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<sst xmlns="http://schemas.openxmlformats.org/spreadsheetml/2006/main" count="30000" uniqueCount="28863">
  <si>
    <t>a very typical bus station</t>
  </si>
  <si>
    <t>sierra looked stunning in this top and this skirt while performing with person at their former university</t>
  </si>
  <si>
    <t>young confused girl standing in front of a wardrobe</t>
  </si>
  <si>
    <t>interior design of modern living room with fireplace in a new house</t>
  </si>
  <si>
    <t>cybernetic scene isolated on white background .</t>
  </si>
  <si>
    <t>gangsta rap artist attends sports team vs playoff game in the borough .</t>
  </si>
  <si>
    <t>the jetty : different types of plants to establish a variety of ecosystems .</t>
  </si>
  <si>
    <t>traditional ornamental floral paisley bandanna .</t>
  </si>
  <si>
    <t># of the sports team skates against sports team during their game .</t>
  </si>
  <si>
    <t>by geographical feature category or in the city - a dome for every environment</t>
  </si>
  <si>
    <t>a flight was traveling when the animal got free on tuesday night</t>
  </si>
  <si>
    <t>even though agricultural conditions are not ideal for growing tobacco , there is indigenous production .</t>
  </si>
  <si>
    <t>us state speaks during a demonstration thursday .</t>
  </si>
  <si>
    <t>actor arrives for the premiere of the film</t>
  </si>
  <si>
    <t>celebrities start decorating for the christmas season lifestyle</t>
  </si>
  <si>
    <t>functions of government : 1 . form a more perfect union</t>
  </si>
  <si>
    <t>actor attends the premiere of season</t>
  </si>
  <si>
    <t>american football player on the field during joint training camp .</t>
  </si>
  <si>
    <t>companies have gone to court for the right to lie</t>
  </si>
  <si>
    <t>all shots by by person and rider shots can be found on his website .</t>
  </si>
  <si>
    <t>photo of a deer and wildfire</t>
  </si>
  <si>
    <t>high angle view of a businessman lying on a table and singing</t>
  </si>
  <si>
    <t>this is real fast food !</t>
  </si>
  <si>
    <t>safe deposit with money around it on a white background photo</t>
  </si>
  <si>
    <t>the giraffe before he was shot dead then autopsied in the presence of the zoo 's visitors , despite an online petition to save him signed by thousands of animal lovers</t>
  </si>
  <si>
    <t>dunes lay the blueprint for the back nine .</t>
  </si>
  <si>
    <t>portrait of a smiling woman stroking her dog lying on couch</t>
  </si>
  <si>
    <t>young business woman on a bench</t>
  </si>
  <si>
    <t>american football player looks downfield during the second half of a football game against sports team</t>
  </si>
  <si>
    <t>... and local people to deliver a new bridge</t>
  </si>
  <si>
    <t>actor arrives to the premiere</t>
  </si>
  <si>
    <t>funny animals of the week , animal pictures</t>
  </si>
  <si>
    <t>see the inspiring way this woman documented her travels on her prosthetic leg</t>
  </si>
  <si>
    <t>the sign promises as much as the glorious blue sky .</t>
  </si>
  <si>
    <t>architectural details of a bridge</t>
  </si>
  <si>
    <t>people tour and enjoy the public park during summer</t>
  </si>
  <si>
    <t>interesting 1930 's poster for a cosmetic company with stores .</t>
  </si>
  <si>
    <t>racecar driver steers his car during video game subject .</t>
  </si>
  <si>
    <t>vintage elegant floral card with frame decorated with black and white lilies on a pink background .</t>
  </si>
  <si>
    <t>heavy snow falls over a snow lined river .</t>
  </si>
  <si>
    <t>bright living room in the attic</t>
  </si>
  <si>
    <t>pop artist attends the 3rd annual at guest house</t>
  </si>
  <si>
    <t>illustration of a map , its flag and a comic balloon with a soccer ball in a not allowed signal</t>
  </si>
  <si>
    <t>rock artist performs on stage at awards held</t>
  </si>
  <si>
    <t>green sea turtle isolated on a white background 3d illustration</t>
  </si>
  <si>
    <t>person , was surprised by the staff</t>
  </si>
  <si>
    <t>red and white flag on the mast</t>
  </si>
  <si>
    <t>football player celebrates scoring for football team against football team in the final</t>
  </si>
  <si>
    <t>concept plug - in hybrid car on display</t>
  </si>
  <si>
    <t>a pencil drawing of a zebra and her baby .</t>
  </si>
  <si>
    <t>airline -- reasons why person leads the way in experience</t>
  </si>
  <si>
    <t>ninety per cent of the units have balconies with views .</t>
  </si>
  <si>
    <t>a demonstration of a group of people practicing their rights</t>
  </si>
  <si>
    <t>actor and daughters uk premiere held</t>
  </si>
  <si>
    <t>a fine , grainy vector pattern in black and white .</t>
  </si>
  <si>
    <t>seamless border of orange roses and paisley , pattern on a white background .</t>
  </si>
  <si>
    <t>students in front of a school</t>
  </si>
  <si>
    <t>museum , opened is among the 20th - century 's most significant buildings .</t>
  </si>
  <si>
    <t>river as it meets bodies of water where airline meets</t>
  </si>
  <si>
    <t>young rock star jamming on a guitar</t>
  </si>
  <si>
    <t>a moored fishing boat viewed from island .</t>
  </si>
  <si>
    <t>vector illustration of person isolated on a white background</t>
  </si>
  <si>
    <t>emergency services were called after a car smashed through a set of traffic lights</t>
  </si>
  <si>
    <t>sheep with a black face fenced in on a winter day</t>
  </si>
  <si>
    <t>a small park with flags and a yellow banner around a tree in support of troops</t>
  </si>
  <si>
    <t>isolated water glass on a white background</t>
  </si>
  <si>
    <t>when choosing your new outdoor color palette , opt for something that will enhance your home 's architectural style and give you plenty of curb appeal .</t>
  </si>
  <si>
    <t>person at a corporate event</t>
  </si>
  <si>
    <t>bulldozer on a building site</t>
  </si>
  <si>
    <t>person finishes at the top</t>
  </si>
  <si>
    <t>country shape animated on the satellite map of the globe</t>
  </si>
  <si>
    <t>paths are clearly marked with signs like this .</t>
  </si>
  <si>
    <t>putts for birdie on the second hole during the final round of the golf tournament .</t>
  </si>
  <si>
    <t>person shot from a cliff looking out at the lake and horizon .</t>
  </si>
  <si>
    <t>sending this angel your way ... it lights the way with it 's tiny candle .</t>
  </si>
  <si>
    <t>i love the colours of her clothes .</t>
  </si>
  <si>
    <t>a very simplified location and geological map of the area and adjacent coast</t>
  </si>
  <si>
    <t>ask owner for photos of the car</t>
  </si>
  <si>
    <t>the state of the world 's forests</t>
  </si>
  <si>
    <t>the mountain slopes covered with powdery snow are popular with visitors , especially foreign tourists</t>
  </si>
  <si>
    <t>farm tractor is moving on the field , cultivating land</t>
  </si>
  <si>
    <t>master playing with his little golden retriever dog on the lawn</t>
  </si>
  <si>
    <t>year later the small shrubs doubled in size .</t>
  </si>
  <si>
    <t>according to the model , she regularly gets told it looks</t>
  </si>
  <si>
    <t>person and the fiancee at their engagement party .</t>
  </si>
  <si>
    <t>good night id been working like a dog i should be sleeping like a log</t>
  </si>
  <si>
    <t>the water was never deeper than your chest .</t>
  </si>
  <si>
    <t>twilight over italian gothic structure and the medieval town</t>
  </si>
  <si>
    <t>a simple wedding cake with lego bride and groom topper and cake pops .</t>
  </si>
  <si>
    <t>simple custom leather pulls for your dresser , cabinets , or doors .</t>
  </si>
  <si>
    <t>sunny woodland morning along river .</t>
  </si>
  <si>
    <t>person , why u turn me on with your designs ? i believe i will bepinning some more of his work here in a bit .</t>
  </si>
  <si>
    <t>pop artist performs on stage .</t>
  </si>
  <si>
    <t>industrial plants in the distance at night</t>
  </si>
  <si>
    <t>building and skyscraper light up at night</t>
  </si>
  <si>
    <t>actor is an actor who started out as a lawyer .</t>
  </si>
  <si>
    <t>color good with green couch in living room ... favorite ... i think maybe a little too peach ?</t>
  </si>
  <si>
    <t>the villas from the front</t>
  </si>
  <si>
    <t>tree branches swing at real time with the wind while clouds move fast in time lapse</t>
  </si>
  <si>
    <t>my coffee of the day !</t>
  </si>
  <si>
    <t>mirror image : lonely kitten seeks comfort in the form of a cuddly cat</t>
  </si>
  <si>
    <t>this trick really is the best way to cut corn off the cob , because it saves making a big mess on the counter and floor .</t>
  </si>
  <si>
    <t>portrait of young mother and little child brushing their teeth together while standing in the bathroom</t>
  </si>
  <si>
    <t>the harbor a small village</t>
  </si>
  <si>
    <t>a traffic sign warns of surfers crossing !</t>
  </si>
  <si>
    <t>greeting card with bright blue text and abstract christmas tree on a white background vector art illustration</t>
  </si>
  <si>
    <t>such pretty watercolor flowers and can be in any languages</t>
  </si>
  <si>
    <t>newspaper became a free newspaper</t>
  </si>
  <si>
    <t>ancient open prairie of west on a cold morning beds and grasses cover much of the area</t>
  </si>
  <si>
    <t>forest on a sunny day</t>
  </si>
  <si>
    <t>happy senior couple with dog on a hike in summer in the nature</t>
  </si>
  <si>
    <t>illustrator who has a rather simply haunting style .</t>
  </si>
  <si>
    <t>birds fly up to the feeder and take seeds , snow on trees , falling snowflakes for the birdhouse</t>
  </si>
  <si>
    <t>hands in \ walking through his old elementary hallways , person is congratulated by current students .</t>
  </si>
  <si>
    <t>leopard dragging its kill in the desert</t>
  </si>
  <si>
    <t>on a lovely winter 's evening .</t>
  </si>
  <si>
    <t>first screenshot of the conversation between users , where one abruptly finds out that they 've been reading a version of harry potter .</t>
  </si>
  <si>
    <t>taking to the streets : person is psychedelic rock artist in this mock up of their album cover</t>
  </si>
  <si>
    <t>butterfly on a yellow flower</t>
  </si>
  <si>
    <t>glass of whiskey with ice on the table</t>
  </si>
  <si>
    <t>vector illustration of a flat design of the house</t>
  </si>
  <si>
    <t>police car approaching a building by night</t>
  </si>
  <si>
    <t>the best gift for photographers - wrist strap - black / blue - lucky camera straps - genuine leather camera strap personalised handmade</t>
  </si>
  <si>
    <t>blue and pink wavy shiny ribbon on a dark background vector</t>
  </si>
  <si>
    <t>fit man stretching and listening to music by the sea</t>
  </si>
  <si>
    <t>biological species scratching an itch against a tree</t>
  </si>
  <si>
    <t>a slideshow of some of the best tiny houses available</t>
  </si>
  <si>
    <t>flag and festive cake on a plate</t>
  </si>
  <si>
    <t>could make the hallway to the master suite all glass to add some additional separation interesting !</t>
  </si>
  <si>
    <t>wedding dress with a v neck</t>
  </si>
  <si>
    <t>bride at the barn at high point farms</t>
  </si>
  <si>
    <t>coach and person react against basketball team during event .</t>
  </si>
  <si>
    <t>portrait of a happy young man in a red wig</t>
  </si>
  <si>
    <t>a necklace , charm bracelet and set of earrings with logos .</t>
  </si>
  <si>
    <t>this castle dates back to the 19th century .</t>
  </si>
  <si>
    <t>person finally get their hands with win</t>
  </si>
  <si>
    <t>images from the girls basketball game .</t>
  </si>
  <si>
    <t>the nerves of the knee</t>
  </si>
  <si>
    <t>funny pictures of the day</t>
  </si>
  <si>
    <t>the sign for a city .</t>
  </si>
  <si>
    <t>pop rock artist in the audience during the event</t>
  </si>
  <si>
    <t>young woman lying in the grass</t>
  </si>
  <si>
    <t>a person with a cloud .</t>
  </si>
  <si>
    <t>person is available with a gift box .</t>
  </si>
  <si>
    <t>square greeting card with image of a snowman holding a twig with ball on the background of winter trees .</t>
  </si>
  <si>
    <t>sheep grazing on the highlands .</t>
  </si>
  <si>
    <t>people pouring water on the hands of monks</t>
  </si>
  <si>
    <t>buildings of bright red and yellow line the harbor .</t>
  </si>
  <si>
    <t>all - in - one beard , hair &amp; body trimmer</t>
  </si>
  <si>
    <t>we have been celebrating western christian holiday with decorating trees together and have collected a wide range of ornaments in that time .</t>
  </si>
  <si>
    <t>person and battle for position at the end of thursday 's race .</t>
  </si>
  <si>
    <t>breakdown of the car on the road .</t>
  </si>
  <si>
    <t>these are the most beautiful flowers on a cake i have ever seen .</t>
  </si>
  <si>
    <t>proper proportions for a parachute dry fly</t>
  </si>
  <si>
    <t>decorative bottle stand for wine in the form of a heart on a wedding theme .</t>
  </si>
  <si>
    <t>a fashion look featuring blouses , peace of leggings and boots .</t>
  </si>
  <si>
    <t>a group of water lilies</t>
  </si>
  <si>
    <t>when the weather gets cold it 's a sign to me that it 's time to bake !</t>
  </si>
  <si>
    <t>soccer player , who led forward line , and person embrace as they make their way off the pitch</t>
  </si>
  <si>
    <t>a young female pharmacist standing at the counter and showing a box of pills in the pharmacy .</t>
  </si>
  <si>
    <t>freedom - happy free man in the car</t>
  </si>
  <si>
    <t>a durable , attractive metal black wand with gold - colored metal tips .</t>
  </si>
  <si>
    <t>lion laying in the grasslands</t>
  </si>
  <si>
    <t>wanting to settle in for the winter .</t>
  </si>
  <si>
    <t>homes for sale located in the city</t>
  </si>
  <si>
    <t>speed on a boat or cruise through on the river</t>
  </si>
  <si>
    <t>a stolen motorcycle was recovered from the home of person , police said .</t>
  </si>
  <si>
    <t>person stepping into the freezing water</t>
  </si>
  <si>
    <t>latin pop artist performs live in concert</t>
  </si>
  <si>
    <t>part of a car garage .</t>
  </si>
  <si>
    <t>this site is really worth noting lots of information .</t>
  </si>
  <si>
    <t>heart shaped on hands forming a heart shape</t>
  </si>
  <si>
    <t>waiter picking up food from the kitchen</t>
  </si>
  <si>
    <t>save organisation : photos outside government agency</t>
  </si>
  <si>
    <t>an artist selling his work</t>
  </si>
  <si>
    <t>football player is next , and the midfielder has gone for the unkempt look .</t>
  </si>
  <si>
    <t>a box of toys on sale at a market</t>
  </si>
  <si>
    <t>person is coming maps reveal the first days of snow</t>
  </si>
  <si>
    <t>shore : the tree in the ocean</t>
  </si>
  <si>
    <t>bride just after the wedding holding her bouquet of flowers</t>
  </si>
  <si>
    <t>film director and actor attend award held</t>
  </si>
  <si>
    <t>portrait of a young japanese woman</t>
  </si>
  <si>
    <t>person on the movie scenes</t>
  </si>
  <si>
    <t>artist of musical group performs at day of the festival .</t>
  </si>
  <si>
    <t>basketball point guard looks to pass the ball against sports team .</t>
  </si>
  <si>
    <t>have you come across industry ?</t>
  </si>
  <si>
    <t>rugby player passes the ball during a training session .</t>
  </si>
  <si>
    <t>set of ribbons isolated on blue background .</t>
  </si>
  <si>
    <t>actor is photographed for the observer .</t>
  </si>
  <si>
    <t>vector illustration of a banner for festival .</t>
  </si>
  <si>
    <t>no leaks reported after cars derail east .</t>
  </si>
  <si>
    <t>the home of ice hockey player is on the market for $3.9 million .</t>
  </si>
  <si>
    <t>person as a child , with her mother .</t>
  </si>
  <si>
    <t>a snapshot of our office .</t>
  </si>
  <si>
    <t>image detail for - fashion</t>
  </si>
  <si>
    <t>football player pulls a face for the camera during a photo call</t>
  </si>
  <si>
    <t>map showing routes of principal explorers , from 1501 to image detail</t>
  </si>
  <si>
    <t>foal in front of a white background</t>
  </si>
  <si>
    <t>large set of plastic bottles isolated on black - the waste we produce</t>
  </si>
  <si>
    <t>an illustration of hands holding hearts to each other vector art illustration</t>
  </si>
  <si>
    <t>vector cartoon illustration of person with foot in the grave</t>
  </si>
  <si>
    <t>the batteries are tucked into the trees on top of the bluff overlooking strait .</t>
  </si>
  <si>
    <t>actor , 1950s , when she was in her twenties -- the most beautiful woman in the world at that time</t>
  </si>
  <si>
    <t>a girl spends time outdoors with her pet bearded dragon</t>
  </si>
  <si>
    <t>plants for sale in a nursery</t>
  </si>
  <si>
    <t>christmas tree with balls top view on a white background .</t>
  </si>
  <si>
    <t>step by step ... 2</t>
  </si>
  <si>
    <t>art meets science at a wonderfully weird wedding</t>
  </si>
  <si>
    <t>vector of a logo on a white background .</t>
  </si>
  <si>
    <t>dry autumn oak leaf with water drops after rain in the forest park</t>
  </si>
  <si>
    <t>create a safe environment at home for your child to thrive</t>
  </si>
  <si>
    <t>landscape with mown grass and a haystack .</t>
  </si>
  <si>
    <t>pair of hands holding our planet with icons on a white background</t>
  </si>
  <si>
    <t>set of seamless patterns with snowflakes .</t>
  </si>
  <si>
    <t>put all the extraordinary things that are not ordinary , simple things to do everything on that simple .</t>
  </si>
  <si>
    <t>illustration of a pattern with funny abstract plants</t>
  </si>
  <si>
    <t>geographical feature category partially screens the entrance to the lighted underground grotto</t>
  </si>
  <si>
    <t>remember what true love is</t>
  </si>
  <si>
    <t>view from the beach ... paradise !</t>
  </si>
  <si>
    <t>person is one of the exhibiting artists at an exhibition which explores our physical and spiritual connection with nature</t>
  </si>
  <si>
    <t>actor arrives at the premiere</t>
  </si>
  <si>
    <t>property image # mobile home by the sea and beach , . series</t>
  </si>
  <si>
    <t>aerial view a line irrigate channel with water for irrigation of agricultural fields</t>
  </si>
  <si>
    <t>green fruits and vegetables in the shape of bathroom weighing scales over a white background</t>
  </si>
  <si>
    <t>a monument was unveiled on the premises</t>
  </si>
  <si>
    <t>peaking through the blossoms to catch a glimpse .</t>
  </si>
  <si>
    <t>before the storm hit a city on wednesday morning , there was not a cloud in the sky .</t>
  </si>
  <si>
    <t>this big , beautiful gingerbread involves more spices than just ginger , but you know it 's in there , doing good work .</t>
  </si>
  <si>
    <t>aerial view of the highway between agricultural fields</t>
  </si>
  <si>
    <t>a couple years ago , i got this tattoo so i could have more opportunities to share my story with people .</t>
  </si>
  <si>
    <t>man and woman on a dark background .</t>
  </si>
  <si>
    <t>misty light over the valley , with a griffin vulture soaring</t>
  </si>
  <si>
    <t>a forest of stunted trees that stand in sharp contrast to the giants of the other forests</t>
  </si>
  <si>
    <t>person bows at the curtain call during the press night performance</t>
  </si>
  <si>
    <t>it 's a tower : their wedding cake consisted of layers and an abundance of flowers</t>
  </si>
  <si>
    <t>the bucket list , panoramic view of city .</t>
  </si>
  <si>
    <t>here 's that motorcycle themed accent table that you 've been looking for .</t>
  </si>
  <si>
    <t>pair of women in a pineapple - themed car</t>
  </si>
  <si>
    <t>christmas bell with a bow -- stock photo #</t>
  </si>
  <si>
    <t>dubstep artist performs onstage during day of festival</t>
  </si>
  <si>
    <t>a palm tree with flowers in tropical country</t>
  </si>
  <si>
    <t>baseball player winds up for a pitch on the mound during a game 1980s</t>
  </si>
  <si>
    <t>cars trucks driving on the highway</t>
  </si>
  <si>
    <t>the audience at the concert on ship</t>
  </si>
  <si>
    <t>image may contain : person , on stage , playing a musical instrument and concert</t>
  </si>
  <si>
    <t>dog wears a shirt during a presidential candidate campaign event .</t>
  </si>
  <si>
    <t>media during the final round</t>
  </si>
  <si>
    <t>homeowners get this outdoor heated swimming pool set within the sprawling grounds of the property</t>
  </si>
  <si>
    <t>the chapel in the castle</t>
  </si>
  <si>
    <t>vector image of a poisonous mushroom .</t>
  </si>
  <si>
    <t>i like how simple this looks .</t>
  </si>
  <si>
    <t>footage of scattered clouds over the winter sky at sunset time .</t>
  </si>
  <si>
    <t>making a cable we will have a lab on this later .</t>
  </si>
  <si>
    <t>hipster cat in a hat and with glasses .</t>
  </si>
  <si>
    <t>dramatist at a typewriter with a finger on his lips in a scene from the film</t>
  </si>
  <si>
    <t>silhouette and colored maps with flags</t>
  </si>
  <si>
    <t>actor attends the world premiere of crime fiction film</t>
  </si>
  <si>
    <t>monarch and chivalric order member are seen upon arrival at the 60th anniversary ceremony of the foundation .</t>
  </si>
  <si>
    <t>close up of droplets of water projecting an image of a flower from behind</t>
  </si>
  <si>
    <t>room of noble person , looted during the revolution</t>
  </si>
  <si>
    <t>aerial : woman waving her arms on the rock</t>
  </si>
  <si>
    <t>steps to creating a custom christmas tree</t>
  </si>
  <si>
    <t>7x7x7 ball in product category</t>
  </si>
  <si>
    <t>a cottage in the picturesque village</t>
  </si>
  <si>
    <t>person arrives to the premiere</t>
  </si>
  <si>
    <t>passenger train in special livery speeding through the countryside</t>
  </si>
  <si>
    <t>a double rainbow over a gazebo</t>
  </si>
  <si>
    <t>pheasant released for a shoot</t>
  </si>
  <si>
    <t>horse riding on the beach at sunset</t>
  </si>
  <si>
    <t>the couple and their daughters , between the ages of 13 and 22 , were on board the ship as part of a family vacation last month</t>
  </si>
  <si>
    <t>open shelves in a white kitchen</t>
  </si>
  <si>
    <t>a poster from the new still .</t>
  </si>
  <si>
    <t>flying over a field near the factory .</t>
  </si>
  <si>
    <t>bay viewed from a seaplane</t>
  </si>
  <si>
    <t>person performs onstage during the summertime in the festival</t>
  </si>
  <si>
    <t>me walking at the tea plantations</t>
  </si>
  <si>
    <t>bride &amp; bridesmaid enjoying the photo booth at a wedding reception</t>
  </si>
  <si>
    <t>a city and a suburban rooftop fitted with off grid solar energy</t>
  </si>
  <si>
    <t>the traditional charm of the classic wooden kitchen designs</t>
  </si>
  <si>
    <t>welcome to vintage rusty metal sign on a white background</t>
  </si>
  <si>
    <t>marine iguana basking in the sunshine to warm up before feeding</t>
  </si>
  <si>
    <t>and its surrounding waters were declared an ancestral domain for ethnicity</t>
  </si>
  <si>
    <t>person and battle for the ball</t>
  </si>
  <si>
    <t>view of the village by painting artist</t>
  </si>
  <si>
    <t>actor attends premiere during festival .</t>
  </si>
  <si>
    <t>actor and equestrian on the runway at the show .</t>
  </si>
  <si>
    <t>the lobby was decorated for western christian holiday .</t>
  </si>
  <si>
    <t>some of the girls at made to code</t>
  </si>
  <si>
    <t>a beautiful night brought out the crowds as temperatures dropped into the sixties .</t>
  </si>
  <si>
    <t>got off to a wet start</t>
  </si>
  <si>
    <t>hand drawing of a raging bull</t>
  </si>
  <si>
    <t>models of all ages at show at graduate week</t>
  </si>
  <si>
    <t>a large alligator rests on the shoreline beside water on a sunny day .</t>
  </si>
  <si>
    <t>illustration of an ice cream #</t>
  </si>
  <si>
    <t>plant dense cluster hanging in the water</t>
  </si>
  <si>
    <t>i could see something like this for your hair with maybe a fun headband or clip .</t>
  </si>
  <si>
    <t>this but with a little less man cave , more windows , darker walls and wood .</t>
  </si>
  <si>
    <t>aerial view of sculpture on a summer spring day at sunset .</t>
  </si>
  <si>
    <t>this could be another broken heart , or is it where true love starts ? way to find out if this thing is real , just spin the wheel .</t>
  </si>
  <si>
    <t>happy cat in a hat holding a glass of wine and peeking from behind empty board .</t>
  </si>
  <si>
    <t>the cover of issue by person</t>
  </si>
  <si>
    <t>welcome in from the cold .</t>
  </si>
  <si>
    <t>life 's a beach : the iconic dome against a blue sky this summer .</t>
  </si>
  <si>
    <t>happy toilet seat in a hotel</t>
  </si>
  <si>
    <t>whiskey on the rocks and scholar books -- stock photo #</t>
  </si>
  <si>
    <t>... person made her appearance in a beautiful royal gown .</t>
  </si>
  <si>
    <t>a male surfer does a bottom turn while surfing .</t>
  </si>
  <si>
    <t>a sign being displayed outside on of the tents reads families together</t>
  </si>
  <si>
    <t>sport and the effect on the body</t>
  </si>
  <si>
    <t>military parade on the area</t>
  </si>
  <si>
    <t>person competes , takes a time out to smile for the camera .</t>
  </si>
  <si>
    <t>country artist captured a surprise concert by his daughter .</t>
  </si>
  <si>
    <t>a cart full of sandals and flip flops</t>
  </si>
  <si>
    <t>a green sea turtle hovering over a reef is cleaned by a school of fish .</t>
  </si>
  <si>
    <t>actor attends the world film premiere of comedy</t>
  </si>
  <si>
    <t>artist performs on the main stage during day</t>
  </si>
  <si>
    <t>christmas decorations on the exterior of department store</t>
  </si>
  <si>
    <t>happy to be here : person showed off a smile as he posed for the promotional event</t>
  </si>
  <si>
    <t>family : after the youngster 's reaction to his birthday party , thing is clear .</t>
  </si>
  <si>
    <t>a city from the top</t>
  </si>
  <si>
    <t>head of the beast , illustration</t>
  </si>
  <si>
    <t>you have to see these easy ornaments for the holidays !</t>
  </si>
  <si>
    <t>comedian during an interview with comedian --</t>
  </si>
  <si>
    <t>rhythm and blues artist and singer attend the premiere .</t>
  </si>
  <si>
    <t>a simple lizard done in a woodcut style .</t>
  </si>
  <si>
    <t>time to market , portrayed the bridge over person</t>
  </si>
  <si>
    <t>football player spent time on loan as a kid</t>
  </si>
  <si>
    <t>an unique experience in an urban environment , a winery .</t>
  </si>
  <si>
    <t>football player collides with football player as he punches clear under pressure from football player during the round of 32 , match</t>
  </si>
  <si>
    <t>vector silhouette of a dancing couple on a white background .</t>
  </si>
  <si>
    <t>cinematic aerial shot of the dramatic coastline at the cliffs close to the famous waterfall</t>
  </si>
  <si>
    <t>the family dog resting inside the home</t>
  </si>
  <si>
    <t>a model walks the runway at the winter fashion show during event .</t>
  </si>
  <si>
    <t>haircuts that make your face look thinner well done for anyone who wants a comfortable appearance</t>
  </si>
  <si>
    <t>mural , at the post office .</t>
  </si>
  <si>
    <t>children in the reading room .</t>
  </si>
  <si>
    <t>reflection of a boat on water</t>
  </si>
  <si>
    <t>a small waterfall flows over a rocky cliff</t>
  </si>
  <si>
    <t>yellow pumpkin with a bow in the pants and shoes , keeping the tape with the text .</t>
  </si>
  <si>
    <t>i would by this simply to have a truck that no one else does .</t>
  </si>
  <si>
    <t>images regional final boys basketball game .</t>
  </si>
  <si>
    <t>one of the most dramatic mountain ranges i have seen</t>
  </si>
  <si>
    <t>clouds lying low over a lake</t>
  </si>
  <si>
    <t>olympic athlete and entrepreneur attend the premiere</t>
  </si>
  <si>
    <t>car with no driver in a rural scene</t>
  </si>
  <si>
    <t>type of place of worship : the largest</t>
  </si>
  <si>
    <t>some kind of spring ~</t>
  </si>
  <si>
    <t>somewhere between here and there , there 's always space for hope .</t>
  </si>
  <si>
    <t>happy children plays on the sea beach</t>
  </si>
  <si>
    <t>is your dog ready to take the test ? we will be holding the test</t>
  </si>
  <si>
    <t>image may contain : person , playing a musical instrument , on stage and night</t>
  </si>
  <si>
    <t>would you still want to eat the food if someone coughed on it</t>
  </si>
  <si>
    <t>the cub climbed a tree in an attempt to get away from her siblings , now set on getting her back</t>
  </si>
  <si>
    <t>peek - art print by person in beautiful frame options and a variety of sizes .</t>
  </si>
  <si>
    <t>a cartoon illustration of a cat in a witch hat with a goofy expression</t>
  </si>
  <si>
    <t>tall grass in the fall</t>
  </si>
  <si>
    <t>actor arrives at the premiere .</t>
  </si>
  <si>
    <t>a repeating pattern of a hibiscus flower .</t>
  </si>
  <si>
    <t>first time in snow on the trail !</t>
  </si>
  <si>
    <t>elegant staircase with glass rail and wooden steps steals the show</t>
  </si>
  <si>
    <t>abstract pattern in the style of large white spots and little green with black dots on a pink background</t>
  </si>
  <si>
    <t>make - ahead meals for the whole month</t>
  </si>
  <si>
    <t>christmas tree in the forest</t>
  </si>
  <si>
    <t>super slow motion of middle - age woman hands with scissors cutting white fabric on a tabletop</t>
  </si>
  <si>
    <t>a creek flowing through a forest of dead trees .</t>
  </si>
  <si>
    <t>blonde labrador retriever in snow on a shoot day</t>
  </si>
  <si>
    <t>an overview of 1950s fashion is featured , with a look at popular fashion trends in the 50s and how to dress 50s with your everyday style .</t>
  </si>
  <si>
    <t>father and daughter swimming at the pool</t>
  </si>
  <si>
    <t>river dries up with the arrival of winter season .</t>
  </si>
  <si>
    <t>christmas fir tree on the wooden board</t>
  </si>
  <si>
    <t>australian rules footballer of australian rules football team speaks with australian rules footballer during a training session .</t>
  </si>
  <si>
    <t>luxury : living areas of the property include a modern open plan kitchen and a timber floored lounge and dining rooms , which feature a fire place</t>
  </si>
  <si>
    <t>illustration of a magnifying glass over a blue background</t>
  </si>
  <si>
    <t>cute girl hiding her face under the red fan .</t>
  </si>
  <si>
    <t>swing artist and his wife arrive at the premiere screening of the new - disc dvd featuring from the historic charity concert .</t>
  </si>
  <si>
    <t>girl sitting on a park bench after running</t>
  </si>
  <si>
    <t>tiny artificial stream flows under the bridge</t>
  </si>
  <si>
    <t>how to draw a step by step easy for beginners</t>
  </si>
  <si>
    <t>some of the finest footwear in the city</t>
  </si>
  <si>
    <t>christmas tree with decorations in the living room .</t>
  </si>
  <si>
    <t>is going up for auction with a starting bid of $5 .</t>
  </si>
  <si>
    <t>creative typographic poster or a stamp on a black circle silhouette isolated on white background for online stores and supermarkets selling natural products .</t>
  </si>
  <si>
    <t>person , left , scores past baseball player during the eighth inning of a baseball game .</t>
  </si>
  <si>
    <t>damaged brickwork on a building in a city</t>
  </si>
  <si>
    <t>scenes of boats in the ocean</t>
  </si>
  <si>
    <t>every skier should ski a city .</t>
  </si>
  <si>
    <t>come home to apartments today .</t>
  </si>
  <si>
    <t>a city was once intended to rival french baroque structure .</t>
  </si>
  <si>
    <t>person challenges with person during the match .</t>
  </si>
  <si>
    <t>young beautiful sensual couple standing and hugging outdoor in summer in the field together behind rainy sky</t>
  </si>
  <si>
    <t>taking a glass of wine</t>
  </si>
  <si>
    <t>film producer attends the premiere</t>
  </si>
  <si>
    <t>texture of the red brick wall as a background</t>
  </si>
  <si>
    <t>vintage weddings on a lake</t>
  </si>
  <si>
    <t>myths about heating your home which will help you save money</t>
  </si>
  <si>
    <t>time for a shave ? while he 's sported a beard before , it was especially long for the outing</t>
  </si>
  <si>
    <t>japanese city skyline viewed from the castle</t>
  </si>
  <si>
    <t>fans get ready prior to the game against sports team in broadcast genre of the quarterfinals .</t>
  </si>
  <si>
    <t>how will you go red ? help us raise awareness of the risks for women and heart disease by being part of the movement !</t>
  </si>
  <si>
    <t>a sand sculpture is modelled .</t>
  </si>
  <si>
    <t>business man in his office working on a laptop computer .</t>
  </si>
  <si>
    <t>a rare example of a document .</t>
  </si>
  <si>
    <t>pieces of wood showing the variation in tone , shade and hue the dying process can create</t>
  </si>
  <si>
    <t>picket fence and a city</t>
  </si>
  <si>
    <t>close - up face of a young girl who sings a song on nature</t>
  </si>
  <si>
    <t>old fishing boats beached on a coastal beach in countryside</t>
  </si>
  <si>
    <t>hobby on the subject of art and craft .</t>
  </si>
  <si>
    <t>vector illustration of a young woman</t>
  </si>
  <si>
    <t>a bird 's - eye view from 102nd floor</t>
  </si>
  <si>
    <t>law enforcement officials are seen were an officer - involved shooting took place .</t>
  </si>
  <si>
    <t>houses , wear special decorations as the city prepares to celebrate western christian holiday .</t>
  </si>
  <si>
    <t>medium shot of the manicured gardens .</t>
  </si>
  <si>
    <t>one of the many bridges i had to cross during this ride .</t>
  </si>
  <si>
    <t>person brings the ball up court against american football team during a semifinal game of the basketball tournament .</t>
  </si>
  <si>
    <t>rugby player arrives for a training session .</t>
  </si>
  <si>
    <t>lightning in shape of the letter c</t>
  </si>
  <si>
    <t>little boy learn to write on a blackboard in the kindergarten or the classroom</t>
  </si>
  <si>
    <t>aerial view , sharp turn down to beach view from the cliff .</t>
  </si>
  <si>
    <t>4k young child typing on a keyboard in the dark at night , in slow motion</t>
  </si>
  <si>
    <t>geographical feature with crashing waves at daytime</t>
  </si>
  <si>
    <t>a city today against a modern skyline</t>
  </si>
  <si>
    <t>this year we 're bringing you even more halloween costume ideas for guys with beards and mustaches !</t>
  </si>
  <si>
    <t>music video performer performs on a suspended stage above his fans</t>
  </si>
  <si>
    <t>seniors on the tennis court</t>
  </si>
  <si>
    <t>person is playing his 10th season with the team</t>
  </si>
  <si>
    <t>here is a close - up view of the pattern .</t>
  </si>
  <si>
    <t>the boiling cauldron of potion for western christian holiday .</t>
  </si>
  <si>
    <t>the bride dances with her papa at her rustic wedding reception</t>
  </si>
  <si>
    <t>music video performer performs during festival .</t>
  </si>
  <si>
    <t>poetry book , written by author</t>
  </si>
  <si>
    <t>... cookie recipe for an extra special combination .</t>
  </si>
  <si>
    <t>filming location is home to the largest urban colony of free - tailed bats .</t>
  </si>
  <si>
    <t>bride walking through the bridge with all of her bridesmaids</t>
  </si>
  <si>
    <t>multiple lanterns being let go into the sky</t>
  </si>
  <si>
    <t>hands praying on poetry book</t>
  </si>
  <si>
    <t>continuous line drawing of a horse</t>
  </si>
  <si>
    <t>person and celebrity at the premiere .</t>
  </si>
  <si>
    <t>northern cardinal perched on a branch during a heavy winter snow storm</t>
  </si>
  <si>
    <t>soccer player controls the ball during a training session .</t>
  </si>
  <si>
    <t>hand drawn beautiful cute girl on the background of city .</t>
  </si>
  <si>
    <t>knowledge is power - the more you know , the better you can advocate for your child .</t>
  </si>
  <si>
    <t>reproduction of painting near the house from the collection</t>
  </si>
  <si>
    <t>ultralight powered parachute flies over farm land with mountain in the distance .</t>
  </si>
  <si>
    <t>firefighters rescue a driver after a crash .</t>
  </si>
  <si>
    <t>the birthday cake with candles in the form of number icon .</t>
  </si>
  <si>
    <t>portrait of garage rock artist</t>
  </si>
  <si>
    <t>illustration of a double a battery</t>
  </si>
  <si>
    <t>portrait of an angry spanish man with glasses and beard .</t>
  </si>
  <si>
    <t>a group of people riding camels through the desert at sunset , experience included in the ultimate guide .</t>
  </si>
  <si>
    <t>students writing during an exam</t>
  </si>
  <si>
    <t>bushy willow over the lake in the fall .</t>
  </si>
  <si>
    <t>star wars tattoos that will awaken the force in you</t>
  </si>
  <si>
    <t>bathroom : simple bathroom designs grey</t>
  </si>
  <si>
    <t>the public house traditional pub in old building on corner</t>
  </si>
  <si>
    <t>christmas lights in an expensive shopping center with cars parked in front of a store</t>
  </si>
  <si>
    <t>actor attends the promotional event for watches</t>
  </si>
  <si>
    <t>the large trunks of eucalyptus trees lining a country road</t>
  </si>
  <si>
    <t>classical artist in action during the match .</t>
  </si>
  <si>
    <t>actors arriving at the premiere</t>
  </si>
  <si>
    <t>basic font for flat white icon in the orange circle .</t>
  </si>
  <si>
    <t>newly engaged couple , in an outdoor engagement session .</t>
  </si>
  <si>
    <t>a mix of rhododendrons and native plants .</t>
  </si>
  <si>
    <t>the queen 's baton carried by people</t>
  </si>
  <si>
    <t>get in touch with the depth of the bright blue sea with its clear water and unspoiled white sandy beach</t>
  </si>
  <si>
    <t>pictured is one of the old buses .</t>
  </si>
  <si>
    <t>the hand - painted movie poster for 1939 's epic film starring actor as film character</t>
  </si>
  <si>
    <t>vegetables in a wet market</t>
  </si>
  <si>
    <t>property image # newly built small house next to the sea and the beach</t>
  </si>
  <si>
    <t>person performs live during a concert .</t>
  </si>
  <si>
    <t>the sharp spikes of the shell</t>
  </si>
  <si>
    <t>young lady waking in a field at sunset</t>
  </si>
  <si>
    <t>pastel buildings along the river</t>
  </si>
  <si>
    <t>television show host arrives for the film premiere</t>
  </si>
  <si>
    <t>water drains from the fountain .</t>
  </si>
  <si>
    <t>pop artist performs on stage as part of festival .</t>
  </si>
  <si>
    <t>locked - on shot of rock formations on the beach</t>
  </si>
  <si>
    <t>walking through a city during the market , while waiting person who went back .</t>
  </si>
  <si>
    <t>person runs for a touchdown .</t>
  </si>
  <si>
    <t># catches a touchdown reception against army during the first half of a college football game .</t>
  </si>
  <si>
    <t>girls night out party dancing to music waving hands in the air</t>
  </si>
  <si>
    <t>boy being kissed on both cheeks by parents , smiling at camera</t>
  </si>
  <si>
    <t>a lot of coins scattered on the table</t>
  </si>
  <si>
    <t>actor attends a baseball game .</t>
  </si>
  <si>
    <t>metal buckets in silver and black on a white background vector art illustration</t>
  </si>
  <si>
    <t>room for an extra couple of bodies to sleep on the hard floor .</t>
  </si>
  <si>
    <t>waves crash into the rocks</t>
  </si>
  <si>
    <t>woman taking a photo of cake with smartphone .</t>
  </si>
  <si>
    <t>an officer stood near firefighters as they responded to a blaze .</t>
  </si>
  <si>
    <t>in this image it has been taken of a close - up of a building in london which creates an interesting pattern from its</t>
  </si>
  <si>
    <t>linen for the perfect table</t>
  </si>
  <si>
    <t>rabbit sized style door in tree</t>
  </si>
  <si>
    <t>old sailing boat during a regatta</t>
  </si>
  <si>
    <t>a masked demonstrator carries a flare during a protest against proposed federal government reforms</t>
  </si>
  <si>
    <t>a model walks the runway at the summer fashion show during event</t>
  </si>
  <si>
    <t>kitty in a coffee cup</t>
  </si>
  <si>
    <t>comedian at the premiere of horror film .</t>
  </si>
  <si>
    <t>there is nothing more fun than giving endless head rubs to parrots. :)</t>
  </si>
  <si>
    <t>government agency drives along the fence that divides us state and constitutional republic</t>
  </si>
  <si>
    <t>close - up of a sandwich for lunch</t>
  </si>
  <si>
    <t>cat sits on the windowsill and looks out the window</t>
  </si>
  <si>
    <t>island on a snowy winters day</t>
  </si>
  <si>
    <t>come and try these flavors .</t>
  </si>
  <si>
    <t>resting during a game of golf circa 19501960</t>
  </si>
  <si>
    <t>how is western christian holiday celebrated around the world</t>
  </si>
  <si>
    <t>brand new quartz countertops , photos do it no justice , it sparkles like diamonds</t>
  </si>
  <si>
    <t>plate on a vintage car</t>
  </si>
  <si>
    <t>dragon on a white background , vector</t>
  </si>
  <si>
    <t>an illustration of a burning flaming baseball ball on fire tearing a hole through a brick wall</t>
  </si>
  <si>
    <t>contemporary christian artist album cover</t>
  </si>
  <si>
    <t>happy family : people , with people made a trip to the snow to celebrate the long weekend .</t>
  </si>
  <si>
    <t>actor wears a gorgeous blush pink coloured gown at festival .</t>
  </si>
  <si>
    <t>progressive rock artist and hard rock artist in performance on the tour</t>
  </si>
  <si>
    <t>teenage couple on the bench</t>
  </si>
  <si>
    <t>isolated image of the green cross on white</t>
  </si>
  <si>
    <t>bedroom : dark blue bedrooms for girls large painted</t>
  </si>
  <si>
    <t>latin pop artist performs a concert .</t>
  </si>
  <si>
    <t>eye on the ball : pop artist did his best to keep up with the pros , attempting to round person with a deft touch</t>
  </si>
  <si>
    <t>a striking injection of hot pink takes these woods from ordinary to extraordinary .</t>
  </si>
  <si>
    <t>person carves a lobster from a block of ice for the fundraiser on friday .</t>
  </si>
  <si>
    <t>a green landscape shot with leaves in the foreground</t>
  </si>
  <si>
    <t>joyful man sleeping and hugging a soft pillow up in clouds in the sky</t>
  </si>
  <si>
    <t>city of rugby players having half - time discussion in a game against a city</t>
  </si>
  <si>
    <t>the rotor is attached to the hub with a fair amount of torque and usually division .</t>
  </si>
  <si>
    <t>a perfectly timed action shot by person as a leopard jumps off a tree</t>
  </si>
  <si>
    <t>person and groom embrace at the altar</t>
  </si>
  <si>
    <t>person spikes the ball agains football team .</t>
  </si>
  <si>
    <t>students work together to prepare food before their activity begins .</t>
  </si>
  <si>
    <t>this is biological genus , suitable for containers .</t>
  </si>
  <si>
    <t>file photo dated on a production line .</t>
  </si>
  <si>
    <t>autumn landscape with fall leaves on the branches of trees</t>
  </si>
  <si>
    <t>parts of the fish and the function</t>
  </si>
  <si>
    <t>romantic couple of people sitting in a cafe drinking coffee .</t>
  </si>
  <si>
    <t>interiors of a dining room</t>
  </si>
  <si>
    <t>man lose his gambling with a glass of beer on the table , isolated on white background</t>
  </si>
  <si>
    <t>the cottage looks out at this view !</t>
  </si>
  <si>
    <t>state flag waving on an isolated white background .</t>
  </si>
  <si>
    <t>our promise is to give any child the best possible chance of success through a high level of support , care and compassion .</t>
  </si>
  <si>
    <t>vector illustration of modern single icon depicting a target</t>
  </si>
  <si>
    <t>how to choose bathroom tiles which are perfect for your bathroom</t>
  </si>
  <si>
    <t>woman doctor with a stethoscope .</t>
  </si>
  <si>
    <t>couple having a toast inside jet airplane</t>
  </si>
  <si>
    <t>while i was waiting for a solitary bee , this insect strolled in .</t>
  </si>
  <si>
    <t>children 's bedroom with single beds , which is located in the beautiful greek island</t>
  </si>
  <si>
    <t>illuminating : a runner jogs past a patch of intense light on the road</t>
  </si>
  <si>
    <t>american football team huddle up before the game - 1280x853</t>
  </si>
  <si>
    <t>love the smell of a spring morning after rain</t>
  </si>
  <si>
    <t>castle on the west coast .</t>
  </si>
  <si>
    <t>architectural style an ornate window</t>
  </si>
  <si>
    <t>a model walks the runway at person fall fashion show</t>
  </si>
  <si>
    <t>hispanic canned beans in a supermarket are seen .</t>
  </si>
  <si>
    <t>chef holding a boiling hen sitting in a pot</t>
  </si>
  <si>
    <t>celebrity style for less all at or around $100</t>
  </si>
  <si>
    <t>watercolor christmas tree isolated on a white background .</t>
  </si>
  <si>
    <t>pie with candles and gifts in boxes on a white background</t>
  </si>
  <si>
    <t>football player passes the ball during the pre season friendly match .</t>
  </si>
  <si>
    <t>2nd maneuvers a rigid - hull inflatable boat near the aircraft</t>
  </si>
  <si>
    <t>young woman in a shop buying clothes -- stock photo #</t>
  </si>
  <si>
    <t>between the trees , the northern lights glowed .</t>
  </si>
  <si>
    <t>the interior of hotel and casino</t>
  </si>
  <si>
    <t>cheeky children pulling funny faces at each other whilst laying on the floor</t>
  </si>
  <si>
    <t>sunny winter day in a snow - covered spruce forest at snowfall .</t>
  </si>
  <si>
    <t>a model walks the runway during the show as part .</t>
  </si>
  <si>
    <t>wind and gas projects highlight the country 's commitment to renewable energy .</t>
  </si>
  <si>
    <t>the doors with the stone texture</t>
  </si>
  <si>
    <t>carved stone animals on a public fountain</t>
  </si>
  <si>
    <t>vintage vehicle in the car rally</t>
  </si>
  <si>
    <t>the transition from weekend mode to monday mood sometimes may weaken our spirit .</t>
  </si>
  <si>
    <t>icon digital red for any design isolated on white</t>
  </si>
  <si>
    <t>big laundry room with shelving .</t>
  </si>
  <si>
    <t>burger : pound of fries and some sauces</t>
  </si>
  <si>
    <t>kids having fun with each other during birthday party at home 4k</t>
  </si>
  <si>
    <t>automobile model in the rally</t>
  </si>
  <si>
    <t>baseball player , left , scores past athlete during the fifth inning of a baseball game .</t>
  </si>
  <si>
    <t>wild koala sitting in a tree</t>
  </si>
  <si>
    <t>red fox among the flowers</t>
  </si>
  <si>
    <t>looking into the kitchen and living room</t>
  </si>
  <si>
    <t>ancient ornamental clock face with roman numbers isolated on a white background photo</t>
  </si>
  <si>
    <t>an image of a hand holding an universal remote control .</t>
  </si>
  <si>
    <t>stairs to the pool , reflection in the water</t>
  </si>
  <si>
    <t>on a hill far away</t>
  </si>
  <si>
    <t>football player plays for football team versus football team in the championship</t>
  </si>
  <si>
    <t>suburban home in autumn sunshine as the leaves turn orange &amp; yellow</t>
  </si>
  <si>
    <t>new school style tattoo on the left calf .</t>
  </si>
  <si>
    <t>a collection of fruits and vegetables beside each other .</t>
  </si>
  <si>
    <t>no swimming sign at ocean shore</t>
  </si>
  <si>
    <t>actors attend a private reception for the premiere of the short film .</t>
  </si>
  <si>
    <t>abstract cute clown on a white background .</t>
  </si>
  <si>
    <t>cricket player in action during the match against cricket team .</t>
  </si>
  <si>
    <t>hard rock artist during a performance</t>
  </si>
  <si>
    <t>out mountains are thirsty &amp; waiting for the white snow to irrigate it &amp; ...</t>
  </si>
  <si>
    <t>horticultural technician cleans out a tree</t>
  </si>
  <si>
    <t>vintage metal lock on a gray door .</t>
  </si>
  <si>
    <t>sports equipment features hull material and a molded seat with an adjustable , padded back rest .</t>
  </si>
  <si>
    <t>city in the sky by person</t>
  </si>
  <si>
    <t>actors pose during an event forbrand .</t>
  </si>
  <si>
    <t>pictures of plants that grow in winter</t>
  </si>
  <si>
    <t>a circular dining table is seen surrounded with chairs in the house</t>
  </si>
  <si>
    <t>hip hop artist performs as part of the tour</t>
  </si>
  <si>
    <t>fans anxiously awaiting the gates to open for festival .</t>
  </si>
  <si>
    <t>phantom of the opera inspired prom dresses</t>
  </si>
  <si>
    <t>silhouettes of a gymnastic girl .</t>
  </si>
  <si>
    <t>teen pop artist arrives at the premiere</t>
  </si>
  <si>
    <t>image may contain : person , on stage , standing and playing a musical instrument</t>
  </si>
  <si>
    <t>horse grazing on a summer meadow in the forest outdoors</t>
  </si>
  <si>
    <t>road in the mountainous area</t>
  </si>
  <si>
    <t>person arrives at the 48th annual awards red carpet</t>
  </si>
  <si>
    <t>concept illustration showing a magnifying glass over a few footprints</t>
  </si>
  <si>
    <t>illustrated corn on the cob with green and yellow royalty</t>
  </si>
  <si>
    <t>film character added to a skull .</t>
  </si>
  <si>
    <t>ducks by the water in a public park</t>
  </si>
  <si>
    <t>view the church is called gothic structure and is one of the main churches</t>
  </si>
  <si>
    <t>actors attends the series at build studio</t>
  </si>
  <si>
    <t>american football player runs for a touchdown against sports team during the second quarter of a football game</t>
  </si>
  <si>
    <t>actor and novelist attend the film premiere</t>
  </si>
  <si>
    <t>i would go because of the beautiful land and mountains</t>
  </si>
  <si>
    <t>various spices forming the flag .</t>
  </si>
  <si>
    <t>a growing plant in a forest</t>
  </si>
  <si>
    <t>a group photo of the students who attended the event and got their certificates .</t>
  </si>
  <si>
    <t>stacked eggs in the shape of a graph , isolated on a white background</t>
  </si>
  <si>
    <t>close - up of person singing at festival</t>
  </si>
  <si>
    <t>author and actor attend the premiere .</t>
  </si>
  <si>
    <t>big snow from the train</t>
  </si>
  <si>
    <t>artist and pop rock artist attend clothing business by fashion show .</t>
  </si>
  <si>
    <t>the wedding featured in issue of no . magazine .</t>
  </si>
  <si>
    <t>little boy and his sister with father playing together on the tropical beach .</t>
  </si>
  <si>
    <t>the sun setting over the scorched forests .</t>
  </si>
  <si>
    <t>person is considering taking legal action against the glue 's manufacturer .</t>
  </si>
  <si>
    <t>dog in a kilt :)</t>
  </si>
  <si>
    <t>a trio of officers stroll .</t>
  </si>
  <si>
    <t>an apple on a stack of paper , close - up</t>
  </si>
  <si>
    <t>tennis player drops to his knees after defeating tennis player .</t>
  </si>
  <si>
    <t>the letter p spelled using balls , isolated on a white background</t>
  </si>
  <si>
    <t>venture funded company called these sugar - glazed , slow - smoked ribs</t>
  </si>
  <si>
    <t>puppy sitting in a basket with easter eggs and grass on a white background .</t>
  </si>
  <si>
    <t>the moon in the black sky at night</t>
  </si>
  <si>
    <t>person curved bright corridor with light passing from the turn</t>
  </si>
  <si>
    <t>i like how they chose a fast shutter speed and captured the water around the bear</t>
  </si>
  <si>
    <t>the magnetic field and electric currents generate complex forces that have immeasurable impact on every day life .</t>
  </si>
  <si>
    <t>the tunnels in old city</t>
  </si>
  <si>
    <t>woman with a yellow measuring tape around her mouth , isolated in green</t>
  </si>
  <si>
    <t>wrinkled frog : an endemic to western ghats</t>
  </si>
  <si>
    <t>do you have a big decision to make , and you are wondering -- should you pray to deity for a sign ? here is what poetry book says .</t>
  </si>
  <si>
    <t>farmer plowing the field with his cattle</t>
  </si>
  <si>
    <t>a man and boys on a steep slope herding cows and goats</t>
  </si>
  <si>
    <t>block diagram of the experimental setup</t>
  </si>
  <si>
    <t>love is like a beautiful flower ...</t>
  </si>
  <si>
    <t>icon illustration of a handball player jumping throwing ball scoring set inside circle on isolated background done in retro style .</t>
  </si>
  <si>
    <t>view of the street from pool area</t>
  </si>
  <si>
    <t>film character and person attend a screening</t>
  </si>
  <si>
    <t>business executives discussing in a meeting</t>
  </si>
  <si>
    <t>vase with flowers and book by the window</t>
  </si>
  <si>
    <t>a close - up detail shot of a woman 's shoe with funky laces on a pink background</t>
  </si>
  <si>
    <t>gold snowflake on a red background .</t>
  </si>
  <si>
    <t>ice is shown on street signs as people make their way through rain and icy conditions as canadian census division was hit by an ice storm .</t>
  </si>
  <si>
    <t>after the snowfall ; snow covered residential street</t>
  </si>
  <si>
    <t>happy young man jumping in air with arms extended on a city background</t>
  </si>
  <si>
    <t>image may contain : person , on stage , playing a musical instrument and indoor</t>
  </si>
  <si>
    <t>the man in the gym</t>
  </si>
  <si>
    <t>interior design ideas for temple in the home</t>
  </si>
  <si>
    <t>silhouette of a pregnant woman free vector</t>
  </si>
  <si>
    <t>paradise : she has been staying with her partner , and geographical feature category</t>
  </si>
  <si>
    <t>animal sits in grass in the state</t>
  </si>
  <si>
    <t>portrait of a bride and person overlooking mountain after their wedding</t>
  </si>
  <si>
    <t>black matte with a touch of pink .</t>
  </si>
  <si>
    <t>motion in the winter forest</t>
  </si>
  <si>
    <t>group of sardines on a colorful bench for sale in fresh seafood market .</t>
  </si>
  <si>
    <t>this was last year 's tree .</t>
  </si>
  <si>
    <t>person and actor pose at awards</t>
  </si>
  <si>
    <t>models walk the catwalk during the collection show part of spring summer .</t>
  </si>
  <si>
    <t>actor attends the festival 's 26th opening night awards gala .</t>
  </si>
  <si>
    <t>rehearses ahead of the premiere .</t>
  </si>
  <si>
    <t>the quintessential cocktail , is one of those drinks that never go out of style .</t>
  </si>
  <si>
    <t>flame of fire with sparks on a black background</t>
  </si>
  <si>
    <t>baseball player , tries to steal home during sports league championship against sports team .</t>
  </si>
  <si>
    <t>isolated cute elephant on a white background</t>
  </si>
  <si>
    <t>an old worn out fence at the edge of woodland</t>
  </si>
  <si>
    <t>camper van under the stars</t>
  </si>
  <si>
    <t>3d illustration of a capsule punching a virus</t>
  </si>
  <si>
    <t>handshake of businessmen on the background of night city .</t>
  </si>
  <si>
    <t>politician walks on stage to deliver remarks on the first day</t>
  </si>
  <si>
    <t>the playground equipment is going to be replaced with a large play area that will include a replica .</t>
  </si>
  <si>
    <t>young man in jacket walking on the wooden dock in harbor with boats around</t>
  </si>
  <si>
    <t>shopping center is one of the largest and oldest covered markets in the world , with covered streets and shops which attract visitors daily .</t>
  </si>
  <si>
    <t>the autumn bedroom apartment -- for sale &amp; rent --</t>
  </si>
  <si>
    <t>the pattern with decorative ornament in vintage style</t>
  </si>
  <si>
    <t>lightning strikes the ground and flashes across the night sky</t>
  </si>
  <si>
    <t>beaches , mission : hundreds needed to take part</t>
  </si>
  <si>
    <t>little girl holding a sheet of cardboard .</t>
  </si>
  <si>
    <t>row of white wind turbines in motion on a cloudy day</t>
  </si>
  <si>
    <t>cheerful snowman in a hat with green scarf , cute</t>
  </si>
  <si>
    <t>football player looks thoughtful during the match .</t>
  </si>
  <si>
    <t>person wants this cake for his birthday</t>
  </si>
  <si>
    <t>aerial view of a sunset in a mountain village</t>
  </si>
  <si>
    <t>the living room and house faces the swimming pool .</t>
  </si>
  <si>
    <t>a young person with a hoodie thanks with person together</t>
  </si>
  <si>
    <t>a mix of glass candlesticks and vases topped with lush white flower arrangements had a clean yet glam look .</t>
  </si>
  <si>
    <t>cashier working at a supermarket</t>
  </si>
  <si>
    <t>the men play kiss , kill , marry</t>
  </si>
  <si>
    <t>view of a loch and pine forest .</t>
  </si>
  <si>
    <t>soccer player navigates through the defense during a soccer match</t>
  </si>
  <si>
    <t>woman in hard hat and fluorescent vest taking stock in a warehouse</t>
  </si>
  <si>
    <t>new apartments are planned for the upper floors</t>
  </si>
  <si>
    <t>break out the no - no juice !</t>
  </si>
  <si>
    <t>furniture falling through a hole in the floor above .</t>
  </si>
  <si>
    <t>informational signs on the tour</t>
  </si>
  <si>
    <t>this the suit my design team choose for me to wear for the interviews .</t>
  </si>
  <si>
    <t>unidentified women in traditional clothes .</t>
  </si>
  <si>
    <t>beautiful pink and orange wedding bouquet by person !</t>
  </si>
  <si>
    <t>actor and artist attend the premiere .</t>
  </si>
  <si>
    <t>family buying vegetables in a supermarket</t>
  </si>
  <si>
    <t>what the text is about and why it was written</t>
  </si>
  <si>
    <t>the bride 's cake was made by person .</t>
  </si>
  <si>
    <t>railways and trains made of lego or straws in a toy naive fashion</t>
  </si>
  <si>
    <t>birds fly over the river in the rays of the orange sun at sunset</t>
  </si>
  <si>
    <t>stripes and a tulle skirt with black perforated heels and gold jewelry</t>
  </si>
  <si>
    <t>actor at the premiere held .</t>
  </si>
  <si>
    <t>pop artist attends the film premiere .</t>
  </si>
  <si>
    <t>the impressive facade opens to many surprising features .</t>
  </si>
  <si>
    <t>actor , his wife and family arrive at the premiere</t>
  </si>
  <si>
    <t>person and actor attend red carpet</t>
  </si>
  <si>
    <t>a blend of abstract shapes and shades .</t>
  </si>
  <si>
    <t>sports league championship : sports team at baseball player gives the thumbs down sign after hitting a double in the second inning .</t>
  </si>
  <si>
    <t>back in the 50s , haircuts were all the rage for women too</t>
  </si>
  <si>
    <t>laughter during a wedding ceremony</t>
  </si>
  <si>
    <t>comic book character - from superhero to person !</t>
  </si>
  <si>
    <t>live crabs on a green background</t>
  </si>
  <si>
    <t>person moved from the bedroom to the living room</t>
  </si>
  <si>
    <t>parliamentary republic extruded on the world map with administrative borders and graticule .</t>
  </si>
  <si>
    <t>city , rain soaked streets in the old town</t>
  </si>
  <si>
    <t>snow and palm trees - the view from the window at the conference !</t>
  </si>
  <si>
    <t>snowy mountains reflect in the lake royalty - free</t>
  </si>
  <si>
    <t>cricket fans celebrate after their captain scored runs during the match .</t>
  </si>
  <si>
    <t>tourist attraction from the trail</t>
  </si>
  <si>
    <t>elderly woman enjoying the view of the ocean from a bench on a pier</t>
  </si>
  <si>
    <t>animal dressed as a chicken</t>
  </si>
  <si>
    <t>a bride in her wedding dress</t>
  </si>
  <si>
    <t>male hand holding a human skull in the air .</t>
  </si>
  <si>
    <t>black bicycle isolated on a white background</t>
  </si>
  <si>
    <t>seals fighting for a spot to sleep on the rocks</t>
  </si>
  <si>
    <t>hang them with chains in your play area and let the kids enjoy their time .</t>
  </si>
  <si>
    <t>person and father of the bride crying .</t>
  </si>
  <si>
    <t>actor arrives at the premiere during festival</t>
  </si>
  <si>
    <t>leaves on the bridge and koi fish</t>
  </si>
  <si>
    <t>soccer goalkeeper reacts during the clausura liga mx</t>
  </si>
  <si>
    <t>ways to make the most of your laundry room</t>
  </si>
  <si>
    <t>an appearance on the big stage in the blood of many artists</t>
  </si>
  <si>
    <t>soldiers march during a military parade as part of celebrations .</t>
  </si>
  <si>
    <t>policeman on the motorcycle passing quickly through fields of grain</t>
  </si>
  <si>
    <t>a grasshopper on a tiled bathroom floor</t>
  </si>
  <si>
    <t>these pencils that grow into plants .</t>
  </si>
  <si>
    <t>flat paper cut style icon of a car</t>
  </si>
  <si>
    <t>vector illustration of abstract icons based</t>
  </si>
  <si>
    <t>young woman get out of the car near the road</t>
  </si>
  <si>
    <t>rock and roll artist performs</t>
  </si>
  <si>
    <t>artist performs live on the stage .</t>
  </si>
  <si>
    <t>the crowd at last year 's expo .</t>
  </si>
  <si>
    <t>a set of birds drawn with curves</t>
  </si>
  <si>
    <t>view from a roof terrace</t>
  </si>
  <si>
    <t>family picnic with a dog</t>
  </si>
  <si>
    <t>hiker with map on a trail .</t>
  </si>
  <si>
    <t>teenage boys pitching a tent at the lake in forest</t>
  </si>
  <si>
    <t>think the slow cooker is just for meat ? no way !</t>
  </si>
  <si>
    <t>toothpaste and toothbrush in a glass</t>
  </si>
  <si>
    <t>couple dancing at party and enjoying each other , black silhouettes of woman wearing dress and man in suit on vector illustration isolated on white</t>
  </si>
  <si>
    <t>a female waiting to cross a road and sheltering under her umbrella in a shower of rain</t>
  </si>
  <si>
    <t>interior design ideas for the kitchen and the different styles of cuisine</t>
  </si>
  <si>
    <t>map that i drew a while ago , just before we moved .</t>
  </si>
  <si>
    <t>yellow house on the hill and rainbow .</t>
  </si>
  <si>
    <t>father and little son are sitting by the window in evening and watching cartoons in tablet pc</t>
  </si>
  <si>
    <t>person , right , leaves to find her family after the commencement ceremony</t>
  </si>
  <si>
    <t>surfing in a giant ball at festival</t>
  </si>
  <si>
    <t>a model walks the runway at the show during ss14</t>
  </si>
  <si>
    <t>each of the bedrooms features furniture that has been designed by an internationally renowned artist</t>
  </si>
  <si>
    <t>operatic pop artist attends the royal world premiere held .</t>
  </si>
  <si>
    <t>a man walks his dog on a field in the outskirts , just before sunrise .</t>
  </si>
  <si>
    <t>people click into their skis .</t>
  </si>
  <si>
    <t>happy father and son smiling at each other</t>
  </si>
  <si>
    <t>person of a mother and child</t>
  </si>
  <si>
    <t>hand drawn vector illustration or drawing of a dove bird representing the holy spirit symbol</t>
  </si>
  <si>
    <t>person it is not possible for this to be any more darling !</t>
  </si>
  <si>
    <t>voters take part in the referendum</t>
  </si>
  <si>
    <t>caucasian family walking on a beach at sunset</t>
  </si>
  <si>
    <t>an illustration of a beehive suspended from a tree with bees around it illustration</t>
  </si>
  <si>
    <t>businessman with is ear to the grass</t>
  </si>
  <si>
    <t>actor and her son attends the premiere at person .</t>
  </si>
  <si>
    <t>person the erratic style of the artist is echoed on person</t>
  </si>
  <si>
    <t>doors lead to a verandah and gardens .</t>
  </si>
  <si>
    <t>television show host attends awards .</t>
  </si>
  <si>
    <t>a full cup of dark roast , cob , and matches ; all set to relax .</t>
  </si>
  <si>
    <t>happy and smiling woman walking and talking on the phone .</t>
  </si>
  <si>
    <t>a mom cleans &amp; plays with her baby .</t>
  </si>
  <si>
    <t>abandoned dock stretches out into the rippling waters of a loch under a clouded sky in beautiful high definition 4k</t>
  </si>
  <si>
    <t>a picture of a sparkling clean bathroom</t>
  </si>
  <si>
    <t>wooden sign isolated on the white background .</t>
  </si>
  <si>
    <t>no sign or symbol with long shadow</t>
  </si>
  <si>
    <t>apartment - free parking in the apartment building .</t>
  </si>
  <si>
    <t>actor , film director , and actors arrive for the premiere .</t>
  </si>
  <si>
    <t>dramatic sky with bell tower of person</t>
  </si>
  <si>
    <t>hip hop artist sings new songs from his latest album at festival .</t>
  </si>
  <si>
    <t>basketball shooting guard handles the ball during a game against sports team .</t>
  </si>
  <si>
    <t>actors looking at martial artist lying on a sofa in the film</t>
  </si>
  <si>
    <t>literally the funniest anime i 've seen in awhile !</t>
  </si>
  <si>
    <t>you 've never been on a bus like this .</t>
  </si>
  <si>
    <t>zigzag bridge steals the show in the garden</t>
  </si>
  <si>
    <t>award winner , signs autographs for the fans</t>
  </si>
  <si>
    <t>person and white goat eating green pasture on a cloudy day in a farm</t>
  </si>
  <si>
    <t>portrait of a white leopard snarling mouth</t>
  </si>
  <si>
    <t>person connects with a pitch for a hit against a city in the first inning of a boy 's district final game .</t>
  </si>
  <si>
    <t>winner of the silver and bronze medals ski jumper</t>
  </si>
  <si>
    <t>that is gorgeous lookin tattoo !</t>
  </si>
  <si>
    <t>portrait of a happy family with a pregnant mother</t>
  </si>
  <si>
    <t>festive interior of the room .</t>
  </si>
  <si>
    <t>if this was my bathroom , i 'd feel like i was in a hotel all the time</t>
  </si>
  <si>
    <t>it 's a photo of a young woman who is hiding herself behind her hands in a field or farm in the countryside</t>
  </si>
  <si>
    <t>stock image ofred european squirrel sitting on top of a green painted fence while it 's snowing .</t>
  </si>
  <si>
    <t>radio broadcaster takes you on an extensive tour as decorated for the christmas season .</t>
  </si>
  <si>
    <t>people waiting on the platform at the train station designed by artist</t>
  </si>
  <si>
    <t>over the mountains to a city</t>
  </si>
  <si>
    <t>artist and big beat artist of big beat artist perform live on stage</t>
  </si>
  <si>
    <t>actors attend the season premiere on the lot .</t>
  </si>
  <si>
    <t>view of the woods from the back of person .</t>
  </si>
  <si>
    <t>close - up eye of a large fish</t>
  </si>
  <si>
    <t>australian rules footballer stretches with team - mates during a training session .</t>
  </si>
  <si>
    <t>waterfall that drains crater lake</t>
  </si>
  <si>
    <t>ice hockey player defends the goal against sports team</t>
  </si>
  <si>
    <t>the donkeys rescued from the fair</t>
  </si>
  <si>
    <t>actor , celebrity , and author attend awards .</t>
  </si>
  <si>
    <t>a car parked outside a hotel displays a message .</t>
  </si>
  <si>
    <t>the doll has bent arms and adjustable legs .</t>
  </si>
  <si>
    <t>the bride 's father walking her down the aisle .</t>
  </si>
  <si>
    <t>small bridge in the park</t>
  </si>
  <si>
    <t>a stack of antique red leather bound books with gold lettering and details</t>
  </si>
  <si>
    <t>a car leaving parents house .</t>
  </si>
  <si>
    <t>folk rock artist and person arrive at awards held</t>
  </si>
  <si>
    <t>card with circular oriental pattern of floral motif on a dark blue circle .</t>
  </si>
  <si>
    <t>test form long shadow icon .</t>
  </si>
  <si>
    <t>picture of tables and benches within the large dining space</t>
  </si>
  <si>
    <t>photograph of pink hanging flowers with a dark blue background</t>
  </si>
  <si>
    <t>actor and organisation founder arrives</t>
  </si>
  <si>
    <t>simple geometric shapes forming an abstract seamless pattern on textured background .</t>
  </si>
  <si>
    <t>abstract background with patterns like flower or a symbol embossed on the surface metallic blue .</t>
  </si>
  <si>
    <t>music fans during the second day of the music festival</t>
  </si>
  <si>
    <t>rusty nuts and bolts on a plain white background</t>
  </si>
  <si>
    <t>black and white photo of a newborn baby</t>
  </si>
  <si>
    <t>sun setting over the city</t>
  </si>
  <si>
    <t>sea waves running on the sandy shore leaving a foam in slow motion</t>
  </si>
  <si>
    <t>summer evening and tower bridge is illuminated by the fading light</t>
  </si>
  <si>
    <t>boy flying a kite in a field at sunset</t>
  </si>
  <si>
    <t>baseball player , left , celebrates with person after they defeated sports team in an interleague baseball game .</t>
  </si>
  <si>
    <t>try to be a rainbow in someone 's cloud . poet</t>
  </si>
  <si>
    <t>and again we would like to rejoice you with our elvish dress it 's the first time when it was ordered in such colours and unexpectedly for us we have got such an interesting result of combining red with silver .</t>
  </si>
  <si>
    <t>actors speak onstage during awards</t>
  </si>
  <si>
    <t>a watch on a swimmer 's arm</t>
  </si>
  <si>
    <t>shops in the typical market town</t>
  </si>
  <si>
    <t>cartoon illustration of the summer in the park with cityscape in background .</t>
  </si>
  <si>
    <t>person will have an art exhibit with her daughter</t>
  </si>
  <si>
    <t>walkway through sunken forest with eroded limestone at the exterior</t>
  </si>
  <si>
    <t>elegant rich gold metallic lowercase or small letter s in a 3d illustration with a golden yellow color and smooth metal surface classic font isolated on a white background with clipping path .</t>
  </si>
  <si>
    <t>train on a foggy day at station</t>
  </si>
  <si>
    <t>a young black and white spotted cow walks through a green spring field in the sunshine</t>
  </si>
  <si>
    <t>dolly shot of happy beard young man talking on the smartphone and drinking coffee while walking in the street</t>
  </si>
  <si>
    <t>casual this morning before switching to lighter clothes .</t>
  </si>
  <si>
    <t>image may contain : person , on stage , playing a musical instrument , concert , night and indoor</t>
  </si>
  <si>
    <t>check out the recipe for person and do give it a try .</t>
  </si>
  <si>
    <t>baseball player pitches against sports team during the eighth inning</t>
  </si>
  <si>
    <t>drink cups of green tea a day</t>
  </si>
  <si>
    <t>finally back to cracking blue sky !</t>
  </si>
  <si>
    <t>shiny red foil or rough textured metallic lowercase or small letter g in a 3d illustration with a wavy rippled surface effect and basic bold font isolated on a white background with clipping path .</t>
  </si>
  <si>
    <t>the pie munching capital revealed</t>
  </si>
  <si>
    <t>illustration of cluster of star in the space background</t>
  </si>
  <si>
    <t>sign on a fence around a field saying to prevent people hunting</t>
  </si>
  <si>
    <t>biological genus gathers pollen from flowers</t>
  </si>
  <si>
    <t>the can be found in the kitchen of the floor plan .</t>
  </si>
  <si>
    <t>postage stamp depicting the airship</t>
  </si>
  <si>
    <t>bee on a little yellow flower</t>
  </si>
  <si>
    <t>old buildings in a state of disrepair .</t>
  </si>
  <si>
    <t>healthy work : with team members , received an award from people .</t>
  </si>
  <si>
    <t>politician come down to support the event and give out awards to selected students photo</t>
  </si>
  <si>
    <t>philosopher inspects a plane he flies kids life - threatening illnesses to care .</t>
  </si>
  <si>
    <t>collage showing different phases of the geyser</t>
  </si>
  <si>
    <t>the bed in the sleeping area of the attic</t>
  </si>
  <si>
    <t>reckless : the car was reported as stolen before the driver took police on the unforgettable chase across much .</t>
  </si>
  <si>
    <t>moss on a rock by the stream</t>
  </si>
  <si>
    <t>rugby player during the match .</t>
  </si>
  <si>
    <t>person and actor attend the premiere .</t>
  </si>
  <si>
    <t>young girl walking on the dry grass field under daylight</t>
  </si>
  <si>
    <t>the water stream flowing from a man - made waterfall</t>
  </si>
  <si>
    <t>fans interferes with # on a ball hit by # of sports team scoring runs in the eighth inning during game</t>
  </si>
  <si>
    <t>a business woman writes notes down and works on a laptop computer</t>
  </si>
  <si>
    <t>construction crews work on the pagoda - style temple on monday .</t>
  </si>
  <si>
    <t>orange lily in the garden</t>
  </si>
  <si>
    <t>singer attends the unveiling of the wax figure</t>
  </si>
  <si>
    <t>the color of cooked poultry is not a sure sign of its safety .</t>
  </si>
  <si>
    <t>person ripping it through the golden grass</t>
  </si>
  <si>
    <t>biological species , or biological species , with a calf walks near tourists .</t>
  </si>
  <si>
    <t>person as she arrived following her restoration , ready for her launch</t>
  </si>
  <si>
    <t>illustration by painting artist -- sit side by side in a basket , surrounded by random objects they have</t>
  </si>
  <si>
    <t>tourist attraction connecting island will soon be replaced with a new parallel bridge .</t>
  </si>
  <si>
    <t>acoustic artist performs live in support of folk rock artist on stage during a concert .</t>
  </si>
  <si>
    <t>global map showing plastic density in the oceans , with overlay showing what countries likely contribute the most .</t>
  </si>
  <si>
    <t>studio portrait of smiley russian little girls wearing traditional costume isolated over white background / image of young beautiful girls in national dress on a white background</t>
  </si>
  <si>
    <t>author with his large format camera in the swamp</t>
  </si>
  <si>
    <t>instrumental rock artist and band performing live .</t>
  </si>
  <si>
    <t>silhouettes of young couple dancing on the roof on sunset .</t>
  </si>
  <si>
    <t>the team relaxes during halftime of their senior game .</t>
  </si>
  <si>
    <t>3d man reading a book .</t>
  </si>
  <si>
    <t>an exposure of the building located after dark .</t>
  </si>
  <si>
    <t>footage in high definition of a frustrated young businessman working with a laptop in office</t>
  </si>
  <si>
    <t>heavens golden gates opening to an ethereal light on a cloudy background</t>
  </si>
  <si>
    <t>actor attends the premiere of film .</t>
  </si>
  <si>
    <t>boat tour through the swamp</t>
  </si>
  <si>
    <t>vector silhouette of couple who argue against a white background .</t>
  </si>
  <si>
    <t>singer and person attends the premiere of thriller film .</t>
  </si>
  <si>
    <t>actor arrives for the premiere</t>
  </si>
  <si>
    <t>one of chefs takes the order of a customer .</t>
  </si>
  <si>
    <t>matching shoes star was already a grandfather of girls - by person and his wife</t>
  </si>
  <si>
    <t>photo of click the thumbnail to enlarge .</t>
  </si>
  <si>
    <t>white swan on the blue background</t>
  </si>
  <si>
    <t>simple outline drawing of a men 's blank t - shirt and tee -- stock photo #</t>
  </si>
  <si>
    <t>type of dish from the80s</t>
  </si>
  <si>
    <t>what i aspire to be - an older woman with her own style</t>
  </si>
  <si>
    <t>type of place of worship in person</t>
  </si>
  <si>
    <t>just one of many castles</t>
  </si>
  <si>
    <t>young man exercising his biceps in the gym</t>
  </si>
  <si>
    <t>several people gather for a rally and march .</t>
  </si>
  <si>
    <t>jockey gets a kiss from person after winning the 143rd running .</t>
  </si>
  <si>
    <t>a rat is watched by his handler at a laboratory</t>
  </si>
  <si>
    <t>pouring hot coffee in a traditional cup on a wooden table</t>
  </si>
  <si>
    <t>photo taken by the accidental bakers by person</t>
  </si>
  <si>
    <t>coloured buildings in the city</t>
  </si>
  <si>
    <t>image may contain : person , on stage and playing a musical instrument</t>
  </si>
  <si>
    <t>comedian attends the 8th opening night party</t>
  </si>
  <si>
    <t>ducks swimming in the river</t>
  </si>
  <si>
    <t>the cut out detail adds to the modernity of this wedding dress .</t>
  </si>
  <si>
    <t>my drawing from a pic i found on the net</t>
  </si>
  <si>
    <t>the much - anticipated collaboration was unveiled in front of a star - studded crowd .</t>
  </si>
  <si>
    <t>old stone bridge under the stars</t>
  </si>
  <si>
    <t>a group of ethnicity paddle their canoe</t>
  </si>
  <si>
    <t>the family 's home went up in smoke on saturday afternoon .</t>
  </si>
  <si>
    <t>person answering the phones again at the office .</t>
  </si>
  <si>
    <t>the storms in your eyes</t>
  </si>
  <si>
    <t>image may contain : person , on stage , playing a musical instrument , guitar , concert and indoor</t>
  </si>
  <si>
    <t>illustration of a religious practice arguing</t>
  </si>
  <si>
    <t>young girl with small pig on a leash and dog behind her in the middle of a dirt</t>
  </si>
  <si>
    <t>on prom night , every detail matters .</t>
  </si>
  <si>
    <t>a city on the municipalities map</t>
  </si>
  <si>
    <t>steering wheel on a white</t>
  </si>
  <si>
    <t>the tower rising above the tree - lined street - exterior photo</t>
  </si>
  <si>
    <t>letter logo design in a circle .</t>
  </si>
  <si>
    <t>a model walks the runway at the fashion show during fashion week .</t>
  </si>
  <si>
    <t>small piece of turf , a work by person made of inks and oils on paper .</t>
  </si>
  <si>
    <t>metallic paint silver letter a lowercase .</t>
  </si>
  <si>
    <t>do these earrings possess power for their wearer ?</t>
  </si>
  <si>
    <t>teenage girl reading on a tablet</t>
  </si>
  <si>
    <t>add them to the boiling water one at a time to make sure they do not stick together .</t>
  </si>
  <si>
    <t>a city on what to see and where to stay when visiting administrative division</t>
  </si>
  <si>
    <t>person needs a set of cufflinks to match his suit and tie</t>
  </si>
  <si>
    <t>person explains how to shoot fruit or vegetables on a white background</t>
  </si>
  <si>
    <t>celebrity and politician are reportedly moving to person -- the same neighborhood where the family will live when they vacate the white house .</t>
  </si>
  <si>
    <t>open door to the sky</t>
  </si>
  <si>
    <t>the tank personally knocked out by person .</t>
  </si>
  <si>
    <t>images at boys basketball game .</t>
  </si>
  <si>
    <t>time lapse of business people inside a modern office building</t>
  </si>
  <si>
    <t>a natural history of birds</t>
  </si>
  <si>
    <t>a fire burns at a hotel .</t>
  </si>
  <si>
    <t>getting married in the city of play at the hotel</t>
  </si>
  <si>
    <t>actor from models off - duty style model walks the streets in her everyday uniform : a crop top , distressed jeans and oversize coat .</t>
  </si>
  <si>
    <t>a gardener may water the plant daily but fruits grow only in the season .</t>
  </si>
  <si>
    <t>a family of swans on the lake</t>
  </si>
  <si>
    <t>a soaking tub is the centerpiece of the master bathroom</t>
  </si>
  <si>
    <t>canadian census division fresh flowers on sale</t>
  </si>
  <si>
    <t>vector illustration of a background for holiday with ribbon .</t>
  </si>
  <si>
    <t>the black cloud on a gray background</t>
  </si>
  <si>
    <t>a lone pomegranate hangs adding color to subdued winter garden</t>
  </si>
  <si>
    <t>person looked stunning in a midnight blue evening gown , which she teamed with her engagement ring</t>
  </si>
  <si>
    <t>vector illustration of a banner for holiday .</t>
  </si>
  <si>
    <t>a view of bank notes of the currency meant for payment</t>
  </si>
  <si>
    <t>colorful children 's seamless pattern in cartoon style with the image of the rabbit and the little rabbits</t>
  </si>
  <si>
    <t>the trail leads into the fog .</t>
  </si>
  <si>
    <t>thank you person for such a beautiful birthday cake !</t>
  </si>
  <si>
    <t>hand holding and raising the national flag</t>
  </si>
  <si>
    <t>$9,725 a prong - set carat round center diamond dominates this platinum engagement ring with round diamonds on the sides .</t>
  </si>
  <si>
    <t>person and his longtime partner at a premiere .</t>
  </si>
  <si>
    <t>chalk painted piano -- i would never do this to my piano , but i do love how it turned out !</t>
  </si>
  <si>
    <t>love with a side of trousers .</t>
  </si>
  <si>
    <t>life : person wore ultra short denim shorts in the upmarket district , while chord carried a camera round his neck</t>
  </si>
  <si>
    <t>euro banknote on a white background</t>
  </si>
  <si>
    <t>fashion of the 1900s more</t>
  </si>
  <si>
    <t>filming location where to shop , eat and party !</t>
  </si>
  <si>
    <t>soccer player speaks during a press conference .</t>
  </si>
  <si>
    <t>take an exclusive tour of person and home during the holidays as each room gets a sparkling transformation .</t>
  </si>
  <si>
    <t>like magic , the sun shone brightly this afternoon , bringing guests out on the pool deck once again .</t>
  </si>
  <si>
    <t>players celebrate from an open - top bus</t>
  </si>
  <si>
    <t>illustration of a woman with angry face</t>
  </si>
  <si>
    <t>ripe mango on a plate .</t>
  </si>
  <si>
    <t>kids playing in the snow</t>
  </si>
  <si>
    <t>ceremony at chapel of the flowers</t>
  </si>
  <si>
    <t>seamless pattern of colorful balloons on a white background</t>
  </si>
  <si>
    <t>police officers were highly visible on the streets at weekend</t>
  </si>
  <si>
    <t>a man walks along the beach in the heavily damaged neighborhood</t>
  </si>
  <si>
    <t>person attends award category honoring musical artist</t>
  </si>
  <si>
    <t>black cat on a white background</t>
  </si>
  <si>
    <t>woman relaxing on a fitness ball</t>
  </si>
  <si>
    <t>fading northwest arch over country during a sunset .</t>
  </si>
  <si>
    <t>a swarm of bees appeared on a set of traffic lights at the junction</t>
  </si>
  <si>
    <t>athlete wins gold in the men 's 200m t44 during day</t>
  </si>
  <si>
    <t>a recreation rode the day of her protest .</t>
  </si>
  <si>
    <t>automobile model , definitely not 100x better than the 500</t>
  </si>
  <si>
    <t>a proposed bill would allow the sale of alcohol via a vending machine</t>
  </si>
  <si>
    <t>red lips are my trademark !</t>
  </si>
  <si>
    <t>author - leading off person gets a close - up view of the boards during a game</t>
  </si>
  <si>
    <t>businessperson attends the fall fashion show during fashion week .</t>
  </si>
  <si>
    <t>heading back down the trail .</t>
  </si>
  <si>
    <t>paintings to the spree years</t>
  </si>
  <si>
    <t>actor , actor and family attend the gala performance .</t>
  </si>
  <si>
    <t>red cat catches a mouse .</t>
  </si>
  <si>
    <t>deity , an enormous mythical bird , originated from mythology .</t>
  </si>
  <si>
    <t>big and small old and antique pocket watch or clocks swinging or rocking from the air</t>
  </si>
  <si>
    <t>dew drops collect on a blossom .</t>
  </si>
  <si>
    <t>grilled seafood at a restaurant</t>
  </si>
  <si>
    <t>the gravel road along the railway</t>
  </si>
  <si>
    <t>portrait of an upset girl after the quarrel with her boyfriend on the foreground</t>
  </si>
  <si>
    <t>queue of people boarding a bus</t>
  </si>
  <si>
    <t>very large yacht moored in the port</t>
  </si>
  <si>
    <t>person presented each teacher with an award at the ceremony .</t>
  </si>
  <si>
    <t>a member , left , leads member aboard a helicopter before</t>
  </si>
  <si>
    <t>logo beside stadium in monarch</t>
  </si>
  <si>
    <t>nothing says like a fireplace and bookshelves .</t>
  </si>
  <si>
    <t>actors attend the premiere of film .</t>
  </si>
  <si>
    <t>the kids play board games at the table with family</t>
  </si>
  <si>
    <t>people and cats : coping after a marriage ends</t>
  </si>
  <si>
    <t>person looks out a window as he puts on his tie</t>
  </si>
  <si>
    <t>illustration of mosquitoes on a white background vector</t>
  </si>
  <si>
    <t>planting , work in the garden .</t>
  </si>
  <si>
    <t>doctor and patient sitting at the desk near window</t>
  </si>
  <si>
    <t>the snake creeps through a stream on a pebble and rubble</t>
  </si>
  <si>
    <t>birds landing on a rock</t>
  </si>
  <si>
    <t>bottles of pills , one knocked over with contents spilling out , and a syringe , close up , high angle view .</t>
  </si>
  <si>
    <t>politician watches american football team vs football game with cadets from the december</t>
  </si>
  <si>
    <t>how to apply for a passport</t>
  </si>
  <si>
    <t>women talk and laugh together around a campfire</t>
  </si>
  <si>
    <t>actor attends the world premiere aboard ship in the borough .</t>
  </si>
  <si>
    <t>automobile make , pictured when pausing at the edge .</t>
  </si>
  <si>
    <t>logo with a baseball ball and ribbon</t>
  </si>
  <si>
    <t>people in one of the traditional villages .</t>
  </si>
  <si>
    <t>a leopard is grooming the fur on a tree</t>
  </si>
  <si>
    <t>property image # new and modern villa in a prime location</t>
  </si>
  <si>
    <t>smiling long hair girl , with green backpack , looking at the map and having tea while resting in the forest</t>
  </si>
  <si>
    <t>person with another nice bass</t>
  </si>
  <si>
    <t>a city in the mountains</t>
  </si>
  <si>
    <t>cartoon of a happy blood</t>
  </si>
  <si>
    <t>fans cheer for their team as they play sports team during the first half .</t>
  </si>
  <si>
    <t>woman , a chef in commercial kitchen</t>
  </si>
  <si>
    <t>young woman drinking coffee to go on the street</t>
  </si>
  <si>
    <t>actors arrive at the premiere .</t>
  </si>
  <si>
    <t>olive trees grow on a farm in the region .</t>
  </si>
  <si>
    <t>look across the empty cabin</t>
  </si>
  <si>
    <t>image may contain : person , playing a musical instrument and on stage</t>
  </si>
  <si>
    <t>faux succulent wreath embellished with antlers and moss ... made with all things</t>
  </si>
  <si>
    <t>c than to wear a green skirt , photo</t>
  </si>
  <si>
    <t>person arrives at the premiere .</t>
  </si>
  <si>
    <t>wooden steering wheel on a white background .</t>
  </si>
  <si>
    <t>horses graze against the background of mountains in winter</t>
  </si>
  <si>
    <t>tip : large scale artwork gives a focal point to a room that 's missing one .</t>
  </si>
  <si>
    <t>fall colors have arrived by way of the aspen tree leaves</t>
  </si>
  <si>
    <t>those chairs against that white rug .</t>
  </si>
  <si>
    <t>painting artist , drawn with a grid</t>
  </si>
  <si>
    <t>a cartoon illustration of prophet looking confused .</t>
  </si>
  <si>
    <t>a gabled wall provides the entrance to this holiday home in a coastal village , which also features rooms arranged around a garden and cherry tree</t>
  </si>
  <si>
    <t>clutch bouquet on a table</t>
  </si>
  <si>
    <t>add a stroke of magic to your look with our set of cosmetic brushes that will help transform any ordinary maiden into an extraordinary princess .</t>
  </si>
  <si>
    <t>person attends the awards gala dinner</t>
  </si>
  <si>
    <t>silhouette of a bird safely landing on a roof</t>
  </si>
  <si>
    <t>what 's a restaurant without a vespa , right ?</t>
  </si>
  <si>
    <t>person assisting the bride into her car for the ceremony</t>
  </si>
  <si>
    <t>the crowd to see pop artist</t>
  </si>
  <si>
    <t>clothes for big dogs are hard to find -- so we rounded up some winners for you</t>
  </si>
  <si>
    <t>coffee cup , notebook , pen , smartphone and headphones on a windowsill .</t>
  </si>
  <si>
    <t>actor attends the world premiere of season ofthe crown .</t>
  </si>
  <si>
    <t>biological variety boiling in a pot</t>
  </si>
  <si>
    <t>profile shot of a young guy walking his dog in a park on a sunny autumn day</t>
  </si>
  <si>
    <t>again , the caffeine kicks your metabolism into high gear .</t>
  </si>
  <si>
    <t>hot air balloon flying at festival</t>
  </si>
  <si>
    <t>lone sad dog lying on the street .</t>
  </si>
  <si>
    <t>colorful winter sunrise in the snowy mountain forest .</t>
  </si>
  <si>
    <t>images from the graduation ceremony .</t>
  </si>
  <si>
    <t>delftware tiles in a manor house , in the art and crafts style , c1903</t>
  </si>
  <si>
    <t>sports team this is an affiliate link .</t>
  </si>
  <si>
    <t>detail of a metal beam</t>
  </si>
  <si>
    <t>fans react during the opening match</t>
  </si>
  <si>
    <t>greek dish is light and refreshing , and full of healthy ingredients .</t>
  </si>
  <si>
    <t>biological species was the most reported bird in the count</t>
  </si>
  <si>
    <t>little girl in the woods</t>
  </si>
  <si>
    <t>young men and women working behind the counter at a fast food restaurant</t>
  </si>
  <si>
    <t>a little girl with a red umbrella goes .</t>
  </si>
  <si>
    <t>look fall winter -- finger in the nose</t>
  </si>
  <si>
    <t>a squirrel jumps through the trees with a mouth full of nuts .</t>
  </si>
  <si>
    <t>players line up for a group photo before the group match .</t>
  </si>
  <si>
    <t>a set of dishes from different parts of the chicken .</t>
  </si>
  <si>
    <t>a logo sign outside of the headquarters</t>
  </si>
  <si>
    <t>person is an excellent main color for a bedroom , despite its very neutral and cool nature</t>
  </si>
  <si>
    <t>it is estimated that metric tons of plastic find their way into the world 's oceans every year</t>
  </si>
  <si>
    <t>teacher reading out to students in the library -- interpretation &amp; translating solutions</t>
  </si>
  <si>
    <t>maiden grass can withstand a deep snowfall and so birds can forage through it all winter .</t>
  </si>
  <si>
    <t>person flashed his famous smile with shades and a soft , side - parted hairstyle</t>
  </si>
  <si>
    <t>posters advertising films and workmen outside business</t>
  </si>
  <si>
    <t>turtles and a small crocodile at a zoo</t>
  </si>
  <si>
    <t>banyan tree house in island ~ populated almost entirely by region following a more traditional lifestyle than many other islands .</t>
  </si>
  <si>
    <t>leading the way in collaboration</t>
  </si>
  <si>
    <t>map of the regions and locations</t>
  </si>
  <si>
    <t>racecar driver does physical therapy .</t>
  </si>
  <si>
    <t>flowers left at the scene</t>
  </si>
  <si>
    <t>duvet cover from amazon -- want additional info ? click on the image .</t>
  </si>
  <si>
    <t>a street in person with lots of flags at lines</t>
  </si>
  <si>
    <t>doll house - i really want to build this for my little sister for western christian holiday</t>
  </si>
  <si>
    <t>a close up of the sculpture by people situated</t>
  </si>
  <si>
    <t>sand sculpture of the movie</t>
  </si>
  <si>
    <t>silly pictures of cats image silly cat who thinks he is a mouse</t>
  </si>
  <si>
    <t>profession uses a thermal image camera at the scene of a fire</t>
  </si>
  <si>
    <t>add your unique touch by replacing the traditional clear glass sliding door with a customized printed glass .</t>
  </si>
  <si>
    <t>flying the flag through tourist attraction during social network user</t>
  </si>
  <si>
    <t>happy young woman in a fashionable flutter transparent cape</t>
  </si>
  <si>
    <t>the walking &amp; bike path in early june</t>
  </si>
  <si>
    <t>a fishing boat on the isle at sunset</t>
  </si>
  <si>
    <t>vector image - man with a gun pointing silhouette isolated on white background</t>
  </si>
  <si>
    <t>a boat , a signpost and constitutional republic across the water .</t>
  </si>
  <si>
    <t>bowling ball crashing into the pins on white .</t>
  </si>
  <si>
    <t>clouds in shape of the letter c on background</t>
  </si>
  <si>
    <t>comic book character about to transform into person - original art from the anime</t>
  </si>
  <si>
    <t>sunrise at the river behind the farmhouse</t>
  </si>
  <si>
    <t>polar bear in the wild</t>
  </si>
  <si>
    <t>a woman holds one of her chickens</t>
  </si>
  <si>
    <t>a freestyle skier charges down a beautiful snow covered mountain in slow motion</t>
  </si>
  <si>
    <t>person in action during soccer league .</t>
  </si>
  <si>
    <t>illustration of film character for speculative fiction book .</t>
  </si>
  <si>
    <t>vector with worried look on his face</t>
  </si>
  <si>
    <t>the building and illuminated , part of the combined system</t>
  </si>
  <si>
    <t>a fashion look featuring cropped sweatshirt , pleated skirt and black shoes .</t>
  </si>
  <si>
    <t>a baby - q themed cake for this little princess !</t>
  </si>
  <si>
    <t>seamless looping 3d animated futuristic motherboard and data tunnel with industry in resolution</t>
  </si>
  <si>
    <t>actors at awards , where actor was honoured .</t>
  </si>
  <si>
    <t>group shot of crew , all lost in the disaster .</t>
  </si>
  <si>
    <t>the light - colour interior with the furniture of take me home</t>
  </si>
  <si>
    <t>portrait of a man with a skull in the left hand</t>
  </si>
  <si>
    <t>a human skull found in brick .</t>
  </si>
  <si>
    <t>a woman sits on a surfboard in the ocean with a blue sky</t>
  </si>
  <si>
    <t>person says he is a hands - on person at work -- literally so , when it comes to his schedule .</t>
  </si>
  <si>
    <t>bird playing catch with a tennis ball</t>
  </si>
  <si>
    <t>what 's the story ? by person .</t>
  </si>
  <si>
    <t>like diamonds from the sky , windblown ice crystals from the branches of spruce trees fall on palpable sunlight</t>
  </si>
  <si>
    <t>meet psychedelic rock artist up close in new exhibit</t>
  </si>
  <si>
    <t>emergency personnel respond to a crash on thursday , march</t>
  </si>
  <si>
    <t>person wore a wedding gown .</t>
  </si>
  <si>
    <t>a general view of the streets</t>
  </si>
  <si>
    <t>mold growing on ceiling in bathroom</t>
  </si>
  <si>
    <t>actor in a suit i customized for him last night .</t>
  </si>
  <si>
    <t>kitten playing with a dog</t>
  </si>
  <si>
    <t>you 'd have to work hard to spot this mouse in the brickwork !</t>
  </si>
  <si>
    <t>figure skaters pose with figure skater</t>
  </si>
  <si>
    <t>new grunge rubber stamp with the text like vector</t>
  </si>
  <si>
    <t>her eyes look so cute with this makeup and my hair was these exact colors before</t>
  </si>
  <si>
    <t>grand opening to a room</t>
  </si>
  <si>
    <t>dog with his puppies in the winter park</t>
  </si>
  <si>
    <t>nurse holding an oxygen mask on a patient while looking at camera</t>
  </si>
  <si>
    <t>the theme was loosely inspired by nursery .</t>
  </si>
  <si>
    <t>map with two layers venture funded company - create an us map with pins</t>
  </si>
  <si>
    <t>man , signs autographs for the fans</t>
  </si>
  <si>
    <t>painting artist - the plain</t>
  </si>
  <si>
    <t>how to assess the authenticity of a watch</t>
  </si>
  <si>
    <t>ice hockey player winds up for a swing in front of the net during a game</t>
  </si>
  <si>
    <t>royals &amp; monarch and noble person hosted a reception in honor .</t>
  </si>
  <si>
    <t>logo - a pair of red socks hanging</t>
  </si>
  <si>
    <t>clouds and blue sky from a drone</t>
  </si>
  <si>
    <t>cute kitten in a cup .</t>
  </si>
  <si>
    <t>rare signed necklace , brooch and earring set .</t>
  </si>
  <si>
    <t>cartoon drawing of a man on a tightrope</t>
  </si>
  <si>
    <t>visible the bird house is one of many that invite a wide variety of birds into the garden .</t>
  </si>
  <si>
    <t>early winter sunset on the skyline</t>
  </si>
  <si>
    <t>actor and film director at the premiere during festival</t>
  </si>
  <si>
    <t>cute cartoon baby boy and a bird on a blue background illustration</t>
  </si>
  <si>
    <t>vector card with a romantic theme .</t>
  </si>
  <si>
    <t>general view at the debut</t>
  </si>
  <si>
    <t>person surprises person with a juicy watermelon .</t>
  </si>
  <si>
    <t>what does deity look like image showing man 's hands praying</t>
  </si>
  <si>
    <t>a graphical composition of a flock of storks , silhouetted against the sky</t>
  </si>
  <si>
    <t>a remote waterfall in the deep woods .</t>
  </si>
  <si>
    <t>politician , center , walks with military person , right , the commanding general</t>
  </si>
  <si>
    <t>cute dog with leash is waiting for walk in front of the house</t>
  </si>
  <si>
    <t>view of the shrimp boat</t>
  </si>
  <si>
    <t>building function with a statue of person</t>
  </si>
  <si>
    <t>tickets were free to debut concert as music director saturday .</t>
  </si>
  <si>
    <t>clock tower of the metropolitan cathedral of person , monarch and priest</t>
  </si>
  <si>
    <t>the clearest bit of road that we saw</t>
  </si>
  <si>
    <t>young puppies huddled together in an upturned dog bed</t>
  </si>
  <si>
    <t>young man taking a slice of pizza in a restaurant</t>
  </si>
  <si>
    <t>flying seagulls in the dark sky</t>
  </si>
  <si>
    <t>in this file photo , rock artist performs during the halftime show at the football game .</t>
  </si>
  <si>
    <t>i wish this was the walkway to my house ...</t>
  </si>
  <si>
    <t>an outdoor side table made from an antique milk can !</t>
  </si>
  <si>
    <t>automobile model gets an easier to close top .</t>
  </si>
  <si>
    <t>landmark and most representative part of the campus</t>
  </si>
  <si>
    <t>cigarettes after lead singer , person performs with the band at animal .</t>
  </si>
  <si>
    <t>person always thought trees kinda fit into this category too ... skeletons of winter :)</t>
  </si>
  <si>
    <t>a city and city hall</t>
  </si>
  <si>
    <t>ethnicity ride their horses during a race as celebration of person , also known as person , near by town</t>
  </si>
  <si>
    <t>river and bridge in the background on a bright sunny day</t>
  </si>
  <si>
    <t>the building seen do dr. person - exterior photo</t>
  </si>
  <si>
    <t>hundreds of thousands attend the air show each year .</t>
  </si>
  <si>
    <t>close - up view of the corners of a roof with blue sky background</t>
  </si>
  <si>
    <t>is a large ceramic pitcher from the thrift store that i painted pink and filled with large daisies , feathers and plastic flamingos .</t>
  </si>
  <si>
    <t>olympic athlete celebrates winning the women 's competition</t>
  </si>
  <si>
    <t>sports facility before a game</t>
  </si>
  <si>
    <t>football player during a training session .</t>
  </si>
  <si>
    <t>the river running through a city .</t>
  </si>
  <si>
    <t>ball is frightened by flash in the sky</t>
  </si>
  <si>
    <t>i love this bit of the trail as it takes one very close the river .</t>
  </si>
  <si>
    <t>a man standing along a road in front of nature in summer</t>
  </si>
  <si>
    <t>industry into a bubbling hot tub on your private deck .</t>
  </si>
  <si>
    <t>mobile phone and laptop illustrations for any technology - related presentation .</t>
  </si>
  <si>
    <t>people washing in the ocean in background .</t>
  </si>
  <si>
    <t>the management pictured at a press conference .</t>
  </si>
  <si>
    <t>dish - a sugar free copycat version of the classic sauce</t>
  </si>
  <si>
    <t>a fashion look featuring t - shirts , versus jackets and frame jeans .</t>
  </si>
  <si>
    <t>spirals in a seamless pattern</t>
  </si>
  <si>
    <t>how to choose the best face masks for acne prone skin</t>
  </si>
  <si>
    <t>rural landscape and flooded paddy fields in the background</t>
  </si>
  <si>
    <t>nice day on the reef today !</t>
  </si>
  <si>
    <t>this portion of the chapel would have been reserved for king 's staff .</t>
  </si>
  <si>
    <t>the paraglider takes off on the winch in the field .</t>
  </si>
  <si>
    <t>there are so many things to be grateful for -- like trees .</t>
  </si>
  <si>
    <t>recreational vehicles used by homeless parked in an unincorporated area of north .</t>
  </si>
  <si>
    <t>wood cabinets define the kitchen and create plenty of storage in this renovated home .</t>
  </si>
  <si>
    <t>view and try on color .</t>
  </si>
  <si>
    <t>this is my brother actually fishing in the keys but i added him to a photo .</t>
  </si>
  <si>
    <t>an interior view of stalls and customers</t>
  </si>
  <si>
    <t>ice floes , looking like broken pieces of glass , dot the water 's surface .</t>
  </si>
  <si>
    <t>christmas tree with silver ribbons or bows , sunburst , snow and stars on a purple background .</t>
  </si>
  <si>
    <t>aerial shot , calm sea in the fall on the sunset , filmed with drone</t>
  </si>
  <si>
    <t>actors arrive at the premier of their film</t>
  </si>
  <si>
    <t>green calculator isolated on a white background</t>
  </si>
  <si>
    <t>your wedding shoes are a detail you can really show your personal style with .</t>
  </si>
  <si>
    <t>golfer during the first round</t>
  </si>
  <si>
    <t>image may contain : person , on stage , playing a musical instrument and night</t>
  </si>
  <si>
    <t>handheld close up of a man talking serious on his cell phone</t>
  </si>
  <si>
    <t>old train in the #</t>
  </si>
  <si>
    <t>all the details on hosting a party .</t>
  </si>
  <si>
    <t>legendary little black dress , every woman should have one tucked away in her closet .</t>
  </si>
  <si>
    <t>actors pose at the after party .</t>
  </si>
  <si>
    <t>an injured spectator is removed from the crowd during a sixth - round clash .</t>
  </si>
  <si>
    <t>country pop artist during airline .</t>
  </si>
  <si>
    <t>almost frozen lake in the area during a late december afternoon</t>
  </si>
  <si>
    <t>a reindeer laying down sleeping in the snow</t>
  </si>
  <si>
    <t>wedding rings that look like ring</t>
  </si>
  <si>
    <t>what type of food do you prefer ?</t>
  </si>
  <si>
    <t>return to the main poster page for person</t>
  </si>
  <si>
    <t>rural landscape on a summer day</t>
  </si>
  <si>
    <t>baseball player hits a home run in the first inning against sports team .</t>
  </si>
  <si>
    <t>an elaborate church with spires which are painted and tiled in turquoise .</t>
  </si>
  <si>
    <t>cricket player bats during a nets session .</t>
  </si>
  <si>
    <t>the duchess swept her hair back from her face with a patterned band .</t>
  </si>
  <si>
    <t>athlete celebrates with team mates after scoring his teams first goal during the match .</t>
  </si>
  <si>
    <t>vintage vignette with floral corners cream .</t>
  </si>
  <si>
    <t>view this image of automobile make</t>
  </si>
  <si>
    <t>image may contain : person , riding on a horse , horse and outdoor</t>
  </si>
  <si>
    <t>happy birthday to you from all of us gold label</t>
  </si>
  <si>
    <t>this wallpaper design kind of look like pattern i made back in graduate school. :)</t>
  </si>
  <si>
    <t>girl having breakfast beside her mother at a kitchen counter</t>
  </si>
  <si>
    <t>give us your take on the choices of these famous faces who appeared .</t>
  </si>
  <si>
    <t>which hair color would you try ? our popular long - lasting formula is now available in new trendy shades</t>
  </si>
  <si>
    <t>person dives for the end zone to score a second half touchdown against coeducation school</t>
  </si>
  <si>
    <t>film producer arrives at the premiere</t>
  </si>
  <si>
    <t>who loves our emerald green boxes !</t>
  </si>
  <si>
    <t>this is a garden gate with welded wire fence .</t>
  </si>
  <si>
    <t>with all it 's beautiful mosques .</t>
  </si>
  <si>
    <t>natural materials are continued in the main bathroom where vivid mosaics are used as a contrast .</t>
  </si>
  <si>
    <t>everything we did on our first day .</t>
  </si>
  <si>
    <t>here 's a new one ... bathtub in with the shower stall .</t>
  </si>
  <si>
    <t>close up of male hand holding our planet .</t>
  </si>
  <si>
    <t>comic book characters on the covers</t>
  </si>
  <si>
    <t>red clouds in the sky</t>
  </si>
  <si>
    <t>giraffe which eats tree leaves in the meadow</t>
  </si>
  <si>
    <t>workmen place a canvas over the hole between 78th and 79th floors .</t>
  </si>
  <si>
    <t>a dog and cat separated by a wall</t>
  </si>
  <si>
    <t>pop artist attends the world premiere</t>
  </si>
  <si>
    <t>a deer on the banks</t>
  </si>
  <si>
    <t>vector illustration of teacher and children in a bus stop</t>
  </si>
  <si>
    <t>slow motion of romantic couple spinning around on the beach</t>
  </si>
  <si>
    <t>aerial view of beautiful landscape .</t>
  </si>
  <si>
    <t>the stone arch is the only preserved part of the medieval building , located in the old town square</t>
  </si>
  <si>
    <t>embroidery stitches with flower decoration .</t>
  </si>
  <si>
    <t>opening laptop with logo on the screen .</t>
  </si>
  <si>
    <t>soccer players walking off the field</t>
  </si>
  <si>
    <t>a happy man sells ice cream on the beach .</t>
  </si>
  <si>
    <t>dog runs through tall grass with dandelions slow motion</t>
  </si>
  <si>
    <t>close - up portrait of angry little boy with a cake</t>
  </si>
  <si>
    <t>a crowd of football fans cheering with raised fists in stadium during a match for football competition</t>
  </si>
  <si>
    <t>playing below the flowering tree</t>
  </si>
  <si>
    <t>american football player runs in to score a touch down against american football team during the first half .</t>
  </si>
  <si>
    <t>photograph of children in a street dated</t>
  </si>
  <si>
    <t>actor arrives for the world premiere</t>
  </si>
  <si>
    <t>abstract background with bright rainbow colorful lines .</t>
  </si>
  <si>
    <t>football player heads the ball in front of football player during football world cup</t>
  </si>
  <si>
    <t>image result for ghost in the shell manga</t>
  </si>
  <si>
    <t>a woman and her son walking along the tracks of a disused railway</t>
  </si>
  <si>
    <t>person performs as part of festival</t>
  </si>
  <si>
    <t>artist performs at festival in politician</t>
  </si>
  <si>
    <t>desk to accommodation feature , featuring the limited striped skirt</t>
  </si>
  <si>
    <t>religious men walk in bright sunlight casting their shadows on the tiled pavement</t>
  </si>
  <si>
    <t>comedian and person attend event .</t>
  </si>
  <si>
    <t>joyful young girl holding a map .</t>
  </si>
  <si>
    <t>racing car on a vector art illustration</t>
  </si>
  <si>
    <t>illustration of profession during the mass</t>
  </si>
  <si>
    <t>actor attends the uk film premiere</t>
  </si>
  <si>
    <t>dried leaves under a banyan tree in front on the late spring day</t>
  </si>
  <si>
    <t>worker in a turban rests leaning on his retro bicycle</t>
  </si>
  <si>
    <t>artist poses for a photograph on the red carpet before the ceremony which is being held .</t>
  </si>
  <si>
    <t>biological species clinging to a wooden post</t>
  </si>
  <si>
    <t>create the aurora borealis over mountains</t>
  </si>
  <si>
    <t>men in hot boots or cool leather and some piercing</t>
  </si>
  <si>
    <t>actor attend the premiere for the wrap</t>
  </si>
  <si>
    <t>golden grainy abstract texture on a black background .</t>
  </si>
  <si>
    <t>woman looking at her husband cheering the basketball game</t>
  </si>
  <si>
    <t>the best ancient temples and ruins -- ruins</t>
  </si>
  <si>
    <t>colourful classic scooters parked out</t>
  </si>
  <si>
    <t>actor in retail at the mother !</t>
  </si>
  <si>
    <t>a cartoon teenage girl and boy with severe acne .</t>
  </si>
  <si>
    <t>chef cutting up the vegetables with a knife .</t>
  </si>
  <si>
    <t>hand drawn watercolor background with illustration of a pretty girl in sketch style .</t>
  </si>
  <si>
    <t>northern light above a glacial lagoon</t>
  </si>
  <si>
    <t>police attempt to ban political party from all mosques ... and a city</t>
  </si>
  <si>
    <t>doctor and many people in the field illustration</t>
  </si>
  <si>
    <t>rainy night in the big city</t>
  </si>
  <si>
    <t>masters of ceremony attends press conference .</t>
  </si>
  <si>
    <t>the flock of pigeons sitting on a branch .</t>
  </si>
  <si>
    <t>there are always flowers for those who want to see them .</t>
  </si>
  <si>
    <t>veterinarian giving an injection to a dog</t>
  </si>
  <si>
    <t>a giant in the garden !</t>
  </si>
  <si>
    <t>blue is the colour : person looked chic in a blue sweater which offset his piercing eyes</t>
  </si>
  <si>
    <t>used to play cards on the beach here in college !</t>
  </si>
  <si>
    <t>skull : 3d render illustration of the skull of the fantastic creatures on a white background .</t>
  </si>
  <si>
    <t>called the home is located in the hamlet and is just steps from the beach</t>
  </si>
  <si>
    <t>large group of people in the shape of circle .</t>
  </si>
  <si>
    <t>region sees snow for the first time</t>
  </si>
  <si>
    <t>person , left , and president and ceo smile for a photo .</t>
  </si>
  <si>
    <t>happy snowboarder lifts his snowboard in the air on blue sky day</t>
  </si>
  <si>
    <t>a smaller flower than most hibiscus , but such a vibrant red , with show - stopping leaves .</t>
  </si>
  <si>
    <t>teenage girl and boy working in a laboratory on an experiment</t>
  </si>
  <si>
    <t>soft rock artist performs on stage as part of the series .</t>
  </si>
  <si>
    <t>golfers provided a spark to the team .</t>
  </si>
  <si>
    <t>not so suite : person told newspaper that tv producer asked her for a massage and later to watch him shower</t>
  </si>
  <si>
    <t>true love comes to those who wait .</t>
  </si>
  <si>
    <t>young photographer dressed as lumberjack working in the nature with camera and tripod at mountain landscape</t>
  </si>
  <si>
    <t>property image # close to town and right on the beach</t>
  </si>
  <si>
    <t>abstract twirl with stars on a blue background</t>
  </si>
  <si>
    <t>beautiful teenage girl in hat happily hugs her dog on a white background stock footage video</t>
  </si>
  <si>
    <t>neon sign outside one of chain of restaurants</t>
  </si>
  <si>
    <t>pop rock artist shows off her stylized grey hair as she walks the red carpet with businessperson at awards</t>
  </si>
  <si>
    <t>peanuts fall on a soft surface in super slow motion</t>
  </si>
  <si>
    <t>the pattern is inspired by traditional sweaters .</t>
  </si>
  <si>
    <t>reflection in the rearview mirror of a car</t>
  </si>
  <si>
    <t>foods you should never eat in the morning</t>
  </si>
  <si>
    <t>glacier in snowy cold mountains .</t>
  </si>
  <si>
    <t>nice , snug fit between the bolt and wheel hub</t>
  </si>
  <si>
    <t>person / dancer has good form and a big smile during rehearsals of book .</t>
  </si>
  <si>
    <t>actor with friend attend an event</t>
  </si>
  <si>
    <t>logos in the style of person</t>
  </si>
  <si>
    <t>ceremony at a bridge wedding</t>
  </si>
  <si>
    <t>a dog with a lion head cut into its fur is seen at a pet shop</t>
  </si>
  <si>
    <t>bride and bridesmaids before the wedding</t>
  </si>
  <si>
    <t>person walks a red carpet during film festival</t>
  </si>
  <si>
    <t>a police officer redirects traffic .</t>
  </si>
  <si>
    <t>analog gauges and a digital display provide information for the driver .</t>
  </si>
  <si>
    <t>4k rainbow coloured paint drips down and covers up with the alpha matte</t>
  </si>
  <si>
    <t>politician pinches a girl 's face .</t>
  </si>
  <si>
    <t>white swan on a pond</t>
  </si>
  <si>
    <t>woman watching pictures on a digital camera</t>
  </si>
  <si>
    <t>music video performer and artist attend the fashion show during fashion week .</t>
  </si>
  <si>
    <t>american football player runs after a catch in the second quarter against sports team .</t>
  </si>
  <si>
    <t>rolling lawn of the shrine .</t>
  </si>
  <si>
    <t>the skull of a juvenile gorilla with its first teeth</t>
  </si>
  <si>
    <t>a mother helping her daughter stand in the park</t>
  </si>
  <si>
    <t>the cat has the authority in this house .</t>
  </si>
  <si>
    <t>artist performs onstage during festival .</t>
  </si>
  <si>
    <t>film director attends premiere held .</t>
  </si>
  <si>
    <t>biological subspecies resting on the roof of an artificial temple .</t>
  </si>
  <si>
    <t>person of a city carries the ball as person attempts a tackle friday night .</t>
  </si>
  <si>
    <t>girl with a long skirt and boho style clothes premium vector</t>
  </si>
  <si>
    <t>what is the biggest risk of roasting chestnuts on an open fire ?</t>
  </si>
  <si>
    <t>bridge the concrete stool inspired by architecture</t>
  </si>
  <si>
    <t>a train in livery travelling through the countryside</t>
  </si>
  <si>
    <t>person and theater character did not ask where this would lead them .</t>
  </si>
  <si>
    <t>house and front yard behind a white picket fence</t>
  </si>
  <si>
    <t>rapper of hip hop artist attends the premiere</t>
  </si>
  <si>
    <t>a rare photograph of actor signing autographs .</t>
  </si>
  <si>
    <t>there is no fear in this heart</t>
  </si>
  <si>
    <t>politician stands at attention during the change of command ceremony .</t>
  </si>
  <si>
    <t>landscape of one of tea plantations</t>
  </si>
  <si>
    <t>are you making plans about western christian holiday ? you for sure have been wondering what dresses should be picked for your kids .</t>
  </si>
  <si>
    <t>bottle and glass of red wine on a dark background with a red spotlight</t>
  </si>
  <si>
    <t>cocktails of all shapes and sizes !</t>
  </si>
  <si>
    <t>basketball point guard reacts as he coaches against sports team .</t>
  </si>
  <si>
    <t>the tiger shark is a large predatory fish that lives in temperate and tropical ocean waters</t>
  </si>
  <si>
    <t>that last leaf , just hanging on in february</t>
  </si>
  <si>
    <t>person and man are seen outside the police station after people .</t>
  </si>
  <si>
    <t>kids playing at the park</t>
  </si>
  <si>
    <t>some of the team enjoy fun in the snow</t>
  </si>
  <si>
    <t>person delivers food to a resident</t>
  </si>
  <si>
    <t>person rushes against sports team in the first - ever game for american football league .</t>
  </si>
  <si>
    <t>read about custom , eclectic design , which is feet long !</t>
  </si>
  <si>
    <t>boy pointing on a piece of puzzle with a stick isolated on white background</t>
  </si>
  <si>
    <t>publicity portrait from the film .</t>
  </si>
  <si>
    <t>man and woman hold hands , walk along the beach to the ocean</t>
  </si>
  <si>
    <t>this is my art of film character</t>
  </si>
  <si>
    <t>supporters make a point to police after the match .</t>
  </si>
  <si>
    <t>here i am wearing my new workout clothes while hiking on a different route with a great friend !</t>
  </si>
  <si>
    <t>filming location on the map in soft grunge and vintage style , like old paper with watercolor painting .</t>
  </si>
  <si>
    <t>actor and celebrity attends a premiere during festival</t>
  </si>
  <si>
    <t>image may contain : person , on stage , playing a musical instrument , sitting and indoor</t>
  </si>
  <si>
    <t>drawn grunge grim graphic icon of a man 's head .</t>
  </si>
  <si>
    <t>clouds passing behind an antenna</t>
  </si>
  <si>
    <t>roman catholic place of worship a town</t>
  </si>
  <si>
    <t>man writing the wordscoffee break on blackboard with chalk</t>
  </si>
  <si>
    <t>the soccer fans give their all at training .</t>
  </si>
  <si>
    <t>football team were beaten by football team</t>
  </si>
  <si>
    <t>hand of a businessman pressing the button in an elevator</t>
  </si>
  <si>
    <t>is it selfish to push the envelope in extreme sports ?</t>
  </si>
  <si>
    <t>bare feet walking along a mountain stony path .</t>
  </si>
  <si>
    <t>queen room trim throughout the room</t>
  </si>
  <si>
    <t>a beautiful snow leopard in captivity at the zoo</t>
  </si>
  <si>
    <t>an aerial view of people driving mountain bikes in a forest</t>
  </si>
  <si>
    <t>honey bee collecting pollen on a flower in 4k resolution</t>
  </si>
  <si>
    <t>person brings back some iconic sneakers for the summer the collection is focus on blue university - a real must of this season for the brand - and premium quality image</t>
  </si>
  <si>
    <t>male hand playing nervously with a pencil on a black background</t>
  </si>
  <si>
    <t>a tinplate inch closed top bus that looks as if it may have gone through military conflict somehow .</t>
  </si>
  <si>
    <t>the unique color of this parka will make you stand out in the crowd .</t>
  </si>
  <si>
    <t>this digital image by person is actually a pattern made up of cheerleaders doing various moves and cheers .</t>
  </si>
  <si>
    <t>golden slot machine wins the jackpot .</t>
  </si>
  <si>
    <t>vector illustration of multicultural national children , people on planet earth .</t>
  </si>
  <si>
    <t>a man doing his duty seeing school children across a busy road</t>
  </si>
  <si>
    <t>reading every day with your child .</t>
  </si>
  <si>
    <t>dark wood background with a vintage typography golden sign .</t>
  </si>
  <si>
    <t>a snowboarder boosts an air in the woods .</t>
  </si>
  <si>
    <t>the villa is built in traditional style</t>
  </si>
  <si>
    <t>a wide open beach on the coast</t>
  </si>
  <si>
    <t>teams from all around the world</t>
  </si>
  <si>
    <t>love the serious look on her face .</t>
  </si>
  <si>
    <t>vector illustration of a stamp for holiday .</t>
  </si>
  <si>
    <t>biological species standing on a rock .</t>
  </si>
  <si>
    <t>men 's classic black leather shoes .</t>
  </si>
  <si>
    <t>not to hot , not too cold - just right !</t>
  </si>
  <si>
    <t>close view of the palace</t>
  </si>
  <si>
    <t>heartland rock artist perform on stage</t>
  </si>
  <si>
    <t>sunrise reflected in the bay</t>
  </si>
  <si>
    <t>a man on the edge of a nervous breakdown</t>
  </si>
  <si>
    <t>automobile model was arguably the best car of all - time .</t>
  </si>
  <si>
    <t>pupils pick up a bow</t>
  </si>
  <si>
    <t>parking lot that may have been the location of my grandfather 's house</t>
  </si>
  <si>
    <t>adventure on a can am</t>
  </si>
  <si>
    <t>little cute boy playing with plastic building blocks in the park</t>
  </si>
  <si>
    <t>smiling office worker answering the phone with a headset</t>
  </si>
  <si>
    <t>a close view of organism</t>
  </si>
  <si>
    <t>photo of a bride in her wedding gown at the beach , stand at the shore</t>
  </si>
  <si>
    <t>view from inside the shops</t>
  </si>
  <si>
    <t>businessman read and sign a contract with noble pen</t>
  </si>
  <si>
    <t>area , smaller than a continent , completely surrounded by us state</t>
  </si>
  <si>
    <t>actors pose at the after - party .</t>
  </si>
  <si>
    <t>the young boy , who has siblings and was also a twin , was rushed to hospital but died shortly after due to severe head injuries</t>
  </si>
  <si>
    <t>little turtles in the lawn make me happy !</t>
  </si>
  <si>
    <t>the kitchen area inside the house that once belonged to politician on wednesday .</t>
  </si>
  <si>
    <t>tourist attraction at the sunset .</t>
  </si>
  <si>
    <t>person won through to the final after beating athlete</t>
  </si>
  <si>
    <t>image of the product glass bauble with gold details</t>
  </si>
  <si>
    <t>loft style bedroom with beamed ceiling and gothic window .</t>
  </si>
  <si>
    <t>music video director is leaving school district to take a job as principal .</t>
  </si>
  <si>
    <t>a country lane leading to private estate</t>
  </si>
  <si>
    <t>half a glass of water in the sunlight</t>
  </si>
  <si>
    <t>a bowl of hot soup on a cold day is heaven !</t>
  </si>
  <si>
    <t>trick out a plain backpack with patches and pins .</t>
  </si>
  <si>
    <t>it might be small , but this pump works with gallons of water .</t>
  </si>
  <si>
    <t>a woman cycling in silhouette on the beach at sunset , filmed at 60fps and slowed in post</t>
  </si>
  <si>
    <t>wedding cake with pink hearts icon in flat style on a yellow background</t>
  </si>
  <si>
    <t>couple relaxing on the beach at picnic table as they are on holiday</t>
  </si>
  <si>
    <t>musical artist performs with artist</t>
  </si>
  <si>
    <t>contrasting sunset after a storm shows bright orange clouds and dark grey ones too</t>
  </si>
  <si>
    <t>a single row of pretty tiles lines the perimeter of this white kitchen , which is accented with rustic wood , colourful accessories and linens .</t>
  </si>
  <si>
    <t>mirror image of the car in the rain</t>
  </si>
  <si>
    <t>american football player and # reacts after a field goal against sports team in the first half for a touchdown .</t>
  </si>
  <si>
    <t>soccer player leads his team - mates in saluting the travelling supporters at the end</t>
  </si>
  <si>
    <t>the coach house viewed from the road</t>
  </si>
  <si>
    <t>where else could you find fried eggs on top of fries but filming location ? this plate comes from restaurant .</t>
  </si>
  <si>
    <t>above is a map of the streets that comprise neighborhood .</t>
  </si>
  <si>
    <t># handles the ball against sports team .</t>
  </si>
  <si>
    <t>biological species on a leaf</t>
  </si>
  <si>
    <t>workers start to encircle the island with the first floating elements</t>
  </si>
  <si>
    <t>boy looking up to the light</t>
  </si>
  <si>
    <t>young female friends in the city .</t>
  </si>
  <si>
    <t>athletic young woman pumps abdominal muscles , makes abdominal exercises in a gym .</t>
  </si>
  <si>
    <t>see all the looks from show</t>
  </si>
  <si>
    <t>industry you 'll never want to get out of in the morning</t>
  </si>
  <si>
    <t>retro styled map of the sea with compass .</t>
  </si>
  <si>
    <t>little boy sitting on the grass with drone and remote controller</t>
  </si>
  <si>
    <t>fresh strawberries in the plate</t>
  </si>
  <si>
    <t>coffee in a paper cup</t>
  </si>
  <si>
    <t>3d animated text flying into screen - coming this august</t>
  </si>
  <si>
    <t>meanwhile , the same top in tall collection is £ 19.99</t>
  </si>
  <si>
    <t>a classic moment in fly fishing .</t>
  </si>
  <si>
    <t>the rock band in concert</t>
  </si>
  <si>
    <t>biological species in a creek</t>
  </si>
  <si>
    <t>vector illustration , how the fighter of judo is throwing the contender on a carpet</t>
  </si>
  <si>
    <t>basket full of bread transported by an old wooden wheelbarrow</t>
  </si>
  <si>
    <t>vector seamless pattern of spoons and plates in style on a white background .</t>
  </si>
  <si>
    <t>actor arrives at the premiere at laemmle noho</t>
  </si>
  <si>
    <t>a man attaches a flag to a lamppost</t>
  </si>
  <si>
    <t>actor and celebrity attend a screening .</t>
  </si>
  <si>
    <t>fun day at the dog park</t>
  </si>
  <si>
    <t>who is the oldest march sister , who shares her name with a girl who rejects politician ?</t>
  </si>
  <si>
    <t>modern building on the campus</t>
  </si>
  <si>
    <t>a silhouette of a young girl wearing a large summer hat , standing with arm extended and hand pointing towards something .</t>
  </si>
  <si>
    <t>seals lie in a cluster with lots of penguins close by .</t>
  </si>
  <si>
    <t>baseball player became the fourth pitcher to throw innings this century on wednesday night .</t>
  </si>
  <si>
    <t>oriental mosaic in a mosque</t>
  </si>
  <si>
    <t>some absolutely gorgeous illustrations for you ...</t>
  </si>
  <si>
    <t>the property is nestled in the heart .</t>
  </si>
  <si>
    <t>seamless pattern of blue buds flowers on a light blue background with blue vertical stripes .</t>
  </si>
  <si>
    <t>first look with bride and groom in mountains</t>
  </si>
  <si>
    <t>fresh snow on the trail</t>
  </si>
  <si>
    <t>a bat hangs on a tree branch .</t>
  </si>
  <si>
    <t>a dinner plate piled high with thanksgiving food and the caption , it 's that time , again .</t>
  </si>
  <si>
    <t>the tasting room is located in the complex , which includes accommodation type and other businesses .</t>
  </si>
  <si>
    <t>music video director attends premiere .</t>
  </si>
  <si>
    <t>vector world globe , 3d triangular map of the earth .</t>
  </si>
  <si>
    <t>players celebrate victory after the match .</t>
  </si>
  <si>
    <t>fishing boats at the wharf</t>
  </si>
  <si>
    <t>person this is on my list</t>
  </si>
  <si>
    <t>ice hockey defenceman and olympic athlete of the skate during a game</t>
  </si>
  <si>
    <t>macaques play together after the snow has cleared .</t>
  </si>
  <si>
    <t>raw meat in a carnage at the market</t>
  </si>
  <si>
    <t>a snake in the leaves</t>
  </si>
  <si>
    <t>flowers in a vintage tin .</t>
  </si>
  <si>
    <t>cute wavy short hair - would work well with the veil too</t>
  </si>
  <si>
    <t>curious sheep lined up to get a good look at fictional character</t>
  </si>
  <si>
    <t>a hint of black for your home</t>
  </si>
  <si>
    <t>what determines where a line stops in poetry .</t>
  </si>
  <si>
    <t>a view of the ancient fjord now raised above sea level and filled with fresh water</t>
  </si>
  <si>
    <t>file - file photo , reacts after getting injured during the second half of a football game against american football team .</t>
  </si>
  <si>
    <t>happy again : the toddler looks calm as his famous mother cradles him in her arms and whispers words of comfort</t>
  </si>
  <si>
    <t>actor at the premiere of horns</t>
  </si>
  <si>
    <t>audience members wearing fancy dress at the music festival , on the outskirts</t>
  </si>
  <si>
    <t>vector illustration of a basket with colorful autumn flowers , apples and berries isolated on a white background .</t>
  </si>
  <si>
    <t>monochrome in the fall with an off - white midi skirt and cozy sweater .</t>
  </si>
  <si>
    <t>teens walking on the street after school</t>
  </si>
  <si>
    <t>marines marching next to the monument</t>
  </si>
  <si>
    <t>thick plume of smoke is seen billowing from a supermarket</t>
  </si>
  <si>
    <t>tourist attraction , part of the movement</t>
  </si>
  <si>
    <t>bride walking down the aisle with her father</t>
  </si>
  <si>
    <t>outdoor shot of happy young people sitting on the edge of the pool having a celebratory toast .</t>
  </si>
  <si>
    <t>the cuttlefish was the inspiration for a new - d printer that prints materials with modifiable surfaces .</t>
  </si>
  <si>
    <t>exterior of a modern restaurant with table and chairs</t>
  </si>
  <si>
    <t>realistic fiery explosion over a black background</t>
  </si>
  <si>
    <t>actors attend the fashion show during fashion week .</t>
  </si>
  <si>
    <t>bird on the branch , windy</t>
  </si>
  <si>
    <t>city hall in the evening</t>
  </si>
  <si>
    <t>a view of the fringes looking towards a city</t>
  </si>
  <si>
    <t>hard choice : the ladies spent the day alternating between the ocean and the pool , which person called</t>
  </si>
  <si>
    <t>light equipment hanging above stage in a concert hall</t>
  </si>
  <si>
    <t>the kids attending the wedding had a wonderful time filling person and car with bounty .</t>
  </si>
  <si>
    <t>put your logo or copy in the space at the center of a global network of worlds vector</t>
  </si>
  <si>
    <t>film actor drives during race of round .</t>
  </si>
  <si>
    <t>window sill via that nordic feeling</t>
  </si>
  <si>
    <t>new i love how the orange adds a pop of color to the fixture</t>
  </si>
  <si>
    <t>seamless pattern with ornate white flower , bud , leaves and decorative white lace on the pink background .</t>
  </si>
  <si>
    <t>free people off the shoulder white top</t>
  </si>
  <si>
    <t>its beginning to look a lot like christmas !</t>
  </si>
  <si>
    <t>old growth fir tree several years old uncovered in the forest and cut open</t>
  </si>
  <si>
    <t>abstract background of a heart made up of particles .</t>
  </si>
  <si>
    <t>little girl looking right at camera with a big smile at her old session by person , photos .</t>
  </si>
  <si>
    <t>the location of the proposed homes and a school .</t>
  </si>
  <si>
    <t>the ceiling in the entryway</t>
  </si>
  <si>
    <t>picture of female with short black hair , orange scarf , and purple sweater standing in front of a sidewalk</t>
  </si>
  <si>
    <t>dad walking daughter down the aisle at wedding</t>
  </si>
  <si>
    <t>girls hold onto each other for comfort , wrapped in blanket .</t>
  </si>
  <si>
    <t>vintage wooden boat on the lake .</t>
  </si>
  <si>
    <t>browse our gallery of heart - shaped engagement rings to find one that suits your style .</t>
  </si>
  <si>
    <t>television show host has tied the knot with person</t>
  </si>
  <si>
    <t>butterfly isolated on a white backgrounds</t>
  </si>
  <si>
    <t>villas at - new homes for sale</t>
  </si>
  <si>
    <t>isolated retro emblem with a laurel wreath , text and a bread</t>
  </si>
  <si>
    <t>surgeon operating a patient in a surgical room</t>
  </si>
  <si>
    <t>actor attends the premiere at the cinema</t>
  </si>
  <si>
    <t>greeting card featuring poem by person</t>
  </si>
  <si>
    <t>where in the world is tourist attraction</t>
  </si>
  <si>
    <t>person -- known for advanced bristle profile that aids in all - round cleaning of the mouth .</t>
  </si>
  <si>
    <t>players stretch during a training session .</t>
  </si>
  <si>
    <t>girl during a job interview</t>
  </si>
  <si>
    <t>wild flowers in a field .</t>
  </si>
  <si>
    <t>christmas decorations displayed for sale</t>
  </si>
  <si>
    <t>a computer victorious over the world 's champion</t>
  </si>
  <si>
    <t>tiger cub climbing in a tree</t>
  </si>
  <si>
    <t>construction and pedestrian traffic on dusty hot summer day in the city</t>
  </si>
  <si>
    <t>primary view of object titled .</t>
  </si>
  <si>
    <t>marble head of a beautiful sculptured woman</t>
  </si>
  <si>
    <t>visitors checkout the products at display at stall</t>
  </si>
  <si>
    <t>christmas is around the corner</t>
  </si>
  <si>
    <t>person performs on stage during the filming .</t>
  </si>
  <si>
    <t>pizza in the shop window .</t>
  </si>
  <si>
    <t>view of a city from outside the city walls</t>
  </si>
  <si>
    <t>sunset at the famous floating torii gate at high tide</t>
  </si>
  <si>
    <t>for a pretty presentation , putting cookies in a wicker basket is great idea !</t>
  </si>
  <si>
    <t>child being lifted in the air by a red balloon</t>
  </si>
  <si>
    <t>senior photo against a brick background , natural , free - flowing hair !</t>
  </si>
  <si>
    <t>man plays on guitar at the roof</t>
  </si>
  <si>
    <t>actor attends the uk film premiere .</t>
  </si>
  <si>
    <t>silhouette against the setting sun</t>
  </si>
  <si>
    <t>shopping time : person seemed to have a tough time choosing from the range of options available in the store</t>
  </si>
  <si>
    <t>aerial view of the top of a forest canopy</t>
  </si>
  <si>
    <t>hand drawn cartoon of the planet earth cropped to include and filming location</t>
  </si>
  <si>
    <t>soccer player is shown a red card during the match at stadium .</t>
  </si>
  <si>
    <t>get inspired by these street style looks .</t>
  </si>
  <si>
    <t>antique coffee tables - the custom of drinking coffee with guests led to the development of the antique coffee table well over a century ago .</t>
  </si>
  <si>
    <t>what to give ? problem solved .</t>
  </si>
  <si>
    <t>enjoy a dip in one of this rental home 's pools .</t>
  </si>
  <si>
    <t>a march of tourists during a tourist welcoming ceremony as they get off the train</t>
  </si>
  <si>
    <t>next stop : favourite , who was dressed down during her outing , has already starred in films , including comedy film and comedy</t>
  </si>
  <si>
    <t>the breakwater along the concrete pier</t>
  </si>
  <si>
    <t>gardening tools and flowers on the terrace in the garden</t>
  </si>
  <si>
    <t>teen - oriented movie posters of the 1980s</t>
  </si>
  <si>
    <t>a street vendor sells flags with image of founder</t>
  </si>
  <si>
    <t>image taken on the pedestrian walkway , showing diners &amp; shoppers</t>
  </si>
  <si>
    <t>organisation plays a performance for their</t>
  </si>
  <si>
    <t>the view from the rear of a light aircraft</t>
  </si>
  <si>
    <t>a wall formed of rock in moonlight</t>
  </si>
  <si>
    <t>politician and person at an event</t>
  </si>
  <si>
    <t>abstract soccer ball painted in the colors of the islands flag</t>
  </si>
  <si>
    <t>artist set to perform in april there .</t>
  </si>
  <si>
    <t>apartment house on person with a widow 's walk supposedly haunted</t>
  </si>
  <si>
    <t>a man with his small sons looking on loads his boat on a trailer .</t>
  </si>
  <si>
    <t>close - up of building with a second office building</t>
  </si>
  <si>
    <t>friends eating , drinking and having a good time at outdoor restaurant</t>
  </si>
  <si>
    <t>biological species coming in for a landing</t>
  </si>
  <si>
    <t>if traffic signs are being real .</t>
  </si>
  <si>
    <t>the trick to a successful event ... food !</t>
  </si>
  <si>
    <t>antibiotics , cells and bacteria under a microscope .</t>
  </si>
  <si>
    <t>autumn leaves covering and forest floor with a mossy tree lying broken on the ground .</t>
  </si>
  <si>
    <t>christmas with love - a woman and man wearing a hat on red background</t>
  </si>
  <si>
    <t>who benefits from a giant digital clock ?</t>
  </si>
  <si>
    <t>scientist working at the laboratory , close - up</t>
  </si>
  <si>
    <t>small baby girl is given her first solid food on a spoon and is unsure about the process</t>
  </si>
  <si>
    <t>celebrity presents a bronze medal to an athlete during published work</t>
  </si>
  <si>
    <t>aviator addresses persons at a rally .</t>
  </si>
  <si>
    <t>reflections on a rice field</t>
  </si>
  <si>
    <t>loving couple embrace on a beach</t>
  </si>
  <si>
    <t>the car on the winter road</t>
  </si>
  <si>
    <t>idle in tall grass as the last soldiers</t>
  </si>
  <si>
    <t>typical living room from the 1970s / 1980s</t>
  </si>
  <si>
    <t>walking on the red rock !</t>
  </si>
  <si>
    <t>person screen printed cushions , side on showing all prints featured</t>
  </si>
  <si>
    <t>person plays the ball at international football match</t>
  </si>
  <si>
    <t>person is the newest officer .</t>
  </si>
  <si>
    <t>lovers on a date in sunset , holding hands</t>
  </si>
  <si>
    <t>a time lapsed with the sun setting behind a tall building as part of the city skyline</t>
  </si>
  <si>
    <t>family sitting outdoors by a fire</t>
  </si>
  <si>
    <t>exterior shot of the country house where lived surrounded by grass and trees</t>
  </si>
  <si>
    <t>animals by person ~ x</t>
  </si>
  <si>
    <t>graffiti on a train car</t>
  </si>
  <si>
    <t>green fancy circle in a dark background</t>
  </si>
  <si>
    <t>hard rock artist with an electric guitar</t>
  </si>
  <si>
    <t>gown worn in the movie .</t>
  </si>
  <si>
    <t>referee calls for medical assistance with soccer player on the ground in pain</t>
  </si>
  <si>
    <t>the dogs love a good road trip in automobile make .</t>
  </si>
  <si>
    <t>person walking up the stairs towards office building</t>
  </si>
  <si>
    <t>seniors talk with students about the importance of school category .</t>
  </si>
  <si>
    <t>there 's a dragon in my art room : paintings !</t>
  </si>
  <si>
    <t>a night view into filming location</t>
  </si>
  <si>
    <t>eye - catching : person donned a sheer dress that was adorned with ornaments and feathered shoulders for awards on monday</t>
  </si>
  <si>
    <t>get a fun picture with your girls before you head out for the night .</t>
  </si>
  <si>
    <t>a young woman walking in sands with her dogs</t>
  </si>
  <si>
    <t>photo of a family going for picnic</t>
  </si>
  <si>
    <t>walking in a forest near the lake</t>
  </si>
  <si>
    <t>actor arrives to the premiere .</t>
  </si>
  <si>
    <t>dry bread on the table</t>
  </si>
  <si>
    <t>training session on the eve of the second test .</t>
  </si>
  <si>
    <t>decorative ties add to the unique aesthetic of these clog boots</t>
  </si>
  <si>
    <t>portrait of drummer , drummer with blues artist , photographed before a live performance .</t>
  </si>
  <si>
    <t>the bride 's wedding ring is displayed in this getting ready close up photo .</t>
  </si>
  <si>
    <t>staged shot of homeless person begging on the streets</t>
  </si>
  <si>
    <t>small tree on a green background with selective focus .</t>
  </si>
  <si>
    <t>choose continent as the tourist destination to enjoy your holiday</t>
  </si>
  <si>
    <t>her favourite tattoo is on her left foot - the name of her favourite rock star</t>
  </si>
  <si>
    <t>a cartoon illustration of an explorer looking sad .</t>
  </si>
  <si>
    <t>a skier carves a turn sending snow spraying into the air in the ski resort</t>
  </si>
  <si>
    <t>detail of ropes and rigging on an old sailing ship</t>
  </si>
  <si>
    <t>the main altar on the marble floor</t>
  </si>
  <si>
    <t>kebab with sauce and oranges on a plate</t>
  </si>
  <si>
    <t>fried eggs on the black pan , simple top view</t>
  </si>
  <si>
    <t>politician reacts with members in this undated photo released by organisation .</t>
  </si>
  <si>
    <t>small iron gate in a dark solitary alley at night</t>
  </si>
  <si>
    <t>colorful banners and kites during festival</t>
  </si>
  <si>
    <t>smiling blonde girl lying on leaves in a forest</t>
  </si>
  <si>
    <t>the exterior a luxury apartment complex located</t>
  </si>
  <si>
    <t>modern van on the road</t>
  </si>
  <si>
    <t>horses abound on the island .</t>
  </si>
  <si>
    <t>kitchen - i would put in dark gray countertops instead , but this look is nice for a man 's kitchen</t>
  </si>
  <si>
    <t>learn more tips on how to pick the right type of smokey makeup for the shape of your eyes .</t>
  </si>
  <si>
    <t>fuzzy white caterpillar with black spots crawls on grass for a drink of fresh water strong breeze , waves .</t>
  </si>
  <si>
    <t>auto view all images of the hatchback 03 1024x659</t>
  </si>
  <si>
    <t>football player looks on during the match .</t>
  </si>
  <si>
    <t>fashion conceptual background with vector realistic butterfly .</t>
  </si>
  <si>
    <t>hand drawn illustration of a cityscape .</t>
  </si>
  <si>
    <t>i love this fence and entry gate !</t>
  </si>
  <si>
    <t>person slides on his knees in front of the home fans</t>
  </si>
  <si>
    <t>aerial view from a drone of a wind farm and wind turbines close to the beach</t>
  </si>
  <si>
    <t>silver lakes golf estate for sale property .</t>
  </si>
  <si>
    <t>dish on display for the holidays</t>
  </si>
  <si>
    <t>a colorful sunset glows above lake in the high desert</t>
  </si>
  <si>
    <t>an additional shipment of drinking water has just arrived at our store .</t>
  </si>
  <si>
    <t>sports team celebrate the win against sports team .</t>
  </si>
  <si>
    <t>man walking down the street with a little boy .</t>
  </si>
  <si>
    <t>uniforms in comedy film could easily be alternate jerseys .</t>
  </si>
  <si>
    <t>dancer and theatre actor with the cast in vignette</t>
  </si>
  <si>
    <t>hot air balloon over a desert</t>
  </si>
  <si>
    <t>a close - up of the lockers</t>
  </si>
  <si>
    <t>family with little boys on a summer meadow - the parents carry the sons on their shoulders</t>
  </si>
  <si>
    <t>puppy lying with a teddy bear</t>
  </si>
  <si>
    <t>cat , whiskers , kitten : this cat has a better beard than most men</t>
  </si>
  <si>
    <t>footballer and son , rides a horse for the first time !</t>
  </si>
  <si>
    <t>wedding decor with a difference more weddings indian wedding decoration ideas</t>
  </si>
  <si>
    <t>a pair of giant trees .</t>
  </si>
  <si>
    <t>the players celebrate promotion after the match .</t>
  </si>
  <si>
    <t>sign of the horns , heavy metal symbol , cartoon flat style vector illustration .</t>
  </si>
  <si>
    <t>what is the real effect of tea and coffee on your health ? do they bring any benefit ?</t>
  </si>
  <si>
    <t>if you are building or designing something you have to go to this city .</t>
  </si>
  <si>
    <t>digital art selected for the #</t>
  </si>
  <si>
    <t>the team celebrate after the match .</t>
  </si>
  <si>
    <t>fashion business : we respect how all people live</t>
  </si>
  <si>
    <t>person and groom walking from the arbor</t>
  </si>
  <si>
    <t>this is what the winters look like</t>
  </si>
  <si>
    <t>renovated apartment in a city , km away from the sea</t>
  </si>
  <si>
    <t>the many styles of actor , past and present .</t>
  </si>
  <si>
    <t>australian rules footballer marks the ball during a training session</t>
  </si>
  <si>
    <t>poster advertising a literary festival centering on film .</t>
  </si>
  <si>
    <t>a screenshot from a streaming live view .</t>
  </si>
  <si>
    <t>photogenic fans of the - day</t>
  </si>
  <si>
    <t>red wine was flowing at the event .</t>
  </si>
  <si>
    <t>a cartoon illustration of an alien in an ufo smiling</t>
  </si>
  <si>
    <t>a green vintage mini driving along a road</t>
  </si>
  <si>
    <t>coral reef outside the island</t>
  </si>
  <si>
    <t>huge bales of freshly cut hay on farmland await collection and storage</t>
  </si>
  <si>
    <t>the crowd watches people play .</t>
  </si>
  <si>
    <t>tv producer attends the european premiere .</t>
  </si>
  <si>
    <t>snowy rural winter landscape with the mountain called mountain on the horizon behind clouds in color</t>
  </si>
  <si>
    <t>a young boy looking through a telescope</t>
  </si>
  <si>
    <t>a cute cat stands over a lizard shaped painting on a rock on a hill overlooking a city as the sun sets</t>
  </si>
  <si>
    <t>windmill filmed from a passing canal boat</t>
  </si>
  <si>
    <t># catches a touchdown pass against sports team during the first half of a game .</t>
  </si>
  <si>
    <t>golfer competes during day held</t>
  </si>
  <si>
    <t>film format rotates slowly to see the sun beaming through the high green leaves of the trees above , shot on red epic</t>
  </si>
  <si>
    <t>an illustration of a bear in a vest , by person in collaboration with person</t>
  </si>
  <si>
    <t>huts and lake under the snow in early march</t>
  </si>
  <si>
    <t>pop artist sings and shares</t>
  </si>
  <si>
    <t>pop rock artist attends the world premiere held</t>
  </si>
  <si>
    <t>emirate on the elevation map outlined and glowed .</t>
  </si>
  <si>
    <t>textile never goes out of style .</t>
  </si>
  <si>
    <t>beautiful nature at morning in the misty spring forest with sunshine</t>
  </si>
  <si>
    <t>ship class on the canal</t>
  </si>
  <si>
    <t>visitors pass through a room filled with 18th - century furniture .</t>
  </si>
  <si>
    <t>happy children and adults with a shopping cart inside retail</t>
  </si>
  <si>
    <t>filming location to marking on the road at the end</t>
  </si>
  <si>
    <t>blog post : when i was a girl for a day .</t>
  </si>
  <si>
    <t>in the garden you can planed and may be it will work</t>
  </si>
  <si>
    <t>people perform onstage during a media call .</t>
  </si>
  <si>
    <t>a recipe for baked tomatoes .</t>
  </si>
  <si>
    <t>the snowman stands on the swing under snowfall</t>
  </si>
  <si>
    <t>image for pen used by politician to sign event</t>
  </si>
  <si>
    <t>countries which has most expensive huts</t>
  </si>
  <si>
    <t>man makes a marriage proposal for girl</t>
  </si>
  <si>
    <t>local taxi driver repairs a flat tyre on his old vehicle</t>
  </si>
  <si>
    <t>a truck traveling around a roundabout</t>
  </si>
  <si>
    <t>dog typing on computer keyboard looking at the computer screen</t>
  </si>
  <si>
    <t>person on a whim fabulous farmhouse front porch</t>
  </si>
  <si>
    <t>river flows through the heart of city centre</t>
  </si>
  <si>
    <t>bing search viewed on invention</t>
  </si>
  <si>
    <t>chopsticks grabbing from a bowl of chicken salad</t>
  </si>
  <si>
    <t>a view of another bedroom</t>
  </si>
  <si>
    <t>person looks on during a training session .</t>
  </si>
  <si>
    <t>the future belongs to those who believe in the beauty of their dreams .</t>
  </si>
  <si>
    <t>red as a flickr - photo sharing !</t>
  </si>
  <si>
    <t>woman resting on the vacations</t>
  </si>
  <si>
    <t>an inquisitive horse pokes its head into a warm car as temperatures drop</t>
  </si>
  <si>
    <t>that was a lovely bottle of local wine</t>
  </si>
  <si>
    <t>young girl drawing a heart in chalk</t>
  </si>
  <si>
    <t>young woman in a greenhouse at an organic farm</t>
  </si>
  <si>
    <t>fence made of wood and bricks .</t>
  </si>
  <si>
    <t>first base sits in the foreground as baseball player fields a ground out by baseball player during the fourth inning of a baseball game .</t>
  </si>
  <si>
    <t>flag waving in the wind</t>
  </si>
  <si>
    <t>person gently flaps in the wind next to the dome</t>
  </si>
  <si>
    <t>love the idea of hanging jewelry on statues for storage</t>
  </si>
  <si>
    <t>a custom made guitar for jazz fusion artist</t>
  </si>
  <si>
    <t>from the patio you can enjoy ocean views</t>
  </si>
  <si>
    <t>a female graduate gives a thumbs up at commencement</t>
  </si>
  <si>
    <t>actor attends the world premiere held</t>
  </si>
  <si>
    <t>red arrow pointing republic on the map of continent</t>
  </si>
  <si>
    <t>the old yacht with masts and scarlet sails goes by the sea</t>
  </si>
  <si>
    <t>wrapped presents under the tree</t>
  </si>
  <si>
    <t>close - up of a red deer stag</t>
  </si>
  <si>
    <t>town of skyline over roofs of historic buildings with the mountains in the background</t>
  </si>
  <si>
    <t>young brutal man laying on his motorcycle in the desert and drinking water</t>
  </si>
  <si>
    <t>biological species on the beach .</t>
  </si>
  <si>
    <t>a set of templates for greeting cards in yellow , gray and white .</t>
  </si>
  <si>
    <t>the bartender is decorated cocktail with watermelon</t>
  </si>
  <si>
    <t>composite image of happy friends running in the park</t>
  </si>
  <si>
    <t>western christian holiday for me</t>
  </si>
  <si>
    <t>tv producer receives award for his involvement .</t>
  </si>
  <si>
    <t>i made this font with my own handwriting in less ... and you can to !</t>
  </si>
  <si>
    <t>digital clock with fluorescent display shows the time</t>
  </si>
  <si>
    <t>in the middle of a cloud forest</t>
  </si>
  <si>
    <t>person drives to the basket begging defended by person during their game friday .</t>
  </si>
  <si>
    <t>vector of a cartoon happy</t>
  </si>
  <si>
    <t>football player celebrates scoring the second goal for a city</t>
  </si>
  <si>
    <t>row of homes facing the water</t>
  </si>
  <si>
    <t>ship sailing up tourist attraction</t>
  </si>
  <si>
    <t>trees as a christening gift</t>
  </si>
  <si>
    <t>baby boy lying on his front on a bed raising his head and shoulders up and looking at the camera</t>
  </si>
  <si>
    <t>vector illustration of floral frame .</t>
  </si>
  <si>
    <t>travellers kayaking down the white waters</t>
  </si>
  <si>
    <t>a model showcases collection during fashion week .</t>
  </si>
  <si>
    <t>this is the crown of monarch which is on display at the castle .</t>
  </si>
  <si>
    <t>flowering cactus at the garden in the morning , close up</t>
  </si>
  <si>
    <t>aerial view of the worker cut grass on a golf course</t>
  </si>
  <si>
    <t>girl eating brownie with ice cream in a cafe</t>
  </si>
  <si>
    <t>golden wheat field against the sky in autumn</t>
  </si>
  <si>
    <t>glass of water with a drop , for holiday .</t>
  </si>
  <si>
    <t>actor attends the opening ceremony of exhibition</t>
  </si>
  <si>
    <t>the backyard , which served as the setting of person</t>
  </si>
  <si>
    <t>collectable item struck during the reign of monarch between ad</t>
  </si>
  <si>
    <t>casual group of students smiling outdoors in a park</t>
  </si>
  <si>
    <t>vertical pan of long grain brown rice on white background .</t>
  </si>
  <si>
    <t>surviving graduates light candles in memory of their departed classmates to close this year 's reunion .</t>
  </si>
  <si>
    <t>person and guest arrive for the premiere of book</t>
  </si>
  <si>
    <t>a helmet sits on the sidelines during warm ups before the start of a regular season game .</t>
  </si>
  <si>
    <t>cartoon cute vector hand drawn doodles hair salon corporate identity set .</t>
  </si>
  <si>
    <t>actors attend the opening night .</t>
  </si>
  <si>
    <t>person about the general election .</t>
  </si>
  <si>
    <t>a wonderful sweater for women</t>
  </si>
  <si>
    <t>the living room at night</t>
  </si>
  <si>
    <t>person hauls in a catch during a baseball game against a city .</t>
  </si>
  <si>
    <t>football player celebrates scoring their fifth goal during the match</t>
  </si>
  <si>
    <t>profession is ready for christmas ...</t>
  </si>
  <si>
    <t>artist are auctioning off these signed , limited - edition posters to help raise money for a new home for person , parent of artist .</t>
  </si>
  <si>
    <t>interior of an abandoned car factory .</t>
  </si>
  <si>
    <t>the small valley in the summer day</t>
  </si>
  <si>
    <t>perfume bottle on a white background .</t>
  </si>
  <si>
    <t>city skyline taken from the west .</t>
  </si>
  <si>
    <t>cricket player during a warm up soccer game during a nets session</t>
  </si>
  <si>
    <t>some in the crowd were extremely upset withthe way things appear to be going</t>
  </si>
  <si>
    <t>huge crowds of enthusiastic supporters line the route here reaching west end .</t>
  </si>
  <si>
    <t>side view of young businesswoman looking behind over the shoulder</t>
  </si>
  <si>
    <t>the purple &amp; pink accents on the table are stunning .</t>
  </si>
  <si>
    <t>summer time spending on a green field of dandelions and roses with butterflies and dragonflies flying among flowers</t>
  </si>
  <si>
    <t>a young woman walks by a piece of street art by person</t>
  </si>
  <si>
    <t>football player and battle for the ball during the match</t>
  </si>
  <si>
    <t>football player at the v international friendly match on november</t>
  </si>
  <si>
    <t>business presentation in conference room , business person standing and coworkers sitting at the desk and listening</t>
  </si>
  <si>
    <t>late gothic revival structure a cathedral</t>
  </si>
  <si>
    <t>high dynamic range image of the town</t>
  </si>
  <si>
    <t>ska artist of ska artist performs on stage</t>
  </si>
  <si>
    <t>city in yellow sunset - the biggest city</t>
  </si>
  <si>
    <t>a model walks the runway at the summer fashion show during milan menswear fashion week .</t>
  </si>
  <si>
    <t>lecturer watching his class during an exam at the university</t>
  </si>
  <si>
    <t>person fits a dress on a model</t>
  </si>
  <si>
    <t>learn to fly business concept .</t>
  </si>
  <si>
    <t>love the color and character of this wooden table .</t>
  </si>
  <si>
    <t>person &amp; corny - two of the cutest dogs ever ... !</t>
  </si>
  <si>
    <t>a sixteenth - century memento - mori pendant featuring a skull and crossbones , symbols of death .</t>
  </si>
  <si>
    <t>abstract view of aa cliff shaped like a giant mushroom in the desert</t>
  </si>
  <si>
    <t>airline on the sky background</t>
  </si>
  <si>
    <t>exercises in the gym as the team worked out ahead of saturday 's game</t>
  </si>
  <si>
    <t>this photo provided by shows a breakfast .</t>
  </si>
  <si>
    <t>into the spotlight : she ramped up the glam and sultry factor as she made her way to the charity event with her mother</t>
  </si>
  <si>
    <t>back to the basics : members conduct person</t>
  </si>
  <si>
    <t>a city for sale property .</t>
  </si>
  <si>
    <t>if you 're going to # dream ... dream big !</t>
  </si>
  <si>
    <t>a flag waves at the building as filming location prepares for second inauguration .</t>
  </si>
  <si>
    <t>actors during los angeles premiere - arrivals .</t>
  </si>
  <si>
    <t>young couple lying on the grass together</t>
  </si>
  <si>
    <t>business woman in white blouse sitting in a car</t>
  </si>
  <si>
    <t>an image of a celebration with theme</t>
  </si>
  <si>
    <t>mother and baby sleeping together in a bed</t>
  </si>
  <si>
    <t>bouquet of red roses , glasses of wine and a candle on red background -- stock photo #</t>
  </si>
  <si>
    <t>complete team , just before the walk</t>
  </si>
  <si>
    <t>pasta in the form of animals and a wooden spoon on a white background</t>
  </si>
  <si>
    <t>golfer and person arrive for event</t>
  </si>
  <si>
    <t>view to the north along exterior photo</t>
  </si>
  <si>
    <t>th of the final of the 200m breaststroke</t>
  </si>
  <si>
    <t>image may contain : person , on stage , playing a musical instrument and outdoor</t>
  </si>
  <si>
    <t>printing on outdoor advertising - the walls</t>
  </si>
  <si>
    <t>kayaks on the lake , aerial</t>
  </si>
  <si>
    <t>politician with women at the event</t>
  </si>
  <si>
    <t>small dog wearing a cone after surgery</t>
  </si>
  <si>
    <t>frontman performs saturday night at the third annual music festival .</t>
  </si>
  <si>
    <t>woman protecting herself from strong summer sun with a visor and cape whilst riding her motor scooter</t>
  </si>
  <si>
    <t>material , i really like the different bands with the diamonds .</t>
  </si>
  <si>
    <t>rare very rare to see a mom grizzly bear with cubs ...</t>
  </si>
  <si>
    <t>an elderly couple hold hands as they sit on a bench</t>
  </si>
  <si>
    <t>a swarm of many different fish</t>
  </si>
  <si>
    <t>take a wild ride through life with this keychain by your side .</t>
  </si>
  <si>
    <t>bouquet of flowers in a vase by painting artist</t>
  </si>
  <si>
    <t>brown bear walks along the shores just before sunrise .</t>
  </si>
  <si>
    <t>a view from the trail .</t>
  </si>
  <si>
    <t>black crab , seahorse and shells pattern on the deep white background .</t>
  </si>
  <si>
    <t>welcome to the treasure chest</t>
  </si>
  <si>
    <t>happy valentines day message on the classic black chalkboard in shape of heart , with small hearts near the big .</t>
  </si>
  <si>
    <t>film character the black and white cat drinking from a tap</t>
  </si>
  <si>
    <t>girl spinning on the chair while reading book and drinking coffee from vintage mug</t>
  </si>
  <si>
    <t>three for the entire family</t>
  </si>
  <si>
    <t>the handsome athletic man with beard on the face gets a tan in the sunroom</t>
  </si>
  <si>
    <t>the building on the skyline</t>
  </si>
  <si>
    <t>the time australian rules footballer spent benefitted both club and player alike</t>
  </si>
  <si>
    <t>aftermath of a broken nose</t>
  </si>
  <si>
    <t>celebrity she looks really good with the short hair cut !</t>
  </si>
  <si>
    <t>automobile model looks like a beetle</t>
  </si>
  <si>
    <t>establishing shot of landscape on a clear summer day .</t>
  </si>
  <si>
    <t>birds sit on a damaged pier .</t>
  </si>
  <si>
    <t>the poster as seen at the premiere .</t>
  </si>
  <si>
    <t>a tiny rustic pavilion with a built - in picnic table .</t>
  </si>
  <si>
    <t>wiggly easter eggs with room for your own title above .</t>
  </si>
  <si>
    <t>parking spot for dental office which will make you check your teeth if you park there .</t>
  </si>
  <si>
    <t>baseball player bats against sports team</t>
  </si>
  <si>
    <t>closure although this is seemingly just a group of curved dashed lines , we perceive this as an image of a circle .</t>
  </si>
  <si>
    <t>vector illustration of a japanese girl wearing a flowery red kimono and holding a fan in her hand .</t>
  </si>
  <si>
    <t>the setting is a small house , deep in the forest .</t>
  </si>
  <si>
    <t>automotive industry business now offers a new tuning package for automobile model</t>
  </si>
  <si>
    <t>these new desserts are almost too cute to eat .</t>
  </si>
  <si>
    <t>a large geyser like fountain with tower towering in the background</t>
  </si>
  <si>
    <t>group of fresh ripe white cabbages at a farmers market</t>
  </si>
  <si>
    <t>happy : tv character has been married to actor .</t>
  </si>
  <si>
    <t>moving through the spring forest with fallen trees</t>
  </si>
  <si>
    <t>afar girls pumping water near their village .</t>
  </si>
  <si>
    <t>trash can on black lid a jar</t>
  </si>
  <si>
    <t>mathematical vector seamless pattern with plots , formulas and calculations on a green background .</t>
  </si>
  <si>
    <t>ways to dress up a room with molding</t>
  </si>
  <si>
    <t>give us the text ; the next thirty supply the commentary on it</t>
  </si>
  <si>
    <t>possible beads to use in the bracelet .</t>
  </si>
  <si>
    <t>descending slippery trails down the mountain</t>
  </si>
  <si>
    <t>person throw against sports team</t>
  </si>
  <si>
    <t>the kitchen in the apartment</t>
  </si>
  <si>
    <t>actor arrives at the premiere of pirates of the caribbean .</t>
  </si>
  <si>
    <t>map showing the physical size .</t>
  </si>
  <si>
    <t>on a wet and cold night .</t>
  </si>
  <si>
    <t>arrivals at awards -- part</t>
  </si>
  <si>
    <t>close - up of bright yellow flower head of a common dandelion - flowering herbaceous perennial plant , seen as an invasive</t>
  </si>
  <si>
    <t>person is tackled by athlete during the match .</t>
  </si>
  <si>
    <t>a healthy go - to breakfast : avocado toast with eggs .</t>
  </si>
  <si>
    <t>who are the neighbors of this house ?</t>
  </si>
  <si>
    <t>a man sits on a public bench in a plaza in the colonial section</t>
  </si>
  <si>
    <t>professional boxer continues to show his tattoos on the field and social media</t>
  </si>
  <si>
    <t>and honestly , it might not even be his most impressive work .</t>
  </si>
  <si>
    <t>a delicate ring adorned with your favorite initials</t>
  </si>
  <si>
    <t>the sand on the dunes</t>
  </si>
  <si>
    <t>a statue of monarch is unveiled at a ceremony</t>
  </si>
  <si>
    <t>sparkling shiny gold uppercase or capital letter i in a 3d illustration with a golden color rough textured metallic surface and ancient antique font isolated on a white background with clipping path .</t>
  </si>
  <si>
    <t>a colourful assortment of various sizes of fans displayed for sale at an outdoor market</t>
  </si>
  <si>
    <t>tourists disembark from a helicopter along the area</t>
  </si>
  <si>
    <t>glowing lettering with shamrock on a dark green background .</t>
  </si>
  <si>
    <t>it 's so humid these little guys are growing in my hotel room .</t>
  </si>
  <si>
    <t>a view of the beach in ft .</t>
  </si>
  <si>
    <t>vector illustration of a minimalistic forest and house vector</t>
  </si>
  <si>
    <t>folk rock artist and actor at the premiere</t>
  </si>
  <si>
    <t>portrait of a laughing man wearing glasses</t>
  </si>
  <si>
    <t>actor arrives at the premiere of season .</t>
  </si>
  <si>
    <t>cake for an avid gardener .</t>
  </si>
  <si>
    <t>empty blue seat of a football stadium</t>
  </si>
  <si>
    <t>actor and tv personality compete monday onfamily tv program .</t>
  </si>
  <si>
    <t>rake and shovel icon digital red for any design isolated on white</t>
  </si>
  <si>
    <t>unearthed : thanks to science , we may see the rebirth of the chestnut</t>
  </si>
  <si>
    <t>actor and his son during the award red carpet arrivals</t>
  </si>
  <si>
    <t>man with a briefcase in an airport .</t>
  </si>
  <si>
    <t>the previous logo , compared with the latest logo .</t>
  </si>
  <si>
    <t>get the scoop : read all about transformation in magazine</t>
  </si>
  <si>
    <t>firefighters stand on lanes of the freeway near smoldering hot spots of a large fire that consumed an under - construction apartment building .</t>
  </si>
  <si>
    <t>singer 's tour bus goes up in flames .</t>
  </si>
  <si>
    <t>dress and jacket modelled at show .</t>
  </si>
  <si>
    <t>a horse and jockey ride on the track</t>
  </si>
  <si>
    <t>grey squirrel eating food from its paws in a wood</t>
  </si>
  <si>
    <t>a wild dog laps water from one of the many public fountains on the streets</t>
  </si>
  <si>
    <t>before the automobile : 1660 's dress</t>
  </si>
  <si>
    <t>young woman in a dress is jumping and dancing near the christmas tree</t>
  </si>
  <si>
    <t>computer revisited : small improvements for a solid system</t>
  </si>
  <si>
    <t>grim find : police remove the man 's body from the beach just south .</t>
  </si>
  <si>
    <t>gardens all around the house create a relaxing green atmosphere .</t>
  </si>
  <si>
    <t>region on the edge is world - renowned for its adventure</t>
  </si>
  <si>
    <t>the pope recognizes true state above all others and that is organisation founder .</t>
  </si>
  <si>
    <t>patching up a meal from a slums</t>
  </si>
  <si>
    <t>islamic structure in the ancient city .</t>
  </si>
  <si>
    <t>outside of the red barn on a wedding day</t>
  </si>
  <si>
    <t>image may contain : person , on stage , playing a musical instrument , concert , guitar and night</t>
  </si>
  <si>
    <t>an adorable little girl holds a towel over the area where her tooth fell out .</t>
  </si>
  <si>
    <t>i sometimes stop wiping before the paper is pure white confession bear</t>
  </si>
  <si>
    <t>members gather around the sculpture</t>
  </si>
  <si>
    <t>vintage lilac botanical print , a nod to the new scent .</t>
  </si>
  <si>
    <t>the famous cone - shaped hill near to english civil parish</t>
  </si>
  <si>
    <t>philosopher with the green hills and blue sky on the background</t>
  </si>
  <si>
    <t>sheep with rainbow on the beach</t>
  </si>
  <si>
    <t>a section of fans who attended the concert .</t>
  </si>
  <si>
    <t>actor and film director attend .</t>
  </si>
  <si>
    <t>a model walks the runway at the show spring summer fashion show during london menswear fashion week .</t>
  </si>
  <si>
    <t>the women stand in a field of mustard , among other crops .</t>
  </si>
  <si>
    <t>ninja of the band performs on stage during festival in person</t>
  </si>
  <si>
    <t>young couple playing tennis in the court of a tourist resort</t>
  </si>
  <si>
    <t>isolated badge with the text last chance , last sale written with white letters</t>
  </si>
  <si>
    <t>a year of the dog new years card vector image</t>
  </si>
  <si>
    <t>at the beautiful organic pastures dairy !</t>
  </si>
  <si>
    <t>roll me up in a puddle of grass i 'm fine .</t>
  </si>
  <si>
    <t>lifeguards parade past road during show</t>
  </si>
  <si>
    <t>logo the insurance on a house wall</t>
  </si>
  <si>
    <t>pedigreed animal celebrates winning recurring competition</t>
  </si>
  <si>
    <t>an arm on a guitar</t>
  </si>
  <si>
    <t>a steep rock surrounded by a forest</t>
  </si>
  <si>
    <t>this lady who is always opening her heart up to others .</t>
  </si>
  <si>
    <t>musician of miss may i performs</t>
  </si>
  <si>
    <t>valentines day wedding table decorations : remember to vote in the poll if you haven t yet it closes next friday</t>
  </si>
  <si>
    <t>actor walks to the movie set .</t>
  </si>
  <si>
    <t>original illustration by person for an edition of speculative fiction book , the second book in the series , undated .</t>
  </si>
  <si>
    <t>the toys and educational supplies were designed not only to improve the lives of the youngest refugees but also strengthen relationships with vulnerable communities</t>
  </si>
  <si>
    <t>a model walks the runway at the fashion show during event .</t>
  </si>
  <si>
    <t>regulatory road sign - no vehicles or combination of vehicles exceeding meters .</t>
  </si>
  <si>
    <t>envelope for invitations or congratulations .</t>
  </si>
  <si>
    <t>wild mushrooms amongst the undergrowth .</t>
  </si>
  <si>
    <t>person - treat yourself to some fine dining with € 40 worth of food &amp; drink for € 20 at restaurant .</t>
  </si>
  <si>
    <t>young happy man in the swimming pool gesturing thumb up</t>
  </si>
  <si>
    <t>shiny gold uppercase or capital letter m in a 3d illustration with a dark metal golden glass metallic surface , black outline , and basic bold font isolated on a white background with clipping path .</t>
  </si>
  <si>
    <t>taking your toddler trick or treating ? here are things you should know before doing this tradition with little kids .</t>
  </si>
  <si>
    <t>emblems and symbols : a historic stained glass window showing the coat of arms of person .</t>
  </si>
  <si>
    <t>getting even higher now really starts to stand out and look awesome .</t>
  </si>
  <si>
    <t>costume designer poses with her award in the winners room during awards .</t>
  </si>
  <si>
    <t>recruits work together to get simulated equipment across a bridge during the stalls event .</t>
  </si>
  <si>
    <t>it has been a struggle for american football player as coach .</t>
  </si>
  <si>
    <t>the main room of the house</t>
  </si>
  <si>
    <t>a light colored honey bee making her rounds on nearby sunflowers</t>
  </si>
  <si>
    <t>rafters gather on the banks at person</t>
  </si>
  <si>
    <t>beach chairs on the beach</t>
  </si>
  <si>
    <t>looking for a whimsical wallpaper ? have a look at this one !</t>
  </si>
  <si>
    <t>city hall from - photo sharing !</t>
  </si>
  <si>
    <t>person attends premiere during festival</t>
  </si>
  <si>
    <t>synthpop artist performs on stage with the orchestra .</t>
  </si>
  <si>
    <t>models and actresses make the most of baseball - cap hair and minimal makeup .</t>
  </si>
  <si>
    <t>fruit juice with apples , pears and a hand of strawberries</t>
  </si>
  <si>
    <t>dairy cows in the stable</t>
  </si>
  <si>
    <t>pensive young woman wearing black clothes is looking at her reflection in a mirror and combing her hair with a hand and opening a tap .</t>
  </si>
  <si>
    <t>view over the stone wall at the front</t>
  </si>
  <si>
    <t>the main escalators in department store owned by retail business , located</t>
  </si>
  <si>
    <t>as no doubt there are quite a few residents and visitors here makes it 's customers feel quite at home !</t>
  </si>
  <si>
    <t>names on engagement ring , date on wedding band .</t>
  </si>
  <si>
    <t>aerial view of greeting during the night</t>
  </si>
  <si>
    <t>collaborative spaces require vertical surfaces for communication and horizontal ones for application .</t>
  </si>
  <si>
    <t>to a man who taught me that it is better to cross rivers than to wait at shore .</t>
  </si>
  <si>
    <t>image may contain : person , playing a musical instrument , on stage and guitar</t>
  </si>
  <si>
    <t>a beautiful shot by industrial designer</t>
  </si>
  <si>
    <t>a vector illustration of a happy male golfer .</t>
  </si>
  <si>
    <t>homeless people on the main shopping streets</t>
  </si>
  <si>
    <t>theatre actor during an interview with comedian</t>
  </si>
  <si>
    <t>person is familiar with many of the homes in the book</t>
  </si>
  <si>
    <t>engagement session with a beautiful couple at night</t>
  </si>
  <si>
    <t>young men sitting on boat chatting on a canal</t>
  </si>
  <si>
    <t>tennis player celebrates winning the quarterfinal match of the tennis tournament against tennis player .</t>
  </si>
  <si>
    <t>golden fish in a bowl .</t>
  </si>
  <si>
    <t>a view from the clubhouse of the yards par first hole</t>
  </si>
  <si>
    <t>waterfalls in the green mountains</t>
  </si>
  <si>
    <t>this photo illustrates the back of the driver side front wheel well .</t>
  </si>
  <si>
    <t>collection of automotive industry business detailed and prepared for sale this week !</t>
  </si>
  <si>
    <t>a blazing sunset beneath palm trees as seen .</t>
  </si>
  <si>
    <t>print and download ? sheet music by artist .</t>
  </si>
  <si>
    <t>actor attends the third season premiere</t>
  </si>
  <si>
    <t>people attend a rally demanding the release of politician .</t>
  </si>
  <si>
    <t>a typical model traditional house roof thatched with sun dried tiles</t>
  </si>
  <si>
    <t>the exterior of this modern beach house naturally suits the landscape around it and has a material palette of white , wood , and stone .</t>
  </si>
  <si>
    <t>there is always room for dessert !</t>
  </si>
  <si>
    <t>threats : item is a briefcase with a syringe and poison that people intended to use</t>
  </si>
  <si>
    <t>actor and screenwriter attend after party held .</t>
  </si>
  <si>
    <t>the police car is not there to direct traffic , he was trying to get by , like everybody else .</t>
  </si>
  <si>
    <t>horse and buggy and men in front</t>
  </si>
  <si>
    <t>acrobatic grey squirrel eating bark whilst hanging from a tree branch</t>
  </si>
  <si>
    <t>tallest building - as the sun goes down - photo by person</t>
  </si>
  <si>
    <t>farmhouse nestled among the remote landscapes of island</t>
  </si>
  <si>
    <t>a light snow covering on plants</t>
  </si>
  <si>
    <t>actor attends the promotional event for omega .</t>
  </si>
  <si>
    <t>portrait of a beautiful mixed race woman looking to camera before smiling , in slow motion</t>
  </si>
  <si>
    <t>girl enjoying tea at the farm</t>
  </si>
  <si>
    <t>i took this photograph from a shady spot just downhill from the cathedral .</t>
  </si>
  <si>
    <t>a city the best place in the world</t>
  </si>
  <si>
    <t>a true sign of a natural landscape : a dry stacked stone wall .</t>
  </si>
  <si>
    <t>boy with a backpack standing in a field of yellow flowers</t>
  </si>
  <si>
    <t>the house enjoys verdant views over the garden</t>
  </si>
  <si>
    <t>silhouette of a nuclear power plant .</t>
  </si>
  <si>
    <t>ball isolated on a white background with a simple ornament of flowers , birds and insects .</t>
  </si>
  <si>
    <t>colorful butterfly on a leaf</t>
  </si>
  <si>
    <t>a fresh and summery living room in aqua and coral</t>
  </si>
  <si>
    <t>musician of the band performs on stage .</t>
  </si>
  <si>
    <t>a wedding may be all about the bride , but the flower girl plays a pretty important role .</t>
  </si>
  <si>
    <t>person with sword in a jump attack .</t>
  </si>
  <si>
    <t>wall clock in a simple line art style .</t>
  </si>
  <si>
    <t>celebrity and her team were toast ready for the holidays .</t>
  </si>
  <si>
    <t>man drives automobile model during the first stage .</t>
  </si>
  <si>
    <t>actor and person attend the after party for film premiere .</t>
  </si>
  <si>
    <t>lake along tourist attraction at sunrise</t>
  </si>
  <si>
    <t>a cruise along the coast</t>
  </si>
  <si>
    <t>battle became the first member .</t>
  </si>
  <si>
    <t>picture of flowers in a bowl</t>
  </si>
  <si>
    <t>sale special offer % off sign over art brush acrylic stroke paint abstract texture background vector illustration .</t>
  </si>
  <si>
    <t>organisation founder reacts on the touchline</t>
  </si>
  <si>
    <t>clouds in the blue sky</t>
  </si>
  <si>
    <t>dachshund peeking out from the flora and fauna</t>
  </si>
  <si>
    <t>hold your new kitchen in the palm of your hands before it 's built or installed</t>
  </si>
  <si>
    <t>supermodel attends the film premiere</t>
  </si>
  <si>
    <t>official poster of the game</t>
  </si>
  <si>
    <t>no start in near future , person diverted</t>
  </si>
  <si>
    <t>boy with a tablet , vector</t>
  </si>
  <si>
    <t>portrait of a boy wearing oversized suit and holding briefcase</t>
  </si>
  <si>
    <t>football players and football player compete for the ball</t>
  </si>
  <si>
    <t>why did i think of us when i saw this ? go figure .</t>
  </si>
  <si>
    <t>football player during the team presentation</t>
  </si>
  <si>
    <t>3d digital render of a wild wolf isolated on white background</t>
  </si>
  <si>
    <t>tourist attraction and stormy seas near the village</t>
  </si>
  <si>
    <t>stained glass windows inside a synagogue</t>
  </si>
  <si>
    <t>line technical illustration of a bulldozer .</t>
  </si>
  <si>
    <t>actor attends the opening ceremony and premiere during festival at person .</t>
  </si>
  <si>
    <t>statues of gods adorn a city and all really .</t>
  </si>
  <si>
    <t>unitary state self - guided walking tour : there are thousands of author throughout the temple</t>
  </si>
  <si>
    <t>seamless pattern of illustrations of the butterfly and heart</t>
  </si>
  <si>
    <t>illustration depicting mother and daughters spending time in the garden illustrated by person an artist</t>
  </si>
  <si>
    <t>actors attend the upfront presentation</t>
  </si>
  <si>
    <t>parasol and pedal boat on the beach</t>
  </si>
  <si>
    <t>person runs with the ball during team training ahead , match .</t>
  </si>
  <si>
    <t>student raising her hand to ask a question in class</t>
  </si>
  <si>
    <t>a cartoon illustration of a muscular caveman holding a sign</t>
  </si>
  <si>
    <t>cart , a popular mode of transport</t>
  </si>
  <si>
    <t>person drawn horror movie posters from - daily features and news from the world of geek</t>
  </si>
  <si>
    <t>living large in a mini kind of way , poster</t>
  </si>
  <si>
    <t>zucchini with slices on a white background</t>
  </si>
  <si>
    <t>museum is a museum and one of the branches</t>
  </si>
  <si>
    <t>antique book illustration : the comet of vector art illustration</t>
  </si>
  <si>
    <t>animal perched on a tree</t>
  </si>
  <si>
    <t>silver grey kitten sitting at the window .</t>
  </si>
  <si>
    <t>panel abstract painting with colorful lines over an off white background</t>
  </si>
  <si>
    <t>vector illustration of an abstract background with music notes</t>
  </si>
  <si>
    <t>awards : when dancer , actors set the stage on fire !</t>
  </si>
  <si>
    <t>dirt road lined with hardwoods ... wonder what 's at the end of the lane ?</t>
  </si>
  <si>
    <t>person takes her kids for a very late lunch .</t>
  </si>
  <si>
    <t>a boy on studio white background</t>
  </si>
  <si>
    <t>cartoon : the pressure cooker by uber tagged petrol , democracy , middle , east , uprising</t>
  </si>
  <si>
    <t>a car stranded in flood waters</t>
  </si>
  <si>
    <t>person of person wears a daring design and more of the latest royal style</t>
  </si>
  <si>
    <t>characteristics : other adaptations tough skin : tough skin allows the alien to be strong and not get hurt as easy .</t>
  </si>
  <si>
    <t>while we stripped back and rebuilt , it became clear that most of the walls of the front rooms did not bear any weight .</t>
  </si>
  <si>
    <t>person plays a ball off the net in the fourth set of the regional semifinal match against a city on thursday night in a city .</t>
  </si>
  <si>
    <t>vintage old surfboards stacked in a cool house .</t>
  </si>
  <si>
    <t>the statue outside the stadium before the match</t>
  </si>
  <si>
    <t>animal kingdom winner , on the day he was born</t>
  </si>
  <si>
    <t>boats and houses on the water in the village</t>
  </si>
  <si>
    <t>person turning the board on a right wave in the middle of the longboard</t>
  </si>
  <si>
    <t>elephants playing in the water .</t>
  </si>
  <si>
    <t>this apartment is located on the top third floor of the building .</t>
  </si>
  <si>
    <t>set from jugs and vases isolated on a white</t>
  </si>
  <si>
    <t>autograph night of the comet mini poster</t>
  </si>
  <si>
    <t>couple on the trail not far</t>
  </si>
  <si>
    <t>person , left , speaks to a full house .</t>
  </si>
  <si>
    <t>this statue , perched depicts military commander at the age of 32 .</t>
  </si>
  <si>
    <t>man talking on his smart phone on the beach in cloudy dark weather</t>
  </si>
  <si>
    <t>dog shaking on the beach</t>
  </si>
  <si>
    <t>a needle - covered hiking trail rises gently under a pine tree .</t>
  </si>
  <si>
    <t>a middle aged man in traditional clothing with a moustache and round glasses</t>
  </si>
  <si>
    <t>boat cruising from the city on a big river .</t>
  </si>
  <si>
    <t>tutorial out the screen for online learning .</t>
  </si>
  <si>
    <t>i want to travel in a tiny home .</t>
  </si>
  <si>
    <t>olympic athlete with person poses for a photo</t>
  </si>
  <si>
    <t>a closer view of the front of the mansion .</t>
  </si>
  <si>
    <t>benefit concert : singer is shown performing earlier this month</t>
  </si>
  <si>
    <t>cherries and half of cherry isolated on a white background .</t>
  </si>
  <si>
    <t>participants march during social network user .</t>
  </si>
  <si>
    <t>portrait of a boy reading a book at bedtime , lying in his bed</t>
  </si>
  <si>
    <t>a fashion illustration of show during event</t>
  </si>
  <si>
    <t>a model walks the runway at the spring summer fashion show during event</t>
  </si>
  <si>
    <t>daisy flowers in the garden</t>
  </si>
  <si>
    <t>see roman structure in winter</t>
  </si>
  <si>
    <t>a set of black and white geometric designs .</t>
  </si>
  <si>
    <t>at the sound of the starting pistol , soldiers began the first of a-part race called</t>
  </si>
  <si>
    <t>white flowers - what about a few of these little buckets / flowers in the church ?</t>
  </si>
  <si>
    <t>dark and cat on the stairs .</t>
  </si>
  <si>
    <t>no smoking electronic cigarette in the office</t>
  </si>
  <si>
    <t>young handsome man lying in bed and reading a book in his bedroom at home at night</t>
  </si>
  <si>
    <t>a new take on floating shelves , the legs on this narrow table seem to disappear against a light colored wall .</t>
  </si>
  <si>
    <t>me to you reach for the stars figurine</t>
  </si>
  <si>
    <t>a chicken sits in a small cage waiting to be sold at a market</t>
  </si>
  <si>
    <t>a medium shot of a flag fastened to the sail of a boat as it flaps in the wind</t>
  </si>
  <si>
    <t>fireworks flashing in the evening sky</t>
  </si>
  <si>
    <t>illustration for an article about suburban life in the summer</t>
  </si>
  <si>
    <t>police on the scene with fire and ambulance</t>
  </si>
  <si>
    <t>black man wearing red shirt , pale striped trousers and sunglasses walking in the street during event</t>
  </si>
  <si>
    <t>a luxurious tiny house for sale , with all its appliances and furnishings .</t>
  </si>
  <si>
    <t>biological genus in the canyon .</t>
  </si>
  <si>
    <t>vernacular structure is the oldest surviving home .</t>
  </si>
  <si>
    <t>ready to pull up a chair on this timeless neutral covered porch .</t>
  </si>
  <si>
    <t>rain drops on the windshield</t>
  </si>
  <si>
    <t>sign against a blue cloudy sky</t>
  </si>
  <si>
    <t>seamless pattern of shields in a flat style .</t>
  </si>
  <si>
    <t>penguins on the walk in zoo</t>
  </si>
  <si>
    <t>art , via photo sharing website</t>
  </si>
  <si>
    <t>roof tiles in green , yellow and gray hues give the roof a calm , harmonious look</t>
  </si>
  <si>
    <t>me jumping over it on a snowboard about 2 and a half years ago .</t>
  </si>
  <si>
    <t>blurred mountain bikers speeding along a forest trail in sunshine</t>
  </si>
  <si>
    <t>congratulations to the u players</t>
  </si>
  <si>
    <t>travel as if you were passing through aceilinged tunnel .</t>
  </si>
  <si>
    <t>office worker sitting at the table and working on the computer .</t>
  </si>
  <si>
    <t>person delivers during the first inning of a baseball game against sports team .</t>
  </si>
  <si>
    <t>garden followed the sweep of a curving lawn allowing flowers to grow out over the open space .</t>
  </si>
  <si>
    <t>this is a close up picture of the map .</t>
  </si>
  <si>
    <t>a profile view of a young beautiful white and red puppy dog standing on the lawn .</t>
  </si>
  <si>
    <t>portrait of rhythm and blues artist and soft rock artist</t>
  </si>
  <si>
    <t>the singer - songwriter and blues artist live at festival in the concert</t>
  </si>
  <si>
    <t>the landscape is reflected in the still waters of the potholes</t>
  </si>
  <si>
    <t>an accessible shower stall was added on the second floor .</t>
  </si>
  <si>
    <t>double duty : not only was the singer honoured at the event , she also preformed twice during the evening</t>
  </si>
  <si>
    <t>oftentimes the sketches initially deteriorated as they tried to make adjustments and incorporate feedback .</t>
  </si>
  <si>
    <t>fallen autumn leaves on the pavement</t>
  </si>
  <si>
    <t>football player and battle for the ball</t>
  </si>
  <si>
    <t>everyone is all smiles after reeling in lunch .</t>
  </si>
  <si>
    <t>going painting artist , art on canvas .</t>
  </si>
  <si>
    <t>person attends festival kick off event .</t>
  </si>
  <si>
    <t>tomatoes , yellow pepper and garlic .</t>
  </si>
  <si>
    <t>person using the x360 in mode while leaning against a green wall</t>
  </si>
  <si>
    <t>threatening skies over the mountains</t>
  </si>
  <si>
    <t>happy birthday to you in a circle surrounded by abstract shapes and swirls in a vector illustration vector</t>
  </si>
  <si>
    <t>a curved , green and blue office building in autumn</t>
  </si>
  <si>
    <t>an antique steam locomotive and train cars leaving a station</t>
  </si>
  <si>
    <t>letters and numbers - seventy - two on a black isolated background</t>
  </si>
  <si>
    <t>view of green fields with blue sky in striking hdr</t>
  </si>
  <si>
    <t>hard rock artist attends the premiere</t>
  </si>
  <si>
    <t>muscle chart &amp; diagram of the human body</t>
  </si>
  <si>
    <t>a vertical landscape image of a stream with colorful reflections from the leaves turning color</t>
  </si>
  <si>
    <t>women carrying buckets and bowls in their heads , walking along a rural road</t>
  </si>
  <si>
    <t>automobile model is ready to go</t>
  </si>
  <si>
    <t>a truck driving down a long , straight road in a rural area</t>
  </si>
  <si>
    <t>rain in a pine forest</t>
  </si>
  <si>
    <t>the view at night from a park</t>
  </si>
  <si>
    <t>crimson ... how adorable is this for the holidays for a little girl ?</t>
  </si>
  <si>
    <t>event was held and involved school children , who all earned their place by taking part in one local and global good cause</t>
  </si>
  <si>
    <t>fifth grade class - many wearing colors of green and white - hold up their snowflakes that will soon adorn the halls .</t>
  </si>
  <si>
    <t>second base on a baseball field</t>
  </si>
  <si>
    <t>muscles of the foot and anatomical structure - ppt video online download</t>
  </si>
  <si>
    <t>type of dish with pomegranate , dates , and beets .</t>
  </si>
  <si>
    <t>memorabilia for sale on the website</t>
  </si>
  <si>
    <t>actor in a tight grey dress</t>
  </si>
  <si>
    <t>ballroom a nice place to show off your new shoes and cat ha prince while at it .</t>
  </si>
  <si>
    <t>bouquet of spring flowers in a vase on a white background photo</t>
  </si>
  <si>
    <t>will be the year of the rooster</t>
  </si>
  <si>
    <t>the girls taking a sneak peek of the wedding ceremony .</t>
  </si>
  <si>
    <t>flowers blooming from a crack in the bridge rail .</t>
  </si>
  <si>
    <t>illustration or drawing of a religious cross with different religious symbols</t>
  </si>
  <si>
    <t>painted linen and painted kitchen cabinets in the door style</t>
  </si>
  <si>
    <t>tea in a mug seamless pattern .</t>
  </si>
  <si>
    <t>shot of sunburst above the earth</t>
  </si>
  <si>
    <t>plastic bags production line in a factory</t>
  </si>
  <si>
    <t>senior couple smiling happily at the camera with hands on shoulder</t>
  </si>
  <si>
    <t>sunset at the beach , 16x20 acrylic painting on stretched canvas</t>
  </si>
  <si>
    <t>cockpit of an aeroplane , airplane</t>
  </si>
  <si>
    <t>that 's better : daughter , who 's an actress , author and stage entertainer , let her glasses slide down her nose so she could see</t>
  </si>
  <si>
    <t>the cars were found in the neighborhood .</t>
  </si>
  <si>
    <t>black helicopter flying against the cloudy sky .</t>
  </si>
  <si>
    <t>the ball bounces off the glove of person</t>
  </si>
  <si>
    <t>apartment rental - this is a typical bedroom , although 514 is on the ground floor</t>
  </si>
  <si>
    <t>portrait of a young girl at the beach .</t>
  </si>
  <si>
    <t>young happy female hiker reaching her goal at the mountain top .</t>
  </si>
  <si>
    <t>... he seemed to approach the grave as a hyperbolic curve approaches a line , less directly as he got nearer , till it was doubtful if he would ever reach it at all picture quote #</t>
  </si>
  <si>
    <t>fans at duck for cover as athlete lets go of his bat and it sails into seats behind the dugout during a game in may .</t>
  </si>
  <si>
    <t>palms on a tropical beach</t>
  </si>
  <si>
    <t>pop artist arrives at awards</t>
  </si>
  <si>
    <t>medium waffle robe - wrap yourself in warmth with a pretty touch of lace !</t>
  </si>
  <si>
    <t>a young , beautiful , black and tan puppy walking on the grass while looking happy and playful</t>
  </si>
  <si>
    <t>actor - leaving the gym</t>
  </si>
  <si>
    <t>hard rock artist attends launch</t>
  </si>
  <si>
    <t>gallery wall in a home</t>
  </si>
  <si>
    <t>person , a former professor who now serves as director , speaks to tour participants .</t>
  </si>
  <si>
    <t>my family with the view out to sea over the jagged rocky coast .</t>
  </si>
  <si>
    <t>cow on a white background vector art illustration</t>
  </si>
  <si>
    <t>actor , dramatist and person arrive at the premiere .</t>
  </si>
  <si>
    <t>hundreds joined protests against politician and her party since the inferno at the tower block</t>
  </si>
  <si>
    <t>although professional boxer started his training more than a month late than originally schedule date he has picked up fast under the watchful eyes of man</t>
  </si>
  <si>
    <t>person contemplates how to shovel the snow from the top of the solar panels</t>
  </si>
  <si>
    <t>the main street of person begins to feel t</t>
  </si>
  <si>
    <t>banknotes lying on the table , close captured video , background of dollars bills randomly scattered on a table</t>
  </si>
  <si>
    <t>if i were to get a sleeve tattoo , this would be it .</t>
  </si>
  <si>
    <t>this look is perfected with the right belt and boots .</t>
  </si>
  <si>
    <t>here i am , years later , in a city that now feels like home , with some of the best friends , a girl could ask for .</t>
  </si>
  <si>
    <t>person tries to get around football player during a friendly match .</t>
  </si>
  <si>
    <t>boats and yachts moored at the marina</t>
  </si>
  <si>
    <t>woman and politician where their wedding ceremony was held .</t>
  </si>
  <si>
    <t>cabin overlooking filming location and mountain range .</t>
  </si>
  <si>
    <t>former football coach leads the crowd</t>
  </si>
  <si>
    <t>let this before and after be an example of the difference between having a hair cut and having a hair style .</t>
  </si>
  <si>
    <t>a winter sky over an ocean beach at sunset</t>
  </si>
  <si>
    <t>illustration of a pattern with watercolor flowers</t>
  </si>
  <si>
    <t>person , orange and blue spheres slowly moving with countless metallic spheres on a wooden reflective floor .</t>
  </si>
  <si>
    <t>person gives this sword to video game series as she learns how to use it .</t>
  </si>
  <si>
    <t>rooster on the green screen</t>
  </si>
  <si>
    <t>character occupation i would love to have one of these helmets</t>
  </si>
  <si>
    <t>small cactus in a pod</t>
  </si>
  <si>
    <t>tourist attraction and other ancient ruins</t>
  </si>
  <si>
    <t>monks prayed at a temple in the northern city .</t>
  </si>
  <si>
    <t>woman on a mothers leave at folding baby clothes</t>
  </si>
  <si>
    <t>the eye of a small kitten .</t>
  </si>
  <si>
    <t>picture of the day : frosty morning</t>
  </si>
  <si>
    <t>male students collaborate in front of a laptop</t>
  </si>
  <si>
    <t>seamless pattern on the theme of learning and geometry white on a dark background with formulas and graphs #</t>
  </si>
  <si>
    <t>the truth is that democracy is in decline around the world .</t>
  </si>
  <si>
    <t>portrait of a woman leaning on a stool and smiling</t>
  </si>
  <si>
    <t>for just 540 , you can book the meeting room</t>
  </si>
  <si>
    <t>cartoon woman is trying on a red dress -- stock vector #</t>
  </si>
  <si>
    <t>this crispy skinned , singaporean dish and food is the ultimate feel - good comfort food .</t>
  </si>
  <si>
    <t>american football player goes over a play with his players .</t>
  </si>
  <si>
    <t>actor attends the australian premiere</t>
  </si>
  <si>
    <t>black thigh high boots make for great outfits throughout the fall and winter !</t>
  </si>
  <si>
    <t>as seen sunday , buildings and a mosque were damaged in the old city .</t>
  </si>
  <si>
    <t>an aerial view of a field with half green and half beige .</t>
  </si>
  <si>
    <t>the athlete shows his powerful arm and shoulder .</t>
  </si>
  <si>
    <t>make your own bridal bouquet for a money saving alternative !</t>
  </si>
  <si>
    <t>save the world poster with earth and tree</t>
  </si>
  <si>
    <t>boho designs in clothing are very popular for spring and summer .</t>
  </si>
  <si>
    <t>pretty girl in warm wool coat and scarf wrapped around neck walking on the street .</t>
  </si>
  <si>
    <t>actor posed for a photo with person .</t>
  </si>
  <si>
    <t>small boat on the green sea</t>
  </si>
  <si>
    <t>person places the first burger on the grill at the picnic on sunday .</t>
  </si>
  <si>
    <t>neighborhood panning time lapse with people swimming in the ocean .</t>
  </si>
  <si>
    <t>person must ascend a mountain to learn your relation to matter , and so to your own body , for it is at home there , though you are not .</t>
  </si>
  <si>
    <t>... enclose the cottage garden in a white picket fence with roses climbing the garden gate ... and maybe i will .</t>
  </si>
  <si>
    <t>on a boat during filming for the movie</t>
  </si>
  <si>
    <t>golden cross , symbol of the faith on a black glowing background .</t>
  </si>
  <si>
    <t>seamless pattern of the male and female symbols</t>
  </si>
  <si>
    <t>vector illustration of vintage still life with a glass , a bottle of wine and grapes</t>
  </si>
  <si>
    <t>gardener cutting grass with a hand - held lawnmower in slow motion</t>
  </si>
  <si>
    <t>a christmas tree made up of hands</t>
  </si>
  <si>
    <t>a spider hanging from a branch</t>
  </si>
  <si>
    <t>a couple looks at cars during a classic car show .</t>
  </si>
  <si>
    <t>email in a yellow envelope</t>
  </si>
  <si>
    <t>pitcher pitches against sports team</t>
  </si>
  <si>
    <t>seamless pattern with blue snow flakes on a white background</t>
  </si>
  <si>
    <t>tv personality walks a high wire over river .</t>
  </si>
  <si>
    <t>a general view of the pyramid stage in the rain</t>
  </si>
  <si>
    <t>during festival the entertainment district is host to large ice sculptures</t>
  </si>
  <si>
    <t>4k portrait of cute little girl enjoying an ice cream in the park with her broth</t>
  </si>
  <si>
    <t>6 of the best spots</t>
  </si>
  <si>
    <t>ice hockey centre of the sports team skates on the ice during a game</t>
  </si>
  <si>
    <t>abstract geometric border of leaves and flowers on a yellow background</t>
  </si>
  <si>
    <t>dining room at the resort</t>
  </si>
  <si>
    <t>the main floor features displays of artifacts with a cannon , wagon and real stuffed horse on an oval island in the middle .</t>
  </si>
  <si>
    <t>aerial view of historic town and the river</t>
  </si>
  <si>
    <t>domestic quarters - above and below stairs on the plans .</t>
  </si>
  <si>
    <t>for people who think metal is evil , this is hard rock artist with his loving wife and kids .</t>
  </si>
  <si>
    <t>apple tree - the wizard of oz</t>
  </si>
  <si>
    <t>organism as bonsai tree in a pot</t>
  </si>
  <si>
    <t>an engraving from a painting of the home used by politician as his headquarters during military conflict</t>
  </si>
  <si>
    <t>you crushing on this leather tote ?</t>
  </si>
  <si>
    <t>cooling off in the upper reaches .</t>
  </si>
  <si>
    <t>a woman looking out to a stormy sea</t>
  </si>
  <si>
    <t>the occupation of a residential buildings exterior</t>
  </si>
  <si>
    <t>hands typing on a laptop with blank screen</t>
  </si>
  <si>
    <t>actor from poses at the festival portrait studio</t>
  </si>
  <si>
    <t>professional boxer attends sports team vs game .</t>
  </si>
  <si>
    <t>a model walks the runway during show as part of show .</t>
  </si>
  <si>
    <t>under the stars - ©</t>
  </si>
  <si>
    <t>specs appeal ? actor fashioned a white shirt and grey suit jacket as he donned circular glasses</t>
  </si>
  <si>
    <t>biological genus and jumping out of the sea</t>
  </si>
  <si>
    <t>actor bundled up in this fur - trim coat while running errands .</t>
  </si>
  <si>
    <t>an ornamental seamless pattern with religion , human language .</t>
  </si>
  <si>
    <t>man takes off with a traffic sign</t>
  </si>
  <si>
    <t>sparks of light in the dark</t>
  </si>
  <si>
    <t>young girl takes a picture of a cat in the hotel lobby of stock footage video</t>
  </si>
  <si>
    <t>noble people visited the policemen who 'll guard their future home .</t>
  </si>
  <si>
    <t>businessman cuts the hair and beard .</t>
  </si>
  <si>
    <t>models prepare backstage at the fashion show during fashion week .</t>
  </si>
  <si>
    <t>woman cooking traditional fast food on the street</t>
  </si>
  <si>
    <t>standing guard the on the stone</t>
  </si>
  <si>
    <t>view this fish at depth</t>
  </si>
  <si>
    <t>everything you need to know about navigating life , you can learn from a sailboat .</t>
  </si>
  <si>
    <t>world 's fastest train takes you a mile in seconds</t>
  </si>
  <si>
    <t>a wall and doorway in the village</t>
  </si>
  <si>
    <t>dining room with a view</t>
  </si>
  <si>
    <t>a view with monastic ruins</t>
  </si>
  <si>
    <t>one of bedrooms in the house that has been owned by the same couple</t>
  </si>
  <si>
    <t>unit of energy has been dropped from the range</t>
  </si>
  <si>
    <t>whenever we are having company over for the first time , this recipe is right at the top !</t>
  </si>
  <si>
    <t>a job is a working fire .</t>
  </si>
  <si>
    <t>the thought of losing your job</t>
  </si>
  <si>
    <t>the rear of a car with a fake arm popping out from the boot</t>
  </si>
  <si>
    <t>a very large mushroom found along side a walking path</t>
  </si>
  <si>
    <t>image may contain : person , on stage , playing a musical instrument , concert and indoor</t>
  </si>
  <si>
    <t>single olive tree planted in the center of a dry and cracked soil</t>
  </si>
  <si>
    <t>a beautiful city on the coast</t>
  </si>
  <si>
    <t>woman with broken car on the road</t>
  </si>
  <si>
    <t>portrait of a beautiful smiling couple on dating outdoors .</t>
  </si>
  <si>
    <t>group of young people standing in the street</t>
  </si>
  <si>
    <t>invention in the blue sky</t>
  </si>
  <si>
    <t>brand new home is being built .</t>
  </si>
  <si>
    <t>bonfire flares up in the field against the backdrop of the forest .</t>
  </si>
  <si>
    <t>fans dressed as comic book character look on during the group match</t>
  </si>
  <si>
    <t>tour : a farmer 's refurbished apartment in an old shoe factory - vogue living</t>
  </si>
  <si>
    <t>the eyes of her father were brilliant and unusual , for they seemed as if someone had trapped fire in the dark green sea .</t>
  </si>
  <si>
    <t>ship docked at a wharf on person</t>
  </si>
  <si>
    <t>the sitting area and kitchen on the first floor .</t>
  </si>
  <si>
    <t>cute dog relaxing on the ground hiding in the shade</t>
  </si>
  <si>
    <t>person and dramatist at a basketball game</t>
  </si>
  <si>
    <t>sports association is returning with a-seat soccer - specific stadium .</t>
  </si>
  <si>
    <t>a cast of a tree .</t>
  </si>
  <si>
    <t>actor and comedian attend the premiere</t>
  </si>
  <si>
    <t>soccer player and man compete for the ball</t>
  </si>
  <si>
    <t>blue - green background of the sky</t>
  </si>
  <si>
    <t>blue marked sheep grazing in a field</t>
  </si>
  <si>
    <t>women friends taking a photo of themselves .</t>
  </si>
  <si>
    <t>police warn homeowners after responding to several calls involving bears this weekend</t>
  </si>
  <si>
    <t>old classic car parked in a cuban street</t>
  </si>
  <si>
    <t>image may contain : person , on stage , playing a musical instrument , concert and night</t>
  </si>
  <si>
    <t>underneath a clouds just before a heavy rain over tourist attraction</t>
  </si>
  <si>
    <t>austerity 2 - 10 - 0 90775 and locomotive class</t>
  </si>
  <si>
    <t>person during the team presentation</t>
  </si>
  <si>
    <t>map with a red star indicating the city</t>
  </si>
  <si>
    <t>seabirds flying through frame as sun sets over the horizon</t>
  </si>
  <si>
    <t>sea views from decked area on the shore</t>
  </si>
  <si>
    <t>smoke billowing into the night sky as blaze guts the building</t>
  </si>
  <si>
    <t>actor poses for a fashion photo .</t>
  </si>
  <si>
    <t>businessperson , author of person , is one of many keynote speakers to appear .</t>
  </si>
  <si>
    <t>actor and theatre actor are musical comedy film and film character in revival of musical comedy film , which opened .</t>
  </si>
  <si>
    <t>monk in the paddock before the race</t>
  </si>
  <si>
    <t>a group of men and women sit around a round table listening to person at the table speak .</t>
  </si>
  <si>
    <t>looking n along the trail .</t>
  </si>
  <si>
    <t>the best custom motorcycles of the week</t>
  </si>
  <si>
    <t>warm light , the house with the green magnolia</t>
  </si>
  <si>
    <t>pink heart shaped flower growing</t>
  </si>
  <si>
    <t>print and download bless the sheet music by country artist arranged for musical instrument .</t>
  </si>
  <si>
    <t>over every mountain there is a path , although it may not be seen from the valley .</t>
  </si>
  <si>
    <t>plants for a cottage garden</t>
  </si>
  <si>
    <t>hand holding seashells on the beach</t>
  </si>
  <si>
    <t>video 4k - gentle waves surge against natural boulders on a rocky .</t>
  </si>
  <si>
    <t>oil rig near shore waiting for maintenance .</t>
  </si>
  <si>
    <t>ice hockey right winger warms up before the game against sports team</t>
  </si>
  <si>
    <t>an artist 's impression of the apartment complex .</t>
  </si>
  <si>
    <t>installation view of the exhibition currently at .</t>
  </si>
  <si>
    <t>football player has finally joined football team , after the club missed the deadline to sign him in august .</t>
  </si>
  <si>
    <t>to the front of the cottage there is a beautiful sunken garden with a deep pond .</t>
  </si>
  <si>
    <t>east side of the house from the swimming pool .</t>
  </si>
  <si>
    <t>artist performs at festival day</t>
  </si>
  <si>
    <t>girl throwing flower petals into the air .</t>
  </si>
  <si>
    <t>a female teenager making pancakes for breakfast in her kitchen</t>
  </si>
  <si>
    <t>artist performs during the benefit concert .</t>
  </si>
  <si>
    <t>glamorous : person has stormed the red carpet</t>
  </si>
  <si>
    <t>stairs to the church of person</t>
  </si>
  <si>
    <t>biological species float down river on ice floes as a red tugboat glides past</t>
  </si>
  <si>
    <t>little boy sleeping on a book in classroom</t>
  </si>
  <si>
    <t>car deep in the water .</t>
  </si>
  <si>
    <t>chalk cliffs of tourist attraction</t>
  </si>
  <si>
    <t>the boss , has asked for his bonus to be distributed to staff</t>
  </si>
  <si>
    <t>animal against a white background</t>
  </si>
  <si>
    <t>there 's some seating here : stools at the counter , or these chairs to the left of the door .</t>
  </si>
  <si>
    <t>traffic jam and gridlock in the city</t>
  </si>
  <si>
    <t>wash and slice the cucumbers in medium sized pieces</t>
  </si>
  <si>
    <t>horizontal picture of a sheep in field with wooden fence behind him</t>
  </si>
  <si>
    <t>excerpt from a love letter from person person .</t>
  </si>
  <si>
    <t>artist performs live on stage</t>
  </si>
  <si>
    <t>pencil drawings of the fallen angel</t>
  </si>
  <si>
    <t>custom built wooden kitchen , past the dining space at the foot of the stairs into the cosy sitting room</t>
  </si>
  <si>
    <t>composer of folk rock artist performs onstage during arroyo seco weekend</t>
  </si>
  <si>
    <t>actor and rhythm and blues artist speak onstage during awards</t>
  </si>
  <si>
    <t>shirt blue to the point</t>
  </si>
  <si>
    <t>happy girl with a big gift box isolated on white background</t>
  </si>
  <si>
    <t>the newlyweds share a tender moment after the wedding ceremony</t>
  </si>
  <si>
    <t>silhouette of a male jumping in a tunnel</t>
  </si>
  <si>
    <t>musical artist performs at the concert</t>
  </si>
  <si>
    <t>a macaw sits on his cage in a pet shop</t>
  </si>
  <si>
    <t>actors attend the premiere party</t>
  </si>
  <si>
    <t>dogs sit in the back of an old pickup truck .</t>
  </si>
  <si>
    <t>ruins of the city walls</t>
  </si>
  <si>
    <t>retail has already selected everything you need for this fetching look -- so all you have to do is have fun decorating your tree .</t>
  </si>
  <si>
    <t>actor attends the uk premiere .</t>
  </si>
  <si>
    <t>wild pink flowers blowing in deep forest floor , butterfly on the flower</t>
  </si>
  <si>
    <t>patio packed cars at the port</t>
  </si>
  <si>
    <t>this is me with the dance team .</t>
  </si>
  <si>
    <t>a woman in front of a tent</t>
  </si>
  <si>
    <t>close - up of a blue eye</t>
  </si>
  <si>
    <t>a pretty stone cottage in the village</t>
  </si>
  <si>
    <t>concept art for person from animation film , i like her like this. :)</t>
  </si>
  <si>
    <t>file - in this file photo , football coach leads his team onto the field for a college football game against us state .</t>
  </si>
  <si>
    <t>no such thing as too many pillows or plants !</t>
  </si>
  <si>
    <t>cabin in the woods now this is cabin i would visit ...</t>
  </si>
  <si>
    <t>football players compete for the ball</t>
  </si>
  <si>
    <t>artist has numerous tattoos on his arms and torso , but perhaps one of the largest is the eagle that spans across his chest .</t>
  </si>
  <si>
    <t>climbing the mountains is rewarding</t>
  </si>
  <si>
    <t>the bride and groom holding hands during their wedding ceremony .</t>
  </si>
  <si>
    <t>space in the stars download</t>
  </si>
  <si>
    <t>the train passing the bridge over river that flows between districts</t>
  </si>
  <si>
    <t>unbuilt design for the front facade</t>
  </si>
  <si>
    <t>actors watch event from a window .</t>
  </si>
  <si>
    <t>actor unveils his wax figure</t>
  </si>
  <si>
    <t>actor embraced the80s with her hair and outfit</t>
  </si>
  <si>
    <t>our favorite member , who placed second in the class , behind person .</t>
  </si>
  <si>
    <t>young man standing on a meadow with raised hands stock photo</t>
  </si>
  <si>
    <t>ice hockey coach is introduced as the new coach on friday .</t>
  </si>
  <si>
    <t>person likely is trying to forget his last weekends of racing .</t>
  </si>
  <si>
    <t>vector set of made in the labels .</t>
  </si>
  <si>
    <t>singer performs live during a concert at the astra .</t>
  </si>
  <si>
    <t>a long exposure on an overcast day at a beach</t>
  </si>
  <si>
    <t>driving on a road at night seamless loop</t>
  </si>
  <si>
    <t>the frontal facade as seen from the sidewalk .</t>
  </si>
  <si>
    <t>a minimalist photo of a bicycle parked near a bench against a yellow wall</t>
  </si>
  <si>
    <t>actor and film writer attend premiere during festival</t>
  </si>
  <si>
    <t>example of a trendy bathroom design</t>
  </si>
  <si>
    <t>view the city of landscape photography</t>
  </si>
  <si>
    <t>festive and fabulous : she also made this ugly sweater for herself , constructed completely made out of garland and decorated with string lights</t>
  </si>
  <si>
    <t>biological genus splashing into the water at sunset</t>
  </si>
  <si>
    <t>pile of christmas gifts gift pile under western christian holiday</t>
  </si>
  <si>
    <t>evening ashore on the island</t>
  </si>
  <si>
    <t>an attic bedroom with bedding in the same pattern but different colors .</t>
  </si>
  <si>
    <t>guide to living in a tent</t>
  </si>
  <si>
    <t>he 's also used that time to become an expert in virtually every form of martial arts .</t>
  </si>
  <si>
    <t>animal with rider beating the water to foam with front leg</t>
  </si>
  <si>
    <t>alternative country artist performs live on stage during a concert .</t>
  </si>
  <si>
    <t>biological species at the start of an open weekend at his home</t>
  </si>
  <si>
    <t>a good suitcase can make or break someone 's trip .</t>
  </si>
  <si>
    <t>skyline with buildings in the background and several fishing boats stationed in the bay</t>
  </si>
  <si>
    <t>people on a rocky beach</t>
  </si>
  <si>
    <t>tropical home on stilts over water of the sea</t>
  </si>
  <si>
    <t>a small dog standing at the base of a cliff near the sea</t>
  </si>
  <si>
    <t>group of biological kingdom growing on a tree</t>
  </si>
  <si>
    <t>damaged vehicles on the road .</t>
  </si>
  <si>
    <t>were on the hunt for the areas best christmas lights</t>
  </si>
  <si>
    <t>football player looks on with football player during the match .</t>
  </si>
  <si>
    <t>a bouquet from strange plant with many small yellow flowers in a ceramic vase .</t>
  </si>
  <si>
    <t>beautiful woman walking with white veil at the sea in 1920x1080</t>
  </si>
  <si>
    <t>composer at the opening of play</t>
  </si>
  <si>
    <t>plane on the domestic airport .</t>
  </si>
  <si>
    <t>there should be a law against letting a child get this big !</t>
  </si>
  <si>
    <t>a man worried about his relationship</t>
  </si>
  <si>
    <t>a large valley along the drainage passing far below the summit of the sleeping</t>
  </si>
  <si>
    <t>view through plane window on the city</t>
  </si>
  <si>
    <t>photo of bride and groom smiling as they walk down the aisle immediately following their wedding ceremony on the campus , by wallflower photography</t>
  </si>
  <si>
    <t>if the king does not lead ... garment</t>
  </si>
  <si>
    <t>bedroom villa with a pool and sea views .</t>
  </si>
  <si>
    <t>there is even a half basketball court</t>
  </si>
  <si>
    <t>the couple hugs at night in the lights of the city streets</t>
  </si>
  <si>
    <t>astronaut is pictured aboard satellite in this undated handout photo released .</t>
  </si>
  <si>
    <t>sliding barn door in the laundry room</t>
  </si>
  <si>
    <t>filming location as viewed from the point in front</t>
  </si>
  <si>
    <t>actor is an actress , b .</t>
  </si>
  <si>
    <t>blues artist performs onstage at an unknown venue</t>
  </si>
  <si>
    <t>carnival cruise ship sailing under suspension bridge .</t>
  </si>
  <si>
    <t>a group of people on a beach watch a dramatic sunset over strait</t>
  </si>
  <si>
    <t>politician in color and a peek at the coat i made :)</t>
  </si>
  <si>
    <t>find a spooky old abandoned building</t>
  </si>
  <si>
    <t>aerial of old abandoned western barn on a ranch</t>
  </si>
  <si>
    <t>film director and person during the red carpet during festival</t>
  </si>
  <si>
    <t>a model showcases designs during show .</t>
  </si>
  <si>
    <t>students with the march to the 18th green .</t>
  </si>
  <si>
    <t>a close up of the bee on the red flower</t>
  </si>
  <si>
    <t>pale blue and green abstract waves on a white background</t>
  </si>
  <si>
    <t>a busker on the street</t>
  </si>
  <si>
    <t>a street in a village</t>
  </si>
  <si>
    <t>bull moose playfully fighting in the tundra</t>
  </si>
  <si>
    <t>actor attends sports team vs game .</t>
  </si>
  <si>
    <t>aerial view of plantation of oranges and villas in the countryside</t>
  </si>
  <si>
    <t>supporters wave banners during the quarter final first leg match .</t>
  </si>
  <si>
    <t>tea and coffee on the deck</t>
  </si>
  <si>
    <t>fresh fish at the market</t>
  </si>
  <si>
    <t>teenage students laughing in a class</t>
  </si>
  <si>
    <t>politician represents educational institution campus in a panel discussion with presidents from award - winning institutions</t>
  </si>
  <si>
    <t>rob with person &amp; actor</t>
  </si>
  <si>
    <t>olympic athlete celebrates after scoring their second goal during the match .</t>
  </si>
  <si>
    <t>person out in the front yard</t>
  </si>
  <si>
    <t>bedrooms that bring home the romance of red</t>
  </si>
  <si>
    <t>person - most people dislike this bird but i love them .</t>
  </si>
  <si>
    <t>bike with basket of fruits .</t>
  </si>
  <si>
    <t>person attends the premiere during festival at festivals</t>
  </si>
  <si>
    <t>night sky over a town lit up .</t>
  </si>
  <si>
    <t>photograph of a bulged leaning stone wall</t>
  </si>
  <si>
    <t>the horse is on the carriage</t>
  </si>
  <si>
    <t>let us walk in the light of deity</t>
  </si>
  <si>
    <t>there 's a spaceship in someone 's roof and no one seems to care .</t>
  </si>
  <si>
    <t>historical map in the time of military commander</t>
  </si>
  <si>
    <t>olive tree mediterranean market and grill : salad that comes with meals</t>
  </si>
  <si>
    <t>india extruded on the world map .</t>
  </si>
  <si>
    <t>we drove up and then walked down to the beach .</t>
  </si>
  <si>
    <t>portrait of children girls around a christmas tree decorated .</t>
  </si>
  <si>
    <t>a black and white illustration of a stylised semi truck</t>
  </si>
  <si>
    <t>top view of a cactus</t>
  </si>
  <si>
    <t>cats bounce and jump on a white background</t>
  </si>
  <si>
    <t>tattoo ideas for those who love to travel</t>
  </si>
  <si>
    <t>the end of the road</t>
  </si>
  <si>
    <t>silhouette man with digital tablet in hands .</t>
  </si>
  <si>
    <t>puppy playing at home on a hardwood floor .</t>
  </si>
  <si>
    <t>mother and kids hiking through a sunny forest .</t>
  </si>
  <si>
    <t>vector illustration of a background for holiday .</t>
  </si>
  <si>
    <t>a bearded man wearing sunglasses unloading a wooden drum from a yellow van</t>
  </si>
  <si>
    <t>ladders leaning against a rustic wooden structure</t>
  </si>
  <si>
    <t>vector illustration of pilot flying by an airplane .</t>
  </si>
  <si>
    <t>a wooden crane at the site of a disused quarry .</t>
  </si>
  <si>
    <t>models walk the runway at the fashion show during fashion week</t>
  </si>
  <si>
    <t>poetry book by author and by person .</t>
  </si>
  <si>
    <t>inside a temple responsible alternatives</t>
  </si>
  <si>
    <t>model at the casting for show</t>
  </si>
  <si>
    <t>mixing and matching an assortment of different beer to take to a party is exciting .</t>
  </si>
  <si>
    <t>restaurant along road at the foot</t>
  </si>
  <si>
    <t>a century of breeding , have we turned healthy dogs into deformed animals ?</t>
  </si>
  <si>
    <t>flag marking position of the parliamentary army</t>
  </si>
  <si>
    <t>will follow friend as he searches for treasure uncovered by the late astronaut decades ago .</t>
  </si>
  <si>
    <t>person slides across home plate during the game .</t>
  </si>
  <si>
    <t>this is the image for the news article titled !</t>
  </si>
  <si>
    <t>portrait of a teenage girl sitting on an armchair with her friend</t>
  </si>
  <si>
    <t>garlic on a wooden background</t>
  </si>
  <si>
    <t>actors attend visual artist : exhibition after party .</t>
  </si>
  <si>
    <t>winter the men 's looks show the true power of hair .</t>
  </si>
  <si>
    <t>guests at the 18th anniversary party</t>
  </si>
  <si>
    <t>back noble person the same dress</t>
  </si>
  <si>
    <t>beaten : the trailer shows actor bloodied and bruised by an opponent in the boxing ring</t>
  </si>
  <si>
    <t>background of a white brick wall with green ivy royalty - free</t>
  </si>
  <si>
    <t>view of the served table in a restaurant .</t>
  </si>
  <si>
    <t>actor poses with his award for at awards .</t>
  </si>
  <si>
    <t>if anyone should be singing the blues , it 's me said biological species ... i got new young ones to feed !</t>
  </si>
  <si>
    <t>a scarf surrounds to a teapot along with capsules , concept palliative care</t>
  </si>
  <si>
    <t>saw this black bear on the side of the road while driving through country !</t>
  </si>
  <si>
    <t>the house and front yard .</t>
  </si>
  <si>
    <t>raindrops , water drops bubbles on a dark background</t>
  </si>
  <si>
    <t>would you love living in a home like this ?</t>
  </si>
  <si>
    <t>collection i want one of every color !</t>
  </si>
  <si>
    <t>large crack in glass in front of an orange sign</t>
  </si>
  <si>
    <t>stock photo protesting with a sign</t>
  </si>
  <si>
    <t>actor and publicist attend the uk film premiere .</t>
  </si>
  <si>
    <t>art by person , via photo sharing website</t>
  </si>
  <si>
    <t>cabinets - the color combo of dark wood and white .</t>
  </si>
  <si>
    <t>senior citizens doing yoga in the garden</t>
  </si>
  <si>
    <t>in the middle of the dining area</t>
  </si>
  <si>
    <t>pop artist returned to the ballroom with tv personality for last dance .</t>
  </si>
  <si>
    <t>model wears a creation by exhibition subject summer</t>
  </si>
  <si>
    <t>logo on the side of a bus in city centre</t>
  </si>
  <si>
    <t>pop artist arrives at the premiere .</t>
  </si>
  <si>
    <t>small house in the mountains</t>
  </si>
  <si>
    <t>obese family on holidays on the beach</t>
  </si>
  <si>
    <t>a human head carving on a totem pole</t>
  </si>
  <si>
    <t>you could practically reach any surface from the center of the room .</t>
  </si>
  <si>
    <t>current map of the country located</t>
  </si>
  <si>
    <t>bride and groom kissing near the dock on the lake .</t>
  </si>
  <si>
    <t>footage of cat sleeping in the box represent the pet and animal concept related idea</t>
  </si>
  <si>
    <t>day of the dead sugar skulls</t>
  </si>
  <si>
    <t>actor attends the screening at festival</t>
  </si>
  <si>
    <t>of rain , and dark , and a wet leaf ... by fictional character</t>
  </si>
  <si>
    <t>driving along a country road from personal perspective</t>
  </si>
  <si>
    <t>installation view of the solo exhibition</t>
  </si>
  <si>
    <t>happy couple driving in their car with arms in the air</t>
  </si>
  <si>
    <t>dogs in the service of the police .</t>
  </si>
  <si>
    <t>the west end all freshly painted following repairs to the window .</t>
  </si>
  <si>
    <t>person , lawyer and former advisor to politician , at a portrait session .</t>
  </si>
  <si>
    <t>an ornate moulded green glass and metal oil lamp , lamps</t>
  </si>
  <si>
    <t>black and white double exposure of moon and landscape along lake</t>
  </si>
  <si>
    <t>actors with actor in a scene from the film</t>
  </si>
  <si>
    <t>no fancy table settings for us</t>
  </si>
  <si>
    <t>football player scores the opening goal during the match .</t>
  </si>
  <si>
    <t>girl is looking into the washing machine</t>
  </si>
  <si>
    <t>bridge over a pond of art series by paintings reproduction</t>
  </si>
  <si>
    <t>close up image of an adult , bald eagle showing open talons stock photo</t>
  </si>
  <si>
    <t>person of musical group performs on - stage during festival .</t>
  </si>
  <si>
    <t>pretty girl with a flower behind her ear smiles in a pretty black top</t>
  </si>
  <si>
    <t>most common mistakes people make while fasting - chopping board with fresh vegetables , garlic , chili , and person slicing vegetables in the background</t>
  </si>
  <si>
    <t>as it stands : the bridge remains one of the most iconic parts but the damp , foggy air has also kept its painters and engineers busy</t>
  </si>
  <si>
    <t>we can choose to stay under the clouds of despair or seek the light in our hearts .</t>
  </si>
  <si>
    <t>this customer wanted legal subject as the deck was raised higher then the fence</t>
  </si>
  <si>
    <t>rugby player is congratulated by team mates after scoring a try during the round match .</t>
  </si>
  <si>
    <t>boys shepherd a flock of goats and sheep across a field below the ancient site</t>
  </si>
  <si>
    <t>guitars in live action at a concert</t>
  </si>
  <si>
    <t>number vector logo symbol in the colorful circle on grey background .</t>
  </si>
  <si>
    <t>celebrating the new year in the center on the night .</t>
  </si>
  <si>
    <t>friends standing with their arms around each other</t>
  </si>
  <si>
    <t>this gives you an idea of how high the ceiling is .</t>
  </si>
  <si>
    <t>view of town during festival .</t>
  </si>
  <si>
    <t>know how to tell a coyote from a wolf with quick tips</t>
  </si>
  <si>
    <t>a boat moves along a canal</t>
  </si>
  <si>
    <t>the pattern of the sports shoes of different colors and styles</t>
  </si>
  <si>
    <t>a city in winter is such a beautiful city .</t>
  </si>
  <si>
    <t>young happy boy swimming in the lake</t>
  </si>
  <si>
    <t>stone sphere outside art museum</t>
  </si>
  <si>
    <t>female engineer with orange helmet having a phone call via smartphone</t>
  </si>
  <si>
    <t>person celebrated with his mother and other fans after win this year .</t>
  </si>
  <si>
    <t>neighborhood displays some of the world 's best graffiti art .</t>
  </si>
  <si>
    <t>cricketer tied the knot with person in a private ceremony at a posh hotel on friday night .</t>
  </si>
  <si>
    <t>images vs. boys basketball game .</t>
  </si>
  <si>
    <t>handshake on a construction site</t>
  </si>
  <si>
    <t>actor at film costumer designer show</t>
  </si>
  <si>
    <t>the model will likely be constructed of a notable amount of aluminum , due to its minimal weight compared to steel .</t>
  </si>
  <si>
    <t>cat in a glass of milk .</t>
  </si>
  <si>
    <t>white teddy bear wearing a blue shirt on the wood behind is a green tree and river</t>
  </si>
  <si>
    <t>a man casts a shadow as he uses an umbrella to lean on while crossing a road with other pedestrians .</t>
  </si>
  <si>
    <t>baby few minutes after the birth</t>
  </si>
  <si>
    <t>people shared a glass of lemonade ... through a computer ?</t>
  </si>
  <si>
    <t>a close up of a bar of milk chocolate on a white background</t>
  </si>
  <si>
    <t>who says that film character has to be a man ? when you wear artwork to your christmas party or event , your friends and family will never think of film character in the same way again !</t>
  </si>
  <si>
    <t>a waitress with a tray of champagne</t>
  </si>
  <si>
    <t>a city is dedicated to person .</t>
  </si>
  <si>
    <t>floor plan friday : bedroom , study , high ceilings &amp; kitchen on the rear</t>
  </si>
  <si>
    <t>you know the look when people are in love .</t>
  </si>
  <si>
    <t>love this dress but i wish they added a black bow at the neckline like the other previous versions</t>
  </si>
  <si>
    <t>a beautiful bride framed in these wedding pictures in her room</t>
  </si>
  <si>
    <t>abstract image of night lights in the city with motion blur .</t>
  </si>
  <si>
    <t>steampunk vintage clock on background with cogs , gears isolated</t>
  </si>
  <si>
    <t>future car on display make the future conference</t>
  </si>
  <si>
    <t>american football team running back american football player carries the ball during a football game</t>
  </si>
  <si>
    <t>beautiful red eyes on a white background</t>
  </si>
  <si>
    <t>person present the colors during last year 's ceremony .</t>
  </si>
  <si>
    <t>driving on open road towards the heavy cloud to new year and leaving .</t>
  </si>
  <si>
    <t>touch screen gestures icon for tablet pc .</t>
  </si>
  <si>
    <t>images from the boys basketball game .</t>
  </si>
  <si>
    <t>the clergy were served communion first , and then sent to serve others in the crowd .</t>
  </si>
  <si>
    <t>natural glass and consumer product - it is so easy to make an effective natural window and glass cleaner with a plain mixture of vinegar and water .</t>
  </si>
  <si>
    <t>a model is seen backstage prior the show during spring summer .</t>
  </si>
  <si>
    <t>... assistance with selecting the perfect wallpaper for your next project</t>
  </si>
  <si>
    <t>a treasure chest with a glowing light</t>
  </si>
  <si>
    <t>villa for the wedding party to stay in</t>
  </si>
  <si>
    <t>images of the old bridge</t>
  </si>
  <si>
    <t>group of stars forming a constellation .</t>
  </si>
  <si>
    <t>an open , empty road with lines converging on the horizon .</t>
  </si>
  <si>
    <t>close - up shot of the female artist 's hands painting a red heart in watercolors using a paintbrush in the art studio .</t>
  </si>
  <si>
    <t>tribal woman with a smile</t>
  </si>
  <si>
    <t>the best in royal style</t>
  </si>
  <si>
    <t>aerial revealing shot of a desert landscape</t>
  </si>
  <si>
    <t>large wooden wine barrels lined against a wall</t>
  </si>
  <si>
    <t>steam train on the tube</t>
  </si>
  <si>
    <t>person attends the film premiere .</t>
  </si>
  <si>
    <t>german city a pedestrian bridge covered in graffiti</t>
  </si>
  <si>
    <t>pull my finger : despite starting off full clad in a smart blue suit , the model soon delighted the all - female crowd as he flashed plenty of flesh on stage</t>
  </si>
  <si>
    <t>tips for a healthy kitchen</t>
  </si>
  <si>
    <t>brand thebased brand and the division teamed up for sneakers dedicated to as much cities image</t>
  </si>
  <si>
    <t>aerial shot of the street</t>
  </si>
  <si>
    <t>good morning in the desert</t>
  </si>
  <si>
    <t>tv tower on the bank</t>
  </si>
  <si>
    <t>the new supercars of action film</t>
  </si>
  <si>
    <t>up at the premier bride</t>
  </si>
  <si>
    <t>ecological superhero blonde woman in green costume flying through the air in superhero pose with outstretched hand , eco concept</t>
  </si>
  <si>
    <t>bride standing outside the church before she walks down the isle</t>
  </si>
  <si>
    <t>actor during an interview with comedian</t>
  </si>
  <si>
    <t>popcorn , soda , 3d glasses and movie tickets , ready for the film .</t>
  </si>
  <si>
    <t>a bold , modern # wallpaper design by business reflecting the individual nature of her pottery , with this paint splattered effect .</t>
  </si>
  <si>
    <t>dog of the breed close - up portrait</t>
  </si>
  <si>
    <t>man 's hand watering plants with hose in the garden , 4k</t>
  </si>
  <si>
    <t>trailers advertising trees for sale in a field</t>
  </si>
  <si>
    <t>typical english cup of tea decorated with ornaments and flowers in the colour of pink , red and green .</t>
  </si>
  <si>
    <t>the star - studded event , attended by the show 's cast and creators , helped raise $1.8 million for charity .</t>
  </si>
  <si>
    <t>view from the roof terrace in advert 48187</t>
  </si>
  <si>
    <t>train p954 , the special , heads</t>
  </si>
  <si>
    <t>view into the dining room , my house in the country .</t>
  </si>
  <si>
    <t>the ice 's blue color depends on its density .</t>
  </si>
  <si>
    <t>group of friends - women and men - playing beach volleyball</t>
  </si>
  <si>
    <t>people arriving for diner en person .</t>
  </si>
  <si>
    <t>person attends the premiere during festival .</t>
  </si>
  <si>
    <t>flock of birds beneath the moon</t>
  </si>
  <si>
    <t>oil painting of the view north</t>
  </si>
  <si>
    <t>a boy laying on the floor listening to music on earphones</t>
  </si>
  <si>
    <t>the silhouette of the girl sitting by the sea on the shore during sunset</t>
  </si>
  <si>
    <t>houses outside the restored area</t>
  </si>
  <si>
    <t>comedian enters show with taping</t>
  </si>
  <si>
    <t>family meal on the mountains</t>
  </si>
  <si>
    <t>politician what is going on in this political cartoon</t>
  </si>
  <si>
    <t>mist wrapping the hill and descending</t>
  </si>
  <si>
    <t>black and white illustration of a beaver holding a sign .</t>
  </si>
  <si>
    <t>a functional room with space enough for individuals .</t>
  </si>
  <si>
    <t>tools of the stylist 's trade</t>
  </si>
  <si>
    <t>red grunge rubber stamp with the text be my wife written inside</t>
  </si>
  <si>
    <t>australian rules footballer as film character rides a motorized scooter made to look like a biplane .</t>
  </si>
  <si>
    <t>the bear stands on its hind legs</t>
  </si>
  <si>
    <t>staff fix the ice during m heat during olympic games .</t>
  </si>
  <si>
    <t>sports facility at sunset before a game</t>
  </si>
  <si>
    <t>the exterior view at night</t>
  </si>
  <si>
    <t>people and their dogs join person the terrier for his last ever walk on the beach</t>
  </si>
  <si>
    <t>hotel -- inside the most expensive - star hotel</t>
  </si>
  <si>
    <t>actor attends a photo call</t>
  </si>
  <si>
    <t>fishing under the trees at pond .</t>
  </si>
  <si>
    <t>artist , film director and actor attend the after party .</t>
  </si>
  <si>
    <t>painting artist , a lady of person</t>
  </si>
  <si>
    <t>new england fifty finest mountain .</t>
  </si>
  <si>
    <t>portrait of a male elf with a bow and arrows in a magical forest .</t>
  </si>
  <si>
    <t>banners and flag go past large posters of religious leader depicting his return during the 34th anniversary of the revolution .</t>
  </si>
  <si>
    <t>young woman standing by the blue sea and enjoying the sun , rear view</t>
  </si>
  <si>
    <t>couple findsalone time in the venue .</t>
  </si>
  <si>
    <t>a city is an ancient castle and neighborhood .</t>
  </si>
  <si>
    <t>front - row woman : on sunday , actor , stepped out for the star - studded show</t>
  </si>
  <si>
    <t>knife on a white background</t>
  </si>
  <si>
    <t>actor dancing with a dog .</t>
  </si>
  <si>
    <t>weathering - the breakdown of rock and minerals .</t>
  </si>
  <si>
    <t>snowflake is an obligatory detail of winter holidays .</t>
  </si>
  <si>
    <t>a man walking around carrying a duck , why not ? the streets have all sorts of incredible visuals .</t>
  </si>
  <si>
    <t>some houses that were part are still visible on sw east .</t>
  </si>
  <si>
    <t>cat in the hat of a deer with golden horns , wearing a red sweater .</t>
  </si>
  <si>
    <t>walking along the hiking trail in the summer</t>
  </si>
  <si>
    <t>a room with no view</t>
  </si>
  <si>
    <t>man shoots by person in the first half</t>
  </si>
  <si>
    <t>it 's all about the love today</t>
  </si>
  <si>
    <t>balancing on some of the cool rocky coast looking south .</t>
  </si>
  <si>
    <t>a peek inside latestinspired kitchen .</t>
  </si>
  <si>
    <t>bride and person walking through the forest</t>
  </si>
  <si>
    <t>fly fishing on the east branch .</t>
  </si>
  <si>
    <t>the sun may not always shine but the people do .</t>
  </si>
  <si>
    <t>actor arrives at the world premiere held .</t>
  </si>
  <si>
    <t>a fit you - yoga for golfers</t>
  </si>
  <si>
    <t>... try adding a hint of lemon or lime to your water for a more exciting taste !</t>
  </si>
  <si>
    <t>fire in countryside or rural area that engulfed various kinds of combustible trees , bushes and grass isolated vector illustration on white background</t>
  </si>
  <si>
    <t>vector illustration of a background for independence day .</t>
  </si>
  <si>
    <t>star - filled sky over the canyon</t>
  </si>
  <si>
    <t>invention and the tv tower</t>
  </si>
  <si>
    <t>a whimsical june wedding photographed -- just minutes from the border .</t>
  </si>
  <si>
    <t>sunset and silhouette of the birds on tree</t>
  </si>
  <si>
    <t>actor arrives at the premiere of the film</t>
  </si>
  <si>
    <t>happy bride and groom hold hands over a table in a dining both at a vintage wedding</t>
  </si>
  <si>
    <t>vector graphic of a crowd of stick figure people dancing and tv genre at a party</t>
  </si>
  <si>
    <t>the pool began with a concrete pour .</t>
  </si>
  <si>
    <t>illustration from book by writer</t>
  </si>
  <si>
    <t>postage stamp depicting a steam locomotive</t>
  </si>
  <si>
    <t>river flowing through a mountain valley</t>
  </si>
  <si>
    <t>the flight deck of a jet airliner with many instruments and controls .</t>
  </si>
  <si>
    <t>pretty young girl in the city eating fries with mayonnaise</t>
  </si>
  <si>
    <t>waiting for scraps from the thanksgiving table - political cartoon</t>
  </si>
  <si>
    <t>symmetrical parallel lines of harvested straw lying in rows on a hillside</t>
  </si>
  <si>
    <t>front view of the castle</t>
  </si>
  <si>
    <t>your house is going to smell amazing when you whip up this easy recipe for dessert !</t>
  </si>
  <si>
    <t>a fashion look featuring long pink dress , vintage dresses and 1920s style dress .</t>
  </si>
  <si>
    <t>map of rabid dogs and cats reported .</t>
  </si>
  <si>
    <t>snow - covered surface underneath a snow - capped mountain</t>
  </si>
  <si>
    <t>grainy textured icon for overlay watermark stamps .</t>
  </si>
  <si>
    <t>holiday homes at the park</t>
  </si>
  <si>
    <t>view over a city from the slopes</t>
  </si>
  <si>
    <t>mural by painting artist depicting the history</t>
  </si>
  <si>
    <t>walls looking a little bare ? we 're keen on this technique where you take a collection of something similar like vintage plates for example , then spread them out on the wall to make a creative collage .</t>
  </si>
  <si>
    <t>slow motion , close - up shot of a horse 's hooves running on grass during a game</t>
  </si>
  <si>
    <t>autumnal fashion girl with umbrella on a dirty background .</t>
  </si>
  <si>
    <t>blurred lights and sparkles on the light purple background .</t>
  </si>
  <si>
    <t>mixed succulents and cactus growing in a pot</t>
  </si>
  <si>
    <t>tips for watching a kids sporting event</t>
  </si>
  <si>
    <t>singer of psych folk artist performs live at festival in politician</t>
  </si>
  <si>
    <t>garland with bright lights inside a glass jar</t>
  </si>
  <si>
    <t>animated heart cracking and breaking in half , and then shatters into the many pieces .</t>
  </si>
  <si>
    <t>white - tailed eagle with a catch</t>
  </si>
  <si>
    <t>holidays in a two bedroom apartment</t>
  </si>
  <si>
    <t>red velvet cake , the recipe with cream cheese frosting</t>
  </si>
  <si>
    <t>military commander , the commanding general , addresses military unit and sailors .</t>
  </si>
  <si>
    <t>for the guy who can never find his keys</t>
  </si>
  <si>
    <t>girl in cap sitting looking out of window towards airport , military style cap on the bed in the foreground .</t>
  </si>
  <si>
    <t>staying warm in a puffy coat</t>
  </si>
  <si>
    <t>sunshine through a striped curtain in a stone cottage</t>
  </si>
  <si>
    <t>a cyclist uses the new bike lanes .</t>
  </si>
  <si>
    <t>baseball player acknowledges the crowd as he introduced before friday 's basketball game against school .</t>
  </si>
  <si>
    <t>morning view of fishing village with the rowing in round fishing boats</t>
  </si>
  <si>
    <t>a woman looking into a car after locking her keys inside</t>
  </si>
  <si>
    <t>available for purchase life available for a limited time only .</t>
  </si>
  <si>
    <t>person driving school with a black car tire</t>
  </si>
  <si>
    <t>few know the amount of respect i have for this man !</t>
  </si>
  <si>
    <t>pirate ship with person and the mermaid , raster version</t>
  </si>
  <si>
    <t>flat cupid in the sky .</t>
  </si>
  <si>
    <t>truck without a trailer on a white background stock vector</t>
  </si>
  <si>
    <t>front quarters angle at show</t>
  </si>
  <si>
    <t>the - map of us railroads</t>
  </si>
  <si>
    <t>rhythm and blues artist are photographed on stage .</t>
  </si>
  <si>
    <t>express tops - black express tank top with zipper up the back</t>
  </si>
  <si>
    <t>celebrating an awkward birthday - when birthdays fall around the holidays</t>
  </si>
  <si>
    <t>man -- designed kitchen of a home .</t>
  </si>
  <si>
    <t>artist and actor at event of awards</t>
  </si>
  <si>
    <t>designs by students on day .</t>
  </si>
  <si>
    <t>person walking down a dirt road in the country</t>
  </si>
  <si>
    <t>actor arriving at the premiere</t>
  </si>
  <si>
    <t>person get the idea holding bulb thinking outside the box .</t>
  </si>
  <si>
    <t>island with sliding doors from both bedrooms and the living room</t>
  </si>
  <si>
    <t>november photo of the day - day : shoes</t>
  </si>
  <si>
    <t>whether you 're dreaming of an artist 's studio or a garden shed , a new book has you covered</t>
  </si>
  <si>
    <t>upside view of a sharp axe laying on the wood with its handle on the top</t>
  </si>
  <si>
    <t>bright looks impressive surrounded by colourful fireworks</t>
  </si>
  <si>
    <t>the actual dress and sleeveless tunic worn by actors as person and film character .</t>
  </si>
  <si>
    <t>graves were targeted in the attack</t>
  </si>
  <si>
    <t>love the table ... entry way with a french door</t>
  </si>
  <si>
    <t>ice cream themed cake for a party at a frozen yogurt place !</t>
  </si>
  <si>
    <t>a landmark red and white lighthouse</t>
  </si>
  <si>
    <t>a colorful bridal party at a destination wedding</t>
  </si>
  <si>
    <t>a game earlier this month .</t>
  </si>
  <si>
    <t>actor and model arrive at awards presented by automotive industry business and airline .</t>
  </si>
  <si>
    <t>replica of a sixties gas station</t>
  </si>
  <si>
    <t>fog rolling in from the ocean</t>
  </si>
  <si>
    <t>view of building function from the lawns</t>
  </si>
  <si>
    <t>color for the new house !</t>
  </si>
  <si>
    <t>the dance team performs during the game against sports team .</t>
  </si>
  <si>
    <t>a girl and a cat together on a sofa</t>
  </si>
  <si>
    <t>mascot standing proud in front of the branded plane .</t>
  </si>
  <si>
    <t>plants : tree bends under the weight of the fruit</t>
  </si>
  <si>
    <t>half a globe with large tree on abstract background .</t>
  </si>
  <si>
    <t>a film about pushing the bounds of science , adventure , &amp; conservation on the 2,000 cliff face of 2nd highest mountain .</t>
  </si>
  <si>
    <t>educational institution campus advanced in 7 of seasons</t>
  </si>
  <si>
    <t>an aerial view as football team play their last match at the ground before moving to their new stadium</t>
  </si>
  <si>
    <t>vector illustration of icon isolated in a modern style , depicting a closed hand</t>
  </si>
  <si>
    <t>warm colour on the easter eggs</t>
  </si>
  <si>
    <t>crowds gather along the red carpet ahead of awards</t>
  </si>
  <si>
    <t>left wing from the cockpit</t>
  </si>
  <si>
    <t>young couple holding hands before the wedding .</t>
  </si>
  <si>
    <t>heavy metal artist performs on stage during the sole concert .</t>
  </si>
  <si>
    <t>groom of the stool finds some room in front of person to wind up for a shot</t>
  </si>
  <si>
    <t>people gather along a pier</t>
  </si>
  <si>
    <t>but i fit in this when i was a kitten , me no understand</t>
  </si>
  <si>
    <t>fundamentals are the building blocks of fun ...</t>
  </si>
  <si>
    <t>a female hand with coin isolated against a white background</t>
  </si>
  <si>
    <t>hand drawn cute quote in a round frame of hearts .</t>
  </si>
  <si>
    <t>sad man with bunch of flowers stood up in a date by his girlfriend in a coffee shop</t>
  </si>
  <si>
    <t>this dress is here in a 0 in sky blue but can be ordered .</t>
  </si>
  <si>
    <t>northern lights over the aurora borealis</t>
  </si>
  <si>
    <t>one of the many rides</t>
  </si>
  <si>
    <t>the lead singer visits person the cast during their curtain call</t>
  </si>
  <si>
    <t>a lot of various colorful plastic horses</t>
  </si>
  <si>
    <t>private custom estate in the guard - gated community</t>
  </si>
  <si>
    <t>police car with flashing light on the night city street .</t>
  </si>
  <si>
    <t>stadium ahead of the final</t>
  </si>
  <si>
    <t>relatives embark with survivors as they arrive</t>
  </si>
  <si>
    <t>pile of matches isolated over the white background royalty - free</t>
  </si>
  <si>
    <t>person will be back for the 25th anniversary</t>
  </si>
  <si>
    <t>the team celebrates winning the national championship during the sports league championship held .</t>
  </si>
  <si>
    <t>northern lights in the sky over region , photo</t>
  </si>
  <si>
    <t>a nearly full moon descending between mountain peaks</t>
  </si>
  <si>
    <t>bison slowly walking in and out of frame in a green field</t>
  </si>
  <si>
    <t>industrial tanks for petrol and oil pattern repeat seamless in black color for any design .</t>
  </si>
  <si>
    <t>dead trees in the mist</t>
  </si>
  <si>
    <t>person , who was seated in a carriage next to person , held onto her hat as winds picked up</t>
  </si>
  <si>
    <t>wedding of person and musical artist .</t>
  </si>
  <si>
    <t>let 's see if the catcher can catch balls at once .</t>
  </si>
  <si>
    <t>wild horses run across the steppes</t>
  </si>
  <si>
    <t>a mountain biker rides a trail</t>
  </si>
  <si>
    <t>all anime in wallpaper 661 × 1209 px</t>
  </si>
  <si>
    <t>organic breakfast is served every day with freshly baked bread .</t>
  </si>
  <si>
    <t>chemical plant on the banks of the river</t>
  </si>
  <si>
    <t>a photo taken shows bleached coral .</t>
  </si>
  <si>
    <t>you would never know that this ultra tender and rich chocolate cake is made with quinoa instead of flour !</t>
  </si>
  <si>
    <t>football player during a training session</t>
  </si>
  <si>
    <t>a path winds through an ancient bamboo forest</t>
  </si>
  <si>
    <t>the young man in sunglasses typing at concert hall on his laptop</t>
  </si>
  <si>
    <t>yellow doors bring smiles even on a gloomy day !</t>
  </si>
  <si>
    <t>actor arrives for the premiere of production company .</t>
  </si>
  <si>
    <t>festival goers endure the rain at festival</t>
  </si>
  <si>
    <t>happy thanksgiving day vector illustration .</t>
  </si>
  <si>
    <t>baby boy working with the tablet pc sitting on the grass</t>
  </si>
  <si>
    <t>white lilies from easter sunday , which my neighbor planted in his garden outdoors .</t>
  </si>
  <si>
    <t>color close up footage of a car 's turn signal blinking on the dashboard</t>
  </si>
  <si>
    <t>a pensive mood from person .</t>
  </si>
  <si>
    <t>an old window stands as a decoration in a garden</t>
  </si>
  <si>
    <t>the winning team , in their moment of triumph</t>
  </si>
  <si>
    <t>file - the file picture shows soldiers who work together with soldiers</t>
  </si>
  <si>
    <t>nurse doing a bed for a patient in medical office</t>
  </si>
  <si>
    <t>soldiers with a team provide security while others conduct a survey of a building</t>
  </si>
  <si>
    <t>a view of the main terminal entrance and lobby from above</t>
  </si>
  <si>
    <t>dark old abandoned underground tunnel .</t>
  </si>
  <si>
    <t>the castle illuminated at night .</t>
  </si>
  <si>
    <t>from thousands of years of culture and history to endless natural wonder , here are just some of the unbelievable sights and experiences capital city has to offer .</t>
  </si>
  <si>
    <t>fall - the stunning emerald eyes are on both sides .</t>
  </si>
  <si>
    <t>jaw - dropping thigh - high slit on the # red carpet</t>
  </si>
  <si>
    <t>person giving us a tour of his farm</t>
  </si>
  <si>
    <t>flag waving at wind in slow with blue sky , loop</t>
  </si>
  <si>
    <t>this house will need more than a shiny cross nailed to a tree to help it sell when the patio looks a mess .</t>
  </si>
  <si>
    <t>photographed from the front of the building .</t>
  </si>
  <si>
    <t>horizontal image of a derelict 1900 's barn in ruins</t>
  </si>
  <si>
    <t>children and dad hands rolled dough with a rolling pin on the table</t>
  </si>
  <si>
    <t>dungeon of a medieval castle in the west</t>
  </si>
  <si>
    <t>actor at premiere of thriller film 28842</t>
  </si>
  <si>
    <t>how do you shape your eyebrows for the first time</t>
  </si>
  <si>
    <t>winter landscape of snow a covered forest in woods</t>
  </si>
  <si>
    <t>chinese municipality will be the 2nd - tallest building in the world when completed</t>
  </si>
  <si>
    <t>cradle containing metal balls on a grey background .</t>
  </si>
  <si>
    <t>bouquet of wild flowers on a white background</t>
  </si>
  <si>
    <t>person , may this birthday be filled with lots of happy hours and also your life with many happy birthdays , that are yet to come .</t>
  </si>
  <si>
    <t>the wave has proven to be a popular tattoo in recent years .</t>
  </si>
  <si>
    <t>member of politician moves forward a motion to impeach president during a parliamentary session .</t>
  </si>
  <si>
    <t>file photo dated monarch and noble person after their wedding ceremony .</t>
  </si>
  <si>
    <t>closed shops in the seaside town</t>
  </si>
  <si>
    <t>concentrated man reading a book in his living - room</t>
  </si>
  <si>
    <t>property image # stay a bed</t>
  </si>
  <si>
    <t>image may contain : person , on stage , playing a musical instrument , guitar and night</t>
  </si>
  <si>
    <t>girl is sitting in office and talking on the phone and holding in his hand a handle</t>
  </si>
  <si>
    <t>walking in to to the wedding reception</t>
  </si>
  <si>
    <t>a contract in architecture looms over filming location</t>
  </si>
  <si>
    <t>peering out of the portfolio at dinner</t>
  </si>
  <si>
    <t>halloween , set of bats flying on an orange background</t>
  </si>
  <si>
    <t>petals cover the floor of this romantic scene with attractive woman in her contemporary home</t>
  </si>
  <si>
    <t>one can only imagine what was going through mind when soccer player slotted in the opener for city .</t>
  </si>
  <si>
    <t>actor receives award at the event .</t>
  </si>
  <si>
    <t>draw a floor plan of the outlets .</t>
  </si>
  <si>
    <t>a young female laughing while looking away from the camera</t>
  </si>
  <si>
    <t>the wallpaper can be ordered in various sizes .</t>
  </si>
  <si>
    <t>open hand icon shows the temperature of the thermometer</t>
  </si>
  <si>
    <t>olympic athlete is congratulated by football player after being substituted during the match</t>
  </si>
  <si>
    <t>back from an evening of rock climbing</t>
  </si>
  <si>
    <t>turtle with open back trying to get out of the water over the rocks</t>
  </si>
  <si>
    <t>if this is a girl , person will be stylish !</t>
  </si>
  <si>
    <t>colored hand sketch of a running horse</t>
  </si>
  <si>
    <t>logo as an app icon .</t>
  </si>
  <si>
    <t>image of the ocean at sunrise .</t>
  </si>
  <si>
    <t>a scaled down model of a car shot on white background</t>
  </si>
  <si>
    <t>brother and sister running on the beach</t>
  </si>
  <si>
    <t>portrait of a girl wrapped in a red headscarf</t>
  </si>
  <si>
    <t>ingredients for a healthy salad</t>
  </si>
  <si>
    <t>another dish : fish with sweet &amp; sour sauce .</t>
  </si>
  <si>
    <t>floral arrangement on a coffee table</t>
  </si>
  <si>
    <t>in honour was opened next to ground</t>
  </si>
  <si>
    <t>and the lithograph of the yellow canoe below it .</t>
  </si>
  <si>
    <t>mill reflected in the calm waters of person</t>
  </si>
  <si>
    <t>cows on a dairy farm</t>
  </si>
  <si>
    <t>autumn single leaf isolated on the white background</t>
  </si>
  <si>
    <t>a fresh yellow lemon being washed with water</t>
  </si>
  <si>
    <t>back view of a male in red shorts and black t shirt jogging , alpha channel</t>
  </si>
  <si>
    <t>the magic of mirrored walls</t>
  </si>
  <si>
    <t>people bypassed a large puddle trying to cross the road</t>
  </si>
  <si>
    <t>view from a distance of the castle by the river with lots of other buildings around it</t>
  </si>
  <si>
    <t>want the hair of your dreams ? head</t>
  </si>
  <si>
    <t>this is cabin is on the lake .</t>
  </si>
  <si>
    <t>painting artist was no ordinary person , &amp; his art proves it !</t>
  </si>
  <si>
    <t>biological species on a spring afternoon</t>
  </si>
  <si>
    <t>depiction of deity in a relief</t>
  </si>
  <si>
    <t>variety of road signs for no entrance</t>
  </si>
  <si>
    <t>i think i could donate a whole page .</t>
  </si>
  <si>
    <t>woman beats person in the metres .</t>
  </si>
  <si>
    <t>picture of person , the dog .</t>
  </si>
  <si>
    <t>fresh dates hang on stalks among other fruits at a market in the city of person</t>
  </si>
  <si>
    <t>bathing jetty in a small lake</t>
  </si>
  <si>
    <t>close up of a baby elephant</t>
  </si>
  <si>
    <t>pop artist performs solo tracks and boy band artist hits at weekly party night g-a-y .</t>
  </si>
  <si>
    <t>zambezi country estate for sale property .</t>
  </si>
  <si>
    <t>marriage is the golden ring with glance and eternity</t>
  </si>
  <si>
    <t>little girl with a butterfly on his nose</t>
  </si>
  <si>
    <t>round bales of hay are in rows in the countryside</t>
  </si>
  <si>
    <t>a butterfly lands on a plant with it 's wings spread</t>
  </si>
  <si>
    <t>pitcher poses during photo day</t>
  </si>
  <si>
    <t>young man riding a horse on the beach</t>
  </si>
  <si>
    <t>a statue of film character made out of flammable materials i 'm pretty sure they 're going to burn it and kill film character</t>
  </si>
  <si>
    <t>retired husband taking disabled elderly wife in wheelchair for a walk in the park on a sunny day in spring</t>
  </si>
  <si>
    <t>a glossy blue icon target symbol with a soft shadow below it .</t>
  </si>
  <si>
    <t>type of place of worship of noble person on the shore</t>
  </si>
  <si>
    <t>theres a black hole warping space - time in the duvet !</t>
  </si>
  <si>
    <t>people skating on the ice rink</t>
  </si>
  <si>
    <t>will funneling the expertise he 's garnered from many years spent to weasel his way through this technical section .</t>
  </si>
  <si>
    <t>the ill fated pair arriving at a theatre together in their marriage broke</t>
  </si>
  <si>
    <t>despite missing all of the past seasons , baseball player still plays the game as hard as ever .</t>
  </si>
  <si>
    <t>woman with old lady in wheelchair on the seafront backlit and in silhouette</t>
  </si>
  <si>
    <t>the road in land just passed person</t>
  </si>
  <si>
    <t>drill the holes in the table .</t>
  </si>
  <si>
    <t>american flag next to a sail and rigging</t>
  </si>
  <si>
    <t>train station on the side</t>
  </si>
  <si>
    <t>person performs during the orchestra 's 153rd anniversary celebration .</t>
  </si>
  <si>
    <t>each room in the hotel , which was designed by person , is inspired by a different creative person .</t>
  </si>
  <si>
    <t>runners ran in the inaugural race .</t>
  </si>
  <si>
    <t>actor attends the premiere during festival .</t>
  </si>
  <si>
    <t>4k back of a muscular man working out in the gym</t>
  </si>
  <si>
    <t>person is doing well at the shelter .</t>
  </si>
  <si>
    <t>people doing some - g training at festival yesterday .</t>
  </si>
  <si>
    <t>the man with half a body !</t>
  </si>
  <si>
    <t>suspension bridge lit up by the moon</t>
  </si>
  <si>
    <t>live large in a small house with an open floor plan</t>
  </si>
  <si>
    <t>photos from the football game .</t>
  </si>
  <si>
    <t>sparkling beverage in a jar with lace and brown twine # diy .</t>
  </si>
  <si>
    <t>soccer player and battle for the ball</t>
  </si>
  <si>
    <t>last week i found biological species along a gravel road .</t>
  </si>
  <si>
    <t>boy drawing a sad face in the condensation on the window</t>
  </si>
  <si>
    <t>vintage table decorations with shabby chic details for the reception area</t>
  </si>
  <si>
    <t>fishermen using a traditional longtail boat and bamboo pole to navigate along tourist attraction</t>
  </si>
  <si>
    <t>this budget friendly bathroom makeover was completed for dollars !</t>
  </si>
  <si>
    <t>airplanes and runways at an airport</t>
  </si>
  <si>
    <t>an engraving of person and her children asleep in a rocking chair .</t>
  </si>
  <si>
    <t>floating and moving broken ice floes in the calm sea , reflection of snowy mountains in water surface , like a mirror</t>
  </si>
  <si>
    <t>date night : the singer posed on the red carpet with her husband , who dressed in all black with layers of necklaces</t>
  </si>
  <si>
    <t>an aerial view of oil and gas exploration drilling and production</t>
  </si>
  <si>
    <t>fashion business , 3 in a box , wholesale only</t>
  </si>
  <si>
    <t>person attends the opening and show</t>
  </si>
  <si>
    <t>the life cycle of a plant</t>
  </si>
  <si>
    <t>photos of the suite not the rooms at main hotel</t>
  </si>
  <si>
    <t>a student reads a book in the library .</t>
  </si>
  <si>
    <t>a smiling young woman jumps on a trampoline .</t>
  </si>
  <si>
    <t>heavy traffic with vehicles moving slowly on the highway in to the city during rush hour</t>
  </si>
  <si>
    <t>an electrician wearing blue working on an electric circuit</t>
  </si>
  <si>
    <t>slow motion of young woman running on the sea shore and enjoying the summer sun</t>
  </si>
  <si>
    <t>this is the reconstruction of brain</t>
  </si>
  <si>
    <t>at a city enjoying the snow</t>
  </si>
  <si>
    <t>abstract colorful background with a bunny delivering eggs with a bicycle .</t>
  </si>
  <si>
    <t>sunset light on trees beside river</t>
  </si>
  <si>
    <t>cheap rooms 30m2 near the airport</t>
  </si>
  <si>
    <t>roasted soup - rich and creamy without the cream !</t>
  </si>
  <si>
    <t>cast and crew pose for a photo during the world premiere</t>
  </si>
  <si>
    <t>chairs on the concrete floor , shop window</t>
  </si>
  <si>
    <t>colourful umbrellas in a line</t>
  </si>
  <si>
    <t>the trend recently picked up .</t>
  </si>
  <si>
    <t>sunlight high up in the sky</t>
  </si>
  <si>
    <t>a shop , that caters to migrants preparing to enter country illegally</t>
  </si>
  <si>
    <t>low angle view of a memorial with bridge in the background</t>
  </si>
  <si>
    <t>celebrity , actor and dramatist attend person .</t>
  </si>
  <si>
    <t>politician and composer of protopunk artist perform on stage .</t>
  </si>
  <si>
    <t>soccer player adjusts his tie in the images released by a city to accompany the announcement</t>
  </si>
  <si>
    <t>statue of military commander and the church</t>
  </si>
  <si>
    <t>when it comes to photography there are so many creative ideas and poses .</t>
  </si>
  <si>
    <t>young parents with a child use a tablet computer</t>
  </si>
  <si>
    <t>actor arrives for the fashion show</t>
  </si>
  <si>
    <t>i 'll always fight for what i believe in and try to make something work out of nothing until it becomes painfully obvious ... but that 's unrequited love ... person trying and the other walking .</t>
  </si>
  <si>
    <t>a cottonwood tree - indicative of a steady water source and shade for animals</t>
  </si>
  <si>
    <t>the sign in front of the towers .</t>
  </si>
  <si>
    <t>there 's plenty to choose from at independent book store</t>
  </si>
  <si>
    <t>a classy young woman singing on stage with a retro vintage microphone .</t>
  </si>
  <si>
    <t>rock artist and blues artist perform live on stage</t>
  </si>
  <si>
    <t>deer standing behind a hunter</t>
  </si>
  <si>
    <t>internet publishing and broadcasting and web search portals business recommends not driving out of the city</t>
  </si>
  <si>
    <t>person in the pool during time off at gold base</t>
  </si>
  <si>
    <t>mother cares for the child , cartoon character</t>
  </si>
  <si>
    <t>tourists call a yellow cab with typical gesture</t>
  </si>
  <si>
    <t>forest landscape with woodpecker perched on the branch of tree</t>
  </si>
  <si>
    <t>old men chatting on a bench .</t>
  </si>
  <si>
    <t>birds eye view with the structures .</t>
  </si>
  <si>
    <t>bauble above a wreath made of twigs and illuminated</t>
  </si>
  <si>
    <t>film actor bows at the curtain call during the press night performance .</t>
  </si>
  <si>
    <t>yellow and red streams of light with shining stars against a colourful background</t>
  </si>
  <si>
    <t>a general view of racing</t>
  </si>
  <si>
    <t>happy couple silhouette 's with a shining heart , glows , flares and message .</t>
  </si>
  <si>
    <t>a city &amp; music video director</t>
  </si>
  <si>
    <t>style thought # -- wear a bright , or in some way striking , scarf when wearing a gray or neutral top</t>
  </si>
  <si>
    <t>little girl running towards the camera on wooden pier</t>
  </si>
  <si>
    <t>person speaks onstage during awards .</t>
  </si>
  <si>
    <t>in which park can you find this dinosaur ?</t>
  </si>
  <si>
    <t>vector conceptual illustration in grunge style .</t>
  </si>
  <si>
    <t>-- weather to ski -- today</t>
  </si>
  <si>
    <t>a shish kebab on the nature is fried on coals .</t>
  </si>
  <si>
    <t>a male patient opens wide as a female dentist examines and scrapes his teeth with her tools .</t>
  </si>
  <si>
    <t>person presenting bicycles and motorcycles at the annual conferences in the area .</t>
  </si>
  <si>
    <t>this will cover the futon in the living room then add another one for my bedroom .</t>
  </si>
  <si>
    <t>main room with a fireplace .</t>
  </si>
  <si>
    <t>an image of a baseball player</t>
  </si>
  <si>
    <t>the girl 's surfboard , which had a chunk bitten out of the front of it , has been handed to the police for forensic analysis</t>
  </si>
  <si>
    <t>boys playing football under the rain</t>
  </si>
  <si>
    <t>the ring is blue sapphires and round diamonds , for $11,000 .</t>
  </si>
  <si>
    <t>like the crates with the metal pail and flowers</t>
  </si>
  <si>
    <t>the rice fields and mountains</t>
  </si>
  <si>
    <t>film character shows us how to celebrate your birthday in style - with a tinsel trimmed party hat</t>
  </si>
  <si>
    <t>painting artist : head of a woman 1470s</t>
  </si>
  <si>
    <t>how to form a company on - line</t>
  </si>
  <si>
    <t>mushrooms are a food which contain several health benefits to our body .</t>
  </si>
  <si>
    <t>keep your tools looking -- and working -- just as good as the day you got them .</t>
  </si>
  <si>
    <t>fall ; skirts worn with jackets have roots in bases worn by men during art period</t>
  </si>
  <si>
    <t>cherry tomatoes under water boiling in a pan , macro video</t>
  </si>
  <si>
    <t>the fight took place before another fight - though this was between heavyweight boxers</t>
  </si>
  <si>
    <t>hard rock artist attends to benefit .</t>
  </si>
  <si>
    <t>in this month tourists have fun walking on the longest beach also with low tide</t>
  </si>
  <si>
    <t>it 's a boy ... or a girl !</t>
  </si>
  <si>
    <t>colour your city : a night of illustration</t>
  </si>
  <si>
    <t>open the paper back up to this state .</t>
  </si>
  <si>
    <t>woman running in a field</t>
  </si>
  <si>
    <t>waves on the beach at cloudy day</t>
  </si>
  <si>
    <t>thousands of filming location gathered a crowd to pay tribute to their hard working</t>
  </si>
  <si>
    <t>large logo is mounted to the exterior of their facility</t>
  </si>
  <si>
    <t>lighthouse in a huge storm</t>
  </si>
  <si>
    <t>a book could write : new book was launched in a celebratory event</t>
  </si>
  <si>
    <t>the bride gets ready to walk down the aisle on a ship .</t>
  </si>
  <si>
    <t>customers drinking outside a bar</t>
  </si>
  <si>
    <t>a monochrome image of a lone figure walking to the end on the east coast</t>
  </si>
  <si>
    <t>black and white vector sketch of face</t>
  </si>
  <si>
    <t>it 's a treat to ride a metro above ground .</t>
  </si>
  <si>
    <t>it 's frosty on the farm</t>
  </si>
  <si>
    <t>flight over a forest and a river .</t>
  </si>
  <si>
    <t>religious leader has spoken about everything</t>
  </si>
  <si>
    <t>open blank notebook and red cover isolated on the white background</t>
  </si>
  <si>
    <t>the mosaic tiles and decorative pieces accompanying these collections are freely modular , so they can be applied with colours to create backdrops , vertical columns , and horizontal bands , but also for mosaic laying .</t>
  </si>
  <si>
    <t>a worker clears snow in front of headquarters on tuesday</t>
  </si>
  <si>
    <t>blueberries in the man 's hands .</t>
  </si>
  <si>
    <t>country canoeing close to a small island</t>
  </si>
  <si>
    <t>the driver of this pickup truck appears to give witnesses the finger while driving past them with flags waving from the back .</t>
  </si>
  <si>
    <t>an outdoor table of marble</t>
  </si>
  <si>
    <t>transversal definition : a line that intersects lines in a plane at different points is called a transversal .</t>
  </si>
  <si>
    <t>smiling confident young man in headphones listening to music and asking you for a dance over grey background</t>
  </si>
  <si>
    <t>football team celebrates after scoring the 22 during the game</t>
  </si>
  <si>
    <t>actor - how can hair still be inspiring after this long ?</t>
  </si>
  <si>
    <t>how to make a vertical succulent garden in a picture frame</t>
  </si>
  <si>
    <t>try pairing neutral clothing like this white top and printed skirt with bold accessories in the same shade .</t>
  </si>
  <si>
    <t>amongst the trees and bushes of a city , we discovered retail .</t>
  </si>
  <si>
    <t>aerial view of the mansion</t>
  </si>
  <si>
    <t>final dance in the tunnel .</t>
  </si>
  <si>
    <t>cute couple : actor brought his wife to the event</t>
  </si>
  <si>
    <t>a flag flying high on a pole in a grassy median between streets .</t>
  </si>
  <si>
    <t>electric box painted as a brick wall</t>
  </si>
  <si>
    <t>actors attend the opening night</t>
  </si>
  <si>
    <t>hibiscus flowers in yellow colors .</t>
  </si>
  <si>
    <t>how to make a wire wrapped pendant .</t>
  </si>
  <si>
    <t>pack of lined paper the lined paper is from sassy</t>
  </si>
  <si>
    <t>a fashion look featuring short white dresses , high heeled footwear and clothing business .</t>
  </si>
  <si>
    <t>broken my wrist a few days ago .</t>
  </si>
  <si>
    <t>fun fido fact : a guide dog led her blind companion through miles !</t>
  </si>
  <si>
    <t>closed eyes of a woman behind a venetian mask</t>
  </si>
  <si>
    <t>crops growing with automatic watering system in countryside on the island</t>
  </si>
  <si>
    <t>a sampling of the costumes found at tourist attraction .</t>
  </si>
  <si>
    <t>no obvious bags stuck in these trees .</t>
  </si>
  <si>
    <t>type of dish in the pattern by retail</t>
  </si>
  <si>
    <t>a man stands in front of a table and holds a twine .</t>
  </si>
  <si>
    <t>film director , actors attend premiere on july</t>
  </si>
  <si>
    <t>i 'm not sure of this model 's name , but his beard is perfect .</t>
  </si>
  <si>
    <t>people swimming in the ocean seamless pattern .</t>
  </si>
  <si>
    <t>a performer of geographical feature category holds a tool used in the research and performance .</t>
  </si>
  <si>
    <t>person and photographs of the world</t>
  </si>
  <si>
    <t>blue balloon in the shape of a number</t>
  </si>
  <si>
    <t>actor attends the westwood premiere</t>
  </si>
  <si>
    <t>silhouette of an indigenous man on a small fishing boat at sunset .</t>
  </si>
  <si>
    <t>canola field with yellow flowers .</t>
  </si>
  <si>
    <t>people in a slum on dirty canal</t>
  </si>
  <si>
    <t>creative ideas how to make the library at home</t>
  </si>
  <si>
    <t>celebs that look really different with their natural hair colors</t>
  </si>
  <si>
    <t>portrait of a bride in traditional dress</t>
  </si>
  <si>
    <t>the glamorous style of the 1920 's cinema</t>
  </si>
  <si>
    <t>attractive romantic girl playing the acoustic guitar , at sunset near camping on high hill , silhouette</t>
  </si>
  <si>
    <t>children use computers at a local public library</t>
  </si>
  <si>
    <t>folk dancers perform at the celebrations held</t>
  </si>
  <si>
    <t>a surfer waiting for the next break in the solitude of the waves .</t>
  </si>
  <si>
    <t>i like the clean look for the backdrop .</t>
  </si>
  <si>
    <t>metallic silver style lowercase or small letter h in a 3d illustration with a shiny glossy chrome light gray color and classic font isolated on a white background with clipping path .</t>
  </si>
  <si>
    <t>pastel work space for a lucky little .</t>
  </si>
  <si>
    <t>a picture of a goat which is walking</t>
  </si>
  <si>
    <t>a newborn baby lies on the bed in the bedroom</t>
  </si>
  <si>
    <t>microphone on the green abstract background</t>
  </si>
  <si>
    <t>business man and woman having a meeting in cafe</t>
  </si>
  <si>
    <t>scared woman is looking through the window .</t>
  </si>
  <si>
    <t>the blizzard we had in a city ... in october !</t>
  </si>
  <si>
    <t>an igloo photographed at sunset</t>
  </si>
  <si>
    <t>province , old town listed as cultural site by membership organisation , along river</t>
  </si>
  <si>
    <t>vector illustration of the men with metal detector</t>
  </si>
  <si>
    <t>river is a river of state</t>
  </si>
  <si>
    <t>this is an opportunity to go to town with decorations .</t>
  </si>
  <si>
    <t>ground floor : drawing room with doors to a large terrace</t>
  </si>
  <si>
    <t>inflatable clown fish made out of high quality rubber it is the ideal inflatable fish for a sea themed party .</t>
  </si>
  <si>
    <t>view out from a remote rock covered sandy beach on the west coast</t>
  </si>
  <si>
    <t>oranges and a glass of orange juice</t>
  </si>
  <si>
    <t>feeding and nutrition and animal</t>
  </si>
  <si>
    <t>young people swimming in the sea next to sailboat</t>
  </si>
  <si>
    <t>the original photo the girls posed for in april .</t>
  </si>
  <si>
    <t># shoots against sports team in a game played .</t>
  </si>
  <si>
    <t>beach huts on the sand dunes</t>
  </si>
  <si>
    <t>killer whale jumping out of a toilet by printmaking artist</t>
  </si>
  <si>
    <t>watercolor seamless pattern with peony .</t>
  </si>
  <si>
    <t>painting of cats lying in the shape of a heart</t>
  </si>
  <si>
    <t>metallic or glass black bold uppercase or capital letter b in a 3d illustration with a smooth shiny metal surface texture and thick font style isolated on a white background with clipping path .</t>
  </si>
  <si>
    <t>young bride and groom are kissing in a sunny park</t>
  </si>
  <si>
    <t>illustration of a hydroelectric dam generating power and electricity</t>
  </si>
  <si>
    <t>woman hand opens a water tap in bathroom , then turns water off</t>
  </si>
  <si>
    <t>cricket player of bats during a training session</t>
  </si>
  <si>
    <t>this kitchen island doubles as a bar</t>
  </si>
  <si>
    <t>flames from a wildfire consume a residence .</t>
  </si>
  <si>
    <t>the colourful foliage of a leaf</t>
  </si>
  <si>
    <t>see the face in the rocks ?</t>
  </si>
  <si>
    <t>empty on concrete wall and window in the old gallery</t>
  </si>
  <si>
    <t>black storm cloud above the wheat field</t>
  </si>
  <si>
    <t>investigation : a forensic tent in the back garden of person and family home where she was found collapsed on the ground .</t>
  </si>
  <si>
    <t>man lies in bed and holds a tablet - green screen</t>
  </si>
  <si>
    <t>in the change from being a caterpillar to a butterfly , you 're nothing more than a yellow , gooey sticky mess .</t>
  </si>
  <si>
    <t>long horned sheep in the snow</t>
  </si>
  <si>
    <t>a young boy using a fire hose to spray water with a firefighter</t>
  </si>
  <si>
    <t>all of the persons in this photo are adherents</t>
  </si>
  <si>
    <t>drawing a smiling face on car</t>
  </si>
  <si>
    <t>our boat ride took us through some caves</t>
  </si>
  <si>
    <t>silhouette of a loving couple at sunset , woman pregnant</t>
  </si>
  <si>
    <t>pop artist performs on stage during the tour opener .</t>
  </si>
  <si>
    <t>vertical mirror in an ornate frame .</t>
  </si>
  <si>
    <t>biological species sitting in a tree</t>
  </si>
  <si>
    <t>whether you are planning a party or just want to serve some fun food and plan crafts for your movie night , i 've got you covered .</t>
  </si>
  <si>
    <t>image may contain : person , playing a musical instrument , on stage , guitar and indoor</t>
  </si>
  <si>
    <t>actor arrives forromantic comedy film at the hotel</t>
  </si>
  <si>
    <t>artist turned plenty of heads with his knee - length embroidered jacket at the premiere .</t>
  </si>
  <si>
    <t>how to find a boat</t>
  </si>
  <si>
    <t>close up of biological species</t>
  </si>
  <si>
    <t>cartoon boy dreaming with a thought bubble made of clouds .</t>
  </si>
  <si>
    <t>shine on an empty paddy field</t>
  </si>
  <si>
    <t>celebration in the 3rd quarter ?</t>
  </si>
  <si>
    <t>boys walking with their father on the sandy beach</t>
  </si>
  <si>
    <t>put your hair in the spotlight</t>
  </si>
  <si>
    <t>athlete has his official head shot taken</t>
  </si>
  <si>
    <t>figure skater attends the fashion show during fashion week .</t>
  </si>
  <si>
    <t>we 're away from this action !</t>
  </si>
  <si>
    <t>winding road through the forest</t>
  </si>
  <si>
    <t>aerial drone footage of a rural landscape</t>
  </si>
  <si>
    <t>image may contain : person , playing a musical instrument , on stage , sitting and guitar</t>
  </si>
  <si>
    <t>person talks to a group about healthy soil for healthy fruit trees</t>
  </si>
  <si>
    <t>a foreclosed luxury home in a state of neglect</t>
  </si>
  <si>
    <t>flags of the world and map on white background .</t>
  </si>
  <si>
    <t>the cave of bats , unfortunately there was only a small population of bats present and they stayed inside the cave</t>
  </si>
  <si>
    <t>man mowing the lawn with yellow lawn mower in summertime .</t>
  </si>
  <si>
    <t>close - up of sliced oranges and lemons on a blue background with ice cubes</t>
  </si>
  <si>
    <t>engaged couple kissing in the window behind person .</t>
  </si>
  <si>
    <t>surrounded by her team , person makes the first shot on the new basketball court outside the facility .</t>
  </si>
  <si>
    <t>tattoo on the left inner arm .</t>
  </si>
  <si>
    <t>baseball player during practice session on a sunny day</t>
  </si>
  <si>
    <t>vintage illustration of a scary skull with to be or not to be words isolated on white .</t>
  </si>
  <si>
    <t>students left , and a city compete .</t>
  </si>
  <si>
    <t>people socializing at the beach</t>
  </si>
  <si>
    <t>wind blowing on the high grasses , isle of person .</t>
  </si>
  <si>
    <t>this scarf measures approximately 36 and can be doubled up for versatile looks .</t>
  </si>
  <si>
    <t>a woman on a balcony</t>
  </si>
  <si>
    <t>color enhanced illustration of a brownie , a legendary creature popular in folklore around uk constituent countries</t>
  </si>
  <si>
    <t>tents and people in front</t>
  </si>
  <si>
    <t>black and white portrait of young girl gazing into the distance , or professional photographer</t>
  </si>
  <si>
    <t>cities could be found on the jungle , on the south .</t>
  </si>
  <si>
    <t>football player celebrating the championship</t>
  </si>
  <si>
    <t>the righteous man will flourish like the palm tree , he will grow like a cedar .</t>
  </si>
  <si>
    <t>replacing an old garage door with a wall</t>
  </si>
  <si>
    <t>tv genre on a budget</t>
  </si>
  <si>
    <t>new to the gift shop .</t>
  </si>
  <si>
    <t>literary structure the text of person is well preserved</t>
  </si>
  <si>
    <t>a cow stands in the main street</t>
  </si>
  <si>
    <t>the final product : a poster that epitomizes as little design as possible .</t>
  </si>
  <si>
    <t>an of beautiful , colorful neoclassical buildings in town .</t>
  </si>
  <si>
    <t>blue flower in the summer rain</t>
  </si>
  <si>
    <t>pregnant woman walking and carrying a bottle of water</t>
  </si>
  <si>
    <t>aerial drone of a private resort with a large pool</t>
  </si>
  <si>
    <t>automobile make in the city</t>
  </si>
  <si>
    <t>graffiti art on a wall</t>
  </si>
  <si>
    <t>the mantle is coming together while daddy &amp; c are outside working on a special piece for me .</t>
  </si>
  <si>
    <t>a sign on the only remaining wall commemorating use of the prison in little</t>
  </si>
  <si>
    <t>dancer , looked to be having a great time when she went paddle boarding with actor .</t>
  </si>
  <si>
    <t>vector seamless pattern with drawings in the style of ethnicity in fiction .</t>
  </si>
  <si>
    <t>yellow taxi cab driving through the heavy rain in the streets</t>
  </si>
  <si>
    <t>award winner is seeking unspecified damages from a casino .</t>
  </si>
  <si>
    <t>fireworks exploding over building function during opening ceremonies of the weekend for politicians</t>
  </si>
  <si>
    <t>a traditional wedding in brave colors .</t>
  </si>
  <si>
    <t>motorcycle racer celebrates his win while motorcycle racer takes the podium for the very last time .</t>
  </si>
  <si>
    <t>overview of the bridge leading to the small tower .</t>
  </si>
  <si>
    <t>film actor attends premiere after party .</t>
  </si>
  <si>
    <t>person in action during the match .</t>
  </si>
  <si>
    <t>a large stingray glides through the water surrounded by fish</t>
  </si>
  <si>
    <t>nurse speaking to a patient</t>
  </si>
  <si>
    <t>commuter train is moving along the railroad .</t>
  </si>
  <si>
    <t>hand touching the screen of a smartphone</t>
  </si>
  <si>
    <t>children having fun on a carousel</t>
  </si>
  <si>
    <t>the closest a handbag should ever come to touching the floor for retail</t>
  </si>
  <si>
    <t>professional businessman talking over a phone against a beautiful city background</t>
  </si>
  <si>
    <t>squirrel hanging on a tree</t>
  </si>
  <si>
    <t>silhouette of the fishing boat on the sea just after sunset .</t>
  </si>
  <si>
    <t>actor in a nice dress</t>
  </si>
  <si>
    <t>pop artist performs during the tour .</t>
  </si>
  <si>
    <t>actor the always - on - point actress looked super cool in a long - sleeved dress with variegated stripes , elevating the ensemble with a simple pair of heels .</t>
  </si>
  <si>
    <t>another look at that shelf .</t>
  </si>
  <si>
    <t>the villa faces the ocean and is surrounded by the rain forest</t>
  </si>
  <si>
    <t>waves that have formed on a grid .</t>
  </si>
  <si>
    <t>girl holding ice cream cone while a boy and girl take a bite</t>
  </si>
  <si>
    <t>trams are one of the main tourist attractions and started running</t>
  </si>
  <si>
    <t>scenes from the final basketball game tuesday night .</t>
  </si>
  <si>
    <t>propaganda poster featuring a bomber flying over filming location .</t>
  </si>
  <si>
    <t>person , appeared on the show wearing a pair of flat black shoes</t>
  </si>
  <si>
    <t>hard rock artist performs on day of festival</t>
  </si>
  <si>
    <t>marine boat for divers ready to sail .</t>
  </si>
  <si>
    <t>raise the toast for new era of low - alcohol wine</t>
  </si>
  <si>
    <t>students also worked with each other closely to complete projects .</t>
  </si>
  <si>
    <t>flat illustration of a colorful graph</t>
  </si>
  <si>
    <t>hundreds march down main street during holiday at the event</t>
  </si>
  <si>
    <t>medical team working together at night , taking care of patients on a hospital ward</t>
  </si>
  <si>
    <t>a boat floats on a river at the bottom of a rocky canyon</t>
  </si>
  <si>
    <t>vector of background with a band with gold ornamentation</t>
  </si>
  <si>
    <t>football player applauds the fans after the match between as and football team .</t>
  </si>
  <si>
    <t>a hindu temple on a small island off of the coast</t>
  </si>
  <si>
    <t>style a medium - length haircut like person with this easy tutorial .</t>
  </si>
  <si>
    <t>how to make glass go the extra mile with your flower arrangements</t>
  </si>
  <si>
    <t>building may move to another building</t>
  </si>
  <si>
    <t>hand presenting business people videos in his hands in the darkness</t>
  </si>
  <si>
    <t>farmers and their families attending the workshop .</t>
  </si>
  <si>
    <t>bonsai tree against a white background .</t>
  </si>
  <si>
    <t>film director speaks to the press at the media preview .</t>
  </si>
  <si>
    <t>bike and person on a bridge</t>
  </si>
  <si>
    <t>us census designated place defeated a city in the championship</t>
  </si>
  <si>
    <t>4k time lapse of downtown city lights and the bay after sunset on a partly cloudy evening from a high angle view</t>
  </si>
  <si>
    <t>the childhood home of politician has been put up for sale by its current owners .</t>
  </si>
  <si>
    <t>part of the red desert with wild shrub and trees</t>
  </si>
  <si>
    <t>olympic athlete as a child</t>
  </si>
  <si>
    <t>circa biological species being rounded up and pushed across the landscape by cowboys for an event</t>
  </si>
  <si>
    <t>medieval city wall built in the style , stock photo #</t>
  </si>
  <si>
    <t>after framing the basement the electrical work can begin .</t>
  </si>
  <si>
    <t>cat and dog playing together on the snow in winter</t>
  </si>
  <si>
    <t>crawling tortoise in the nature</t>
  </si>
  <si>
    <t>actor joins actor at premiere</t>
  </si>
  <si>
    <t>kid throwing snowball in a snowy winter forest</t>
  </si>
  <si>
    <t>people protest against politician during a demonstration .</t>
  </si>
  <si>
    <t>a fashion look featuring jeans and eyeglasses .</t>
  </si>
  <si>
    <t>the sun shines through autumn leaves of the tree .</t>
  </si>
  <si>
    <t>aerial 4k drone footage of a scenic shore during a foggy sunrise .</t>
  </si>
  <si>
    <t>the police vehicle was slammed in the front</t>
  </si>
  <si>
    <t>american football player attempts a pass in the first quarter of their game against sports team .</t>
  </si>
  <si>
    <t>classy girls wear pearls : musical comedy film</t>
  </si>
  <si>
    <t>a few extremely cropped samples of my paintings from the challenge .</t>
  </si>
  <si>
    <t>a time - lapse of a man driving a car through national park in the desert</t>
  </si>
  <si>
    <t>swing artist and actor with an animatronic crocodile .</t>
  </si>
  <si>
    <t>group of kayakers paddling along tourist attraction</t>
  </si>
  <si>
    <t>american football player throws a-yard touchdown to american football player in the fourth quarter .</t>
  </si>
  <si>
    <t>in the new addition to the building , person painted clouds for the ceiling , where hot air balloons are suspended .</t>
  </si>
  <si>
    <t>when a volcano erupts it releases many different materials into the atmosphere .</t>
  </si>
  <si>
    <t>american football head coach holds his wild dogs back in the tunnel before the game .</t>
  </si>
  <si>
    <t>old farm buildings - silo , farmhouse , other buildings on a beautiful winter day with mountains in the background</t>
  </si>
  <si>
    <t>actor attends the premiere during festival at festivals</t>
  </si>
  <si>
    <t>brook : hikers refresh at the cave of the spring</t>
  </si>
  <si>
    <t>a derelict barn and silos</t>
  </si>
  <si>
    <t>a graphic image of the planned estate</t>
  </si>
  <si>
    <t>we realized it was a different kind of town when there were no stray dogs or chickens running around .</t>
  </si>
  <si>
    <t>spring water on packaging of the package design gallery</t>
  </si>
  <si>
    <t>a camel near the town</t>
  </si>
  <si>
    <t>images from the graduation ceremony at the school .</t>
  </si>
  <si>
    <t>tarantula at the entrance to its burrow</t>
  </si>
  <si>
    <t>the bride with a wedding bouquet</t>
  </si>
  <si>
    <t>soccer player scores his team 's fourth goal during the match .</t>
  </si>
  <si>
    <t>baseball player pitches against sports team</t>
  </si>
  <si>
    <t>rays breaking through the leaves of the tree fall into the camera and creating flare in the lens</t>
  </si>
  <si>
    <t>the fans hold up a banner to protest organisation deal the match .</t>
  </si>
  <si>
    <t>garment pairs perfectly with a t - shirt .</t>
  </si>
  <si>
    <t>man looks out of a window in the front seat of a car aged 23</t>
  </si>
  <si>
    <t>family fun on white sand .</t>
  </si>
  <si>
    <t>wedding is getting married to person .</t>
  </si>
  <si>
    <t>sent flying : a bucking horse flings a rider from its back as others look on hopeful that the cowboy is unhurt</t>
  </si>
  <si>
    <t>soccer player and football player discussing during the soccer match</t>
  </si>
  <si>
    <t>anonymous man on top of the mountain</t>
  </si>
  <si>
    <t>an elderly farmer holding up a sample of his dead crop .</t>
  </si>
  <si>
    <t>group young people standing in a circle and holding hands</t>
  </si>
  <si>
    <t>person present on stage during awards</t>
  </si>
  <si>
    <t>actor no country for old men</t>
  </si>
  <si>
    <t>cute couple enjoying a rich breakfast in bed , together , on a sunday morning stock photo</t>
  </si>
  <si>
    <t>school supplies hand drawn in chalk on a blackboard vector white icon isolated on a black background .</t>
  </si>
  <si>
    <t>first day at the beach !</t>
  </si>
  <si>
    <t>book must read there 's a book for that !</t>
  </si>
  <si>
    <t>actor stands in front of an aircraft at show</t>
  </si>
  <si>
    <t>a poppy field at dusk</t>
  </si>
  <si>
    <t>an artist impression of one of beach houses .</t>
  </si>
  <si>
    <t>path in a formal garden with beds lined by hedges</t>
  </si>
  <si>
    <t>ceo and person , left , presents consumer product with award .</t>
  </si>
  <si>
    <t>always measure your child 's temperature by the thermometer</t>
  </si>
  <si>
    <t>see more photos for this motorcycle listing</t>
  </si>
  <si>
    <t>governor : no sign of massive casualties in fire</t>
  </si>
  <si>
    <t>concern about the man in the playground has sparked concern among parents</t>
  </si>
  <si>
    <t>background with the sun and sunflowers illustration</t>
  </si>
  <si>
    <t>a general view of atmosphere .</t>
  </si>
  <si>
    <t>looking west that 's the old building on the far right .</t>
  </si>
  <si>
    <t>woman reading a book in a tree</t>
  </si>
  <si>
    <t>american football player , was seen putting an arm on shoulder during sunday 's game , a show of solidarity he 's been making since august</t>
  </si>
  <si>
    <t>actor on the boat docked for a presentation and cocktail party to celebrate the launch during fashion week</t>
  </si>
  <si>
    <t>illustration of an isolated smart watch icon with a timer</t>
  </si>
  <si>
    <t>snow background inside a red heart .</t>
  </si>
  <si>
    <t>the guy with the child standing on the shore of a mountain river .</t>
  </si>
  <si>
    <t>come see person today and bring your kids to try out some of the latest toys before you buy them !</t>
  </si>
  <si>
    <t>blown apart : a boy walks past a destroyed building in which a painting depicting islamic structure can be seen , after what witnesses said was an air strike today</t>
  </si>
  <si>
    <t>most pets show no signs of infection with virus</t>
  </si>
  <si>
    <t>energy release a chemical reaction often releases forms of energy such as light and .</t>
  </si>
  <si>
    <t>decorating rooms with dark floors and gray walls</t>
  </si>
  <si>
    <t>actor attends the build series to discuss the drama at hq .</t>
  </si>
  <si>
    <t>a city , a rich red variety with golden stamens .</t>
  </si>
  <si>
    <t>calendar on the wall and hand crossing out days on it .</t>
  </si>
  <si>
    <t>map showing the approach of country</t>
  </si>
  <si>
    <t>vector illustration of winged female on a grunge background</t>
  </si>
  <si>
    <t>keep your pool deck and patio areas clean by offering your guests a place to shower off !</t>
  </si>
  <si>
    <t>give your home an elegant upgrade with interior doors</t>
  </si>
  <si>
    <t>a mute swan in a nest .</t>
  </si>
  <si>
    <t>foundations for the most youthful skin of your life</t>
  </si>
  <si>
    <t>competitor has been working with person since a city in june .</t>
  </si>
  <si>
    <t>waiting on a cowboy - live music</t>
  </si>
  <si>
    <t>the guest bedroom doubles as a home office .</t>
  </si>
  <si>
    <t>drop of water for the background on glass car window to abstract design and nature backdrop</t>
  </si>
  <si>
    <t>a time - lapse of kids playing on a beach</t>
  </si>
  <si>
    <t>strips or wire made of metal , shimmering in the light .</t>
  </si>
  <si>
    <t>person arrives at the premiere of work of fiction held</t>
  </si>
  <si>
    <t>protopunk artist performing at the annual banquet .</t>
  </si>
  <si>
    <t>let 's know some fact about short hair</t>
  </si>
  <si>
    <t>chef watches the fights during the event</t>
  </si>
  <si>
    <t>in the heart of the mountains</t>
  </si>
  <si>
    <t>food -- inspired from brand , these tiny cookies are easy to whip up and even easier to eat !</t>
  </si>
  <si>
    <t>family in rowboat looking at village across the river</t>
  </si>
  <si>
    <t>a young girl in national dress watches procession from a high vantage point</t>
  </si>
  <si>
    <t>actor attends production company the world premiere</t>
  </si>
  <si>
    <t>most popular tags for this image include : wedding , makeup , beauty , bride and dress</t>
  </si>
  <si>
    <t>police officers and dogs sweep the area ahead of the vigil , which was led by politician</t>
  </si>
  <si>
    <t>person poses during a photo call held at his home</t>
  </si>
  <si>
    <t>elephant trapped and dying in bog the elephant is eating grass</t>
  </si>
  <si>
    <t>happy girl in silver bomber - jacket listening music in the cafe</t>
  </si>
  <si>
    <t>baseball player talking to fellow players during a game</t>
  </si>
  <si>
    <t>vector illustration of a sad girl smoking at the table .</t>
  </si>
  <si>
    <t>the townhouse is stories tall and sold for $40 million the most expensive apartment sold in the area at that time</t>
  </si>
  <si>
    <t>actor dancing on the table watched by actor in the film</t>
  </si>
  <si>
    <t>people share a kiss in front during their engagement session with person .</t>
  </si>
  <si>
    <t>woman in blue dress on a tropical beach</t>
  </si>
  <si>
    <t>vivid repeating floral - for easy making seamless pattern use it for filling any contours</t>
  </si>
  <si>
    <t>what does a dress made of toilet paper look like see</t>
  </si>
  <si>
    <t>exotic flowers : stock illustration</t>
  </si>
  <si>
    <t>a row of beach huts</t>
  </si>
  <si>
    <t>woman wearing a leather jacket with a long dress</t>
  </si>
  <si>
    <t>attendees try out smartphones at a media event .</t>
  </si>
  <si>
    <t>rock artist performs on stage</t>
  </si>
  <si>
    <t>lightning in front of the rainbow</t>
  </si>
  <si>
    <t>basketball point guard falls to the court with an apparent injury against sports team during the second quarter .</t>
  </si>
  <si>
    <t>view from my friend 's apartment .</t>
  </si>
  <si>
    <t>engineer fixing robot 's head with a tool</t>
  </si>
  <si>
    <t>a man walks into a restaurant at night .</t>
  </si>
  <si>
    <t>adding red cocktail to the glass with ice</t>
  </si>
  <si>
    <t>a shot captures some of the city 's tallest high - rise buildings .</t>
  </si>
  <si>
    <t>ice cubes fall in a glass of cola in slow motion - refreshing soda</t>
  </si>
  <si>
    <t>i do love a little bit of snow .</t>
  </si>
  <si>
    <t>football player takes a breather during the match .</t>
  </si>
  <si>
    <t>a football team in a huddle getting hyped in slow motion</t>
  </si>
  <si>
    <t>industrial or mining facility , far off , in a brilliant desert landscape</t>
  </si>
  <si>
    <t>help yourself to the food</t>
  </si>
  <si>
    <t>person :) however i 'd throw a pop of burnt orange or teal in a pair if earrings or necklace or ring !</t>
  </si>
  <si>
    <t>an ugly grumpy old man - fully model released images for any use</t>
  </si>
  <si>
    <t>actor attends a commercial event .</t>
  </si>
  <si>
    <t>young muscular man doing exercise at the gym</t>
  </si>
  <si>
    <t>the men fight in the middle of the road</t>
  </si>
  <si>
    <t>athletes exchanging a baton during a relay race</t>
  </si>
  <si>
    <t>woman reading a book with candle light</t>
  </si>
  <si>
    <t>a young girl descending an eroded rock face .</t>
  </si>
  <si>
    <t>person drives the lane against us state in the tournament</t>
  </si>
  <si>
    <t>person , won the top prize for his portfolio of images</t>
  </si>
  <si>
    <t>the charity held events as a thank - you to its teenage volunteers</t>
  </si>
  <si>
    <t>periwinkle snails and large granite rocks on the seacoast at sunrise .</t>
  </si>
  <si>
    <t>local government building from the period</t>
  </si>
  <si>
    <t>a wooden park bench alongside a gravel path</t>
  </si>
  <si>
    <t>constitutional republic in traditional costumes , dance during the annual celebration and pilgrimage .</t>
  </si>
  <si>
    <t>throughout the month of august , all stores will be giving away free eclipse - viewing glasses that are designed specifically to safely view the total solar eclipse .</t>
  </si>
  <si>
    <t>woman at the food market</t>
  </si>
  <si>
    <t>vector illustration of the hand holding a red cup of coffee .</t>
  </si>
  <si>
    <t>can you see the marks on the floor those are sketches and patterns to serve</t>
  </si>
  <si>
    <t>some members of basketball team at a news conference announcing the final roster for filming location .</t>
  </si>
  <si>
    <t>sea analogue photographs from a series about the sea .</t>
  </si>
  <si>
    <t>abstract colorful illustration with a woman and a man tied up together with barbed wire to a red heart .</t>
  </si>
  <si>
    <t>a set of icons related to jobs</t>
  </si>
  <si>
    <t>young woman behind the steering wheel of a car</t>
  </si>
  <si>
    <t>ocean waves roll and break over a rocky stretch of tropical beach on a gray and overcast day</t>
  </si>
  <si>
    <t>the fungi on the tree</t>
  </si>
  <si>
    <t>morning a beautiful elegant woman eats breakfast at the outdoor bar with a coffee and croissants before going to work .</t>
  </si>
  <si>
    <t>happy kids running across the grass</t>
  </si>
  <si>
    <t>person catches the ball during the training session held .</t>
  </si>
  <si>
    <t>people walking in the rain</t>
  </si>
  <si>
    <t>you 're sitting on a gold mine of data -- here 's what you should do with it</t>
  </si>
  <si>
    <t>elephant seal displays it 's teeth in a show of strength</t>
  </si>
  <si>
    <t>mile on the highway into tourist attraction</t>
  </si>
  <si>
    <t>a woman cleans up her fruit and vegetable stall at a marketplace .</t>
  </si>
  <si>
    <t>bride and groom softly embracing under the veil</t>
  </si>
  <si>
    <t>those kids will never forget this trip to the beach .</t>
  </si>
  <si>
    <t>a fisherman steering his fishing boat .</t>
  </si>
  <si>
    <t>night night , sleep tight have sweet dreams throughout the night</t>
  </si>
  <si>
    <t>portrait of couple waving hands in the living room</t>
  </si>
  <si>
    <t>cowboys sitting outside the office of the sheriff</t>
  </si>
  <si>
    <t>accommodation type for rent in a stone - built house</t>
  </si>
  <si>
    <t>how to take better photos without spending a fortune !</t>
  </si>
  <si>
    <t>human language : illustration from book of the king and the duke being tarred and feathered and ridden on a rail after attempting to perform</t>
  </si>
  <si>
    <t>how to throw a child 's birthday party on a budget</t>
  </si>
  <si>
    <t>this is your view fly fishing .</t>
  </si>
  <si>
    <t>retro car parked near the house</t>
  </si>
  <si>
    <t>scientists working together at the laboratory</t>
  </si>
  <si>
    <t>manager of the company talking to the employee and shaking her hand for good job .</t>
  </si>
  <si>
    <t>the trees in the park</t>
  </si>
  <si>
    <t>coaches are presented with person by person</t>
  </si>
  <si>
    <t>i always finish my popcorn before the previews are finished - person</t>
  </si>
  <si>
    <t>the poster that will be spread to encourage drivers to exercise caution .</t>
  </si>
  <si>
    <t>a winding road with low lying mist in the distance</t>
  </si>
  <si>
    <t>an aerial view shows numerous sail boats sailing on the water .</t>
  </si>
  <si>
    <t>girls chatting and walking down a paved street in a town</t>
  </si>
  <si>
    <t>a logo sign outside of an office building occupied by consultant on october</t>
  </si>
  <si>
    <t>how do you tell someone that their hair is on fire ? what 's the protocol on this ?</t>
  </si>
  <si>
    <t>looking east along a city from 1930s</t>
  </si>
  <si>
    <t>head of person ... person</t>
  </si>
  <si>
    <t>the waves and the sand on the beach close up</t>
  </si>
  <si>
    <t># shoots the ball against sports team .</t>
  </si>
  <si>
    <t>this is the domestic breed of biological species</t>
  </si>
  <si>
    <t>progressive rock artist performs live in the borough .</t>
  </si>
  <si>
    <t>fireworks in the night sky over water</t>
  </si>
  <si>
    <t>q : guess how much of that meal was homemade ? a : all of it ... even the olive oil !</t>
  </si>
  <si>
    <t>vector silhouette of women on a white background .</t>
  </si>
  <si>
    <t>from about mid march to mid september each year becomes home to thousands of freely flying butterflies during the event .</t>
  </si>
  <si>
    <t>how to combine wallpaper and tiles</t>
  </si>
  <si>
    <t>a close up view of bronze statue on hill</t>
  </si>
  <si>
    <t>this small leather shoulder bag has been designed to suit an array of situations .</t>
  </si>
  <si>
    <t>if you are going to journey around the world , travel like a true explorer - deeply and deliberately .</t>
  </si>
  <si>
    <t>politician holds a news conference .</t>
  </si>
  <si>
    <t>photography - the beauty of life captured</t>
  </si>
  <si>
    <t>the bow of a sea kayak on the water</t>
  </si>
  <si>
    <t>dark storm clouds gather over a beach resort .</t>
  </si>
  <si>
    <t>image of i 'll get you a toe</t>
  </si>
  <si>
    <t>conceptual 3d render of compass with needle pointing the word gain</t>
  </si>
  <si>
    <t>both teams showed commitment -- but social problem film were slightly the better side in the first period .</t>
  </si>
  <si>
    <t>view from top terrace over formal areas of the garden to the surrounding landscape</t>
  </si>
  <si>
    <t>actor gestures as he meets the crowds while arriving for the premiere .</t>
  </si>
  <si>
    <t>a photographer with a nice camera on black background</t>
  </si>
  <si>
    <t>interior of an airplane with many seats</t>
  </si>
  <si>
    <t>person wearing a blue pleated dress with her blonde hair in a low ponytail</t>
  </si>
  <si>
    <t>hand - formed from aluminum sheet metal .</t>
  </si>
  <si>
    <t>does anyone of you guys know the name of this girl ?</t>
  </si>
  <si>
    <t>this man looks just likethe thing</t>
  </si>
  <si>
    <t>a lamppost in the fog on person on person .</t>
  </si>
  <si>
    <t>a car , sits out building on march</t>
  </si>
  <si>
    <t>portrait of a cute pig , on white background stock photo</t>
  </si>
  <si>
    <t>ice hockey centre celebrates his goal during the second period of a hockey game .</t>
  </si>
  <si>
    <t>singer performs during festival in politician .</t>
  </si>
  <si>
    <t>construction of the third bridge</t>
  </si>
  <si>
    <t>hills ridden by person going to post during festival</t>
  </si>
  <si>
    <t>see those rough rocks ? one needs to be extra careful while walking around the area .</t>
  </si>
  <si>
    <t>politician meets with religious leader</t>
  </si>
  <si>
    <t>mosquito to be colored , the coloring book to educate preschool kids with easy kid educational gaming and primary education of simple game level .</t>
  </si>
  <si>
    <t>actor arrives at the screening</t>
  </si>
  <si>
    <t>porridge : a bowl of porridge</t>
  </si>
  <si>
    <t>cheerful monk sitting with legs and arms up isolated on white background .</t>
  </si>
  <si>
    <t>i need a poster of this !</t>
  </si>
  <si>
    <t>these schoolchildren are saved the trouble of walking long distances in search of drinking water , which is often contaminated .</t>
  </si>
  <si>
    <t>very colorful series of squares or pixels in all the colors of the spectrum , from light to dark .</t>
  </si>
  <si>
    <t>seamless pattern with snowflakes on a blue background</t>
  </si>
  <si>
    <t>a view of the official match ball</t>
  </si>
  <si>
    <t>couple with baby selling bananas at the roadside</t>
  </si>
  <si>
    <t>evening blue hour on the river</t>
  </si>
  <si>
    <t>man in a traditional canoe</t>
  </si>
  <si>
    <t>green peppers in the field</t>
  </si>
  <si>
    <t>hip hop artist performs onstage during awards .</t>
  </si>
  <si>
    <t>person practicing yoga on the banks</t>
  </si>
  <si>
    <t>coffee on the table in a cafe</t>
  </si>
  <si>
    <t>slow motion view of waterfall .</t>
  </si>
  <si>
    <t>actor and celebrity at premiere</t>
  </si>
  <si>
    <t>top view of a field of yellow , red and orange flowers</t>
  </si>
  <si>
    <t>a model walks the runway during show as a part of fall winter 2015 / 2016 .</t>
  </si>
  <si>
    <t>smiling girl looking through a virtual reality headset</t>
  </si>
  <si>
    <t>australian rules footballer passes the ball during a training session</t>
  </si>
  <si>
    <t>road junction in the centre</t>
  </si>
  <si>
    <t>blues artist at the end with other soldiers .</t>
  </si>
  <si>
    <t>the hotel sits on a private , sandy beach , accessed by a long staircase , but the shore makes swimming difficult</t>
  </si>
  <si>
    <t>cartoon vector hand - drawn doodles on the subject of symbols , food and drinks seamless pattern .</t>
  </si>
  <si>
    <t>to achieve a blown out look , dry your hair until it 's per cent dry , using your fingers only to brush</t>
  </si>
  <si>
    <t>the appearance of a rainbow in the sky</t>
  </si>
  <si>
    <t>area , northernmost land in the world .</t>
  </si>
  <si>
    <t>set of branches and tree formed from these branches .</t>
  </si>
  <si>
    <t>a city stave church in the area</t>
  </si>
  <si>
    <t>lighthouse is built on top of a historic castle</t>
  </si>
  <si>
    <t>the beach near the part</t>
  </si>
  <si>
    <t>little girl on the beach</t>
  </si>
  <si>
    <t>person outside the apartment used for tv sitcom</t>
  </si>
  <si>
    <t>illustration of a map , its flag and a comic balloon</t>
  </si>
  <si>
    <t>close - up photo of a burning cigar in a glass ashtray with a blurred background</t>
  </si>
  <si>
    <t>seamless pattern with black spiders on a white background vector</t>
  </si>
  <si>
    <t>biological cultivar growing in a field</t>
  </si>
  <si>
    <t># is congratulated by his teammates after his eighth inning grand slam against sports team during the game .</t>
  </si>
  <si>
    <t>a model walks the runway at the summer fashion show during paris menswear fashion week .</t>
  </si>
  <si>
    <t>painting artist was a painter of the period</t>
  </si>
  <si>
    <t>person perform the last of their stripped down concerts</t>
  </si>
  <si>
    <t>a vector seamless pattern of hand drawn doodles of electronic gadgets .</t>
  </si>
  <si>
    <t>close up of a low growing plant spreading out on the ground .</t>
  </si>
  <si>
    <t>sunrise and sunset , cycling around the world is a journey to freedom .</t>
  </si>
  <si>
    <t>a sleeping woman is lying on a couch -- stock photo #</t>
  </si>
  <si>
    <t>solar energy photovoltaic panels in the shape of a map</t>
  </si>
  <si>
    <t>actor attends the los angeles premiere</t>
  </si>
  <si>
    <t>person burst royalty free stock illustration</t>
  </si>
  <si>
    <t>wind swept tree on the coast</t>
  </si>
  <si>
    <t>on a sunny day a man on a horse looks out over the rural landscape of the valley</t>
  </si>
  <si>
    <t>residents order from a food truck .</t>
  </si>
  <si>
    <t>templates : a black background with gold patterns in opposite corners</t>
  </si>
  <si>
    <t>aerial drone shot : low flying over a mosque located in a small rural village along the riverside</t>
  </si>
  <si>
    <t>changing mood person in lots of different wigs !</t>
  </si>
  <si>
    <t>a model walks the runway for the collection during , fashion week</t>
  </si>
  <si>
    <t>politician was presented as his wife congratulated him</t>
  </si>
  <si>
    <t>abstract icon based on the letter j</t>
  </si>
  <si>
    <t>football player reacts during the football match .</t>
  </si>
  <si>
    <t>the home of person person &amp; family was erected and stood .</t>
  </si>
  <si>
    <t>indigenous senior citizen of the mountains</t>
  </si>
  <si>
    <t>storm clouds over the sea</t>
  </si>
  <si>
    <t>salted fish in the making</t>
  </si>
  <si>
    <t>i made this cake for a friend 's wedding .</t>
  </si>
  <si>
    <t>digital 3d illustration of a creepy creature</t>
  </si>
  <si>
    <t>the girl draws a picture paints in classroom</t>
  </si>
  <si>
    <t>featured image of this map</t>
  </si>
  <si>
    <t>armed police will be amongst the crowds at markets this year</t>
  </si>
  <si>
    <t>red autumn foliage trembles against a perfect blue sky along the trail .</t>
  </si>
  <si>
    <t>automobile model is only all - electric vehicle , but that will change soon .</t>
  </si>
  <si>
    <t>lions walking through the rain</t>
  </si>
  <si>
    <t>painting on the threshold : painting artist on painting artist and educational institution campus</t>
  </si>
  <si>
    <t>3d rendering ball decorated with the flag</t>
  </si>
  <si>
    <t>blue metal abstract background with lights in the top of image</t>
  </si>
  <si>
    <t>person seen outside person show .</t>
  </si>
  <si>
    <t>detail of famous 17th century painting by dutch golden age artwork</t>
  </si>
  <si>
    <t>football player of person waves national flag as he celebrates the championship after a soccer match against football team at the stadium .</t>
  </si>
  <si>
    <t>stores and the pub sent in by inventor</t>
  </si>
  <si>
    <t>made in television show host took part in the a protest outside a city together with her pet dog</t>
  </si>
  <si>
    <t>stepping inside this modern house , white walls have been combined with dark wood floor and black elements for a contemporary and minimalist interior .</t>
  </si>
  <si>
    <t>person pictured with her braces at the kids birthday party</t>
  </si>
  <si>
    <t>night running in the forest</t>
  </si>
  <si>
    <t>the flower that blooms in adversity is the most rare and beautiful of all .</t>
  </si>
  <si>
    <t>half up half down wedding hairstyles flatter almost any bride because of the versatility of styles .</t>
  </si>
  <si>
    <t>post a pic of your boat</t>
  </si>
  <si>
    <t>the branch of cherries with berries</t>
  </si>
  <si>
    <t>a city was voted by readers as one of the top places to watch a sunset .</t>
  </si>
  <si>
    <t>tv personality and country pop artist during awards</t>
  </si>
  <si>
    <t>old trees in the lake 's shore .</t>
  </si>
  <si>
    <t>in this handout image provided by sports association , a general view as players warm up during a training session .</t>
  </si>
  <si>
    <t>the newly updated shower in the master bathroom !</t>
  </si>
  <si>
    <t>singer and person of artist performs on the pyramid stage</t>
  </si>
  <si>
    <t>close - up of a horse behind a barbed wire fence</t>
  </si>
  <si>
    <t>floral wreath on dark blue background .</t>
  </si>
  <si>
    <t>goat cheese on the rustic table with sliced pieces .</t>
  </si>
  <si>
    <t>this goat was standing on the fence trying to get some food .</t>
  </si>
  <si>
    <t>person of person runs with the ball during a training session .</t>
  </si>
  <si>
    <t>road in the rain forest .</t>
  </si>
  <si>
    <t>wall mural a big gondola in the channel</t>
  </si>
  <si>
    <t>musical group performs onstage during day of festival .</t>
  </si>
  <si>
    <t>the market as seen from the steps , with people carrying goods bought</t>
  </si>
  <si>
    <t>coach looks on during a first leg final match as part .</t>
  </si>
  <si>
    <t>man performing at an event</t>
  </si>
  <si>
    <t>window of the old ruined house and white pigeon in flight</t>
  </si>
  <si>
    <t>person during premiere - arrivals .</t>
  </si>
  <si>
    <t>country at confluence along road</t>
  </si>
  <si>
    <t>a blue and green abstract background design with squares</t>
  </si>
  <si>
    <t>abstract image of the flag</t>
  </si>
  <si>
    <t>vector silhouette of people sitting on a white background .</t>
  </si>
  <si>
    <t>landscape with a winding road between mountain range</t>
  </si>
  <si>
    <t>short hair with the side lifted up</t>
  </si>
  <si>
    <t>a man looks at computer which displays the logo , while sat with a cup of coffee</t>
  </si>
  <si>
    <t>person with a nice fish</t>
  </si>
  <si>
    <t>beach walk a short walk from the condo</t>
  </si>
  <si>
    <t>you 'll feel like dancing all night long with these intricate pieces .</t>
  </si>
  <si>
    <t>image may contain : person , smiling , playing a musical instrument , on stage and indoor</t>
  </si>
  <si>
    <t>team of professional chefs preparing and cooking food in a commercial kitchen .</t>
  </si>
  <si>
    <t>hats for sale at a souvenir 's shop</t>
  </si>
  <si>
    <t>organisation welcomes the biggest names in architecture</t>
  </si>
  <si>
    <t>the dog breed on white background</t>
  </si>
  <si>
    <t>the motorway and the lights ofenglish civil parish viewed at dusk</t>
  </si>
  <si>
    <t>the contours of the old tanks .</t>
  </si>
  <si>
    <t>caucasian women cooking food in bowler at bonfire in camping with tent on the background .</t>
  </si>
  <si>
    <t>father and sons asleep in a bed</t>
  </si>
  <si>
    <t>portrait of a handsome man practicing meditation and yoga against an urban background with picture window and red brick wall on black wooden floor</t>
  </si>
  <si>
    <t>vintage kids rooms that stand the test of time</t>
  </si>
  <si>
    <t>vector graphic of a senior white woman sitting on a stool and gardening</t>
  </si>
  <si>
    <t>this is which draws photographers in search of picturesque properties .</t>
  </si>
  <si>
    <t>driving automobile model in venture funded company</t>
  </si>
  <si>
    <t>gold bracelets in a shop window</t>
  </si>
  <si>
    <t>concrete countertop students around the world</t>
  </si>
  <si>
    <t>out of all the fish in the sea , i 'm so glad you chose me !</t>
  </si>
  <si>
    <t>the church of person and the statue of person</t>
  </si>
  <si>
    <t>teenage couple at a house party</t>
  </si>
  <si>
    <t>photo : the blue , white and red colours of national flag are projected onto the sails .</t>
  </si>
  <si>
    <t>portrait of a dog on white background</t>
  </si>
  <si>
    <t>woman doing different yoga position during sunset in front of the sea</t>
  </si>
  <si>
    <t>pop artist performs during awards</t>
  </si>
  <si>
    <t>people at the screening of work of fiction ... picture</t>
  </si>
  <si>
    <t>a boy running through the sprinklers .</t>
  </si>
  <si>
    <t>it 's a rainy morning as government agency judges that percent of the blossoms</t>
  </si>
  <si>
    <t>image may contain : person , smiling , on stage , playing a musical instrument , guitar and indoor</t>
  </si>
  <si>
    <t>houses at the dual carriage way</t>
  </si>
  <si>
    <t>pattern of a painting drawn with golden ink on the ceiling of a palace consisting of leaves and flowers on red background .</t>
  </si>
  <si>
    <t>young woman taking a walk with her baby in pram</t>
  </si>
  <si>
    <t>automobile model from the side</t>
  </si>
  <si>
    <t>police have issued an appeal for witnesses following the incident</t>
  </si>
  <si>
    <t>transit vehicle type over mountain range</t>
  </si>
  <si>
    <t>illustration of person with intricate calligraphy for the celebration of community festival .</t>
  </si>
  <si>
    <t>the metropolitan museum of art , first floor ; view facing west , during construction .</t>
  </si>
  <si>
    <t>close up of a bowl of cereal as milk is poured into it</t>
  </si>
  <si>
    <t>through some painted trees at beach is seen through the fog as a light snow falls over filming location .</t>
  </si>
  <si>
    <t>team of peoples hands raising the national flag , 3d rendering isolated on white background</t>
  </si>
  <si>
    <t>pop artist performs live on stage .</t>
  </si>
  <si>
    <t>ladybug sitting on a green leaf .</t>
  </si>
  <si>
    <t>4k happy senior male friends chatting and laughing together outdoors in the park</t>
  </si>
  <si>
    <t>stack of antique books on a shelf</t>
  </si>
  <si>
    <t>on the eve of the great feast - day and historical event</t>
  </si>
  <si>
    <t>people know that curb appeal is not a thing to take lightly when remodeling a home .</t>
  </si>
  <si>
    <t>a baby goat sits in the grass</t>
  </si>
  <si>
    <t>custom table built for one of our clients .</t>
  </si>
  <si>
    <t>stunning castles that are straight out of your dreams</t>
  </si>
  <si>
    <t>these are daisies in a deep purple background .</t>
  </si>
  <si>
    <t>football player and battle for the ball in the air</t>
  </si>
  <si>
    <t>actor arriving at the film premiere of animation film which was held</t>
  </si>
  <si>
    <t>shop hello light up sign .</t>
  </si>
  <si>
    <t>a glance in passing photographic collection , 1930s --</t>
  </si>
  <si>
    <t>a mix of boho , coastal and glam decor is what you will find on this home tour by industry .</t>
  </si>
  <si>
    <t>platinum tiara isolated on a white background</t>
  </si>
  <si>
    <t>the legal confusion over perpendicular parking smart car parking in small space between other cars</t>
  </si>
  <si>
    <t>remnants of a medieval wall</t>
  </si>
  <si>
    <t>patches of snow along the trail</t>
  </si>
  <si>
    <t>be the sky above you</t>
  </si>
  <si>
    <t>an inch brass reflecting telescope on stand</t>
  </si>
  <si>
    <t>armed force took part in the first submarine</t>
  </si>
  <si>
    <t>actors with actor on the set</t>
  </si>
  <si>
    <t>this eye can be adapted too to a man by erasing the eyelashes on the ends .</t>
  </si>
  <si>
    <t>standing tall , person wears a suit and sweater by clothing business with shoes .</t>
  </si>
  <si>
    <t>a no mayo potato salad that is packed with flavor</t>
  </si>
  <si>
    <t>big family sitting on the sofa .</t>
  </si>
  <si>
    <t>noble person in a denim dress</t>
  </si>
  <si>
    <t>a little diy with my oldest daughter today to spruce up some boring leggings .</t>
  </si>
  <si>
    <t>sparkling bubbles water with a slice of lime .</t>
  </si>
  <si>
    <t>bottles of rum are displayed inside a shop .</t>
  </si>
  <si>
    <t>programming language provides a number of functions and operators to manipulate numeric values</t>
  </si>
  <si>
    <t>delicate dandelions with a multicolored background of gentle tones .</t>
  </si>
  <si>
    <t>can we build your new home on a sloping block ?</t>
  </si>
  <si>
    <t>the food court at the top</t>
  </si>
  <si>
    <t>biological species on a cold winter day</t>
  </si>
  <si>
    <t>little dog crawls on the blue carpet in a sunlit room .</t>
  </si>
  <si>
    <t>greetings cards for birthday - i 'm glad you are a part of my life .</t>
  </si>
  <si>
    <t>a small horse grazing on short grass</t>
  </si>
  <si>
    <t>the building is very beautiful with front gate and also with trees , plants and street light .</t>
  </si>
  <si>
    <t>a selection of floppy hats in various colors .</t>
  </si>
  <si>
    <t>a skateboarder jumps over an obstacle at an event sponsored by sports equipment business .</t>
  </si>
  <si>
    <t>train tracks leading to a darkened sky</t>
  </si>
  <si>
    <t>the couple and wedding guests cheer amongst the broken dishes .</t>
  </si>
  <si>
    <t>consumer product , pattern with heart of white contour of roses on a gray background</t>
  </si>
  <si>
    <t>person of all about trees cuts down a mango tree from which person , fell tuesday onto a spiked fence .</t>
  </si>
  <si>
    <t>i just want to travel the world with no worries</t>
  </si>
  <si>
    <t>a model shows a creation .</t>
  </si>
  <si>
    <t>the gold medalist in ice hockey the team</t>
  </si>
  <si>
    <t>design your own names of boy waiting on the way</t>
  </si>
  <si>
    <t>scriptwriter attends premiere during festival .</t>
  </si>
  <si>
    <t>man strikes family members with a machete over brothers affair with wife</t>
  </si>
  <si>
    <t>seamless pattern of yellow truncated cubes on a blue background .</t>
  </si>
  <si>
    <t>breakfast - a plate of pastries and croissants</t>
  </si>
  <si>
    <t>english civil parish the sun rises over creek giving a dramatic sky .</t>
  </si>
  <si>
    <t>faces : good boys ... when they 're asleep ... album cover</t>
  </si>
  <si>
    <t>wedding dresses blush pink -- all for women</t>
  </si>
  <si>
    <t>a carousel on the south bank</t>
  </si>
  <si>
    <t>many people love the rich icing on a christmas cake</t>
  </si>
  <si>
    <t>person are enjoying the bike because he is exercise and i know he is very healthy beautiful man .</t>
  </si>
  <si>
    <t>person sitting on top of the car - just after liberation .</t>
  </si>
  <si>
    <t>football player of the national football team in action during a practice session for sports association .</t>
  </si>
  <si>
    <t>women wear traditional dresses as they dance during an event .</t>
  </si>
  <si>
    <t>person , this reminds me of a christmas song</t>
  </si>
  <si>
    <t>celebrity and teen pop artist attend the fashion show during fashion week .</t>
  </si>
  <si>
    <t>a branch of wild red and blue raspberries</t>
  </si>
  <si>
    <t>water noisily flowing at the water falls where you can see a bended curve made out of rocks</t>
  </si>
  <si>
    <t>actor attends the season premiere</t>
  </si>
  <si>
    <t>country artist attends rehearsal for the tribute evening held .</t>
  </si>
  <si>
    <t>this particular necklace has a preserved hornet in it .</t>
  </si>
  <si>
    <t>actor and celebrity attend a virtual tour</t>
  </si>
  <si>
    <t>myths about over the knee boots</t>
  </si>
  <si>
    <t>letter logo in a circle .</t>
  </si>
  <si>
    <t>victorious ships surround the burning hulk of a ship during military conflict</t>
  </si>
  <si>
    <t>the concept of purchase using a mobile phone .</t>
  </si>
  <si>
    <t>a plantation of young trees for woodland , flowering wild cherries and others , in protective plastic tubes in springtime</t>
  </si>
  <si>
    <t>a forensic scientist works during a media open day .</t>
  </si>
  <si>
    <t>emergency services at the scene</t>
  </si>
  <si>
    <t>classical guitar from the 17th century - cover</t>
  </si>
  <si>
    <t>small city in the valley</t>
  </si>
  <si>
    <t>slices of watermelon on a plate</t>
  </si>
  <si>
    <t>penguins climbing over the wall of ice that has washed up on the shore .</t>
  </si>
  <si>
    <t>lovers dancing in front of the waterfall</t>
  </si>
  <si>
    <t>the flag in the form of a glossy icon .</t>
  </si>
  <si>
    <t>close view to the tip</t>
  </si>
  <si>
    <t>poetry book sitting on a chair in soft light from a window</t>
  </si>
  <si>
    <t>the newly renovated home of actors is listing for $8 million .</t>
  </si>
  <si>
    <t>classic schooner crashing through the waves</t>
  </si>
  <si>
    <t>man pouring wine into glasses at a party</t>
  </si>
  <si>
    <t>on the dirt road before it got sticky !</t>
  </si>
  <si>
    <t>golfer with a bag of clubs</t>
  </si>
  <si>
    <t>organisation founder throws a pass during warmups prior to the game against american football team .</t>
  </si>
  <si>
    <t>illustration of a young man playing football</t>
  </si>
  <si>
    <t>fashionable girl among the palms for the poster</t>
  </si>
  <si>
    <t>we write the menu on a board with chalk</t>
  </si>
  <si>
    <t>canoeing in front of the cottage .</t>
  </si>
  <si>
    <t>ploughing in stubble with a reversible plough</t>
  </si>
  <si>
    <t>portrait of laughing senior woman on the beach</t>
  </si>
  <si>
    <t>the old lady looks out the window .</t>
  </si>
  <si>
    <t>vector silhouettes of different people on a white background .</t>
  </si>
  <si>
    <t>little border collie puppy begging to get out of a christmas gift</t>
  </si>
  <si>
    <t>r. : spotted at the event .</t>
  </si>
  <si>
    <t>acrobatic bird upside down on a wire against blue sky .</t>
  </si>
  <si>
    <t>what a fun card made .</t>
  </si>
  <si>
    <t>teacher at the table with a globe</t>
  </si>
  <si>
    <t>behind my smile there is always something you 'll never understand .</t>
  </si>
  <si>
    <t>horses running on a racetrack .</t>
  </si>
  <si>
    <t>in the skies aboveconference series , it 's film character !</t>
  </si>
  <si>
    <t>slick look : ska artist looked chic in an androgynous striped trouser suit as she went along to the show during event on sunday</t>
  </si>
  <si>
    <t>alarm clock on a white background</t>
  </si>
  <si>
    <t>footballer controls the ball during the second leg match .</t>
  </si>
  <si>
    <t>vocal jazz artist performs on stage at festival</t>
  </si>
  <si>
    <t>athlete , leads a group of cars through the first turn during event .</t>
  </si>
  <si>
    <t>as the granddaughter of actor and the daughter of person , she was going to be without a doubt a beauty .</t>
  </si>
  <si>
    <t>spiritual symbols are everywhere in our world !</t>
  </si>
  <si>
    <t>young friends near a window</t>
  </si>
  <si>
    <t>actor and author attend awards .</t>
  </si>
  <si>
    <t>beautiful sunlight in a forest</t>
  </si>
  <si>
    <t>it 's an urban myth that a department store ever displayed film character in confusion , but it does seem to happen .</t>
  </si>
  <si>
    <t>family picnic in the shade of ruins .</t>
  </si>
  <si>
    <t>i 'm in love with the world through the eyes of a girl</t>
  </si>
  <si>
    <t>what plants need for survival</t>
  </si>
  <si>
    <t>flames coming from the roof of a structure and surrounding the chimney</t>
  </si>
  <si>
    <t>each time person travels to a new city , she takes photographs of herself lying in front of historical and tourist sites , covered with a duvet .</t>
  </si>
  <si>
    <t>sea water , tourist boats and tropical sand beach during sunrise .</t>
  </si>
  <si>
    <t>person poses in the lobby during fashion week</t>
  </si>
  <si>
    <t>wall with a piece of paper and green grass .</t>
  </si>
  <si>
    <t>actor pounds away on his drums at person</t>
  </si>
  <si>
    <t>the diver swims under water</t>
  </si>
  <si>
    <t>loving couple walking out to the sea at the beach next to their scooter</t>
  </si>
  <si>
    <t>fireworks show on the day</t>
  </si>
  <si>
    <t>illustration of glasses in a shield .</t>
  </si>
  <si>
    <t>relief from the side of a baptismal font .</t>
  </si>
  <si>
    <t>misty night in the park</t>
  </si>
  <si>
    <t>i had never been , but i made a decision to apply for it anyway .</t>
  </si>
  <si>
    <t>doctors give oxygen to the patient</t>
  </si>
  <si>
    <t>thinking about dying my hair this color underneath !</t>
  </si>
  <si>
    <t>isometric icon set of create a bedroom with furniture and accessories to decorate apartments illustration vector</t>
  </si>
  <si>
    <t>tourist bus thin line icon for web and mobile minimalistic flat design .</t>
  </si>
  <si>
    <t>a woman is traveling on a train .</t>
  </si>
  <si>
    <t>sunny day on a sandy beach located on coast</t>
  </si>
  <si>
    <t>peanut butter oatmeal monster cookies with crushed candy canes !</t>
  </si>
  <si>
    <t>a boy shares a bench with dogs as floodwaters rise</t>
  </si>
  <si>
    <t>downtown skyline at the fountain</t>
  </si>
  <si>
    <t>fall in love with the person not the gender !</t>
  </si>
  <si>
    <t>a general view at night</t>
  </si>
  <si>
    <t>the groom flashes his cards as he plays poker and poses in his suit .</t>
  </si>
  <si>
    <t>the beautiful wedding of person .</t>
  </si>
  <si>
    <t>from painting artist to - the art of the collections</t>
  </si>
  <si>
    <t>elderly couple sitting on a bench , seen from backside , talking to each other and the senior man carrying a hearing</t>
  </si>
  <si>
    <t>a sign to warn for falling coconuts</t>
  </si>
  <si>
    <t>clip art of puppet holding in hand a gold key puppet</t>
  </si>
  <si>
    <t>person is one of the quintessential dry flies , and like most famous patterns , it has spawned many variations .</t>
  </si>
  <si>
    <t>or , you can use earthy tones in your home .</t>
  </si>
  <si>
    <t>generations family walking on a meadow</t>
  </si>
  <si>
    <t>dining room features floor - to - ceiling windows along wall overlooking bodies of water .</t>
  </si>
  <si>
    <t>the stained glass of the southern side .</t>
  </si>
  <si>
    <t>cows in a pasture in the mountains</t>
  </si>
  <si>
    <t>beetle on wood in the forest</t>
  </si>
  <si>
    <t>young man recovering after surgery at home with crutches and a wheelchair</t>
  </si>
  <si>
    <t>thank you card , a bouquet of roses , lettering .</t>
  </si>
  <si>
    <t>damask seamless floral pattern royal wallpaper flowers on a bright background vector</t>
  </si>
  <si>
    <t>since my car keeps breaking down , i 'll buy this new whip !</t>
  </si>
  <si>
    <t>as i 'm walking on a saturday evening , i notice pairs of random people dancing</t>
  </si>
  <si>
    <t>person bowls during a training session .</t>
  </si>
  <si>
    <t>progressive metal artist perform live .</t>
  </si>
  <si>
    <t>bicycles parked outside terraced houses along the narrow street</t>
  </si>
  <si>
    <t>close up photo of a young woman crying</t>
  </si>
  <si>
    <t>tourists as far as the eye can see .</t>
  </si>
  <si>
    <t>a tennis court in an arena with a marked green hard surface at night under illuminated floodlights</t>
  </si>
  <si>
    <t>close - up of lemonade with orange juice at the poolside</t>
  </si>
  <si>
    <t>through the gate and view of pool house .</t>
  </si>
  <si>
    <t>music video performer posts up during a game against sports team .</t>
  </si>
  <si>
    <t>comedian broke the news of the kangaroo who hopped into a pharmacy with photos via twitter .</t>
  </si>
  <si>
    <t>skyline of view from tropical island .</t>
  </si>
  <si>
    <t>black spiders close up on a stone</t>
  </si>
  <si>
    <t>actor attends the premiere held .</t>
  </si>
  <si>
    <t>a brightly painted wooden garden bench designed for toddlers aged 2 to 5 .</t>
  </si>
  <si>
    <t>mom , casually doing yoga on a paddle board in the middle of the lake</t>
  </si>
  <si>
    <t>to gain access to the water , we needed to hang onto to ropes .</t>
  </si>
  <si>
    <t>equestrian and actor took over the runway at ss17 show for event on friday .</t>
  </si>
  <si>
    <t>cricket player during a training session .</t>
  </si>
  <si>
    <t>many of the players wore hats and gloves to keep themselves warm during the session</t>
  </si>
  <si>
    <t>with a bridge over river by person</t>
  </si>
  <si>
    <t>week - photos from the football game .</t>
  </si>
  <si>
    <t>hand drawn background with a pretty fashion girl in sketch style .</t>
  </si>
  <si>
    <t>a worn wooden bench in a park .</t>
  </si>
  <si>
    <t>an ancient castle is majestically rising on the mountain , like a dark giant , grimly peering into carefree tourists on their small boats .</t>
  </si>
  <si>
    <t>members enjoyed a night of 80 's themed fun</t>
  </si>
  <si>
    <t>trees with blooming flowers growing</t>
  </si>
  <si>
    <t>country celebrating gold in 4 times 400 meter final at the athletics</t>
  </si>
  <si>
    <t>outline map of the continent and countries</t>
  </si>
  <si>
    <t>vegetable crops growing in an allotment</t>
  </si>
  <si>
    <t>heavy metal artist performing live in concert featuring</t>
  </si>
  <si>
    <t>a view of one of our hotel rooms</t>
  </si>
  <si>
    <t>taking time to enjoy simple pleasures such as the beauty of flowers can help us pause and reflect .</t>
  </si>
  <si>
    <t>it 's time to prepare the best nursery for your prospective baby !</t>
  </si>
  <si>
    <t>driving in blizzard and snow on the highway</t>
  </si>
  <si>
    <t>award winner poses with award category .</t>
  </si>
  <si>
    <t>cricket player celebrates dismissing last batsman , to seal a famous victory that saw his side through to the quarterfinals of the cricket world cup .</t>
  </si>
  <si>
    <t>the old green wood texture with natural patterns</t>
  </si>
  <si>
    <t>children of all ages are invited to get an up - close look at large trucks and other vehicles at the event .</t>
  </si>
  <si>
    <t>cricket player reacts after being hit for a boundary during game of the series .</t>
  </si>
  <si>
    <t>celebrity in her convertible , which she has donated for auction to charity .</t>
  </si>
  <si>
    <t>it 's all in the detail .</t>
  </si>
  <si>
    <t>the team of poses before the match</t>
  </si>
  <si>
    <t>the characteristics of coral : coral species are invertebrates .</t>
  </si>
  <si>
    <t>breakfast buffet at a deli or restaurant</t>
  </si>
  <si>
    <t>red arrow pointing federal republic on the map of continent</t>
  </si>
  <si>
    <t>grades give students an opportunity to receive clear feedback from teachers .</t>
  </si>
  <si>
    <t>pretty young woman buys fruit at the market</t>
  </si>
  <si>
    <t>pretty red - haired woman cooking vegetables in the kitchen</t>
  </si>
  <si>
    <t>person , second from left , brings the ball up court during drills on saturday .</t>
  </si>
  <si>
    <t>play holding a crown aloft with dramatist looking over his shoulder , part of the statue</t>
  </si>
  <si>
    <t>macro shot of a map showing the city</t>
  </si>
  <si>
    <t>hand drawn fictional object on an old gray tee shirt for a maternity halloween costume</t>
  </si>
  <si>
    <t>a food stall at market</t>
  </si>
  <si>
    <t>person , dressed as a lobster</t>
  </si>
  <si>
    <t>the cliff at the east end</t>
  </si>
  <si>
    <t>little house in the field</t>
  </si>
  <si>
    <t>equestrian walks the runway at fashion designer during fashion week .</t>
  </si>
  <si>
    <t>wise man on a truck , vector illustration design .</t>
  </si>
  <si>
    <t>not only can hair extensions look cheap , they can cause other issues for the men in your life .</t>
  </si>
  <si>
    <t>kitchen in white with a beautiful table</t>
  </si>
  <si>
    <t>breakfast at the bar : croissant with chocolate</t>
  </si>
  <si>
    <t>wooden house in the rural area of east coast</t>
  </si>
  <si>
    <t>large ice breaker ships moored in harbour in the summer</t>
  </si>
  <si>
    <t>head of a dog by painting artist</t>
  </si>
  <si>
    <t>some of the sandals and shoes in store by retail</t>
  </si>
  <si>
    <t>politician , wearing a red skinny tie and glasses , smiles next to politician .</t>
  </si>
  <si>
    <t>a helicopter drops water on a portion of burning forest .</t>
  </si>
  <si>
    <t>pop artist and actor at the premiere of new year 's eve</t>
  </si>
  <si>
    <t>filming location -- my first apartment was on this square .</t>
  </si>
  <si>
    <t>an old stone built building overgrown</t>
  </si>
  <si>
    <t>vector icon of a phone</t>
  </si>
  <si>
    <t>industrial design students create solar bag that purifies water while person walks</t>
  </si>
  <si>
    <t>tourists eating ice cream in the street</t>
  </si>
  <si>
    <t>dead tree amongst living vegetation on the route</t>
  </si>
  <si>
    <t>a float down river capped off a wonderful week of exploration for students and their teachers .</t>
  </si>
  <si>
    <t>our driver as film character on top of the christmas tree in tourist attraction .</t>
  </si>
  <si>
    <t>handicapped man sits in a wheel chair in a public park</t>
  </si>
  <si>
    <t>a review of a cookbook .</t>
  </si>
  <si>
    <t>sandlot t - shirts folded against each other make funny face</t>
  </si>
  <si>
    <t>soldiers assigned , prepare to load a helicopter assigned</t>
  </si>
  <si>
    <t>christmas card with a christmas tree and snowman stock vector</t>
  </si>
  <si>
    <t>tips for creating a home office</t>
  </si>
  <si>
    <t>a white jellyfish in aquarium</t>
  </si>
  <si>
    <t>dog walkers with dogs having a conversation on the street</t>
  </si>
  <si>
    <t>boats tied up in a little port</t>
  </si>
  <si>
    <t>a child plays a toy .</t>
  </si>
  <si>
    <t>illustrated country shape with the flag</t>
  </si>
  <si>
    <t>dear aspiring author ; write with heart .</t>
  </si>
  <si>
    <t>this hungry ape enjoys a dinner of lettuce and grapes</t>
  </si>
  <si>
    <t>blank paper sheet inserted into another piece of paper</t>
  </si>
  <si>
    <t># drops back to pass against sports team .</t>
  </si>
  <si>
    <t>people clear the last fence to win the race</t>
  </si>
  <si>
    <t>images from the graduation at the school .</t>
  </si>
  <si>
    <t>portrait of a black cat looking up on a dark background , acting curious and focused .</t>
  </si>
  <si>
    <t>keeping his cool : the actor was sporting more facial hair than normal and showing off his guns in a plain white t - shirt</t>
  </si>
  <si>
    <t>dancer attends a press conference</t>
  </si>
  <si>
    <t>actor arrives for the premiere .</t>
  </si>
  <si>
    <t>tourist walking along a forest road</t>
  </si>
  <si>
    <t>man standing on top of a cliff -- stock photo #</t>
  </si>
  <si>
    <t>sunny day with light reflecting off the sea</t>
  </si>
  <si>
    <t>a worker picks oranges in the orchard .</t>
  </si>
  <si>
    <t>fisheye shot of the new skatepark</t>
  </si>
  <si>
    <t>a monochrome home private residence ofperson</t>
  </si>
  <si>
    <t>actor says he fell in love play .</t>
  </si>
  <si>
    <t>baroque structure during the -- stock photo #</t>
  </si>
  <si>
    <t>actor : her golden mane cascaded over her shoulder in a delicate sweep</t>
  </si>
  <si>
    <t>realistic letter y logo symbol in the colorful rhombus on white background .</t>
  </si>
  <si>
    <t>warm light coming in the stained glass windows of roman catholic place of worship</t>
  </si>
  <si>
    <t>flat modern design of mechanic cartoon character holding a wrench .</t>
  </si>
  <si>
    <t>soccer player in action during the match .</t>
  </si>
  <si>
    <t>an image of event captured by person</t>
  </si>
  <si>
    <t>the door from the inside</t>
  </si>
  <si>
    <t>a small beautiful home isolated on white background .</t>
  </si>
  <si>
    <t>girl by a brick wall</t>
  </si>
  <si>
    <t>retro chest of drawers with antique decor on a colored background</t>
  </si>
  <si>
    <t>black cat with a tattoo by person</t>
  </si>
  <si>
    <t>actor wore a white fringed gown to the premiere .</t>
  </si>
  <si>
    <t>actor and head to the club to attend an event</t>
  </si>
  <si>
    <t>birthday cake during annual celebration .</t>
  </si>
  <si>
    <t>the girls standing in front of doors built to keep evil spirits out of the temple</t>
  </si>
  <si>
    <t>unless there are high fences , deer can be anywhere</t>
  </si>
  <si>
    <t>elevated view over the city skyline and riverside restaurants at the entertainment district</t>
  </si>
  <si>
    <t>easter sunday at the statue , watching over a city</t>
  </si>
  <si>
    <t>industry , built using techniques developed by architect</t>
  </si>
  <si>
    <t>it 's in her jeans : actor still looked effortlessly stylish in her casual denim and white top , the simplicity of her outfit only served to enhance her natural beauty</t>
  </si>
  <si>
    <t>tourists sitting and walking on the busy harbor</t>
  </si>
  <si>
    <t>a woman posing with cars in front of a light aircraft</t>
  </si>
  <si>
    <t>actor pictured singing in an apartment</t>
  </si>
  <si>
    <t>view inside the restaurant at the hotel</t>
  </si>
  <si>
    <t>person out on a shopping spree with her boyfriend</t>
  </si>
  <si>
    <t>cocktails : the city 's best flaming beverages</t>
  </si>
  <si>
    <t>president and ceo speaks during a keynote presentation</t>
  </si>
  <si>
    <t>a city in the fog</t>
  </si>
  <si>
    <t>people celebrate during the music festival</t>
  </si>
  <si>
    <t>a marquee outside art gallery is filled with market stalls selling arts , crafts and souvenirs</t>
  </si>
  <si>
    <t>here 's how you can avoid big queues for the ferry</t>
  </si>
  <si>
    <t>explore the colors of the rainbow while practicing classification with this beautiful rainbow bead sorting activity .</t>
  </si>
  <si>
    <t>trying to say something : the singer performed one of her songs with a flesh coloured phallic shaped microphone</t>
  </si>
  <si>
    <t>the police officer , whose name is not being released , was driving away from the police department 's station , when his wheel came off</t>
  </si>
  <si>
    <t>glue your gingerbread house together with the fastest glue !</t>
  </si>
  <si>
    <t>biological species i 've seen a lot of great white photos this one for me captures the primal fear of this predator .</t>
  </si>
  <si>
    <t>right to left panning shot across a pile of sugar cubes on a black background</t>
  </si>
  <si>
    <t>the new kitchen is much more suited to family life</t>
  </si>
  <si>
    <t>view joke - have a seat and explain why you smell like another dog</t>
  </si>
  <si>
    <t>kitten is watching fish in a fish bowl</t>
  </si>
  <si>
    <t>the - the true summit</t>
  </si>
  <si>
    <t>i miss my best friends ... we used to talk all the time , but now we barely ever speak .</t>
  </si>
  <si>
    <t>collage of raspberries , blueberries , blackberries and strawberries on a white background .</t>
  </si>
  <si>
    <t>person and his female assistant perform dental check up on a patient at his dental practice</t>
  </si>
  <si>
    <t>moon , giving a partial solar eclipse from space .</t>
  </si>
  <si>
    <t>yellow make new friends on software</t>
  </si>
  <si>
    <t>an old , rickety , wooden gate and dry stone wall on the edge of the ocean looking worn and weathered</t>
  </si>
  <si>
    <t>a closeup of yesterday 's cake from our event</t>
  </si>
  <si>
    <t>image of the ring being given to the groom from the best man at a traditional wedding</t>
  </si>
  <si>
    <t>seamless of a fleur - de-lys motif in a repeating pattern , in black and white .</t>
  </si>
  <si>
    <t>landscape of trees in forest near the sea .</t>
  </si>
  <si>
    <t>from the enthusiasts during the late 's , early 80 's</t>
  </si>
  <si>
    <t>young pretty couple dining in a romantic atmosphere at restaurant on the boat with ocean on the background</t>
  </si>
  <si>
    <t>person walking under a tree</t>
  </si>
  <si>
    <t>a dog in a sink .</t>
  </si>
  <si>
    <t>businessman sitting on the couch</t>
  </si>
  <si>
    <t>green eco on the earth</t>
  </si>
  <si>
    <t>just being there side by side with your favorite person in the world makes you feel like you are bucks !</t>
  </si>
  <si>
    <t>actor and country artist have been married and she 's open to the idea of expanding their family .</t>
  </si>
  <si>
    <t>the fountain in the garden</t>
  </si>
  <si>
    <t>history in a milk bottle</t>
  </si>
  <si>
    <t>red heart stuck in sand overlooking the ocean royalty - free</t>
  </si>
  <si>
    <t>some rowers in a pond inside theater</t>
  </si>
  <si>
    <t>pattern in watercolor isolated on white background .</t>
  </si>
  <si>
    <t>camp fire and camping is prohibited in the forest</t>
  </si>
  <si>
    <t>adherents offer special prayers for the victims</t>
  </si>
  <si>
    <t>portrait of woman in style .</t>
  </si>
  <si>
    <t>this russian artist transforms celebrities into cartoon characters</t>
  </si>
  <si>
    <t>coat on the yellow background</t>
  </si>
  <si>
    <t>person is seen outside the fashion designer show during fashion week</t>
  </si>
  <si>
    <t>a spiral staircase , fire escape on the side of an industrial building facade</t>
  </si>
  <si>
    <t>people queue outside restaurant to buy a plastic doll dressed in national costumes with their lunch</t>
  </si>
  <si>
    <t>wedding dress made out of water bottles ... how genius is that !</t>
  </si>
  <si>
    <t>an old gas station with outdated pumps</t>
  </si>
  <si>
    <t>heavy metal artist , the heavy metal band , performs a live concert .</t>
  </si>
  <si>
    <t>photo of the week : shutters for bedrooms</t>
  </si>
  <si>
    <t>all you need to know about tea</t>
  </si>
  <si>
    <t>locomotive gets turned around on the turntable for the trip back .</t>
  </si>
  <si>
    <t>a general view of venue .</t>
  </si>
  <si>
    <t>what fraction of the rectangle is purple 4 6</t>
  </si>
  <si>
    <t>aerial : a small island with a deserted beach .</t>
  </si>
  <si>
    <t>when is this kind of treatment toward girls &amp; women going to stop ?</t>
  </si>
  <si>
    <t>table lamps mounted on a wood stained</t>
  </si>
  <si>
    <t>creative way to give money as a gift</t>
  </si>
  <si>
    <t>young woman screaming through a megaphone</t>
  </si>
  <si>
    <t>a woman with her daughter on a walk in a park among a crowd of people .</t>
  </si>
  <si>
    <t>vector drawn tobacco leaves with flowers on watercolor background in a sketch style .</t>
  </si>
  <si>
    <t>many other shore and water birds can be found in the sanctuary</t>
  </si>
  <si>
    <t>garment , graffiti and western christian holiday</t>
  </si>
  <si>
    <t>closet in the master bedroom .</t>
  </si>
  <si>
    <t>a model walks the runway at the show during ss17 .</t>
  </si>
  <si>
    <t>politician watches politician hug their daughter during lunch .</t>
  </si>
  <si>
    <t>image of space with faded milky way in the distance</t>
  </si>
  <si>
    <t>a little waterfall tumbling down onto the trail a mile or so down .</t>
  </si>
  <si>
    <t>vogue vintage sunglasses from the 80 's made</t>
  </si>
  <si>
    <t>slip your index finger under the zipper and stretch it over the plate</t>
  </si>
  <si>
    <t>wedding guests at a wedding reception .</t>
  </si>
  <si>
    <t>every horse deserves to be loved by a little girl .</t>
  </si>
  <si>
    <t>actor and family calling on the prime minister</t>
  </si>
  <si>
    <t>australian suburb on a spring weekend .</t>
  </si>
  <si>
    <t>sporty young girl riding a bicycle on a sunny morning , view from the back</t>
  </si>
  <si>
    <t>moored boats in front of luxury apartments</t>
  </si>
  <si>
    <t>tulip in the cutting garden</t>
  </si>
  <si>
    <t>actor arrives at gala event at american cuisine restaurant .</t>
  </si>
  <si>
    <t>single tree casts a shaded spot on a day countryside</t>
  </si>
  <si>
    <t>girl resting on the river</t>
  </si>
  <si>
    <t>pheasant on a wagon wheel</t>
  </si>
  <si>
    <t>a wedding with actor and person</t>
  </si>
  <si>
    <t>suspension bridge spans river connecting filming location .</t>
  </si>
  <si>
    <t>worker picking black grapes from tree in a vineyard</t>
  </si>
  <si>
    <t>rows of unoccupied seats in an empty auditorium or lecture hall</t>
  </si>
  <si>
    <t>fruits for sale on a fruit stand .</t>
  </si>
  <si>
    <t>here are some examples of the world 's craziest houses , where dreams became reality .</t>
  </si>
  <si>
    <t>actors in a poster from comedy</t>
  </si>
  <si>
    <t>you can see taipei from all over the city</t>
  </si>
  <si>
    <t>portrait of a city --</t>
  </si>
  <si>
    <t>follow the stairs into a land of tradition ...</t>
  </si>
  <si>
    <t>% of the seafood consumed is imported from other countries .</t>
  </si>
  <si>
    <t>blues artist poses for a photo in a hotel room .</t>
  </si>
  <si>
    <t>modern white cupboard under slope in the dining room</t>
  </si>
  <si>
    <t>people raise their hands in celebration while a dark threatening sky retreats to the east .</t>
  </si>
  <si>
    <t>wooden gate in an old stone wall</t>
  </si>
  <si>
    <t>the end of the game</t>
  </si>
  <si>
    <t>team members having a meeting at a table</t>
  </si>
  <si>
    <t>progressive metal artists of progressive metal artist perform on stage</t>
  </si>
  <si>
    <t>design element with business cards .</t>
  </si>
  <si>
    <t>a river during the fall</t>
  </si>
  <si>
    <t>view over the roof tops</t>
  </si>
  <si>
    <t>all the buildings that i 've drawn so far by person</t>
  </si>
  <si>
    <t>elegant : person showed off her curves in a ladylike dress as she arrived for rehearsals yesterday</t>
  </si>
  <si>
    <t>view of the city at sunrise .</t>
  </si>
  <si>
    <t>actor attends the premiere of film</t>
  </si>
  <si>
    <t># drops back to pass during a game against sports team .</t>
  </si>
  <si>
    <t>the many bags of person and celebrity</t>
  </si>
  <si>
    <t>face to face with the badger</t>
  </si>
  <si>
    <t>if in doubt , bake a cake !</t>
  </si>
  <si>
    <t>analog tv sat next to modern day led television .</t>
  </si>
  <si>
    <t>illustration of a letter c is for cooking</t>
  </si>
  <si>
    <t>person : waves steps away from the campsite</t>
  </si>
  <si>
    <t>tickets for the event started at £ 45 , but fans could pay an extra £ 70 to meet the star and get a printed picture with him</t>
  </si>
  <si>
    <t>disappearing nine patch - love the soft restful colors in this easy quilt pattern</t>
  </si>
  <si>
    <t>gorgeous old homes like these are no longer the exception , but the rule</t>
  </si>
  <si>
    <t>a view of the marquee</t>
  </si>
  <si>
    <t>actor on the set of film</t>
  </si>
  <si>
    <t>i actually have a pair of these boots !</t>
  </si>
  <si>
    <t>i snagged a pair of mint - green mules from a few seasons ago and get a compliment every time i wear them !</t>
  </si>
  <si>
    <t>a copy of comic book series # 27 , with the first appearance of comic book character .</t>
  </si>
  <si>
    <t>person is trying to raise funds for the family who lost person</t>
  </si>
  <si>
    <t>accommodation type for rent in a master 's house</t>
  </si>
  <si>
    <t>studio shot of young woman wearing hat and reading a book</t>
  </si>
  <si>
    <t>here is a wide shot of the ceremony .</t>
  </si>
  <si>
    <t>man with his back to the camera , pushes himself down a long walkway into the distance by the water .</t>
  </si>
  <si>
    <t>couple walking inside a tunnel</t>
  </si>
  <si>
    <t>catering party with people around table of dishes from the menu , top view .</t>
  </si>
  <si>
    <t>a pack of domestic dogs seen roaming the roads and chasing animals .</t>
  </si>
  <si>
    <t>businessperson walks through a home being renovated .</t>
  </si>
  <si>
    <t>the stained glass windows inside tourist attraction where painting artist is buried .</t>
  </si>
  <si>
    <t>abstract christmas tree decorated with balls in the form of flags of countries football teams</t>
  </si>
  <si>
    <t>vector illustration of a calm sea with boats on beautiful nature background .</t>
  </si>
  <si>
    <t>making little changes in a small living room to make it a cozy and comfortable space .</t>
  </si>
  <si>
    <t>the bartender at the restaurant prepares a cocktail .</t>
  </si>
  <si>
    <t>the road to the farm .</t>
  </si>
  <si>
    <t>detail of industry of a house</t>
  </si>
  <si>
    <t>firefighters are working the fire</t>
  </si>
  <si>
    <t>how to wear over the knee boots .</t>
  </si>
  <si>
    <t>automobile model - one of my favorite cars .</t>
  </si>
  <si>
    <t>a small hilltop religious shrine</t>
  </si>
  <si>
    <t>a van was left up against the central reservation in the outside lane</t>
  </si>
  <si>
    <t>metal concrete reinforcing mats on a construction site</t>
  </si>
  <si>
    <t>image may contain : person , playing a musical instrument , on stage , guitar and night</t>
  </si>
  <si>
    <t>the home boasts views to the city .</t>
  </si>
  <si>
    <t>actor arriving for the premiere of thriller film</t>
  </si>
  <si>
    <t>people make their way inside the shopping mall</t>
  </si>
  <si>
    <t>businessperson , film producer , film director , actors attend the after party</t>
  </si>
  <si>
    <t>woman reading a copy of the newspaper</t>
  </si>
  <si>
    <t>field of corn being harvested on an autumn day</t>
  </si>
  <si>
    <t>view of the lonely street in the morning with sunlight and shadow .</t>
  </si>
  <si>
    <t>people ride outside fast food restaurant .</t>
  </si>
  <si>
    <t>wide shot of an older man riding a horse towards the camera in slow motion</t>
  </si>
  <si>
    <t>actor in a little black dress .</t>
  </si>
  <si>
    <t>stern view of the dock from person departing from marina</t>
  </si>
  <si>
    <t>they then found out person suffers from the same disease</t>
  </si>
  <si>
    <t>black and white photograph of the statue on the entrance gate .</t>
  </si>
  <si>
    <t>this gorgeous pair of earrings were featured in april issue .</t>
  </si>
  <si>
    <t>members of the team with person .</t>
  </si>
  <si>
    <t>kalashnikov electric motorcycle : basic and utilitarian , not unlike invention</t>
  </si>
  <si>
    <t>i like this cut most - maybe keep a little longer .</t>
  </si>
  <si>
    <t>mughal structure at the sunset .</t>
  </si>
  <si>
    <t>rugby player after the semi final match .</t>
  </si>
  <si>
    <t>actor attends the opening ceremony and premiere during festival</t>
  </si>
  <si>
    <t>stained glass window overlooking the garden , home of novelist</t>
  </si>
  <si>
    <t>person sharing a joke with best man</t>
  </si>
  <si>
    <t>a member of health performs during festival .</t>
  </si>
  <si>
    <t># boats # 70th # birthday greeting card .</t>
  </si>
  <si>
    <t>easy riders : the girls arrived at their new base in a rv while the boys travelled in style in a sports car</t>
  </si>
  <si>
    <t>snow fell throughout the region over the weekend .</t>
  </si>
  <si>
    <t>a young woman with her veil off rides on a horse on the southern shores in the region</t>
  </si>
  <si>
    <t>demonstration for an outside shop</t>
  </si>
  <si>
    <t>happy smiling girl young woman with headphones listening music and blowing a kiss outdoor .</t>
  </si>
  <si>
    <t>pink berries on a tree</t>
  </si>
  <si>
    <t>scared businessman in a suit and tie isolated on white background - cartoon character</t>
  </si>
  <si>
    <t>a model walks the runway at the show during fashion week</t>
  </si>
  <si>
    <t>globe inside a gear or cog , setting parameters , global options - line icon</t>
  </si>
  <si>
    <t>a family of 3 in a park</t>
  </si>
  <si>
    <t>celebrity and heavy metal artist .</t>
  </si>
  <si>
    <t>child watering the bushes , fence in background</t>
  </si>
  <si>
    <t>exterior of the first original coffee shop</t>
  </si>
  <si>
    <t>athlete wins the ball in the line out</t>
  </si>
  <si>
    <t>soccer ball laying on the grass</t>
  </si>
  <si>
    <t>businessmen having a fight with boxing gloves</t>
  </si>
  <si>
    <t>orange is a color that says welcome and is associated with joy and warmth .</t>
  </si>
  <si>
    <t>cat in cap with a ball</t>
  </si>
  <si>
    <t>person and cake made for a man that likes horse racing .</t>
  </si>
  <si>
    <t>young lady chatting smartphone , hold cell phone and looking at the cell phone</t>
  </si>
  <si>
    <t>back at the start : passengers were asked to change planes and the original aircraft was fumigated</t>
  </si>
  <si>
    <t>man playing frisbee on the beach</t>
  </si>
  <si>
    <t>the historical town : the railway station</t>
  </si>
  <si>
    <t>the fifth - minutes strike was the former forward 's third goal in games for the champions</t>
  </si>
  <si>
    <t>a city is the valley of waterfalls .</t>
  </si>
  <si>
    <t>person plays the ball back to person as us census designated place offered no other way out for defence .</t>
  </si>
  <si>
    <t>not sure where we are at ... here is a map for you .</t>
  </si>
  <si>
    <t>where chemical element is found co2 in the atmosphere</t>
  </si>
  <si>
    <t>cabins from across the pond</t>
  </si>
  <si>
    <t>heat a large saucepan of water , add in zucchini , and allow it to become tender .</t>
  </si>
  <si>
    <t>church at the park of person</t>
  </si>
  <si>
    <t>people go to friday prayers</t>
  </si>
  <si>
    <t>boxer , right , reached the final of the lightweight category</t>
  </si>
  <si>
    <t>image may contain : person , on stage , playing a musical instrument , night and indoor</t>
  </si>
  <si>
    <t>person poses for photos on media day</t>
  </si>
  <si>
    <t>woman hands holding smartphone and browsing the internet against sunset .</t>
  </si>
  <si>
    <t>sunrise over the dock o the bay</t>
  </si>
  <si>
    <t>film director poses on the red carpet for awards held</t>
  </si>
  <si>
    <t>people waited in line tuesday night until the law went into effect .</t>
  </si>
  <si>
    <t>olympic athlete celebrates after scoring his team 's opening goal during the match .</t>
  </si>
  <si>
    <t>single family homes for sale .</t>
  </si>
  <si>
    <t>the soup of chicken , vegetables and spices</t>
  </si>
  <si>
    <t>key question : what is the purpose of this film poster .</t>
  </si>
  <si>
    <t>bottle of wine and a bunch red grapes</t>
  </si>
  <si>
    <t>a poster for drama starring actors</t>
  </si>
  <si>
    <t>dump truck in a movie .</t>
  </si>
  <si>
    <t>person with journalist during discussions .</t>
  </si>
  <si>
    <t>seagulls sitting on a house roof</t>
  </si>
  <si>
    <t>mock - up i created for a website design .</t>
  </si>
  <si>
    <t>solitary tree in the middle of the mountain</t>
  </si>
  <si>
    <t>same gown ... actors are both fans .</t>
  </si>
  <si>
    <t>couch in the living room .</t>
  </si>
  <si>
    <t>country artist and progressive rock artist perform on stage</t>
  </si>
  <si>
    <t>can anyone think of a more delicious way to spend a bank holiday monday than trying out new flavours of popcorn ?</t>
  </si>
  <si>
    <t>mechanics push back the racing car of athlete as the grand</t>
  </si>
  <si>
    <t>stock image ofwooden front door to the house , colonial old building style .</t>
  </si>
  <si>
    <t>flag patriotic background with pyrotechnic or light burst and love heart in the centre</t>
  </si>
  <si>
    <t>happy face of a baby girl</t>
  </si>
  <si>
    <t>this tree lights up spectacularly when dark falls .</t>
  </si>
  <si>
    <t>luxury vintage border in the baroque style with gold floral pattern frame .</t>
  </si>
  <si>
    <t>pears on a reflective surface with a black background</t>
  </si>
  <si>
    <t>memorial to novelist , depicts the main characters from book and historical fiction book</t>
  </si>
  <si>
    <t>view of the flower garden</t>
  </si>
  <si>
    <t>actor and dramatist on the set of their new movie</t>
  </si>
  <si>
    <t>person playing the role of person in a performance of speculative fiction book .</t>
  </si>
  <si>
    <t>road in the middle of tropical forest .</t>
  </si>
  <si>
    <t>basketball point guard during the first quarter of a basketball game against sports team .</t>
  </si>
  <si>
    <t>how to decorate a balcony in an apartment</t>
  </si>
  <si>
    <t>my friend recommended this solution for thinning hair , now my hair grows so much faster</t>
  </si>
  <si>
    <t>person joins person on how did you get into that ? to talk !</t>
  </si>
  <si>
    <t>basic instructions on how to make a concrete and wood table</t>
  </si>
  <si>
    <t>when a true master dwells in a place , the landscape takes on a supernatural excellence --</t>
  </si>
  <si>
    <t>person and stick wall tiles are resistant to the heat of stove</t>
  </si>
  <si>
    <t>dogs playing together on a green grass .</t>
  </si>
  <si>
    <t>boating in a canal with facades of townhouses</t>
  </si>
  <si>
    <t>comedian attends the premiere after party</t>
  </si>
  <si>
    <t>the world 's first steam - powered submarine , next</t>
  </si>
  <si>
    <t>what kind of house does $3.5 million get you ?</t>
  </si>
  <si>
    <t>wallpaper : christmas ornament on snow over an abstract</t>
  </si>
  <si>
    <t>a bicycle parked promoting the candidate for a city</t>
  </si>
  <si>
    <t>canadian census division ranked the 47th worst traffic in the world</t>
  </si>
  <si>
    <t>view outside the building that houses the exhibit</t>
  </si>
  <si>
    <t>hand holding weeds that have just been pulled out of the ground</t>
  </si>
  <si>
    <t>author 's wife feeding a tiger cub</t>
  </si>
  <si>
    <t>silhouette of a man , throwing garbage in a bin</t>
  </si>
  <si>
    <t>collection of individual hand drawn elements for use as part of a design</t>
  </si>
  <si>
    <t>mother take a photo of children at christmas morning</t>
  </si>
  <si>
    <t>the mosaic with the fishes and sea creatures</t>
  </si>
  <si>
    <t>fade of the day --</t>
  </si>
  <si>
    <t>the way sunrise might look .</t>
  </si>
  <si>
    <t>this recipe for dish is a healthier take on food .</t>
  </si>
  <si>
    <t>image of modern buildings and benches by the river .</t>
  </si>
  <si>
    <t>sun glowing through an orange misty sky over a calm , boat strewn sea .</t>
  </si>
  <si>
    <t>many of the smaller family - run businesses are closing</t>
  </si>
  <si>
    <t>friends interacting while having a glass of beer at restaurant</t>
  </si>
  <si>
    <t>facade from a big factory with nice red details</t>
  </si>
  <si>
    <t>pop artist attends the premiere</t>
  </si>
  <si>
    <t>fold cat sitting on the window</t>
  </si>
  <si>
    <t>the marina is enveloped in red dusty haze as a storm moves over filming location</t>
  </si>
  <si>
    <t>manager of gestures during the match .</t>
  </si>
  <si>
    <t>dress up a plain mirror that 's adhered to the wall by overlaying a wood frame</t>
  </si>
  <si>
    <t>happy girl listening music on headphones and using tablet in the outdoor cafe</t>
  </si>
  <si>
    <t>christmas tree in a house with cats</t>
  </si>
  <si>
    <t>hand of a businesswoman with a microphone</t>
  </si>
  <si>
    <t>tree in the wilderness with raindrops on it</t>
  </si>
  <si>
    <t>first drink at the main bar</t>
  </si>
  <si>
    <t>singer of band performs in concert</t>
  </si>
  <si>
    <t>female hiker on the mountain in winter wales uk</t>
  </si>
  <si>
    <t>the fruit grows around the seeds and keeps them safe .</t>
  </si>
  <si>
    <t>a model walks the runway at the fashion show during paris menswear fashion week .</t>
  </si>
  <si>
    <t>this soap takes me to a happy place i imagine a field of wild flowers</t>
  </si>
  <si>
    <t>a great day with a building and compound wall .</t>
  </si>
  <si>
    <t>fans greet the players returning .</t>
  </si>
  <si>
    <t>recipes for every occasion -- all year long !</t>
  </si>
  <si>
    <t>hazard has scored goals in appearances in all competitions for football team this season</t>
  </si>
  <si>
    <t>portrait of pop artist holding a large wheel</t>
  </si>
  <si>
    <t>biological species cut in half on a white background with a shadow</t>
  </si>
  <si>
    <t>boat through the waves and fishing equipment .</t>
  </si>
  <si>
    <t>australian suburb showing wind blown veil during a kiss</t>
  </si>
  <si>
    <t>a collection of different faces from happy looking people</t>
  </si>
  <si>
    <t>person , thought she had seen a face in the fire and so snapped a picture of it</t>
  </si>
  <si>
    <t>chocolate cupcake with colorful sprinkles on a purple paper background</t>
  </si>
  <si>
    <t>architect making a presentation about city buildings .</t>
  </si>
  <si>
    <t>flag sticking in a variety of banknotes .</t>
  </si>
  <si>
    <t>cricketer plays a shot during the 4th match .</t>
  </si>
  <si>
    <t>celebrity and person make a snowman during film festival</t>
  </si>
  <si>
    <t>american football player , right , is one of many players who played for football coach and is saddened and shocked by the scandal .</t>
  </si>
  <si>
    <t>actor at an event for beauty and the beast</t>
  </si>
  <si>
    <t>wolf with jewels and bracelets .</t>
  </si>
  <si>
    <t>a student writes on a notepad while drinking coffee</t>
  </si>
  <si>
    <t>image may contain : person , playing a sport , on stage , basketball court , shoes and outdoor</t>
  </si>
  <si>
    <t>reading glasses on a black background</t>
  </si>
  <si>
    <t>satellite dish mounted on the wall of a private house</t>
  </si>
  <si>
    <t>an office building with repetitive blue windows</t>
  </si>
  <si>
    <t>composition from tulips and butterflies on a white background .</t>
  </si>
  <si>
    <t>celebrity turned heads in a red mini dress while headed to the movies .</t>
  </si>
  <si>
    <t>plant a flower for a bee or butterfly</t>
  </si>
  <si>
    <t>an early morning view of the skyline</t>
  </si>
  <si>
    <t>man is interviewed during event</t>
  </si>
  <si>
    <t>amazing shot shot from a plane</t>
  </si>
  <si>
    <t>football player and battle for the ball during their draw</t>
  </si>
  <si>
    <t>coastal living room with a white palette decorated with blue accents</t>
  </si>
  <si>
    <t>close - up of a glass of pomegranate juice</t>
  </si>
  <si>
    <t>group of candle light on blurred old wooden background at the night .</t>
  </si>
  <si>
    <t>tv drama ; i want this outfit ! gorgeous long red dress under beautiful long trench with full buttons</t>
  </si>
  <si>
    <t>how many changes from stock can you spot in the engine bay ? hint , there is 1 you can not see .</t>
  </si>
  <si>
    <t>so in love : the bride and groom barely left each others sides</t>
  </si>
  <si>
    <t>big birds , storks or cranes , nesting at the tops of street lamps and this church</t>
  </si>
  <si>
    <t>white on white and a few dark accents - simply refreshing .</t>
  </si>
  <si>
    <t>weather has turned to snow and i have no idea where i 'm going</t>
  </si>
  <si>
    <t>picture of an elderly man celebrating western christian holiday with his grandchildren while decorating a christmas tree</t>
  </si>
  <si>
    <t>symbol of harmony and balance .</t>
  </si>
  <si>
    <t>pop artist arrives at awards held</t>
  </si>
  <si>
    <t>a horse and buggy on a rural road in country</t>
  </si>
  <si>
    <t>female hand with a hose watering garden plants</t>
  </si>
  <si>
    <t>attractive couple in hotel or apartment go onto the balcony to look at the view</t>
  </si>
  <si>
    <t>a set of six pose variations of sick elderly man</t>
  </si>
  <si>
    <t>a woman preparing a salad .</t>
  </si>
  <si>
    <t>she showed off a bit of leg .</t>
  </si>
  <si>
    <t>smile and let everyone know that today you are a lot stronger than you were yesterday .</t>
  </si>
  <si>
    <t>the dish of a zucchini</t>
  </si>
  <si>
    <t>... is magic , like a diamond necklace displayed on a dark sea .</t>
  </si>
  <si>
    <t>did this beaver felt hat belong to brother , image by person for population</t>
  </si>
  <si>
    <t>person speaks during the meeting .</t>
  </si>
  <si>
    <t>person performs on the stage in concert</t>
  </si>
  <si>
    <t>the many bags of accessory - loving male celebrities</t>
  </si>
  <si>
    <t>the murky waters on a bright summer day .</t>
  </si>
  <si>
    <t>the picture i used for my self portrait</t>
  </si>
  <si>
    <t>symbolic wedding on the beach</t>
  </si>
  <si>
    <t>abstract circle frame with white flat icons with slanting shadows illustrating different relationships between people in family on the bright yellow background</t>
  </si>
  <si>
    <t>people speak to the crowd .</t>
  </si>
  <si>
    <t>rock artist performs during day</t>
  </si>
  <si>
    <t>jet aircraft on the runway and ready</t>
  </si>
  <si>
    <t>race car of the 1930 's front view showing logo and grill</t>
  </si>
  <si>
    <t>pop artist on stage in a shirt .</t>
  </si>
  <si>
    <t>musical artist performing at show</t>
  </si>
  <si>
    <t>person watching his younger person with a snowball</t>
  </si>
  <si>
    <t>pictorial view of the village on the way to a city</t>
  </si>
  <si>
    <t>day of the dead cake</t>
  </si>
  <si>
    <t>person wears scarf as she joins</t>
  </si>
  <si>
    <t>large movie light powering on and creating a flare on the lens</t>
  </si>
  <si>
    <t>a brand buy ladies leather shoes dark gold for sale pink - purple - white</t>
  </si>
  <si>
    <t>do not spend money in stores with this sign .</t>
  </si>
  <si>
    <t>young businesswoman sitting in an armchair with legs on table</t>
  </si>
  <si>
    <t>illustration of a blue robot isolated on a white background</t>
  </si>
  <si>
    <t>slow motion clip of a girl walking with her horse through a barn .</t>
  </si>
  <si>
    <t>airplane in the clean sky</t>
  </si>
  <si>
    <t>cars with kayaks on the roof .</t>
  </si>
  <si>
    <t>label and color the parts of the head</t>
  </si>
  <si>
    <t>actor at the special screening</t>
  </si>
  <si>
    <t>red apple on a pile of books .</t>
  </si>
  <si>
    <t>actor attending the premiere party</t>
  </si>
  <si>
    <t>background with musical notes and treble clef on a christmas tree branch</t>
  </si>
  <si>
    <t>photograph : the brick - domed roof and entrance porch , viewed from the north .</t>
  </si>
  <si>
    <t>dining room in a rustic log cabin</t>
  </si>
  <si>
    <t>a view of the monument .</t>
  </si>
  <si>
    <t>a shadowy image of a human face , created by blending inanimate objects that resemble faces .</t>
  </si>
  <si>
    <t>some of our famous cocktails .</t>
  </si>
  <si>
    <t>a fashion look featuring striped top and black hi tops .</t>
  </si>
  <si>
    <t>flying up to the sky</t>
  </si>
  <si>
    <t>person added warm leather accessories to her blue and white print dress for a stroll .</t>
  </si>
  <si>
    <t>a portrait of novelist by visual artist</t>
  </si>
  <si>
    <t>a vector illustration of button through skirt</t>
  </si>
  <si>
    <t>day - meeting mr w on the train</t>
  </si>
  <si>
    <t>shopping cart thin line icon for web and mobile minimalistic flat design .</t>
  </si>
  <si>
    <t>pretty little girl cover her eyes with hands , making a wish and blowing candles on a birthday cake .</t>
  </si>
  <si>
    <t>cormorants in a tree by the lakes</t>
  </si>
  <si>
    <t>a full length image of a caucasian real mother and teenage daughter picking vegetables in an urban garden for healthy eating .</t>
  </si>
  <si>
    <t>metal texture with some added highlights and reflections</t>
  </si>
  <si>
    <t>a mother with her child , a student .</t>
  </si>
  <si>
    <t>your guide to planning and buying a modular kitchen</t>
  </si>
  <si>
    <t>a blue shopping cart isolated on white background</t>
  </si>
  <si>
    <t>the dog breed is not one that many people have heard of over the course of their lives .</t>
  </si>
  <si>
    <t>how to naturally remove a black dot in my nose ?</t>
  </si>
  <si>
    <t>film character holding a gift in colorful box and smiling .</t>
  </si>
  <si>
    <t>image may contain : person , playing a musical instrument , on stage and indoor</t>
  </si>
  <si>
    <t>call me crazy , but i love the house from harry potter .</t>
  </si>
  <si>
    <t>family riding mountain bikes in the alps</t>
  </si>
  <si>
    <t>cartoon about fame - of course , it is difficult living your life in the public eye .</t>
  </si>
  <si>
    <t>empty opened cardboard box in the design of information related to business</t>
  </si>
  <si>
    <t>group shot with politician , judges , entertainment and recurring competition .</t>
  </si>
  <si>
    <t>we are officially obsessed with garment get yours now in boutiques &amp; online x</t>
  </si>
  <si>
    <t>football player is challenged by football player during the game</t>
  </si>
  <si>
    <t>how big business kept this incredibly healthy oil from the masses ... by convincing people that all saturated fats are bad for you , which is false</t>
  </si>
  <si>
    <t>fans enjoy the game against football team</t>
  </si>
  <si>
    <t>person , addresses the graduating seniors during graduation ceremonies .</t>
  </si>
  <si>
    <t>fashion designer resting her chin in her hands while taking a break from work .</t>
  </si>
  <si>
    <t>the setting sun creating rays through the surrounding trees</t>
  </si>
  <si>
    <t>a view up the industrial roof .</t>
  </si>
  <si>
    <t>a penny for your thoughts</t>
  </si>
  <si>
    <t>actor attends the world premiere of person .</t>
  </si>
  <si>
    <t>view of the city from the boat</t>
  </si>
  <si>
    <t>girl reading a book in the winter garden , snow day</t>
  </si>
  <si>
    <t>luxury west coast style house with beautiful landscaping on a sunny day .</t>
  </si>
  <si>
    <t>island offered plenty of dunes and miles of white sandy beaches .</t>
  </si>
  <si>
    <t>flow diagram illustrating the overall process of simulation</t>
  </si>
  <si>
    <t>a canal and street scene with trams on an autumn day</t>
  </si>
  <si>
    <t>logging has been done right to the edge of the reserve .</t>
  </si>
  <si>
    <t># poses for a photo wearing the new uniform .</t>
  </si>
  <si>
    <t>big close up of man sitting at a table in a bar , drinking beer</t>
  </si>
  <si>
    <t>the luxurious bathtub in our room .</t>
  </si>
  <si>
    <t>laptop and phone on show in the back of a car</t>
  </si>
  <si>
    <t>making connections as you read pay attention to the ways your brain is connecting to the text .</t>
  </si>
  <si>
    <t>stunt dreamed big when thinking of possible jumps .</t>
  </si>
  <si>
    <t>actors pose beside a tree in costume .</t>
  </si>
  <si>
    <t>a girl with innocent face stock photo</t>
  </si>
  <si>
    <t>food by unit of mass</t>
  </si>
  <si>
    <t>illustration of a plumber with gloves holding presenting monkey wrench set inside circle shape on isolated background done in cartoon style .</t>
  </si>
  <si>
    <t>cute christmas deer with little bird and gift .</t>
  </si>
  <si>
    <t>the memorial from under the cypress tree .</t>
  </si>
  <si>
    <t>a home with rustic elements</t>
  </si>
  <si>
    <t>colorful market with ornamental christmas tree in the main center</t>
  </si>
  <si>
    <t>fool everyone into thinking you lopped off your long hair by pulling it into a faux bob .</t>
  </si>
  <si>
    <t>cat lying down and looking at the camera</t>
  </si>
  <si>
    <t>an athletic skier rips fresh powder turns on a sunny day</t>
  </si>
  <si>
    <t>cabin in a forest with minimal impact on the environment</t>
  </si>
  <si>
    <t>portrait of a young woman wearing a traditional headscarf</t>
  </si>
  <si>
    <t>big and small water drops with star in the middle</t>
  </si>
  <si>
    <t>author poses in the front row at the spring fashion show during olympus fashion week .</t>
  </si>
  <si>
    <t>digger the owl from film</t>
  </si>
  <si>
    <t>with a beautiful campus , you almost forget that you 're right by filming location .</t>
  </si>
  <si>
    <t>cat laying on the couch</t>
  </si>
  <si>
    <t>fruit , tangerine and pear lie on a white background</t>
  </si>
  <si>
    <t>the sun sets over wind turbines</t>
  </si>
  <si>
    <t>a close up view of the beautiful flower</t>
  </si>
  <si>
    <t>film director attends premiere during festival</t>
  </si>
  <si>
    <t>portrait of a lady with painting artist</t>
  </si>
  <si>
    <t>family on a farm in autumn .</t>
  </si>
  <si>
    <t>a coach is hoisted by crane on to the roof today as part of sculpture artist</t>
  </si>
  <si>
    <t>illustration of the colorful balloons in the garden on a white backgrounds</t>
  </si>
  <si>
    <t>young couple walking and talking in the city</t>
  </si>
  <si>
    <t>seamless pattern of bananas border on a white background</t>
  </si>
  <si>
    <t>fans wave the flag during the game against sports team sunday .</t>
  </si>
  <si>
    <t>businessperson and guest attend music festival .</t>
  </si>
  <si>
    <t>celebrity on the carousel with his kids</t>
  </si>
  <si>
    <t>a migrant struggles with police after being forced to leave a makeshift camp set up before it is dismantled</t>
  </si>
  <si>
    <t>a city is the largest and most populous city .</t>
  </si>
  <si>
    <t>but the sign said it was fine !</t>
  </si>
  <si>
    <t>last spring eating tomatoes from the garden</t>
  </si>
  <si>
    <t>the feet of a young woman as she is standing on some rocks on the beach</t>
  </si>
  <si>
    <t>holiday - young girl lying down beside a camping tent</t>
  </si>
  <si>
    <t>christmas gift ideas - great gift ideas for men - a little something for every guy on your list .</t>
  </si>
  <si>
    <t>protestors outside country ahead of announcement</t>
  </si>
  <si>
    <t>organization leader and noble person stepped down from the helicopter after checking out the interior .</t>
  </si>
  <si>
    <t>sheer gown looks inspired by a peacock , and comes complete with a cape</t>
  </si>
  <si>
    <t>traditional pop artist attends the party</t>
  </si>
  <si>
    <t>watercolour christmas cards - painting over the masking fluid with watercolour</t>
  </si>
  <si>
    <t>see how decorating with throw pillows can change the feel of any room .</t>
  </si>
  <si>
    <t>a set of seamless patterns</t>
  </si>
  <si>
    <t>noble title , and person are seen .</t>
  </si>
  <si>
    <t>women lying on the floor with a computer</t>
  </si>
  <si>
    <t>hard rock artist performs on stage</t>
  </si>
  <si>
    <t>water surface with small waves moving in the direction of the wind</t>
  </si>
  <si>
    <t>a model walks the runway at the fashion show during fashion week</t>
  </si>
  <si>
    <t>before : kitchen was smaller and more cut off from the rest of the home .</t>
  </si>
  <si>
    <t>ice hockey defenceman with a dog during a photo shoot for the calendar</t>
  </si>
  <si>
    <t>all high rise office buildings can been seen</t>
  </si>
  <si>
    <t>soccer player in action during the training session .</t>
  </si>
  <si>
    <t>a view of the town 's surroundings .</t>
  </si>
  <si>
    <t>autumn leaf above tourist attraction</t>
  </si>
  <si>
    <t>olympic athlete warms up before game .</t>
  </si>
  <si>
    <t>greeting card with white rabbit and easter eggs on a blue background</t>
  </si>
  <si>
    <t>i am still working on a couple of presents but as soon as i 'm finished with them they will be sitting under my tree .</t>
  </si>
  <si>
    <t>aerial view of a village by crater lake</t>
  </si>
  <si>
    <t>crowds of people gather round structure in commemoration</t>
  </si>
  <si>
    <t>say hello to your new vacation home !</t>
  </si>
  <si>
    <t>i 'd like a cheeseburger with no cheese charge me for person</t>
  </si>
  <si>
    <t>traditional street in a mountain village</t>
  </si>
  <si>
    <t>wooden door and windows with metal lattice in an ancient house</t>
  </si>
  <si>
    <t>person : foods to eat for a healthy heart</t>
  </si>
  <si>
    <t>quote have a nice day with hand painted pink roses and leaves label for holiday</t>
  </si>
  <si>
    <t>little girl standing in the garden watering lettuce</t>
  </si>
  <si>
    <t>episode pictured during the sketch</t>
  </si>
  <si>
    <t>fighter jet and jet fighter performing flight</t>
  </si>
  <si>
    <t>woman looking at clothing in a shopping mall</t>
  </si>
  <si>
    <t>ice hockey right winger , left , celebrates with his teammate after scoring against country during the preliminary round match .</t>
  </si>
  <si>
    <t>woman and man working with tablet on the bench .</t>
  </si>
  <si>
    <t>actor signed autographs and took photos with fans abroad before the premier release of his latest</t>
  </si>
  <si>
    <t>man goes through a wheat field and heads to a road traveled by cars</t>
  </si>
  <si>
    <t>person leaves in the flask .</t>
  </si>
  <si>
    <t>bright christmas gifts on a white background .</t>
  </si>
  <si>
    <t>vector seamless repeating pattern of geometric elements in the form of diamonds and small squares , colorful geometric background</t>
  </si>
  <si>
    <t>tourists awaiting the sunset at pier</t>
  </si>
  <si>
    <t>officials estimate that people attend the annual fair .</t>
  </si>
  <si>
    <t>person went 3 - for - 4 with runs in sunday 's later game as educational institution campus avoided getting swept by american football team in the weekend series .</t>
  </si>
  <si>
    <t>opt for comfort in a green coat and blue ripped skinny jeans .</t>
  </si>
  <si>
    <t>the fox and the little prince graphic / illustration by person buy now as poster , art print and greeting card ...</t>
  </si>
  <si>
    <t>foods and food product in a basket</t>
  </si>
  <si>
    <t>all about style , fashion and beauty</t>
  </si>
  <si>
    <t>children admiring a cheetah at the zoo</t>
  </si>
  <si>
    <t>on the left in front of a crowd of soldiers</t>
  </si>
  <si>
    <t>willow on the river in early autumn</t>
  </si>
  <si>
    <t>the library is converted into a dining room for the dinner</t>
  </si>
  <si>
    <t>clams are a rich source of iron .</t>
  </si>
  <si>
    <t>king size bed with all new natural linens .</t>
  </si>
  <si>
    <t>glasses with ingredients for lemonade , stand on the table .</t>
  </si>
  <si>
    <t>team members a celebrate with the trophy after winning the second leg match as part .</t>
  </si>
  <si>
    <t>birthday are for fun ; enjoy a sticky bun .</t>
  </si>
  <si>
    <t>the sun setting on a great day 's surfing</t>
  </si>
  <si>
    <t>person celebrates a goal for german city</t>
  </si>
  <si>
    <t>christmas market at the market square</t>
  </si>
  <si>
    <t>images of motorcycle racer competing</t>
  </si>
  <si>
    <t>outlaw country artist performs in concert</t>
  </si>
  <si>
    <t>out of focus led multicolor christmas lights providing the perfect</t>
  </si>
  <si>
    <t>goalkeeper stands on the pitch during the soccer match</t>
  </si>
  <si>
    <t>3d football soccer ball containing the flag spinning on a white background</t>
  </si>
  <si>
    <t>frame with beige foliage and beige wild flowers a white background .</t>
  </si>
  <si>
    <t>black and white image of an old industrial factory</t>
  </si>
  <si>
    <t>a helmet on the sideline during the game against the duke blue devils .</t>
  </si>
  <si>
    <t>happy woman in curlers and a mask on his face</t>
  </si>
  <si>
    <t>journalists and other people hold up pens and hold signs that say during a vigil .</t>
  </si>
  <si>
    <t>actor attends the premiere during festival</t>
  </si>
  <si>
    <t>vector illustration of a banner for holiday with colorful kites .</t>
  </si>
  <si>
    <t>abstract colorful illustration with a yellow bird singing from a wooden snowy plate .</t>
  </si>
  <si>
    <t>chalky set of some figures and samples isolated on black .</t>
  </si>
  <si>
    <t>artist was nominated for award and her poster is next to the one designed for an event .</t>
  </si>
  <si>
    <t>close up view and reflection</t>
  </si>
  <si>
    <t>person is excited about the city 's economic prospects .</t>
  </si>
  <si>
    <t>motorcycles &amp; a city on water</t>
  </si>
  <si>
    <t>general tips to design a home theater on your own</t>
  </si>
  <si>
    <t>in a world full of trends i want to remain a classic . quotes for - photos</t>
  </si>
  <si>
    <t>players of practice during a training session .</t>
  </si>
  <si>
    <t>man on a mission --</t>
  </si>
  <si>
    <t>person rocking chair on a wooden house in the old atmosphere in the evening</t>
  </si>
  <si>
    <t>property image # apartment in the village</t>
  </si>
  <si>
    <t>gp find the number of terms required for 1 by 1000</t>
  </si>
  <si>
    <t>person then follow my board for more pins</t>
  </si>
  <si>
    <t>bear in a forest seamless pattern .</t>
  </si>
  <si>
    <t>soccer goalkeeper kicks the ball clear during the match .</t>
  </si>
  <si>
    <t>full moon and dark clouds in the sky</t>
  </si>
  <si>
    <t>person and pop artist speak on stage .</t>
  </si>
  <si>
    <t>a home beneath the original restored bell tower</t>
  </si>
  <si>
    <t>a young workers relaxing and playing card game at carousel during festival</t>
  </si>
  <si>
    <t>circular seamless pattern of colored feathers on a white background .</t>
  </si>
  <si>
    <t>a portrait of the bride and groom on their wedding day</t>
  </si>
  <si>
    <t>hobby for dresses designed for the inch dolls .</t>
  </si>
  <si>
    <t>late gothic revival structure is a hybrid cable - stayed / suspension bridge and is one of the oldest bridges of either type</t>
  </si>
  <si>
    <t>example of an arts and crafts wood exterior home design</t>
  </si>
  <si>
    <t>her bundle of joy : the beauty arrived with person on sunday before catching a flight</t>
  </si>
  <si>
    <t>writing refer a friend with black marker on visual screen .</t>
  </si>
  <si>
    <t>the print of the day !</t>
  </si>
  <si>
    <t>sheep are mustered through the city center to promote the conservation of the ancient paths of migration dating back .</t>
  </si>
  <si>
    <t>cranes shaped like giraffes arise from a construction site behind a concrete wall .</t>
  </si>
  <si>
    <t>for just 125 , you can book accommodation type in we have a number of different sized rooms for hire either during the day or evenings , including weekends , which are accessible for most levels of mobility .</t>
  </si>
  <si>
    <t>collage of actor during festival .</t>
  </si>
  <si>
    <t>actor and her daughter are sighted in the gardens</t>
  </si>
  <si>
    <t>weekly markets in the area</t>
  </si>
  <si>
    <t>the same church , modelled today as restoration nears completion</t>
  </si>
  <si>
    <t>see the most charming nail designs in pink that are appropriate for almost any occasion .</t>
  </si>
  <si>
    <t>solar spots lighting the flag on the porch</t>
  </si>
  <si>
    <t>anatomy of the nose and throat .</t>
  </si>
  <si>
    <t>style instant noodles and tea next to a laptop</t>
  </si>
  <si>
    <t>costume designer and actor attend a dinner honoring the women</t>
  </si>
  <si>
    <t>steam locomotive with a vintage</t>
  </si>
  <si>
    <t>flag with title waving in the wind .</t>
  </si>
  <si>
    <t>people walk on the street in summer day , ethnicity</t>
  </si>
  <si>
    <t>baseball game on a beautiful summer day</t>
  </si>
  <si>
    <t>actor poses before the start of a baseball game .</t>
  </si>
  <si>
    <t>how well do you know these iconic songs ? test your knowledge in our quiz</t>
  </si>
  <si>
    <t>view of the obelisk at the northern end .</t>
  </si>
  <si>
    <t>red and green macaw in the rainforest</t>
  </si>
  <si>
    <t>fashion designer and celebrity watches the presentation of her clothing line</t>
  </si>
  <si>
    <t>if you have a dog and you 're looking for a single - family house , your focus is most likely to be on finding a place with a fenced yard .</t>
  </si>
  <si>
    <t>a ballet dancer performs onstage during the concert .</t>
  </si>
  <si>
    <t>taking a walk while snowing</t>
  </si>
  <si>
    <t>sketch of nautical sailing vessel in a sea</t>
  </si>
  <si>
    <t>genuine yellow headlight coming from a rally car of the 's .</t>
  </si>
  <si>
    <t>shows design of finished workbench built from this how to article .</t>
  </si>
  <si>
    <t>commentary each comment focuses make sure that each comment makes an arguable point and does not summarize what you have quoted .</t>
  </si>
  <si>
    <t>small purple flowers on a stalk , with almost sage green leaves .</t>
  </si>
  <si>
    <t>musician banks performing on the main stage during day of the music festival .</t>
  </si>
  <si>
    <t>over the years , there has been plenty of fuss .</t>
  </si>
  <si>
    <t>seamless pattern of lines in the style of engraving</t>
  </si>
  <si>
    <t>cute vector illustration of aircraft flying around the globe .</t>
  </si>
  <si>
    <t>people attend the launch of animal at person</t>
  </si>
  <si>
    <t>this will be my next tattoo .</t>
  </si>
  <si>
    <t>seat achieves the record of cars</t>
  </si>
  <si>
    <t>refreshing lemonade made with lemon , strawberry and basil .</t>
  </si>
  <si>
    <t>television show host wore a beautiful floral dress to the premiere</t>
  </si>
  <si>
    <t>i 'm proud of person and everything she stands for !</t>
  </si>
  <si>
    <t>a winter viewafter a heavy fall of snow</t>
  </si>
  <si>
    <t>smaller version of the 2nd project picture .</t>
  </si>
  <si>
    <t>the man lies on the grass and looks at the dandelion , then blows on them</t>
  </si>
  <si>
    <t>silhouette of a walking man in cowboy hat , 4k shot with alpha channel</t>
  </si>
  <si>
    <t>money tree with cuts on his hand of man .</t>
  </si>
  <si>
    <t>let your little wizard express his personal style with this tee .</t>
  </si>
  <si>
    <t>national flag on a white background with shadow</t>
  </si>
  <si>
    <t>a collection of different web , media , arrow and action icons .</t>
  </si>
  <si>
    <t>christmas cocktail party at person</t>
  </si>
  <si>
    <t>football players charge onto the field before a playoff game against school .</t>
  </si>
  <si>
    <t>celebrity and his father attend event .</t>
  </si>
  <si>
    <t>read an oasis in the desert by membership organisation</t>
  </si>
  <si>
    <t>young people celebrating labor day at the first of may</t>
  </si>
  <si>
    <t>tv producer talks personal style</t>
  </si>
  <si>
    <t>these wigs can be purchased in the color pictured or any color that you desire</t>
  </si>
  <si>
    <t>the leading actors in traditional costume pictured during a performance at a theatre</t>
  </si>
  <si>
    <t>gold cms icon on a white background</t>
  </si>
  <si>
    <t>person attends the 65th awards</t>
  </si>
  <si>
    <t>musical performance role for a birthday party at condominium</t>
  </si>
  <si>
    <t>people and dogs on the beach</t>
  </si>
  <si>
    <t>a close up of water drops on a spider web</t>
  </si>
  <si>
    <t>deer under a pink sunset</t>
  </si>
  <si>
    <t>biological species roaming through an open field</t>
  </si>
  <si>
    <t>ice hockey defenceman of the sports team skates against sports team</t>
  </si>
  <si>
    <t>actor attends the premiere at festival</t>
  </si>
  <si>
    <t>psychology of why people behave the way they do !</t>
  </si>
  <si>
    <t>close up , man makes espresso coffee in a quiet coffee shop in slow motion</t>
  </si>
  <si>
    <t>scientist showing a graph on the blackboard</t>
  </si>
  <si>
    <t>same house as before showing the porch and garden</t>
  </si>
  <si>
    <t>from reliably practical to boldly eye - catching , the shoes you need to get you through your hectic fashion - filled schedule .</t>
  </si>
  <si>
    <t>model is all smiles on set</t>
  </si>
  <si>
    <t>printmaking artist is seen on a wall next .</t>
  </si>
  <si>
    <t>players celebrate goal as the players look on dejected</t>
  </si>
  <si>
    <t>wallpaper probably with a concert , a fire , and anime titled horror film</t>
  </si>
  <si>
    <t>a fashion look featuring pumps , flats and person pumps .</t>
  </si>
  <si>
    <t>boys dive into the sea from a large rock in front</t>
  </si>
  <si>
    <t>property image # - 5 to 20 bedroom</t>
  </si>
  <si>
    <t>flowers at the end of the walk</t>
  </si>
  <si>
    <t>however , users are sharing a screenshot of the poll .</t>
  </si>
  <si>
    <t>red danger sign in a flat design on a white background</t>
  </si>
  <si>
    <t>waves foaming on the pebbled beach in sunshine</t>
  </si>
  <si>
    <t>living room : access to the private terrace</t>
  </si>
  <si>
    <t>young smiling girl trying colored bracelets in the store</t>
  </si>
  <si>
    <t>design template for your business .</t>
  </si>
  <si>
    <t>the fountain works in the autumn park</t>
  </si>
  <si>
    <t>buildings in the modern business and shopping district</t>
  </si>
  <si>
    <t>get the best flowers for mom this mother 's day !</t>
  </si>
  <si>
    <t>lush green landscape with high rugged mountains and a verdant plateau in the foreground under a cloudy sky</t>
  </si>
  <si>
    <t>spider outdoors on a piece of wood , front view</t>
  </si>
  <si>
    <t>merchandise is seen in front of the display</t>
  </si>
  <si>
    <t>this is how you open a can with just your bare hands</t>
  </si>
  <si>
    <t>animal walking towards the camera</t>
  </si>
  <si>
    <t>cheerleaders perform cheers for deployed service members</t>
  </si>
  <si>
    <t>crown and fronds of a palm tree silhouetted against a clear blue sunny tropical sky with light cloud in a travel</t>
  </si>
  <si>
    <t>map showing the track taken by person .</t>
  </si>
  <si>
    <t>typical house in the mountains</t>
  </si>
  <si>
    <t>person pulls actor in a white dress</t>
  </si>
  <si>
    <t>another room inside filming location .</t>
  </si>
  <si>
    <t>a man balanced himself as he washed windows in an apartment building .</t>
  </si>
  <si>
    <t>light at the end of the tunnel</t>
  </si>
  <si>
    <t>split : mother and his father lived together , but the family was very poor and the couple eventually separated and divorced</t>
  </si>
  <si>
    <t>i need a sleeve like this .</t>
  </si>
  <si>
    <t>football player warms up before a training session .</t>
  </si>
  <si>
    <t>yours truly , about to go for a run down the hill .</t>
  </si>
  <si>
    <t>young beautiful business woman with long hair is looking interested in a mobile phone .</t>
  </si>
  <si>
    <t>a poster from the 1960 's -- the decade we got our start !</t>
  </si>
  <si>
    <t>inside the lake house looking out over the lake .</t>
  </si>
  <si>
    <t>biological species jumping out of the water</t>
  </si>
  <si>
    <t>big expensive modern house on a hill with puffy white clouds</t>
  </si>
  <si>
    <t>students create a t - shirt design inspired by the book they read .</t>
  </si>
  <si>
    <t>actor attends the 55th festival screening .</t>
  </si>
  <si>
    <t>young dog walking in the park on a sunny day .</t>
  </si>
  <si>
    <t>environmentalist and actor attend awards .</t>
  </si>
  <si>
    <t>a speedboat with its horsepower outboard motors</t>
  </si>
  <si>
    <t>a man types on a laptop on his desk</t>
  </si>
  <si>
    <t>pictures of all non custom paid car available</t>
  </si>
  <si>
    <t>i just melt for a black mask brindle boxers such a beautiful face .</t>
  </si>
  <si>
    <t>here are the ship 's specifications in more detail</t>
  </si>
  <si>
    <t>every kind of mango to please the palate</t>
  </si>
  <si>
    <t>a man on his lunch break using a laptop computer</t>
  </si>
  <si>
    <t>rugby player is taken in the tackle by person .</t>
  </si>
  <si>
    <t>actor and person attend person .</t>
  </si>
  <si>
    <t>seamless blue background of flying swallows in the sky</t>
  </si>
  <si>
    <t>photo of the landscape at night</t>
  </si>
  <si>
    <t>a sandy beach in neighborhood seen</t>
  </si>
  <si>
    <t>high on a hill , person overlooks the valley</t>
  </si>
  <si>
    <t>actor walks wearing a black leather motorcycle jacket that looks</t>
  </si>
  <si>
    <t>the work of painting artist</t>
  </si>
  <si>
    <t>view along the edge of the coast</t>
  </si>
  <si>
    <t>noble person unveils the new statue of religious leader</t>
  </si>
  <si>
    <t>illustration with a cat and a ball of thread , which sleeps .</t>
  </si>
  <si>
    <t>there are plenty of hard - sided suitcases for sale and a few soft - sided also .</t>
  </si>
  <si>
    <t>design ideas for a mediterranean water fountain landscape .</t>
  </si>
  <si>
    <t>politician can be seen at the head table .</t>
  </si>
  <si>
    <t>person controls a loose ball against person , right , during the first half of a college basketball game .</t>
  </si>
  <si>
    <t>a police car outside an address</t>
  </si>
  <si>
    <t>side profile of a dinosaur</t>
  </si>
  <si>
    <t>filming location is among the cities that have been able to meet rising demand for housing , according to the study .</t>
  </si>
  <si>
    <t>fashion designers predicted what people would be wearing .</t>
  </si>
  <si>
    <t>slow flying over the orthodox monastery</t>
  </si>
  <si>
    <t>walking the dog in the park , slow motion</t>
  </si>
  <si>
    <t>fresh fish on a market</t>
  </si>
  <si>
    <t>basketball point guard is not afraid of the basketball in clutch situations .</t>
  </si>
  <si>
    <t>corn on the cob for sale</t>
  </si>
  <si>
    <t>tv genre - a view of fictional character &amp; person /</t>
  </si>
  <si>
    <t>tennis player is a-time champion of tennis tournament .</t>
  </si>
  <si>
    <t>this faux wood - panelled wallpaper will add interest and texture without swamping a small space .</t>
  </si>
  <si>
    <t>a gray / white horse photographed on a dark background .</t>
  </si>
  <si>
    <t>little baby swimming in a pool with her mother</t>
  </si>
  <si>
    <t>oil painting of an elephant balancing on a deck of cards</t>
  </si>
  <si>
    <t>actor and hard rock artist attend the premiere</t>
  </si>
  <si>
    <t>person , a military working dog assigned</t>
  </si>
  <si>
    <t># is taken down by american football player and # during a game .</t>
  </si>
  <si>
    <t>chef coming up , you can see the seeds on the leaves .</t>
  </si>
  <si>
    <t>handsome man in a suit carrying his resume and waiting for a job interview and smiling</t>
  </si>
  <si>
    <t>tropical pool in our villa</t>
  </si>
  <si>
    <t>the headquarters , as seen from the station .</t>
  </si>
  <si>
    <t>football player misses a penalty during the match .</t>
  </si>
  <si>
    <t>word cloud in a shape of world map , eco theme</t>
  </si>
  <si>
    <t>the handmade wishing well feature in my yard .</t>
  </si>
  <si>
    <t>novelist the real voyage of discovery consists not in seeking new landscapes , but in having new eyes</t>
  </si>
  <si>
    <t>businessman sitting in front of a blackboard with charts</t>
  </si>
  <si>
    <t>a disco ball hanging from the ceiling</t>
  </si>
  <si>
    <t>chivalric order member is a picture of a disappointed man .</t>
  </si>
  <si>
    <t>person burning fireplace , with firewood provided .</t>
  </si>
  <si>
    <t>or make it a feature wall and either do something similar or replace the pictures to black and white family photo 's !</t>
  </si>
  <si>
    <t>after creeping toward each other steadily for the last few months , person and jupiter finally came together in what astronomers call a planetary conjunction .</t>
  </si>
  <si>
    <t>island at the sea with boats on the water</t>
  </si>
  <si>
    <t>bumpy ride : the car carrying celebrity ploughs through a muddy puddle and up a steep bank</t>
  </si>
  <si>
    <t>film director attends the premiere .</t>
  </si>
  <si>
    <t>backs have been spotted in a rainbow of different colors .</t>
  </si>
  <si>
    <t>devotional art depicts the religion 's founder with white clothing and a long beard .</t>
  </si>
  <si>
    <t>rooms in the hotel overlook the ocean .</t>
  </si>
  <si>
    <t>mri of the human brain in the axial projection , high - tech concept</t>
  </si>
  <si>
    <t>earring pattern repeat seamless in orange color for any design .</t>
  </si>
  <si>
    <t>this is the moment i wait for every year .</t>
  </si>
  <si>
    <t>this is where we had a portion of the half wall torn out to improve the entrance to the house .</t>
  </si>
  <si>
    <t>cross stitch pattern of the waving flag created to show our appreciation to those who keep us safe .</t>
  </si>
  <si>
    <t>rows of biological genus growing in a field</t>
  </si>
  <si>
    <t>a look inside grand old building</t>
  </si>
  <si>
    <t>pink peony with lily of the valley</t>
  </si>
  <si>
    <t>view of the living room and the outdoor deck</t>
  </si>
  <si>
    <t>football player uses a stopwatch to measure his players sprinting times on the club 's</t>
  </si>
  <si>
    <t>short trails descend the wooded valley to the base of the bridge .</t>
  </si>
  <si>
    <t>photo taken shows the sea of clouds after a snowfall at the scenic spot .</t>
  </si>
  <si>
    <t>man watches his drive on the 14th hole during the final round .</t>
  </si>
  <si>
    <t>the entrance and front exterior of number , luxury self - catering holiday house</t>
  </si>
  <si>
    <t>the streets were filled with people browsing at the merchandise offered by vendors .</t>
  </si>
  <si>
    <t>man stretching hand to handshake isolated on a white background</t>
  </si>
  <si>
    <t>artist of artist performs on stage on day of festival</t>
  </si>
  <si>
    <t>exterior of dilapidated cottage with a gothic window and door</t>
  </si>
  <si>
    <t>young man hiking on the mountain</t>
  </si>
  <si>
    <t>a general view of railway station</t>
  </si>
  <si>
    <t>drawing of a boy kicking a football made from plastic bags</t>
  </si>
  <si>
    <t>tree silhouette on a white background</t>
  </si>
  <si>
    <t>actor wore a dramatic gown with drapes .</t>
  </si>
  <si>
    <t>football , soccer , supporter , in the stadium</t>
  </si>
  <si>
    <t>4k time lapse city view from day to night overlooking the city skyline with busy traffic of cars and trains</t>
  </si>
  <si>
    <t>get free plans to this easy build .</t>
  </si>
  <si>
    <t>heavily wrapped man walking barefoot in the sand</t>
  </si>
  <si>
    <t>a passenger train enters a station .</t>
  </si>
  <si>
    <t>goats looking for rest of food in a village on the road</t>
  </si>
  <si>
    <t>a small village with houses and cottages</t>
  </si>
  <si>
    <t>vector cartoon image of a business woman with wavy purple hair in black trousers and light blue blouse , fighting on a white background .</t>
  </si>
  <si>
    <t>snow covering the village green .</t>
  </si>
  <si>
    <t>a view over the desert .</t>
  </si>
  <si>
    <t>portrait of a careful mother holding her baby after the bath at home</t>
  </si>
  <si>
    <t>giraffes can go weeks without sleep and when they do grab some shut eye , it 's never .</t>
  </si>
  <si>
    <t>vintage map of the world</t>
  </si>
  <si>
    <t>living room with the front door .</t>
  </si>
  <si>
    <t>facial expression of a woman - surprised .</t>
  </si>
  <si>
    <t>the house in the meadow</t>
  </si>
  <si>
    <t>composer performs onstage during day of the festival .</t>
  </si>
  <si>
    <t># # tutorial - how to tie # dye a scarf or fabric !</t>
  </si>
  <si>
    <t>yellow easter egg with floral ornaments on an orange background .</t>
  </si>
  <si>
    <t>put a barn door on sliders .</t>
  </si>
  <si>
    <t>dog breed for every lifestyle</t>
  </si>
  <si>
    <t>little boy receiving vaccine at the doctor 's office , his mother holding him .</t>
  </si>
  <si>
    <t>spring or summer abstract nature background with grass in the meadow and blue sky in the back</t>
  </si>
  <si>
    <t>person on the leaves of biological genus</t>
  </si>
  <si>
    <t>lifeboat hanging over a deck of a ship</t>
  </si>
  <si>
    <t>restaurant from deck of ferry boat as it makes its way to dock</t>
  </si>
  <si>
    <t>love the idea of drapery even though there 's no windows .</t>
  </si>
  <si>
    <t>family playing together in a muddy lake</t>
  </si>
  <si>
    <t>another view of the downstairs guest bathroom .</t>
  </si>
  <si>
    <t>football team have a score to settle with football competition having last won it</t>
  </si>
  <si>
    <t>brown leather sofas also came under attack , as well as the trend</t>
  </si>
  <si>
    <t>either a deformed or injured turtle they are caring for .</t>
  </si>
  <si>
    <t>magazine covers of the day</t>
  </si>
  <si>
    <t>oranges growing on a tree .</t>
  </si>
  <si>
    <t>view of headland as seen</t>
  </si>
  <si>
    <t>the day my wife hit me while i was holding our newborn child , and i chose to stay with her to protect him .</t>
  </si>
  <si>
    <t>map of the state on a white background .</t>
  </si>
  <si>
    <t>district the former ghetto old houses</t>
  </si>
  <si>
    <t>person , a member , talks to students about the department 's role in the community .</t>
  </si>
  <si>
    <t>arrows moving in a circle</t>
  </si>
  <si>
    <t>top courses in the world , nominee</t>
  </si>
  <si>
    <t>beauty and sadness always go together .</t>
  </si>
  <si>
    <t>actor on the set of film directed by film director</t>
  </si>
  <si>
    <t>autumn trees in the woods</t>
  </si>
  <si>
    <t>actors attends los angeles premiere .</t>
  </si>
  <si>
    <t>so cute , wish my hair had curls without all the work .</t>
  </si>
  <si>
    <t>intrepid travellers walking towards tourist attraction to commence the climb</t>
  </si>
  <si>
    <t>person performs in a concert</t>
  </si>
  <si>
    <t>man in a top hat decorated with fake cherries , in a homage to his late mother</t>
  </si>
  <si>
    <t>a deserted boat is seen through the shattered window of an abandoned ship , both stuck in the lake 's solidified salt</t>
  </si>
  <si>
    <t>hard rock artist in front</t>
  </si>
  <si>
    <t>each section of the wave has its own agenda , all moving in different directions yet all going to the same place .</t>
  </si>
  <si>
    <t>map of person and provinces .</t>
  </si>
  <si>
    <t>young beautiful ginger woman sitting on the bench in the autumn park and flipping the tablet</t>
  </si>
  <si>
    <t>glittering event : politician and person arrive to speak to supporters and donors at a reception for the 57th presidential inauguration</t>
  </si>
  <si>
    <t>tennis player walks a red carpet during film festival .</t>
  </si>
  <si>
    <t>modern silver elevator with an opened door royalty - free</t>
  </si>
  <si>
    <t>actor performs during her concert .</t>
  </si>
  <si>
    <t>actors attend the los angeles premiere</t>
  </si>
  <si>
    <t>the trains on tuesday ahead of clash hours later</t>
  </si>
  <si>
    <t>artist of artist performs at music festival</t>
  </si>
  <si>
    <t>ski area is closed with this much snow</t>
  </si>
  <si>
    <t>vintage car sits on a beach .</t>
  </si>
  <si>
    <t>seagull on a ferry at the harbour on blurry background</t>
  </si>
  <si>
    <t>pop artist performs on stage</t>
  </si>
  <si>
    <t>motorcycles go down the bridge during rush hour in the morning</t>
  </si>
  <si>
    <t>how to plant a flower bed under a tree</t>
  </si>
  <si>
    <t>muscular back of a man kneeling royalty - free</t>
  </si>
  <si>
    <t>an aerial view of the estate .</t>
  </si>
  <si>
    <t>a rusty water pipe on the beach</t>
  </si>
  <si>
    <t>portrait of biker sitting on motorcycle in the country</t>
  </si>
  <si>
    <t>hermit crab on the beach</t>
  </si>
  <si>
    <t>candles on a cake are blown out</t>
  </si>
  <si>
    <t>the ambulance waiting for the casualty .</t>
  </si>
  <si>
    <t>famous movies where the character 's faces have been reimagined as bottoms</t>
  </si>
  <si>
    <t>golfer after playing his shot from the first fairway during the second round .</t>
  </si>
  <si>
    <t>full length portrait of person in different angles .</t>
  </si>
  <si>
    <t>archway leading to a courtyard</t>
  </si>
  <si>
    <t>as i mentioned , they also talk about the impact the trains had on culture and society .</t>
  </si>
  <si>
    <t>runners from countries and regions participate in an international marathon .</t>
  </si>
  <si>
    <t>world map turns into consumer product .</t>
  </si>
  <si>
    <t>whiskey pouring into a glass with ingredient</t>
  </si>
  <si>
    <t>a resident smiling while taking a walk with a staff member</t>
  </si>
  <si>
    <t>black chickens in a chicken coop</t>
  </si>
  <si>
    <t>desk with laptop computer in home office in front of an empty wall</t>
  </si>
  <si>
    <t>the brooding tower rises above the harshly beautiful landscape .</t>
  </si>
  <si>
    <t>commuters on a train heading</t>
  </si>
  <si>
    <t>vector illustration of a cute cat .</t>
  </si>
  <si>
    <t>special request of a charm bracelet .</t>
  </si>
  <si>
    <t>light at the end of tunnel black and white</t>
  </si>
  <si>
    <t>additional photo for property listing</t>
  </si>
  <si>
    <t>boys prep regional final basketball game .</t>
  </si>
  <si>
    <t>here is a beautiful pattern created by person</t>
  </si>
  <si>
    <t>now this is what comic book character should look like .</t>
  </si>
  <si>
    <t>actor , former partner of blues artist , celebrity , folk rock artist and actor attend the party to launch the dvd .</t>
  </si>
  <si>
    <t>pairs of shoes shot against a concrete background</t>
  </si>
  <si>
    <t>unbelievable most strange trees in the world</t>
  </si>
  <si>
    <t>crowds : supporters gather after the announcement , waving the national flag and carrying a cutout of the president</t>
  </si>
  <si>
    <t>a golden tree and the rays of sunlight</t>
  </si>
  <si>
    <t>tilt up of bullet holes in a wall</t>
  </si>
  <si>
    <t>some of these lovely colours on my face !</t>
  </si>
  <si>
    <t>a view from the air to the clear ocean and azure water .</t>
  </si>
  <si>
    <t>a fan shouts during the match .</t>
  </si>
  <si>
    <t>wall and stairs in mosque in territory .</t>
  </si>
  <si>
    <t>police stand and point near the bank</t>
  </si>
  <si>
    <t>blue valley golf estate for sale property .</t>
  </si>
  <si>
    <t>on a clear sunny day .</t>
  </si>
  <si>
    <t>a ferry sails past an advertisement for industry under foggy weather</t>
  </si>
  <si>
    <t>check out this whole forearm covered in pink butterflies .</t>
  </si>
  <si>
    <t>approaching our campsite , at 1550m of elevation on the slopes .</t>
  </si>
  <si>
    <t>rugby player lines the ball up to kick during the captain 's run .</t>
  </si>
  <si>
    <t>picture of alpine diver jumping into a lake</t>
  </si>
  <si>
    <t>note : fresh carrots are the secret</t>
  </si>
  <si>
    <t>football player celebrates after he scores his team 's second goal with athlete during the match .</t>
  </si>
  <si>
    <t>football player has been linked with a return but is an important component of team</t>
  </si>
  <si>
    <t>holiday background with red roses and gift box and a ribbon .</t>
  </si>
  <si>
    <t>kids playing with yellow kite together at the meadow .</t>
  </si>
  <si>
    <t>angular bedroom with a floor - to - ceiling glass wall and ocean view</t>
  </si>
  <si>
    <t>hd static : small stone lizard standing on the wall , falls into jump and run ; closeup</t>
  </si>
  <si>
    <t>fireworks in the city and text happy new year .</t>
  </si>
  <si>
    <t>actor at the premiere of comedy film .</t>
  </si>
  <si>
    <t>senior man to forget that you have a meal</t>
  </si>
  <si>
    <t>basketball shooting guard shoots a free thrown against sports team .</t>
  </si>
  <si>
    <t>a green row of fresh crops grow on an agricultural farm field</t>
  </si>
  <si>
    <t>reverse the tables with this glossy rough - luxe kitchen</t>
  </si>
  <si>
    <t>design of white hearts on a red background , love the guy with flowers and girl with balloon</t>
  </si>
  <si>
    <t>seasonal decorations on the christmas tree</t>
  </si>
  <si>
    <t>a round metal window on the stone wall of an unidentified residence</t>
  </si>
  <si>
    <t>slow motion shot of a happy newborn baby on the bed at home</t>
  </si>
  <si>
    <t>bust of roman emperor as deity .</t>
  </si>
  <si>
    <t>person in the paper sheet .</t>
  </si>
  <si>
    <t>cheerful friends hanging out in an apartment .</t>
  </si>
  <si>
    <t>cap designed by person for the series .</t>
  </si>
  <si>
    <t>the former and for business</t>
  </si>
  <si>
    <t>texture of old brick wall at an angle rustic background</t>
  </si>
  <si>
    <t>white and grey mix for a contemporary chic apartment</t>
  </si>
  <si>
    <t>antique - style rings in diamonds and sapphires .</t>
  </si>
  <si>
    <t>you are most beautiful even the walls have nice things to say .</t>
  </si>
  <si>
    <t>happy mother and son playing in the snow</t>
  </si>
  <si>
    <t>it 's trees like this that you want to stay away from .</t>
  </si>
  <si>
    <t>pop rock artist looks sensational in this black cocktail dress</t>
  </si>
  <si>
    <t>person doing a split on a park bench</t>
  </si>
  <si>
    <t>the saddle is covered in vegetation .</t>
  </si>
  <si>
    <t>profile close up view of a middle aged elderly man getting a hair tim with a trimmer</t>
  </si>
  <si>
    <t>a lighthouse and shoreline on the coast</t>
  </si>
  <si>
    <t>aerial view combine harvester gathers the wheat at sunset .</t>
  </si>
  <si>
    <t>an example of a car that could meet all your expectations</t>
  </si>
  <si>
    <t>celebrity and visual artist arrive for awards .</t>
  </si>
  <si>
    <t>illustration of a collection of toys vector</t>
  </si>
  <si>
    <t>person dazzled in a-piece dress during ceremony .</t>
  </si>
  <si>
    <t>the marina at the shopping and dining complex</t>
  </si>
  <si>
    <t>the crater , where we sat for dinner a few nights ago , filled with rain water .</t>
  </si>
  <si>
    <t>we had the most beautiful day here .</t>
  </si>
  <si>
    <t>a tagged door in city .</t>
  </si>
  <si>
    <t>image may contain : person , smiling , on stage , playing a musical instrument , sitting and guitar</t>
  </si>
  <si>
    <t>stretch limousine on a crossroad</t>
  </si>
  <si>
    <t>hand drawn fish in the waves isolated on white background .</t>
  </si>
  <si>
    <t>the bow of a small blue and white sailing boat</t>
  </si>
  <si>
    <t>girl holding her ears in fear with a dentist standing beside her</t>
  </si>
  <si>
    <t>olympic athlete after finishing the dressage is surrounded by her boyfriend</t>
  </si>
  <si>
    <t>footage of a danger ahead traffic sign , the shot is coming into focus and goes again out of focus</t>
  </si>
  <si>
    <t>overnight oats in a jar</t>
  </si>
  <si>
    <t>elephants that are part eat fruit and bread .</t>
  </si>
  <si>
    <t>an isolated rocky cove on the trail</t>
  </si>
  <si>
    <t>a large fallen tree lies in the autumn forest .</t>
  </si>
  <si>
    <t>smiling film character with pocket of presents putting gift box in a chimney .</t>
  </si>
  <si>
    <t>a vector illustration of a woman doing gardening stock vector</t>
  </si>
  <si>
    <t>view from the riverbank overlooking the lake</t>
  </si>
  <si>
    <t>a street of red brick - story houses .</t>
  </si>
  <si>
    <t># delivers a pitch during the eleventh inning against sports team .</t>
  </si>
  <si>
    <t>actor is all smiles with person !</t>
  </si>
  <si>
    <t>industry in the foggy morning</t>
  </si>
  <si>
    <t>the protected region by religious leader</t>
  </si>
  <si>
    <t>tourists posing inside one of the floats</t>
  </si>
  <si>
    <t>businessman having a walk in the city</t>
  </si>
  <si>
    <t>person in 3d coloured lights</t>
  </si>
  <si>
    <t>cartoon couple of birds in hats sitting on a branch .</t>
  </si>
  <si>
    <t>young lady drawing in the sand</t>
  </si>
  <si>
    <t>members rush politician off the stage at a campaign rally .</t>
  </si>
  <si>
    <t>internal painted ceiling of the wooden walkway</t>
  </si>
  <si>
    <t>vector isolated image of silhouette of a rooster in a fiery red circle .</t>
  </si>
  <si>
    <t>how to saw under a stone fireplace to make room for new flooring .</t>
  </si>
  <si>
    <t>this seal greeted person for an extended period of time .</t>
  </si>
  <si>
    <t>actor discusses the new film</t>
  </si>
  <si>
    <t>artist of artist performs on stage .</t>
  </si>
  <si>
    <t>victorian - era architecture in the neighborhood</t>
  </si>
  <si>
    <t>team picture of ice hockey team</t>
  </si>
  <si>
    <t>the lead singer plays during festival</t>
  </si>
  <si>
    <t>young man talking on a mobile phone and leaning against a motorcycle</t>
  </si>
  <si>
    <t>on good terms ... noble people , on their wedding day on the balcony have remained close since their divorce .</t>
  </si>
  <si>
    <t>football player and team mates warm up during the training session ahead of tomorrow 's match .</t>
  </si>
  <si>
    <t>next there are all types of animals that live all around the world .</t>
  </si>
  <si>
    <t>person -- be happy for no reason , like a child</t>
  </si>
  <si>
    <t>room found in abandoned plantation .</t>
  </si>
  <si>
    <t>the moon as photographed by astronaut of the mission</t>
  </si>
  <si>
    <t>dense fog on the country road , oncoming traffic</t>
  </si>
  <si>
    <t>father of groom congratulating him after the wedding ceremony</t>
  </si>
  <si>
    <t>a single pea on a plate</t>
  </si>
  <si>
    <t>of the best pencil drawings</t>
  </si>
  <si>
    <t>tomatoes , spaghetti and garlic on a table in the kitchen</t>
  </si>
  <si>
    <t>green grass swaying in the wind</t>
  </si>
  <si>
    <t>abstract seamless vector black and white pattern , styled on mountain forest .</t>
  </si>
  <si>
    <t>waiting for that text or phone call to just turn your day around</t>
  </si>
  <si>
    <t>a leap of style - needs your support to fund their new collection</t>
  </si>
  <si>
    <t>rock artist in the snow</t>
  </si>
  <si>
    <t>online only boutique that specializes in trendy women 's clothing &amp; accessories .</t>
  </si>
  <si>
    <t>has any one here made this type of cars stand ?</t>
  </si>
  <si>
    <t>beauty is the beast --</t>
  </si>
  <si>
    <t>side view of upper body with shoulders hunched forward , a rounded upper back and an extended neck .</t>
  </si>
  <si>
    <t>mother of the dresses fall</t>
  </si>
  <si>
    <t>put some more numbers into their correct columns .</t>
  </si>
  <si>
    <t>views of every direction in the city .</t>
  </si>
  <si>
    <t>man check in hotel and falls asleep on the bed</t>
  </si>
  <si>
    <t>use purple food coloring in the water with floating candles for a fun effect !</t>
  </si>
  <si>
    <t>scientists navigate sea and ocean waters on ships researching answers to scientific questions in the 1960s .</t>
  </si>
  <si>
    <t>cracked rocks high above the cracked ice</t>
  </si>
  <si>
    <t>a seamless pattern made of heart shape knots , vector illustration</t>
  </si>
  <si>
    <t>person attends person at festival</t>
  </si>
  <si>
    <t>the woman 's family has claimed that they had never pressured or threatened religious practice for a boy , the police say .</t>
  </si>
  <si>
    <t>tees off the 5th during day</t>
  </si>
  <si>
    <t>set of the travel related icons</t>
  </si>
  <si>
    <t>oil painting on canvas , art , signed</t>
  </si>
  <si>
    <t>aerial footage of active geothermal spot .</t>
  </si>
  <si>
    <t>in this aerial image the new construction continues</t>
  </si>
  <si>
    <t>vehicles journey past a huge banner saluting cricket player on the facade of a shop .</t>
  </si>
  <si>
    <t>person attends the premiere during festival at festivals .</t>
  </si>
  <si>
    <t>they made their bathroom and closet all room .</t>
  </si>
  <si>
    <t>men heave and pull a small wooden dingy boat from the beach into the water</t>
  </si>
  <si>
    <t>view to wall painting the kiss</t>
  </si>
  <si>
    <t>the front garden and entrance .</t>
  </si>
  <si>
    <t>tower at venture funded company</t>
  </si>
  <si>
    <t>if you are hungry , there are cakes and pastries too .</t>
  </si>
  <si>
    <t>style star : looked incredible at the launch party for new collection , held on tuesday evening</t>
  </si>
  <si>
    <t>gurdwara : it is located in the city .</t>
  </si>
  <si>
    <t>be in love with a soul</t>
  </si>
  <si>
    <t>vector background with paper card and abstract colorful shapes .</t>
  </si>
  <si>
    <t>a look back at 30 of the artist 's most memorable outfits</t>
  </si>
  <si>
    <t>the house , which can be a-bedroom home or divided up into several smaller properties , is now on the market for £ 3million</t>
  </si>
  <si>
    <t>the big striker kept his nerve as he slotted the ball home from yards to level the scores</t>
  </si>
  <si>
    <t>view of old city known as a city located in the central part</t>
  </si>
  <si>
    <t>can you die of person ?</t>
  </si>
  <si>
    <t>person boarded up some of windows inside the family 's home to stop person and the other teenagers from going looking for food</t>
  </si>
  <si>
    <t>actor as father standing together wearing hats in a scene from the film</t>
  </si>
  <si>
    <t>alpine flowers after the rain</t>
  </si>
  <si>
    <t># exercises that 'll burn more fat than # running would ... # fitness</t>
  </si>
  <si>
    <t>the most traditional way to romance your partner ... strawberries , chocolate , and champagne !</t>
  </si>
  <si>
    <t>a small patio area with a patch of lawn in the centre of it</t>
  </si>
  <si>
    <t>actor at a charity event</t>
  </si>
  <si>
    <t>bicycles parked outside the railway station in city centre</t>
  </si>
  <si>
    <t>guests mingle during sports association at reception</t>
  </si>
  <si>
    <t>the match with the defending champions will be played</t>
  </si>
  <si>
    <t>silhouette of a christmas ball with text</t>
  </si>
  <si>
    <t>would 've put in a larger window on the left , but other than that , beautiful !</t>
  </si>
  <si>
    <t>the beautiful bride in her vintage veil by photography</t>
  </si>
  <si>
    <t>this is a blurry photo i took however i am posting it because my eyebrows look perfect .</t>
  </si>
  <si>
    <t>close up of a cluster of forget - me - not flowers , species</t>
  </si>
  <si>
    <t>a maze drawing inside a head , with a light bulb in the middle .</t>
  </si>
  <si>
    <t>broke a flower pot ? it 's the perfect fairy garden in the making !</t>
  </si>
  <si>
    <t>abstract image of athletes of winter sports .</t>
  </si>
  <si>
    <t>art is in the poster</t>
  </si>
  <si>
    <t>the night view of person</t>
  </si>
  <si>
    <t>whether it 's a lack of space or just an aesthetic preference , there 's something to be said for going with a small christmas tree .</t>
  </si>
  <si>
    <t>comedian gave the a makeover</t>
  </si>
  <si>
    <t>run s with the ball during the match .</t>
  </si>
  <si>
    <t>actor attends red carpet during festival .</t>
  </si>
  <si>
    <t>use a barely - there blush pink , and blend it with white furniture and curtains .</t>
  </si>
  <si>
    <t>how about some good tattoos for a change</t>
  </si>
  <si>
    <t>sunny day on the steppe , south</t>
  </si>
  <si>
    <t>actor arrives with his wife and his daughter at awards</t>
  </si>
  <si>
    <t>creative illustration of a businessman in slingshot .</t>
  </si>
  <si>
    <t>the girl who flirted with cover illustration</t>
  </si>
  <si>
    <t>singer of the band musical artist appears onstage during the party at barbecue restaurant</t>
  </si>
  <si>
    <t>men during a traditional service at a temple .</t>
  </si>
  <si>
    <t>they had been staying at the hotel for a wedding , with football player offering to bathe the children while the rest of the family enjoyed breakfast before they returned</t>
  </si>
  <si>
    <t>squirrel eating on trees in the garden</t>
  </si>
  <si>
    <t>walnuts and napkin on a wooden table .</t>
  </si>
  <si>
    <t>a young boy reads a book with a senior woman .</t>
  </si>
  <si>
    <t>trees decorated on 360 decorated a single tree</t>
  </si>
  <si>
    <t>young couple aged having a romantic dinner , woman taking photo with smartphone</t>
  </si>
  <si>
    <t>image of a woman holding a phone to her ear .</t>
  </si>
  <si>
    <t>blonde woman with her hair blowing in the wind</t>
  </si>
  <si>
    <t>a mountain of industrial waste</t>
  </si>
  <si>
    <t>pink flowers in a bucket</t>
  </si>
  <si>
    <t>person and illustration for the series</t>
  </si>
  <si>
    <t>person scores a try during the round match .</t>
  </si>
  <si>
    <t>waiter with a tray in hand -- stock vector #</t>
  </si>
  <si>
    <t>sketch of human eye on a white background .</t>
  </si>
  <si>
    <t>actor attends the premiere for person during festival</t>
  </si>
  <si>
    <t>an aerial view of a soccer field .</t>
  </si>
  <si>
    <t>sign on traditional carousel - the world</t>
  </si>
  <si>
    <t>baseball player delivers during the first inning of the team 's baseball game against sports team .</t>
  </si>
  <si>
    <t>image titled contact at you step 10</t>
  </si>
  <si>
    <t>a minute book in the collection with the signature of person</t>
  </si>
  <si>
    <t>the proposed renovations on home .</t>
  </si>
  <si>
    <t>portrait of power pop artist looking out of a window</t>
  </si>
  <si>
    <t>urban girl standing out from the crowd at a city street</t>
  </si>
  <si>
    <t>entourage driving cattle in the highway occupying the lanes of the road</t>
  </si>
  <si>
    <t>no one has better summer style than person</t>
  </si>
  <si>
    <t>gargoyle to watch over my garden .</t>
  </si>
  <si>
    <t>hiker looking at the view</t>
  </si>
  <si>
    <t>a prince for christmas full</t>
  </si>
  <si>
    <t>members of the help wounded buddies .</t>
  </si>
  <si>
    <t>wave your wings in the air if you 're excited for western christian holiday !</t>
  </si>
  <si>
    <t>what is the cost of a bengal cat</t>
  </si>
  <si>
    <t>view of the old town .</t>
  </si>
  <si>
    <t>main square or the city center</t>
  </si>
  <si>
    <t>soccer player celebrates scoring the third goal during the match .</t>
  </si>
  <si>
    <t>checklist for buying an used car</t>
  </si>
  <si>
    <t>american football wide receiver during the first half of a football game against sports team .</t>
  </si>
  <si>
    <t>close up of a traditional banknote</t>
  </si>
  <si>
    <t>adding trim around the inside of our front door</t>
  </si>
  <si>
    <t>watching wildlife from the star deck</t>
  </si>
  <si>
    <t>this composite deck has posts that support an overhang creating a shaded open porch for seating .</t>
  </si>
  <si>
    <t>map of the battle by person</t>
  </si>
  <si>
    <t>explore more of the inspiration behind this bathroom .</t>
  </si>
  <si>
    <t>teacher giving a lesson to children in a chinese classroom</t>
  </si>
  <si>
    <t>tourist attraction sits atop minutes after being</t>
  </si>
  <si>
    <t>time lapse of a landscape in the outback</t>
  </si>
  <si>
    <t>working replicas of the locomotives that met .</t>
  </si>
  <si>
    <t>man jumps off his boat to dive into the lake water at sunset</t>
  </si>
  <si>
    <t>blur , people walking through the hospital corridor .</t>
  </si>
  <si>
    <t>person , is presented with a bunch of flowers during his visit on tuesday</t>
  </si>
  <si>
    <t>style : embroidered lace fit and flare dress complemented by a neckline</t>
  </si>
  <si>
    <t>satellite took this image of the spiral galaxy .</t>
  </si>
  <si>
    <t>march during the changing of the guard</t>
  </si>
  <si>
    <t>even just a bezel set with brilliant cut diamonds can change the whole look of a watch</t>
  </si>
  <si>
    <t>women 's short sleeve t - shirt , under the sea printed t shirt</t>
  </si>
  <si>
    <t>happy beautiful afro - american women friends talking outdoor .</t>
  </si>
  <si>
    <t>realistic number logo symbol in the colorful circle on white background .</t>
  </si>
  <si>
    <t>tv programme creator of the 1980s</t>
  </si>
  <si>
    <t>a city also beautiful in the winter</t>
  </si>
  <si>
    <t>orange pumpkin grows on the bed .</t>
  </si>
  <si>
    <t>hip hop artist poses for photos</t>
  </si>
  <si>
    <t>biological genus growing out of an acorn</t>
  </si>
  <si>
    <t>person meets the first thursday of every month !</t>
  </si>
  <si>
    <t>person bows on the runway at the fashion show during spring .</t>
  </si>
  <si>
    <t>person , a street closed to traffic in the neighborhood</t>
  </si>
  <si>
    <t>truck transporting beer on a freeway</t>
  </si>
  <si>
    <t>old wooden red barn in the south</t>
  </si>
  <si>
    <t>when they returned they saw a large crowd waiting for builder .</t>
  </si>
  <si>
    <t>a monochrome image of building standing out among the skyscrapers</t>
  </si>
  <si>
    <t>abstract illustration depicting geometric pale lines against a cyan and blue mix abstract background illustration</t>
  </si>
  <si>
    <t>this is a photo of flag .</t>
  </si>
  <si>
    <t>actor poses for photographers on the red carpet .</t>
  </si>
  <si>
    <t>the many waterfalls of lakes</t>
  </si>
  <si>
    <t>a model walks the runway at the fashion show during event</t>
  </si>
  <si>
    <t>topographic a map that show the elevation of the land , such as hills and valleys , using contour lines .</t>
  </si>
  <si>
    <t>sign to show this table is reserved for family and parents at a wedding reception</t>
  </si>
  <si>
    <t>girl with a heart to the day of holiday in a scope from hearts</t>
  </si>
  <si>
    <t>the port with a cruise ship docked</t>
  </si>
  <si>
    <t>person rides his bull in the final , but is about to have his hand caught in the rope .</t>
  </si>
  <si>
    <t>continent dancing at the zoo</t>
  </si>
  <si>
    <t>when that coat you took a chance on ordering totally last minute arrives before ...</t>
  </si>
  <si>
    <t>cute little boy lying in a hammock and swing sleeping outdoor in a summer day</t>
  </si>
  <si>
    <t>profession and watch dog in the open air</t>
  </si>
  <si>
    <t>person , poses backstage during a break at fashion show in the capital .</t>
  </si>
  <si>
    <t>image of bonsai trees in a domestic garden</t>
  </si>
  <si>
    <t>the redesign of the interior of the cruise ship is</t>
  </si>
  <si>
    <t>an artful representation of depression and anxiety in photographs</t>
  </si>
  <si>
    <t>sun reflecting on a foggy morning</t>
  </si>
  <si>
    <t>in the center of this photo you can see a sign that commemorates key dates in history : low tides or frozen ones .</t>
  </si>
  <si>
    <t>a warm study area for small houses</t>
  </si>
  <si>
    <t>toucan and nest on the tree illustration</t>
  </si>
  <si>
    <t>fall it 's all about old glam and late night classics</t>
  </si>
  <si>
    <t>a street sign at the corner</t>
  </si>
  <si>
    <t>3d video with person isolated white</t>
  </si>
  <si>
    <t>the most beautiful wedding dresses by part</t>
  </si>
  <si>
    <t>baroque pop artist attends the miss fall fashion show during fashion week in the tent .</t>
  </si>
  <si>
    <t>parents of students at the event</t>
  </si>
  <si>
    <t>shape animated on the satellite map of the globe</t>
  </si>
  <si>
    <t>easy rider : person put her hands in her man 's short pockets as he navigated the streets</t>
  </si>
  <si>
    <t>dark 3d lines rotating on a light background .</t>
  </si>
  <si>
    <t>man of rugby union team looks on during sports association between rugby union teams .</t>
  </si>
  <si>
    <t>eat , drink and listen to jazz .</t>
  </si>
  <si>
    <t>boiled potatoes with dill and garlic in butter on a plate close up .</t>
  </si>
  <si>
    <t>gracias card with red and yellow tulip on checkered cloth</t>
  </si>
  <si>
    <t>shopping street in the city centre</t>
  </si>
  <si>
    <t>the club believe there would be little appetite to rename the stadium as people will always call it soccer pitch</t>
  </si>
  <si>
    <t>close - up headshot of a giraffe chewing on a leaf</t>
  </si>
  <si>
    <t>amusement park in the capital in the evening .</t>
  </si>
  <si>
    <t>small oil painting capturing the natural color .</t>
  </si>
  <si>
    <t>actor attends the spring fashion show during fashion week .</t>
  </si>
  <si>
    <t>visiting house during a fall trip</t>
  </si>
  <si>
    <t>a student sets up his robot to test</t>
  </si>
  <si>
    <t>a military memorial with wreaths of poppies , a traditional remembrance .</t>
  </si>
  <si>
    <t>flower bed of red and yellow tulips</t>
  </si>
  <si>
    <t>close - up of a man thinking</t>
  </si>
  <si>
    <t>extra large movie poster image for social problem film</t>
  </si>
  <si>
    <t>the flag flown outside ethnicity in fiction .</t>
  </si>
  <si>
    <t>attractive caucasian couple turning their faces to the back seat inside the car .</t>
  </si>
  <si>
    <t>the busy crowded beach in the height in july</t>
  </si>
  <si>
    <t>baseball player works out before a spring training baseball game against sports team .</t>
  </si>
  <si>
    <t>premiere of 4th season - arrivals</t>
  </si>
  <si>
    <t>choosing the right species of wood for your hardwood floors</t>
  </si>
  <si>
    <t>rich blue water themed number in a 3d illustration with a wavy rippled liquid crisp clear water texture and basic bold font isolated on a white background with clipping path .</t>
  </si>
  <si>
    <t>property image # the house of the artist , sits a famous !</t>
  </si>
  <si>
    <t>a white and gold ensemble to shine bright on your sister 's wedding .</t>
  </si>
  <si>
    <t>people refresh close to fountain .</t>
  </si>
  <si>
    <t>portrait of business people sitting on the red armchairs and discussing a new idea</t>
  </si>
  <si>
    <t>graffiti from years ago is still .</t>
  </si>
  <si>
    <t>image of the attacked bus</t>
  </si>
  <si>
    <t>basketball player and sports team are rewarding fans with a brand of basketball that is packing the rafters and bringing them closer to a championship .</t>
  </si>
  <si>
    <t>who 's excited for this rain ?</t>
  </si>
  <si>
    <t>contest entry # for design</t>
  </si>
  <si>
    <t>mathematical seamless pattern with plots and equations you can use any color of background stock vector</t>
  </si>
  <si>
    <t>horse stable from behind the fence</t>
  </si>
  <si>
    <t>head of a horse against the sky</t>
  </si>
  <si>
    <t># reacts against basketball team during the first round .</t>
  </si>
  <si>
    <t>actor as person in movies .</t>
  </si>
  <si>
    <t>a plus - size model in a camel coat</t>
  </si>
  <si>
    <t>i want to add a streak of color to my hair like this cobalt blue than that and a little smaller .</t>
  </si>
  <si>
    <t>a view in front of the building 's east side .</t>
  </si>
  <si>
    <t>a large church with later additions .</t>
  </si>
  <si>
    <t>people : a man in a business suit looking at his watch as if late for appointment</t>
  </si>
  <si>
    <t>politician with person at the premier</t>
  </si>
  <si>
    <t>road sign used no parking on odd calendar days .</t>
  </si>
  <si>
    <t>raster version of vector background with a blue sky , sun and green grass</t>
  </si>
  <si>
    <t>who wants skin like celebrity ? i 'm very excited to be selling this product !</t>
  </si>
  <si>
    <t>colorful image of a palm tree , green natural background</t>
  </si>
  <si>
    <t>pretty young girl eating some french fries with mayonnaise</t>
  </si>
  <si>
    <t>image of a cake with an edible image applied</t>
  </si>
  <si>
    <t>man singing into a microphone</t>
  </si>
  <si>
    <t>balloons and ribbon lined the ceiling above the dance floor .</t>
  </si>
  <si>
    <t>person headed out to show</t>
  </si>
  <si>
    <t>pop artist is seen performing</t>
  </si>
  <si>
    <t>couples have had the opportunity to of their wedding day after being disappointed by their chosen photographer</t>
  </si>
  <si>
    <t>person blesses the meal before guests begin dining at the 120th - anniversary celebration on sunday .</t>
  </si>
  <si>
    <t>vector illustration with a cup of aromatic tea</t>
  </si>
  <si>
    <t>dog in a country kitchen</t>
  </si>
  <si>
    <t>rural ruin in the snow</t>
  </si>
  <si>
    <t>football player during the match</t>
  </si>
  <si>
    <t>driving a car on the serpentine mountain</t>
  </si>
  <si>
    <t>jazz artist performs on stage</t>
  </si>
  <si>
    <t>nets as football team secure precious win in the championship</t>
  </si>
  <si>
    <t>template for the poetic text with the author 's portrait , vector</t>
  </si>
  <si>
    <t>floral pattern flourish tiled oriental ethnic background .</t>
  </si>
  <si>
    <t>hand - painted sink in the bathroom makes it pleasant to brush your teeth .</t>
  </si>
  <si>
    <t>prize winning sculpture by person in front .</t>
  </si>
  <si>
    <t>flying down near a small village in the mountains at sunset</t>
  </si>
  <si>
    <t>men are filming a scene in a bar , set to look as though it 's the year .</t>
  </si>
  <si>
    <t>beautiful villa close to the beaches , with bedrooms , sleeps people</t>
  </si>
  <si>
    <t>the aftermath of the blizzard</t>
  </si>
  <si>
    <t>this photo shows a small box with wires attached .</t>
  </si>
  <si>
    <t>portrait of couple hiking in the mountains</t>
  </si>
  <si>
    <t>save the date card with cute frogs .</t>
  </si>
  <si>
    <t>an expedition sets up camp</t>
  </si>
  <si>
    <t>cans and packed on the supermarket shelf .</t>
  </si>
  <si>
    <t>the lights in the operating room</t>
  </si>
  <si>
    <t>teen girl on a brown horse riding in an arena receives instruction during a lesson</t>
  </si>
  <si>
    <t>rower is more than happy to sign autographs for students .</t>
  </si>
  <si>
    <t>a small hut in the mountain</t>
  </si>
  <si>
    <t>newspaper : family man : his wife and their only son</t>
  </si>
  <si>
    <t>football player celebrates victory after the group i match .</t>
  </si>
  <si>
    <t>chef with his wife attends the film premiere</t>
  </si>
  <si>
    <t>vector silhouette of old people on a white background .</t>
  </si>
  <si>
    <t>cable compatible with the video camera</t>
  </si>
  <si>
    <t>so pretty - white blooms in vintage bottles hanging from the trees</t>
  </si>
  <si>
    <t>gliding over bodies of water</t>
  </si>
  <si>
    <t>sometimes i try to make the same face as my dog .</t>
  </si>
  <si>
    <t>the days before its demolition</t>
  </si>
  <si>
    <t>the grand house at the estate</t>
  </si>
  <si>
    <t>film director attends the premiere of romantic comedy film</t>
  </si>
  <si>
    <t>trolley with plants in a garden centre</t>
  </si>
  <si>
    <t>detective heads the ball during the match against football team .</t>
  </si>
  <si>
    <t>what to eat while watching science fiction tv program .</t>
  </si>
  <si>
    <t>christmas winter landscape in the forest</t>
  </si>
  <si>
    <t>a flock of flying birds .</t>
  </si>
  <si>
    <t>property image # large property , located opposite the beach , the center .</t>
  </si>
  <si>
    <t>a closed up view of bronze covered gate</t>
  </si>
  <si>
    <t>animal in front of a white background</t>
  </si>
  <si>
    <t>country artist looking good on the red carpet !</t>
  </si>
  <si>
    <t>which returning act were briefly bottled off stage ?</t>
  </si>
  <si>
    <t>wear this with short or long sleeves underneath</t>
  </si>
  <si>
    <t>trekkers walking through the mountains with rocks and stream</t>
  </si>
  <si>
    <t>the lace sewn to the bottom edge .</t>
  </si>
  <si>
    <t>skeletons had parked their mini outside one of our favorite restaurants .</t>
  </si>
  <si>
    <t>spectators view an aerial demonstration .</t>
  </si>
  <si>
    <t>plated dish drizzled with a bit of olive oil .</t>
  </si>
  <si>
    <t>bedroom : dark blue bedrooms for girls expansive light hardwood area rugs</t>
  </si>
  <si>
    <t>soft rock artist performing on stage</t>
  </si>
  <si>
    <t>automobile model under the bridge</t>
  </si>
  <si>
    <t>cuisine : we will do the cooking at your house !</t>
  </si>
  <si>
    <t>couple having a pillow fight on the sofa</t>
  </si>
  <si>
    <t>detail of a snare drum taken</t>
  </si>
  <si>
    <t>laptop with software on the screen</t>
  </si>
  <si>
    <t>person drops to his knees as type of fictional setting fail to reach football competition last eight for the fourth year in a row</t>
  </si>
  <si>
    <t>3d animation of an automated laboratory with mechanical arms taking samples from a tray of test tubes on white background with copy space .</t>
  </si>
  <si>
    <t>surf rolls into a bay .</t>
  </si>
  <si>
    <t>organisation in the 1960s and 1970s</t>
  </si>
  <si>
    <t>animals in natural habitats on the account</t>
  </si>
  <si>
    <t>volunteers paint a mural designed by the artist .</t>
  </si>
  <si>
    <t>organisation , left , and organisation right , compete .</t>
  </si>
  <si>
    <t>if i did fancy nails ... i 'd do these !</t>
  </si>
  <si>
    <t>tiny kitten sucks milk from the bottle .</t>
  </si>
  <si>
    <t>daughter remembers her late father by sharing a photo on saturday of the two of them .</t>
  </si>
  <si>
    <t>everyone is posting pics of eyed cats , ours has no head !</t>
  </si>
  <si>
    <t>we love open shelving , but forgetting to use the underside is a common mistake .</t>
  </si>
  <si>
    <t>isometric set of elements of the periodic table .</t>
  </si>
  <si>
    <t>day of the dead sugar skull</t>
  </si>
  <si>
    <t>a kitchen with just about everything you need</t>
  </si>
  <si>
    <t>horizontal photo of a dramatic sky rich in clouds with strong contrast</t>
  </si>
  <si>
    <t>soccer player celebrates scoring their second goal during the match .</t>
  </si>
  <si>
    <t>monument to astronaut , the first person to travel in space .</t>
  </si>
  <si>
    <t>more photos of our poppies</t>
  </si>
  <si>
    <t>a young beautiful girl with a wreath of flowers on her head .</t>
  </si>
  <si>
    <t>geographical feature category with the city</t>
  </si>
  <si>
    <t>this weekend you are going to want to whip up a batch of ingredient grilled peaches for your friends and family .</t>
  </si>
  <si>
    <t>the bride 's brother looked very dapper at the ceremony , but made no attempt to conceal the small tattoo behind his ear</t>
  </si>
  <si>
    <t>happy brain hanging on a stick upside down flat cartoon vector illustration .</t>
  </si>
  <si>
    <t>person -- replace ornaments with balloons filled with small prizes or even cash .</t>
  </si>
  <si>
    <t>a portrait of a young man holding his arm out presenting something .</t>
  </si>
  <si>
    <t>while most homes don t have a christmas tree to decorate it s likely that families and living in metropolitan areas are within easy access</t>
  </si>
  <si>
    <t>man on his horse in the highlands</t>
  </si>
  <si>
    <t>with person &amp; the team</t>
  </si>
  <si>
    <t>there are unemployed people according to the latest figures</t>
  </si>
  <si>
    <t>illustration of green leafy plants on a white background vector</t>
  </si>
  <si>
    <t>actor attends premiere during festival at festivals</t>
  </si>
  <si>
    <t>blue scooter among other means of transportation on the streets</t>
  </si>
  <si>
    <t>copy the picture using grid lines .</t>
  </si>
  <si>
    <t>women in front of a building</t>
  </si>
  <si>
    <t>a collage of lilac flowers spruces up our home</t>
  </si>
  <si>
    <t>a man take photo of ornamental flowers in a greenhouse</t>
  </si>
  <si>
    <t>market stall with posters on the night market</t>
  </si>
  <si>
    <t>picture of pyramid and sand dune in the early morning</t>
  </si>
  <si>
    <t>football player poses with his wife and daughter during 80th birthday celebration .</t>
  </si>
  <si>
    <t>look at the drawings of construction workers with the site</t>
  </si>
  <si>
    <t>the roof and single window</t>
  </si>
  <si>
    <t>make vegetables fun for kids with food - a kid - friendly appetizer for parties .</t>
  </si>
  <si>
    <t>a hikers boots rest on a rock in the background</t>
  </si>
  <si>
    <t>pizza the size of her head !</t>
  </si>
  <si>
    <t>create a realistic tree using a mixture of different colored pencils .</t>
  </si>
  <si>
    <t>small purple flowers in the garden</t>
  </si>
  <si>
    <t>groom revealed how he was really feeling about tying the knot with his bride with a hidden message on his shoes</t>
  </si>
  <si>
    <t>my double nose piercing with a stud and ring .</t>
  </si>
  <si>
    <t>shoes for sale in the store</t>
  </si>
  <si>
    <t>a young man holding in front of his face a tablet computer , on which are drawn a mustache and beard</t>
  </si>
  <si>
    <t>i fixed my hair and in a bun</t>
  </si>
  <si>
    <t>image may contain : person , on stage , playing a musical instrument , night and guitar</t>
  </si>
  <si>
    <t>a crew on a heeling sailboat during the mt .</t>
  </si>
  <si>
    <t>life is a combination of magic and pasta .</t>
  </si>
  <si>
    <t>man and son crossing a sand dune with their camels</t>
  </si>
  <si>
    <t>hanging plates to create driven by decor</t>
  </si>
  <si>
    <t>345 : interior designer / rare office chair</t>
  </si>
  <si>
    <t>actor and his father attend the premiere of romantic comedy film directed and produced by film director</t>
  </si>
  <si>
    <t>each student gets a triangle to decorate with scraps and then the whole tree is put together with these !</t>
  </si>
  <si>
    <t>pop artist performs during festival</t>
  </si>
  <si>
    <t>be the reason someone smiles today .</t>
  </si>
  <si>
    <t>another orthodox men decided to make a dash for it as thousands of runners flooded the streets</t>
  </si>
  <si>
    <t>soldiers and officers take part in a mission in the district</t>
  </si>
  <si>
    <t>actors on the dance floor</t>
  </si>
  <si>
    <t>beneath the neon lights : this is glamorous</t>
  </si>
  <si>
    <t>sign copies of new single job</t>
  </si>
  <si>
    <t>a wild grass growing in a pine forest</t>
  </si>
  <si>
    <t>a beautiful satin finish looping flag animation of country .</t>
  </si>
  <si>
    <t>actor wrapped her growing baby bump in a cozy coat on the set of her new film .</t>
  </si>
  <si>
    <t>tennis player prevailed in one of the greatest tennis matches ever played .</t>
  </si>
  <si>
    <t>next target for the future vector art illustration</t>
  </si>
  <si>
    <t>football team celebrate at the end of the match</t>
  </si>
  <si>
    <t>custom bar for the restaurant</t>
  </si>
  <si>
    <t>fictional object , celebrate the arrival of spring with fictional object .</t>
  </si>
  <si>
    <t>players revel in their qualification after their playoff against country .</t>
  </si>
  <si>
    <t>these alien - looking ice sculptures formed all on their own</t>
  </si>
  <si>
    <t>actor during sports league championship held august</t>
  </si>
  <si>
    <t>coach and person sharing a reflective moment on the game</t>
  </si>
  <si>
    <t>person during the match in a city .</t>
  </si>
  <si>
    <t>there 's nothing like stepping in an airplane to a new destination .</t>
  </si>
  <si>
    <t>growth in buying off the plan</t>
  </si>
  <si>
    <t>stone cottages in the town</t>
  </si>
  <si>
    <t>helicopters stationed at a base</t>
  </si>
  <si>
    <t>a scene with christmas tree and fireplace</t>
  </si>
  <si>
    <t>paper doll with a set of clothes to stay .</t>
  </si>
  <si>
    <t>posing for a plus size bride .</t>
  </si>
  <si>
    <t>teenage students hang out during a break</t>
  </si>
  <si>
    <t>the farmers harvest different vegetables in late summer in the organic garden .</t>
  </si>
  <si>
    <t>burning lantern in the snow .</t>
  </si>
  <si>
    <t>person arrives at the premiere</t>
  </si>
  <si>
    <t>soccer player vies for the ball with footballer during the final</t>
  </si>
  <si>
    <t>aerial view of boats from the west coast</t>
  </si>
  <si>
    <t>action shot of swimming towards the camera</t>
  </si>
  <si>
    <t>let 's hope they 've not actually experienced the taste of human brain to make the comparison</t>
  </si>
  <si>
    <t>portrait of a boy carrying a pineapple on his head</t>
  </si>
  <si>
    <t>a grizzly bear stands out of the brush along road</t>
  </si>
  <si>
    <t>pages of a book , turning pages close - up , searching for information</t>
  </si>
  <si>
    <t>the front of a supercar parked on gravel at a car show</t>
  </si>
  <si>
    <t>this photograph was taken at sunset casting strong yellows</t>
  </si>
  <si>
    <t>after - with a fresh coat of paint , then a good and deep belt sanding these beams now add character and draw your eye up to the vaulted ceilings .</t>
  </si>
  <si>
    <t>lot 23 - a circular gold effect medal , engraved to the front</t>
  </si>
  <si>
    <t>leather -- this is an affiliate link .</t>
  </si>
  <si>
    <t>hip hop artist poses backstage at awards</t>
  </si>
  <si>
    <t>biological species looking down at me from the entrance to its cave .</t>
  </si>
  <si>
    <t>festive illustration of a thanksgiving day greeting for your family</t>
  </si>
  <si>
    <t>things cats would say - why do the humans get mad when i wake them up ? they could always sleep during the day like i do .</t>
  </si>
  <si>
    <t>corset , embroidered inside with my name retails for £ 250 , selling for £ 190 plus shipping .</t>
  </si>
  <si>
    <t>a vector , black and white illustration of physicist</t>
  </si>
  <si>
    <t>ethnicity holds a flag during a protest</t>
  </si>
  <si>
    <t>sculpture of a big blue bear peeking through the windows .</t>
  </si>
  <si>
    <t>both players now represent their country , and played against each other in november</t>
  </si>
  <si>
    <t>a touching picture with a mother and a child who give each other hearts , drawn by line .</t>
  </si>
  <si>
    <t>beautiful young dog with big eyes standing on the paws begs his lady for food</t>
  </si>
  <si>
    <t>young boy lying on the sofa with his dog</t>
  </si>
  <si>
    <t>person performs on stage at theatre</t>
  </si>
  <si>
    <t>person kicks off against basketball team</t>
  </si>
  <si>
    <t>football player got the first goal of the game to put football team ahead</t>
  </si>
  <si>
    <t>arch bridge was the first bridge of its kind to be built and is now part of a world</t>
  </si>
  <si>
    <t>bellagio water fountains and tourist attraction at night</t>
  </si>
  <si>
    <t>latin pop artist performs onstage during award category honoring musical artist .</t>
  </si>
  <si>
    <t>all nice and clean automobile model at black with # focus # st</t>
  </si>
  <si>
    <t>politician was a special guest at the lunch , picture</t>
  </si>
  <si>
    <t>starting to get some streaks higher off the horizon .</t>
  </si>
  <si>
    <t>baseball player kisses baseball player on the cheek after sports team won game .</t>
  </si>
  <si>
    <t>cosmos flowers blooming in the garden</t>
  </si>
  <si>
    <t>despite his busy schedule this # holiday season , film character took some time to # donate blood .</t>
  </si>
  <si>
    <t>biological species sitting by the lake</t>
  </si>
  <si>
    <t>city with mt cook in the centre</t>
  </si>
  <si>
    <t>image may contain : person , on stage , playing a musical instrument , guitar , hat and night</t>
  </si>
  <si>
    <t>coin operated binoculars on the promenade</t>
  </si>
  <si>
    <t>nursery reveal with person featuring a mix of complimentary colors</t>
  </si>
  <si>
    <t>white rabbits fattening in a wire cage .</t>
  </si>
  <si>
    <t>stock vector of hand tries to grab the bag of money running businessman .</t>
  </si>
  <si>
    <t>hip hop artist attends awards</t>
  </si>
  <si>
    <t>waves of the crash in to a rocky coast at sunset</t>
  </si>
  <si>
    <t>bride and person with a rustic truck for a country wedding by person</t>
  </si>
  <si>
    <t>pop artist held a concert</t>
  </si>
  <si>
    <t>using a wheelchair can make it easier to get through an airport .</t>
  </si>
  <si>
    <t>hard rock artist , bassist and vocalist from the rock band , at his home</t>
  </si>
  <si>
    <t>train in livery speeding through the countryside</t>
  </si>
  <si>
    <t>modern unfurnished bedroom apartment with a study</t>
  </si>
  <si>
    <t>set watercolor colorful lines , paint stains isolated on a white background .</t>
  </si>
  <si>
    <t>view of flag on ornate buildings</t>
  </si>
  <si>
    <t>the elderly women photographing on the beach</t>
  </si>
  <si>
    <t>glasses for all occasions - set of engraved wine glasses in various colours</t>
  </si>
  <si>
    <t>for a few nights in november lit its clock tower with purple lights in recognition of disease .</t>
  </si>
  <si>
    <t>i tight - rope - walked across the bridge</t>
  </si>
  <si>
    <t>my neighbors have an effigy of politician hanging in their front yard .</t>
  </si>
  <si>
    <t>football player practices his shooting during a training session watched by uk constituent country</t>
  </si>
  <si>
    <t>red poppy flower close up on a white background</t>
  </si>
  <si>
    <t>white and purple orchids arranged in a vase</t>
  </si>
  <si>
    <t>a l arm and shoulder , sharply bent .</t>
  </si>
  <si>
    <t>a selection of balloons inflate and prepare for lift off at the 35th balloon</t>
  </si>
  <si>
    <t>logo at the entrance of their building .</t>
  </si>
  <si>
    <t>view of the rock carved tombs at person .</t>
  </si>
  <si>
    <t>a model walks the runway for show during fashion week</t>
  </si>
  <si>
    <t>view from the south - full - height view</t>
  </si>
  <si>
    <t>a pie with sliced gold apples ready to cook</t>
  </si>
  <si>
    <t>the buildings nestled in the trees are km from the centre of a city</t>
  </si>
  <si>
    <t>actor with a weight of kg and a feet size of 6 in favorite outfit &amp; clothing style</t>
  </si>
  <si>
    <t>cats on a fishing boat</t>
  </si>
  <si>
    <t>the winning team in action .</t>
  </si>
  <si>
    <t>flag flying in the wind</t>
  </si>
  <si>
    <t>business people working together in the office</t>
  </si>
  <si>
    <t>supermodel attends awards with person in a gorgeous back cut out dress designed by neo soul artist .</t>
  </si>
  <si>
    <t>baby girl lying down with her feet up in the air blowing raspberries</t>
  </si>
  <si>
    <t>image may contain : person , on stage , standing , playing a musical instrument and night</t>
  </si>
  <si>
    <t>people , with person , paddle the pristine waters .</t>
  </si>
  <si>
    <t>smooth golf putting green with flag identifying location of the hole and a hill in the background</t>
  </si>
  <si>
    <t>people demonstrate in the streets .</t>
  </si>
  <si>
    <t>thrift store thursday : to a very fashionable jacket .</t>
  </si>
  <si>
    <t>grapes in a wooden tub</t>
  </si>
  <si>
    <t>moms and babies sit on the beach by the sea</t>
  </si>
  <si>
    <t>a child sits on a magical glade with apple .</t>
  </si>
  <si>
    <t>the cat , you and us</t>
  </si>
  <si>
    <t>road construction in the summer for new road and transit line</t>
  </si>
  <si>
    <t>the picture shows the buildings of the university .</t>
  </si>
  <si>
    <t>wooden statue of female office worker and contemporary building at the development</t>
  </si>
  <si>
    <t>person spent under the needle to get this tattoo on his scalp .</t>
  </si>
  <si>
    <t>nighttime time lapse looking down a deserted desert road .</t>
  </si>
  <si>
    <t>a christmas card with winter landscape</t>
  </si>
  <si>
    <t>a lot of hands hold dumbbells on sky background and title .</t>
  </si>
  <si>
    <t>as the youngest person ever to interview person , person caught up with her</t>
  </si>
  <si>
    <t>cute be the change you want to see in drug form shape</t>
  </si>
  <si>
    <t>athlete runs with the ball during the game .</t>
  </si>
  <si>
    <t>princess : actor enjoyed a day at the famous theme park with her family , and carried daughter haven in her arms</t>
  </si>
  <si>
    <t>endorsed product covered skyscraper viewed from a distance</t>
  </si>
  <si>
    <t>wall light -- be inspired and make your house a home .</t>
  </si>
  <si>
    <t>more protests like this one seem likely .</t>
  </si>
  <si>
    <t>a beautiful chipmunk on a branch</t>
  </si>
  <si>
    <t>silhouette of a crow on a tree</t>
  </si>
  <si>
    <t>side view of a yellow - green to biological species on a branch the eyes of this male can move and operate independently , and the long prehensile tail gives extra grip</t>
  </si>
  <si>
    <t>vase designed by organisation founder , painted in shades of blue on a pale blue ground</t>
  </si>
  <si>
    <t>woman , granddaughter of politician , tours the home her grandparents lived in during the early 1940s .</t>
  </si>
  <si>
    <t>person : sometimes i really want to shout at the players</t>
  </si>
  <si>
    <t>bronze statue stands tall as part of a city commemorating military conflict</t>
  </si>
  <si>
    <t>biological genus is a sweet pink flower blooming during january and february</t>
  </si>
  <si>
    <t>image of a branch that has been subjected .</t>
  </si>
  <si>
    <t>an environmentalist collecting data and monitoring water quality of a river</t>
  </si>
  <si>
    <t>birthday cake with sparklers for a girl</t>
  </si>
  <si>
    <t>more plants in the garden</t>
  </si>
  <si>
    <t>portrait of a girl with red hair on white background .</t>
  </si>
  <si>
    <t>black and white artistic digital rectangular horizontal photo of the bride wearing white wedding dress holding hands</t>
  </si>
  <si>
    <t>squirrel feasting on a pine cone</t>
  </si>
  <si>
    <t>male stork landing in a nest under a full moon .</t>
  </si>
  <si>
    <t>bold and pillow ideas for the home</t>
  </si>
  <si>
    <t>the wide - bodied aircraft lands on the illuminated runway in the early morning</t>
  </si>
  <si>
    <t>latin pop artist performs in concert .</t>
  </si>
  <si>
    <t>as part of the winning team .</t>
  </si>
  <si>
    <t>a wide angle view against a blue sky</t>
  </si>
  <si>
    <t>football player and soccer player battle the ball during the match</t>
  </si>
  <si>
    <t>lions are king of the savanna</t>
  </si>
  <si>
    <t>actors the actress joined actor on the red carpet in an ivory cap - sleeved gown by person with jewels .</t>
  </si>
  <si>
    <t>actors rehearse a scene from play a play by dramatist</t>
  </si>
  <si>
    <t>flags flying over the streets .</t>
  </si>
  <si>
    <t>aerial shot of a tropical rainforest</t>
  </si>
  <si>
    <t>close up of the front of a class train in livery at railway station</t>
  </si>
  <si>
    <t>the newly - weds holding out hands to each other</t>
  </si>
  <si>
    <t>latin pop artist performs onstage during festival held</t>
  </si>
  <si>
    <t>folk rock artist performs on stage</t>
  </si>
  <si>
    <t>facade of an apartment building</t>
  </si>
  <si>
    <t>person intercepts a pass meant for person during friday 's game .</t>
  </si>
  <si>
    <t>a fruit and vegetable stand working well into the night .</t>
  </si>
  <si>
    <t>is this what our cats really think of us ?</t>
  </si>
  <si>
    <t>reflection from a rock in the water .</t>
  </si>
  <si>
    <t>a silhouetted helicopter flying through brilliant orange clouds during sunrise over cape</t>
  </si>
  <si>
    <t>a medium shot of an assortment of citric fruit rotating on a white screen</t>
  </si>
  <si>
    <t>a tray of colorful plastic beads</t>
  </si>
  <si>
    <t>building function is on fire</t>
  </si>
  <si>
    <t>politician , secretary speaks on news .</t>
  </si>
  <si>
    <t>blue water on the move</t>
  </si>
  <si>
    <t>taken : person claims that politician , seen here with his wife , took person to his wife 's room</t>
  </si>
  <si>
    <t>i used to have my hair this way except the red and black were switched .</t>
  </si>
  <si>
    <t>grass burns in a meadow among forest at summer sunny day .</t>
  </si>
  <si>
    <t>the protesters march , blocking traffic as people turned out for a rally to protest police brutality .</t>
  </si>
  <si>
    <t>a weekend away from the fires with good friends</t>
  </si>
  <si>
    <t>letter colorful logo in the hexagonal .</t>
  </si>
  <si>
    <t>a diagram of the lumped - parameter model</t>
  </si>
  <si>
    <t>view over the southern hills with blue sky</t>
  </si>
  <si>
    <t>bottles of brand for sale in a shop</t>
  </si>
  <si>
    <t>boat on the shore at low tide</t>
  </si>
  <si>
    <t>your favourite tee gets a makeover .</t>
  </si>
  <si>
    <t>police officers recovered a number of weapons and other items monday afternoon at a home .</t>
  </si>
  <si>
    <t>examples of how to incorporate a double - sided fireplace into your house</t>
  </si>
  <si>
    <t>3d render of a robot carrying christmas gift box with bow</t>
  </si>
  <si>
    <t>a model walks the ramp for person</t>
  </si>
  <si>
    <t>ways to add a touch</t>
  </si>
  <si>
    <t>coach directs basketball shooting guard during the win over filming location</t>
  </si>
  <si>
    <t>looking through an airplane window to outside blue sky , film format</t>
  </si>
  <si>
    <t>normally $55 , this hoodie is percent off today</t>
  </si>
  <si>
    <t>chicken coop in the snow</t>
  </si>
  <si>
    <t>illustration from magazine of secret society standing in their disguise of a white hood over their heads</t>
  </si>
  <si>
    <t>person hits the ball during the championships friday .</t>
  </si>
  <si>
    <t>the earth in the shape of a heart</t>
  </si>
  <si>
    <t>the view of the lake</t>
  </si>
  <si>
    <t>this is an event with biological genus wrapped inside .</t>
  </si>
  <si>
    <t>the gold dresses are pretty and i like the style .</t>
  </si>
  <si>
    <t>soccer player chased by football player during the swansea city training .</t>
  </si>
  <si>
    <t>actor in a still from film</t>
  </si>
  <si>
    <t>painting depicting person attending a ball dated 13th century</t>
  </si>
  <si>
    <t>pop artist performs during show .</t>
  </si>
  <si>
    <t>how person turned a corner of her bedroom into her own office space</t>
  </si>
  <si>
    <t>wallpaper possibly with a cruise ship called business</t>
  </si>
  <si>
    <t>pop rock artist performs as part of the events series from amazon tickets .</t>
  </si>
  <si>
    <t>crowd of people in the world 's largest railway station by number of platforms .</t>
  </si>
  <si>
    <t>a model walks the runway at the winter fashion show during event</t>
  </si>
  <si>
    <t>wheel with rim and tire of a luxury sports car parked in a parking lot in person</t>
  </si>
  <si>
    <t>boy eating breakfast in front of the television</t>
  </si>
  <si>
    <t>fresh beer in a plastic glass on the table</t>
  </si>
  <si>
    <t>military commander arrives at hq to assume command at the beginning .</t>
  </si>
  <si>
    <t>automobile model is for sale on internet publishing and broadcasting and web search portals business for $26,000</t>
  </si>
  <si>
    <t>interior of a city bus</t>
  </si>
  <si>
    <t>this dad belongs to baseball baseball cap</t>
  </si>
  <si>
    <t>this year 's tree is installed .</t>
  </si>
  <si>
    <t>green grass on the mask white background .</t>
  </si>
  <si>
    <t>pop rock artist performs onstage during awards</t>
  </si>
  <si>
    <t>train speeds through a station at night</t>
  </si>
  <si>
    <t>mathematician as a young child .</t>
  </si>
  <si>
    <t>the statue of military commander by person in shopping center , erected</t>
  </si>
  <si>
    <t>fans are the best in the world .</t>
  </si>
  <si>
    <t>person is seen outside the show during spring summer</t>
  </si>
  <si>
    <t>vector card with delicate ornament on backdrop .</t>
  </si>
  <si>
    <t>person and i in front of a display</t>
  </si>
  <si>
    <t>portrait of a young surprised woman , isolated over white</t>
  </si>
  <si>
    <t>sometimes i just want to stay in bed and not get out all day</t>
  </si>
  <si>
    <t>people sitting by a fountain .</t>
  </si>
  <si>
    <t>a collection of indoor plants and flowers</t>
  </si>
  <si>
    <t>where to go rock climbing</t>
  </si>
  <si>
    <t>screaming father and son playing with smartphone on a red sofa - isolated on white background</t>
  </si>
  <si>
    <t>sunset and venus at a distance</t>
  </si>
  <si>
    <t>business people working in the office</t>
  </si>
  <si>
    <t>narrated version of short story</t>
  </si>
  <si>
    <t>loads of natural light fill the cabin .</t>
  </si>
  <si>
    <t>young woman standing alone in a dark room with a venetian blind , looking towards camera</t>
  </si>
  <si>
    <t>birds in the tropical rainforest - photo #</t>
  </si>
  <si>
    <t>a glass of fresh lime juice and half of green lime with leaf isolated on white stock vector</t>
  </si>
  <si>
    <t>close up of a meerkat</t>
  </si>
  <si>
    <t>tourist attraction : hills to the east side of the bay</t>
  </si>
  <si>
    <t>a finalist performs during the karaoke event .</t>
  </si>
  <si>
    <t>pelican perched on a fallen log</t>
  </si>
  <si>
    <t>the way and road on the border</t>
  </si>
  <si>
    <t>image may contain : person , riding on a horses</t>
  </si>
  <si>
    <t>lovely in lace : actor wore a lacy black dress</t>
  </si>
  <si>
    <t>a purple flower in autumn</t>
  </si>
  <si>
    <t>profession at construction site looking at plans &amp; discussing the project</t>
  </si>
  <si>
    <t>stamp or label with the text happy new year</t>
  </si>
  <si>
    <t>traffic at a snow covered intersection</t>
  </si>
  <si>
    <t>love this bag for a diaper bag !</t>
  </si>
  <si>
    <t>the car of my future .</t>
  </si>
  <si>
    <t>ideas for decorating a modern small apartment bedroom ideas - ward</t>
  </si>
  <si>
    <t>sunset amongst its many wonderful lakes .</t>
  </si>
  <si>
    <t>drummer performs during the festival</t>
  </si>
  <si>
    <t>poster of can you spot which person carries hiv ?</t>
  </si>
  <si>
    <t>the view on a bay in a heart shape and beach</t>
  </si>
  <si>
    <t>giant spade and wildlife members use a digger to remove the enormous humpback whale</t>
  </si>
  <si>
    <t>member of the band hard rock artist performs live on stage</t>
  </si>
  <si>
    <t>this photo shows a lush green landscape with diverse tropical trees , ferns , and mosses</t>
  </si>
  <si>
    <t>the view of the skyline</t>
  </si>
  <si>
    <t>a room with a view</t>
  </si>
  <si>
    <t>actor with a fly on his nose</t>
  </si>
  <si>
    <t>an image of a train</t>
  </si>
  <si>
    <t>lit candles with a background</t>
  </si>
  <si>
    <t>a pink and red colored tea party for little girls with flowers , cake , hearts and balloons .</t>
  </si>
  <si>
    <t>great picture of a common seal .</t>
  </si>
  <si>
    <t>cricket player greets cricket player at a hotel on the team 's arrival on wednesday</t>
  </si>
  <si>
    <t>american football player runs for a-yard touchdown against sports team during the first half of a football game .</t>
  </si>
  <si>
    <t>politician arrives for a visit with politician</t>
  </si>
  <si>
    <t>sunsets are beautiful , these gorgeous red skies a common view .</t>
  </si>
  <si>
    <t>couple of male and female chefs standing together on a light background .</t>
  </si>
  <si>
    <t>a view of the sculpture garden at edit - a-thon .</t>
  </si>
  <si>
    <t>baseball player takes the throw as baseball player steals second during the seventh inning of game .</t>
  </si>
  <si>
    <t>biological species on the wire</t>
  </si>
  <si>
    <t>the original design of the tree house</t>
  </si>
  <si>
    <t>a green wooden park bench ready for the weary</t>
  </si>
  <si>
    <t>a soccer player shooting a ball with his head isolated on white background</t>
  </si>
  <si>
    <t>christmas labels with lovely winter landscape for greeting cards , banners , presentations , decorations .</t>
  </si>
  <si>
    <t>comedian tries out automobile model ahead of this year 's race .</t>
  </si>
  <si>
    <t>a tourist walks down a street in the small fishing village</t>
  </si>
  <si>
    <t>golden retriever having fun fetching a stick in the park</t>
  </si>
  <si>
    <t>biological order looking straight in to the camera</t>
  </si>
  <si>
    <t>journey into the unseen world , shooting in macro during the last snow storm of february .</t>
  </si>
  <si>
    <t>aerial footage from a drone shows river and the dense traffic</t>
  </si>
  <si>
    <t>actor arrives at the premiere party for new series .</t>
  </si>
  <si>
    <t>7 for canadian census division</t>
  </si>
  <si>
    <t>with the kids : and she has also shared this family photo with people</t>
  </si>
  <si>
    <t>a man demonstrates a metal detector .</t>
  </si>
  <si>
    <t>people , a friend who officiated the wedding ceremony .</t>
  </si>
  <si>
    <t>wallpaper containing a business suit called actor at the oscars</t>
  </si>
  <si>
    <t>successful business partners shaking hands and smile in the office</t>
  </si>
  <si>
    <t>politician plays the piano at a charity concert .</t>
  </si>
  <si>
    <t>football player , manager applauds his team during the match .</t>
  </si>
  <si>
    <t>footage of air bubbling up through water which is backlit with changing colored lights has been used to create this unique abstract background with a frenzied feel to it</t>
  </si>
  <si>
    <t>coaches name players following win over american football team</t>
  </si>
  <si>
    <t>gates of paradise on a white background .</t>
  </si>
  <si>
    <t>student in one of the suites</t>
  </si>
  <si>
    <t>the archipelago is high on the recommended list of person</t>
  </si>
  <si>
    <t>our regular evenings at the resorts for our customers .</t>
  </si>
  <si>
    <t>person - backed vultures eating the remains</t>
  </si>
  <si>
    <t>actors attend the premiere after party</t>
  </si>
  <si>
    <t>the garden of person on thursday september</t>
  </si>
  <si>
    <t>i love western christian holiday from film character</t>
  </si>
  <si>
    <t>when did my legs grow so long ? a boy and his dog .</t>
  </si>
  <si>
    <t>composer of the band cake performs .</t>
  </si>
  <si>
    <t>boy playing with his puppy in the grass</t>
  </si>
  <si>
    <t>the view to the north east across a sandy plain</t>
  </si>
  <si>
    <t>a young boy runs with a national flag as a flock of pigeons is seen at the front , on the eve of celebrations on monday .</t>
  </si>
  <si>
    <t>an ocean view from a suite at the resort</t>
  </si>
  <si>
    <t>and looking annoyed on a horse .</t>
  </si>
  <si>
    <t>premiere of crime fiction film</t>
  </si>
  <si>
    <t>little boy pointing out to a stormy sea from the beach</t>
  </si>
  <si>
    <t>wrap skirt , on the streets .</t>
  </si>
  <si>
    <t>the cardboard is covered with ingredients , ready to cook .</t>
  </si>
  <si>
    <t>revamped electric vehicle is displayed</t>
  </si>
  <si>
    <t>temple pattern repeat seamless in black color for any design .</t>
  </si>
  <si>
    <t>pioneer settlers wagon abandoned derelict on the prairie</t>
  </si>
  <si>
    <t>a view of the moat surrounding a property .</t>
  </si>
  <si>
    <t>pedestrian access is not included in the plan</t>
  </si>
  <si>
    <t>to be honest if i tell my friends about my problems they don t believe me or even understand what i am saying so sometimes there 's no point for me on even bothering on telling them anything</t>
  </si>
  <si>
    <t>baseball player takes the mound against sports team</t>
  </si>
  <si>
    <t>politician and her father captured in a painting by a local artist .</t>
  </si>
  <si>
    <t>stock image on a sunny summer day with skyline and skyscrapers .</t>
  </si>
  <si>
    <t>illustration of a bus driver at work</t>
  </si>
  <si>
    <t>animal looking at the camera</t>
  </si>
  <si>
    <t>under lock and key : the location was secured behind metal fencing</t>
  </si>
  <si>
    <t>illustration of a bride and groom kissing</t>
  </si>
  <si>
    <t>model of blog wears floral dress for weddings</t>
  </si>
  <si>
    <t>plants growing on an industrial hemp farm , department</t>
  </si>
  <si>
    <t>fire of burning wood in stove with the open door , close - up / fire flame</t>
  </si>
  <si>
    <t>repeated suns drawn by hand .</t>
  </si>
  <si>
    <t>ancient rock art inside the great tomb .</t>
  </si>
  <si>
    <t>bald eagle in a tree near the w shore .</t>
  </si>
  <si>
    <t>a groom on his wedding day</t>
  </si>
  <si>
    <t>the sunset from your room</t>
  </si>
  <si>
    <t>young boy holding basket full of fresh vegetables in the garden</t>
  </si>
  <si>
    <t>background with colorful spots and sprays on a white .</t>
  </si>
  <si>
    <t>wedding : celebrities extended their heartfelt wishes to the newly - weds !</t>
  </si>
  <si>
    <t>athlete is beaten to the ball by athlete during the match</t>
  </si>
  <si>
    <t>the plume of vented gases at sunset</t>
  </si>
  <si>
    <t>in the last few years there have been several sightings of strange objects and lights in the skies in the region .</t>
  </si>
  <si>
    <t>automobile model , introduced last spring at show .</t>
  </si>
  <si>
    <t>flag on a bad day</t>
  </si>
  <si>
    <t>glasses of gold color on the white background</t>
  </si>
  <si>
    <t>singer and artist promote outside retail business .</t>
  </si>
  <si>
    <t>a woman waits to cross a street next to banner displayed in support of musical artist .</t>
  </si>
  <si>
    <t>this is the closest thing i can find to my parents furniture when i was a kid</t>
  </si>
  <si>
    <t>a pretty sunset wedding photo of person kissing just after a rain storm at their wedding .</t>
  </si>
  <si>
    <t>horizontal close up view of a can of cristal beer</t>
  </si>
  <si>
    <t>actor attends the premiere of thriller film .</t>
  </si>
  <si>
    <t>the official wedding of noble people</t>
  </si>
  <si>
    <t>first snow in the winter</t>
  </si>
  <si>
    <t>the boys of the club</t>
  </si>
  <si>
    <t>vintage bike with large wheel on a white background</t>
  </si>
  <si>
    <t>people sit down on the pillow on the floor and watching stand - up show</t>
  </si>
  <si>
    <t>photo of a huge traditional partial sun water fountain landscape .</t>
  </si>
  <si>
    <t>abstract magic background with lotus flowers , illustration in a watercolor style .</t>
  </si>
  <si>
    <t>here 's what dreaming about a chinchilla means .</t>
  </si>
  <si>
    <t>getaway , a tiny house escape</t>
  </si>
  <si>
    <t>person canoeing in a traditional dugout canoe</t>
  </si>
  <si>
    <t>a guest is seen attending person during fashion week wearing a red dress</t>
  </si>
  <si>
    <t>not bad for a monday : thousands crowded into the arena to listen to politician as he gave another of his barnstorming speeches</t>
  </si>
  <si>
    <t>railroad tracks along a road</t>
  </si>
  <si>
    <t>person and i chilling on the beach</t>
  </si>
  <si>
    <t>view of in print exhibition -- west wall and partition , facing north .</t>
  </si>
  <si>
    <t>a veiled chameleon looking for food</t>
  </si>
  <si>
    <t>stretching stick figure isolated web icon on a background .</t>
  </si>
  <si>
    <t>aerial images of the area including us census designated places .</t>
  </si>
  <si>
    <t>wood : bike ride on a trail shaded by trees</t>
  </si>
  <si>
    <t>best airlines in the world</t>
  </si>
  <si>
    <t>worried multi ethnic friends watching a smart phone in the street</t>
  </si>
  <si>
    <t>cricket player in action during match .</t>
  </si>
  <si>
    <t>athlete grabs a rebound over person during the first half of a college basketball game .</t>
  </si>
  <si>
    <t>person hoisted for the first time</t>
  </si>
  <si>
    <t>cheerful couple inside of a car</t>
  </si>
  <si>
    <t>resting up : person admitted she 'd spent her time off at the lavish home of person -- currently enjoying</t>
  </si>
  <si>
    <t>wind farm in the hills</t>
  </si>
  <si>
    <t>person defeated person to advance to the - pound championship match .</t>
  </si>
  <si>
    <t>a grizzly bear cub lays out on her moms back .</t>
  </si>
  <si>
    <t>starry night on the mountain</t>
  </si>
  <si>
    <t>icon set showing a man displaying a no smoking sign in different ways</t>
  </si>
  <si>
    <t>person shoots the ball against american football team .</t>
  </si>
  <si>
    <t>a man holding smartphone with new message on a screen</t>
  </si>
  <si>
    <t>automobile model may look like automobile make , but it 's so much more than that .</t>
  </si>
  <si>
    <t>here at parents , we get the year 's new toys sent to us months before the holidays and invite kids of all ages to come in and give them aw</t>
  </si>
  <si>
    <t>businessman running on the globe .</t>
  </si>
  <si>
    <t>i 'm a march girl i was born with my heart on my sleeve shirt , tank top - image 600x600</t>
  </si>
  <si>
    <t>boats in the harbour at coastal resort</t>
  </si>
  <si>
    <t>crowds on the corner celebrate the end ... courtesy</t>
  </si>
  <si>
    <t>american football player celebrates with american football player after intercepting a pass against american football team during a game .</t>
  </si>
  <si>
    <t>you see the lower part of an old baroque building in inner city .</t>
  </si>
  <si>
    <t>people resting and eating during lunchtime .</t>
  </si>
  <si>
    <t>shining turtle on the north shore</t>
  </si>
  <si>
    <t>former faces and drummer during a portrait shoot for periodical</t>
  </si>
  <si>
    <t>a children 's birthday party inside the vault .</t>
  </si>
  <si>
    <t>ethnicity are a people living in the south , in the picture children can be seen</t>
  </si>
  <si>
    <t>battle for the same ball</t>
  </si>
  <si>
    <t>a lamb in spring with a grass background on a sunny day</t>
  </si>
  <si>
    <t>person raised planter can sit in any sized garden and house plants , pots and accessories</t>
  </si>
  <si>
    <t>person and actor attend a screening of films .</t>
  </si>
  <si>
    <t>person how i love the smell , it just engulfs an area where it 's located and when it 's put into a room .</t>
  </si>
  <si>
    <t>green palm tree on the coast of person</t>
  </si>
  <si>
    <t>coastal cliffs on the coast .</t>
  </si>
  <si>
    <t>questions to ask before buying a rv</t>
  </si>
  <si>
    <t>high angle view of a village on hillside</t>
  </si>
  <si>
    <t>the history , current design and future</t>
  </si>
  <si>
    <t>close up of a pendant</t>
  </si>
  <si>
    <t>installation of a ceiling fan</t>
  </si>
  <si>
    <t>ways to turn a scarf into a vest</t>
  </si>
  <si>
    <t>cycling in front of the same</t>
  </si>
  <si>
    <t>members work to finish installation of an ocean current measurement</t>
  </si>
  <si>
    <t>construction cranes turn , deliver cargo to the site</t>
  </si>
  <si>
    <t>red orange and white throw pillows on a white background</t>
  </si>
  <si>
    <t>athlete celebrates her block on athlete during the second set .</t>
  </si>
  <si>
    <t>cherry blossoms as seen from the roof</t>
  </si>
  <si>
    <t>more snow on the way for a city</t>
  </si>
  <si>
    <t>members of person along with monarch</t>
  </si>
  <si>
    <t>woman in a heart formed tree</t>
  </si>
  <si>
    <t>illustration of a cute girl in a vest</t>
  </si>
  <si>
    <t>complex abstract pattern consisting of a smoothly curved lines like the branches of a tree with leaves on a blue background</t>
  </si>
  <si>
    <t>adventures : drive the loneliest roads in the world</t>
  </si>
  <si>
    <t>in this project , i learned how to use type , alignment and contrast and incorporate images with the text .</t>
  </si>
  <si>
    <t>the sign placed by residents in front of the apartments .</t>
  </si>
  <si>
    <t>horn find out more about the horn</t>
  </si>
  <si>
    <t>christmas lights over the river</t>
  </si>
  <si>
    <t>internal photo of a bespoke conservatory looking out on to the garden</t>
  </si>
  <si>
    <t>flag with flag pole waving in the wind over white background</t>
  </si>
  <si>
    <t>love the sky on the ceiling , boys room</t>
  </si>
  <si>
    <t>a personalised flight from the bar .</t>
  </si>
  <si>
    <t>driver smiling at camera from front seat in the car</t>
  </si>
  <si>
    <t>dark blue shining triangular template .</t>
  </si>
  <si>
    <t>camera ready : the coaches posed together on the red carpet</t>
  </si>
  <si>
    <t>following the ceremony , the couple and their guests strolled through the garden and posed for a group shot .</t>
  </si>
  <si>
    <t>biological species on a red background</t>
  </si>
  <si>
    <t># flies out in the eighth inning during game action against sports team .</t>
  </si>
  <si>
    <t>president of politician delivers a speech during a major rally to launch her presidential programme .</t>
  </si>
  <si>
    <t>actor attends the film premiere</t>
  </si>
  <si>
    <t>what country does this flag come from ?</t>
  </si>
  <si>
    <t>dramatic picture shows the tragedy of orangutans due to forest fires burning region</t>
  </si>
  <si>
    <t>fancy quotes on the walls with your breakfast .</t>
  </si>
  <si>
    <t>skyline with castle and arch bridge</t>
  </si>
  <si>
    <t>the beautiful mountains are seen , forming the border and republic</t>
  </si>
  <si>
    <t>animal brown color perched in hollow tree trunk in the garden</t>
  </si>
  <si>
    <t>a different flower on the dark background .</t>
  </si>
  <si>
    <t>empty place for a parking of bicycles</t>
  </si>
  <si>
    <t>wine glass at a vineyard</t>
  </si>
  <si>
    <t>view from the east - looking up</t>
  </si>
  <si>
    <t>ideas , we will be making these on the upcoming workshop .</t>
  </si>
  <si>
    <t>pair of shoes arranged on the bottom right corner for this shot</t>
  </si>
  <si>
    <t>scars of war i have no idea why , but for some reason little streets like this just reallyfeel like parliamentary republic .</t>
  </si>
  <si>
    <t>proposal to add a floating observation deck that slides up and down the sides of new skyscrapers .</t>
  </si>
  <si>
    <t>person performs at day of the festival</t>
  </si>
  <si>
    <t>soccer players play a trick on their team mate</t>
  </si>
  <si>
    <t>geographical feature category in the desert</t>
  </si>
  <si>
    <t>one of a series of shots showing commercial and bank buildings featuring business</t>
  </si>
  <si>
    <t>the shopping centre and multi storey car park</t>
  </si>
  <si>
    <t>sunset at sea in navigation on board a cruise , ship</t>
  </si>
  <si>
    <t>image may contain : person , on stage , playing a musical instrument and guitar</t>
  </si>
  <si>
    <t>pop artist makes an appearance on music video tv program .</t>
  </si>
  <si>
    <t>the only other color , seen every evening</t>
  </si>
  <si>
    <t>find slope from a graph locate good points on the line .</t>
  </si>
  <si>
    <t>photo of hoop on forehead</t>
  </si>
  <si>
    <t>western christian holiday from person</t>
  </si>
  <si>
    <t>hot cars that will unveil next month at the auto show</t>
  </si>
  <si>
    <t>the fine for parking on the lines or without a permit is £ 110 , reduced to £ 55 if paid within days</t>
  </si>
  <si>
    <t>dinosaurs in a prehistoric landscape with colorful sky .</t>
  </si>
  <si>
    <t>halloween treats ideas and recipes .</t>
  </si>
  <si>
    <t>a big bunch of raw bananas hanging of the banana tree</t>
  </si>
  <si>
    <t>rhythm and blues artist performing on stage with boy band artist on october</t>
  </si>
  <si>
    <t>red squirrel in the forest</t>
  </si>
  <si>
    <t>neo soul artist also received awards .</t>
  </si>
  <si>
    <t>a pair of old boots against a white background</t>
  </si>
  <si>
    <t>the healthiest nuts to eat -- a guide to the various health benefits of nuts</t>
  </si>
  <si>
    <t>a replica of a tank used to crash through the gates .</t>
  </si>
  <si>
    <t>old view of a village on the coast</t>
  </si>
  <si>
    <t>property image # - on the beach</t>
  </si>
  <si>
    <t>cumulus clouds over the summit</t>
  </si>
  <si>
    <t>a city and station in this small city</t>
  </si>
  <si>
    <t>sign pointing to the stadium</t>
  </si>
  <si>
    <t>tv personality at the event</t>
  </si>
  <si>
    <t>through their paces : rugby player on the ball during a training session</t>
  </si>
  <si>
    <t>road with the sun breaking through dark clouds</t>
  </si>
  <si>
    <t>set of the emblems with anchors and wreaths in golden style .</t>
  </si>
  <si>
    <t>inviting home with a blue bedroom - via blog</t>
  </si>
  <si>
    <t>add some color to your yard 's sunny areas with low - maintenance shrubs .</t>
  </si>
  <si>
    <t>football players of battle for possession during the match .</t>
  </si>
  <si>
    <t>steps or more to the beach</t>
  </si>
  <si>
    <t>vector map with the flag inside .</t>
  </si>
  <si>
    <t>cricket player hits out during day of the fourth test match .</t>
  </si>
  <si>
    <t>tourism on the streets during the summer time months</t>
  </si>
  <si>
    <t>actor attends los angeles premiere</t>
  </si>
  <si>
    <t>our staff in a living room setting up scaffolding .</t>
  </si>
  <si>
    <t>all the books in the keeper of the series !</t>
  </si>
  <si>
    <t>an old red barn and haystack on a ranch on the slopes</t>
  </si>
  <si>
    <t>fall colors during autumn -- stock photo #</t>
  </si>
  <si>
    <t>go to a game . reporter</t>
  </si>
  <si>
    <t>a man sleeps on a bench by the sea</t>
  </si>
  <si>
    <t>logo for a sport team .</t>
  </si>
  <si>
    <t>a view former garage that was turned into a house</t>
  </si>
  <si>
    <t>supporting the leaning tower of tourists enjoying themselves</t>
  </si>
  <si>
    <t>a poster for artist from book .</t>
  </si>
  <si>
    <t>running over a meadow with wild flowers and weeds</t>
  </si>
  <si>
    <t>singer performs live during a concert .</t>
  </si>
  <si>
    <t>light to the better future</t>
  </si>
  <si>
    <t>because that tree has stood guard over my family .</t>
  </si>
  <si>
    <t>geographical feature category faces along the coastline with a man standing on the rocks and fishing</t>
  </si>
  <si>
    <t>illustration of a man 's face</t>
  </si>
  <si>
    <t>tourist attraction under a colorful sky</t>
  </si>
  <si>
    <t>gorilla laying down on a rock</t>
  </si>
  <si>
    <t>soldiers participate in order to obtain their</t>
  </si>
  <si>
    <t>clay pot lying on its side with the crumbled soil and withered plant with roots in soil</t>
  </si>
  <si>
    <t>brides stand in windows overlooking river saturday</t>
  </si>
  <si>
    <t>actor attends the european premiere .</t>
  </si>
  <si>
    <t>shades of grey : actors hit the after - party scene in equally show - stopping gowns on sunday night</t>
  </si>
  <si>
    <t>a creation from the collection .</t>
  </si>
  <si>
    <t>music video performer performs with food</t>
  </si>
  <si>
    <t>underneath it all jumpsuit - black</t>
  </si>
  <si>
    <t>ample bathtub enjoys equally expansive views of the city and mountains</t>
  </si>
  <si>
    <t>how to create a routine that works for your child</t>
  </si>
  <si>
    <t>a lost house has ended up reborn as one of most stunning homes .</t>
  </si>
  <si>
    <t>team of professional chefs preparing food in a commercial kitchen .</t>
  </si>
  <si>
    <t>the winning car at a heritage get together , many years later</t>
  </si>
  <si>
    <t>children crossing a river full of stones with care</t>
  </si>
  <si>
    <t>team of doctors on a meeting</t>
  </si>
  <si>
    <t>musicians of rock artist perform</t>
  </si>
  <si>
    <t>southern rap artist makes an appearance</t>
  </si>
  <si>
    <t>episode : in which person loses person walking a wall like his father used to .</t>
  </si>
  <si>
    <t>the popular tourist attraction of tourist attraction .</t>
  </si>
  <si>
    <t>gilt bronze figure of a woman , royal line , 13th century</t>
  </si>
  <si>
    <t>a brown dog retrieving a stick in the ocean</t>
  </si>
  <si>
    <t>pebble flooring in the shower</t>
  </si>
  <si>
    <t>ice hockey left winger celebrates a third period goal against sports team .</t>
  </si>
  <si>
    <t>political map with the several states where indian state is highlighted</t>
  </si>
  <si>
    <t>football player lit up the championship last year , but will that transfer ?</t>
  </si>
  <si>
    <t>the original elegant geometric abstraction in gold colors</t>
  </si>
  <si>
    <t>as person , film costumer designer adorned her dining room table with gold lions -- the zodiac sign 's symbol .</t>
  </si>
  <si>
    <t>blues artist poses before spotlight : blues artist .</t>
  </si>
  <si>
    <t>jetty leading to the horizon</t>
  </si>
  <si>
    <t>professional boxer and martial artist attend the premiere .</t>
  </si>
  <si>
    <t>friends at a dinner party</t>
  </si>
  <si>
    <t>silhouette of a jumping man .</t>
  </si>
  <si>
    <t>chairs with bright steel legs are stacked together with lights reflecting off the steel to form an abstract image</t>
  </si>
  <si>
    <t>doing work in the kitchen</t>
  </si>
  <si>
    <t>a city with leaning medieval building on the right</t>
  </si>
  <si>
    <t>crowds attend performance at festival .</t>
  </si>
  <si>
    <t>young man dancing with hands up in the air , studio shoot on white background wearing jeans and tee shirt</t>
  </si>
  <si>
    <t>chivalric order member celebrates with rugby player after the final whistle</t>
  </si>
  <si>
    <t>a family portrait with person holding people holding person .</t>
  </si>
  <si>
    <t>an iceberg floating off the western peninsula .</t>
  </si>
  <si>
    <t>tv soap opera and crew on the beach</t>
  </si>
  <si>
    <t>this is it : pop artist blew kisses at fans as the band took to the stage for the last time</t>
  </si>
  <si>
    <t>small logo on front on back on a yellow shirt</t>
  </si>
  <si>
    <t>people waiting for the bus in snow storm</t>
  </si>
  <si>
    <t>person , what i want in my life is to be willing to be dazzled -- to cast aside the weight of facts and maybe even to float a little above this difficult world .</t>
  </si>
  <si>
    <t>front hooves of a horse</t>
  </si>
  <si>
    <t>longer dresses for anyone who is uncomfortable in a short dress .</t>
  </si>
  <si>
    <t>people performing on stage to celebrate holiday at festival on october</t>
  </si>
  <si>
    <t>inside the property after being reconstructed - small apartment interior design</t>
  </si>
  <si>
    <t>white living room with a mix of colorful cubes used for storage on the wall .</t>
  </si>
  <si>
    <t>animal relaxing in a bathtub in watercolor style , vector</t>
  </si>
  <si>
    <t>pair of old , muddy hiking boots drying on a rock , to illustrate the concept of adventure in the outdoors</t>
  </si>
  <si>
    <t>this pimped out ride of mine willplow the crop out of you !</t>
  </si>
  <si>
    <t>football team have been fined by sports association over fans displaying a political banner</t>
  </si>
  <si>
    <t>car , luxury version of automobile model</t>
  </si>
  <si>
    <t>hands holding the iris of an eye</t>
  </si>
  <si>
    <t>broadcaster watches chelsea take last - 16 last month</t>
  </si>
  <si>
    <t>flower that begins with a - purple flower</t>
  </si>
  <si>
    <t>pupils hold up their art work in a classroom at no. in person</t>
  </si>
  <si>
    <t>actor on the red carpet at award .</t>
  </si>
  <si>
    <t>bride smiling while her mother gives a toast .</t>
  </si>
  <si>
    <t>happy smiling woman in the gym</t>
  </si>
  <si>
    <t>how to start a steps with pictures</t>
  </si>
  <si>
    <t>person part of the gardens</t>
  </si>
  <si>
    <t>a new frozen drink with beverage !</t>
  </si>
  <si>
    <t>black and white vector illustration of a cup</t>
  </si>
  <si>
    <t>illustration of a cute sun avatar wearing glasses</t>
  </si>
  <si>
    <t>group of stray cats invading a house at night</t>
  </si>
  <si>
    <t>skin care myths &amp; tips sorting through the hype</t>
  </si>
  <si>
    <t>there is a mountain goat on this steep rock wall .</t>
  </si>
  <si>
    <t>skyline from the top of cathedral with statue of saint in foreground time lapse</t>
  </si>
  <si>
    <t>women 's business suit on a white .</t>
  </si>
  <si>
    <t>a solitary climber lends scale to the vast expanse of broken ice</t>
  </si>
  <si>
    <t>how to choose the right chair for your nursery</t>
  </si>
  <si>
    <t>anyone know if this is hand drawn or if there is software to generate maps like this ?</t>
  </si>
  <si>
    <t>sports facility : view of the field</t>
  </si>
  <si>
    <t>male by person , an artist</t>
  </si>
  <si>
    <t>person and actor attend the after party for the premiere .</t>
  </si>
  <si>
    <t>olympic athlete doing a training exercise , while soccer player observes</t>
  </si>
  <si>
    <t>person on a winter s evening after a storm</t>
  </si>
  <si>
    <t>newlyweds go on a red moped .</t>
  </si>
  <si>
    <t>free stock photo : a background of red and purple coloured squares with a glowing effect</t>
  </si>
  <si>
    <t>hand holding smartphone with full battery on the screen .</t>
  </si>
  <si>
    <t>once a volcano and after its collapse ago , water has filled in the crater making it the deepest lake in the country !</t>
  </si>
  <si>
    <t>teacher and students lying in a circle on grass</t>
  </si>
  <si>
    <t>trolley for products on sale</t>
  </si>
  <si>
    <t>general street view near the junction</t>
  </si>
  <si>
    <t>a bike in the garden</t>
  </si>
  <si>
    <t>person , person , actor , actor and person attend the after party hosted .</t>
  </si>
  <si>
    <t>fisherman under the bridge in black and white photography</t>
  </si>
  <si>
    <t>pets welcome - pet - friendly hotels</t>
  </si>
  <si>
    <t>located examples of how accents bright multicolored carpet in the room</t>
  </si>
  <si>
    <t>customer wanted a wave like cake !</t>
  </si>
  <si>
    <t>a steam train on the tracks</t>
  </si>
  <si>
    <t>engagement ring appears to be a pear - shaped diamond of carats set in platinum with a simple setting .</t>
  </si>
  <si>
    <t>cricket player celebrates with team mates after taking a wicket during the match .</t>
  </si>
  <si>
    <t>3d digital render of biological genus isolated on white background photo</t>
  </si>
  <si>
    <t>man wearing army uniform 19th century icon in cartoon style on a white background</t>
  </si>
  <si>
    <t>beach disappears under an abnormally high tide at night</t>
  </si>
  <si>
    <t>woman working on a computer</t>
  </si>
  <si>
    <t>roman structure known as roman structure is an oval amphitheatre in the centre of the city</t>
  </si>
  <si>
    <t>russian federal city children and parents jumping on a trampoline in the entertainment center</t>
  </si>
  <si>
    <t>a close up of a grill on a classic car .</t>
  </si>
  <si>
    <t>actor attends the opening night party .</t>
  </si>
  <si>
    <t>soccer team playing on the soccer field</t>
  </si>
  <si>
    <t>a soldier packs bottled water into the back of a helicopter .</t>
  </si>
  <si>
    <t>illustration with the image of a man plumbing</t>
  </si>
  <si>
    <t>person arrives for the premiere</t>
  </si>
  <si>
    <t>the bleached bone and horns of a skull resting on a windswept tundra beneath a stormy night sky .</t>
  </si>
  <si>
    <t>cross with ear cleaner extension from the people silver 19th or 20th century</t>
  </si>
  <si>
    <t>everything 's pointing upward for the baseball team , which proceeds to the national tournament -- something it 's won twice under person , but not .</t>
  </si>
  <si>
    <t>more life drawing classes with these beautiful creatures !</t>
  </si>
  <si>
    <t>little girl on the sand beach .</t>
  </si>
  <si>
    <t>boys catching a fish at a lake</t>
  </si>
  <si>
    <t>example of a 1960s living room design with white walls</t>
  </si>
  <si>
    <t>close - up portrait of a cute girl royalty - free</t>
  </si>
  <si>
    <t>old fire truck in the first parade</t>
  </si>
  <si>
    <t>view from the west looking up</t>
  </si>
  <si>
    <t>a surfer heads for the water</t>
  </si>
  <si>
    <t>snow blowing past a street lamp at night</t>
  </si>
  <si>
    <t>decorating the white house for western christian holiday</t>
  </si>
  <si>
    <t>still alive : players celebrate with the home fans during their memorable victory on sunday</t>
  </si>
  <si>
    <t>pretty female driver in a white car</t>
  </si>
  <si>
    <t>the truck belonging to person that was damaged in what he claimed was a trap set by migrants</t>
  </si>
  <si>
    <t>rugby player , the lock passes the ball during the captain 's run held .</t>
  </si>
  <si>
    <t>a landscape of snow covered trees</t>
  </si>
  <si>
    <t>at industry , carpark with signboard and details</t>
  </si>
  <si>
    <t>a cartoon illustration of a pig in pajamas .</t>
  </si>
  <si>
    <t>the view from the field</t>
  </si>
  <si>
    <t>person throws to first base .</t>
  </si>
  <si>
    <t>person is seen sighting with a dog</t>
  </si>
  <si>
    <t>traditional old city by the lake</t>
  </si>
  <si>
    <t>ballet dancer lying on the floor</t>
  </si>
  <si>
    <t>basketball coach walks off the court after a college basketball game .</t>
  </si>
  <si>
    <t>hearts under umbrella on the summer beach .</t>
  </si>
  <si>
    <t>water falling with the mountains in the background</t>
  </si>
  <si>
    <t>person walks the red carpet ahead screening during festival at person .</t>
  </si>
  <si>
    <t>free printable art -- print this art with a quote or just to display in your home .</t>
  </si>
  <si>
    <t>cricket player of trains during a training session</t>
  </si>
  <si>
    <t>tourist attraction and pond at sunset in the summer .</t>
  </si>
  <si>
    <t>invest pressing a button on blurred background concept .</t>
  </si>
  <si>
    <t>tourist attraction is one of my favourite spot</t>
  </si>
  <si>
    <t>hand lighting a burner with a match</t>
  </si>
  <si>
    <t>biological species in its shell</t>
  </si>
  <si>
    <t>illustration of a christmas elf stock vector</t>
  </si>
  <si>
    <t>flying asteroid comet on fire isolated background .</t>
  </si>
  <si>
    <t>some states struggle to make preschool available to everyone</t>
  </si>
  <si>
    <t>a van drives along the pavement in the congested town centre</t>
  </si>
  <si>
    <t>the girl puts a piece of brown sugar in a transparent mug with green tea .</t>
  </si>
  <si>
    <t>top of tree with wind .</t>
  </si>
  <si>
    <t>aged cracked gold style lowercase or small letter j in a 3d illustration with a vintage golden damaged rough worn rustic texture and antique font isolated on a white background with clipping path .</t>
  </si>
  <si>
    <t>the view from a rain storm at dusk approaching</t>
  </si>
  <si>
    <t>website category is a time honored celebration to raise awareness among student the importance of books and literature .</t>
  </si>
  <si>
    <t>a throne fit for a king , or person , complete with his own coffee mug .</t>
  </si>
  <si>
    <t>cute cartoon monster on a white background .</t>
  </si>
  <si>
    <t>the dogs at the ninth annual event can probably surf better than you</t>
  </si>
  <si>
    <t>charcoal window frames and minimalist architectural elements were used throughout the house , including in the third - floor kitchen .</t>
  </si>
  <si>
    <t>watercolour painting of a cat</t>
  </si>
  <si>
    <t>morning view of the harbor</t>
  </si>
  <si>
    <t>another view of my office</t>
  </si>
  <si>
    <t>garment for a multicultural wedding</t>
  </si>
  <si>
    <t>squirrel hanging from a tree</t>
  </si>
  <si>
    <t>how country is taking on the world in space</t>
  </si>
  <si>
    <t>athlete and person arrive at event</t>
  </si>
  <si>
    <t>players react after the match against football team as part .</t>
  </si>
  <si>
    <t>man with his face painted with the flag .</t>
  </si>
  <si>
    <t># warms up before the preseason game against sports team .</t>
  </si>
  <si>
    <t>consumer product just got better !</t>
  </si>
  <si>
    <t>tv drama as a comedic movie .</t>
  </si>
  <si>
    <t>congratulations to a city the winner !</t>
  </si>
  <si>
    <t>automobile model parked at the roadside .</t>
  </si>
  <si>
    <t>design a space - themed poster with raster graphics editor software</t>
  </si>
  <si>
    <t>baby feeding himself a bottle of milk</t>
  </si>
  <si>
    <t>glass of red wine in hand of the girl</t>
  </si>
  <si>
    <t>cat on a box 3d anaglyph red blue glasses to view</t>
  </si>
  <si>
    <t>hip hop soul artist performs on stage for festival .</t>
  </si>
  <si>
    <t>an upward view of the large trunk and green leaves of a cedar tree .</t>
  </si>
  <si>
    <t>white dresses to wear to every wedding event</t>
  </si>
  <si>
    <t>me and person , the person !</t>
  </si>
  <si>
    <t>person ranked # with his team</t>
  </si>
  <si>
    <t>vector fashion illustration , women 's lace dress on a hanger with seamless floral and geometric pattern , isolated elements for scrapbook , invitation or greeting card design , fabric repeating texture</t>
  </si>
  <si>
    <t>studio portrait of a dog , isolated on a black background</t>
  </si>
  <si>
    <t>hip hop artist performs as part</t>
  </si>
  <si>
    <t>the quarrel men and women .</t>
  </si>
  <si>
    <t>woman expecting a baby with a white cute big teddy bear</t>
  </si>
  <si>
    <t>people run through autumn leaves type of museum</t>
  </si>
  <si>
    <t>celebrity at the premiere of chemical element</t>
  </si>
  <si>
    <t>toddler boy standing like a man</t>
  </si>
  <si>
    <t>i added the zucchini after mins of cooking the shrimps and now will cook them for minutes together</t>
  </si>
  <si>
    <t>view of our home from the front</t>
  </si>
  <si>
    <t>the sun 's rays in the car</t>
  </si>
  <si>
    <t>indian invented a car that runs on water</t>
  </si>
  <si>
    <t>a little pink in winter .</t>
  </si>
  <si>
    <t>religious organisation is nicknamed tourist attraction because it is suspended over a passage of the era fortress below .</t>
  </si>
  <si>
    <t>leaves in the grass , autumnal landscape</t>
  </si>
  <si>
    <t>fire shoots out of the top floor of this apartment building , as firefighters battle a general alarm fire .</t>
  </si>
  <si>
    <t>young pretty friends sitting on the couch chatting at home in sitting room</t>
  </si>
  <si>
    <t>at a city with film character</t>
  </si>
  <si>
    <t>late night view over river .</t>
  </si>
  <si>
    <t>the train first takes steel to the harbor and comes back with food that is loaded onto trucks .</t>
  </si>
  <si>
    <t>politician and the heavy tank</t>
  </si>
  <si>
    <t>person performs on stage at festival</t>
  </si>
  <si>
    <t>airplane landing in a slow motion in summer</t>
  </si>
  <si>
    <t>contact country on an us map</t>
  </si>
  <si>
    <t>illustration of god holding a trident set inside shield crest on isolated white background .</t>
  </si>
  <si>
    <t>post asking for help grooming her dog drew kindness out of the woodwork .</t>
  </si>
  <si>
    <t>politician speaks during the dinner celebrating month .</t>
  </si>
  <si>
    <t>measurements : person modified body so that it would resemble that of his character</t>
  </si>
  <si>
    <t>illustration for an edition of fairy tale book , artist &amp; date unknown</t>
  </si>
  <si>
    <t>the coin on the black background</t>
  </si>
  <si>
    <t>i was alone in the hot lights , not to much left in sight but she changed all that night when she sang me this song .</t>
  </si>
  <si>
    <t>person arrives for birthday celebration</t>
  </si>
  <si>
    <t>eager crowds wait to be let into the grounds this morning , unaware that the weather will turn on them later on</t>
  </si>
  <si>
    <t>happy young dates having picnic in the country</t>
  </si>
  <si>
    <t>rare sight : actor rocked a green crop top which showed off her toned midriff while on a solo outing on saturday</t>
  </si>
  <si>
    <t>happy cook woman holding a dish with floating vegetables -- stock photo #</t>
  </si>
  <si>
    <t>black bear and cubs grazing in a forest</t>
  </si>
  <si>
    <t>close up of a textured patterned silver bauble and heart with a sprig of fir or pine on a dark background</t>
  </si>
  <si>
    <t>pictures of a meeting sitting around table</t>
  </si>
  <si>
    <t>in a white helmet and person</t>
  </si>
  <si>
    <t>villa with private pool , including transfer from the port</t>
  </si>
  <si>
    <t>love the amount of light this door lets in !</t>
  </si>
  <si>
    <t>mum 's colorful salad -- candy for the eyes .</t>
  </si>
  <si>
    <t>western christian holiday outside a house</t>
  </si>
  <si>
    <t>truck on the road with sunset in the background .</t>
  </si>
  <si>
    <t>sunlit bare trees by the coastline at spring</t>
  </si>
  <si>
    <t>the test is designed for 10 and children ... could you pass it ?</t>
  </si>
  <si>
    <t>cartoon illustration of a flamingo holding a sign</t>
  </si>
  <si>
    <t>file - file photo , attends practice at the football team 's training camp .</t>
  </si>
  <si>
    <t>open houses across the board this sunday !</t>
  </si>
  <si>
    <t>plant life beginning to establish itself on the edge of the dam</t>
  </si>
  <si>
    <t>old cottages on the bank</t>
  </si>
  <si>
    <t>a train with person in person</t>
  </si>
  <si>
    <t>cute young orangutan eating on a leaf</t>
  </si>
  <si>
    <t>young business man thinking with colleagues at the back</t>
  </si>
  <si>
    <t>sativa trunk and new growth on a historic tree autumn</t>
  </si>
  <si>
    <t>the back side of the star stitch actually looks really cool .</t>
  </si>
  <si>
    <t>coach of coach talks with athlete during the club 's first training session held .</t>
  </si>
  <si>
    <t>vector illustration of a stylish shiny text for month with brown background .</t>
  </si>
  <si>
    <t>a man watches a tv with a green screen in a cozy living room and begins to celebrate</t>
  </si>
  <si>
    <t>organization leader actually suggested to his mother that she sell some of her dresses to raise money for charity .</t>
  </si>
  <si>
    <t>person looks deep in hopes of getting person back in the game</t>
  </si>
  <si>
    <t>person performs with a live orchestra on stage</t>
  </si>
  <si>
    <t>successful businessman throwing dart into target .</t>
  </si>
  <si>
    <t>illustration of an isolated bank note with a knife and a fork</t>
  </si>
  <si>
    <t>a babies teething beaded bracelet made of stone</t>
  </si>
  <si>
    <t>music video performer and celebrity pose in the front row for show during event a / w .</t>
  </si>
  <si>
    <t>colour in the kitchen - the best examples .</t>
  </si>
  <si>
    <t>drawing of theatre actor by a poet</t>
  </si>
  <si>
    <t>a curious koi lifts its head above the surface of the lily pond .</t>
  </si>
  <si>
    <t>a rock formation that looks like a face or a troll</t>
  </si>
  <si>
    <t>pop artist arrives at the premiere held</t>
  </si>
  <si>
    <t>what to wear on holiday : a leather skirt</t>
  </si>
  <si>
    <t>lots of stalls line the street during the festival .</t>
  </si>
  <si>
    <t>a woman walks past a store where the streets in front of it is decorated with flags .</t>
  </si>
  <si>
    <t>digital art autumn landscape as oil painting .</t>
  </si>
  <si>
    <t>actor arrives at the premiere of season</t>
  </si>
  <si>
    <t>firefighters , assigned , exit a mock shell of an aircraft</t>
  </si>
  <si>
    <t>young man using smartphone by the window in home</t>
  </si>
  <si>
    <t>person at the park with her new friends</t>
  </si>
  <si>
    <t>mommy and me exercise ideas .</t>
  </si>
  <si>
    <t>hard rock artist of hard rock artist performs</t>
  </si>
  <si>
    <t>3d map of the world isolated with shadow</t>
  </si>
  <si>
    <t>small watercolour painting of a leaf</t>
  </si>
  <si>
    <t>person poses with horror tv program</t>
  </si>
  <si>
    <t>a game of wedding gown</t>
  </si>
  <si>
    <t>stream in the forest flowing under a mossy tree</t>
  </si>
  <si>
    <t>people # wait for the buses to depart .</t>
  </si>
  <si>
    <t>fountains can add both sound and design to a pool , turning it into a large water feature for the yard .</t>
  </si>
  <si>
    <t>view of the skyline at night</t>
  </si>
  <si>
    <t>red leave in the sea water</t>
  </si>
  <si>
    <t>a nomad gathers his herd of sheep and goats in the morning</t>
  </si>
  <si>
    <t>woman walks past a sign bearing the logo at a job fair .</t>
  </si>
  <si>
    <t>statue in honor of the football player</t>
  </si>
  <si>
    <t>the elaborate domed nest of person</t>
  </si>
  <si>
    <t>lucky girl : admitted that person was going to be treated to with frozen themed presents this year because she 's such a big fan of the animated film</t>
  </si>
  <si>
    <t>interior and carnival mask embodying the element of water , isolated on black background .</t>
  </si>
  <si>
    <t>filling up the yellow cab at a gas station</t>
  </si>
  <si>
    <t>person addresses the audiences at the event .</t>
  </si>
  <si>
    <t>athlete kicks the ball for a goal during match .</t>
  </si>
  <si>
    <t>actor attends a special screening</t>
  </si>
  <si>
    <t>person of interest performs on stage as part of the awards series of concerts</t>
  </si>
  <si>
    <t>damage after a train went off the tracks .</t>
  </si>
  <si>
    <t>christmas tree dressed with buttons , vector illustration for a greeting card</t>
  </si>
  <si>
    <t>there is nothing better than a steaming hot bowl of homemade spicy barley and vegetable soup on a cold winter day .</t>
  </si>
  <si>
    <t>the house on the walk</t>
  </si>
  <si>
    <t>police said film character rolled the red sports car into river on monday .</t>
  </si>
  <si>
    <t>cartoon : the return of judge !</t>
  </si>
  <si>
    <t>the building 's larger and smaller volumes draw on nautical and railroad architecture , respectively .</t>
  </si>
  <si>
    <t>a wooden bridge in the forest</t>
  </si>
  <si>
    <t>landscape on a foggy and rainy day</t>
  </si>
  <si>
    <t>barren landscape photographed in the afternoon</t>
  </si>
  <si>
    <t>aircraft model takes off during a routine test flight</t>
  </si>
  <si>
    <t>stamp with the text best offer</t>
  </si>
  <si>
    <t>a classic bottle of perfume .</t>
  </si>
  <si>
    <t>trees and morning mist at sunrise on the banks of person</t>
  </si>
  <si>
    <t>actor attends the show during , fashion week</t>
  </si>
  <si>
    <t>decorative detail of an ancient column</t>
  </si>
  <si>
    <t>you are the best icon .</t>
  </si>
  <si>
    <t>a photograph as seen from the river .</t>
  </si>
  <si>
    <t>linen on the rope , vector illustration on colorful background with space for text</t>
  </si>
  <si>
    <t>beach volleyball player poses for portraits with her husband , catcher for sports team .</t>
  </si>
  <si>
    <t>set of different vegetables on a white background</t>
  </si>
  <si>
    <t>coast road and passing blue car at the west coast</t>
  </si>
  <si>
    <t>the conveniently located property was auctioned off for $807,000</t>
  </si>
  <si>
    <t>mirror glass calm conditions and long - beaked common dolphins descend into the depths of the sea .</t>
  </si>
  <si>
    <t>a young couple playing tennis together while on vacation .</t>
  </si>
  <si>
    <t>property image # far from the city , close to nature .</t>
  </si>
  <si>
    <t>a policeman stands inside a grocery store with broken front windows in the section .</t>
  </si>
  <si>
    <t>fight for the ball in the first half .</t>
  </si>
  <si>
    <t>vintage dresses on display at a shop</t>
  </si>
  <si>
    <t>i left the pieces of apple and even the cabbage in rather large chunks .</t>
  </si>
  <si>
    <t>a model walks the runway at the fashion show during milan menswear fashion week .</t>
  </si>
  <si>
    <t>landing on the 1st floor</t>
  </si>
  <si>
    <t>home at the end of a rainbow</t>
  </si>
  <si>
    <t>a set of funny cats faces in the style of a children 's illustration .</t>
  </si>
  <si>
    <t>young woman in colorful dress standing on the beach</t>
  </si>
  <si>
    <t>baseball player pitches during a game</t>
  </si>
  <si>
    <t>person standing on some wood , in black and white</t>
  </si>
  <si>
    <t>man with his hands up watching the sun set</t>
  </si>
  <si>
    <t>man walks along the street</t>
  </si>
  <si>
    <t>young man smiling on the street and talking on his smartphone</t>
  </si>
  <si>
    <t>stock up on the essentials , like water and cats</t>
  </si>
  <si>
    <t>playoffs -- round three -- photos from person at football game .</t>
  </si>
  <si>
    <t>gallery - before &amp; after : photos that prove the power of designing with pedestrians in mind</t>
  </si>
  <si>
    <t>the front entrance lit up at night .</t>
  </si>
  <si>
    <t>decoration for a beach wedding is same as that for other outdoor events</t>
  </si>
  <si>
    <t>western christian holiday and table with bunnies , eggs , birds and blooms !</t>
  </si>
  <si>
    <t>a nice entrance of a church</t>
  </si>
  <si>
    <t>guitarist and hard rock artist performing</t>
  </si>
  <si>
    <t>copper seamless texture with geometric pattern on an oxide metallic background , 3d illustration</t>
  </si>
  <si>
    <t>black and white image of bride getting dressed with bridesmaids</t>
  </si>
  <si>
    <t>ice hockey left winger # of the sports team skates in warm - ups prior to a game against sports team .</t>
  </si>
  <si>
    <t>a fashion look featuring sleeveless dress and black shoes .</t>
  </si>
  <si>
    <t>rugby player celebrates his try with team mates during the match .</t>
  </si>
  <si>
    <t>changing focus of beautiful winter landscape - frozen grass swaying on light wind in the forest</t>
  </si>
  <si>
    <t>peddling salesman in the water .</t>
  </si>
  <si>
    <t>the sandy beach is under water .</t>
  </si>
  <si>
    <t>vector while on a - retro style</t>
  </si>
  <si>
    <t>illustration on the subject of love , emotions and relationships</t>
  </si>
  <si>
    <t>people with horses on the beach at sunset .</t>
  </si>
  <si>
    <t>hiking past water reservoir lake</t>
  </si>
  <si>
    <t>a father points something out while walking in the park with his son</t>
  </si>
  <si>
    <t>a hispanic family stand on a balcony while smiling and laughing at the camera , during the day</t>
  </si>
  <si>
    <t>electronic rock artist of the rock band performs during the concert .</t>
  </si>
  <si>
    <t>how to change a colour from dark brown to icy blonde on asian hair in visit .</t>
  </si>
  <si>
    <t>what shoes should i wear for my engagement session</t>
  </si>
  <si>
    <t>soccer player during the training session .</t>
  </si>
  <si>
    <t>gorge from the covered bridge</t>
  </si>
  <si>
    <t>for premiere , the star left little to the imagination .</t>
  </si>
  <si>
    <t>illustration of a hand holding weighing scale scales of justice</t>
  </si>
  <si>
    <t>having fun at the beach</t>
  </si>
  <si>
    <t>celebration of the music of nominee</t>
  </si>
  <si>
    <t>firefighters outside the warehouse that was damaged by fire .</t>
  </si>
  <si>
    <t>self portrait of astronaut in the module observing the earth below during space mission .</t>
  </si>
  <si>
    <t>set of vintage greeting cards with ethnic ornament .</t>
  </si>
  <si>
    <t>wall of posters inside the shop .</t>
  </si>
  <si>
    <t>eps : fun grungy cartoon of friendly worm inside an apple in front of orange paper or sticky saying : back to school .</t>
  </si>
  <si>
    <t>the bride and the groom together at the ceremony</t>
  </si>
  <si>
    <t>my sons smash cake : as soon as we get the pictures from the photographer i will post one with him and the cake</t>
  </si>
  <si>
    <t>hard rock artist speaks onstage at awards</t>
  </si>
  <si>
    <t>queen bed in the downstairs bedroom .</t>
  </si>
  <si>
    <t>a home outside a city .</t>
  </si>
  <si>
    <t>football player cut a gloomy figure during the loss against football team on sunday .</t>
  </si>
  <si>
    <t>a chilled bottle of champagne</t>
  </si>
  <si>
    <t>the class proudly walked for the commencement ceremony monday morning .</t>
  </si>
  <si>
    <t>planet in a space against stars and nebula .</t>
  </si>
  <si>
    <t>rock artist performs on stage at festival</t>
  </si>
  <si>
    <t>desert and cactus in the snow</t>
  </si>
  <si>
    <t>if i should die , think only this of me ; that there 's some corner of a foreign field that is for ever england .</t>
  </si>
  <si>
    <t>an exhausted and sweat drenched team after a soccer game at the local college</t>
  </si>
  <si>
    <t>a working section from a much larger drawing .</t>
  </si>
  <si>
    <t>by organization leader i took a creative class from person and made this quilt without a pattern .</t>
  </si>
  <si>
    <t>my beautiful dining room at christmas time .</t>
  </si>
  <si>
    <t>battle for the ball in the air with football player</t>
  </si>
  <si>
    <t>classic scooter parked in a street</t>
  </si>
  <si>
    <t>this aerial view of a house shows the layout of the home from different angles .</t>
  </si>
  <si>
    <t>a sliding curtain conceals television when not in use</t>
  </si>
  <si>
    <t>profile of a smiling man with slightly turned head</t>
  </si>
  <si>
    <t>this is an eye - catching industrial space .</t>
  </si>
  <si>
    <t>a herd of goats walking on a dusty mountain path , as they head towards a watering hole</t>
  </si>
  <si>
    <t>frogs sitting on a log</t>
  </si>
  <si>
    <t>a worker uses a front loader to move burned out cars onto a truck in the neighborhood .</t>
  </si>
  <si>
    <t>deer standing alone on snowy lawn , looking at the camera and then eating</t>
  </si>
  <si>
    <t>portrait of actors in the film</t>
  </si>
  <si>
    <t>and another fan art of artist .</t>
  </si>
  <si>
    <t>person pressing a button on blurred background concept .</t>
  </si>
  <si>
    <t>purple closed curtain lit by a spotlight</t>
  </si>
  <si>
    <t>person will be busy both outside and inside at the fly - ting table .</t>
  </si>
  <si>
    <t>person had the third highest percentage in the extra heavy class .</t>
  </si>
  <si>
    <t>water droplets on rocks in a gorge</t>
  </si>
  <si>
    <t>the largest is measuring meters in height .</t>
  </si>
  <si>
    <t>main street in the shadow</t>
  </si>
  <si>
    <t>a waterfall falls behind green trees</t>
  </si>
  <si>
    <t>a group of trees without leaves in winter , late autumn</t>
  </si>
  <si>
    <t>apartment buildings with green trees out front in the community .</t>
  </si>
  <si>
    <t>person is seen going to fittings for show .</t>
  </si>
  <si>
    <t>abstract view of a stone bridge in the desert</t>
  </si>
  <si>
    <t>embroidered towels arranged in the shape of a layer cake</t>
  </si>
  <si>
    <t>person , surrounded by his family , is honored saturday before the game .</t>
  </si>
  <si>
    <t>the main reading room with a white marble statue of monarch in the centre inside</t>
  </si>
  <si>
    <t>hand drawn vintage label with a ship in a bottle : vector art</t>
  </si>
  <si>
    <t>american football player and running back american football player during a preseason game defeated sports team</t>
  </si>
  <si>
    <t>instead of hanging your children 's art in your kitchen - dedicate an area .</t>
  </si>
  <si>
    <t>wireless router isolated on a white background</t>
  </si>
  <si>
    <t>a slow motion close up of a man enjoying giving his really large black dog a bath and drying her off with a towel</t>
  </si>
  <si>
    <t>a view from the top .</t>
  </si>
  <si>
    <t>we need a movie based on this team</t>
  </si>
  <si>
    <t>american football player warms up before the game against sports team</t>
  </si>
  <si>
    <t>a father and daughter have fun jumping on an inflatable cushion .</t>
  </si>
  <si>
    <t>i kind of wish i had a barn someday .</t>
  </si>
  <si>
    <t>one of many beautiful roses spotted at the car show .</t>
  </si>
  <si>
    <t>pop rock artist of pop rock artist performs on stage</t>
  </si>
  <si>
    <t>tourism in the rivers of region is popular .</t>
  </si>
  <si>
    <t>parliamentary republic was attacked and occupied by country , losing six million of its citizens , including ethnicity</t>
  </si>
  <si>
    <t>man with spinal cord injury in wheelchair with his sons reading a tablet</t>
  </si>
  <si>
    <t>full moon night with sunrise in a beautiful mountain</t>
  </si>
  <si>
    <t>a shared room within the facility .</t>
  </si>
  <si>
    <t>the car rides on bumpy road through a huge puddle .</t>
  </si>
  <si>
    <t>one of the most beloved venues person has an outdoor stage for big acts and indoor stage for local bands .</t>
  </si>
  <si>
    <t>actor attends the commercial event of jewelry stores business</t>
  </si>
  <si>
    <t>taxi in front of the luxury hotel</t>
  </si>
  <si>
    <t>recording studio , the girl sings a song , process of recording music in studio</t>
  </si>
  <si>
    <t>group of young business people gathered together around the laptop discussing an interesting idea</t>
  </si>
  <si>
    <t>musical artist speaks onstage during awards</t>
  </si>
  <si>
    <t>a plate of food that looks like an octopus in a restaurant</t>
  </si>
  <si>
    <t>white fish on a blue background vector seamless pattern</t>
  </si>
  <si>
    <t>open window leading to another place</t>
  </si>
  <si>
    <t>man holding a red heart in his hands from above</t>
  </si>
  <si>
    <t>this style is unisex and has different variations .</t>
  </si>
  <si>
    <t>a logo sign , factory on february</t>
  </si>
  <si>
    <t>little girl and her puppy taking a ride in their new car .</t>
  </si>
  <si>
    <t>canal summer , people relax on a summer evening along the embankment</t>
  </si>
  <si>
    <t>luxury cruise ship docked in harbor</t>
  </si>
  <si>
    <t>an aerial view of the city</t>
  </si>
  <si>
    <t>looking s back as person makes progress around the shore on her way n .</t>
  </si>
  <si>
    <t>ice blue wedding dresses from collection , which are still available on request</t>
  </si>
  <si>
    <t>aerial view of the area from building .</t>
  </si>
  <si>
    <t>bright flowers of geranium in a pot standing on a windowsill in the room</t>
  </si>
  <si>
    <t>6 will be always be better than shirt .</t>
  </si>
  <si>
    <t>a large statue of deity</t>
  </si>
  <si>
    <t>the tattoo designs for person , done by person</t>
  </si>
  <si>
    <t>pop artist and singer on stage at a concert</t>
  </si>
  <si>
    <t>bare trees against the setting sun in winter</t>
  </si>
  <si>
    <t>engagement photos on a dock</t>
  </si>
  <si>
    <t>an interesting video tutorial on how to make a paper bag from an old newspaper or magazine .</t>
  </si>
  <si>
    <t>prisoners working in the kitchen</t>
  </si>
  <si>
    <t>folk rock artist stands onstage holding an electric guitar at his side during a concert 1980s</t>
  </si>
  <si>
    <t>handsome construction worker wearing a bright blazer holding a clipboard with a yellow safety helmet on his head .</t>
  </si>
  <si>
    <t>you ever love someone so much you would do anything for them ? make that person yourself .</t>
  </si>
  <si>
    <t>paper cutting artwork of a girl dreaming of flowers</t>
  </si>
  <si>
    <t>a woman rests on a tire at a roadblock set up by residents outside her home in municipality .</t>
  </si>
  <si>
    <t>football players at the end of the game</t>
  </si>
  <si>
    <t>huge windows and a single spacious setting , down to the last detail .</t>
  </si>
  <si>
    <t>colorful background with colored frame and the text written inside a red heart</t>
  </si>
  <si>
    <t>long haired tabby cat laying in the sun on the back deck</t>
  </si>
  <si>
    <t># of the bats against sports team during a spring training game .</t>
  </si>
  <si>
    <t>back view of the ivory lace bridal wedding dress by halfpenny london</t>
  </si>
  <si>
    <t>a cheerful , organic duvet cover .</t>
  </si>
  <si>
    <t>baseball player walks off the field after allowing a run - scoring double to baseball player , rear left , during the thirteenth inning of game</t>
  </si>
  <si>
    <t>modern apartment buildings and new construction misleadingly suggest a booming economy .</t>
  </si>
  <si>
    <t>travel blog - an adventure</t>
  </si>
  <si>
    <t>infants were among the orangutans repatriated last week .</t>
  </si>
  <si>
    <t>how about this racer for a different take on the theme .</t>
  </si>
  <si>
    <t>gold ring set with a single opal .</t>
  </si>
  <si>
    <t>leather goods : bags made to be mobile offices , under all conditions</t>
  </si>
  <si>
    <t>it may be a different sea , but sunrise always brings me closer to home .</t>
  </si>
  <si>
    <t>high angle view of a young man sitting on a couch and using a laptop</t>
  </si>
  <si>
    <t>duck pond in picturesque village on a way</t>
  </si>
  <si>
    <t>a family tree of holidays - christmas trees</t>
  </si>
  <si>
    <t>my chat with a giraffe is life</t>
  </si>
  <si>
    <t>a healthystyle meal of baked sardines with bread , tomatoes and olive oil</t>
  </si>
  <si>
    <t>wall decals that come in different colors .</t>
  </si>
  <si>
    <t>the entrance door at the end of the pier</t>
  </si>
  <si>
    <t>an image of a penguin .</t>
  </si>
  <si>
    <t>character dressed in the traditional way .</t>
  </si>
  <si>
    <t>white clouds float across the sky</t>
  </si>
  <si>
    <t>a cruise ship leaving a city passing tourist attraction</t>
  </si>
  <si>
    <t>educational institution campus - having a conversation</t>
  </si>
  <si>
    <t>portrait of a black and white cat with big green eyes illustration vector</t>
  </si>
  <si>
    <t>stunning black and white shot .</t>
  </si>
  <si>
    <t>only in the darkness can you see the stars .</t>
  </si>
  <si>
    <t>young woman walking on a beam in the sea</t>
  </si>
  <si>
    <t>the colorful statue of founding figure is erected on the slope of a hill</t>
  </si>
  <si>
    <t>sea turtle on the isolated background</t>
  </si>
  <si>
    <t>when the evening comes over the lake</t>
  </si>
  <si>
    <t>a map of the studied area</t>
  </si>
  <si>
    <t>captain of cricket team holds the trophy aloft after beating region</t>
  </si>
  <si>
    <t>contest entry # for need logo</t>
  </si>
  <si>
    <t>a walk in the woods</t>
  </si>
  <si>
    <t>students from cheer on their classmates from the sidelines .</t>
  </si>
  <si>
    <t>actor arriving at the premiere held</t>
  </si>
  <si>
    <t>here is a bit of open work i did with combining sterling silver and fine silver metal clay .</t>
  </si>
  <si>
    <t>golfer plays her second shot on the first hole during the final round</t>
  </si>
  <si>
    <t>actors at new film premiere</t>
  </si>
  <si>
    <t>be a part of a great team !</t>
  </si>
  <si>
    <t>when you feel increased resistance from the adhesive strip , pull it gently around the lower right corner of the battery .</t>
  </si>
  <si>
    <t>tv programme creator attends the spring fashion show during fashion week</t>
  </si>
  <si>
    <t>wild lynx into the forest</t>
  </si>
  <si>
    <t>a guard sits in a tower .</t>
  </si>
  <si>
    <t>visual artist speaks during the presentation .</t>
  </si>
  <si>
    <t>mineral water with fresh strawberries , lemon and mint in jar on a white wooden background , copy space</t>
  </si>
  <si>
    <t>a wedding car decorated with bouquets of white roses</t>
  </si>
  <si>
    <t>drawings on a wall , segment of a graffiti -- stock photo #</t>
  </si>
  <si>
    <t>actor attends the premiere of the action film</t>
  </si>
  <si>
    <t>frozen water on the river at the dam</t>
  </si>
  <si>
    <t>tools of cobbler on a table</t>
  </si>
  <si>
    <t>illustration of a carnival mask mardi gras with fireworks .</t>
  </si>
  <si>
    <t>this photo provided by ski area shows hot air balloons that visitors can tour in above the town and mountains .</t>
  </si>
  <si>
    <t>this is our best look yet at the new suv</t>
  </si>
  <si>
    <t>us state from the bow</t>
  </si>
  <si>
    <t>country is a beautiful country to visit .</t>
  </si>
  <si>
    <t>young woman smokes an electronic cigarette and produces a cloud of smoke .</t>
  </si>
  <si>
    <t>view of the alley with bare trees , bushes and dry leaves lying on the ground in sunny autumn day</t>
  </si>
  <si>
    <t>freshwater fish eaten at the medieval table</t>
  </si>
  <si>
    <t>people playing at the casino</t>
  </si>
  <si>
    <t>person is over the hill mug</t>
  </si>
  <si>
    <t>biker with motorcycle isolated on a white background .</t>
  </si>
  <si>
    <t>in the early gothic style</t>
  </si>
  <si>
    <t>a diurnal otter comes in for a closer look .</t>
  </si>
  <si>
    <t>soldiers , leaders and members welcomed the 6th squadron</t>
  </si>
  <si>
    <t>vector illustration of a bride</t>
  </si>
  <si>
    <t>a common fly sits upon a green leaf</t>
  </si>
  <si>
    <t>parachute against the cloudy sky and a burned grass</t>
  </si>
  <si>
    <t>pop artist wore a bright blue striped suit and aviator - style sunglasses as he arrived for the tennis</t>
  </si>
  <si>
    <t>celebrity and pop artist attend awards</t>
  </si>
  <si>
    <t>the quarterback was hit repeatedly by the defense , but remained on the field .</t>
  </si>
  <si>
    <t>i 've seen her in concert , but meeting her is way up there on the bucket list .</t>
  </si>
  <si>
    <t>to be a mountain , it must rise feet above the land around it .</t>
  </si>
  <si>
    <t>historic shops on the corner .</t>
  </si>
  <si>
    <t>weathered silver metal uppercase or capital letter e in a 3d illustration with a dark gray metallic chrome color aged old worn and cracked bold font isolated on a white background with clipping path .</t>
  </si>
  <si>
    <t>as an extracurricular activity , politician managed the football team .</t>
  </si>
  <si>
    <t>an animal known for its corded coat , similar to dreadlocks</t>
  </si>
  <si>
    <t>sunrise from the horizon 10 times speed</t>
  </si>
  <si>
    <t>tour the dreamy and inviting home of person .</t>
  </si>
  <si>
    <t>pop artist seen performing on stage</t>
  </si>
  <si>
    <t>the road to friendship never ends .</t>
  </si>
  <si>
    <t>people pass through bricks which were pelted by angry protesters on road during protest demonstration of rickshaws</t>
  </si>
  <si>
    <t>detail shot with a vintage door handle from an old car</t>
  </si>
  <si>
    <t>a view of the desserts at hard rock artist and wedding</t>
  </si>
  <si>
    <t>after seeing the tree my daughter wanted it for her class christmas party .</t>
  </si>
  <si>
    <t>seamless vector pattern of icon for knitting on a brown background , hand - drawn .</t>
  </si>
  <si>
    <t>tourist attraction from a helicopter</t>
  </si>
  <si>
    <t>sketch of fashion girl on the bicycle with a dog .</t>
  </si>
  <si>
    <t>paragliding theme , parachute controlled by a person</t>
  </si>
  <si>
    <t>red leaves plants on the wall</t>
  </si>
  <si>
    <t>a barn owl hoping to catch something .</t>
  </si>
  <si>
    <t>book cover of big day years ago</t>
  </si>
  <si>
    <t>guests admiring the furniture on display at the new showroom .</t>
  </si>
  <si>
    <t>the diamond engagement ring by military person .</t>
  </si>
  <si>
    <t>the man behind it all</t>
  </si>
  <si>
    <t>illustration of the money tree and yellow watering can</t>
  </si>
  <si>
    <t>indie rock artist performs live on stage .</t>
  </si>
  <si>
    <t>image may contain : person , on stage , playing a musical instrument and text</t>
  </si>
  <si>
    <t>english civil parish is a seaside town on the coast</t>
  </si>
  <si>
    <t>one - masted ancient sailboat floats in the sea or ocean , an old style ship on the water , aerial view</t>
  </si>
  <si>
    <t>white lace on the black background</t>
  </si>
  <si>
    <t>shot of three generations of a family laughing with their dog</t>
  </si>
  <si>
    <t>casually dressed silhouette on a white background</t>
  </si>
  <si>
    <t>once confined , the nine - banded armadillo has set up shop .</t>
  </si>
  <si>
    <t>thunderstorm with heavy rain over the lake</t>
  </si>
  <si>
    <t>a gift of art for film character</t>
  </si>
  <si>
    <t>this done in purple , with the whole - d effect on the back of my neck / shoulder .</t>
  </si>
  <si>
    <t>the texture of the yellow paint cracked</t>
  </si>
  <si>
    <t>techniques and tips for painting fine lines to increase the clarity and resolution of loose suggestive watercolor and mixed media paintings .</t>
  </si>
  <si>
    <t>detail : flower and insect carved from marble from mughal structure .</t>
  </si>
  <si>
    <t>flag at a park along the water</t>
  </si>
  <si>
    <t>catching up over a cup of coffee</t>
  </si>
  <si>
    <t>illustration of a shopping cart isolated on a white background .</t>
  </si>
  <si>
    <t>last light of the day</t>
  </si>
  <si>
    <t>learn a realistic gold text effect in photoshop</t>
  </si>
  <si>
    <t>funny turtle on a white background .</t>
  </si>
  <si>
    <t>icon in cartoon style on a white background vector</t>
  </si>
  <si>
    <t>interior design is about more than pulling furniture together .</t>
  </si>
  <si>
    <t>aerial view of city &amp; river before flowing into the sea</t>
  </si>
  <si>
    <t>close up of bees in a beehive on honeycomb</t>
  </si>
  <si>
    <t>classic cars are on display in a parking lot .</t>
  </si>
  <si>
    <t>budgerigar parrot sits domesticated on a small perch in diffused natural sunlight</t>
  </si>
  <si>
    <t>happiness lies within a heart filled with gratitude</t>
  </si>
  <si>
    <t>psychedelic rock artist photographed during a portrait shoot</t>
  </si>
  <si>
    <t>abstract orange rounded square background with a silver frame , with space for your text .</t>
  </si>
  <si>
    <t>cricket player celebrates taking a wicket for country in the series .</t>
  </si>
  <si>
    <t>german city on a beautiful autumns day</t>
  </si>
  <si>
    <t>compass icon in the flat style .</t>
  </si>
  <si>
    <t>illustration of person with intricate calligraphy , moon and mosque for the celebration of community festival .</t>
  </si>
  <si>
    <t>portrait of a lady in a veil , c. by person</t>
  </si>
  <si>
    <t>the house of estate agent , mention by person . golf course began not far from its door .</t>
  </si>
  <si>
    <t>olympic athlete is silhouetted as he enters the stage after being introduced at a welcome party for him .</t>
  </si>
  <si>
    <t>school of tropical fish in the coral</t>
  </si>
  <si>
    <t>progressive rock artist performs during the concert series tuesday .</t>
  </si>
  <si>
    <t>a black sheep on a white background vector</t>
  </si>
  <si>
    <t>typical white houses in a spanish village</t>
  </si>
  <si>
    <t>navy blue is this seasons wedding color !</t>
  </si>
  <si>
    <t>cat on a fence looking at night sky above city</t>
  </si>
  <si>
    <t>people walk as skyscraper rises under construction .</t>
  </si>
  <si>
    <t>actor attends premiere on december</t>
  </si>
  <si>
    <t>illustration of smartly dressed black businesswoman separating black businessmen wearing dark suits angry and fighting each other , white background .</t>
  </si>
  <si>
    <t>view with palm trees and rock type</t>
  </si>
  <si>
    <t>hen on the green grass</t>
  </si>
  <si>
    <t>illustration of a business man in suit with a new idea</t>
  </si>
  <si>
    <t>actors attend the premiere during festival at person .</t>
  </si>
  <si>
    <t>shorter exposure , also taken after the eclipse , showing no shading</t>
  </si>
  <si>
    <t>a small cargo ship tied to a dock in the harbor</t>
  </si>
  <si>
    <t>vector seamless pattern with geometric elements .</t>
  </si>
  <si>
    <t>realistic illustration of a word made by wood and glowing glass , vector</t>
  </si>
  <si>
    <t>water drops on a spider web artificially colored in red</t>
  </si>
  <si>
    <t>add a fire pit to your backyard</t>
  </si>
  <si>
    <t>country artist poses for a portrait backstage</t>
  </si>
  <si>
    <t>my hair is this naturally - kind of wavy and a pretty light brown .</t>
  </si>
  <si>
    <t>card with a red tag , green branches of spruce and white box .</t>
  </si>
  <si>
    <t>not part of the gang ... penguin strays from the huddle</t>
  </si>
  <si>
    <t>the lighthouse of island in the group</t>
  </si>
  <si>
    <t>country artist performs on stage at festival held .</t>
  </si>
  <si>
    <t>ring with the white stone fashion long ring</t>
  </si>
  <si>
    <t>internet publishing and broadcasting and web search portals business of the week - style homes</t>
  </si>
  <si>
    <t>from left : tv producer , person , person , actor and organization leader at a fashion show .</t>
  </si>
  <si>
    <t>food waste which remain after cooking .</t>
  </si>
  <si>
    <t>girl playing soccer , with focus on the ball</t>
  </si>
  <si>
    <t>looking west along the river .</t>
  </si>
  <si>
    <t>happy valentines day card with lettering on a floral heart background</t>
  </si>
  <si>
    <t>friends on the road in open car , women standing</t>
  </si>
  <si>
    <t>clouds at sunrise amplify the ocean 's mood .</t>
  </si>
  <si>
    <t>passengers are seen on the escalators at the stop .</t>
  </si>
  <si>
    <t>the traffic is at a standstill .</t>
  </si>
  <si>
    <t>public company has been closed by police as they carry out an investigation</t>
  </si>
  <si>
    <t>lighthouse on the end of the harbour wall .</t>
  </si>
  <si>
    <t>birds burst from a tree and fly in all directions on the plain</t>
  </si>
  <si>
    <t>athlete during a friendly match .</t>
  </si>
  <si>
    <t>from the back of the classroom , we see several you children standing up from there desks to raise their hands in order to answer a teacher 's question .</t>
  </si>
  <si>
    <t>my friend , who is a women 's studies major , just met person .</t>
  </si>
  <si>
    <t>sunset over the coastline on a warm summers evening</t>
  </si>
  <si>
    <t>colorful sunset over the baseball field</t>
  </si>
  <si>
    <t>this event was very special for noble people , as organisation was founded by late brother</t>
  </si>
  <si>
    <t>rugby player in action running with the ball</t>
  </si>
  <si>
    <t>traffic in the city centre .</t>
  </si>
  <si>
    <t>this is a free vintage illustration of an antique book cover published in a</t>
  </si>
  <si>
    <t>elephant at the full moon .</t>
  </si>
  <si>
    <t>grunge rubber stamp with text make the right choices</t>
  </si>
  <si>
    <t>a man carrying a red basket full of vegetables</t>
  </si>
  <si>
    <t>flags on a green soccer field</t>
  </si>
  <si>
    <t>player of the month opens up</t>
  </si>
  <si>
    <t>branding bybased &amp; person and we all need words</t>
  </si>
  <si>
    <t>ice hockey left winger , right , lands a punch on ice hockey centre during the second period of a hockey game .</t>
  </si>
  <si>
    <t>person takes a nap after being returned to his trainer</t>
  </si>
  <si>
    <t>black and white vector illustration of a girl jumping into a pile of leaves</t>
  </si>
  <si>
    <t>digital animation of a digital interface over hands typing on a keyboard</t>
  </si>
  <si>
    <t>a large gold urn overflowing with white flowers makes a dramatic centerpiece</t>
  </si>
  <si>
    <t>the beauty of the chaos - crowded city</t>
  </si>
  <si>
    <t>a woman stretching over an exercise ball</t>
  </si>
  <si>
    <t>fan friendly : while at the tournament on person could be seen making nice with fans as he chatted and signed autographs</t>
  </si>
  <si>
    <t>once upon a day vector art illustration</t>
  </si>
  <si>
    <t>the sky is so tragically beautiful .</t>
  </si>
  <si>
    <t>joking around : actor , who plays tv character , joked .</t>
  </si>
  <si>
    <t>gold wedding rings at the table close up</t>
  </si>
  <si>
    <t>actor is escorted by private security as he exits .</t>
  </si>
  <si>
    <t>actor arrives for a private screening .</t>
  </si>
  <si>
    <t>the market square in the town</t>
  </si>
  <si>
    <t>a close up on the top of the dome , showing the circular pattern .</t>
  </si>
  <si>
    <t>actor leaves the pits in the new car</t>
  </si>
  <si>
    <t>a man leaning against a vintage car</t>
  </si>
  <si>
    <t>calm sea and hazy summer coastal landscape , looking north .</t>
  </si>
  <si>
    <t>image of a mixed media painting on board</t>
  </si>
  <si>
    <t>dining chair in kismet grey , the right fabric for performance .</t>
  </si>
  <si>
    <t>wild flowers in abundance may june july depending on the weather</t>
  </si>
  <si>
    <t>football player during the match .</t>
  </si>
  <si>
    <t>general action of team during round of the match .</t>
  </si>
  <si>
    <t>model showing the anatomical structure of a brain</t>
  </si>
  <si>
    <t>eating like a local : the group enjoyed a good old meal at the traditional pub , located in the heart</t>
  </si>
  <si>
    <t>football player celebrates after scoring the opening goal during a match as part .</t>
  </si>
  <si>
    <t>little deer at the bird feeder</t>
  </si>
  <si>
    <t>portrait of a young stylish handsome man , wearing shirt and sunglasses , driving old car</t>
  </si>
  <si>
    <t>the treehouse features guest rooms for holidaymakers to sleep in and watch the sun set with unrivalled views</t>
  </si>
  <si>
    <t>composer ahead of his fight against athlete</t>
  </si>
  <si>
    <t>actor attends the premiere of the film at person .</t>
  </si>
  <si>
    <t>threatening storm clouds above the landscape</t>
  </si>
  <si>
    <t>you ever wake up in the middle of the night so thirsty that the water you drink tastes like it came from personal pond ?</t>
  </si>
  <si>
    <t>sailing brave the tides &amp; set sail for spring beach in poster</t>
  </si>
  <si>
    <t>tennis player launches his racket to the ground</t>
  </si>
  <si>
    <t>between structure and english civil parish</t>
  </si>
  <si>
    <t>nice man wearing a red t - shirt , jeans and sunglasses .</t>
  </si>
  <si>
    <t>a rowing boat is chained up to a tree on the bank</t>
  </si>
  <si>
    <t>finishing my lap around the world but not quite the end of the adventure</t>
  </si>
  <si>
    <t>hand holding a phone with letter in alphabet</t>
  </si>
  <si>
    <t>mountains and trees are seen in the distance of a glassy rural lake</t>
  </si>
  <si>
    <t>a living room with a fireplace</t>
  </si>
  <si>
    <t>folk rock artist on stage during awards</t>
  </si>
  <si>
    <t>biological genus in tree on the beach .</t>
  </si>
  <si>
    <t>in - room coffee and beverage type</t>
  </si>
  <si>
    <t>road with cars in the form of number .</t>
  </si>
  <si>
    <t>collage of an elderly couple sharing good moments together on a -- stock photo #</t>
  </si>
  <si>
    <t>actor holding actor by the window in a scene from the film</t>
  </si>
  <si>
    <t>letter logo in a square shape gold and silver colored geometric ornaments .</t>
  </si>
  <si>
    <t>football players warm up out of focus behind an exit sign at the stadium</t>
  </si>
  <si>
    <t>what is the volume of a cone ?</t>
  </si>
  <si>
    <t>need to do this in our new home .</t>
  </si>
  <si>
    <t>a museum of junked cars</t>
  </si>
  <si>
    <t>little puppy on a white background .</t>
  </si>
  <si>
    <t>main road through village on the way to a city</t>
  </si>
  <si>
    <t>f olds 920 6 this car was auctioned off for a mere dollars</t>
  </si>
  <si>
    <t>a hot air balloon sets off at festival held</t>
  </si>
  <si>
    <t>mushrooms on a stump , autumn leaves</t>
  </si>
  <si>
    <t>for cuisine within the lush greenery</t>
  </si>
  <si>
    <t>black circle on a gray background .</t>
  </si>
  <si>
    <t>a beautiful sun sets over a city</t>
  </si>
  <si>
    <t>man in a helmet folded house from hands</t>
  </si>
  <si>
    <t>the artifacts pictured here date they are from left to right : chair .</t>
  </si>
  <si>
    <t>commuters and city workers going to work .</t>
  </si>
  <si>
    <t>console in the interior beautiful console table</t>
  </si>
  <si>
    <t>jazz artist poses for a portrait</t>
  </si>
  <si>
    <t>a bicycle next to the giant wheels of a fire truck on a parking lot</t>
  </si>
  <si>
    <t>aerial photograph of the north</t>
  </si>
  <si>
    <t>the hives perform onstage in concert</t>
  </si>
  <si>
    <t>grow up cup with hand !</t>
  </si>
  <si>
    <t>sculpture of a woman 's face wreathed in leaves</t>
  </si>
  <si>
    <t>eggs in a basket in the olympic colours</t>
  </si>
  <si>
    <t>bottom view of the office building</t>
  </si>
  <si>
    <t>pop artist performs to a sold - out crowd</t>
  </si>
  <si>
    <t>man holding a giant beach ball on tropical beach</t>
  </si>
  <si>
    <t>worried about putting up your decorations ? then spare a thought</t>
  </si>
  <si>
    <t>the team during a training session prior to the match .</t>
  </si>
  <si>
    <t>some giant pleasure boats also arrived for show</t>
  </si>
  <si>
    <t>politician salutes during the event celebrating the 200th anniversary</t>
  </si>
  <si>
    <t>person hand washing a black car with a yellow sponge</t>
  </si>
  <si>
    <t>actor and person are seen on the set</t>
  </si>
  <si>
    <t>glowing lantern settled in the snow .</t>
  </si>
  <si>
    <t>cute greeting card with a crown .</t>
  </si>
  <si>
    <t>silhouettes of fishermen on a transparent background in different situations</t>
  </si>
  <si>
    <t>man holding girlfriend on his back at the top of mountain</t>
  </si>
  <si>
    <t>decorative fish swim in the pond</t>
  </si>
  <si>
    <t>a large bronze sculpture of toppled lead</t>
  </si>
  <si>
    <t>path in the dunes to the beach</t>
  </si>
  <si>
    <t>aerial drone view : low flying above motorbikes crossing an old steel bridge over a small river at low tide</t>
  </si>
  <si>
    <t>stained and leaded glass window for a private residence</t>
  </si>
  <si>
    <t>small vegetable market with cucumbers , peppers and tomatoes past the walls</t>
  </si>
  <si>
    <t>a wild adult black bear walking through leaf filled bushes in a strong wind</t>
  </si>
  <si>
    <t>clip art of an eagle</t>
  </si>
  <si>
    <t>staring into a storm - urban silhouette</t>
  </si>
  <si>
    <t>landscape with a bird 's eye view</t>
  </si>
  <si>
    <t>armoured car , photo of an armoured wagon on the streets built quickly by the british</t>
  </si>
  <si>
    <t>dining area and living room in the interior of modern flat</t>
  </si>
  <si>
    <t>bombers on the outdoor assembly line at the plant .</t>
  </si>
  <si>
    <t>a section of the graduating students at the ceremony</t>
  </si>
  <si>
    <t>person dribbles the ball as person closes in .</t>
  </si>
  <si>
    <t>traded some late night sleep for art</t>
  </si>
  <si>
    <t>person attends the fashion show during fall .</t>
  </si>
  <si>
    <t>actor attends the premiere screening</t>
  </si>
  <si>
    <t>isolated map on a white background</t>
  </si>
  <si>
    <t>jazz fusion artist during the recording session</t>
  </si>
  <si>
    <t>train is leaving the station at sunset , 4k footage with focus on the plants</t>
  </si>
  <si>
    <t>dough should be pulling away from the edges ... but still pretty sticky</t>
  </si>
  <si>
    <t>an icon for bronze coin from side view .</t>
  </si>
  <si>
    <t>olympic athlete , the best ice hockey goaltender in the world -- and thankfully</t>
  </si>
  <si>
    <t>here 's a bag i 've just finished .</t>
  </si>
  <si>
    <t>painted airplanes add a splash of color to the sky</t>
  </si>
  <si>
    <t>popcorn in a striped red glass flies 3d render</t>
  </si>
  <si>
    <t>a herd of elk running in the woods</t>
  </si>
  <si>
    <t>simple annual year wall calendar .</t>
  </si>
  <si>
    <t>a poster for thriller film starring actors</t>
  </si>
  <si>
    <t>ice hockey right winger says players crossed the line by mocking him over his divorce from film character .</t>
  </si>
  <si>
    <t>the rice fields we saw when going up to the mountains to camp</t>
  </si>
  <si>
    <t>american football player was fined $30,000 for kicking american football player during a thanksgiving day game .</t>
  </si>
  <si>
    <t>family photo at a wedding</t>
  </si>
  <si>
    <t>country £ 2 - 1 oz silver year of collection category</t>
  </si>
  <si>
    <t>not a fan of her so much but love her hair</t>
  </si>
  <si>
    <t>cedar nook cottage artwork by painting artist - painted and art prints on canvas for sale , you can custom the size and frame</t>
  </si>
  <si>
    <t>dog on a chain , scary</t>
  </si>
  <si>
    <t>shout out to our friend for sending us the following photo taken at book signing last weekend .</t>
  </si>
  <si>
    <t>people rallying against hate climb the stairs .</t>
  </si>
  <si>
    <t>dimensional display with a green screen in motion</t>
  </si>
  <si>
    <t>a tasting of different dry wines and sweet one</t>
  </si>
  <si>
    <t>pink and white flowers in the center of a candelabra with pink candles</t>
  </si>
  <si>
    <t>a butterfly landing on a photo frame</t>
  </si>
  <si>
    <t>entertainer attends the spring fashion show during fashion week .</t>
  </si>
  <si>
    <t>a city : part of the downtown area with christmas lights on trees at night</t>
  </si>
  <si>
    <t>image of steal of the draft</t>
  </si>
  <si>
    <t>football player has also returned as a city snap up a number of former players</t>
  </si>
  <si>
    <t>costumed and masked attendees pose for the crowds</t>
  </si>
  <si>
    <t>finally finally saw my girl !</t>
  </si>
  <si>
    <t>elk with antlers in the shape of a heart</t>
  </si>
  <si>
    <t>sports facility also known as sports facility</t>
  </si>
  <si>
    <t>the flag flies , with late gothic revival structure in the background</t>
  </si>
  <si>
    <t>motorcycles wind their way through country .</t>
  </si>
  <si>
    <t>close up lower of the tiers</t>
  </si>
  <si>
    <t>country load their belongings onto a horse cart after an air strike on a house .</t>
  </si>
  <si>
    <t>pickup truck - built to run , built to show .</t>
  </si>
  <si>
    <t>clouds on the sky in summer</t>
  </si>
  <si>
    <t>raisins on a green background .</t>
  </si>
  <si>
    <t>time to turn the tables on errant auto and taxi drivers ?</t>
  </si>
  <si>
    <t>a beautiful field of sunflowers under cloud .</t>
  </si>
  <si>
    <t>a cartoon illustration of an angry boy pointing</t>
  </si>
  <si>
    <t>solar eclipse as seen from the moon</t>
  </si>
  <si>
    <t>sports equipment with a long shadow</t>
  </si>
  <si>
    <t>todays 1950s hair and makeup inspiration from actor</t>
  </si>
  <si>
    <t>children on a small cart drawn by a goat</t>
  </si>
  <si>
    <t>leopard sleeping on a branch</t>
  </si>
  <si>
    <t>vector illustration of flag was lowered to half - mast for the king of illustration</t>
  </si>
  <si>
    <t>the dead crow lying on the field , the flies swarming around her .</t>
  </si>
  <si>
    <t>the summer of gold : how the tree can change country</t>
  </si>
  <si>
    <t>path through the giant redwood trees shrouded</t>
  </si>
  <si>
    <t>~ build a snowman like film character ~</t>
  </si>
  <si>
    <t>female high school students using mobile phone during the class</t>
  </si>
  <si>
    <t>ice sculpture is the art of carving shapes out of ice it ranges in size</t>
  </si>
  <si>
    <t>a typical bedroom with build in wardrobes</t>
  </si>
  <si>
    <t>person spun around on the carpet , giving us a glimpse at the back of her dress , which boasted an open back and shimmering embellishments .</t>
  </si>
  <si>
    <t>person is named the winner in sport</t>
  </si>
  <si>
    <t>actors and actor attend launch event</t>
  </si>
  <si>
    <t>residents became trapped in their homes when the only road out was closed due to the fire .</t>
  </si>
  <si>
    <t>chauffeur opening car door for a young woman</t>
  </si>
  <si>
    <t>researchers explain in their study how everyone responds to the same foods quite differently .</t>
  </si>
  <si>
    <t>person nearly misses a putt as man looks on during the tournament on tuesday .</t>
  </si>
  <si>
    <t>heartbreak : footballer scores the equaliser against football team in triumph last may</t>
  </si>
  <si>
    <t>horse and cart crossing a bridge at sunrise</t>
  </si>
  <si>
    <t>fireworks light up the skyline and taipei during new years eve celebrations .</t>
  </si>
  <si>
    <t>in this undated photo , a child stands in front .</t>
  </si>
  <si>
    <t>bottle of the pink nail polish</t>
  </si>
  <si>
    <t>the last petal falling off of a dead sunflower</t>
  </si>
  <si>
    <t>country artists performs during the 3rd annual concert</t>
  </si>
  <si>
    <t>even a first - time owner would know something awful has happened to her horse .</t>
  </si>
  <si>
    <t>uniforms were made from cotton , a common product that needed increased production in the war years .</t>
  </si>
  <si>
    <t>black motorcycle with sunset in the background</t>
  </si>
  <si>
    <t>soldiers look at a display for fallen soldiers set up during a welcome home</t>
  </si>
  <si>
    <t>biological species on a tree branch</t>
  </si>
  <si>
    <t>view of the window with installed screens</t>
  </si>
  <si>
    <t>flowers and other items are laid at a memorial where person was shot and killed in us census designated place , on wednesday</t>
  </si>
  <si>
    <t>building along the harbor , c. 1890s</t>
  </si>
  <si>
    <t>roosters sold on a market</t>
  </si>
  <si>
    <t>person stands on the pitch with a ball under each arm during a training session .</t>
  </si>
  <si>
    <t>wooden sign hanging on a chain isolated on white background</t>
  </si>
  <si>
    <t>in the evening on the beach unesco world heritage site is of a lot lives</t>
  </si>
  <si>
    <t>hand holding and raising the national flag of illustration</t>
  </si>
  <si>
    <t>crayfish slowly crawls through the frame , medium shot .</t>
  </si>
  <si>
    <t>lichen and mosses in the surface of the sea , view from above</t>
  </si>
  <si>
    <t>football player instructs his team during the match .</t>
  </si>
  <si>
    <t>flower seamless pattern , gorgeous peony on a white background is painted in oriental traditional style , free brush , watercolor , ink .</t>
  </si>
  <si>
    <t>despite our concerns with the snow , there were pretty good turns .</t>
  </si>
  <si>
    <t>rows of apartment buildings in the community .</t>
  </si>
  <si>
    <t>marble sculpture of the grieving angel .</t>
  </si>
  <si>
    <t>fans cheer during the football match .</t>
  </si>
  <si>
    <t>topaz 14k yellow gold earrings -- want to know more , click on the image .</t>
  </si>
  <si>
    <t>a skier jumps from a ramp , spins in mid air before landing successfully on snow</t>
  </si>
  <si>
    <t>its not vintage , but i like the style of this poster</t>
  </si>
  <si>
    <t>walked out looking straight at this sky !</t>
  </si>
  <si>
    <t>invitation or greeting card template with autumn leaves , berries , acorns and square frame for the text</t>
  </si>
  <si>
    <t>person waiting on airport managing a mobile technology</t>
  </si>
  <si>
    <t>a retail with details in architecture category</t>
  </si>
  <si>
    <t>shells on the summer beach</t>
  </si>
  <si>
    <t>vector illustration of a warning sign for sharks .</t>
  </si>
  <si>
    <t>fully reflective seams , and a reflective logo on both the front and back ensure you stay visible and safe .</t>
  </si>
  <si>
    <t>biological species jumping into the sunset photo was actually captured at sunrise , as part of a sequence , by cinematographer .</t>
  </si>
  <si>
    <t>image may contain : person , on stage , playing a musical instrument , snow and outdoor</t>
  </si>
  <si>
    <t>a young supporter reacts after soccer player scores his team 's second goal during the match</t>
  </si>
  <si>
    <t>starfish on a black background</t>
  </si>
  <si>
    <t>residents watch from their balconies as security forces chase supporters of politician who demonstrate in the area .</t>
  </si>
  <si>
    <t>an original necklace worn by actor in romantic comedy film 's</t>
  </si>
  <si>
    <t>use a cardboard box to add a laundromat to the area .</t>
  </si>
  <si>
    <t>head and shoulders portrait of a boy in a forest</t>
  </si>
  <si>
    <t>flying over the beach and waves during sunrise</t>
  </si>
  <si>
    <t>on top of the north summit</t>
  </si>
  <si>
    <t>actor attends the los angeles premiere .</t>
  </si>
  <si>
    <t>a portrait of a newlywed bride and groom , late 1890s or early 1900s .</t>
  </si>
  <si>
    <t>dry branches of trees without leaves .</t>
  </si>
  <si>
    <t>picture number from the photo album called industry</t>
  </si>
  <si>
    <t>a model walks the runway at the winter fashion show during paris menswear fashion week .</t>
  </si>
  <si>
    <t>colorful tree isolated on a white background , vector illustration #</t>
  </si>
  <si>
    <t>religious leader addresses faithful gathered .</t>
  </si>
  <si>
    <t>person and snow cover a forest in winter .</t>
  </si>
  <si>
    <t>preview : the hottest new cruise ships</t>
  </si>
  <si>
    <t>monument to monarch in the patio</t>
  </si>
  <si>
    <t>comedian and actor attend the premiere</t>
  </si>
  <si>
    <t>rhythm and blues artist - what a tragic loss of an amazing singer , beautiful singer</t>
  </si>
  <si>
    <t>aerial photography of a pine forest at sunset .</t>
  </si>
  <si>
    <t>photo of reception room in the city</t>
  </si>
  <si>
    <t>illustration of different kinds of fruits on a light background .</t>
  </si>
  <si>
    <t>fashion model attends call backs for show</t>
  </si>
  <si>
    <t>a sign advertising a vacant warehouse stands along road .</t>
  </si>
  <si>
    <t>driving on a highway at sunset</t>
  </si>
  <si>
    <t>a trio of vultures silhouetted against the sky .</t>
  </si>
  <si>
    <t>hat sitting by the pool</t>
  </si>
  <si>
    <t>geometric patterns are hot in home decor at the moment - both for kid 's rooms and general living areas .</t>
  </si>
  <si>
    <t>thank you note coming out from a beautiful green envelope isolated illustration</t>
  </si>
  <si>
    <t>music video performer during the match</t>
  </si>
  <si>
    <t>father and son take a stroll on the beach .</t>
  </si>
  <si>
    <t>industry around a 3d illustration stressed link</t>
  </si>
  <si>
    <t>image of water drop , behind no sign , on white background</t>
  </si>
  <si>
    <t>street art on the metal shutters of a shop</t>
  </si>
  <si>
    <t>an early photograph was among many old images discovered .</t>
  </si>
  <si>
    <t>bizarre signs that exist for no rational reason</t>
  </si>
  <si>
    <t>a man and a dog walk along geographical feature category in front</t>
  </si>
  <si>
    <t>this is a class - photographed .</t>
  </si>
  <si>
    <t>moth on a white background .</t>
  </si>
  <si>
    <t>the players celebrate victory after the round of match held .</t>
  </si>
  <si>
    <t>sparrow sitting on a branch in a tree</t>
  </si>
  <si>
    <t>a bright orange kayak at the beach .</t>
  </si>
  <si>
    <t>runners of all ages were on the road .</t>
  </si>
  <si>
    <t>high angle time lapse view during sunrise , feet above sea level and one of the main tourist attractions .</t>
  </si>
  <si>
    <t>person talking to the students</t>
  </si>
  <si>
    <t>american football player celebrates after scoring a touchdown on a-yard run against sports team during their game .</t>
  </si>
  <si>
    <t>safely in the water , revival</t>
  </si>
  <si>
    <t>a woman was understood to have been inside the house , but not held against her will</t>
  </si>
  <si>
    <t>tourist attraction in the early 1960s</t>
  </si>
  <si>
    <t>beautiful girl drinking tea in a cafe</t>
  </si>
  <si>
    <t>young woman with a suitcase</t>
  </si>
  <si>
    <t>fresh sunflowers on the cake</t>
  </si>
  <si>
    <t>i simply had to find a way to teach students how to get it right from the beginning</t>
  </si>
  <si>
    <t>gecko seamless pattern white on a green background .</t>
  </si>
  <si>
    <t>automobile model was made by politician .</t>
  </si>
  <si>
    <t>heart collected from small hearts a vector illustration vector</t>
  </si>
  <si>
    <t>photograph of a clarinet isolated over sheet music</t>
  </si>
  <si>
    <t>tower and chimney viewed from the west</t>
  </si>
  <si>
    <t>the shortest distance between any points is a straight line</t>
  </si>
  <si>
    <t>large windows draw in every bit of sunlight</t>
  </si>
  <si>
    <t>biological species at the nest</t>
  </si>
  <si>
    <t>a couple and their kids eating ice cream at a picnic table</t>
  </si>
  <si>
    <t>mother holding her baby wrapped in a towel after his bath</t>
  </si>
  <si>
    <t>like the scale of the built - ins , and the staggered shelving .</t>
  </si>
  <si>
    <t>people gather to celebrate the first day of new year</t>
  </si>
  <si>
    <t>the tickets for the final show on thursday</t>
  </si>
  <si>
    <t>a snail is crawling lazily over a log in the grass</t>
  </si>
  <si>
    <t>person wowed the crowd with old hits and new songs from his latest album</t>
  </si>
  <si>
    <t>the sculpture in distance on the promenade</t>
  </si>
  <si>
    <t>portrait of a soldier with half his face in shadow</t>
  </si>
  <si>
    <t>person under the plum tree</t>
  </si>
  <si>
    <t>k letter in a circle of splashes and drops of water .</t>
  </si>
  <si>
    <t>from the late 19th - century , a photo , at the right .</t>
  </si>
  <si>
    <t>groom adjusting his tie with girls in the background</t>
  </si>
  <si>
    <t>senior man sitting on a wooden bench and looking at camera , in a park</t>
  </si>
  <si>
    <t>person reacts during the second quarter against american football team .</t>
  </si>
  <si>
    <t>actor with arms folded looking to his left in a scene from the film</t>
  </si>
  <si>
    <t>crocodile is sleeping near the water</t>
  </si>
  <si>
    <t>illustration of a many little messy music notes</t>
  </si>
  <si>
    <t>our gate into the garden</t>
  </si>
  <si>
    <t>with all of her statues , she paid close attention to how the sculpture would be viewed from all angles .</t>
  </si>
  <si>
    <t>the traffic earlier today was caused by the closure</t>
  </si>
  <si>
    <t>celebrity attends the fashion show during spring .</t>
  </si>
  <si>
    <t>the entire room is finished with wainscoting .</t>
  </si>
  <si>
    <t>calm bay side of the island</t>
  </si>
  <si>
    <t>fish - 40cm square acrylic painting of a cutter .</t>
  </si>
  <si>
    <t>a facade of gates and sliding panels seals the house up in rough weather or opens it up when the sun is out .</t>
  </si>
  <si>
    <t>working animal in fron mountain range</t>
  </si>
  <si>
    <t>cricket player hits out while politician looks on during the tour match .</t>
  </si>
  <si>
    <t>the sun setting at the back of our front neighbour 's house .</t>
  </si>
  <si>
    <t>how to draw a castle : step by step</t>
  </si>
  <si>
    <t>teenage boy getting ready for school in the morning</t>
  </si>
  <si>
    <t>bar &amp; lobby by quality</t>
  </si>
  <si>
    <t>bird : upper part and head from turkey with white feathers and back lit by the sun</t>
  </si>
  <si>
    <t>a close up of biological species</t>
  </si>
  <si>
    <t>to the girl in the mirror ~ # quotes</t>
  </si>
  <si>
    <t>combine harvester and tractor in a grain field</t>
  </si>
  <si>
    <t>king size bed with an ocean view .</t>
  </si>
  <si>
    <t>island , showing the main areas of activity</t>
  </si>
  <si>
    <t>fire trucks at the airport</t>
  </si>
  <si>
    <t>this map shows how the world has been hurt by climate change so far</t>
  </si>
  <si>
    <t>person the red cat walking outside with tail up</t>
  </si>
  <si>
    <t>soccer player attends a training session after a public team presentation in the stadium .</t>
  </si>
  <si>
    <t>museum at sunset along the lagoon</t>
  </si>
  <si>
    <t>this computer graphic image shows aircraft line in colors</t>
  </si>
  <si>
    <t>here are easy tricks to picking out a glass -- or bottle -- of wine at a restaurant you 'll enjoy every time .</t>
  </si>
  <si>
    <t>video game subject is one of the popular local custom</t>
  </si>
  <si>
    <t>cake for little girl that loves brand .</t>
  </si>
  <si>
    <t>chador clad women stand on an empty beach by sea .</t>
  </si>
  <si>
    <t>gold telescope isolated on a white background</t>
  </si>
  <si>
    <t>wine in a traditional restaurant = delicious &amp; dirt cheap .</t>
  </si>
  <si>
    <t>the officer , an ambulance and a fire truck were headed east en route to a medical call when the crash occurred , according to police .</t>
  </si>
  <si>
    <t>politicians get into a car following mass .</t>
  </si>
  <si>
    <t>animal - the king of beasts</t>
  </si>
  <si>
    <t>a fishing boat and a launching tractor on the beach in front of the pier .</t>
  </si>
  <si>
    <t>dancer attends the launching party of new perfume as part .</t>
  </si>
  <si>
    <t>prince , rhythm and blues artist , blues artist , and are just a few of the acts appearing .</t>
  </si>
  <si>
    <t>the planets found in the solar system</t>
  </si>
  <si>
    <t>fans hold up their phones and name</t>
  </si>
  <si>
    <t>looking across the water at a harbor with town in background .</t>
  </si>
  <si>
    <t>a red carpet leading to somewhere exciting with bright light and abstract background</t>
  </si>
  <si>
    <t>young man dances on the frozen lake</t>
  </si>
  <si>
    <t>young children participate in child - initiated activities .</t>
  </si>
  <si>
    <t>these special mismatched socks are knit with shades of gray , black and white .</t>
  </si>
  <si>
    <t>dining room at a vacation rental</t>
  </si>
  <si>
    <t>team respond to a person in distress</t>
  </si>
  <si>
    <t>person in the rain drops</t>
  </si>
  <si>
    <t>a good list of activities that focus on the trees of poetry book !</t>
  </si>
  <si>
    <t>on a very rainy day , a view of an airport runway through a plane window</t>
  </si>
  <si>
    <t>looking back at our previous position from our new overlook .</t>
  </si>
  <si>
    <t>map showing the site of the attack .</t>
  </si>
  <si>
    <t>person dividing a hedge over garden path at tourist attraction .</t>
  </si>
  <si>
    <t>basketball player spinning the ball at night in an empty car park , in slow motion</t>
  </si>
  <si>
    <t>portrait of a senior woman having breakfast</t>
  </si>
  <si>
    <t>sketch of boy and girl face to face looking at each other vector</t>
  </si>
  <si>
    <t>wedding rings according to the bible</t>
  </si>
  <si>
    <t>a collaborative branding and packaging project inspired by the culture .</t>
  </si>
  <si>
    <t>the ferry arrives as the crew throws the heaving line ashore</t>
  </si>
  <si>
    <t>these loaded sweet potatoes have grams of protein per serving .</t>
  </si>
  <si>
    <t>smiling teacher in classroom with colorful furniture &amp; children 's drawings on the wall</t>
  </si>
  <si>
    <t>this stunning atlas was printed</t>
  </si>
  <si>
    <t>composer performs onstage during awards held</t>
  </si>
  <si>
    <t>bridge is lone railway line that is built over the humongous sea</t>
  </si>
  <si>
    <t>girl drawing on a pumpkin</t>
  </si>
  <si>
    <t>small ceramic jug with striking design .</t>
  </si>
  <si>
    <t>footballer went down holding his knee</t>
  </si>
  <si>
    <t>icon vector illustration on the white background .</t>
  </si>
  <si>
    <t>american football player paces the sidelines late in the fourth quarter against sports team</t>
  </si>
  <si>
    <t>person takes a pass during round one of the match .</t>
  </si>
  <si>
    <t>can you wear a sleeveless gown to your winter wedding , or what ? we say yes .</t>
  </si>
  <si>
    <t>flag , with real structure of a fabric</t>
  </si>
  <si>
    <t>detailed 3d model of a head</t>
  </si>
  <si>
    <t>a man walks on the green field</t>
  </si>
  <si>
    <t>sunset is the opening music of the night. person</t>
  </si>
  <si>
    <t>beautiful picture of a bottle of champagne</t>
  </si>
  <si>
    <t>keep your eye on the bike !</t>
  </si>
  <si>
    <t>firefighters work with locals in a desperate bid to try and put out the fire during the battle after a boiler exploded</t>
  </si>
  <si>
    <t>basketball player # runs a play during an open scrimmage .</t>
  </si>
  <si>
    <t>a wall filled with colorful neon signs is on display at the retail store .</t>
  </si>
  <si>
    <t>noble person with the wedding gift from the people .</t>
  </si>
  <si>
    <t>these mini treats require ingredients -- pretzels , brand , and candy eyes .</t>
  </si>
  <si>
    <t>all terrain with aluminum wheels</t>
  </si>
  <si>
    <t>dogs looking out of a window</t>
  </si>
  <si>
    <t>another poster a decade later</t>
  </si>
  <si>
    <t>actors and actor attend the premiere of animation film .</t>
  </si>
  <si>
    <t>bridge over us state on edit</t>
  </si>
  <si>
    <t>audience members cheer as stumps for person the show .</t>
  </si>
  <si>
    <t>a train waits at the platform</t>
  </si>
  <si>
    <t>happy smiling black boy riding a bike in the autumn park with his older brother</t>
  </si>
  <si>
    <t>this family showed up on christmas morning .</t>
  </si>
  <si>
    <t>view of the sky from a lagoon</t>
  </si>
  <si>
    <t>a map marks a city .</t>
  </si>
  <si>
    <t>a young man looks around at the forest as he hikes through it .</t>
  </si>
  <si>
    <t>a boy makes a gesture of congratulations</t>
  </si>
  <si>
    <t>cartoon girl brushing her teeth .</t>
  </si>
  <si>
    <t>a clickable map exhibiting its states and the federal capital territory .</t>
  </si>
  <si>
    <t>pink - green gold tone copper pearl necklace with a pair of earrings</t>
  </si>
  <si>
    <t>wedding couple on the bridge at the botanical gardens</t>
  </si>
  <si>
    <t>airmen , work on aircraft model</t>
  </si>
  <si>
    <t>pure : the new kitchen by design</t>
  </si>
  <si>
    <t>disabled teenage girl sitting in a wheelchair , gazing from a window</t>
  </si>
  <si>
    <t>a brown dog looking in the nature</t>
  </si>
  <si>
    <t>the bench erupts as they celebrate a basket during the team 's 100th win .</t>
  </si>
  <si>
    <t>panning shot across a dark forest in autumn</t>
  </si>
  <si>
    <t>time lapse of beautiful fire with wooden logs burning in a fireplace</t>
  </si>
  <si>
    <t>person in an ad for fashion business .</t>
  </si>
  <si>
    <t>woman taking out of the gingerbread cookies from the oven stock photo</t>
  </si>
  <si>
    <t>invitation to a halloween party</t>
  </si>
  <si>
    <t>a city before the match</t>
  </si>
  <si>
    <t>citrus fruit in water on a black background</t>
  </si>
  <si>
    <t>i love you written in the sand</t>
  </si>
  <si>
    <t>add bins with handles to deep drawers for a neat wait to store recycling</t>
  </si>
  <si>
    <t>gently but forcefully lift up on the parallel cable connecting the halves of the camera .</t>
  </si>
  <si>
    <t>this jpeg image - grapes and wine background , is available for free download</t>
  </si>
  <si>
    <t>person and varnish celebrate their gold medals after winning by a very narrow margin</t>
  </si>
  <si>
    <t>note the presence of sprinkles here .</t>
  </si>
  <si>
    <t>cheerful speaker making business presentation</t>
  </si>
  <si>
    <t>a man sweeps tourist attraction</t>
  </si>
  <si>
    <t>tattoo ideas for women and tattoo artists from all over the world !</t>
  </si>
  <si>
    <t>recycled plastic bottles , made into a wire .</t>
  </si>
  <si>
    <t>from water surface , tropical bungalow and restaurant on stilts over the sea</t>
  </si>
  <si>
    <t>shopping night , black friday stickers .</t>
  </si>
  <si>
    <t>reasons to book a room with a kitchen</t>
  </si>
  <si>
    <t>a young fair - haired boy stands on the top and points over the skyline towards a city and fields</t>
  </si>
  <si>
    <t>shadow of bike and rider slowly moves in the park .</t>
  </si>
  <si>
    <t>little snail crawling on the small rocks</t>
  </si>
  <si>
    <t>scriptwriter attends production company hosts the premiere</t>
  </si>
  <si>
    <t>person are the new owners .</t>
  </si>
  <si>
    <t>how to claim ownership on an abandoned vehicle</t>
  </si>
  <si>
    <t>moving shot of fishing nets stuck on an underwater</t>
  </si>
  <si>
    <t>view from above of the businesswomen shaking hands in the office</t>
  </si>
  <si>
    <t>front view portrait of business executives standing in a line</t>
  </si>
  <si>
    <t>the star is a classic beauty at the premiere of animation film at theater .</t>
  </si>
  <si>
    <t>the largest bronze bell is this one in the district</t>
  </si>
  <si>
    <t>actor and entrepreneur on stage</t>
  </si>
  <si>
    <t>high resolution image of a goldfish leaping out of the water .</t>
  </si>
  <si>
    <t>illustration of the wooden shelves with toys</t>
  </si>
  <si>
    <t>biological species perched on a branch close to the ground</t>
  </si>
  <si>
    <t>a map of popular places to see whales , birds and icebergs .</t>
  </si>
  <si>
    <t>very car with the trunk full of luggage ready for the departure -- stock photo #</t>
  </si>
  <si>
    <t>a homeless man sleeps on a bench in street</t>
  </si>
  <si>
    <t>bats hang from the ceiling in a dining room crowded with eccentric sights</t>
  </si>
  <si>
    <t>person works with a dog in front</t>
  </si>
  <si>
    <t>actor attends build previewing the new film .</t>
  </si>
  <si>
    <t>i like this too but with a purple tie ... teal bridesmaid dresses</t>
  </si>
  <si>
    <t>river on a cloudy day</t>
  </si>
  <si>
    <t>a model walks the runway at the menswear fashion show during paris fashion menswear week</t>
  </si>
  <si>
    <t>athlete breaks through the defence during the match</t>
  </si>
  <si>
    <t>coffee cup on the fire</t>
  </si>
  <si>
    <t>there 's nothing better than seeing adorable animals taking baths .</t>
  </si>
  <si>
    <t>an office building occupied by business</t>
  </si>
  <si>
    <t>a black labrador and young child sitting side by side on grass in front of an old brick wall</t>
  </si>
  <si>
    <t>flower on a wrapped present box</t>
  </si>
  <si>
    <t>person is packing a punch these days !</t>
  </si>
  <si>
    <t>apartment therapy saving the world , room at a time</t>
  </si>
  <si>
    <t>a logo sign outside of a facility occupied by business</t>
  </si>
  <si>
    <t>this woman drew sketches of iconic sights</t>
  </si>
  <si>
    <t>glass vase with lilies and a small teddy bear</t>
  </si>
  <si>
    <t>inside the bright red auditorium</t>
  </si>
  <si>
    <t>a huge ferris wheel in an amusement park</t>
  </si>
  <si>
    <t>i 've started this drawing because of concert but until yesterday it was still incomplete .</t>
  </si>
  <si>
    <t>cartoon couple of enamored grandparents stand in an embrace on a yellow background</t>
  </si>
  <si>
    <t>footage of a feeder for horses filled with grass in the forest</t>
  </si>
  <si>
    <t>basketball player smiles during a press conference announcing him as the new head coach .</t>
  </si>
  <si>
    <t>view from the base on building grounds - looking up</t>
  </si>
  <si>
    <t>country artist of country artist performs onstage</t>
  </si>
  <si>
    <t>black and white photograph of a bride getting ready for her wedding</t>
  </si>
  <si>
    <t>horse racing on the dirt track</t>
  </si>
  <si>
    <t>external anatomy of a chicken</t>
  </si>
  <si>
    <t>here are some new pictures that were taken at night of the color changing christmas tree .</t>
  </si>
  <si>
    <t>fireworks flashing in the night sky</t>
  </si>
  <si>
    <t>study the stem or keep an eye on who 's making a break up the road ?</t>
  </si>
  <si>
    <t>it all comes down to this for the women 's hockey team .</t>
  </si>
  <si>
    <t>orange juice flows in a glass close up</t>
  </si>
  <si>
    <t>cricket player celebrates a wicket</t>
  </si>
  <si>
    <t>engagement and wedding rings are worn on the fourth finger of the left hand because it was once thought that a vein in that finger led directly to the heart .</t>
  </si>
  <si>
    <t>person narrow boat on person</t>
  </si>
  <si>
    <t>ring - tailed lemur with a baby</t>
  </si>
  <si>
    <t>for when you want to try different colors on your nails , test out this football and field design !</t>
  </si>
  <si>
    <t>silhouette of woman that drinking water in the mountains .</t>
  </si>
  <si>
    <t>fractal flower on the white background</t>
  </si>
  <si>
    <t>if you have a single favorite ornament , you can put it on display in an empty frame with some ribbon</t>
  </si>
  <si>
    <t>friends were helping each other to carry sacks of rice .</t>
  </si>
  <si>
    <t>close up of a man with turban .</t>
  </si>
  <si>
    <t>penguins on a pebble beach</t>
  </si>
  <si>
    <t>be in the company of stars</t>
  </si>
  <si>
    <t>property image # quiet holiday home not far</t>
  </si>
  <si>
    <t>a boy looking at kite stuck in a dead tree , conceptual #</t>
  </si>
  <si>
    <t>a pair of crested pigeons drinking water</t>
  </si>
  <si>
    <t>a leather jacket draped over an all - black outfit</t>
  </si>
  <si>
    <t>dubrovnik old town stone walls by night very long exposure</t>
  </si>
  <si>
    <t>musical artist and pop artist at awards</t>
  </si>
  <si>
    <t>person , a sea going yacht with classic lines</t>
  </si>
  <si>
    <t>profession in the boat on the foggy forest lake</t>
  </si>
  <si>
    <t>what 's the name of drummer ?</t>
  </si>
  <si>
    <t>person works on the balance beam her last day of practice .</t>
  </si>
  <si>
    <t>reed umbrellas deck chairs by the sea , slow motion handheld camera balanced steady shot</t>
  </si>
  <si>
    <t>workers clear debris from complex .</t>
  </si>
  <si>
    <t>activists hold an environmental banner at the conference .</t>
  </si>
  <si>
    <t>enthusiastic ballet dancers acting together in the studio</t>
  </si>
  <si>
    <t>the sea water flows through the stone bottom , close - up , sunny day</t>
  </si>
  <si>
    <t>image may contain : person , on stage , playing a musical instrument , standing and guitar</t>
  </si>
  <si>
    <t>unitary state is a beautiful country to visit .</t>
  </si>
  <si>
    <t>person , sanctuary with altar decorated with christmas tree and nativity scene</t>
  </si>
  <si>
    <t>a basketball player running in a court</t>
  </si>
  <si>
    <t>illustration of a lady holding an orange juice inside the kitchen</t>
  </si>
  <si>
    <t>how to create a garden for free</t>
  </si>
  <si>
    <t>the crazy cliff - side dwellings of a city - beautiful</t>
  </si>
  <si>
    <t>trees are the most beautiful in the world</t>
  </si>
  <si>
    <t>vector illustration of a paprika stylized as engraving .</t>
  </si>
  <si>
    <t>view of the suburbs as plane approaches airport , casting a shadow on the ground</t>
  </si>
  <si>
    <t>military unit of the march through the streets on their return</t>
  </si>
  <si>
    <t>aerial view of a traffic jam during rush hour</t>
  </si>
  <si>
    <t>illustration of an orangutan hanging over a river</t>
  </si>
  <si>
    <t>just some of our flowers</t>
  </si>
  <si>
    <t>a-part question worth marks for example : for example : how do the structure and word choice of lines -- show the writer 's change of attitude .</t>
  </si>
  <si>
    <t>fork and knife in hands on the background with plate vector</t>
  </si>
  <si>
    <t>this wheelchair is designed to be used to help children at school get into the pool</t>
  </si>
  <si>
    <t># throws against sports team .</t>
  </si>
  <si>
    <t>i am a sucker for traditions and i immediately knew this was something that could really stick with my family .</t>
  </si>
  <si>
    <t>traditional christmas market in the gorge .</t>
  </si>
  <si>
    <t>as well as the lemur , actor had person fill his ear about making an october appearance .</t>
  </si>
  <si>
    <t>looking at the bricks across the street through the just - cleaned wavy antique glass windows</t>
  </si>
  <si>
    <t>rugby player celebrates with team mates after scoring a try during the international rugby union match .</t>
  </si>
  <si>
    <t>a warrior with a sword in his hands .</t>
  </si>
  <si>
    <t>her first love : took to the streets for an early morning walk</t>
  </si>
  <si>
    <t>film character holding blank sheet of paper .</t>
  </si>
  <si>
    <t>a cat is lying on the grass</t>
  </si>
  <si>
    <t>bride and groom walk down the aisle after their wedding</t>
  </si>
  <si>
    <t>despite the city 's considerable population , its backdrop might be even more impressive .</t>
  </si>
  <si>
    <t>this guacamole is the perfect spin on regular guacamole .</t>
  </si>
  <si>
    <t>olympic athlete is seen on stage during awards</t>
  </si>
  <si>
    <t>people boarding a boat trip</t>
  </si>
  <si>
    <t>footballer heads the ball during the fierce match</t>
  </si>
  <si>
    <t>candles floating past the camera</t>
  </si>
  <si>
    <t>transparent glass door open with industry .</t>
  </si>
  <si>
    <t>peace activist playing his first guitar , a model strung singer .</t>
  </si>
  <si>
    <t>horses on a farm in country - style</t>
  </si>
  <si>
    <t>senior woman practicing yoga on the beach</t>
  </si>
  <si>
    <t>actor attends fashion show during fashion week .</t>
  </si>
  <si>
    <t>fans react during a public screening of the match .</t>
  </si>
  <si>
    <t>participants held as part of the global protest</t>
  </si>
  <si>
    <t>market : local people working at marketplace , woman is selective fish and man is carrying basket fresh fish from ship on the beach</t>
  </si>
  <si>
    <t>people uniformed soldiers and officers involved in the parade dedicated on vehicles</t>
  </si>
  <si>
    <t>a quaint and beautiful old town with character .</t>
  </si>
  <si>
    <t>person protects the ball against person in the second half tuesday afternoon .</t>
  </si>
  <si>
    <t>i am a child with autism .</t>
  </si>
  <si>
    <t>women on 20s - candidates for person</t>
  </si>
  <si>
    <t>how to build floating shelves .</t>
  </si>
  <si>
    <t>person led the team with points in friday 's loss to person .</t>
  </si>
  <si>
    <t>the rear light on a car</t>
  </si>
  <si>
    <t>i like the look of this piece as table , and the idea that individual tables can be removed as well .</t>
  </si>
  <si>
    <t>the city from the air</t>
  </si>
  <si>
    <t>herd of goats on a country road</t>
  </si>
  <si>
    <t>why it 's awesome : designed by architect i.m. person , this building was designated by organisation founder for education and research related to strengthening relations with the region .</t>
  </si>
  <si>
    <t>a cute blue eyed boy in chef 's hat sitting on the kitchen floor near fireplace , heavily soiled with wheat flour he 's playing with an orange and imagine himself as cook</t>
  </si>
  <si>
    <t>picture : looking up the mausoleum</t>
  </si>
  <si>
    <t>football players in a duel , blurred</t>
  </si>
  <si>
    <t>sad clown walking through the frame</t>
  </si>
  <si>
    <t>profession at the night of stars 2000 a salute to icons of design held</t>
  </si>
  <si>
    <t>engagement photos , we love how these two have such a huge part of their life in common and just had to take some photos of them in their uniforms .</t>
  </si>
  <si>
    <t>a mod 's scooter is parked in front of a graffiti covered wall</t>
  </si>
  <si>
    <t>make your own dog bed with this super simple tutorial .</t>
  </si>
  <si>
    <t>the bedroom is shabby and decadent , there 's a touch of patina on one of the walls</t>
  </si>
  <si>
    <t>automotive industry business is set to get the power of the cube through new saloon</t>
  </si>
  <si>
    <t>a car tire and an abandoned shopping trolley are seen outside house in the area which is become the subject of the controversial new documentary</t>
  </si>
  <si>
    <t>bold and graphic seamless pattern made by white circle and arch geometrical shapes over dark pink , great for fabric , backgrounds and the likes .</t>
  </si>
  <si>
    <t>olympic athlete , center left , shoots against person during the first half of game .</t>
  </si>
  <si>
    <t>a woman is walking down a corridor into the light</t>
  </si>
  <si>
    <t>actor and her daughter cross the street</t>
  </si>
  <si>
    <t>happy family playing in a park</t>
  </si>
  <si>
    <t>we flaked out on the couch for a few hours</t>
  </si>
  <si>
    <t>cards and a video on coloring</t>
  </si>
  <si>
    <t>beautiful woman chopping carrots in the kitchen .</t>
  </si>
  <si>
    <t>students and person protesting in front .</t>
  </si>
  <si>
    <t>picture of a flower - white wolf very rare and beautiful white flowers</t>
  </si>
  <si>
    <t>even the dog looks worried !</t>
  </si>
  <si>
    <t>famous curves : actor , as tv character , shows off her hourglass figure in a blue satin and beaded dress</t>
  </si>
  <si>
    <t>image titled person wants to get a piece of step</t>
  </si>
  <si>
    <t>pig the - christmas gift ideas for kids</t>
  </si>
  <si>
    <t>male teenager drinking coke while studying in a desk</t>
  </si>
  <si>
    <t>person and actor arrive for the premiere of the animated movie .</t>
  </si>
  <si>
    <t>light realistic package cardboard box with a handle and a transparent plastic window</t>
  </si>
  <si>
    <t>get inspired by these rooms that used gray , commonly known as a bland color , to add personality into their living rooms .</t>
  </si>
  <si>
    <t>official inches of snow during the morning .</t>
  </si>
  <si>
    <t>football player put an excellent chip past football player before the goal was ruled out for offside</t>
  </si>
  <si>
    <t>stock vector illustration - year of the dog with inscription on white background</t>
  </si>
  <si>
    <t>attend the opening night premiere at festival .</t>
  </si>
  <si>
    <t>styling a striped midi skirt with a white tee shirt</t>
  </si>
  <si>
    <t>grunge rubber stamp with text take an extra % off</t>
  </si>
  <si>
    <t>the temple in the cave or the island with hundreds of stories</t>
  </si>
  <si>
    <t>back view of wedding dress at the courtyard</t>
  </si>
  <si>
    <t>person shredding the waves on his way to an overall victory with person .</t>
  </si>
  <si>
    <t>a popular mode of transport</t>
  </si>
  <si>
    <t>one of the reasons cats make wonderful pets is that they catch rodents and insects .</t>
  </si>
  <si>
    <t>person is tackled by the defense , in a game</t>
  </si>
  <si>
    <t>yacht on a background of mountains</t>
  </si>
  <si>
    <t>road to recovery : person looked noticeably thinner as she left her home in a black maxi dress</t>
  </si>
  <si>
    <t>religion with a cloudy sky</t>
  </si>
  <si>
    <t>person delivers his charge to the graduates .</t>
  </si>
  <si>
    <t>a night out with indian dish and person .</t>
  </si>
  <si>
    <t>huge fire blazing in residential building .</t>
  </si>
  <si>
    <t>an old man walking along the coast holding a portable metal detector on the beach pointing</t>
  </si>
  <si>
    <t>actor and man attend the premiere</t>
  </si>
  <si>
    <t>profession working in a field with hay</t>
  </si>
  <si>
    <t>what is interest for weight loss</t>
  </si>
  <si>
    <t>until its publication , no one had ever compiled uniform maps logically arranged by continent , region and state</t>
  </si>
  <si>
    <t>musician of indie rock artist performs during year in party at person .</t>
  </si>
  <si>
    <t>young woman unveiling curtain , looking out of the window and enjoying beautiful day light .</t>
  </si>
  <si>
    <t>3d rendering of a dinosaur</t>
  </si>
  <si>
    <t>flat icon of a communication</t>
  </si>
  <si>
    <t>sign of the equator on the road</t>
  </si>
  <si>
    <t>squad pose for a team photograph</t>
  </si>
  <si>
    <t>want to do this with my eyes !</t>
  </si>
  <si>
    <t>football team warms up prior to a soccer match against football team</t>
  </si>
  <si>
    <t>young woman sitting in the car and look from window</t>
  </si>
  <si>
    <t>actor at red carpet premiere</t>
  </si>
  <si>
    <t>music video performer to ask why he did this to his face</t>
  </si>
  <si>
    <t>all white tailored women 's suit for your rehearsal dinner</t>
  </si>
  <si>
    <t>seamless pattern with black bats of different shapes on a white background .</t>
  </si>
  <si>
    <t>geographical feature category is a top priority</t>
  </si>
  <si>
    <t>you can never be too old for video game developer !</t>
  </si>
  <si>
    <t>traditional shoes in a market</t>
  </si>
  <si>
    <t>turn your basement into a bar to entertain friends and family .</t>
  </si>
  <si>
    <t>this is a beautiful view was painted by person but not issued as a poster .</t>
  </si>
  <si>
    <t>another view of the same patio and the large covered area with dining table and perfect lighting .</t>
  </si>
  <si>
    <t>woman sitting at a grand piano</t>
  </si>
  <si>
    <t>person holding a magnifier looking for something -- stock photo #</t>
  </si>
  <si>
    <t>a young woman in a plaid shirt walks through an old archway traveling around the city on a summer sunny day</t>
  </si>
  <si>
    <t>a panoramic view of city at night showing tower and filming location in the distance</t>
  </si>
  <si>
    <t>a map of the ancient and modern city today .</t>
  </si>
  <si>
    <t>over the sand and ocean</t>
  </si>
  <si>
    <t>republic highlighted in red on 3d globe with detailed planet surface and blue watery oceans .</t>
  </si>
  <si>
    <t>another view of the bar</t>
  </si>
  <si>
    <t>walking into the sunset during save the date photography session .</t>
  </si>
  <si>
    <t>the famous tower of important landmark</t>
  </si>
  <si>
    <t>happy fox looking at the tablet and smiles .</t>
  </si>
  <si>
    <t>business man and woman in a meeting in cafe shake hands on a deal .</t>
  </si>
  <si>
    <t>businessperson giving person , man and racecar driver a lift .</t>
  </si>
  <si>
    <t>big silver cat with intelligent , beautiful green eyes resting on the couch and attentively looking at us</t>
  </si>
  <si>
    <t>no nonsense tutorial to making baby food</t>
  </si>
  <si>
    <t>man mowing the grass in slow motion</t>
  </si>
  <si>
    <t>boxer and mixed martial artist face off against each other during the media event</t>
  </si>
  <si>
    <t>a photo showing the band members on stage</t>
  </si>
  <si>
    <t>vector illustration of biological species .</t>
  </si>
  <si>
    <t>female looking sad sitting on a brown park bench</t>
  </si>
  <si>
    <t>christmas gifts in the snow - covered forest .</t>
  </si>
  <si>
    <t>zip leather vest by person</t>
  </si>
  <si>
    <t>young woman enjoying the summer and throwing a hat on a field , slow motion</t>
  </si>
  <si>
    <t>mr. glass on the radio .</t>
  </si>
  <si>
    <t>person has been found with her front paws cut off by a trap .</t>
  </si>
  <si>
    <t>the power of the handshake</t>
  </si>
  <si>
    <t>portrait of a family with kids piggybacking parents</t>
  </si>
  <si>
    <t>continent of the ninth screenshot</t>
  </si>
  <si>
    <t>pop artist and fellow members of the group receive award .</t>
  </si>
  <si>
    <t>religious leader is gifted with a sombrero .</t>
  </si>
  <si>
    <t>colorful fireworks in the night sky</t>
  </si>
  <si>
    <t>tv writer attends the premiere</t>
  </si>
  <si>
    <t>cat with a digestive problem signed print from a watercolour by person</t>
  </si>
  <si>
    <t>person timber trucks and a tractor continue to work at drying the track .</t>
  </si>
  <si>
    <t>the mascot performs during the game against sports team .</t>
  </si>
  <si>
    <t>flocks of native birds fly amongst the treetops at dusk , perching in the branches</t>
  </si>
  <si>
    <t>slices of juicy orange falling into the water .</t>
  </si>
  <si>
    <t>close - up of waving golden wheat forms a lovely natural texture and background .</t>
  </si>
  <si>
    <t>i love the fair at night</t>
  </si>
  <si>
    <t>quiz : guess the celebrity from the truly terrible pencil drawing</t>
  </si>
  <si>
    <t>hand writing with a feather - black vector icon</t>
  </si>
  <si>
    <t>how long will the third presidential debate between politicians last ?</t>
  </si>
  <si>
    <t>crucial moment : american football wide receiver hit the ball away from american football player to prevent a game winning touchdown in the dying moments of last night 's game</t>
  </si>
  <si>
    <t>magazine - with film score artist in homage to the then new film .</t>
  </si>
  <si>
    <t>the city council is considering whether to impose new standards on vacant commercial buildings , such as the shopping center , photographed in february this year .</t>
  </si>
  <si>
    <t>person of person performs during festival</t>
  </si>
  <si>
    <t>a man braves the water collecting on the ground during a rainstorm .</t>
  </si>
  <si>
    <t>the electric kettle quietly boils water in minutes at the exact temperature you require to achieve optimal results for pour - over coffee or steeping tea leaves .</t>
  </si>
  <si>
    <t>wedding dresses without a train : ideas , stylish wedding dresses</t>
  </si>
  <si>
    <t>hand proudly waving the national flag</t>
  </si>
  <si>
    <t>tow truck for transportation faulty cars .</t>
  </si>
  <si>
    <t>a girl standing on the gallery of her house</t>
  </si>
  <si>
    <t>the pair looked more loved up than ever at the swanky red carpet event</t>
  </si>
  <si>
    <t>vector seamless pattern of ornate birds with eggs in the background</t>
  </si>
  <si>
    <t>luxury dandelion wall decal the plant associated with imagination and wishes is the best motif</t>
  </si>
  <si>
    <t>make this diy for your front door to instantly up your curb appeal !</t>
  </si>
  <si>
    <t>photo of bride and groom enjoying their first dance during a wedding reception by wallflower photography</t>
  </si>
  <si>
    <t>we tried to walk down by the water , but the wind blew too hard .</t>
  </si>
  <si>
    <t>during the championship game , students from the team successfully cheered on their classmates to victory .</t>
  </si>
  <si>
    <t>detail of a new educational building</t>
  </si>
  <si>
    <t>the form in deep space</t>
  </si>
  <si>
    <t>couple strolling with a dog along the shores during sunset</t>
  </si>
  <si>
    <t>looking southwest from near the summit</t>
  </si>
  <si>
    <t>brewing first cup on the table !</t>
  </si>
  <si>
    <t>runs tests to length of runs  consider the example random numbers from a generator 0.09 0.23 0.29 0.42 0.95 0.88 0.72 0.69 0.51 0.11 0.16 0.18 0.31 0.41 0.87 0.82 0.75 0.61 0.58 0.10 0.22 .</t>
  </si>
  <si>
    <t>pretty woman from a small village</t>
  </si>
  <si>
    <t>make a statement with contrasting colour - the poppy red looks amazing against the deep grey walls and cabinetry in this kitchen</t>
  </si>
  <si>
    <t>hang - out spot : a nook in the home offers another spot to lounge</t>
  </si>
  <si>
    <t>young prickly hedgehog with strawberries on the log</t>
  </si>
  <si>
    <t>popcorn is an easy way to add more fiber into your day .</t>
  </si>
  <si>
    <t>vector illustration of happy children driving a car .</t>
  </si>
  <si>
    <t>yellow dress in the sunlight .</t>
  </si>
  <si>
    <t>person found this tv stand .</t>
  </si>
  <si>
    <t>animals on poles - art</t>
  </si>
  <si>
    <t>small church in the countryside</t>
  </si>
  <si>
    <t>essential oil close - up on a brown background</t>
  </si>
  <si>
    <t>mountains in the mist sun static camera long shot</t>
  </si>
  <si>
    <t>country pop artist and ice hockey player on the red carpet at award .</t>
  </si>
  <si>
    <t>actor attends the premiere at 13th festival</t>
  </si>
  <si>
    <t>the author , teaching in his classroom .</t>
  </si>
  <si>
    <t>crying smiley face ingarment i want one of those memes</t>
  </si>
  <si>
    <t>runners celebrate as they reach the finish line during the race .</t>
  </si>
  <si>
    <t>close up of computer , engineer testing a robot in controlled environment .</t>
  </si>
  <si>
    <t>old - fashioned wooden old casket with a mirror isolated over white background</t>
  </si>
  <si>
    <t>when these cereals sounded like nervous straight people .</t>
  </si>
  <si>
    <t>these free tracing coloring pages are perfect for early writers to work on printing and coloring .</t>
  </si>
  <si>
    <t>worth the trip : person of celebrity , who 's been on an extended vacation seemed excited to return to the city for industry</t>
  </si>
  <si>
    <t>crowds gather in the sunshine .</t>
  </si>
  <si>
    <t>camper van sleeping in the snow</t>
  </si>
  <si>
    <t>actors pose backstage following the press night performance .</t>
  </si>
  <si>
    <t>reacts after scoring a goal against sports team during the second period .</t>
  </si>
  <si>
    <t>actor in layered necklaces and a tee</t>
  </si>
  <si>
    <t>the newly constructed home attached to the rear of an older home .</t>
  </si>
  <si>
    <t>an old man is walking with the aid of a stick .</t>
  </si>
  <si>
    <t>people settling in for bed .</t>
  </si>
  <si>
    <t>texture of old damaged paint on a wall</t>
  </si>
  <si>
    <t>illustration of cute snowman holding a blank sign board with space for message isolated on white background</t>
  </si>
  <si>
    <t>ya - ting store pregnant with spring loaded new retro style floral long - sleeved solid skirt pregnant snow woven dresses orange pictures , price , brand platters !</t>
  </si>
  <si>
    <t>portrait of a young man in a suit and tie smiling .</t>
  </si>
  <si>
    <t>marina with boats and yachts on beautiful day in colourful hdr</t>
  </si>
  <si>
    <t>ruins from era on an island</t>
  </si>
  <si>
    <t>smiling woman drinking water from a bottle</t>
  </si>
  <si>
    <t>broken dresser turn it into a book shelf .</t>
  </si>
  <si>
    <t>view of a historic town</t>
  </si>
  <si>
    <t>plan a vacation and stay !</t>
  </si>
  <si>
    <t>national park featuring caves as well as an individual male</t>
  </si>
  <si>
    <t>the statue of person on the top of tourist attraction</t>
  </si>
  <si>
    <t>person celebrates wicket in the semifinal of match on saturday</t>
  </si>
  <si>
    <t>heading south , the geography slowly becomes dryer and more desert - like</t>
  </si>
  <si>
    <t>... the second car i owned - except mine was orange with black interior with a-track player in the dash !</t>
  </si>
  <si>
    <t>person with a mobile in hand and a laptop behind free photo</t>
  </si>
  <si>
    <t>new restored entrance to the water</t>
  </si>
  <si>
    <t>businessmen having a meeting in an office</t>
  </si>
  <si>
    <t>a beautiful sunflower from our garden !</t>
  </si>
  <si>
    <t>young woman standing on a pier with basket of flowers on a sunny spring day</t>
  </si>
  <si>
    <t>young builder pointing his hand at the complex of high buildings from the building under construction .</t>
  </si>
  <si>
    <t>person rocks an easy tee with slim - cut denim jeans .</t>
  </si>
  <si>
    <t>red stylized silhouettes of branches with flowers and berries on a beige background .</t>
  </si>
  <si>
    <t>the heavyweight men won event , awarded to the team with the most overall points</t>
  </si>
  <si>
    <t>shirt that i literally need -- also wan na use that font for my tattoo</t>
  </si>
  <si>
    <t>fence made of stones picked from the field , which the fence is lining .</t>
  </si>
  <si>
    <t>row of knotted willows in a meadow in winter</t>
  </si>
  <si>
    <t>person runs with the ball during the match against country</t>
  </si>
  <si>
    <t>how to style hair with a scarf</t>
  </si>
  <si>
    <t>the long and the short of it : strides ahead of blues artist</t>
  </si>
  <si>
    <t>buddhist place of worship was covered in scaffolding which spoiled the visit .</t>
  </si>
  <si>
    <t>a city , a town on the banks</t>
  </si>
  <si>
    <t>pop artist attends the european premiere .</t>
  </si>
  <si>
    <t>person , was ecstatic when she found out that the police had her engagement ring</t>
  </si>
  <si>
    <t>boys head person , back row , far left , and his team won its third consecutive state championship .</t>
  </si>
  <si>
    <t>person looked sweet and youthful with her loose hairstyle and wispy bangs at awards .</t>
  </si>
  <si>
    <t>fountain in memory of person in the quad</t>
  </si>
  <si>
    <t>in my spare time , i like to stand on the pier and smile at strangers walking by</t>
  </si>
  <si>
    <t>photos of the hotel and its rooms .</t>
  </si>
  <si>
    <t>portrait of young parents running , with their child on a sled in the winter park .</t>
  </si>
  <si>
    <t>young woman reads sitting in a chair</t>
  </si>
  <si>
    <t>adults lying on the beach</t>
  </si>
  <si>
    <t>traffic navigates a roundabout brimming with sown wildflowers in the area</t>
  </si>
  <si>
    <t>example of a classic kids room design with purple walls</t>
  </si>
  <si>
    <t>rustic barn doors are the new rage when it comes to home decor .</t>
  </si>
  <si>
    <t>a close - up or macro shot of waves crashing along the coast</t>
  </si>
  <si>
    <t>silhouettes of young refugees , teenagers , children , sit behind the fence of barbed wire .</t>
  </si>
  <si>
    <t>a sign lays knocked over in front .</t>
  </si>
  <si>
    <t>this is where i took my kids for their first big vacation while i was .</t>
  </si>
  <si>
    <t>the tarp covering the field was removed under cloudy skies .</t>
  </si>
  <si>
    <t>illustration of person taking a picture and taking notes of their tomato plant</t>
  </si>
  <si>
    <t>aerial view from an industrial area in the surrounding area .</t>
  </si>
  <si>
    <t>making stencils from contact paper is cheap , lets you cut your own designs , you can make really big stencils and best of all , the stencil stays in place !</t>
  </si>
  <si>
    <t>cottage made of gingerbread - a gingerbread house to be proud of !</t>
  </si>
  <si>
    <t>they are also the easiest to fit on the nails .</t>
  </si>
  <si>
    <t>rugged , rocky coast with cliffs across the water .</t>
  </si>
  <si>
    <t>the is for sleeping on the job .</t>
  </si>
  <si>
    <t>women leading their camels in early morning fog on a mountainous track</t>
  </si>
  <si>
    <t>animal looking at the camera , isolated on white</t>
  </si>
  <si>
    <t>rainforest : landscape along the shore</t>
  </si>
  <si>
    <t>vector illustration of a boy on a scooter</t>
  </si>
  <si>
    <t>giant sea cliffs with a rainbow - nature</t>
  </si>
  <si>
    <t>actor attends the world premiere</t>
  </si>
  <si>
    <t>football player in action during the game yesterday .</t>
  </si>
  <si>
    <t>sea of cloud in the valley below</t>
  </si>
  <si>
    <t>trees that are actually useful in your</t>
  </si>
  <si>
    <t>power line in the mountains</t>
  </si>
  <si>
    <t>white mushroom growing on a birch tree</t>
  </si>
  <si>
    <t>when mom leaves so you decorate the tree by yourself # christmas</t>
  </si>
  <si>
    <t>portrait beautiful girl in the sun rays .</t>
  </si>
  <si>
    <t>cookie singing with person at the keyboard but not actually playing</t>
  </si>
  <si>
    <t>young pensive beautiful businesswoman on the beach</t>
  </si>
  <si>
    <t>how long is a piece of string ? garment</t>
  </si>
  <si>
    <t>actor and film director attend premiere during festival</t>
  </si>
  <si>
    <t>the attendance was 65 per cent out of the total candidates who applied for the test .</t>
  </si>
  <si>
    <t>mountainous terrain from the road</t>
  </si>
  <si>
    <t>actor at the world premiere .</t>
  </si>
  <si>
    <t>full length of a young woman walking on railway track</t>
  </si>
  <si>
    <t>see the best snaps from spring .</t>
  </si>
  <si>
    <t>an artist painting a wall mural featuring a portrait of the revolutionary hero on a street</t>
  </si>
  <si>
    <t>actor at the premiere during festival</t>
  </si>
  <si>
    <t>soccer player reacts during the match .</t>
  </si>
  <si>
    <t>dragonfly on the tip of a leaf</t>
  </si>
  <si>
    <t>during the game at stadium .</t>
  </si>
  <si>
    <t>person has made a video to help make his wish come true , giving potential buyers a walking tour of the palatial property</t>
  </si>
  <si>
    <t>exiting chinese structure from the north in the distance .</t>
  </si>
  <si>
    <t>many residents were awoken in the middle of the night as a dramatic electrical storm moved over the city</t>
  </si>
  <si>
    <t>cape is a rocky headland on the coast .</t>
  </si>
  <si>
    <t>a city in the past , history</t>
  </si>
  <si>
    <t>football player talks with soccer player during the session at the training ground .</t>
  </si>
  <si>
    <t>very high quality original trendy vector seamless pattern with a cat</t>
  </si>
  <si>
    <t>hand drawn candy set in a circle .</t>
  </si>
  <si>
    <t>this leaf and berry pattern was designed for liberty .</t>
  </si>
  <si>
    <t>actor taking actor by the collar in the film</t>
  </si>
  <si>
    <t>pop artist in the dressing room</t>
  </si>
  <si>
    <t>christmas decor in restaurants : decorating in the dining room and a rustic glam</t>
  </si>
  <si>
    <t>actor attends the discussion of the movie .</t>
  </si>
  <si>
    <t>barges squeeze into the lock below bridge at no ...</t>
  </si>
  <si>
    <t>slow pan of anchored boats</t>
  </si>
  <si>
    <t>the square by / charcoal</t>
  </si>
  <si>
    <t>fish that i 'd be happy leaving in the water</t>
  </si>
  <si>
    <t>color illustration of cow looking at a computer screen</t>
  </si>
  <si>
    <t>close - up of some cutlery in vector format</t>
  </si>
  <si>
    <t>view by night on the harbour and island</t>
  </si>
  <si>
    <t>tourist attraction and island group of island showing beaches , hills and fields in bright sunshine</t>
  </si>
  <si>
    <t>actors arrive as organisation founder the final episodes .</t>
  </si>
  <si>
    <t>the bride and groom with our sleigh</t>
  </si>
  <si>
    <t>portrait of a sad man</t>
  </si>
  <si>
    <t>boys , reading a book in front of christmas tree at home</t>
  </si>
  <si>
    <t>empty wallet in the hands isolated on white background</t>
  </si>
  <si>
    <t>house along the banks of the river</t>
  </si>
  <si>
    <t>the ring also features a large central diamond</t>
  </si>
  <si>
    <t>male doctor is taking syringe from someone 's hands and letting air out of it before making an injection</t>
  </si>
  <si>
    <t>actor attends the premiere during festival at person</t>
  </si>
  <si>
    <t>players ready to check into action during an unified basketball game .</t>
  </si>
  <si>
    <t>athlete throws out baseball player in the third inning of a game .</t>
  </si>
  <si>
    <t>man standing with foot on a rock -- stock photo #</t>
  </si>
  <si>
    <t>tips for a comfortable long flight</t>
  </si>
  <si>
    <t>vector illustration of heart shaped balloons flowing into the air</t>
  </si>
  <si>
    <t>new romantic artist arrives at the film premiere</t>
  </si>
  <si>
    <t>west coast hip hop artist performs onstage</t>
  </si>
  <si>
    <t>views of festival and crowds , during festival</t>
  </si>
  <si>
    <t>portrait of a hipster girl at sunset royalty - free</t>
  </si>
  <si>
    <t>a guest attends ceremony of festival at festivals</t>
  </si>
  <si>
    <t>basketball player guards basketball player during a basketball game .</t>
  </si>
  <si>
    <t>paved around the car instead of towing it</t>
  </si>
  <si>
    <t>vector of person with an egg on his - coloring page outline</t>
  </si>
  <si>
    <t>costume designer receives award which is presented to her by film director at awards held .</t>
  </si>
  <si>
    <t>man looking at the thought bubble</t>
  </si>
  <si>
    <t>make a splash in a summery blue nail polish .</t>
  </si>
  <si>
    <t>young man with a laptop sitting on the grass</t>
  </si>
  <si>
    <t>soldiers rehearse for a military parade</t>
  </si>
  <si>
    <t>musical artist performs live in support of rhythm and blues artist during a concert at the astra</t>
  </si>
  <si>
    <t>hikers walk up a winding alpine trail toward some trees .</t>
  </si>
  <si>
    <t>happy woman with hand pointing at you - isolated over a white background</t>
  </si>
  <si>
    <t>sand dunes with grass , wooden fence and a clear summer sky</t>
  </si>
  <si>
    <t>a beautiful spot where we stopped for lunch - in the cafe , not the beach !</t>
  </si>
  <si>
    <t>soccer player scored first goal</t>
  </si>
  <si>
    <t>the white house when it was a pub .</t>
  </si>
  <si>
    <t>caricature or cartoon of actor , the actor , and enterprising birds .</t>
  </si>
  <si>
    <t>burning brightly : person has caught filming location in action many times of over the years .</t>
  </si>
  <si>
    <t>singer and rhythm and blues artist perform during appearance</t>
  </si>
  <si>
    <t>airplane taking off into a sunset</t>
  </si>
  <si>
    <t>military person , chairman , talks with service members during a town hall meeting .</t>
  </si>
  <si>
    <t>garment with a hoodie instead of a standard collar .</t>
  </si>
  <si>
    <t>person sitting in a jungle , thinking</t>
  </si>
  <si>
    <t>many people talking at the same time , pledging allegiance to the group by speaking the word unity</t>
  </si>
  <si>
    <t>smiling teacher standing in front of the blackboard</t>
  </si>
  <si>
    <t>person poses backstage after a performance at 54 below</t>
  </si>
  <si>
    <t>abstract pastel roses on a light background .</t>
  </si>
  <si>
    <t>soccer player celebrates after scoring his team 's fifth goal during the match .</t>
  </si>
  <si>
    <t>a boy runs with a sail boat</t>
  </si>
  <si>
    <t># of the fields against sports team .</t>
  </si>
  <si>
    <t>wales uk looking along an aisle of supermarket</t>
  </si>
  <si>
    <t>a tank encounters a newly liberated elephant on the road .</t>
  </si>
  <si>
    <t>team usa celebrates after defeating constitutional republic in the qualifying match won 20</t>
  </si>
  <si>
    <t>a tall building rises into the sky .</t>
  </si>
  <si>
    <t>players warm up prior to third round match .</t>
  </si>
  <si>
    <t>vector illustration of a zebra .</t>
  </si>
  <si>
    <t>a spoon full of sugar stock picture</t>
  </si>
  <si>
    <t>the seal scratches its muzzle with its paw .</t>
  </si>
  <si>
    <t>chef attends filming location loves event</t>
  </si>
  <si>
    <t>aerial view of expensive homes in a neighborhood</t>
  </si>
  <si>
    <t>ever wake up to a numb arm ? here 's what 's happening .</t>
  </si>
  <si>
    <t>purple flowers growing in a field</t>
  </si>
  <si>
    <t>smoked ham on a chopping board</t>
  </si>
  <si>
    <t>american football player screams out in celebration after stopping american football team during the fourth quarter .</t>
  </si>
  <si>
    <t>turn a bouquet of peacock feathers into a beautiful wreath perfect for autumn !</t>
  </si>
  <si>
    <t>ostrich farm at the base of the mountains</t>
  </si>
  <si>
    <t>tropical fish on a coral reef</t>
  </si>
  <si>
    <t>illustration of month with intricate calligraphy for the celebration of community festival .</t>
  </si>
  <si>
    <t>old lonely woman sitting near the window in his house</t>
  </si>
  <si>
    <t>image of metalwork steel sculpture of an oak tree with different kinds of leaves , by cartoonist</t>
  </si>
  <si>
    <t>contrasts - old , weathered buildings , bright yellow truck , and a cow walking the main street in a ghost town</t>
  </si>
  <si>
    <t>fairy garden in a pot</t>
  </si>
  <si>
    <t>lonely little boy looking out of the window</t>
  </si>
  <si>
    <t>kitchen cabinets refaced by retail business , new knobs and pulls , also like the wall color and flooring</t>
  </si>
  <si>
    <t>distracted man going to be hit by a truck while using his cellphone</t>
  </si>
  <si>
    <t>purify water ... gon na try this at home to see how it works .</t>
  </si>
  <si>
    <t>person -- children 's stories from around the world - 4</t>
  </si>
  <si>
    <t>if my name was person , i 'd find this place hilarious</t>
  </si>
  <si>
    <t>in ecosystems , plants and animals are all connected</t>
  </si>
  <si>
    <t>students working on an experiment</t>
  </si>
  <si>
    <t>bedroom apartment with a queen size bed .</t>
  </si>
  <si>
    <t>a boy splashes water on another boy smeared with colors .</t>
  </si>
  <si>
    <t>only from the heart can you touch the sky ! philosopher</t>
  </si>
  <si>
    <t>i think these signs are adorable for around camp .</t>
  </si>
  <si>
    <t>man washes hands with liquid soap in the kitchen sink</t>
  </si>
  <si>
    <t>most jams are salt - free , and do not contain colouring or dyes .</t>
  </si>
  <si>
    <t>isolated hipster man on a white background</t>
  </si>
  <si>
    <t>police car driving straight into a road of freshly layed cement</t>
  </si>
  <si>
    <t>vector greeting card on a festive theme .</t>
  </si>
  <si>
    <t>art by person hanging on a wall</t>
  </si>
  <si>
    <t>a couple rowing a boat on a date</t>
  </si>
  <si>
    <t>the coast of the tropical island .</t>
  </si>
  <si>
    <t>side view of a horse in front of white background</t>
  </si>
  <si>
    <t>did you know it 's holiday ? get out there and check out some art today !</t>
  </si>
  <si>
    <t>seamless texture with a flock of dolphins under water , illustration for background</t>
  </si>
  <si>
    <t>the softball team has an experienced and deep roster for the campaign</t>
  </si>
  <si>
    <t>biological genus stalks rocket skyward to narrow spikes of medium blue , double flowers with a white bee .</t>
  </si>
  <si>
    <t>the structure of the eye .</t>
  </si>
  <si>
    <t>oysters on the half shell - photo #</t>
  </si>
  <si>
    <t>star in the film directed by film director .</t>
  </si>
  <si>
    <t>all animals in picture - photo #</t>
  </si>
  <si>
    <t>a view of the back of our house .</t>
  </si>
  <si>
    <t>closed white painted gate to a large house</t>
  </si>
  <si>
    <t>model in a red gown and crown on her head</t>
  </si>
  <si>
    <t>cities are realised on a much grander scale than ever before .</t>
  </si>
  <si>
    <t>biggest sea turtle in the world - photo #</t>
  </si>
  <si>
    <t>blog post : there 's snow and ice all over my deck .</t>
  </si>
  <si>
    <t>person performs onstage during event , presented by financial services business</t>
  </si>
  <si>
    <t>informal biological grouping isolated on a white background .</t>
  </si>
  <si>
    <t>passengers inside a carriage of a train</t>
  </si>
  <si>
    <t>bird on a branch in ink and watercolor on paper with splashes and blots .</t>
  </si>
  <si>
    <t>summer vacation flat line icons .</t>
  </si>
  <si>
    <t>a woman demonstrates dance moves as the drummers play music</t>
  </si>
  <si>
    <t>my heart from the inside</t>
  </si>
  <si>
    <t>kitchen with large center island in the floor plan</t>
  </si>
  <si>
    <t>what appears to be a shanty town set against a modern city skyline</t>
  </si>
  <si>
    <t>dandelion with seeds in the form of heart .</t>
  </si>
  <si>
    <t>cute little boy stepping on green grass , stork resting on a fertile soil</t>
  </si>
  <si>
    <t>a soccer ball on turf</t>
  </si>
  <si>
    <t>organism , a scaly reptile that hails from evergreen forests , was among the new species announced on tuesday .</t>
  </si>
  <si>
    <t>the beautiful town in us virgin islands</t>
  </si>
  <si>
    <t>the region is actually like a box of chocolates -- you never know what kind of potato you 're going to get .</t>
  </si>
  <si>
    <t>man looks at reflection off the mt .</t>
  </si>
  <si>
    <t>a child 's area in a shared bedroom with a reversible loft bed that has sleeping space on top and a play area underneath</t>
  </si>
  <si>
    <t>pretty pirates of the caribbean dead mans chest</t>
  </si>
  <si>
    <t>bullet holes in a building</t>
  </si>
  <si>
    <t>bathroom in a standard room</t>
  </si>
  <si>
    <t>there is nothing like a well fitted suit .</t>
  </si>
  <si>
    <t>a rusty old tractor , snow covered , on a farm in december</t>
  </si>
  <si>
    <t>portrait of a young handsome man under a light coming from above , looking mysterious and spooky .</t>
  </si>
  <si>
    <t>luxury diamond ring on the hand of a girl</t>
  </si>
  <si>
    <t>actor at the premiere of comedy film</t>
  </si>
  <si>
    <t>organisation before the events during the third day</t>
  </si>
  <si>
    <t>slow down says the sign .</t>
  </si>
  <si>
    <t>the city is particularly magical !</t>
  </si>
  <si>
    <t>do you have long nails like this ? this manicure is beautiful .</t>
  </si>
  <si>
    <t>colourful multicoloured striped candy in a decorative glass jar with a ribbed bulbous shape and a blue ribbon around</t>
  </si>
  <si>
    <t>rhythm and blues artist performs live during a concert .</t>
  </si>
  <si>
    <t>the service took place near home</t>
  </si>
  <si>
    <t>aircraft model over the pyramids by award winner</t>
  </si>
  <si>
    <t>beside a city overlooking country</t>
  </si>
  <si>
    <t>texture of jeans on the wood .</t>
  </si>
  <si>
    <t>symptom - why it was never about sadness .</t>
  </si>
  <si>
    <t>most beautiful cats in the world</t>
  </si>
  <si>
    <t>close up legs a man and woman are under table .</t>
  </si>
  <si>
    <t>funny meme about a dog doing yoga after drinking coconut water .</t>
  </si>
  <si>
    <t>the most popular food - related pins .</t>
  </si>
  <si>
    <t>comic book character slashes open the throat of a guy</t>
  </si>
  <si>
    <t>a model walks the runway at the summer fashion show during event on september</t>
  </si>
  <si>
    <t>in a school , a community digs for signs of life</t>
  </si>
  <si>
    <t>canoe on lake in the mountains</t>
  </si>
  <si>
    <t>questions to ask a girl to get to know her - what do you want most out of life</t>
  </si>
  <si>
    <t>video of decorations on the christmas tree , selective focus</t>
  </si>
  <si>
    <t>i have too many already , but there 's always room for more cute .</t>
  </si>
  <si>
    <t>a city pinned on a map</t>
  </si>
  <si>
    <t>styles with height and volume will also work in your favour .</t>
  </si>
  <si>
    <t>property image # atypical house in the countryside</t>
  </si>
  <si>
    <t>a helicopter picks up cargo from the flight deck during a vertical replenishment</t>
  </si>
  <si>
    <t>person in a white crop top and wrap skirt</t>
  </si>
  <si>
    <t>basketball player goes in for the dunk during the second half of a basketball</t>
  </si>
  <si>
    <t>cityscape with the canal at downtown</t>
  </si>
  <si>
    <t>an insulating stainless steel tumbler with vertical stripes and mirror polish , part .</t>
  </si>
  <si>
    <t>kitchen decorative boxes - piled on a shelf</t>
  </si>
  <si>
    <t>a view of equipment and props .</t>
  </si>
  <si>
    <t>ingredient arranged like a pig 's head .</t>
  </si>
  <si>
    <t>brand launched automobile model with an introductory price of rs lacs</t>
  </si>
  <si>
    <t>the girl is walking through the tunnel</t>
  </si>
  <si>
    <t>the mountains around a city</t>
  </si>
  <si>
    <t>it 's just water under the bridge</t>
  </si>
  <si>
    <t>person took this photo of the world 's biggest cross in all its meter high splendour during a visit .</t>
  </si>
  <si>
    <t>lilies put on a stunning show at the height</t>
  </si>
  <si>
    <t>wedding rings on the piano</t>
  </si>
  <si>
    <t>equestrian turns up the heat in spring 's best denim looks .</t>
  </si>
  <si>
    <t>maple leaf on a stone wall</t>
  </si>
  <si>
    <t>pattern with white outlines of hearts on a red background</t>
  </si>
  <si>
    <t>farmer plowing with bulls and wooden plough at agricultural show</t>
  </si>
  <si>
    <t>koi fish ~ the swimming flowers of the pond .</t>
  </si>
  <si>
    <t>protest on campus in the 1960s</t>
  </si>
  <si>
    <t>no matter how much cats fight , there always seems to be plenty of kittens . politician</t>
  </si>
  <si>
    <t>illustration of rainbow over the hill with trees</t>
  </si>
  <si>
    <t>small streams as the rain falls in the tropical forest</t>
  </si>
  <si>
    <t>celebrity and actor attend fashion show</t>
  </si>
  <si>
    <t>illustration of a roller coaster</t>
  </si>
  <si>
    <t>tree planting empty field inside a forest</t>
  </si>
  <si>
    <t>fictional characters by an unknown artist , oil on canvas , ca .</t>
  </si>
  <si>
    <t>person mounted to the east of the door</t>
  </si>
  <si>
    <t>profession working in a rice paddy in an indigenous village</t>
  </si>
  <si>
    <t>rugby player holds a pair of snapper .</t>
  </si>
  <si>
    <t>close - up of football coach talking to team in the huddle</t>
  </si>
  <si>
    <t>living room in the big brother house</t>
  </si>
  <si>
    <t>vector illustration of a hand for happy independence day .</t>
  </si>
  <si>
    <t>tips to help get your money in order in the new year !</t>
  </si>
  <si>
    <t>football player has struggled to dominate games in the manner he did for football team last season</t>
  </si>
  <si>
    <t>little cute little girl is playing on the playground .</t>
  </si>
  <si>
    <t>the emblem of the tournament .</t>
  </si>
  <si>
    <t>sailing ship in the sunset .</t>
  </si>
  <si>
    <t>i also have this one .</t>
  </si>
  <si>
    <t>biological species swims over camera</t>
  </si>
  <si>
    <t>old fishing boats on the shore</t>
  </si>
  <si>
    <t>man looking up to the waterfall .</t>
  </si>
  <si>
    <t>swans and a ferry boat at sunset</t>
  </si>
  <si>
    <t>debris in the aftermath of a festive season party with an empty champagne bottle and other rubbish</t>
  </si>
  <si>
    <t>person had a taste of the first team under football player .</t>
  </si>
  <si>
    <t>hockey icon vector illustration on the white background .</t>
  </si>
  <si>
    <t>the children are chasing in the children 's room .</t>
  </si>
  <si>
    <t>purple and blue butterfly on the arm</t>
  </si>
  <si>
    <t>children jumping on the rocks to sea</t>
  </si>
  <si>
    <t>a man carrying out maintenance on his miniature steam engine at show</t>
  </si>
  <si>
    <t>forest fire engulfing the bottom of a tree trunk</t>
  </si>
  <si>
    <t>a young girl outside using her smartphone</t>
  </si>
  <si>
    <t>west facade on the fourth day</t>
  </si>
  <si>
    <t>person onclothing day when she exchanged her wedding dress for a habit</t>
  </si>
  <si>
    <t>small lighthouse in the sea .</t>
  </si>
  <si>
    <t>light rays shine through the dark clouds</t>
  </si>
  <si>
    <t>playroom for your kids on the 1st floor</t>
  </si>
  <si>
    <t>actor attends the events screening</t>
  </si>
  <si>
    <t>white puffy clouds move across a blue sky</t>
  </si>
  <si>
    <t>students by college of biology and sciences at the campus</t>
  </si>
  <si>
    <t>people dedicated the new mural , which adorns the retaining wall behind person</t>
  </si>
  <si>
    <t>basic black : actor looked sharp in a basic black open suit</t>
  </si>
  <si>
    <t>night time photograph looking down to harbour from the steps on the coast</t>
  </si>
  <si>
    <t>poster from trapped , a film by tv producer .</t>
  </si>
  <si>
    <t>photographer perfectly captured the disastrous moment a couple 's wedding cake began to tumble to the ground</t>
  </si>
  <si>
    <t>crowds at a music festival</t>
  </si>
  <si>
    <t>small sail boat heading to the sea away from the shore</t>
  </si>
  <si>
    <t>glass tea house installed beside an ancient temple .</t>
  </si>
  <si>
    <t>black and white photo of a bride in a gown with her father in a black tuxedo</t>
  </si>
  <si>
    <t>memorabilia for all ages : part of the extensive collection .</t>
  </si>
  <si>
    <t>lined denim jacket worn by a girl</t>
  </si>
  <si>
    <t>artist is seen on the set</t>
  </si>
  <si>
    <t>football player during a training session at training ground .</t>
  </si>
  <si>
    <t>clear skies and rough seas on the border .</t>
  </si>
  <si>
    <t>preparing for the holidays - finished up pillows :3</t>
  </si>
  <si>
    <t>living things change : an organism 's life begins as a single cell , and over time , it grows and takes on the characteristics of its species .</t>
  </si>
  <si>
    <t>indoor the classic brown of house inside decoration</t>
  </si>
  <si>
    <t>for the love of person , turn the page .</t>
  </si>
  <si>
    <t>actor and his wife arrives for awards .</t>
  </si>
  <si>
    <t>learn the time clock for boys</t>
  </si>
  <si>
    <t>wooden breakwater on the beach</t>
  </si>
  <si>
    <t>luxurious gold pattern frame on a dark blue vector image</t>
  </si>
  <si>
    <t>-- person uses folk art as decoration in the tasting room</t>
  </si>
  <si>
    <t>a young boy takes a leak in the river while walking back home in person</t>
  </si>
  <si>
    <t>choose a rustic design style you love for your home</t>
  </si>
  <si>
    <t>a few bills of brazilian currency</t>
  </si>
  <si>
    <t>woman local with grand child in arms in village a town</t>
  </si>
  <si>
    <t>covered in a playful bird and branch fabric this accent chair is</t>
  </si>
  <si>
    <t>flag waving in the wind .</t>
  </si>
  <si>
    <t>person runs with a ball during a training session in preparation for football world cup</t>
  </si>
  <si>
    <t>football player shoots at goal during the match .</t>
  </si>
  <si>
    <t>portrait of a black pug</t>
  </si>
  <si>
    <t>person goes up for a layup during his team 's win over brush on friday night .</t>
  </si>
  <si>
    <t>wheat field at a sunny summer day</t>
  </si>
  <si>
    <t>detail of female hands raising a toast with beer outside traditional pub</t>
  </si>
  <si>
    <t>when ... look up in the sky</t>
  </si>
  <si>
    <t># looks at a replay during a game .</t>
  </si>
  <si>
    <t>cute : person , meanwhile opted for a pretty navy summer dress , which she paired with white trainers of her own</t>
  </si>
  <si>
    <t>a woman with a sun hat is sitting on the beach</t>
  </si>
  <si>
    <t>i drove cautiously past a big herd on my way south</t>
  </si>
  <si>
    <t>protecting hand icon in outline style on a white background</t>
  </si>
  <si>
    <t>person wearing fashion designer and a bag on day</t>
  </si>
  <si>
    <t>photos hanging in a dark room with antique wallpaper</t>
  </si>
  <si>
    <t>woman rides a carousel on an on the streets</t>
  </si>
  <si>
    <t>greetings cards for birthday - let us celebrate joyfully another wonderful year of your life .</t>
  </si>
  <si>
    <t>boat attached to fun buoy in the harbour in april</t>
  </si>
  <si>
    <t>futurist structure at feet it is one of the the world 's tallest buildings</t>
  </si>
  <si>
    <t>week - photos vs. football game in a city .</t>
  </si>
  <si>
    <t>progress : this photo shows the roof of the church being rebuilt</t>
  </si>
  <si>
    <t>visual artist , portrait of person</t>
  </si>
  <si>
    <t>picturesque winter scene by the river</t>
  </si>
  <si>
    <t>alpine river flowing among the rocks in the gorge</t>
  </si>
  <si>
    <t>illustration of the watering can with a bouquet of flowers in the meadow stock vector - 14369883</t>
  </si>
  <si>
    <t>a static shot of boats tied to the shore with hills in the background</t>
  </si>
  <si>
    <t>remover working on the football field</t>
  </si>
  <si>
    <t>a pair of matched draft horses in full harness</t>
  </si>
  <si>
    <t>wearing backless loafers with a skirt</t>
  </si>
  <si>
    <t>a fan pats pedigreed animal that was a special guest</t>
  </si>
  <si>
    <t>directional signs also known as neighborhood</t>
  </si>
  <si>
    <t>ice hockey centre tries to knock down the puck during a game</t>
  </si>
  <si>
    <t>little hanging hearts and other decorations on pink background .</t>
  </si>
  <si>
    <t>football player and battle for the ball during the fourth round match</t>
  </si>
  <si>
    <t>lost in the stars by man on 500px</t>
  </si>
  <si>
    <t>with half of my family at the zoo !</t>
  </si>
  <si>
    <t>people waiting in a waiting room with more kids than adults</t>
  </si>
  <si>
    <t>girlfriends with smartphone by the dinner table at party</t>
  </si>
  <si>
    <t>person , first year pediatric dental resident , welcomes a young girl to give kids a smile day</t>
  </si>
  <si>
    <t>after waiting for several days , i was able to capture this water lily in full bloom .</t>
  </si>
  <si>
    <t>very high quality original trendy vector seamless pattern with an owl with glasses</t>
  </si>
  <si>
    <t>image of a young wimpy man pretending to be superman</t>
  </si>
  <si>
    <t>family outing by the sea</t>
  </si>
  <si>
    <t>beautiful christmas tree in the loft vaulted roof behind .</t>
  </si>
  <si>
    <t>printmaking artist records his road trip through the west with his - image via the telegraph</t>
  </si>
  <si>
    <t>constitutional republic born person - a gardener with no experience in art , an ufo sighting changed his life and has since inspired this amazing work !</t>
  </si>
  <si>
    <t>server holding a tray of various types of drinks</t>
  </si>
  <si>
    <t>portraits from artists all over the globe</t>
  </si>
  <si>
    <t>camera movement along the forest at autumn .</t>
  </si>
  <si>
    <t>looking at the tombs hewn out in the rocks</t>
  </si>
  <si>
    <t>barbary macaques in a tree</t>
  </si>
  <si>
    <t>seamless background with a pattern of hand drawn pieces of chocolate</t>
  </si>
  <si>
    <t>despite the treacherous conditions , the match was not abandoned and the drenched players had to battle it out .</t>
  </si>
  <si>
    <t>get an early start on next year 's flower garden ~ save seeds !</t>
  </si>
  <si>
    <t># sport special jerseys during warmups for social media night prior to a game against sports team .</t>
  </si>
  <si>
    <t>soft robotic hand can pick up and identify a wide array of objects</t>
  </si>
  <si>
    <t>musical artist performing live on stage at the music festival</t>
  </si>
  <si>
    <t>person -- arriving at a studio</t>
  </si>
  <si>
    <t>close up of a detailed pattern on a blanket</t>
  </si>
  <si>
    <t>happy running boy with a kite .</t>
  </si>
  <si>
    <t>a group of friends relaxing in the backyard , playing with dogs , using a laptop</t>
  </si>
  <si>
    <t>the bazaar was vastly enlarged in the 16th century , during the reign of politician</t>
  </si>
  <si>
    <t>a lone fishing boat on the shingle</t>
  </si>
  <si>
    <t>latin pop artist performs during a concert</t>
  </si>
  <si>
    <t>the birth of religious text , the lord 's sermon to deity</t>
  </si>
  <si>
    <t>hip hop artist performs on stage .</t>
  </si>
  <si>
    <t>elderly golfers playing golf in the south region .</t>
  </si>
  <si>
    <t>boy looking a glass of water from bottom</t>
  </si>
  <si>
    <t>the first animal of the year .</t>
  </si>
  <si>
    <t>a mountain biker rides a trail at sunset</t>
  </si>
  <si>
    <t>a city has published online a series of fascinating portraits of immigrants arriving in the 1900s .</t>
  </si>
  <si>
    <t>this could go under interest , but i 'm mostly looking at the dress .</t>
  </si>
  <si>
    <t>the power of the electronic light can be ignored when the sky like this .</t>
  </si>
  <si>
    <t>* free * for a limited time invention</t>
  </si>
  <si>
    <t>16 looking significantly different after reconstruction in the 1930s , she was flagship during the attack .</t>
  </si>
  <si>
    <t>journey along unesco world heritage site .</t>
  </si>
  <si>
    <t>men jumping with a parachute slow motion</t>
  </si>
  <si>
    <t>strongest dog in the world russian - photo #</t>
  </si>
  <si>
    <t>soccer player celebrates holding football league as his team mate celebrate</t>
  </si>
  <si>
    <t>large hamburgers with fries for a quick snack</t>
  </si>
  <si>
    <t>group photo taken in the family home</t>
  </si>
  <si>
    <t>blues artist at the barber shop .</t>
  </si>
  <si>
    <t>creek or canal through forest</t>
  </si>
  <si>
    <t>interactive map showing the route</t>
  </si>
  <si>
    <t>what 's the name of this model ?</t>
  </si>
  <si>
    <t>logo stylized spherical surface with abstract shapes .</t>
  </si>
  <si>
    <t>enhance your home or kitchen with appliances .</t>
  </si>
  <si>
    <t>add a little handmade goodness to your holidays with a garland .</t>
  </si>
  <si>
    <t>men discuss a car in the shopping mall</t>
  </si>
  <si>
    <t>isolated on a white background .</t>
  </si>
  <si>
    <t>person showing some of the tiny flowers in bloom and others having flowered and died .</t>
  </si>
  <si>
    <t>hard rock artist of artist performs .</t>
  </si>
  <si>
    <t>black swan on a lake with campers in the background .</t>
  </si>
  <si>
    <t>swans swimming in the lake on sunny day</t>
  </si>
  <si>
    <t>close - up photography of vegetables , fruits and some objects</t>
  </si>
  <si>
    <t>person and country came together over the fourth of july weekend to enjoy festival .</t>
  </si>
  <si>
    <t>a busy and crowded beach and sea front on an unseasonably warm day in april</t>
  </si>
  <si>
    <t>storm brings rain and fog to the coastline</t>
  </si>
  <si>
    <t>baroque era painter an engraving of person from portraits of celebrated painters</t>
  </si>
  <si>
    <t>actors on the set of episode entitled</t>
  </si>
  <si>
    <t>an old weathered barn in a golden field across train tracks with hay bales after a rain storm</t>
  </si>
  <si>
    <t>gray stray dog lies on the grass in the summer city park</t>
  </si>
  <si>
    <t>biological species cut in half on a white background</t>
  </si>
  <si>
    <t>golfer in action during the pro am ahead</t>
  </si>
  <si>
    <t>super slow motion of coffee is poured in the cup on the wood background</t>
  </si>
  <si>
    <t>dramatist presents an award at awards</t>
  </si>
  <si>
    <t>image may contain : person , standing , on stage and playing a musical instrument</t>
  </si>
  <si>
    <t>actors attend the premiere during festival .</t>
  </si>
  <si>
    <t>portrait of a girl with brown eyes</t>
  </si>
  <si>
    <t>a 18th century - royal residence which is one of the main rococo buildings .</t>
  </si>
  <si>
    <t>glass of water on a wooden table .</t>
  </si>
  <si>
    <t>heart shape in a light bulb .</t>
  </si>
  <si>
    <t>wake up each day and appreciate the sun rays upon your face yet again .</t>
  </si>
  <si>
    <t>young woman with hat laughing on the beach</t>
  </si>
  <si>
    <t>pose for cameras : actor and film costumer designer arrived at the exclusive event together</t>
  </si>
  <si>
    <t>portrait of a woman with rippled reflection</t>
  </si>
  <si>
    <t>holiday house by the fjord</t>
  </si>
  <si>
    <t>monkeys break the rules of looking space</t>
  </si>
  <si>
    <t>actor wears a ruffled blouse and heavy makeup in a still from the film directed by film director</t>
  </si>
  <si>
    <t>traditional pop artist and actor hold their baby daughter , in this photo .</t>
  </si>
  <si>
    <t>person cracked paint on an old wall</t>
  </si>
  <si>
    <t>actor wearing a black coat with white fur collar and cuffs standing and looking to the side</t>
  </si>
  <si>
    <t>golden vector pattern on a black background .</t>
  </si>
  <si>
    <t>image of the heart in teal</t>
  </si>
  <si>
    <t>monarch is one of dozens of royal costumes available , a popular favourite for western christian holiday .</t>
  </si>
  <si>
    <t>second proposal for an expansion , has been rejected for not being compatible enough .</t>
  </si>
  <si>
    <t>monkey locked in a cage</t>
  </si>
  <si>
    <t>visitor in front of the painting by painting artist</t>
  </si>
  <si>
    <t>wine being poured into a wine glass .</t>
  </si>
  <si>
    <t>a flying car in the sky</t>
  </si>
  <si>
    <t>person reproduced from an original</t>
  </si>
  <si>
    <t>flat island with palm tree and mountains in the middle with sea and waves as a vacation</t>
  </si>
  <si>
    <t>the completed chandelier installed at theater character and person</t>
  </si>
  <si>
    <t>sparkling crystals in this beautiful chandelier .</t>
  </si>
  <si>
    <t>time lapse close up creepy apocalyptic purple clouds over a black forest .</t>
  </si>
  <si>
    <t>close - up of a goat with a distorted jaw against white background</t>
  </si>
  <si>
    <t>example of a trendy bathroom design with a pedestal sink</t>
  </si>
  <si>
    <t>cartoon illustration of a womans eye crying</t>
  </si>
  <si>
    <t>dinner by the christmas tree</t>
  </si>
  <si>
    <t>person works with a contractor to align</t>
  </si>
  <si>
    <t>sea beach with mountains on the horizon , yellow umbrella and sand</t>
  </si>
  <si>
    <t>turtle swimming in the morning</t>
  </si>
  <si>
    <t>shocked handsome man leaning against a tree</t>
  </si>
  <si>
    <t>footballer poses for a photo during her unveil as a player .</t>
  </si>
  <si>
    <t>the 1st building in the western hemisphere .</t>
  </si>
  <si>
    <t>aquatic plants in a pond</t>
  </si>
  <si>
    <t>looking north to the skyline</t>
  </si>
  <si>
    <t>for those of us who have lived play</t>
  </si>
  <si>
    <t>man pointing to the front on isolated white background</t>
  </si>
  <si>
    <t>christmas series : nice picture with film character in a snowflake in a linear style on a colored background .</t>
  </si>
  <si>
    <t>fans cheer as # approaches the plate for his</t>
  </si>
  <si>
    <t>person - i like to make this for gifts .</t>
  </si>
  <si>
    <t>a shrimp boat puts out its nets near the city</t>
  </si>
  <si>
    <t>organism - we have traveled the globe to bring you the most exotic , rare , and beautiful species of plants and palm trees shipped to your door !</t>
  </si>
  <si>
    <t>getting closer to the mountains</t>
  </si>
  <si>
    <t>fountain of autumn leaves falling to the surface</t>
  </si>
  <si>
    <t>the radiant bride arrived in style in a vintage car driven by her father</t>
  </si>
  <si>
    <t>bathroom vanity from an old dresser</t>
  </si>
  <si>
    <t>this photo shows basketball shooting guard smiling with basketball player during the second half of a basketball game against sports team .</t>
  </si>
  <si>
    <t>people put a signature on the document</t>
  </si>
  <si>
    <t>senior woman putting money into a commercial washing machine</t>
  </si>
  <si>
    <t>person started painting some of the windows of this abandoned building .</t>
  </si>
  <si>
    <t>sun is behind a mountain with hot spring steam in the foreground</t>
  </si>
  <si>
    <t>the driver said she plans to furnish the bear into a rug .</t>
  </si>
  <si>
    <t>athlete avoids a tackle by person</t>
  </si>
  <si>
    <t>game where students move around the board adding and subtracting blocks while trying to build the tallest tower .</t>
  </si>
  <si>
    <t>black and white illustration of a cowboy with a sign</t>
  </si>
  <si>
    <t>and they can sit back and just enjoy the view .</t>
  </si>
  <si>
    <t>photo - realistic watch on a white background</t>
  </si>
  <si>
    <t>the couple hold each other 's hands .</t>
  </si>
  <si>
    <t>my vision of thriller film !</t>
  </si>
  <si>
    <t>the definition of a snail 's pace</t>
  </si>
  <si>
    <t>cow grazing on a green meadow in the summertime</t>
  </si>
  <si>
    <t>the many bags of fall attendees</t>
  </si>
  <si>
    <t>waves rolled on the sand</t>
  </si>
  <si>
    <t>amazing time lapse shot of clouds against a silhouetted baobab tree on the plain .</t>
  </si>
  <si>
    <t>set of love in modern thin line style .</t>
  </si>
  <si>
    <t>snow - covered trees in a mountainous area during a fog</t>
  </si>
  <si>
    <t>pop artist performs on stage during day of festival</t>
  </si>
  <si>
    <t>water runs off the underside of a horse .</t>
  </si>
  <si>
    <t>players acknowledge their supporters at the end of the match .</t>
  </si>
  <si>
    <t>pop artist launches her new album</t>
  </si>
  <si>
    <t>actor attends los angeles premiere .</t>
  </si>
  <si>
    <t>lion and lioness standing , looking for prey , in the area</t>
  </si>
  <si>
    <t>organization leader attends a press preview and opening ceremony for the first section .</t>
  </si>
  <si>
    <t>person stained glass windows in the church</t>
  </si>
  <si>
    <t>got bored and decided to do a portrait of myself .</t>
  </si>
  <si>
    <t>clear water in the wallpaper - nature wallpapers - #</t>
  </si>
  <si>
    <t>cars faster and slower the fastest cars you can buy</t>
  </si>
  <si>
    <t>poster design for a summer academic program</t>
  </si>
  <si>
    <t>sad man feeling lonely and desperate in front of the ocean</t>
  </si>
  <si>
    <t>table laid with a white cloth</t>
  </si>
  <si>
    <t>person is sacked by football player in the fourth quarter during action on friday , oct .</t>
  </si>
  <si>
    <t>view from the car on the road</t>
  </si>
  <si>
    <t>people camping around a bonfire</t>
  </si>
  <si>
    <t>3d illustration white gold or silver traditional engagement ring with diamond on a white background</t>
  </si>
  <si>
    <t>boat tie down on a dock of lake</t>
  </si>
  <si>
    <t>chopped banana on a cutting board</t>
  </si>
  <si>
    <t>cottages along the west side of the village .</t>
  </si>
  <si>
    <t>a hunter 's pipe , presumably by person .</t>
  </si>
  <si>
    <t>a white computer mouse and cord on a stack of dollar bills</t>
  </si>
  <si>
    <t>various meats around and on a barbecue grill</t>
  </si>
  <si>
    <t>football player passes the ball during a football match against country</t>
  </si>
  <si>
    <t>trees swaying in the wind</t>
  </si>
  <si>
    <t>the crew on the small boat heading to crime fiction film .</t>
  </si>
  <si>
    <t>biological species standing looking at the horizon on guard , curious gesture</t>
  </si>
  <si>
    <t>beauty : plays comic book character in the upcoming sequel</t>
  </si>
  <si>
    <t>publicity portrait of ice hockey right winger</t>
  </si>
  <si>
    <t>mountain range are seen in the distance from the valley</t>
  </si>
  <si>
    <t>at the moment , the land is bare but for a couple of benches and trees .</t>
  </si>
  <si>
    <t>the new concourse and shopping centre</t>
  </si>
  <si>
    <t>3d animation of a sunset with many hot air balloons</t>
  </si>
  <si>
    <t>friends at the dinner table</t>
  </si>
  <si>
    <t>in addition to the game soccer amazing for phones and tablets , you can also download punch my head for free .</t>
  </si>
  <si>
    <t>biological genus leaves on a tree</t>
  </si>
  <si>
    <t>this heavy metal t - shirt is rather contradictory to the soft - spoken artist it is promoting</t>
  </si>
  <si>
    <t>indie rock artist enters show with taping .</t>
  </si>
  <si>
    <t>open house gives you the keys to the city</t>
  </si>
  <si>
    <t>monkey vs photographer -- who owns the photo ?</t>
  </si>
  <si>
    <t>dj playing and mixing music in a night club</t>
  </si>
  <si>
    <t>businessman sitting in the driver 's seat in the car and typing on the smartphone .</t>
  </si>
  <si>
    <t>nails i got for the game</t>
  </si>
  <si>
    <t>bedroom on the second floor .</t>
  </si>
  <si>
    <t>inscription in the sand on a tropical island</t>
  </si>
  <si>
    <t>the public house , the oldest</t>
  </si>
  <si>
    <t>another view of the church along main street .</t>
  </si>
  <si>
    <t>a large house with a thatched roof</t>
  </si>
  <si>
    <t>a silhouette of a woman raising her arms against a white background</t>
  </si>
  <si>
    <t>a view from the fortress down</t>
  </si>
  <si>
    <t>vector silhouette of a woman on white background .</t>
  </si>
  <si>
    <t>kitchen as seen in a model home .</t>
  </si>
  <si>
    <t>vector illustration of a clock made in flat style</t>
  </si>
  <si>
    <t>beautiful woman happy with a frosty day .</t>
  </si>
  <si>
    <t>teenagers playing basketball game together on the playground during sunny summer day stock photo</t>
  </si>
  <si>
    <t>ever want to rent a gravity - defying home ? you can now for only $575 a night .</t>
  </si>
  <si>
    <t>controls and cab from a steam engine</t>
  </si>
  <si>
    <t>a disinterested teenager with a plate of salad</t>
  </si>
  <si>
    <t>the dark , chipping wood of an old , used train 's door .</t>
  </si>
  <si>
    <t>large detailed political map with relief , all capitals and major cities .</t>
  </si>
  <si>
    <t>a woman 's parliament , mural by person , was unveiled .</t>
  </si>
  <si>
    <t>fans , person , person , and me at the football game</t>
  </si>
  <si>
    <t>person feeding on sardines in the open ocean</t>
  </si>
  <si>
    <t>a pair of white horses graze</t>
  </si>
  <si>
    <t>ornate arched ceilings in the lobby</t>
  </si>
  <si>
    <t>close - up of a bread with cream cheese</t>
  </si>
  <si>
    <t>actors walking the ramp at the winter season fashion show</t>
  </si>
  <si>
    <t>the over the top tan and the silhouette of this gown do nothing for the star</t>
  </si>
  <si>
    <t>the garden in front of the building .</t>
  </si>
  <si>
    <t>she 's 56 and he 's 33 : though they have , the two clicked well on stage ; here they are seen at her launch</t>
  </si>
  <si>
    <t>the flowers on a form at the top and the ends of the arms .</t>
  </si>
  <si>
    <t>yellow flowers on a deciduous tree</t>
  </si>
  <si>
    <t>actor attends person at festival at person .</t>
  </si>
  <si>
    <t>person with a bow on a background of clouds and hearts</t>
  </si>
  <si>
    <t>for the first time to charge residents for parking</t>
  </si>
  <si>
    <t>the plant by the house</t>
  </si>
  <si>
    <t>fun in the sun : the couple shared a picture of their burnt noses after too much time in the sun</t>
  </si>
  <si>
    <t>car drives through the countryside on a glorious warm sunny day in july</t>
  </si>
  <si>
    <t>us state i use to love and just go sit quietly on this bridge</t>
  </si>
  <si>
    <t>build a relationship with your pharmacist for personalized care .</t>
  </si>
  <si>
    <t>a tall metal crucifix with trees and some fog at golden hour</t>
  </si>
  <si>
    <t>actors attend the global premiere .</t>
  </si>
  <si>
    <t>actors attend the awards party</t>
  </si>
  <si>
    <t>because your eyes are always honest .</t>
  </si>
  <si>
    <t>movie night in a basket .</t>
  </si>
  <si>
    <t>the cover band evolution performs at festival .</t>
  </si>
  <si>
    <t>this could be a residential greenhouse attached to a home .</t>
  </si>
  <si>
    <t>person picks up women on the street</t>
  </si>
  <si>
    <t>actor 's portrayal of a teenage girl undergoing the stress of heroin</t>
  </si>
  <si>
    <t>a sunny day at beautiful wetlands .</t>
  </si>
  <si>
    <t>isolated object on a white background for valentine 's day .</t>
  </si>
  <si>
    <t>outdoor portrait of a young beautiful fashionable woman , outdoors .</t>
  </si>
  <si>
    <t>athletic woman is preparing a smoothie made of fresh fruit</t>
  </si>
  <si>
    <t>full - scale model of a module .</t>
  </si>
  <si>
    <t>fans celebrate their teams goal during the match .</t>
  </si>
  <si>
    <t>horses on a meadow at dusk</t>
  </si>
  <si>
    <t>friends walking in a beautiful autumn forest</t>
  </si>
  <si>
    <t>trees have grown around the doors</t>
  </si>
  <si>
    <t>a soldier works to rebuild a city along the defacto border kms .</t>
  </si>
  <si>
    <t>couple dressed in white sitting on bench facing each other</t>
  </si>
  <si>
    <t>a man is cutting down a tree with an axe and then with a chainsaw .</t>
  </si>
  <si>
    <t>alligator resting in shallow waters on a sunny day</t>
  </si>
  <si>
    <t>a view of the ocean and the horizon</t>
  </si>
  <si>
    <t>portrait of a beautiful young businesswoman who is standing in front of the rest of her business team .</t>
  </si>
  <si>
    <t>dry yellow grass moving in the wind</t>
  </si>
  <si>
    <t>a model walks the runway at the show during mercedes - benz fashion week swim .</t>
  </si>
  <si>
    <t>if the moon did not fall , it would follow a straight - line path .</t>
  </si>
  <si>
    <t>there were several pools throughout the resort .</t>
  </si>
  <si>
    <t>view along the coast from beach</t>
  </si>
  <si>
    <t>hand holding an empty notepad isolated on white</t>
  </si>
  <si>
    <t>vintage fun on the coast .</t>
  </si>
  <si>
    <t>pumpkin for western christian holiday as a flag .</t>
  </si>
  <si>
    <t>i 've seen this a couple times now i think .</t>
  </si>
  <si>
    <t>person assists football player after he was slightly injured during a training session</t>
  </si>
  <si>
    <t>an old stone staircase surrounded by beautiful autumn leaves .</t>
  </si>
  <si>
    <t>christmas mantle - neutral colors , stars ... would be pretty with a string of lights</t>
  </si>
  <si>
    <t>a woman walking for the friday prayers during the holy month of ramadan</t>
  </si>
  <si>
    <t>fishing boat on the pebble beach</t>
  </si>
  <si>
    <t>boys use carts pulled by donkeys to carry barrels of water from a pond</t>
  </si>
  <si>
    <t>complete set of the drawn eyes royalty free stock illustrations</t>
  </si>
  <si>
    <t>vector illustration of modern glossy black icon depicting a photographic lens</t>
  </si>
  <si>
    <t>an old house wild west town</t>
  </si>
  <si>
    <t>branch for a christmas tree</t>
  </si>
  <si>
    <t>this recipe is dyed with beets - perfect for breakfast .</t>
  </si>
  <si>
    <t>black bear in the forest .</t>
  </si>
  <si>
    <t>retro hair and makeup from the 1940s .</t>
  </si>
  <si>
    <t>fire going , some good movies and books , stocked pantry and i am set for the winter .</t>
  </si>
  <si>
    <t>boys room with a yellow and black color scheme and custom industrial bunk beds</t>
  </si>
  <si>
    <t>wild boars in the forest</t>
  </si>
  <si>
    <t>person plays with her sheepdog in front of the snow covered skyline .</t>
  </si>
  <si>
    <t>a baby with down syndrome laying on her back .</t>
  </si>
  <si>
    <t>how is the thermometer similar to the number line</t>
  </si>
  <si>
    <t>towers and castles icons set .</t>
  </si>
  <si>
    <t>grime artist and boyfriend attend the premiere of film .</t>
  </si>
  <si>
    <t>boardwalk under an arch of trees</t>
  </si>
  <si>
    <t>a photograph of a tricycle at a low angle</t>
  </si>
  <si>
    <t>publisher - the girl in the house of noble person and author</t>
  </si>
  <si>
    <t>senior elderly grandparents couple with wife or woman waving and husband or man giving a thumbs up</t>
  </si>
  <si>
    <t>a model walks the runway during the show as part</t>
  </si>
  <si>
    <t>flowers and candles make up a candlelight vigil in honor of game show host .</t>
  </si>
  <si>
    <t>isolated green tree on the white background</t>
  </si>
  <si>
    <t>exterior view of the constructed building</t>
  </si>
  <si>
    <t>cricket player celebrates his double - century against cricket team on wednesday .</t>
  </si>
  <si>
    <t>starving people wait in a long line for food .</t>
  </si>
  <si>
    <t>front , side view of a sports car , industry</t>
  </si>
  <si>
    <t>tv actor makes a pit stop during the race he would go on to finish third in the race</t>
  </si>
  <si>
    <t>actors during 4th year kick - off party .</t>
  </si>
  <si>
    <t>a city of village just before the main market .</t>
  </si>
  <si>
    <t>football player , celebrates after scoring against football team during the final match of the soccer league .</t>
  </si>
  <si>
    <t>moon in the night sky</t>
  </si>
  <si>
    <t>wielding a sword against an attacking enemy</t>
  </si>
  <si>
    <t>vector illustration of a leopard .</t>
  </si>
  <si>
    <t>happy girl decorating the christmas tree near a fireplace at home .</t>
  </si>
  <si>
    <t>large white story house with blue shutters a front porch and large</t>
  </si>
  <si>
    <t>the home was listed in october with author and person , who are expecting offers over a $3.5 million .</t>
  </si>
  <si>
    <t>vector set of hand drawn illustration , decorative ornamental stylized tree .</t>
  </si>
  <si>
    <t>country artist meets her fans onboard ship .</t>
  </si>
  <si>
    <t>latin pop artist kisses a fan on stage during concert</t>
  </si>
  <si>
    <t>actors attend the world premiere</t>
  </si>
  <si>
    <t>the dog out for a morning walk .</t>
  </si>
  <si>
    <t>swimming and diving in a lake .</t>
  </si>
  <si>
    <t>my friend ... this is one of the reasons why you are my friend ;)</t>
  </si>
  <si>
    <t>gangsta rap artist and hip hop soul artist perform onstage during the concert</t>
  </si>
  <si>
    <t>according to a friend who lives these cigars are the golden dream of all good smoker .</t>
  </si>
  <si>
    <t>retro woman in red dress posing against a brick wall</t>
  </si>
  <si>
    <t>map grey colored on a white background</t>
  </si>
  <si>
    <t>a fashion look featuring gray dresses and high heeled footwear .</t>
  </si>
  <si>
    <t>portrait of actor , touring drummer .</t>
  </si>
  <si>
    <t>portrait of outlaw country artist in baseball cap</t>
  </si>
  <si>
    <t>maybe one of these days , i will live in a loft in a city and this will be my bedroom !</t>
  </si>
  <si>
    <t>person walking along the water 's edge on a sandy beach at sunset .</t>
  </si>
  <si>
    <t>people walking along the beach with the waves beneath their feet</t>
  </si>
  <si>
    <t>business man makes a call in the city and leaves</t>
  </si>
  <si>
    <t>a soldier stands as tourist stand next to him for photographs</t>
  </si>
  <si>
    <t>a man walks through the woods with hunters orange on and a rifle to hunt for deer</t>
  </si>
  <si>
    <t>the flag on wing with black background</t>
  </si>
  <si>
    <t>the pattern of white dots .</t>
  </si>
  <si>
    <t>aerial view of sailboats in a mediterranean port at the island</t>
  </si>
  <si>
    <t>team members from person enjoying the evening .</t>
  </si>
  <si>
    <t>blues artist being the showman on stage at an outdoor concert</t>
  </si>
  <si>
    <t>actor in his dressing room</t>
  </si>
  <si>
    <t>video : the dark legacy of politician</t>
  </si>
  <si>
    <t>a closeup image of a young woman 's flat stomach , in jeans and a blouse standing isolated for white background</t>
  </si>
  <si>
    <t>autumn afternoon clearing reveals mountain with this grove of aspen trees</t>
  </si>
  <si>
    <t>american football player participates during the training camp</t>
  </si>
  <si>
    <t>pop artist and actor attend an event</t>
  </si>
  <si>
    <t>horses prepared for an event at show</t>
  </si>
  <si>
    <t>a small child is sitting sadly alone in front of a chair</t>
  </si>
  <si>
    <t>actor also came out in style for the bash .</t>
  </si>
  <si>
    <t>big set of symbols of learning a foreign language .</t>
  </si>
  <si>
    <t>dig out some homegrown thanksgiving customs and celebrate them today .</t>
  </si>
  <si>
    <t>person has been a full - time firefighter based .</t>
  </si>
  <si>
    <t>this is a mandala with the symbol made in the traditional style .</t>
  </si>
  <si>
    <t>portrait young man looking into the camera near the business center</t>
  </si>
  <si>
    <t>far from basic jeans get the look</t>
  </si>
  <si>
    <t>so - skinny jeans and sneakers with a blazer</t>
  </si>
  <si>
    <t>country artist performs in concert during festival</t>
  </si>
  <si>
    <t>a young woman and a girl standing on tourist attraction</t>
  </si>
  <si>
    <t>person swayed on the hands of a newborn baby</t>
  </si>
  <si>
    <t>vector abstract hatched map with curve lines isolated on a white background .</t>
  </si>
  <si>
    <t>young woman blowing out candles on a birthday cake</t>
  </si>
  <si>
    <t>too faced blessed us with an early release of its coveted powder</t>
  </si>
  <si>
    <t>a 10k running prize was among the meagre awards displayed in the flat</t>
  </si>
  <si>
    <t>adorable baby girl sitting in a wicker basket and showing tongue</t>
  </si>
  <si>
    <t>actors attend a special screening .</t>
  </si>
  <si>
    <t>luxury wedding invitation template with gold shiny realistic ribbon .</t>
  </si>
  <si>
    <t>romantic comedy film at the beach !</t>
  </si>
  <si>
    <t>a view overlooking the shoreline</t>
  </si>
  <si>
    <t>a model of human brain isolated on white with matte</t>
  </si>
  <si>
    <t>this fabulous pastel pink leather dog collar is decorated with fancy beads .</t>
  </si>
  <si>
    <t>hand holding a bunch of coal flat icon</t>
  </si>
  <si>
    <t>mother and person play together in the park</t>
  </si>
  <si>
    <t>the man on the truck picks up the goods in warehouse</t>
  </si>
  <si>
    <t>healthy eating , noodle from the hard sorts of wheat , flour .</t>
  </si>
  <si>
    <t>person is handed the cheque for $15,000 by person at the completion of the match .</t>
  </si>
  <si>
    <t>a wet walk from the car park to the entrance !</t>
  </si>
  <si>
    <t>little girl running with white balloons in the park</t>
  </si>
  <si>
    <t>award winner throws out the first pitch prior to the game .</t>
  </si>
  <si>
    <t>view of the nature from the train .</t>
  </si>
  <si>
    <t>girls walking on a beach at sunset with birds flying</t>
  </si>
  <si>
    <t>the terraces and garden at the rear</t>
  </si>
  <si>
    <t>silhouette of the mountains at dusk - trekking</t>
  </si>
  <si>
    <t>mixed breed puppy laying in the grass</t>
  </si>
  <si>
    <t>family of storks in a nest on the old tree against a blue sky .</t>
  </si>
  <si>
    <t>contour of hand drawing dolphin on the sea waves , royalty free vector clip art</t>
  </si>
  <si>
    <t>taking risks , close - up of a man playing chess .</t>
  </si>
  <si>
    <t>old photos of the aviation</t>
  </si>
  <si>
    <t>blues artist performs on stage</t>
  </si>
  <si>
    <t>people in the crowd with their hands in the air , concert .</t>
  </si>
  <si>
    <t>central table with an artful light fixture overhead .</t>
  </si>
  <si>
    <t>a little girl runs away from an incoming wave on a beach</t>
  </si>
  <si>
    <t>seamless pattern of strawberry on a white background .</t>
  </si>
  <si>
    <t>multiple lit candles adjacent a figurine or statuette of a gargoyle</t>
  </si>
  <si>
    <t>actor showed off those famous mis - matched eyes with coppery , smoky shadows which she paired with a matte red lip .</t>
  </si>
  <si>
    <t>i feel like the biggest pawn in your game of chess .</t>
  </si>
  <si>
    <t>sports team celebrate after baseball player hit the winning home run in the bottom of the ninth game two against sports team .</t>
  </si>
  <si>
    <t>abstract image of white lines on a soccer field</t>
  </si>
  <si>
    <t>originally designed by person , the building dates back and sits comfortably a city</t>
  </si>
  <si>
    <t>blue sky and now part</t>
  </si>
  <si>
    <t>added on a letter to this fine fellow .</t>
  </si>
  <si>
    <t>person is seen outside the film costumer designer show during spring</t>
  </si>
  <si>
    <t>film director during festival - launch party .</t>
  </si>
  <si>
    <t>thatched black and white country cottage in the village</t>
  </si>
  <si>
    <t>court granted wild horse advocates the right to intervene in a case involving the management of horses on land .</t>
  </si>
  <si>
    <t>workers apply tinted film to a car .</t>
  </si>
  <si>
    <t>noble person poses with the participants during farewell .</t>
  </si>
  <si>
    <t>birds fly along the coast</t>
  </si>
  <si>
    <t>... you should definitely buy good taps .</t>
  </si>
  <si>
    <t>little boy standing with his parents embracing in front of the house</t>
  </si>
  <si>
    <t>composer and baseball player of hard rock artist performing on stage .</t>
  </si>
  <si>
    <t>person and groom hug each other in a sunny park</t>
  </si>
  <si>
    <t>actor and fan during - red carpet .</t>
  </si>
  <si>
    <t>the gardens are red , blue , yellow and white with flowers .</t>
  </si>
  <si>
    <t>here 's who will be performing</t>
  </si>
  <si>
    <t>if you 're suffering from gas , a bloated belly , or other digestive issues , try eating this food every day .</t>
  </si>
  <si>
    <t>the summer style lessons you can learn from these icons</t>
  </si>
  <si>
    <t>biological species borders the trail which winds around the highest point</t>
  </si>
  <si>
    <t>inside the stairwell of one of unique , cheap apartment buildings</t>
  </si>
  <si>
    <t>vector illustration of a background for happy pongal religious traditional festival .</t>
  </si>
  <si>
    <t>a bucket of glue in an apartment in the repair , man on the background installs flooring</t>
  </si>
  <si>
    <t>a teenage boy balancing on a skateboard in the city</t>
  </si>
  <si>
    <t>antique bronze statue of person</t>
  </si>
  <si>
    <t>elevator in a modern office building</t>
  </si>
  <si>
    <t>a photo of young , beautiful woman sitting in the car and talking on the phone</t>
  </si>
  <si>
    <t>aerial view in the fall</t>
  </si>
  <si>
    <t>blackboard with a chalk and the shape drawn onto .</t>
  </si>
  <si>
    <t>holiday background with a pattern of festive gift boxes and stars</t>
  </si>
  <si>
    <t>images vs. girls basketball game .</t>
  </si>
  <si>
    <t>person attends the fan event .</t>
  </si>
  <si>
    <t>pictured is a bridge after snow from person stopped falling over the city yesterday</t>
  </si>
  <si>
    <t>food sliced on the table for meals .</t>
  </si>
  <si>
    <t>this door is one of a kind and original to the house .</t>
  </si>
  <si>
    <t>week five - images from the football game .</t>
  </si>
  <si>
    <t>ice hockey player makes a save during the second period of a hockey game against sports team .</t>
  </si>
  <si>
    <t>interactive tv program : instead 's chair was given to person</t>
  </si>
  <si>
    <t>aerial view of lighthouse and the cityscape</t>
  </si>
  <si>
    <t>food needed by children to combat record label</t>
  </si>
  <si>
    <t>as we entered the old city this statue was in a small street .</t>
  </si>
  <si>
    <t>portrait of romantic woman at the green forest</t>
  </si>
  <si>
    <t>an old window turned into a cabinet .</t>
  </si>
  <si>
    <t>person marching with flags down the street .</t>
  </si>
  <si>
    <t>hd video footage of hobby on an underwater coral reef</t>
  </si>
  <si>
    <t>metallic toothed wheels and small pieces from dismantled clocks arranged in the shape of a heart on red background</t>
  </si>
  <si>
    <t>the clock in front of the museum</t>
  </si>
  <si>
    <t>a cross section parallel to the base gives us what two - dimensional shape</t>
  </si>
  <si>
    <t>boys ride a horse through the cobbled streets the colonial town in state</t>
  </si>
  <si>
    <t>woman reading a book on a deserted beach</t>
  </si>
  <si>
    <t>buoy floating in a clean and calm sea landscape nautical and sea 4k video background</t>
  </si>
  <si>
    <t>close - up beauty portrait of a girl with a creative make - up .</t>
  </si>
  <si>
    <t>the crowds - including actor were glimpsed walking together across the lawn as people sat down for the pending ceremony</t>
  </si>
  <si>
    <t>luxury onboard a private boat</t>
  </si>
  <si>
    <t>latin pop artist and actor speak on stage during awards</t>
  </si>
  <si>
    <t>fans wave their flags during the match</t>
  </si>
  <si>
    <t>country artist performs onstage during award</t>
  </si>
  <si>
    <t>first greatest child actor in the world</t>
  </si>
  <si>
    <t>a sunny , windy day with plenty of smiles to go around .</t>
  </si>
  <si>
    <t>gestures to the crowd going in the 4th quarter against sports team .</t>
  </si>
  <si>
    <t>river running through pristine tropical rain forest in the beach .</t>
  </si>
  <si>
    <t>celebrities attend the world premiere , including actors .</t>
  </si>
  <si>
    <t>a soft pink chandelier acts as a focal point in this fairytale inspired living room .</t>
  </si>
  <si>
    <t>scientific name of all wild animals</t>
  </si>
  <si>
    <t>accord sets the pace with dimension and efficiency</t>
  </si>
  <si>
    <t>person of cattle transhumance wading in the lake</t>
  </si>
  <si>
    <t>black and white image of steam train arriving at village , a location</t>
  </si>
  <si>
    <t>fire fighters return to the fire station on the same road as a fire that broke out .</t>
  </si>
  <si>
    <t>athlete during the final football match .</t>
  </si>
  <si>
    <t>american football player got pumped for the game</t>
  </si>
  <si>
    <t>rear view following shot of little girl skating on ice towards the edge of indoor rink</t>
  </si>
  <si>
    <t>a man and a woman eat a live octopus during an event to promote a local food festival .</t>
  </si>
  <si>
    <t>the little known kittens of war .</t>
  </si>
  <si>
    <t>celebrity had a smile on her face as she took her eldest children to school .</t>
  </si>
  <si>
    <t>make your own waffles at home .</t>
  </si>
  <si>
    <t>soccer player and battle for the ball during sports association</t>
  </si>
  <si>
    <t>people participate in a rally to celebrate the first day .</t>
  </si>
  <si>
    <t>engines pull the westbound passenger special over river on this cloudy and wet day .</t>
  </si>
  <si>
    <t>time is ending for this tree</t>
  </si>
  <si>
    <t>if you collected all of water into a sphere , how big would it be ? not that big , so be good to it .</t>
  </si>
  <si>
    <t>a llama eat grass on a hill</t>
  </si>
  <si>
    <t>person and snout in the back yard</t>
  </si>
  <si>
    <t>how to draw artist with a simple pencil</t>
  </si>
  <si>
    <t>religious leader prays during a meeting and prayer with children who made religious practice during the year .</t>
  </si>
  <si>
    <t>members of the team served as person before the game</t>
  </si>
  <si>
    <t>a fishing boat with fishing nets on the quayside</t>
  </si>
  <si>
    <t>check out the third floor plan of house plan .</t>
  </si>
  <si>
    <t>person punches the air as he win the big race at races on board .</t>
  </si>
  <si>
    <t>it is almost impossible to make the soil too rich for celery which is a very heavy feeder .</t>
  </si>
  <si>
    <t>a wax figure of olympic athlete is unveiled .</t>
  </si>
  <si>
    <t>fluffy cat breeds are some of the most popular , furry cats can be found in white , black , grey and even animal .</t>
  </si>
  <si>
    <t>rugby player celebrates scoring a try with rugby player on saturday</t>
  </si>
  <si>
    <t>the most interesting cat in the meme</t>
  </si>
  <si>
    <t>colorful summer landscape with blooming meadow and fluffy clouds in the sky</t>
  </si>
  <si>
    <t>shady place in the garden</t>
  </si>
  <si>
    <t>a couple sitting on the pier and wets feet in the sea .</t>
  </si>
  <si>
    <t>a sunset view of a modest , but scenic , graveyard in a mountain landscape .</t>
  </si>
  <si>
    <t>farm animals and pets vector icons set isolated on a white background .</t>
  </si>
  <si>
    <t>this half dollar sold for $2,485 because of what the coin is missing</t>
  </si>
  <si>
    <t>boy with a radio - controlled car .</t>
  </si>
  <si>
    <t>tutorial : fancy party dress for a doll</t>
  </si>
  <si>
    <t>mixed vegetables stir in the water .</t>
  </si>
  <si>
    <t>christmas lights in a jar in my home .</t>
  </si>
  <si>
    <t>award winner sums up the feeling of his team as they go down to defeat</t>
  </si>
  <si>
    <t>actor attends the premiere at cinema</t>
  </si>
  <si>
    <t>athlete scores his side 's third goal of the game during organism</t>
  </si>
  <si>
    <t>the event had barely begun and already the park was getting packed !</t>
  </si>
  <si>
    <t>the hotel at night one of the symbols</t>
  </si>
  <si>
    <t>players meet after the game friday .</t>
  </si>
  <si>
    <t>people trapped on a roof in city</t>
  </si>
  <si>
    <t>typical on - line patterns on subject recorded during the protocol</t>
  </si>
  <si>
    <t>the views stretch for miles overlooking the 18th green .</t>
  </si>
  <si>
    <t>automobile make has the world 's most successful and advanced hybrid system , but you 'd expect as much with experience and examples on the world 's roads .</t>
  </si>
  <si>
    <t>despite the bright glow , the balls also appear to be rather cold , much like neon lights</t>
  </si>
  <si>
    <t>main street of the city</t>
  </si>
  <si>
    <t>gift box with a heart .</t>
  </si>
  <si>
    <t>smart house with solar panel on the roof .</t>
  </si>
  <si>
    <t>property image # bedroom luxury condo with views</t>
  </si>
  <si>
    <t>crew members have mixed feelings about getting cozy on the tractor .</t>
  </si>
  <si>
    <t>film character - happy birthday for me to poop on !</t>
  </si>
  <si>
    <t>person says the pie she was given was a better present</t>
  </si>
  <si>
    <t>song for the mute person</t>
  </si>
  <si>
    <t>the route up the rock wall and then follow the ridge to the summit ! kb</t>
  </si>
  <si>
    <t>the nave of the basilica .</t>
  </si>
  <si>
    <t>man pours champagne in glasses on a blurry background of multicolored twinkling christmas lights</t>
  </si>
  <si>
    <t>grunge rubber stamp with the name and map</t>
  </si>
  <si>
    <t>government agency has received the highest honour in the category under awards .</t>
  </si>
  <si>
    <t>a pet cat and dog lying on top of each other</t>
  </si>
  <si>
    <t>girl listening to music on headphones , is in the winter park</t>
  </si>
  <si>
    <t>a watering can on grass</t>
  </si>
  <si>
    <t>animal came out to warm up on a boulder near the have increased plants</t>
  </si>
  <si>
    <t>how high can you go !</t>
  </si>
  <si>
    <t>... , the one that stood tall above all others was the toy by toy business , distributed by brand .</t>
  </si>
  <si>
    <t>black seamless lace with a floral ornament on white background , template</t>
  </si>
  <si>
    <t>sunrise behind the dome reflected in water</t>
  </si>
  <si>
    <t>an illustrated cartoon of a dead bird , isolated on white background</t>
  </si>
  <si>
    <t>glasses - keep your glasses or sunglasses safe in this cute floral case</t>
  </si>
  <si>
    <t>view of a couple of young attractive tourists watching map</t>
  </si>
  <si>
    <t>football player walks to the dugout prior to kick - off against football team in the match</t>
  </si>
  <si>
    <t>holiday greeting cards - a vintage truck at rest is decked out with a flag across the grill sending a patriotic message this holiday season person</t>
  </si>
  <si>
    <t>not sure about climbing a ladder each time i need a book , but this shelving is beautiful !</t>
  </si>
  <si>
    <t>both pieces of the house sit awaiting restoration .</t>
  </si>
  <si>
    <t>the construction traditional roof from bamboo and straw</t>
  </si>
  <si>
    <t>father christmas sleeps on a couch</t>
  </si>
  <si>
    <t>sports team running back american football player is corralled by american football players during a game .</t>
  </si>
  <si>
    <t>part of the original building .</t>
  </si>
  <si>
    <t>a small raft of ducks float</t>
  </si>
  <si>
    <t>image titled change your id phone number on a step</t>
  </si>
  <si>
    <t>sisters who intern together , stay together !</t>
  </si>
  <si>
    <t>access road to the bay</t>
  </si>
  <si>
    <t>happy family of five at the beach blue sky</t>
  </si>
  <si>
    <t>bicycle built for two hanging on the back of my rv is my dream .</t>
  </si>
  <si>
    <t>the master bedroom is usually the last room in the house to get decorated right ? we 've been in our house and have just finally started making some changes to this space .</t>
  </si>
  <si>
    <t>stars bring the glitz to event</t>
  </si>
  <si>
    <t>sheep on a green roof</t>
  </si>
  <si>
    <t>actor competes in the women 's free skate during olympic games</t>
  </si>
  <si>
    <t>group of travellers on a boat tour</t>
  </si>
  <si>
    <t>football player and other black players will be heading into a cauldron of hate against football team</t>
  </si>
  <si>
    <t>person of power pop artist performing</t>
  </si>
  <si>
    <t>tv programme creator of the 1980s - anatomy of a cover - g.i. person</t>
  </si>
  <si>
    <t>small river in the forest</t>
  </si>
  <si>
    <t>serious and sad man hiding behind a white mask</t>
  </si>
  <si>
    <t>before i scramble up it .</t>
  </si>
  <si>
    <t>aerial through type of fictional setting at night</t>
  </si>
  <si>
    <t>bedroom at person designed by person</t>
  </si>
  <si>
    <t>stacks of plates with person</t>
  </si>
  <si>
    <t>the cake i made for my mother 's th birthday</t>
  </si>
  <si>
    <t>you can look into home from the hotel</t>
  </si>
  <si>
    <t>the blooms are borne on extremely strong stems .</t>
  </si>
  <si>
    <t>olympic athlete carried the flag .</t>
  </si>
  <si>
    <t>tourist attraction on the coast</t>
  </si>
  <si>
    <t>fireworks light up the sky over tourist attraction during new year 's celebrations .</t>
  </si>
  <si>
    <t>person , duke and celebrity present an award to person at award .</t>
  </si>
  <si>
    <t>person and flags blowing in the wind .</t>
  </si>
  <si>
    <t>vector illustration of a fish</t>
  </si>
  <si>
    <t>set the framework for photo - like flowers</t>
  </si>
  <si>
    <t>i have always wanted a fish tank built in the wall</t>
  </si>
  <si>
    <t>i learned that a group of ferrets was called a business , so i made this .</t>
  </si>
  <si>
    <t>check out how to make a destroyed denim jacket on the blog .</t>
  </si>
  <si>
    <t>glimpse of a biological species migrating</t>
  </si>
  <si>
    <t>3d model of a cute house and a store</t>
  </si>
  <si>
    <t>deer on a sunny , summer day</t>
  </si>
  <si>
    <t>landscape is captured during early evening in south watching sun go down behind the hill and mountain</t>
  </si>
  <si>
    <t>woman wrapped in checkered plaid warming up her cold hands over the campfire</t>
  </si>
  <si>
    <t>a dog feeds a cub and his puppy in a zoo</t>
  </si>
  <si>
    <t>film director arrives at the premiere of held</t>
  </si>
  <si>
    <t>american football player is shown here during his playing days .</t>
  </si>
  <si>
    <t>cricket player during the first test match played against cricket team</t>
  </si>
  <si>
    <t>biological species in the grass</t>
  </si>
  <si>
    <t>a youngster leans out the door of his house .</t>
  </si>
  <si>
    <t>a farmer 's hand holds a stem of wheat .</t>
  </si>
  <si>
    <t>man with the child on hands</t>
  </si>
  <si>
    <t>while my car - geek eyes tell me automobile model is a cleverly packaged compact mpv</t>
  </si>
  <si>
    <t>fallen coconuts under a tree overlooking the sound .</t>
  </si>
  <si>
    <t>either bridesmaids choose the style and there 's colour , or same style , different colours , pastel for instance</t>
  </si>
  <si>
    <t>close up photo of coins on a plain white background</t>
  </si>
  <si>
    <t>tribal tattoo on a man 's legs</t>
  </si>
  <si>
    <t>the branches of the tree are covered with snow</t>
  </si>
  <si>
    <t>the new update lets users take pictures by winking .</t>
  </si>
  <si>
    <t>4k time lapse view of heavily populated central area shot from the top of building</t>
  </si>
  <si>
    <t>mountain peaks , pine forest and green fields before the storm</t>
  </si>
  <si>
    <t>illustration - looks kind of like whatever the works on the lower right are</t>
  </si>
  <si>
    <t>person will be competing in the category</t>
  </si>
  <si>
    <t>doctors attending to a patient</t>
  </si>
  <si>
    <t>the top of tower in the commercial district , showing the logo and name</t>
  </si>
  <si>
    <t>a soldier riding a motorcycle in the snow of military conflict .</t>
  </si>
  <si>
    <t>large stones &amp; pebbles on the walkway washed up by recent high tides and strong</t>
  </si>
  <si>
    <t>tree house -- amazing treehouse !</t>
  </si>
  <si>
    <t>comic book character and actor are in essence , the same person .</t>
  </si>
  <si>
    <t>an egg that 's cooked in a skillet and usually topped with a brown soy sauce laden gravy .</t>
  </si>
  <si>
    <t>the port and its beautiful beach .</t>
  </si>
  <si>
    <t>image may contain : person , riding on a horse , sky , outdoor and nature</t>
  </si>
  <si>
    <t>person - if they still had this in stock , i would have it .</t>
  </si>
  <si>
    <t>beautiful abstract black background with flowers in a graphic style .</t>
  </si>
  <si>
    <t>cast members pose for photos at the premiere .</t>
  </si>
  <si>
    <t>souvenirs at a market stall</t>
  </si>
  <si>
    <t>the wallpaper possibly with a sign and anime titled animation film</t>
  </si>
  <si>
    <t>noble person attends the welcome ceremony</t>
  </si>
  <si>
    <t>flowers arranged into the shape of the number on a pure white background .</t>
  </si>
  <si>
    <t>person is a for august man</t>
  </si>
  <si>
    <t>portrait of a man on yellow background</t>
  </si>
  <si>
    <t>young men playing football on the beach at sunset</t>
  </si>
  <si>
    <t>the most popular foods you have to eat</t>
  </si>
  <si>
    <t>this poster has too much text .</t>
  </si>
  <si>
    <t>a sunny day with tennis courts</t>
  </si>
  <si>
    <t>background for your text with a gold ornament .</t>
  </si>
  <si>
    <t>vector silhouette of a woman who dances on a white background .</t>
  </si>
  <si>
    <t>blonde beauty : recently returned from a holiday with television show host</t>
  </si>
  <si>
    <t>soccer player is managing in the final in his season as manager</t>
  </si>
  <si>
    <t>young women and a girl on a beach</t>
  </si>
  <si>
    <t>shop domino for the top brands in home decor and be inspired by celebrity homes and famous interior designers .</t>
  </si>
  <si>
    <t>american football player performs on stage during festival .</t>
  </si>
  <si>
    <t>architect , project for tourist attraction</t>
  </si>
  <si>
    <t>black and while illustration of people walking in a forest with a strange octopus - like shape</t>
  </si>
  <si>
    <t>funny guy with red hair on a white background .</t>
  </si>
  <si>
    <t>plaque with the number on a wall of a home</t>
  </si>
  <si>
    <t>guitarist photographed during a portrait shoot for magazine</t>
  </si>
  <si>
    <t>person of pop artist performs on stage on day of festival</t>
  </si>
  <si>
    <t>interesting details to a toilet and sink small space .</t>
  </si>
  <si>
    <t>grey sky view restored section border wall looking north east along a city</t>
  </si>
  <si>
    <t>on the road of amazing car</t>
  </si>
  <si>
    <t>premiere of season - arrivals</t>
  </si>
  <si>
    <t>prosperous middle - class locals protest against the events planned by broadcast genre</t>
  </si>
  <si>
    <t>saguaro cactus along the road .</t>
  </si>
  <si>
    <t>outside the front of the restaurant</t>
  </si>
  <si>
    <t>a dog in a back street</t>
  </si>
  <si>
    <t>a typical street in old residential and commercial district .</t>
  </si>
  <si>
    <t>silhouette of a man in nature</t>
  </si>
  <si>
    <t>blues artist speaks to students before spotlight</t>
  </si>
  <si>
    <t>a fan cheers during recurring competition .</t>
  </si>
  <si>
    <t>illustration of a cute gray robot on a white background</t>
  </si>
  <si>
    <t>the number is lined with colored confetti .</t>
  </si>
  <si>
    <t>white horses canter through a field of yellow flowers</t>
  </si>
  <si>
    <t>continent during evening light from orbit in space .</t>
  </si>
  <si>
    <t>life imitating the art of organisation founder by person</t>
  </si>
  <si>
    <t>frontal view of the villa</t>
  </si>
  <si>
    <t>teens during a ride out in winter on horse</t>
  </si>
  <si>
    <t>a cup of coffee with the inscription , coffee is my love</t>
  </si>
  <si>
    <t>crown pattern seamless black for any design</t>
  </si>
  <si>
    <t>a pop of colour for your wedding cake looks fab !</t>
  </si>
  <si>
    <t>engraving with a view of small boat</t>
  </si>
  <si>
    <t>politician appears at an endorsement event</t>
  </si>
  <si>
    <t>angry businesswoman with cellphone and laptop in the office</t>
  </si>
  <si>
    <t>person with his daughter preparing the fresh bread !</t>
  </si>
  <si>
    <t>actor arrives for the premiere of thriller film</t>
  </si>
  <si>
    <t>a man standing by the edge of a pool</t>
  </si>
  <si>
    <t>hand taking top view shot of table .</t>
  </si>
  <si>
    <t>looking up the western end</t>
  </si>
  <si>
    <t>comedian at the premiere of romantic comedy film .</t>
  </si>
  <si>
    <t>an island i have been fascinated with the way light plays on this island at different times of the day and year .</t>
  </si>
  <si>
    <t>this smaller kitchen makes a big impact with wood floors !</t>
  </si>
  <si>
    <t>hazard dribbles with the ball as person prepared for the clash</t>
  </si>
  <si>
    <t>business couple in the car</t>
  </si>
  <si>
    <t>logo created for a seafood restaurant</t>
  </si>
  <si>
    <t>opening in a new shopping centre</t>
  </si>
  <si>
    <t>the main block combine details with design .</t>
  </si>
  <si>
    <t>golfer hits a shot during the third round</t>
  </si>
  <si>
    <t>person and i after party</t>
  </si>
  <si>
    <t>and keep the conversation rolling by returning questions asked of you .</t>
  </si>
  <si>
    <t>white chalk texture made in stamp with map on a school blackboard .</t>
  </si>
  <si>
    <t>vintage seamless wallpaper with a gold frame in retro style .</t>
  </si>
  <si>
    <t>girls and a man outside a barn on an organic farm</t>
  </si>
  <si>
    <t>sample the whiskey for festivities</t>
  </si>
  <si>
    <t>aquarium at night , lit with a single - led flashlight</t>
  </si>
  <si>
    <t>branch of a plant , the style , background .</t>
  </si>
  <si>
    <t>young people canoeing in the lake at sunset</t>
  </si>
  <si>
    <t>family playing with a wheelbarrow in their garden .</t>
  </si>
  <si>
    <t>high view of people resting on the grass</t>
  </si>
  <si>
    <t>buttons stitched onto the sleeve of a pale fabric jacket forming an abstract pattern</t>
  </si>
  <si>
    <t>restaurants in an old colonial building</t>
  </si>
  <si>
    <t>not a lot of mud around right now !</t>
  </si>
  <si>
    <t>layers of fog rolling over hills after a storm .</t>
  </si>
  <si>
    <t>strawberries and cream with a kick of vanilla .</t>
  </si>
  <si>
    <t>funny monkey with flowers on a black background , seamless pattern</t>
  </si>
  <si>
    <t>hip hop artist performs onstage during day of festival</t>
  </si>
  <si>
    <t>actors attend the after party at the premiere for the sixth season .</t>
  </si>
  <si>
    <t>biological species gives a heart in the moonlight .</t>
  </si>
  <si>
    <t>person said the tree took out power to his street .</t>
  </si>
  <si>
    <t>doctor offers medicine to a senior patient</t>
  </si>
  <si>
    <t>in a building in or near</t>
  </si>
  <si>
    <t>person and actor the premiere offilm</t>
  </si>
  <si>
    <t>painting artist ... a pair of shoes</t>
  </si>
  <si>
    <t>binary code on a surface of a planet</t>
  </si>
  <si>
    <t>an attendee dress up as a fox</t>
  </si>
  <si>
    <t>driving on the bridge named after the sixtieth anniversary of victory .</t>
  </si>
  <si>
    <t>religious background with white crosses and sun rays in the sky .</t>
  </si>
  <si>
    <t>modern residential buildings , apartments in a new urban housing</t>
  </si>
  <si>
    <t>person and fire on a barbecue in slow motion</t>
  </si>
  <si>
    <t>morning after the night before !</t>
  </si>
  <si>
    <t>person dives into the end zone .</t>
  </si>
  <si>
    <t>have trouble staying hydrated at work ? keep a bottle on your desk as a lovely , purple - y reminder !</t>
  </si>
  <si>
    <t>christmas tree made of flowers of different colors in a green flowerpot on white background with stars - vector</t>
  </si>
  <si>
    <t>driving by a farm in beautiful countryside</t>
  </si>
  <si>
    <t>person loads water into his car in preparation for tropical weather .</t>
  </si>
  <si>
    <t>young woman with dark hair sleeping in grass holding a white kitten</t>
  </si>
  <si>
    <t>girl in black dress and leather jacket holding baguette with hair blowing in the wind</t>
  </si>
  <si>
    <t>birds = leave a comment down below if you have any request of any picture !</t>
  </si>
  <si>
    <t>letter colorful logo in the circle .</t>
  </si>
  <si>
    <t>aerial view of suburbs and the meandering vietnam</t>
  </si>
  <si>
    <t>this wine seriously taste like an explosion of all good things .</t>
  </si>
  <si>
    <t>manufacturing for a craftsman kitchen</t>
  </si>
  <si>
    <t>a beach on a sunny day .</t>
  </si>
  <si>
    <t>image of the new service in operation on street in city</t>
  </si>
  <si>
    <t>a closeup of the crown from artwork by visual artist .</t>
  </si>
  <si>
    <t>rain clouds over the east coast seen</t>
  </si>
  <si>
    <t>that pic is so hot i mean look at his hair and beard and eyes</t>
  </si>
  <si>
    <t>a farmer tends to his crops .</t>
  </si>
  <si>
    <t>little kids dancing on the streets .</t>
  </si>
  <si>
    <t>what 's the average price of pizza in your city ?</t>
  </si>
  <si>
    <t>person using his smartphone in the desert</t>
  </si>
  <si>
    <t>you can complete your comfort by choosing leather sofa as property in your home .</t>
  </si>
  <si>
    <t>the inaugural drone racing national championship will be held this august .</t>
  </si>
  <si>
    <t>smart storage in the kitchen</t>
  </si>
  <si>
    <t>seamless pattern with image gold peony and person on a geometric background .</t>
  </si>
  <si>
    <t>actors pose for photo on the roof before premiere .</t>
  </si>
  <si>
    <t>jars with money on the shelves .</t>
  </si>
  <si>
    <t>folk rock artist attends the premiere during festival</t>
  </si>
  <si>
    <t>person and hip hop artist attend consumer electronics business after party</t>
  </si>
  <si>
    <t>person , center , the outgoing senior enlisted leader</t>
  </si>
  <si>
    <t>hang these from the trees</t>
  </si>
  <si>
    <t>one of the first buildings you see upon entering south korean city</t>
  </si>
  <si>
    <t>young woman smiling by the pool</t>
  </si>
  <si>
    <t>a frog in a pond</t>
  </si>
  <si>
    <t>two of fall 's most - anticipated restaurants just opened</t>
  </si>
  <si>
    <t>side view of biological species standing amongst branches and grass</t>
  </si>
  <si>
    <t>this hummingbird built her nest in the protective arm of a night blooming cactus .</t>
  </si>
  <si>
    <t>a boy who was wounded by flying debris due to person stays at the ruins of his family 's house .</t>
  </si>
  <si>
    <t>a night with g - at person .</t>
  </si>
  <si>
    <t>portrait of a happy little boy in the park</t>
  </si>
  <si>
    <t>view from the southwest - full - height view</t>
  </si>
  <si>
    <t>the large reservoir provides water for irrigation to farms</t>
  </si>
  <si>
    <t>woman and bike on a street</t>
  </si>
  <si>
    <t>person performs live on stage</t>
  </si>
  <si>
    <t>girl riding horse on the beach</t>
  </si>
  <si>
    <t>free stock photo : a pair of chickens on a farm</t>
  </si>
  <si>
    <t>description - specs - processing + shipping - break away from the mold of big - box stores with this original and unique art illustration which is sure to make your room stand out from the crowd .</t>
  </si>
  <si>
    <t>mouth the lips protect the mouth from receiving food that is too hot or too rough on the surface .</t>
  </si>
  <si>
    <t>horses at the mile hurdle start a city .</t>
  </si>
  <si>
    <t>a white pet female dog sitting on a street</t>
  </si>
  <si>
    <t>the deep shadow of a man walking is projected on the pavers .</t>
  </si>
  <si>
    <t>pace reportedly coming could be based on automobile model</t>
  </si>
  <si>
    <t>young attractive woman resting at home with her knees drawn on the couch</t>
  </si>
  <si>
    <t>a discarded supersonic passenger aircraft on display at the rooftop of the museum for technology</t>
  </si>
  <si>
    <t>having a laugh : the teens hung out on their way back to the studio enjoying a giggle in the street</t>
  </si>
  <si>
    <t>property image # * a paradise in green , escaped</t>
  </si>
  <si>
    <t>funny and comic guy talking on the phone .</t>
  </si>
  <si>
    <t>tourists have been baffled by a painting which appears to show a disk that looks suspiciously like an ufo</t>
  </si>
  <si>
    <t>turns your bedroom into a magical landscape by projecting a beautiful and colorful rainbow across the walls .</t>
  </si>
  <si>
    <t>nail art ... pink and lime green is what i am going to do instead of these colors</t>
  </si>
  <si>
    <t>building has a wide variety of colours , patterns and textures .</t>
  </si>
  <si>
    <t>person attends the european premiere</t>
  </si>
  <si>
    <t>actor arrives at the premiere held</t>
  </si>
  <si>
    <t>musical artist performs live on stage during a concert</t>
  </si>
  <si>
    <t>the escalator in department store</t>
  </si>
  <si>
    <t>a woman on a street .</t>
  </si>
  <si>
    <t>young couple with architect or civil engineer looking at plans of their new house , discussing issues at the construction</t>
  </si>
  <si>
    <t>small and wide waterfall with moving brown water flowing which surround by rocks , stone , bush and tree in tropical</t>
  </si>
  <si>
    <t>contemporary edge : the house took to build and cost more than £ 1 million</t>
  </si>
  <si>
    <t>my name on a cool house .</t>
  </si>
  <si>
    <t>house covered in christmas lights for the holiday festive season</t>
  </si>
  <si>
    <t>how to make a pair of beaded earrings .</t>
  </si>
  <si>
    <t>ski area , in the background .</t>
  </si>
  <si>
    <t>never on the movie poster</t>
  </si>
  <si>
    <t>deal : % or more off refurbished lenses</t>
  </si>
  <si>
    <t>actors posed side - by - side at the premiere of their new film</t>
  </si>
  <si>
    <t>american football player celebrates his first quarter touchdown against sports team .</t>
  </si>
  <si>
    <t>we are family : the former hopeful seemed to be having fun as she made the most of some quality time with her family</t>
  </si>
  <si>
    <t>singer and musical artist of pop artist perform on stage</t>
  </si>
  <si>
    <t>controls the ball in front of defender</t>
  </si>
  <si>
    <t>landscape at north on a cloudy afternoon</t>
  </si>
  <si>
    <t>entrance gate to the medieval city</t>
  </si>
  <si>
    <t>person , a military working dog , waits for orders from his handler during training</t>
  </si>
  <si>
    <t>this is an inn but no doubt at time was a home .</t>
  </si>
  <si>
    <t>going thru us state overlooking the water</t>
  </si>
  <si>
    <t>be the example you want to see in your child</t>
  </si>
  <si>
    <t>actor and kiss during the ribbon cutting ceremony</t>
  </si>
  <si>
    <t>person of person performs live during a concert at the astra</t>
  </si>
  <si>
    <t>the galaxy we live in .</t>
  </si>
  <si>
    <t>kids so well turned out .</t>
  </si>
  <si>
    <t>person and wooden log texture abstract seamless geometrical patterns on a brown background</t>
  </si>
  <si>
    <t>bubbling water in the river</t>
  </si>
  <si>
    <t>the cute face of animal on blue background .</t>
  </si>
  <si>
    <t>skills and confidence to respectfully askvalues questions during typical conversations that reveal another person 's personal values and what 's most important to them</t>
  </si>
  <si>
    <t>one of the text messages sent out by hackers</t>
  </si>
  <si>
    <t>biological species standing majestically on a tree branch</t>
  </si>
  <si>
    <t>abstract marble sculpture on display by the ocean at an arts festival</t>
  </si>
  <si>
    <t>they 're like trousers , but leggings !</t>
  </si>
  <si>
    <t>happy kissing wedding couple outdoors on the meadow .</t>
  </si>
  <si>
    <t>frame made of leaves on a white background .</t>
  </si>
  <si>
    <t>satellite over planet from day to night .</t>
  </si>
  <si>
    <t>portrait of a father with children on the bed</t>
  </si>
  <si>
    <t>elderly people in traditional costumes posing for a photo in front of a windmill</t>
  </si>
  <si>
    <t>the cover of the book</t>
  </si>
  <si>
    <t>magenta colored flowers on a cactus in the desert</t>
  </si>
  <si>
    <t>old rusty vintage cars along road at the general store</t>
  </si>
  <si>
    <t>actor arrives at romantic comedy film .</t>
  </si>
  <si>
    <t>goddess braids with a bun</t>
  </si>
  <si>
    <t>striker during their friendly football match in the capital</t>
  </si>
  <si>
    <t>money holds aloft event after win against football team last march</t>
  </si>
  <si>
    <t>warm , friendly old fiddle , headed for a new home .</t>
  </si>
  <si>
    <t>pram flat icon isolated on the white background .</t>
  </si>
  <si>
    <t>a render of how the homes will look when stacked</t>
  </si>
  <si>
    <t>a soldier on duty -- by person .</t>
  </si>
  <si>
    <t>floating excavator digging in a river</t>
  </si>
  <si>
    <t>luxury : there are multiple sun lounging areas across the decks</t>
  </si>
  <si>
    <t>the lavish ballroom is adorned in silver</t>
  </si>
  <si>
    <t>actor attends premiere at person during festival</t>
  </si>
  <si>
    <t>old historic town a night</t>
  </si>
  <si>
    <t>soccer player and battle for the ball during the match</t>
  </si>
  <si>
    <t>portrait of a funny goat in a new year 's cap , showing tongue , isolated on white background</t>
  </si>
  <si>
    <t>young woman on an exotic beach .</t>
  </si>
  <si>
    <t>actor walks the runway during day .</t>
  </si>
  <si>
    <t>image may contain : person , on stage , playing a musical instrument , night and concert</t>
  </si>
  <si>
    <t>mother and daughter are walking</t>
  </si>
  <si>
    <t>trends in digital advertising that take us</t>
  </si>
  <si>
    <t>for most people , friendships are founded on a sense of openness and mutual trust .</t>
  </si>
  <si>
    <t>entrance to the covered market</t>
  </si>
  <si>
    <t>i fell in like with you , dress , and it 's time to decide whether we end this thing or take it to the next level !</t>
  </si>
  <si>
    <t>and composer of indie folk artist perform live on stage as part of festival .</t>
  </si>
  <si>
    <t>refugees hoping to cross into continent arrive at the shore</t>
  </si>
  <si>
    <t>man 's hand with expensive watches on his wrist writes pen on paper .</t>
  </si>
  <si>
    <t>national flag is raised during the opening ceremony .</t>
  </si>
  <si>
    <t>person competes during the grand prix</t>
  </si>
  <si>
    <t>modern art - a series of rectangles , some coloured blue or green</t>
  </si>
  <si>
    <t>in the lead role - modern houses from famous films</t>
  </si>
  <si>
    <t>a boy wearing a military uniform for children and a toy gun at the rally for peace</t>
  </si>
  <si>
    <t>seagulls gather on the harbour wall .</t>
  </si>
  <si>
    <t>style this bag : take me to the airport !</t>
  </si>
  <si>
    <t>close to the heart is easily accessible by road and rail .</t>
  </si>
  <si>
    <t>girl listening to favorite music .</t>
  </si>
  <si>
    <t>politician towards a helicopter of the police which will</t>
  </si>
  <si>
    <t>a view from our guest house ... all the trees had lost leaves ...</t>
  </si>
  <si>
    <t>renovation of a prefabricated building</t>
  </si>
  <si>
    <t>painting reminds me of time spent when a student .</t>
  </si>
  <si>
    <t>german rural district person pinned on a map</t>
  </si>
  <si>
    <t>can you imagine the look on the person 's face when they opened the barn door and found these exotic cars !</t>
  </si>
  <si>
    <t>family at the dealership buying a new car and holding keys</t>
  </si>
  <si>
    <t>what i love about this dress is the flower and the ruffle .</t>
  </si>
  <si>
    <t>windows with flower pots on a blue house wall - a cute background pattern for children</t>
  </si>
  <si>
    <t>a village public house interior .</t>
  </si>
  <si>
    <t>this is what happens when your principal decides it 's better to let you paint the walls then drive him up them .</t>
  </si>
  <si>
    <t>those elves are certainly dreaming</t>
  </si>
  <si>
    <t>close up fruits in motion on a studio background</t>
  </si>
  <si>
    <t>sunset over a beautiful beach</t>
  </si>
  <si>
    <t>cute orange nail art ideas to try for book</t>
  </si>
  <si>
    <t>tower , night time lapse of the stars</t>
  </si>
  <si>
    <t>it looks like builder is relaxing at a campfire .</t>
  </si>
  <si>
    <t>a crowd of about 1,500 showed up to watch as american football team</t>
  </si>
  <si>
    <t>puzzled young accountant with a bunch of documents in folders on a white background</t>
  </si>
  <si>
    <t>this puppy was left for dead on a cold winter 's night</t>
  </si>
  <si>
    <t>the grey dappled horse hit both his knees on the jump and flipped over the fence</t>
  </si>
  <si>
    <t>red wine up from a glass</t>
  </si>
  <si>
    <t>explore sea with a traditional boats</t>
  </si>
  <si>
    <t>award winner sits in his car during the third training session</t>
  </si>
  <si>
    <t>greetings cards for birthday - hope you have the brightest of birthdays !</t>
  </si>
  <si>
    <t>vintage carat hand engraved gold ring set with a single diamond</t>
  </si>
  <si>
    <t>people travelling on the system</t>
  </si>
  <si>
    <t>small dishes displayed on a table with red tablecloth .</t>
  </si>
  <si>
    <t>presidente the best beer in the world</t>
  </si>
  <si>
    <t>happy winners reaching life goal - success people at summit .</t>
  </si>
  <si>
    <t>vintage frame with a bird .</t>
  </si>
  <si>
    <t>person controls the ball during the match .</t>
  </si>
  <si>
    <t>canvas print by painting artist</t>
  </si>
  <si>
    <t>close - up of a person 's eyes</t>
  </si>
  <si>
    <t>houses of worship : religion is the church more important to religion , than other religious buildings are to their religions .</t>
  </si>
  <si>
    <t>in riding a horse ... we borrow freedom .</t>
  </si>
  <si>
    <t>actors are photographed for newspaper .</t>
  </si>
  <si>
    <t>bench under the maple tree in the autumn park</t>
  </si>
  <si>
    <t>person , left , holds onto a pumpkin as person , takes a sip of drink during an afternoon .</t>
  </si>
  <si>
    <t>orchids cascading from a centerpiece raised above the table creates such a romantic vibe .</t>
  </si>
  <si>
    <t>yellow liquid flowing on ice in a glass</t>
  </si>
  <si>
    <t>aerial view along filming location .</t>
  </si>
  <si>
    <t>one of the wild ponies</t>
  </si>
  <si>
    <t>bird escapes seagull climbs over the rocks</t>
  </si>
  <si>
    <t>the screen lets you navigate between series of screens .</t>
  </si>
  <si>
    <t>firefighters respond to an emergency .</t>
  </si>
  <si>
    <t>athlete breaks through the defence during the international match .</t>
  </si>
  <si>
    <t>see a sunset on a safari .</t>
  </si>
  <si>
    <t>a plaque on the side marks the site of explorer</t>
  </si>
  <si>
    <t>portrait of a woman with a pearl necklace</t>
  </si>
  <si>
    <t>illustration of cartoon girl in black color on the white background</t>
  </si>
  <si>
    <t>a hydrangea is ready to bloom outside a home</t>
  </si>
  <si>
    <t>yellow diamond no questions sign isolated on a white background</t>
  </si>
  <si>
    <t>gold statue of builder in front with vivid blue sky in the background</t>
  </si>
  <si>
    <t>the piano near the dining room</t>
  </si>
  <si>
    <t>the beach in winter with driftwood</t>
  </si>
  <si>
    <t>the towering saguaro cactus grows profusely throughout the desert landscape</t>
  </si>
  <si>
    <t>confident friendly young male doctor or nurse standing with a stethoscope around his neck with crossed arms smiling at the camera on a green background photo</t>
  </si>
  <si>
    <t>firemen work on a very smoky object to eliminate the causes of smoke</t>
  </si>
  <si>
    <t>cherry blossoms blooming during a foggy morning</t>
  </si>
  <si>
    <t>old cars on a scrap yard</t>
  </si>
  <si>
    <t>photo worked to look like a watercolor painting - nice !</t>
  </si>
  <si>
    <t>i have such bad anxiety that i scratch the back of my hands until they bleed</t>
  </si>
  <si>
    <t>a woman talking on a mobile phone in the park</t>
  </si>
  <si>
    <t>the upstairs personal room and artwork that once belonged to artist</t>
  </si>
  <si>
    <t>journalist was so cool , he was typing in the car before there were laptops or smart phones .</t>
  </si>
  <si>
    <t>zoom in of in - shell walnuts on white background .</t>
  </si>
  <si>
    <t>lucky horseshoes on an old barn door</t>
  </si>
  <si>
    <t>a model walks the runway at the presentation at spring summer .</t>
  </si>
  <si>
    <t>if you are looking for superior comfort , then you need to take a look at recliner .</t>
  </si>
  <si>
    <t>here is a closer look at the desk .</t>
  </si>
  <si>
    <t>craft beers play a big role .</t>
  </si>
  <si>
    <t>just like its predecessor , the cables for soft buttons are wrapped around the display - backing frame .</t>
  </si>
  <si>
    <t>a cartoon illustration of a water drop looking sick .</t>
  </si>
  <si>
    <t>a wintry scene as women sell vegetables on the street in front of rain stained apartment buildings ...</t>
  </si>
  <si>
    <t>firework in the night sky , holiday , public .</t>
  </si>
  <si>
    <t>cows on a summer pasture .</t>
  </si>
  <si>
    <t>happy couple family looking on each other .</t>
  </si>
  <si>
    <t>a new year 's eve scene with champagne glasses and christmas lights in the background</t>
  </si>
  <si>
    <t>actor is photographed at festival .</t>
  </si>
  <si>
    <t>® tundra - an extreme example of how durable and insulated a cooler can be .</t>
  </si>
  <si>
    <t>film writer and actor attend the premiere</t>
  </si>
  <si>
    <t>for those with a little less cash in their pocket , you can take home an electric bicycle that actually looks like a bike .</t>
  </si>
  <si>
    <t>event is considered the premier tournament on the competition .</t>
  </si>
  <si>
    <t>what it 's like flying with a toddler on an airplane</t>
  </si>
  <si>
    <t>however , a closer inspection reveals a path to a whole other room !</t>
  </si>
  <si>
    <t>judge scolded the actions of the court on thursday night in a speech saluting judge .</t>
  </si>
  <si>
    <t>sand dunes as the wind blows hard and the sand flows over the surface .</t>
  </si>
  <si>
    <t>bedroom with a queen size bed</t>
  </si>
  <si>
    <t>flat icon of bust of a man .</t>
  </si>
  <si>
    <t>person will bear the closest inspection .</t>
  </si>
  <si>
    <t>big sister : daughter offers a helping hand with her little brother 's care</t>
  </si>
  <si>
    <t>the anchor from the wreck sits in front yard .</t>
  </si>
  <si>
    <t>football player in action during the international friendly match .</t>
  </si>
  <si>
    <t>shelves of unfinished pottery except for finished coffee mug among all the rest</t>
  </si>
  <si>
    <t>the rocket without stroke on the white background colored</t>
  </si>
  <si>
    <t>basketball center drives against basketball point guard during the second quarter .</t>
  </si>
  <si>
    <t>protected site on an overcast day .</t>
  </si>
  <si>
    <t>a luxury house with the gates in suburbs at dusk</t>
  </si>
  <si>
    <t>create a graph in us map</t>
  </si>
  <si>
    <t>the most beautiful lakes in the world</t>
  </si>
  <si>
    <t>amphibious plane be 200 intended to fight fire</t>
  </si>
  <si>
    <t>the aurora borealis over a still lake .</t>
  </si>
  <si>
    <t>owl under the - acrylic painting on canvas for sale</t>
  </si>
  <si>
    <t>countdown to the spacecraft 's closest approach to bodies with heliocentric orbit</t>
  </si>
  <si>
    <t>girls throw candy to spectators during the parade</t>
  </si>
  <si>
    <t>example of a trendy dining room design</t>
  </si>
  <si>
    <t>map of the study area</t>
  </si>
  <si>
    <t>religious leader is giving his blessing to politician after the baby was baptized today .</t>
  </si>
  <si>
    <t>a dramatic time lapse shot of traffic traveling over tied arch bridge</t>
  </si>
  <si>
    <t>the wild coast at fictional character</t>
  </si>
  <si>
    <t>colored pencils forming a border with copy space .</t>
  </si>
  <si>
    <t>the food made it hard to leave</t>
  </si>
  <si>
    <t>a : will demonstrate understanding of the text 's general content .</t>
  </si>
  <si>
    <t>painting artist was a painter best known for his lavish , sweeping landscapes .</t>
  </si>
  <si>
    <t>a cute little girl and the vase of purple flower</t>
  </si>
  <si>
    <t>image of region near the pair of stars listed as ic</t>
  </si>
  <si>
    <t>dead tree with no leaves</t>
  </si>
  <si>
    <t>pop artist is seen with her boyfriend</t>
  </si>
  <si>
    <t>where - hand pressing a button on blurred background concept .</t>
  </si>
  <si>
    <t>this kind of font is appealing to me for this project , and i still have to figure out why .</t>
  </si>
  <si>
    <t>see you at the movies .</t>
  </si>
  <si>
    <t>hanging bridge cutting through the rainforest in the area</t>
  </si>
  <si>
    <t>the singer looked sensational in an electric blue gown</t>
  </si>
  <si>
    <t>beautiful city by the sea .</t>
  </si>
  <si>
    <t>we spared no expense on our new tile flooring - the only part of our renovation where we did notrecycle .</t>
  </si>
  <si>
    <t>film director attends the world premiere</t>
  </si>
  <si>
    <t>cake i made for a baby shower !</t>
  </si>
  <si>
    <t>from a child to symptom : rare images of childhood</t>
  </si>
  <si>
    <t>hindu place of worship dedicated to religious practice</t>
  </si>
  <si>
    <t>actor defends the poor reception</t>
  </si>
  <si>
    <t>an illustration of hands with fingers spread apart .</t>
  </si>
  <si>
    <t>person is congratulated by football player after securing all points for football team .</t>
  </si>
  <si>
    <t>mountain path by armed force</t>
  </si>
  <si>
    <t>~ christmas is a stocking stuffed with sugary goodness ... comedian</t>
  </si>
  <si>
    <t>a model walks the runway at the show during spring summer</t>
  </si>
  <si>
    <t>five headed serpent guarding buddhist place of worship and a city</t>
  </si>
  <si>
    <t>a simple , seasonal salad of beetroot , feta and walnut .</t>
  </si>
  <si>
    <t>olympic athlete riding her horse during an event</t>
  </si>
  <si>
    <t>an artist holds a guitar and sings into a microphone .</t>
  </si>
  <si>
    <t>flying around a horse - aerial shot in film format</t>
  </si>
  <si>
    <t>the guided - missile destroyer is underway alongside the aircraft carrier</t>
  </si>
  <si>
    <t>stack of magazines on a table made from tree stump</t>
  </si>
  <si>
    <t>actor attends us state to celebrate young people changing the world</t>
  </si>
  <si>
    <t>sculptor created the that is a well - known monument in the little</t>
  </si>
  <si>
    <t>little boys playing with soap bubbles at sunset , slow motion</t>
  </si>
  <si>
    <t>all finished up and filled with books .</t>
  </si>
  <si>
    <t>photo : the grave of electrical engineer</t>
  </si>
  <si>
    <t>orange cartoon character with chef 's cap , pan and cooking spun runs on the white background</t>
  </si>
  <si>
    <t>bathroom in the loft with shower .</t>
  </si>
  <si>
    <t>car traffic on a flyover crossing road at night in city</t>
  </si>
  <si>
    <t>change the color of your eyes without honey or contacts ... forever !</t>
  </si>
  <si>
    <t>actors wear matching blue dresses at the premiere</t>
  </si>
  <si>
    <t>cupcakes ... definitely wan na get something made like these for 2nd birthday !</t>
  </si>
  <si>
    <t>young boy holding a magnifying glass up to his eye</t>
  </si>
  <si>
    <t>height of vile : did a very public 360 when she declared sheadmired the beauty of animals ... in fashion</t>
  </si>
  <si>
    <t>poster art for drama film .</t>
  </si>
  <si>
    <t>father and son having fun on the beach at sunset , father throwing young boy up into the air</t>
  </si>
  <si>
    <t>husband and wife walking and laughing on the beach on their 15th wedding anniversary</t>
  </si>
  <si>
    <t>may full moon over the old harbour</t>
  </si>
  <si>
    <t>male performer with painted face and wearing a beret on the high street during event</t>
  </si>
  <si>
    <t>grunge rubber stamp with the name and map vector illustration vector</t>
  </si>
  <si>
    <t>image result for asteroid the bucking bull</t>
  </si>
  <si>
    <t>connecting filming location to the world</t>
  </si>
  <si>
    <t>the crime in this city is so bad that even thieves are stealing tires off police cars .</t>
  </si>
  <si>
    <t>kind of like on me of those hotels where there was the lobby and it opened up into a massive room with a high ceiling</t>
  </si>
  <si>
    <t>the winners of awards - in pictures</t>
  </si>
  <si>
    <t>sheep on a rock stuck between big cliffs .</t>
  </si>
  <si>
    <t>in 4k format woman stretching her body on the beach</t>
  </si>
  <si>
    <t>athlete hits a return against olympic athlete during their men 's singles quarter - final match , province .</t>
  </si>
  <si>
    <t>happy new year - lettering holiday calligraphy phrase isolated on the background .</t>
  </si>
  <si>
    <t>dog lying in bed turning off an alarm clock</t>
  </si>
  <si>
    <t>young crocodile looking at the camera</t>
  </si>
  <si>
    <t>nothing beats camping on the beach by the water ... except maybe if the water was warm enough to swim in ;)</t>
  </si>
  <si>
    <t>the art and bead tent .</t>
  </si>
  <si>
    <t>ring of files in person with central cut 6x4 mm</t>
  </si>
  <si>
    <t>soup is a tried and true choice for an appetizer</t>
  </si>
  <si>
    <t>black hat on a white background</t>
  </si>
  <si>
    <t>classic view of the medieval houses and canals famous city</t>
  </si>
  <si>
    <t>a close - up of a person 's face , looking seriously at the camera</t>
  </si>
  <si>
    <t>these dogs in the gallery must like to wine .</t>
  </si>
  <si>
    <t>planet earth against a black background .</t>
  </si>
  <si>
    <t>a remodeled kitchen in an architect 's home</t>
  </si>
  <si>
    <t>the streets early in the morning</t>
  </si>
  <si>
    <t>hard rock artist performs live .</t>
  </si>
  <si>
    <t>musical artist at the final</t>
  </si>
  <si>
    <t>looking down the road towards the north</t>
  </si>
  <si>
    <t>a short walk from the property</t>
  </si>
  <si>
    <t>baseball player of hard rock artist performs on stage</t>
  </si>
  <si>
    <t>all of my bags , packed and ready to go .</t>
  </si>
  <si>
    <t>the tortoise and the giraffe .</t>
  </si>
  <si>
    <t>accommodation type for rent in a mas - farm house</t>
  </si>
  <si>
    <t>cat in the hat make up .</t>
  </si>
  <si>
    <t>botanical illustration with a wreath made of stylized hand drawn leaves .</t>
  </si>
  <si>
    <t>hidden in the tree line you 'll need to look hard to find these majestic animals .</t>
  </si>
  <si>
    <t>hooked rug of a small sailboat</t>
  </si>
  <si>
    <t>moon set in the sky</t>
  </si>
  <si>
    <t>the impala is a medium - sized antelope found</t>
  </si>
  <si>
    <t>photographed close up of ripe wheat after harvest as natural background .</t>
  </si>
  <si>
    <t>senior man with people riding on a cart</t>
  </si>
  <si>
    <t>currency on a white background</t>
  </si>
  <si>
    <t>this photo was taking after takeoff .</t>
  </si>
  <si>
    <t>use a native plant to attract bees to your garden</t>
  </si>
  <si>
    <t>message in a bottle on sand beach</t>
  </si>
  <si>
    <t>actor attended the event alongside cinematographer .</t>
  </si>
  <si>
    <t>football player , striking the ball for football team against football team on sunday , has been linked</t>
  </si>
  <si>
    <t>a beautiful sky to signal the imminent arrival of the storm .</t>
  </si>
  <si>
    <t>food is a side you 'll enjoy with so many dishes .</t>
  </si>
  <si>
    <t>white sphere isolated render on a white background photo</t>
  </si>
  <si>
    <t>original new 12x12 inch oil on panel .</t>
  </si>
  <si>
    <t>person of progressive rock artist performs</t>
  </si>
  <si>
    <t>summer camp with design elements on the chalkboard .</t>
  </si>
  <si>
    <t>person ends up with the fans as they celebrate a victory against football team</t>
  </si>
  <si>
    <t>foods for a flat belly by green blender</t>
  </si>
  <si>
    <t>4k real time shot , the arena inside roman structure</t>
  </si>
  <si>
    <t>close - up of a bright orange butterflies drinking water from a moss</t>
  </si>
  <si>
    <t>illustration of abstract background with a metallic element .</t>
  </si>
  <si>
    <t>all the dresses that we made before they were decorated .</t>
  </si>
  <si>
    <t>waves crash into large rocks on the beach</t>
  </si>
  <si>
    <t>filming location with his brother on the summit</t>
  </si>
  <si>
    <t>flying over the river in the city .</t>
  </si>
  <si>
    <t>a silhouette of a woman dancing on her own against a white background</t>
  </si>
  <si>
    <t>champagne with fireworks in the background</t>
  </si>
  <si>
    <t>the bedroom features a queen - sized bed with industry and a flat screen tv .</t>
  </si>
  <si>
    <t>tilt up of canoes along the banks at sunrise on the national historic trail</t>
  </si>
  <si>
    <t>filming location born rock star and folk rock artist in concert .</t>
  </si>
  <si>
    <t>silhouette of a girl reading a book .</t>
  </si>
  <si>
    <t>statue of religious leader playing the harp</t>
  </si>
  <si>
    <t>as has become the case every year at this event , the big question was : person making an entrance this year ?</t>
  </si>
  <si>
    <t>person , left , leaps to head the ball will person during playoff game .</t>
  </si>
  <si>
    <t>pop rock artist and actor .</t>
  </si>
  <si>
    <t>young yoga woman meditating in lotus pose on the beach at sunset</t>
  </si>
  <si>
    <t>friends forever : i think friendships are a lot more valuable than job .</t>
  </si>
  <si>
    <t>broken glass bottle on the beach</t>
  </si>
  <si>
    <t>ceiling down call out to deal with it .</t>
  </si>
  <si>
    <t>biological species on a red flower</t>
  </si>
  <si>
    <t>hard rock artist performs during tv programme .</t>
  </si>
  <si>
    <t>drawing of a proposed plan for the property .</t>
  </si>
  <si>
    <t>the interior of the room was designed to amaze .</t>
  </si>
  <si>
    <t>this meadow , was a magnet today for monarch butterflies needing to stop and rest and refuel before continuing their migration along the lake to points much further south --</t>
  </si>
  <si>
    <t>the adventure of the light by industry</t>
  </si>
  <si>
    <t>years later , there 's still no racing like the original series</t>
  </si>
  <si>
    <t>around mid point to person .</t>
  </si>
  <si>
    <t>the house towers over show .</t>
  </si>
  <si>
    <t>trails in x shape on a frozen lake</t>
  </si>
  <si>
    <t>drummer of artist backstage at the apollo</t>
  </si>
  <si>
    <t>portrait of a boy hiding with hood over his face</t>
  </si>
  <si>
    <t>sardines for sale at the fish market</t>
  </si>
  <si>
    <t>after exploring his favorite thing in the world , it was time for cake .</t>
  </si>
  <si>
    <t>a mare and foal trying to look for food and a place to keep them warm at night</t>
  </si>
  <si>
    <t>rows of black dumbbells in a gym</t>
  </si>
  <si>
    <t>jazz fusion artist performs on day of festival</t>
  </si>
  <si>
    <t>stone bench isolated on a white background</t>
  </si>
  <si>
    <t>man grilling meat on a market in the township</t>
  </si>
  <si>
    <t>silhouette of a girl who looks into the distance against the blue ocean .</t>
  </si>
  <si>
    <t>running back # carries the ball against american football team during a game .</t>
  </si>
  <si>
    <t>various angles of a forest during the day</t>
  </si>
  <si>
    <t>week - images from the football game .</t>
  </si>
  <si>
    <t>horses inside the car park at the time have been escorted to safety</t>
  </si>
  <si>
    <t>funny event was for a serious cause</t>
  </si>
  <si>
    <t>chains on a window sill in the stables</t>
  </si>
  <si>
    <t>artist of artist performs live on stage at festival</t>
  </si>
  <si>
    <t>person celebrates go - ahead touchdown against a city .</t>
  </si>
  <si>
    <t>person wore his socks for the movie</t>
  </si>
  <si>
    <t>folk artist arrives at awards</t>
  </si>
  <si>
    <t>woodpecker -- heard -- then seen .</t>
  </si>
  <si>
    <t>slow - motion of a cute little child or toddler jumping happily at home .</t>
  </si>
  <si>
    <t>the skyscraper , nicknamed , is designed by architect</t>
  </si>
  <si>
    <t>you think dogs will not be in heaven ? i tell you , they will be there long before any of us</t>
  </si>
  <si>
    <t>person is choosing food in the supermarket with apples and drinks</t>
  </si>
  <si>
    <t>female patient being interviewed by nurse prior to a physical exam</t>
  </si>
  <si>
    <t>mr. fox in the room</t>
  </si>
  <si>
    <t>award winner and celebrity attend awards in partnership with manufacturing</t>
  </si>
  <si>
    <t>wine poured into a glass .</t>
  </si>
  <si>
    <t>ice hockey player was on the ice for all goals on tuesday night .</t>
  </si>
  <si>
    <t>rebellious man wearing jeans and a plaid shirt at a gas station , smoking</t>
  </si>
  <si>
    <t>fit a laundry room in a cupboard</t>
  </si>
  <si>
    <t>abstract circles pattern on a yellow background .</t>
  </si>
  <si>
    <t>musician of issues performs on stage</t>
  </si>
  <si>
    <t>ice hockey player celebrates a goal against sports team</t>
  </si>
  <si>
    <t>live music was part of the fun at foods and food product</t>
  </si>
  <si>
    <t>catcher drew walks in games against tv soap opera</t>
  </si>
  <si>
    <t>ice that covers continent is cracking from the inside out</t>
  </si>
  <si>
    <t>football player at the end of the match .</t>
  </si>
  <si>
    <t>instead of remodeling , we bought a camper !</t>
  </si>
  <si>
    <t>snowy trees on the refuge</t>
  </si>
  <si>
    <t>the sound of a subway</t>
  </si>
  <si>
    <t>mauve mother of the bride dress</t>
  </si>
  <si>
    <t>person and groom looking lovingly at each other with veil flowing in wind</t>
  </si>
  <si>
    <t>abstract vector pattern on a light background .</t>
  </si>
  <si>
    <t>a burglar trying to get into a house by the back door</t>
  </si>
  <si>
    <t>the collection is modeled during fashion week</t>
  </si>
  <si>
    <t>my friend 's beautiful year round cottage by the lake .</t>
  </si>
  <si>
    <t>cars packed tightly in a parking lot .</t>
  </si>
  <si>
    <t>a white beach chair facing tourist attraction</t>
  </si>
  <si>
    <t>sight seeing in the gorgeous city</t>
  </si>
  <si>
    <t>the intersection is completely under water , forcing residents of the isolated street to drive through a neighbor 's yard to leave .</t>
  </si>
  <si>
    <t>the sun sets over river with a silhouette of a longtail boat .</t>
  </si>
  <si>
    <t>stairs leading to a cafe</t>
  </si>
  <si>
    <t>walking along the south bank in golden light on a sunny winter afternoon with the houses of parliament on the north</t>
  </si>
  <si>
    <t>fashion model &amp; others for person</t>
  </si>
  <si>
    <t>swings in playground swaying with no one on them 4k</t>
  </si>
  <si>
    <t>hand holding a compass isolated on white background</t>
  </si>
  <si>
    <t>person , from a portrait about 1680</t>
  </si>
  <si>
    <t>portrait photography of a family in bed .</t>
  </si>
  <si>
    <t>the many faces of pop artist</t>
  </si>
  <si>
    <t>big version of the 2nd project picture .</t>
  </si>
  <si>
    <t>use your beard for more than a decoration !</t>
  </si>
  <si>
    <t>cupcakes in a row on a pink background .</t>
  </si>
  <si>
    <t>pop artist performs at show</t>
  </si>
  <si>
    <t>vision of leopard : posted this extravagant snap on thursday</t>
  </si>
  <si>
    <t>you know it 's a good day when the kids are so exhausted they fall asleep from all the fun !</t>
  </si>
  <si>
    <t>a city located directly north</t>
  </si>
  <si>
    <t>group of miners on a break</t>
  </si>
  <si>
    <t>cereal colorful bright loops being poured into a bowl slow motion .</t>
  </si>
  <si>
    <t>fresh produce for sale at a farmers market</t>
  </si>
  <si>
    <t>small harbor in the village on the coast with boats</t>
  </si>
  <si>
    <t>basilica during winter , just went to the outside and took pics</t>
  </si>
  <si>
    <t>synthpop artist performs on stage</t>
  </si>
  <si>
    <t>why is that grumpy dog in my house ?</t>
  </si>
  <si>
    <t>military sailors in uniform against the background of the flag .</t>
  </si>
  <si>
    <t>all the best to tv character who is preparing for his competition overseas .</t>
  </si>
  <si>
    <t>friends around a table sharing food</t>
  </si>
  <si>
    <t>aerial view of the red roof made of steel</t>
  </si>
  <si>
    <t>flowers and wheels made from money , for sale on the streets below buddhist place of worship .</t>
  </si>
  <si>
    <t>the lock and wedding rings isolated on white</t>
  </si>
  <si>
    <t>military commander addressing a crowd</t>
  </si>
  <si>
    <t>successful businessman takes off his glasses and showing thumb up .</t>
  </si>
  <si>
    <t>at present , the pier is not marked with signs that warn of currents .</t>
  </si>
  <si>
    <t>dozens of monarch butterflies are gathered on a tree branch in the forest</t>
  </si>
  <si>
    <t>starfish standing on the beach</t>
  </si>
  <si>
    <t>teacher in white blouse at the blackboard</t>
  </si>
  <si>
    <t>fresh garlic at a market stall</t>
  </si>
  <si>
    <t>silver lantern surrounded by a wreath of beautiful green foliage .</t>
  </si>
  <si>
    <t>... tan tile or we could get a light grey tile like in the bottom picture</t>
  </si>
  <si>
    <t>country to contest both finals</t>
  </si>
  <si>
    <t>person walks down the beautiful colonial cobblestone street</t>
  </si>
  <si>
    <t>baby bison and their parents roam their field on the campus .</t>
  </si>
  <si>
    <t>traditional old , tiled houses on the waterfront in the district</t>
  </si>
  <si>
    <t>i am not even going to try to pretend .</t>
  </si>
  <si>
    <t>in which year did late gothic revival structure officially open ?</t>
  </si>
  <si>
    <t>this is like caging an inferno behind a screen .</t>
  </si>
  <si>
    <t>time lapse cloudy on sky over the green field</t>
  </si>
  <si>
    <t>a fashion look featuring tee - shirt , blue shirt and knee socks .</t>
  </si>
  <si>
    <t>the group hiking along the trail</t>
  </si>
  <si>
    <t>soon the pair were venturing down to the pool for a swim .</t>
  </si>
  <si>
    <t>located at the top of a mountain ridge the hut - like structures were built at different heights to bring to mind the surrounding mountains .</t>
  </si>
  <si>
    <t>feeling lonely in this big world .</t>
  </si>
  <si>
    <t>a boy with his pet cat .</t>
  </si>
  <si>
    <t>a set of tools on a wooden table background .</t>
  </si>
  <si>
    <t>people buy houseplants and bulbs</t>
  </si>
  <si>
    <t>statue by the river in the morning .</t>
  </si>
  <si>
    <t>person attends the premiere during festival</t>
  </si>
  <si>
    <t>illustration isolated on a white background</t>
  </si>
  <si>
    <t>a child sits alone in the streets after the invasion</t>
  </si>
  <si>
    <t>the monastery situated in the swedish town</t>
  </si>
  <si>
    <t>the town is known for its beaches .</t>
  </si>
  <si>
    <t>a single ripe blackberry with leaves</t>
  </si>
  <si>
    <t>one of the highlights was this solar pergola - functional for shading and for capturing energy .</t>
  </si>
  <si>
    <t>rugby player receives medical attention during game .</t>
  </si>
  <si>
    <t>extra large movie poster image for thriller film</t>
  </si>
  <si>
    <t>art gallery : prep for the parade</t>
  </si>
  <si>
    <t>poster in a juxtaposition next to one of comic book character and a member wearing a bear skin</t>
  </si>
  <si>
    <t>thanks for this picture , healed tattoo of this wolf i did with blue eyes</t>
  </si>
  <si>
    <t>mural on ceiling of battle against person , the demon of death and destruction</t>
  </si>
  <si>
    <t>engineer at a construction site</t>
  </si>
  <si>
    <t>when the modular concept is added to technology , wonderful things can happen .</t>
  </si>
  <si>
    <t>students take a walk with staff member</t>
  </si>
  <si>
    <t>some cells have different numbers of chromosomes</t>
  </si>
  <si>
    <t>flame of the big fire at night</t>
  </si>
  <si>
    <t>zebras waiting for food to be tossed to them !</t>
  </si>
  <si>
    <t>young monks outside a small temple</t>
  </si>
  <si>
    <t>this is the house we may be able to get if things work out .</t>
  </si>
  <si>
    <t>garden of the empty tomb</t>
  </si>
  <si>
    <t>young woman wearing a hat and being playful and posing , on a green screen studio background</t>
  </si>
  <si>
    <t># reacts after hitting a solo home run in the second inning against sports team during the game .</t>
  </si>
  <si>
    <t>athlete celebrates after winning the auto race .</t>
  </si>
  <si>
    <t>hobby also forms part of the event , and gamers are welcome to dress up for the event .</t>
  </si>
  <si>
    <t>the girl with her hands in a gray kitten</t>
  </si>
  <si>
    <t>money in the red purse</t>
  </si>
  <si>
    <t>person awarded professional boxer with award .</t>
  </si>
  <si>
    <t>an old woman in a city street</t>
  </si>
  <si>
    <t>use lights from cars to create leading lines towards the city .</t>
  </si>
  <si>
    <t>a model wears a creation for - summer ready - to - wear fashion collection , presented during fashion week .</t>
  </si>
  <si>
    <t>celebrity revealed the secret to her lasting marriage with rock artist shortly before his death in january .</t>
  </si>
  <si>
    <t>mobile phone with map and arrow on a light background .</t>
  </si>
  <si>
    <t>isometric flat interior of hospital room .</t>
  </si>
  <si>
    <t>a shot of the first floor in the house .</t>
  </si>
  <si>
    <t>a long thin road crosses the water and disappearing land .</t>
  </si>
  <si>
    <t>it 's been a long drought of activity .</t>
  </si>
  <si>
    <t>portrait of a family with adult children in front yard of house</t>
  </si>
  <si>
    <t>ingredient covers a city on the banks .</t>
  </si>
  <si>
    <t>a model wears a creation by musical artist as part of fall - winter 2017 / 2018 ready - to - wear collection presented .</t>
  </si>
  <si>
    <t>actor presents the award for movie of the year on stage at awards on sunday .</t>
  </si>
  <si>
    <t>summer or winter , blue is a breath of fresh air .</t>
  </si>
  <si>
    <t>know the risks before shaving your cat !</t>
  </si>
  <si>
    <t>a barber working with his customer in a barber shop .</t>
  </si>
  <si>
    <t># goes up for a shot during a game against sports team .</t>
  </si>
  <si>
    <t>oil painting on board of a black cat</t>
  </si>
  <si>
    <t>a forest by person , etching</t>
  </si>
  <si>
    <t>woman walking in the forest , waving a greeting and picking wild mushrooms</t>
  </si>
  <si>
    <t>hand of woman holding water hose in the garden</t>
  </si>
  <si>
    <t>fall colors ... this is how it looked today ;)</t>
  </si>
  <si>
    <t>painting of organism by person</t>
  </si>
  <si>
    <t>fans during a match as part</t>
  </si>
  <si>
    <t>duchess of dances with a person in an outfit</t>
  </si>
  <si>
    <t>a child giving a kiss to his mother who is very happy</t>
  </si>
  <si>
    <t>this background , is available for free download</t>
  </si>
  <si>
    <t>mountain range and structure provide a dramatic backdrop for organization</t>
  </si>
  <si>
    <t>-- the main mosque new landmark</t>
  </si>
  <si>
    <t>white sign in gold frame hanging from a chain against a yellow background</t>
  </si>
  <si>
    <t>people trying to push the broken car at forest with locked box</t>
  </si>
  <si>
    <t>male shorts against the gradient background</t>
  </si>
  <si>
    <t>a man walks past the building .</t>
  </si>
  <si>
    <t>person original poster printed for br by person</t>
  </si>
  <si>
    <t>illustration of the simple sketches of men playing cricket on a white background</t>
  </si>
  <si>
    <t>demolition of a house with a digger .</t>
  </si>
  <si>
    <t>athlete and battle for the ball</t>
  </si>
  <si>
    <t>3d cg rendering of a noble man</t>
  </si>
  <si>
    <t>striking look on your hand with this attractive bracelet .</t>
  </si>
  <si>
    <t>i was quite surprised that , despite the horrible weather , the water was still pretty !</t>
  </si>
  <si>
    <t>white easter eggs with pattern hanging from a string .</t>
  </si>
  <si>
    <t>group of tourists sailing in a boat of wood</t>
  </si>
  <si>
    <t>a city the city as seen from the sea</t>
  </si>
  <si>
    <t>goalkeeper looks dejected after football player scored the winning goal</t>
  </si>
  <si>
    <t>coffee beans , coffee cup and currency on consumer product</t>
  </si>
  <si>
    <t>footprints on the beach , west</t>
  </si>
  <si>
    <t>spring summer trends from person</t>
  </si>
  <si>
    <t>man sleeping in front of a brick wall .</t>
  </si>
  <si>
    <t>person , a native , during his service .</t>
  </si>
  <si>
    <t>hard rock artists perform on the first night of the band 's residency .</t>
  </si>
  <si>
    <t>should you buy the iphone x for rs lakh or turn your focus to investments ?</t>
  </si>
  <si>
    <t>create a logo for an online platform measuring peace between groups</t>
  </si>
  <si>
    <t>scientists are using white cream from a bottle to clean his hands .</t>
  </si>
  <si>
    <t>participants on a field trip</t>
  </si>
  <si>
    <t>a line graph that shows results of a process over time .</t>
  </si>
  <si>
    <t>submitted by the same person as the last one &gt; i think we can all guess who : p</t>
  </si>
  <si>
    <t>i love everything about this .</t>
  </si>
  <si>
    <t>a mortar of the shellsheld positions around a city</t>
  </si>
  <si>
    <t>close - up of dry fruits at a market stall</t>
  </si>
  <si>
    <t>road map with the main cities</t>
  </si>
  <si>
    <t>logo for sale women dressed in traditional tribal wear with her hand holding a coffee cup on top of her head .</t>
  </si>
  <si>
    <t>this open house gives you the feeling that you are</t>
  </si>
  <si>
    <t>a lot of burning candles close - up .</t>
  </si>
  <si>
    <t>american football player runs with the ball against sports team</t>
  </si>
  <si>
    <t>students take in the skyline .</t>
  </si>
  <si>
    <t>bodies of water has shrunk from one of the largest lakes in the world to a shadow of its former self .</t>
  </si>
  <si>
    <t>the horse is pictured making its way along the parade route</t>
  </si>
  <si>
    <t>life is like riding a bicycle to keep your balance</t>
  </si>
  <si>
    <t>the view of the main altar .</t>
  </si>
  <si>
    <t>fury defeats boxer , rocks boxing as the new heavyweight champion</t>
  </si>
  <si>
    <t>soccer player poses with the trophy after the match .</t>
  </si>
  <si>
    <t>street scenes in the 1940s .</t>
  </si>
  <si>
    <t>the front exterior of a modern red brick detached family home built on an estate</t>
  </si>
  <si>
    <t>turn the bathroom into an extension of your living space with cool décor</t>
  </si>
  <si>
    <t>flag on the ball isolated on white</t>
  </si>
  <si>
    <t>the first floor and sales and display area of new store .</t>
  </si>
  <si>
    <t>family is running fast on the beach</t>
  </si>
  <si>
    <t>female worker in the industry at the assembly line</t>
  </si>
  <si>
    <t>bridge in the marina at night</t>
  </si>
  <si>
    <t>we know from poetry book that if we 've accepted builder then we 've been made righteous , so this verse is talking to person .</t>
  </si>
  <si>
    <t>close - up of biological species on branch</t>
  </si>
  <si>
    <t>which of the following expressions represents the sum of 16 and five times a number .</t>
  </si>
  <si>
    <t>vector of a labrador retriever dog isolated on a white background .</t>
  </si>
  <si>
    <t>island in a kitchen cheap kitchen islands .</t>
  </si>
  <si>
    <t>rest place in the forest .</t>
  </si>
  <si>
    <t>football player during the match at sports facility</t>
  </si>
  <si>
    <t>can you see the unicorn in the fire ?</t>
  </si>
  <si>
    <t>kids having fun at the backyard of house during birthday party 4k</t>
  </si>
  <si>
    <t>tigers , like children and dogs , can be taught to modify their behavior through the skilled application of reward</t>
  </si>
  <si>
    <t>jockey and his wife attend the party for the film</t>
  </si>
  <si>
    <t>poster - i feel that this is a fun poster which clearly sows through the illustrations .</t>
  </si>
  <si>
    <t>crowd in a concert at festival</t>
  </si>
  <si>
    <t>fans appear to be split about whether or not their club should keep hold of the frontman</t>
  </si>
  <si>
    <t>composer and impresario attend the 48th festival premiere .</t>
  </si>
  <si>
    <t>these takraw ball on bowl</t>
  </si>
  <si>
    <t>does your entryway open right up into the living room ? do you have nowhere to put shoes , coats or backpacks ? these ideas will help you create an entryway using furniture , bookcases and more !</t>
  </si>
  <si>
    <t>baseball player of the bats during a game</t>
  </si>
  <si>
    <t>the team of tv programme accepts their award at award .</t>
  </si>
  <si>
    <t>basketball shooting guard # tries to stop basketball small forward # from getting a pass during their game .</t>
  </si>
  <si>
    <t>actors at the premiere of the motion picture</t>
  </si>
  <si>
    <t>solar panel on the roof of the building</t>
  </si>
  <si>
    <t>cranes at the construction site .</t>
  </si>
  <si>
    <t>one of the many lakes</t>
  </si>
  <si>
    <t>wheat harvesting with a combine harvester in the evening</t>
  </si>
  <si>
    <t>the moon was full on the night of my last visit</t>
  </si>
  <si>
    <t>images from person at boys basketball game .</t>
  </si>
  <si>
    <t>young businesswoman drinking coffee in the office</t>
  </si>
  <si>
    <t>cookies that melt in your mouth !</t>
  </si>
  <si>
    <t>a general view of the christmas lights alonga city .</t>
  </si>
  <si>
    <t>the papal account , person , will be shut down when religious leader leaves office , production company reports .</t>
  </si>
  <si>
    <t>bee with crown and flowers tattoo on the leg</t>
  </si>
  <si>
    <t>walk from the pitch following a training session with football team at training ground</t>
  </si>
  <si>
    <t>new year date composed with a golden planet earth and greetings in 3d illustration</t>
  </si>
  <si>
    <t>our first day we ate a nice little place on the main strip .</t>
  </si>
  <si>
    <t>an iron chandelier by person and a painting by person hang in the double parlor .</t>
  </si>
  <si>
    <t>branch with cones on a white background</t>
  </si>
  <si>
    <t>electric flash of lightning on a blue background photo</t>
  </si>
  <si>
    <t>animal , and sheep in the region</t>
  </si>
  <si>
    <t>learn some of the differences between a logo and a brand identity</t>
  </si>
  <si>
    <t>person plays the keyboard in the band</t>
  </si>
  <si>
    <t>this tattoo has it all : fictional character , using a high - five aid , an explosion -- this may be the greatest or most regrettable tattoo of all - time .</t>
  </si>
  <si>
    <t>snowman in the - red</t>
  </si>
  <si>
    <t>person wearing a red waterproof jacket matching the autumn leaves of a maple</t>
  </si>
  <si>
    <t>moving past a rusty navigational buoy and water birds in a small boat with audio</t>
  </si>
  <si>
    <t>western christian holiday from some very unhappy dogs</t>
  </si>
  <si>
    <t>is in action during her first round match at the tennis</t>
  </si>
  <si>
    <t>an elephant chasing zebra at a watering hole in the savanna</t>
  </si>
  <si>
    <t>modern laptop mobile phone and tablet interacting with each other 3d rendering</t>
  </si>
  <si>
    <t>panoramic view with red roofs by day</t>
  </si>
  <si>
    <t>person avoided any real pain by using a mask as part of his costume</t>
  </si>
  <si>
    <t>mimic of an old home</t>
  </si>
  <si>
    <t>national register of historic places location is lined with architecture</t>
  </si>
  <si>
    <t>poem for the mother day</t>
  </si>
  <si>
    <t>a farmer ploughs a field</t>
  </si>
  <si>
    <t>dressing table , i could possibly make this easier than the others , nice geometric shapes</t>
  </si>
  <si>
    <t>beautiful girl eating apple near a tree</t>
  </si>
  <si>
    <t>the game on the stand</t>
  </si>
  <si>
    <t>the beauty of our sky !</t>
  </si>
  <si>
    <t>pop rock artist performs at awards</t>
  </si>
  <si>
    <t>extra large movie poster image for musical film</t>
  </si>
  <si>
    <t>businessman and businesswoman sitting at the table and talking while their colleague on wheelchair joining their discussion</t>
  </si>
  <si>
    <t>pop rock artist , pop punk artist and pop rock artist from pop rock artist , attend .</t>
  </si>
  <si>
    <t>we 're all in this together : for piano by record producer</t>
  </si>
  <si>
    <t>athlete looks on during the captain 's run</t>
  </si>
  <si>
    <t>braided hairstyles for short hair a line</t>
  </si>
  <si>
    <t>person applying a coat of warm , buttery - yellow paint to his home</t>
  </si>
  <si>
    <t>a double fronted cottage full of character</t>
  </si>
  <si>
    <t>example of a healthy breakfast , porridge with berries</t>
  </si>
  <si>
    <t>animal chasing animal away from waterhole so that the herd</t>
  </si>
  <si>
    <t>film director attends the premiere during festival .</t>
  </si>
  <si>
    <t>person drops the puck for olympic athlete and us state</t>
  </si>
  <si>
    <t>person was honoured posthumously with the award during the ceremony</t>
  </si>
  <si>
    <t>seamless pattern with watercolor flowers on a white background</t>
  </si>
  <si>
    <t>pop artist looked excited to see hat at award .</t>
  </si>
  <si>
    <t>fishermen preparing a net in knee deep water on a beach with their fishing boat in the background</t>
  </si>
  <si>
    <t>the many benefits of exercise during your pregnancy .</t>
  </si>
  <si>
    <t>this little girl is rocking temporary hair color .</t>
  </si>
  <si>
    <t>sign with a bus in the background</t>
  </si>
  <si>
    <t>wedding dress by halfpenny london</t>
  </si>
  <si>
    <t>tips for buying a luxury home</t>
  </si>
  <si>
    <t>there truly is nowhere else like this pristine world of ice .</t>
  </si>
  <si>
    <t>illustration of an owl at the branch of a tree near the wooden house</t>
  </si>
  <si>
    <t>example of a minimalist stucco exterior home design</t>
  </si>
  <si>
    <t>tennis player reacts after winning the first set against tennis player during his second round match at the tennis tournament</t>
  </si>
  <si>
    <t>a typical shed on the seashore</t>
  </si>
  <si>
    <t>how sustainable is an educational system that fails to meet students innate need for energetic movement and free play ?</t>
  </si>
  <si>
    <t>vector , low polygon 3d palm tree on lonely island in the ocean stock vector</t>
  </si>
  <si>
    <t>the dolphin who is jumping out of sea water on white background , isolated .</t>
  </si>
  <si>
    <t>actors arrive at the premiere</t>
  </si>
  <si>
    <t>man fixing the door handle with screwdriver</t>
  </si>
  <si>
    <t>view just a few miles south .</t>
  </si>
  <si>
    <t>a wedding venue was auctioned for $4.65 million wednesday .</t>
  </si>
  <si>
    <t>like this industrial style garden room</t>
  </si>
  <si>
    <t>architect 's toolbox : drawings on the way to a dream home</t>
  </si>
  <si>
    <t>autumn trees in the park</t>
  </si>
  <si>
    <t>players congratulate cricket player for the dismissal of cricket player during their a match .</t>
  </si>
  <si>
    <t>business woman working on a laptop</t>
  </si>
  <si>
    <t>lose a hour in the morning , and you will spend all day looking for it .</t>
  </si>
  <si>
    <t>another shade : star changed into a dark brown shirt and grey trousers</t>
  </si>
  <si>
    <t>illustration of a long shadow guitar pick with a leaf</t>
  </si>
  <si>
    <t>overview of the tram in a square</t>
  </si>
  <si>
    <t>the dramatic sight of icebergs dorsal fin which measures more than has prompted</t>
  </si>
  <si>
    <t>rhythm and blues artist performs live on stage as part</t>
  </si>
  <si>
    <t>shadow of the concept art</t>
  </si>
  <si>
    <t>rugby player stretches out before the game</t>
  </si>
  <si>
    <t>pop artist ticked off his fans after he showed up late to a concert .</t>
  </si>
  <si>
    <t>steepest street in the world</t>
  </si>
  <si>
    <t>shallow waters of the river in valley of rolling hills</t>
  </si>
  <si>
    <t>romantic young couple on the beach walking along the shore</t>
  </si>
  <si>
    <t>baby cute girl with curly hair hug the teddy bear</t>
  </si>
  <si>
    <t>athletes visit the statue of liberty while in .</t>
  </si>
  <si>
    <t>cookies in the shape of star on the wooden dark background</t>
  </si>
  <si>
    <t>what is the color of this puppy ?</t>
  </si>
  <si>
    <t>soldiers in front of the building</t>
  </si>
  <si>
    <t>victory is always possible for the person who refuses to stop fighting</t>
  </si>
  <si>
    <t>teenage boys laughing like crazy and kidding isolated on the white background</t>
  </si>
  <si>
    <t>close up of a muscular man hitting tire with a hammer</t>
  </si>
  <si>
    <t>a fashion look featuring white shirt , blue jackets and hi low skirt .</t>
  </si>
  <si>
    <t>animated silhouette young woman running on the white background .</t>
  </si>
  <si>
    <t>front view of the building with office space</t>
  </si>
  <si>
    <t>toddlers sit by a basket of puppies in a flea market that consists mostly of person</t>
  </si>
  <si>
    <t>at the entrance , large directional signs for east or west</t>
  </si>
  <si>
    <t>this is how i want my bridesmaids to be dressed for the wedding !</t>
  </si>
  <si>
    <t>image may contain : person , playing a musical instrument , on stage , beard and text</t>
  </si>
  <si>
    <t>person is congratulated by person after a touchdown reception against american football team .</t>
  </si>
  <si>
    <t>director of competitions announces football team during the official draw .</t>
  </si>
  <si>
    <t>dangerous barbed wire in front of floating clouds .</t>
  </si>
  <si>
    <t>bright christmas card with film character on a blue background</t>
  </si>
  <si>
    <t>10th graders modeled prom dresses on saturday .</t>
  </si>
  <si>
    <t>biological species showing it 's autumn colours against a contrasting blue sky</t>
  </si>
  <si>
    <t>after receiving an ornament for christmas mother found an inventive way to feature it</t>
  </si>
  <si>
    <t>ngc is an open cluster with associated nebula located in galaxy that appears in the constellation</t>
  </si>
  <si>
    <t>tourist attraction in the autumn</t>
  </si>
  <si>
    <t>ship 's wake at she transits strait heading into sea</t>
  </si>
  <si>
    <t>hands on with interest with software</t>
  </si>
  <si>
    <t>blush camera waterproof tote bag height</t>
  </si>
  <si>
    <t>a dragon sculpted in metal on display</t>
  </si>
  <si>
    <t>clip of wheat or barley field blowing in the wind at sunset or sunrise</t>
  </si>
  <si>
    <t>american football team running back american football player , scores against sports team during the second half of a football game .</t>
  </si>
  <si>
    <t>maxi dresses off the shoulder</t>
  </si>
  <si>
    <t>person arrives at the premiere held</t>
  </si>
  <si>
    <t>flowers dancing in the wind</t>
  </si>
  <si>
    <t>bundle : person is mobbed by his team - mates after scoring the winning goal</t>
  </si>
  <si>
    <t>actor attends the premiere held at the imax</t>
  </si>
  <si>
    <t>american football cornerback during their game</t>
  </si>
  <si>
    <t>red deer cross a road</t>
  </si>
  <si>
    <t>buses on a street with the building</t>
  </si>
  <si>
    <t>a man in a black shirt and glasses is talking on the phone .</t>
  </si>
  <si>
    <t>pop artist is stunning in this dress .</t>
  </si>
  <si>
    <t>overview of the dining room</t>
  </si>
  <si>
    <t>the colors and patterns just get me every time .</t>
  </si>
  <si>
    <t>woman is drinking coffee in the park on a bench .</t>
  </si>
  <si>
    <t>font of randomly rotated colourful letters .</t>
  </si>
  <si>
    <t>person with comedian at award</t>
  </si>
  <si>
    <t>vector illustration of a background .</t>
  </si>
  <si>
    <t>person was congratulated by his team - mates after scoring his second goal in as many games for airline this season</t>
  </si>
  <si>
    <t>thunderstorms are most likely to hit english region .</t>
  </si>
  <si>
    <t>tropical flowers on a hardy plant .</t>
  </si>
  <si>
    <t>wagon of flour similar to that used</t>
  </si>
  <si>
    <t>give a cup of cheer !</t>
  </si>
  <si>
    <t>kids chasing butterfly with the net , boys and girls , diversity looking , in the park on sunny summer day</t>
  </si>
  <si>
    <t>screaming cat in a pirate hat .</t>
  </si>
  <si>
    <t>biological species eating a fish in front of a waterfall</t>
  </si>
  <si>
    <t>person and actor attend awards .</t>
  </si>
  <si>
    <t>a model walks in the show .</t>
  </si>
  <si>
    <t>skater standing on the ice ready for racing</t>
  </si>
  <si>
    <t>a snowy scene in winter</t>
  </si>
  <si>
    <t>happy new year card greeting card with flying chinese lanterns in the night sky</t>
  </si>
  <si>
    <t>the wedding in the style tropical --</t>
  </si>
  <si>
    <t>a single old bright red tennis ball nestling in long lush green grass with sunlight</t>
  </si>
  <si>
    <t>the boy had been wading in the water with his family tuesday night when the attack occurred .</t>
  </si>
  <si>
    <t>close up of the legs of an old lady walking in the street with stick next to a parked bike</t>
  </si>
  <si>
    <t>the footballer 's house contains a sophisticated study room where he can surf the net and play a game of chess in his free time</t>
  </si>
  <si>
    <t>a program is displayed with a flag .</t>
  </si>
  <si>
    <t>we enjoyed playing on the playground .</t>
  </si>
  <si>
    <t>winter is back for a few days !</t>
  </si>
  <si>
    <t>actor attends the premiere at the cinema .</t>
  </si>
  <si>
    <t>animal on a green background</t>
  </si>
  <si>
    <t>this ring , featuring diamond and further white diamonds , is set into the model 's hair .</t>
  </si>
  <si>
    <t>spring flowers of the forest</t>
  </si>
  <si>
    <t>trees with branches covered by snow in a mountain forest</t>
  </si>
  <si>
    <t>pop artist attends chat show of actor</t>
  </si>
  <si>
    <t>the forest of the sea</t>
  </si>
  <si>
    <t>get the latest and most fashionable men 's clothes delivered with person .</t>
  </si>
  <si>
    <t>walking down the aisle , wedding</t>
  </si>
  <si>
    <t>a walk - in closet with plenty of storage .</t>
  </si>
  <si>
    <t>light candle burning brightly in the black background</t>
  </si>
  <si>
    <t>mountaineer on a rocky ridge</t>
  </si>
  <si>
    <t>film producer attends film business presents the world premiere</t>
  </si>
  <si>
    <t>view from the observatory at dusk</t>
  </si>
  <si>
    <t>us census designated place with boats moored on a hot summer 's day</t>
  </si>
  <si>
    <t>football player holds aloft the trophy after his side defeated football team</t>
  </si>
  <si>
    <t>the coldest winters in years</t>
  </si>
  <si>
    <t>sacral tree in the forest</t>
  </si>
  <si>
    <t>third largest city of the state</t>
  </si>
  <si>
    <t>this is what angels wore to show</t>
  </si>
  <si>
    <t>all healed up &amp; looking mighty fine !</t>
  </si>
  <si>
    <t>in this photo , are - packs of beer displayed .</t>
  </si>
  <si>
    <t>a girl on a mountain bike jumps off an obstacle in the forest in slow motion</t>
  </si>
  <si>
    <t>the iconic cantilever bridge viewed from the promenade with maid of the ferry</t>
  </si>
  <si>
    <t>vector illustration of a background for holiday with lord ram .</t>
  </si>
  <si>
    <t>gangsta rap artist attends the after party of on fashion designer show as a part of fall winter 2015 / 2016 .</t>
  </si>
  <si>
    <t>top shot of a bridge in city as the traffic goes by .</t>
  </si>
  <si>
    <t>first look of the bride and her father</t>
  </si>
  <si>
    <t>band in concert at the singer sticking his tongue</t>
  </si>
  <si>
    <t>actors at the premiere during festival</t>
  </si>
  <si>
    <t>view of the historic city during sunset</t>
  </si>
  <si>
    <t>person - the plateau of flowers</t>
  </si>
  <si>
    <t>portrait of young woman in jacket putting on a furry hood on a snowy winter day</t>
  </si>
  <si>
    <t>the moon in the night sky</t>
  </si>
  <si>
    <t>portrait of a lady , half - length , in a black robe with a red belt and white headdress</t>
  </si>
  <si>
    <t>close up of a smiling and soaked businessman standing against a tree</t>
  </si>
  <si>
    <t>the construction site as the courtyards were filled in .</t>
  </si>
  <si>
    <t>a boy in a winter hat and scarf</t>
  </si>
  <si>
    <t>book with a trees in the shape of heart on meadow at sunset .</t>
  </si>
  <si>
    <t>book character and person have some fun in front of one of murals .</t>
  </si>
  <si>
    <t>wallpaper probably with a portrait titled family</t>
  </si>
  <si>
    <t>structure on the corner of person and filming location</t>
  </si>
  <si>
    <t>number made from 3d fruits isolated on a white photo</t>
  </si>
  <si>
    <t>large dog on the background of the cells shelter for homeless animals</t>
  </si>
  <si>
    <t>state flag within a heart all over a white background</t>
  </si>
  <si>
    <t>the old building , pictured under construction</t>
  </si>
  <si>
    <t>vector highly detailed political map with flags and capitals .</t>
  </si>
  <si>
    <t>a northern pergola shades the living room all year round , while batten screens protect west - facing windows in summer .</t>
  </si>
  <si>
    <t>industry - the food on blue grunge background - jpeg version</t>
  </si>
  <si>
    <t>phases in the moon lunar cycle</t>
  </si>
  <si>
    <t>sunset on a stormy august eve</t>
  </si>
  <si>
    <t>a male hunter at sunrise in the snow .</t>
  </si>
  <si>
    <t>photo of a lady in an evening dress , 's</t>
  </si>
  <si>
    <t>a man enjoys a swim .</t>
  </si>
  <si>
    <t>artist of person performing on stage</t>
  </si>
  <si>
    <t>an owl sitting on the moon .</t>
  </si>
  <si>
    <t>cocker spaniel shaking off water in the sun</t>
  </si>
  <si>
    <t>vector illustration of a tulip in a cartoon style .</t>
  </si>
  <si>
    <t>red and green tomatoes on the vine .</t>
  </si>
  <si>
    <t>person looks over automotive industry business owned by people during show .</t>
  </si>
  <si>
    <t>snout of a curious cow</t>
  </si>
  <si>
    <t>silica rich blue green water in a lava rock green mossy field</t>
  </si>
  <si>
    <t>hand fills contract , business concept on blue background in a flat style vector</t>
  </si>
  <si>
    <t>a vector illustration of whale out at sea .</t>
  </si>
  <si>
    <t>a red bauble with the golden shape hanging on a christmas tree isolated on black .</t>
  </si>
  <si>
    <t>giving thanks for the giving tree !</t>
  </si>
  <si>
    <t>engineer or architect conducting an inspection on construction site</t>
  </si>
  <si>
    <t>a passenger rides an escalator last week .</t>
  </si>
  <si>
    <t>make the most of your closet with our fabulous products !</t>
  </si>
  <si>
    <t>person on the cover of magazine</t>
  </si>
  <si>
    <t>open mouth of the tiger</t>
  </si>
  <si>
    <t>actor and his children arrive at the premiere .</t>
  </si>
  <si>
    <t>tattoos for a mother and daughter</t>
  </si>
  <si>
    <t>all eyes on me and this dress !</t>
  </si>
  <si>
    <t>stack of old railings sat on the grass</t>
  </si>
  <si>
    <t>friends sit talking in the open back of a car</t>
  </si>
  <si>
    <t>baseball player hits a-run home run during the fifth inning of broadcast genre against sports team .</t>
  </si>
  <si>
    <t>family fun : people check out the out the library with their children</t>
  </si>
  <si>
    <t>heart on a white paper</t>
  </si>
  <si>
    <t>we met our neighbor in the park and he insisted we join him for a beer</t>
  </si>
  <si>
    <t>a young boy sitting on a porch with a brown dog</t>
  </si>
  <si>
    <t>tourist attraction - i would suggest traveling than dive into road towards national park till you hit a9 than follow road signs .</t>
  </si>
  <si>
    <t>the surprising beach we found at the end of the road .</t>
  </si>
  <si>
    <t>the wallpaper probably with a coffee break called actor</t>
  </si>
  <si>
    <t>background a clock and fireworks .</t>
  </si>
  <si>
    <t>behind closed doors : celebrity adopted daughter says her mom is an in public who would put on a happy face , but then ignore her kids at home</t>
  </si>
  <si>
    <t>tourists cruise down river looking for wildlife</t>
  </si>
  <si>
    <t>a temple built into a mountain</t>
  </si>
  <si>
    <t>be still : there is no longer any need of comment .</t>
  </si>
  <si>
    <t>women paint the cheek with brush on a part of makeup , 1920x1080</t>
  </si>
  <si>
    <t>the church where minister of religion preached .</t>
  </si>
  <si>
    <t>rent an apartment for $1,174</t>
  </si>
  <si>
    <t>double kisses : the star rested her glasses in her hair</t>
  </si>
  <si>
    <t>a seamless patterned tile of the tartan .</t>
  </si>
  <si>
    <t>excited men watching tv and bored girlfriends sitting on a couch in the living room at home</t>
  </si>
  <si>
    <t>out and about : she wore a pair of clinging black athletic trousers with matching high - top trainers</t>
  </si>
  <si>
    <t>a single female deer watches closely from a dense forest .</t>
  </si>
  <si>
    <t>football player ensured he knew every player 's nickname when he arrived</t>
  </si>
  <si>
    <t>in search of visual artist</t>
  </si>
  <si>
    <t>product line , daughter , fan art</t>
  </si>
  <si>
    <t>percent flies in a hot air balloon .</t>
  </si>
  <si>
    <t>a small house made of tin in a village .</t>
  </si>
  <si>
    <t>website category : get out a piece of paper and respond to these questions using sentences .</t>
  </si>
  <si>
    <t>what number do you see in the circle ?</t>
  </si>
  <si>
    <t>flowering rapeseed field in the spring at sunset .</t>
  </si>
  <si>
    <t>acoustic guitars and banjo in detailed vector silhouette .</t>
  </si>
  <si>
    <t>automobile model ... like the car i learned to drive in .</t>
  </si>
  <si>
    <t>a colorful christmas tree from light vector background .</t>
  </si>
  <si>
    <t>actor arrives at beverage type presented by production company .</t>
  </si>
  <si>
    <t>woman waiting to cross the road in the area</t>
  </si>
  <si>
    <t>it 's hard not to smile when approaching this stunning home .</t>
  </si>
  <si>
    <t>display portraying tea room in the blitz weekend</t>
  </si>
  <si>
    <t>what body parts of this animal help it survive in its home .</t>
  </si>
  <si>
    <t>street scene with gate and stone lanterns in japanese city , at the approach .</t>
  </si>
  <si>
    <t>large bull moose resting in the shade</t>
  </si>
  <si>
    <t>christmas religious nativity scene , person and builder in the starry night with copy space for text</t>
  </si>
  <si>
    <t>makes me think of what person might look like .</t>
  </si>
  <si>
    <t>at the top end looking south</t>
  </si>
  <si>
    <t>bags of concrete , render ... this could be the cheap paving idea i 'm looking for !</t>
  </si>
  <si>
    <t>religious leader is created cardinal by religious leader .</t>
  </si>
  <si>
    <t>person won the bronze medal in men 's volleyball</t>
  </si>
  <si>
    <t>a nurse or surgeon with stethoscope around her neck on a white background .</t>
  </si>
  <si>
    <t>site listing category being transformed at the quarter</t>
  </si>
  <si>
    <t>same angel ~ with a friend .</t>
  </si>
  <si>
    <t>images of the statue of religious leader</t>
  </si>
  <si>
    <t>biological species , in full bloom , the leaves give a good natural medicine</t>
  </si>
  <si>
    <t>zoom in of roasted sesame seeds on white background .</t>
  </si>
  <si>
    <t>barber cutting a man 's hair in barber shop</t>
  </si>
  <si>
    <t>chef cutting onion , preparing ingredients for pizza on the kitchen</t>
  </si>
  <si>
    <t>modern extension to a home</t>
  </si>
  <si>
    <t>a landing in the evening</t>
  </si>
  <si>
    <t>view of autumn foliage while raining</t>
  </si>
  <si>
    <t>beautiful layered hairstyles for women over 50 .</t>
  </si>
  <si>
    <t>actor and person , the white cat , photographed by photographer for periodical ... a city .</t>
  </si>
  <si>
    <t>street lights on the roads</t>
  </si>
  <si>
    <t>taxis in city centre which has been transformed into filming location for filming of the tv show</t>
  </si>
  <si>
    <t>pouring red wine into the glass against a typical italian background</t>
  </si>
  <si>
    <t>person isolated on a white background .</t>
  </si>
  <si>
    <t>young woman in glasses works with a tablet in the office late at night .</t>
  </si>
  <si>
    <t>the swimming pool and resort</t>
  </si>
  <si>
    <t>christmas balls and seashells on the beach near the sea</t>
  </si>
  <si>
    <t>pretty girl looks happy while chatting with someone in the cafe</t>
  </si>
  <si>
    <t>the key to being happy with your hair stylist is communication .</t>
  </si>
  <si>
    <t>once will be screened at the event</t>
  </si>
  <si>
    <t>politician received an award for his support at an event to celebrate the 400th anniversary</t>
  </si>
  <si>
    <t>ceramic vase , on an isolated white background</t>
  </si>
  <si>
    <t>sports car designed in the fifties</t>
  </si>
  <si>
    <t>the first time someone gave me a bouquet of flowers</t>
  </si>
  <si>
    <t>in this video , we can see a motorcyclist driving up a hill and then down .</t>
  </si>
  <si>
    <t>person is reading old book highlights the flame of a candle .</t>
  </si>
  <si>
    <t>person - this is a cake i did for my aunt 's birthday .</t>
  </si>
  <si>
    <t>the villa at rest with twin singles .</t>
  </si>
  <si>
    <t>media genre on public land land is accessible to all citizens</t>
  </si>
  <si>
    <t>pubs , bars and clubs along a city on a friday evening</t>
  </si>
  <si>
    <t>a man drives a horse cart through the streets</t>
  </si>
  <si>
    <t>most of the children love our cat as well .</t>
  </si>
  <si>
    <t>i have a crush on food .</t>
  </si>
  <si>
    <t>although person is presented as a truthful person , she lies to protect reputation .</t>
  </si>
  <si>
    <t>geographical feature category in the autumn</t>
  </si>
  <si>
    <t>a tourist snaps a picture of his shy wife who hides behind a watercolour painting she just painted of bay .</t>
  </si>
  <si>
    <t>person poses for the camera .</t>
  </si>
  <si>
    <t>come and enjoy traditional music and song at the concert sunday .</t>
  </si>
  <si>
    <t>person -- this talented girl will crush you on a skateboard</t>
  </si>
  <si>
    <t>the concept of autumn mood .</t>
  </si>
  <si>
    <t>cat looking up with a blue background</t>
  </si>
  <si>
    <t>gifts scattered around on the sky in christmas night , background , illustrator , vector</t>
  </si>
  <si>
    <t>city on a hillside and harbour</t>
  </si>
  <si>
    <t>a very attractive fence with flowers</t>
  </si>
  <si>
    <t>aerial view of marshy river in the forest</t>
  </si>
  <si>
    <t>photo : view of the dining table</t>
  </si>
  <si>
    <t>identical twins morphed with the female model</t>
  </si>
  <si>
    <t>nice ... this how i want my cut but with more hair around the sides and back</t>
  </si>
  <si>
    <t>the rocket launches carrying crew members</t>
  </si>
  <si>
    <t>a fleet of charter fishing boats docked at the marina</t>
  </si>
  <si>
    <t>coins with the front and back de</t>
  </si>
  <si>
    <t>blue flame on a black background</t>
  </si>
  <si>
    <t>facts about the newly designed island and how it integrates with the ship 's operations .</t>
  </si>
  <si>
    <t>close up of risk factor and female lions lying in the grass</t>
  </si>
  <si>
    <t>she was spotted wearing the bold footwear on a family trip to the cinema</t>
  </si>
  <si>
    <t>a clear view of water flowing near the lamppost</t>
  </si>
  <si>
    <t>doing this to my hair !</t>
  </si>
  <si>
    <t>there are several bedrooms in the main house which also serves as a bed and breakfast</t>
  </si>
  <si>
    <t>portrait of a man with black background</t>
  </si>
  <si>
    <t>questions fall under the category of rhetorical questions on the section ; you should also use transitional words in your own writing as to support a clear argument .</t>
  </si>
  <si>
    <t>person -- details can be found by clicking on the image .</t>
  </si>
  <si>
    <t>a simple yet sweet bridal session -- images by person --</t>
  </si>
  <si>
    <t>a little girl in a magnificent dress is standing near the clock and a garland .</t>
  </si>
  <si>
    <t>person is sitting at the table on a chair</t>
  </si>
  <si>
    <t>middle aged woman sitting on a rock at the seaside , book in lap , shading her eyes from the sun , whilst she looks</t>
  </si>
  <si>
    <t>a new room , featured in an episode .</t>
  </si>
  <si>
    <t>a pictorial illustration of a computer and a girl</t>
  </si>
  <si>
    <t>person made her own wedding dress</t>
  </si>
  <si>
    <t>engagement photography happy couple in a forest</t>
  </si>
  <si>
    <t>business people in meeting in the office</t>
  </si>
  <si>
    <t>renovated town house with stone facade in the mountains</t>
  </si>
  <si>
    <t>a road sign over river</t>
  </si>
  <si>
    <t>arrivals for the celebration featuring</t>
  </si>
  <si>
    <t>celebrity is driving a dollar armored vehicle around filming location</t>
  </si>
  <si>
    <t>suspension bridge is a symbol</t>
  </si>
  <si>
    <t>striker celebrates after scoring their late winning goal during the football match , on february</t>
  </si>
  <si>
    <t>the geometric pattern of the lines , stripes .</t>
  </si>
  <si>
    <t>type of dish on person</t>
  </si>
  <si>
    <t>person looks on during day .</t>
  </si>
  <si>
    <t>young trees in wood on an early spring morning</t>
  </si>
  <si>
    <t>old bridge moving into the car park</t>
  </si>
  <si>
    <t>a vector illustration of a faucet dripping water , but filling the sink up with money .</t>
  </si>
  <si>
    <t>tennis player , wearing a dress designed by fashion designer poses with the trophy while in .</t>
  </si>
  <si>
    <t>smiling girl child and her mother washing hands and face with soap in the bathroom .</t>
  </si>
  <si>
    <t>dappled sun in the woods</t>
  </si>
  <si>
    <t>a man digging a hole in the ground royalty - free</t>
  </si>
  <si>
    <t>person performs maintenance on a customer 's tire</t>
  </si>
  <si>
    <t>a city by person all - seat soccer stadium in the city .</t>
  </si>
  <si>
    <t>thousands crossed the finish line .</t>
  </si>
  <si>
    <t>the dream of the 's is alive in fashion</t>
  </si>
  <si>
    <t>athlete during a training session .</t>
  </si>
  <si>
    <t>actor attends the european premiere</t>
  </si>
  <si>
    <t>clearing the camp of dry snow</t>
  </si>
  <si>
    <t>even includes a free printable where you will discover the mistake you may be making with your baby 's awake time !</t>
  </si>
  <si>
    <t>the middle linebacker for sports teams estimates he took hits to the head during his time .</t>
  </si>
  <si>
    <t>actor visits the build series to discuss his new show</t>
  </si>
  <si>
    <t>all shades of the lipstick are in stock in my salon .</t>
  </si>
  <si>
    <t>modern vacuum cleaner with a broom .</t>
  </si>
  <si>
    <t>hard rock artist thinks the singer will never stop rocking , despite person saying he will retire .</t>
  </si>
  <si>
    <t>ocean waves break on a sandy beach just minutes before sunrise .</t>
  </si>
  <si>
    <t>a city in the early of the 18th century , published</t>
  </si>
  <si>
    <t>if you have too much fabric left over after looping it around your neck like you would a normal sized scarf , just tie the ends like so .</t>
  </si>
  <si>
    <t>scooter at a traffic light</t>
  </si>
  <si>
    <t>pop artist poses for a portrait session</t>
  </si>
  <si>
    <t>business woman with a phone</t>
  </si>
  <si>
    <t>a man with an umbrella inside out</t>
  </si>
  <si>
    <t>multiple airplanes race directly against each other in organisation sector</t>
  </si>
  <si>
    <t>black shutters on an old red brick building</t>
  </si>
  <si>
    <t>cricketer raises his bat after scoring a half century during the second day of the first test match .</t>
  </si>
  <si>
    <t>34 - this beautiful road will take you</t>
  </si>
  <si>
    <t>political party dumped politician in favor of politician .</t>
  </si>
  <si>
    <t>golden spiral staircase in an old building</t>
  </si>
  <si>
    <t>electric cables hanging from a tree</t>
  </si>
  <si>
    <t>arts painted , gold angel wings on a black background .</t>
  </si>
  <si>
    <t>vector silhouette of people with dog on a white background .</t>
  </si>
  <si>
    <t>endless desert washes on the way .</t>
  </si>
  <si>
    <t>this building is known as industry .</t>
  </si>
  <si>
    <t>illustration of the empty signboard with a black bird on a white background</t>
  </si>
  <si>
    <t>new leaves on a tree</t>
  </si>
  <si>
    <t>actor and racecar driver arrives at the premiere</t>
  </si>
  <si>
    <t>duvet cover featuring the digital art by person</t>
  </si>
  <si>
    <t>portrait of cute little boy in helmet and sunglasses before riding a motorcycle</t>
  </si>
  <si>
    <t>the lagoon of a tropical island in the ocean .</t>
  </si>
  <si>
    <t>rock and roll artist visit a city for night .</t>
  </si>
  <si>
    <t>view from the living room</t>
  </si>
  <si>
    <t>these maps answer the question where is that place</t>
  </si>
  <si>
    <t>guitars fill a nook between bookcase and kitchen .</t>
  </si>
  <si>
    <t>person and battle for the ball during emirate</t>
  </si>
  <si>
    <t>trying to look all posh with my hat with late gothic revival structure casually in the background .</t>
  </si>
  <si>
    <t>fog covered marsh at sunrise</t>
  </si>
  <si>
    <t>potatoes with carrots , onions on a baking tray , food</t>
  </si>
  <si>
    <t>on her way : looked chic decked out in black from top to toe as she left the airport</t>
  </si>
  <si>
    <t>house is a medieval castle .</t>
  </si>
  <si>
    <t>photo of a young lady in a smashing suit from the 40s .</t>
  </si>
  <si>
    <t>a woman walks through the memorial during heavy snowfall</t>
  </si>
  <si>
    <t>time to get rid of these walls and open it all up !</t>
  </si>
  <si>
    <t>people are dancing around the bonfire in person waiting for it to get lit</t>
  </si>
  <si>
    <t>cover the cold soup with cling wrap and place in the fridge to chill for a hour .</t>
  </si>
  <si>
    <t>just a reminder to suggest that plants have a big influence on atmosphere .</t>
  </si>
  <si>
    <t>doors with windows that open home interior design</t>
  </si>
  <si>
    <t>film director attends the premiere</t>
  </si>
  <si>
    <t>young women slicing salad in the kitchen .</t>
  </si>
  <si>
    <t>otter playing in the water</t>
  </si>
  <si>
    <t>the picture of a satellite viewed from space .</t>
  </si>
  <si>
    <t>actor attends launch and special screening at the park .</t>
  </si>
  <si>
    <t>a female police officer looking at the crowd in fluorescent jacket</t>
  </si>
  <si>
    <t>attractive woman talking on the phone</t>
  </si>
  <si>
    <t>map of closure points and times for the road effective .</t>
  </si>
  <si>
    <t>a lot of vector black silhouettes of beautiful womans on white background</t>
  </si>
  <si>
    <t>man lifting free weights at the gym</t>
  </si>
  <si>
    <t>a nearly empty shelf of ketchup at a store .</t>
  </si>
  <si>
    <t>actor is seen arriving at the premiere .</t>
  </si>
  <si>
    <t>monarch delivers a speech during the opening day</t>
  </si>
  <si>
    <t>water droplets on the windshield of an automobile</t>
  </si>
  <si>
    <t>politician walks out of an event</t>
  </si>
  <si>
    <t>campground : view from behind building function</t>
  </si>
  <si>
    <t>a bald eagle sits on a log on the banks with eagles in the background as it snows near</t>
  </si>
  <si>
    <t>the corner of person and us state</t>
  </si>
  <si>
    <t>young businesswoman with a laptop</t>
  </si>
  <si>
    <t>operating system makes sort of facade on building .</t>
  </si>
  <si>
    <t>is first ever laptop with an inch display</t>
  </si>
  <si>
    <t>park bench in a formal garden</t>
  </si>
  <si>
    <t>a winter storm seen atop neighborhood in february .</t>
  </si>
  <si>
    <t>rain clouds hover in the sky before a sudden downpour in capital city</t>
  </si>
  <si>
    <t>actor and environmentalist speak during awards .</t>
  </si>
  <si>
    <t>actors on the set of the film directed by film director</t>
  </si>
  <si>
    <t>growing short curly hair out is so tough but actor did like a champ</t>
  </si>
  <si>
    <t>cityscape , view of the old district 's densely packed historic buildings rising above</t>
  </si>
  <si>
    <t>australian rules footballer and person of the train during a training session .</t>
  </si>
  <si>
    <t>the outside of industry in person at night</t>
  </si>
  <si>
    <t>politician and film director attend .</t>
  </si>
  <si>
    <t>remember that choosing a good lock will be a decisive factor in being able to be safe in your own home</t>
  </si>
  <si>
    <t>walking to the end of the ridge</t>
  </si>
  <si>
    <t>living room with doors to the terrace</t>
  </si>
  <si>
    <t>a fun family portrait taken .</t>
  </si>
  <si>
    <t>actor attends the uk premiere</t>
  </si>
  <si>
    <t>person person arrives at the premiere .</t>
  </si>
  <si>
    <t>celebrate independence day with a yoga class</t>
  </si>
  <si>
    <t>sun is about to set casting warm lights to the hills</t>
  </si>
  <si>
    <t>snow covers the tulips in bloom at person</t>
  </si>
  <si>
    <t>a cup of hot tea</t>
  </si>
  <si>
    <t>feet of young woman on the floor in the morning</t>
  </si>
  <si>
    <t>australian rules footballer wades in the ocean during a recovery session .</t>
  </si>
  <si>
    <t>ice hockey goaltender guards the net during a game in the late 's</t>
  </si>
  <si>
    <t>football player attracted plenty of headlines when he made comments about the fans</t>
  </si>
  <si>
    <t>a bakery needs a menu to alert guests to items for sale .</t>
  </si>
  <si>
    <t>composer , person , and composer performs .</t>
  </si>
  <si>
    <t>tennis player put the rumors to rest when she attended awards without a ring on her left ring finger</t>
  </si>
  <si>
    <t>i have recently ventured back after my initial visit and found a completely different and more inspiring city .</t>
  </si>
  <si>
    <t>exclusive breastfeeding as a working mother</t>
  </si>
  <si>
    <t>horses eating dry hay at the pasture</t>
  </si>
  <si>
    <t>used automotive class for sale</t>
  </si>
  <si>
    <t>beautiful woman holding a bouquet of flowers</t>
  </si>
  <si>
    <t>essentials for becoming a better athlete</t>
  </si>
  <si>
    <t>good looking sheep , sprayed with dye and ready for the sales .</t>
  </si>
  <si>
    <t>tennis racket with tennis balls on it on a black background , dolly</t>
  </si>
  <si>
    <t>man trying to spear a mermaid</t>
  </si>
  <si>
    <t>falling snow in a winter park with snow covered trees and people walking</t>
  </si>
  <si>
    <t>leading lady : attended a reception in honour of her new film on wednesday - after the film was snubbed at awards</t>
  </si>
  <si>
    <t>the long stretch of sand extends miles .</t>
  </si>
  <si>
    <t>the ceiling in one of the main galleries</t>
  </si>
  <si>
    <t>needle felt ornaments and decor with these cute kits !</t>
  </si>
  <si>
    <t>image may contain : person , on stage , playing a musical instrument and shoes</t>
  </si>
  <si>
    <t>the fashion blog of person</t>
  </si>
  <si>
    <t>an unmanned aerial vehicle prepares to land after a mission in support of military conflict</t>
  </si>
  <si>
    <t>vintage plastic bucket on the beach</t>
  </si>
  <si>
    <t>309 : person apparently it 's national cat day ? to celebrate , here is a quick sketch of person .</t>
  </si>
  <si>
    <t>the many helmets of award winner</t>
  </si>
  <si>
    <t>prince talking with a kid at his concert .</t>
  </si>
  <si>
    <t>football player has a history of falling out with his players , and the atmosphere at the club has deteriorated</t>
  </si>
  <si>
    <t>residents chopping wood and hauling it home in winter</t>
  </si>
  <si>
    <t>film character , the cat of person</t>
  </si>
  <si>
    <t>the beacon lights up above building</t>
  </si>
  <si>
    <t>person was riding a train when she got into a fight with a conductor .</t>
  </si>
  <si>
    <t>person and girl are online shopping .</t>
  </si>
  <si>
    <t>the skyline in day time</t>
  </si>
  <si>
    <t>under bright blue skies , award winner was favorite in a star - studded field for the 141st running of the prestigious race .</t>
  </si>
  <si>
    <t>dish is a classic soup .</t>
  </si>
  <si>
    <t>you will not believe this secret trick to perfecting a roast chicken</t>
  </si>
  <si>
    <t>person from person performs live on stage</t>
  </si>
  <si>
    <t>halloween pumpkin isolated on the white background</t>
  </si>
  <si>
    <t>ready to fly : model had on a light grey shirt and jeans with a baseball cap on backwards</t>
  </si>
  <si>
    <t>person works during the game .</t>
  </si>
  <si>
    <t>portrait of a young woman</t>
  </si>
  <si>
    <t>tens of thousands of people shine lights from mobile phones and torches during a protest .</t>
  </si>
  <si>
    <t>rendering of a new home .</t>
  </si>
  <si>
    <t>person intensely creating in the studio .</t>
  </si>
  <si>
    <t>a shark in a bathtub birthday cake !</t>
  </si>
  <si>
    <t>hippos submerged beneath the water</t>
  </si>
  <si>
    <t>kids working on computer in the park illustration</t>
  </si>
  <si>
    <t>the team assemble for a team picture .</t>
  </si>
  <si>
    <t>person stands by a pond in her back garden .</t>
  </si>
  <si>
    <t>hazelnut and almond on a white background</t>
  </si>
  <si>
    <t>alpine mountain side time lapse : dozens of hikers and bikers climbing and descending a mountain path while the shadows of clouds pass by</t>
  </si>
  <si>
    <t>ways to wear a tulle skirt for plus size</t>
  </si>
  <si>
    <t>author , music video director and actor attend the premiere .</t>
  </si>
  <si>
    <t>sheep sheltering from bad weather behind a wall</t>
  </si>
  <si>
    <t>actor - i met this lady on a plane , she sat next to me when i was 10 !</t>
  </si>
  <si>
    <t>a big bunch of beautiful grapes on the stem , isolated against white .</t>
  </si>
  <si>
    <t>is a good year for business .</t>
  </si>
  <si>
    <t>a black and white drawing of a man portaging along a river : stock illustration</t>
  </si>
  <si>
    <t>community of mushrooms in the forest</t>
  </si>
  <si>
    <t>strings of street lights , even stop lights</t>
  </si>
  <si>
    <t>young woman with bobbed hair looking off into the distance in black and white portrait photo .</t>
  </si>
  <si>
    <t>how to open the hood on a pilot</t>
  </si>
  <si>
    <t>... new magazines offer readers of print in a digital</t>
  </si>
  <si>
    <t>illustration of a map , its flag and a comic balloon with the communist symbol</t>
  </si>
  <si>
    <t>leaves falling on a pond in autumn , slow motion view .</t>
  </si>
  <si>
    <t>organisation founder and person created an apartment , for clients trading the suburbs</t>
  </si>
  <si>
    <t>i guess the tide has gone out on this boat</t>
  </si>
  <si>
    <t>film character with other persons wallpaper possibly containing a fire titled person</t>
  </si>
  <si>
    <t>an electricity pylon at sunset</t>
  </si>
  <si>
    <t>a big statue of a bull found near the medieval old castle</t>
  </si>
  <si>
    <t>visual artist , etching and engraving printed in black on laid paper .</t>
  </si>
  <si>
    <t>person as they appear at the experience</t>
  </si>
  <si>
    <t>throw a no - carve party with these tips and inspiration !</t>
  </si>
  <si>
    <t>active seniors going on a bike ride by the sea</t>
  </si>
  <si>
    <t>it 's a 12th century original church in the middle there , gradually added to over the centuries .</t>
  </si>
  <si>
    <t>composer feeds a swan at his home .</t>
  </si>
  <si>
    <t>at sunset biological species rests in the fading sunlight in the heart .</t>
  </si>
  <si>
    <t>4k aerial view of the city sunny blue sky</t>
  </si>
  <si>
    <t>basilica outside the walls - interior</t>
  </si>
  <si>
    <t>the residential street in the old town</t>
  </si>
  <si>
    <t>tourists walk on a section</t>
  </si>
  <si>
    <t>animal in the moat surrounding tourist attraction</t>
  </si>
  <si>
    <t>sports team running back american football running back catches a-yard touchdown pass in the second quarter and scores against american football player .</t>
  </si>
  <si>
    <t>mr and actor photographed on and beside a bed</t>
  </si>
  <si>
    <t>actor making her debut as a pop star on stage</t>
  </si>
  <si>
    <t>underground -- animals in the subway</t>
  </si>
  <si>
    <t>a firefighter is engulfed in smoke while battling a structure fire .</t>
  </si>
  <si>
    <t>psychedelic patterns formed on the surface of soap bubbles</t>
  </si>
  <si>
    <t>football player celebrates return to the picture</t>
  </si>
  <si>
    <t>blue cargo ship leaving the port</t>
  </si>
  <si>
    <t>silhouette of fishes on a sea background .</t>
  </si>
  <si>
    <t>eat , food on the table</t>
  </si>
  <si>
    <t>the baseball team had a very successful tournament season .</t>
  </si>
  <si>
    <t>users can swipe the app to or set up the system to automatically unlock when they get within a few feet of the bicycle</t>
  </si>
  <si>
    <t>the br fits well on the wrist .</t>
  </si>
  <si>
    <t>asking questions anchor chart to help children see the link between the question and the evidence in the text .</t>
  </si>
  <si>
    <t>person buy fruits and vegetables at a market place on the first day of the fasting month of ramadan</t>
  </si>
  <si>
    <t>i treated myself to a mixing bowl .</t>
  </si>
  <si>
    <t>sculpture of figures on a bench facing in opposite directions</t>
  </si>
  <si>
    <t>biological genus , this is person meaning it provides beauty with minimal care</t>
  </si>
  <si>
    <t>group of kids planting a tree</t>
  </si>
  <si>
    <t>an illustration of a flame crying in a-bit cartoon style .</t>
  </si>
  <si>
    <t>how to setup a holiday table on a budget</t>
  </si>
  <si>
    <t>yellow flower # , 1680x1050 all for desktop</t>
  </si>
  <si>
    <t>guests can dine whenever they like</t>
  </si>
  <si>
    <t>the history of olive oil</t>
  </si>
  <si>
    <t>a nurse checking the heart rate of an elderly man</t>
  </si>
  <si>
    <t>folk rock artist performs on the stage during day at festival</t>
  </si>
  <si>
    <t>flag in a bag with coffee beans isolated on black background</t>
  </si>
  <si>
    <t>actor posing with her award for award category</t>
  </si>
  <si>
    <t>heart shaped sticky notes on the background</t>
  </si>
  <si>
    <t>saw cutting in super slow motion a piece of wood against black background</t>
  </si>
  <si>
    <t>vinegar is a multipurpose product that you can use in all areas of your home .</t>
  </si>
  <si>
    <t>fun books on space in our children 's department .</t>
  </si>
  <si>
    <t>view grass and a stone bridge</t>
  </si>
  <si>
    <t>celebrity , winner of award in honor of award attends awards .</t>
  </si>
  <si>
    <t>week - photos vs. football game .</t>
  </si>
  <si>
    <t>the mountains rising above river</t>
  </si>
  <si>
    <t>tv sitcom from at awards</t>
  </si>
  <si>
    <t>fans are forced to wait to get into the festival as the crowds reach capacity</t>
  </si>
  <si>
    <t>woman talking on the phone while driving free photo</t>
  </si>
  <si>
    <t>an ornate lighted building along the waterfront</t>
  </si>
  <si>
    <t>a collection of comic style speech bubbles .</t>
  </si>
  <si>
    <t>close - up of a bathroom sink</t>
  </si>
  <si>
    <t>portrait of a red - orange antique truck .</t>
  </si>
  <si>
    <t>american football player avoids defenders during a football game .</t>
  </si>
  <si>
    <t>lights shine out over river .</t>
  </si>
  <si>
    <t>slow motion : goats in the farm</t>
  </si>
  <si>
    <t>the choir rehearses one last time .</t>
  </si>
  <si>
    <t>relaxed hair set on rods for the natural look .</t>
  </si>
  <si>
    <t>playing with designs for the demo</t>
  </si>
  <si>
    <t>autumn to seasonal at november and leaf lighted up by sunshine in the garden</t>
  </si>
  <si>
    <t>outside shot of the patios of units</t>
  </si>
  <si>
    <t>shelf with food in a supermarket .</t>
  </si>
  <si>
    <t>an aerial drone flight over the mountain</t>
  </si>
  <si>
    <t>which are the best cities for learning human language ?</t>
  </si>
  <si>
    <t>image may contain : person , on stage , playing a musical instrument , guitar and beard</t>
  </si>
  <si>
    <t>seamless background pattern of colorful cartoon ripe red apples with worms peeking out on a bright yellow background for print and textile</t>
  </si>
  <si>
    <t>old wooden treasure chest , isolated on a white background</t>
  </si>
  <si>
    <t>at rugby union team vs game on saturday he patiently awaits for his moment before he is filmed leaping from his seat , jumping the gate and running onto the field</t>
  </si>
  <si>
    <t>happy young man in business clothes showing thumb up and shaking hands with a business woman .</t>
  </si>
  <si>
    <t>the commemorative euro coin on the black background</t>
  </si>
  <si>
    <t>profession , teenager in a multicolored boat .</t>
  </si>
  <si>
    <t>film character bursts through the door in friday the 13th</t>
  </si>
  <si>
    <t>like the over size pillows and comforter on this twin bed !</t>
  </si>
  <si>
    <t>person - a surreal garden in the rainforest</t>
  </si>
  <si>
    <t>building function : visit of person</t>
  </si>
  <si>
    <t>actor arrives at the celebration honoring nominees for awards .</t>
  </si>
  <si>
    <t>how to draw flowers and leaves in a vase : steps</t>
  </si>
  <si>
    <t>trendy owl in a glasses .</t>
  </si>
  <si>
    <t>arrow hits the center of a target with a sheet of paper with my personal objectives handwritten on it , red , blue and gray colors over white background achieving goals conceptual 3d render stock photo</t>
  </si>
  <si>
    <t>the discovery of a new planet light years could provide clues as to what jupiter was like early in the life of our solar system .</t>
  </si>
  <si>
    <t>person has scored goals in his last games for sports team</t>
  </si>
  <si>
    <t>the rapper is better known by his stage name and is here pictured</t>
  </si>
  <si>
    <t>the most daring wedding gowns from award winner , and more</t>
  </si>
  <si>
    <t>the new boutique opens up .</t>
  </si>
  <si>
    <t>person is actually full of sugar</t>
  </si>
  <si>
    <t>their former property sold for $35 million just last month after the new owners fell into $60 million of debt</t>
  </si>
  <si>
    <t>illustration of astrological sign as a beautiful girl .</t>
  </si>
  <si>
    <t>all tigers will be at the exhibit starting on sunday</t>
  </si>
  <si>
    <t>photo of chairs in a row</t>
  </si>
  <si>
    <t>stock vector illustration yellow ball for billiards isolated on a transparent background .</t>
  </si>
  <si>
    <t>new compact car is displayed during a press preview</t>
  </si>
  <si>
    <t>sunset overlooking river and mt .</t>
  </si>
  <si>
    <t>senior man sitting on a chair , his dog</t>
  </si>
  <si>
    <t>maiden of the night in raster graphics editor software</t>
  </si>
  <si>
    <t>tram in the city centre</t>
  </si>
  <si>
    <t>i constructed this drum kit out of old logs and tree stumps .</t>
  </si>
  <si>
    <t>actor - a beautiful person , inside and out .</t>
  </si>
  <si>
    <t>the included face - plate fan prevents your goggles from fogging up</t>
  </si>
  <si>
    <t>snakes on an inclined plane</t>
  </si>
  <si>
    <t>bumblebee pollinating poppy flower in the wind .</t>
  </si>
  <si>
    <t>pop artist performs in a sold out concert</t>
  </si>
  <si>
    <t>children 's map of the world</t>
  </si>
  <si>
    <t>a fan holds a sign on the eighteenth fairway as golfers make</t>
  </si>
  <si>
    <t>logo is seen behind a traffic light .</t>
  </si>
  <si>
    <t>a team is considered to have successfully completed the task only if it is able to build and deconstruct its tower without any of its member falling in the process .</t>
  </si>
  <si>
    <t>garden with shrubs , stone steps , trees and flowering red roses on a fine summer day</t>
  </si>
  <si>
    <t>3d cg rendering of a robot</t>
  </si>
  <si>
    <t>the tea room and garden has entertained villagers but is set to close unless a buyer is found before next month</t>
  </si>
  <si>
    <t>high water levels over river .</t>
  </si>
  <si>
    <t>actor points a gun in a scene from the film</t>
  </si>
  <si>
    <t>boat in winter by the lake</t>
  </si>
  <si>
    <t>poster of the movie money</t>
  </si>
  <si>
    <t>people walking down on the street by the old man</t>
  </si>
  <si>
    <t>vehicles backed up along a road as they are faced with a completely flooded carriageway as people stick close to the barriers while they make their way through the carnage</t>
  </si>
  <si>
    <t>family reunion - i made this cake for a family reunion .</t>
  </si>
  <si>
    <t>bride and groom tie the knot inside museum</t>
  </si>
  <si>
    <t>walking head on towards the camera</t>
  </si>
  <si>
    <t>fern at the window - poster</t>
  </si>
  <si>
    <t>abstract ethnic ikat pattern background traditional pattern on the fabric</t>
  </si>
  <si>
    <t>a young girl on a bicycle with a dog</t>
  </si>
  <si>
    <t>politician delivers a speech after receiving the certificate declaring him officially winner of the presidential election in a ceremony .</t>
  </si>
  <si>
    <t>person speaks with school children</t>
  </si>
  <si>
    <t>lady in red - picked this slinky number up</t>
  </si>
  <si>
    <t>symbol of the world an illustration</t>
  </si>
  <si>
    <t>removal after a snow storm</t>
  </si>
  <si>
    <t>isolated sale label with text on a striped background</t>
  </si>
  <si>
    <t>baseball player pitches during a game against sports team .</t>
  </si>
  <si>
    <t>tiny puppies that are the perfect fit for your tiny house</t>
  </si>
  <si>
    <t>the trick is figuring out what those healthy foods are and how much of them to eat .</t>
  </si>
  <si>
    <t>tourist attraction showing kayaking or canoeing and a beach as well as a small group of people</t>
  </si>
  <si>
    <t>vector illustration of a monochrome cartoon character : businessman chasing after banknote tied to a string .</t>
  </si>
  <si>
    <t>person delivers a pitch during thursday 's game at person .</t>
  </si>
  <si>
    <t>gears in the illustration : vector art</t>
  </si>
  <si>
    <t>person cheering at the football game .</t>
  </si>
  <si>
    <t>she blew on the dandelion and began to float along with the fledgling seeds as they mounted the skies .</t>
  </si>
  <si>
    <t>washing of hands with soap under the crane with water</t>
  </si>
  <si>
    <t>woman relaxing in a hammock on a tropical beach</t>
  </si>
  <si>
    <t>did you know that floor mats have been ?</t>
  </si>
  <si>
    <t>funny cars to the lanes</t>
  </si>
  <si>
    <t>summer will see more oversized layers and bolder patterns make their way on to the street .</t>
  </si>
  <si>
    <t>close - up of a bee hovering above flowers</t>
  </si>
  <si>
    <t>half the earth on fire , seen from afar .</t>
  </si>
  <si>
    <t>let 's travel around the world .</t>
  </si>
  <si>
    <t>this was a monkey birthday cake i did .</t>
  </si>
  <si>
    <t>palace is in the background .</t>
  </si>
  <si>
    <t>person just landing on the picnic table , with knees bent and arms outstretched</t>
  </si>
  <si>
    <t>people in front of the lookout .</t>
  </si>
  <si>
    <t>young woman in hat with flower and painted face for day of the dead event</t>
  </si>
  <si>
    <t>are you bring another cat into your home ? here are some of the things that you can do to help them along the way .</t>
  </si>
  <si>
    <t>employee of the month badge with ribbon</t>
  </si>
  <si>
    <t>close up of paying cash from man 's hands counting out dollar bills into a woman 's hand</t>
  </si>
  <si>
    <t>supermodel pulled her hair back into a chic twisted bun for award .</t>
  </si>
  <si>
    <t>silver earrings with amethyst isolated on the white background</t>
  </si>
  <si>
    <t>this would be awesome for the driveway we have now .</t>
  </si>
  <si>
    <t>i think i was accidentally detoured on this back road after trying to find a gas station .</t>
  </si>
  <si>
    <t>score years &amp; 10 , i can remember when .</t>
  </si>
  <si>
    <t>biological species perched on a tree branch in nature</t>
  </si>
  <si>
    <t>halloween scary pumpkin faces vector seamless pattern .</t>
  </si>
  <si>
    <t>wooden bench at the edge of a lake</t>
  </si>
  <si>
    <t>novelist and organization leader in discussion during fashion in conversation .</t>
  </si>
  <si>
    <t>a laughing woman standing next to a chair</t>
  </si>
  <si>
    <t>gala screening - red carpet arrivals</t>
  </si>
  <si>
    <t>a wave breaks on lonely empty stretch</t>
  </si>
  <si>
    <t>actor attends sports team at game .</t>
  </si>
  <si>
    <t>sunrise view from arch on the hill</t>
  </si>
  <si>
    <t>players celebrate winning a round - of - 32 win against football team .</t>
  </si>
  <si>
    <t>the coach house in wedding photographer</t>
  </si>
  <si>
    <t>artist will debut new uniforms for sunday 's game against football team .</t>
  </si>
  <si>
    <t>the hands of violinist , the world famous violinist .</t>
  </si>
  <si>
    <t>this renovated home sold at auction for $5.35 million .</t>
  </si>
  <si>
    <t>if we turn this into a light ... we can we hang a small bird cage outside on the patio</t>
  </si>
  <si>
    <t>portrait of a blue eyes girl in the wind .</t>
  </si>
  <si>
    <t>businessman with global thin line icon for web and mobile minimalistic flat design .</t>
  </si>
  <si>
    <t>fireworks on new year 's eve pyrotechnic display exploding in the night sky</t>
  </si>
  <si>
    <t>person with a $63 dress</t>
  </si>
  <si>
    <t>mother of the bride dress</t>
  </si>
  <si>
    <t>close - up view of display case containing a collection of mainly 19th century crosses of gold</t>
  </si>
  <si>
    <t>ready to run : singer was joined by a large group of friends as they headed out to find a good place to rave</t>
  </si>
  <si>
    <t>digital image of a dog on a row boat</t>
  </si>
  <si>
    <t>3d rendering of orange shopping bags against a white background</t>
  </si>
  <si>
    <t>rear view of a puppy , against white background</t>
  </si>
  <si>
    <t>actor arrives at the premiere of black comedy film</t>
  </si>
  <si>
    <t>ambush predator ... when a smaller fish or squid approaches , its huge jaws inhale the prey caught in its sharp teeth .</t>
  </si>
  <si>
    <t>an engagement photo at sunset</t>
  </si>
  <si>
    <t>a look into waterfall within river</t>
  </si>
  <si>
    <t>one of the bridges that you 'll have to cross here</t>
  </si>
  <si>
    <t>day of the dead card with vintage skull , flowers and guns -- stock vector #</t>
  </si>
  <si>
    <t>bride and groom in front of a heavily graffiti covered wall</t>
  </si>
  <si>
    <t>snow globe with a christmas tree inside on white background .</t>
  </si>
  <si>
    <t>happy family using computer in the kitchen</t>
  </si>
  <si>
    <t>a stormy sky silhouettes a runner and her dog as they run along the crest of the hills crowning .</t>
  </si>
  <si>
    <t>forward kicks and scores during the football match</t>
  </si>
  <si>
    <t>cameras captured the airborne vehicle hurtling over the wall of next door 's petrol station</t>
  </si>
  <si>
    <t>portrait of a smiling young man in cap .</t>
  </si>
  <si>
    <t>person at his new venue</t>
  </si>
  <si>
    <t>private 3 / 4th bathrooms for each .</t>
  </si>
  <si>
    <t># goes up for a shot against sports team .</t>
  </si>
  <si>
    <t>unusual fruits you can find in the supermarket</t>
  </si>
  <si>
    <t>an old bike in landscape</t>
  </si>
  <si>
    <t>puppy lying on a blanket</t>
  </si>
  <si>
    <t>guys stand under trees looking down , talking and start yelling on a summer day</t>
  </si>
  <si>
    <t>master with king bed a private bath</t>
  </si>
  <si>
    <t>the power of water - slow motion</t>
  </si>
  <si>
    <t>consultant attends the premiere at festival</t>
  </si>
  <si>
    <t>the vet said she was still healthy but needed food , water , and lots of love .</t>
  </si>
  <si>
    <t>pop artist performs on stage at awards</t>
  </si>
  <si>
    <t>watercolor illustration on isolated background .</t>
  </si>
  <si>
    <t>a row of classic cars at a gathering of vintage vehicles</t>
  </si>
  <si>
    <t>pouring , laying concrete at the construction site using buckets of cement</t>
  </si>
  <si>
    <t>high angle view of biological species swimming in a river</t>
  </si>
  <si>
    <t>if you choose computer desk for small spaces with use simple computer desk which will save the use of space</t>
  </si>
  <si>
    <t>a man enters the headquarters building .</t>
  </si>
  <si>
    <t>illustration of sad king and children , for short story</t>
  </si>
  <si>
    <t>a boy sitting on a pile of books and reading a book .</t>
  </si>
  <si>
    <t>people watching a performance at a street festival .</t>
  </si>
  <si>
    <t>dogs keeping an eye on the neighbours</t>
  </si>
  <si>
    <t>a well designed entrance to a home not only immediately tells you where to enter the building but it also invites you to slow down and admire the building itself .</t>
  </si>
  <si>
    <t>how to mount under your desk : steps</t>
  </si>
  <si>
    <t>a man is wrapped in the flag during a protest joined by hundreds .</t>
  </si>
  <si>
    <t>cartoon illustration of a boxer</t>
  </si>
  <si>
    <t>cat on the roof of my florist 's !</t>
  </si>
  <si>
    <t>a protester faces off with police the night after citywide riots over the death of person .</t>
  </si>
  <si>
    <t>modern car in the pavilion</t>
  </si>
  <si>
    <t>that 'll do pig - not sure which grave it belongs to , as the marker behind it faces the other direction .</t>
  </si>
  <si>
    <t>person built norman structure on the banks</t>
  </si>
  <si>
    <t>soldiers at forward posts beyond the illuminated fence in area .</t>
  </si>
  <si>
    <t>calling on person , chairman of the board</t>
  </si>
  <si>
    <t>composite image with many bursts of fireworks overlaid on a flag</t>
  </si>
  <si>
    <t>extra large movie poster image for romance film</t>
  </si>
  <si>
    <t>especially dangerous when he runs with the ball , football player helps turn defence into attack</t>
  </si>
  <si>
    <t>insect on a white background .</t>
  </si>
  <si>
    <t>woman running at the beach holding a scarf in slow motion</t>
  </si>
  <si>
    <t>design a menu for coffee in vintage style , logo and text .</t>
  </si>
  <si>
    <t>scriptwriter and person attend the premiere during festival .</t>
  </si>
  <si>
    <t>come see classic , horror film during our celebrating the classics fall series</t>
  </si>
  <si>
    <t>a well known late night cafe in the district .</t>
  </si>
  <si>
    <t>our guide with a statue of deity .</t>
  </si>
  <si>
    <t>close up of the head of a male alpaca</t>
  </si>
  <si>
    <t>interior belongs to the community</t>
  </si>
  <si>
    <t>odd eyed kitten in a basket</t>
  </si>
  <si>
    <t>let 's go on a road trip .</t>
  </si>
  <si>
    <t>city by the sea in the evening</t>
  </si>
  <si>
    <t>cricket player bats during sports association warm up match</t>
  </si>
  <si>
    <t>you look like a bucks ~</t>
  </si>
  <si>
    <t>wedding dresses under £ 1,000 for brides on a budget</t>
  </si>
  <si>
    <t>young businesswoman working on laptop in the office</t>
  </si>
  <si>
    <t>also forgot to mention that we shipped these out over the weekend !</t>
  </si>
  <si>
    <t>young woman on a red carpet with a wine glass royalty</t>
  </si>
  <si>
    <t>dress on the far left and far right politicians release newspaper</t>
  </si>
  <si>
    <t>summer home of person of the royal family .</t>
  </si>
  <si>
    <t>folk rock artist sings during a performance</t>
  </si>
  <si>
    <t>an illustration , showing the right side of the skull and a reconstruction .</t>
  </si>
  <si>
    <t>the lock in a secret hidden bar in the grounds</t>
  </si>
  <si>
    <t>back side of the sleeve .</t>
  </si>
  <si>
    <t>super slim jeans and a pair of shoes separates us from the boys</t>
  </si>
  <si>
    <t>handsome man giving his wife a kiss on cheek</t>
  </si>
  <si>
    <t>an interior view looking south .</t>
  </si>
  <si>
    <t>the new mural celebrating history created by person has been unveiled .</t>
  </si>
  <si>
    <t>a city from the beach</t>
  </si>
  <si>
    <t>tourists can also enjoy a hot - spring bath</t>
  </si>
  <si>
    <t>a crowd of people moves between events at the county fair</t>
  </si>
  <si>
    <t>more bags for the road</t>
  </si>
  <si>
    <t>walking boots at the back door</t>
  </si>
  <si>
    <t>the sun sets behind mountains , which , in turn , cast their long shadows on the valley below</t>
  </si>
  <si>
    <t>a-metre drop has been carved along a city .</t>
  </si>
  <si>
    <t>young girl observing a painting</t>
  </si>
  <si>
    <t>this man 's story of helping homeless man living in tent is inspiring and heartbreaking</t>
  </si>
  <si>
    <t>i make this soup regularly during the winter and it 's never let me down .</t>
  </si>
  <si>
    <t>furniture with an attitude of power</t>
  </si>
  <si>
    <t>footballer celebrates scoring his sides second goal with his team mates during the match .</t>
  </si>
  <si>
    <t>actors attend the premiere at festival .</t>
  </si>
  <si>
    <t>person bows down on his knees on a street</t>
  </si>
  <si>
    <t>house on fire burning in slow motion with firemen in the background during a controlled burn</t>
  </si>
  <si>
    <t>noble title and monarch arrive for the dinner with person wearing a pale peach flowing gown with her hair in a chic 1920s style</t>
  </si>
  <si>
    <t>2nd left meeting with speaker</t>
  </si>
  <si>
    <t>person cut out long black dress worn once .</t>
  </si>
  <si>
    <t>swing artist with person during show</t>
  </si>
  <si>
    <t>american football player runs in a-point conversion , making it a-point game in the fourth quarter .</t>
  </si>
  <si>
    <t>football player celebrates scoring their first goal of the game with footballer and athlete</t>
  </si>
  <si>
    <t>grey wolf looking around some birch trees</t>
  </si>
  <si>
    <t>person and her husband , during a walk</t>
  </si>
  <si>
    <t>rest in death metal artist .</t>
  </si>
  <si>
    <t>take old monogrammed linens and turn them into pillows .</t>
  </si>
  <si>
    <t>such schools are an extreme example - but which critics condemn as little more than brainwashing</t>
  </si>
  <si>
    <t>a couple in the rice field</t>
  </si>
  <si>
    <t>a picture shows a general view of skyscrapers</t>
  </si>
  <si>
    <t>how to make a store bought cake look like you bought it from a bakery</t>
  </si>
  <si>
    <t>significant numbers of officers , despite being convicted of serious crimes , remain employed with the police</t>
  </si>
  <si>
    <t>horses grazing in the field , either side of a fence</t>
  </si>
  <si>
    <t>icon on the green background .</t>
  </si>
  <si>
    <t>american football player avoids a tackle againstcanadian football team in a win .</t>
  </si>
  <si>
    <t>silhouette of man and woman watching sunset by the sea</t>
  </si>
  <si>
    <t>every child comes with the message that person is not yet discouraged of man .</t>
  </si>
  <si>
    <t>family with a father and mother royalty - free</t>
  </si>
  <si>
    <t>vector illustration of a sledge with a gift box on top .</t>
  </si>
  <si>
    <t>image of a cottage in the garden</t>
  </si>
  <si>
    <t>as if the village is not magical enough , there 's even film character making rounds in bright day light !</t>
  </si>
  <si>
    <t>wishing soldiers and country in country , freedom and a safe new year !</t>
  </si>
  <si>
    <t>the camper can be strapped or bolted to a trailer</t>
  </si>
  <si>
    <t>dish is a fermented crepe or pancake made from batter and black lentils .</t>
  </si>
  <si>
    <t>the festive fun never stops !</t>
  </si>
  <si>
    <t>hand drawing on textured green board .</t>
  </si>
  <si>
    <t>small private boat on a river</t>
  </si>
  <si>
    <t>actor attends the world premiere hosted by automotive industry business .</t>
  </si>
  <si>
    <t>at meters elevation on the trail</t>
  </si>
  <si>
    <t>smiling beard young man taking a brown gift from other one , guy looking side and wearing blue shirt , isolated on white background stock photo</t>
  </si>
  <si>
    <t>puppy playing at a dog park</t>
  </si>
  <si>
    <t>view from an airplane of the island</t>
  </si>
  <si>
    <t>many hands want to rule or care for the world</t>
  </si>
  <si>
    <t>caught in the christmas lights</t>
  </si>
  <si>
    <t>kissing by the statues people lay on the sand after their wedding</t>
  </si>
  <si>
    <t>museum : wormhole from the floor below</t>
  </si>
  <si>
    <t>a shot of college students studying on campus</t>
  </si>
  <si>
    <t>silhouette of a salesman in business suit and a fedora running with a briefcase</t>
  </si>
  <si>
    <t>basketball player drives past basketball player during a basketball game .</t>
  </si>
  <si>
    <t>old itchy monkey in the forest</t>
  </si>
  <si>
    <t>cute tricolor puppy dog is sitting next to a blue bowl of dog food - isolated on white background</t>
  </si>
  <si>
    <t>sea water gushing after the ferry depart from ferry terminal</t>
  </si>
  <si>
    <t>golfer , the champion , was person to wear the green jacket</t>
  </si>
  <si>
    <t>summer sale % off sign over watercolor art brush stroke paint abstract background vector illustration .</t>
  </si>
  <si>
    <t>female riding on horse : training of competition in jumping for a teen and her black horse</t>
  </si>
  <si>
    <t>refresh red arrow isometric 3d icon on a white background vector</t>
  </si>
  <si>
    <t>photo of a beautiful building surrounded by trees .</t>
  </si>
  <si>
    <t>maps to draw for organisation sector</t>
  </si>
  <si>
    <t>city ? view at the night</t>
  </si>
  <si>
    <t>people exercising at the beach</t>
  </si>
  <si>
    <t>person riding through the fog to reach the summit</t>
  </si>
  <si>
    <t>christmas background with a bunch of snowballs lying in the snow</t>
  </si>
  <si>
    <t>a letter made of colorful musical notes on white background .</t>
  </si>
  <si>
    <t>boy silhouetted at sunset standing on a hill watching a bird take flight</t>
  </si>
  <si>
    <t>you never know what 's going to come through the shop .</t>
  </si>
  <si>
    <t>young man with young women looking at menu in a restaurant</t>
  </si>
  <si>
    <t>sometimes it 's those simple defining pieces that make you different .</t>
  </si>
  <si>
    <t>the young girl took cover a plaid and reads news .</t>
  </si>
  <si>
    <t>american football player throws against sports team during the first half of a preseason football game .</t>
  </si>
  <si>
    <t>red geometric ribbon on a green .</t>
  </si>
  <si>
    <t>be nice to staff and they 'll be more willing to help you get the best deal on your hotel room</t>
  </si>
  <si>
    <t>person underestimate the power of the ocean .</t>
  </si>
  <si>
    <t>the little bird in the cage .</t>
  </si>
  <si>
    <t>a view of the coast line from the pier , deal</t>
  </si>
  <si>
    <t>the mystery of the - screenshot</t>
  </si>
  <si>
    <t>above : tower brought visual drama when it was built .</t>
  </si>
  <si>
    <t>a woman walking along a snowy street in winter wearing shoes with shopping bags</t>
  </si>
  <si>
    <t>silhouettes of the people , dancing break dancer .</t>
  </si>
  <si>
    <t>we took time to discuss the solar lights and awareness project for this village .</t>
  </si>
  <si>
    <t>the tiger shark is a poorly understood species , but may play a key role in many marine ecosystems .</t>
  </si>
  <si>
    <t>foot of a crocodile sunning itself on a river bank</t>
  </si>
  <si>
    <t>actor attends the film premiere .</t>
  </si>
  <si>
    <t>vector silhouette of the woman with children .</t>
  </si>
  <si>
    <t>tees off from the 4th hole during event .</t>
  </si>
  <si>
    <t>birds of the antique parts</t>
  </si>
  <si>
    <t>aerial view toward west seen taken from the top of a building site located</t>
  </si>
  <si>
    <t>actor gives her speech during an activity to promote political shares</t>
  </si>
  <si>
    <t>portrait of a man holding money and gold bangle</t>
  </si>
  <si>
    <t>what 's on the other wrist ?</t>
  </si>
  <si>
    <t>looking rosy : guest went all out with a floral headdress and side - split lace gown</t>
  </si>
  <si>
    <t>living room with the exit to the shaded terrace</t>
  </si>
  <si>
    <t>person standing with a piano</t>
  </si>
  <si>
    <t>shot of a brick wall , painted grey , with imperfections left in to add to authenticity with copy space for the designer</t>
  </si>
  <si>
    <t>landscape in the agricultural area</t>
  </si>
  <si>
    <t>soldiers receive an in - processing brief may</t>
  </si>
  <si>
    <t>firm uses motion of the ocean to bring fresh water to coastal communities</t>
  </si>
  <si>
    <t>athlete runs the ball after picking up a short pass during the first half of a college football game against us state .</t>
  </si>
  <si>
    <t>close up of holding hands of a boy and girl with bracelets</t>
  </si>
  <si>
    <t>3d outline textured with the flag</t>
  </si>
  <si>
    <t>person and type of dish</t>
  </si>
  <si>
    <t>spectators dressed as traffic cones make their way to the venue on day .</t>
  </si>
  <si>
    <t>theatrical producer attends the premiere</t>
  </si>
  <si>
    <t>white sand beach and turquoise water</t>
  </si>
  <si>
    <t>bride with the ugliest teeth ever</t>
  </si>
  <si>
    <t>clean aerial shot flying just off the coast</t>
  </si>
  <si>
    <t>the light in the cafe .</t>
  </si>
  <si>
    <t>person performs onstage during the festival - day .</t>
  </si>
  <si>
    <t>person and musician of artist perform on stage during day .</t>
  </si>
  <si>
    <t>seamless background pattern with decorative poppy flowers and leaves on a gray background .</t>
  </si>
  <si>
    <t>pigeon sitting on the snow cold winter snow</t>
  </si>
  <si>
    <t>cute couple : her handsome beau also kept things simple in baggy blue pants and a loose , grey t - shirt</t>
  </si>
  <si>
    <t>vector illustration of a lion .</t>
  </si>
  <si>
    <t>award ? can basketball player claim ? photo</t>
  </si>
  <si>
    <t>table with umbrella in the swimming pool</t>
  </si>
  <si>
    <t>rare family : couple who share a birthday welcome baby girl on same date</t>
  </si>
  <si>
    <t>ferns growing beside a country house</t>
  </si>
  <si>
    <t>winter evening from the shore of a city</t>
  </si>
  <si>
    <t>magazine now features celebrities almost exclusively on its covers .</t>
  </si>
  <si>
    <t>a city - by person , 's</t>
  </si>
  <si>
    <t>teen in front of a black background and looking at the camera with a serious expression on her face</t>
  </si>
  <si>
    <t>cooking with flowers adventures in cooking</t>
  </si>
  <si>
    <t>full moon in the night sky .</t>
  </si>
  <si>
    <t>comedian and actor attend premiere party .</t>
  </si>
  <si>
    <t>girl holding acorn and colorful leaf in autumn park .</t>
  </si>
  <si>
    <t>person : person claimed gold as part of the a team .</t>
  </si>
  <si>
    <t>should i hold my wedding at a bed and breakfast</t>
  </si>
  <si>
    <t>tropical plants at the jungle</t>
  </si>
  <si>
    <t>person has played games for the tangerines this season</t>
  </si>
  <si>
    <t>ocean waves on the golden beach</t>
  </si>
  <si>
    <t>pouring wine at the fireplace</t>
  </si>
  <si>
    <t>a springtime salal shrub with bells on !</t>
  </si>
  <si>
    <t>love how this one is used as a room divider .</t>
  </si>
  <si>
    <t>bride and groom cake toppers on a wedding cake</t>
  </si>
  <si>
    <t>gild the throne : that includes $750,000 on gold - plated toilets for their sprawling abode .</t>
  </si>
  <si>
    <t>low flyover from a drone of an old house in the high desert</t>
  </si>
  <si>
    <t>litter dropped on a public footpath</t>
  </si>
  <si>
    <t>businessman straightens his tie on a white background</t>
  </si>
  <si>
    <t>country road at the forest turning right photo</t>
  </si>
  <si>
    <t>old man riding on a ride - on lawnmower while mowing and mulching the grass in a park</t>
  </si>
  <si>
    <t>animal at a dog show</t>
  </si>
  <si>
    <t>the ancient foot street paved by a stone blocks .</t>
  </si>
  <si>
    <t>delicate lavender flowers on a bright watercolor background</t>
  </si>
  <si>
    <t>actors attend premiere during festival .</t>
  </si>
  <si>
    <t>guitar with a bouquet of roses as a background stock photo</t>
  </si>
  <si>
    <t>happy group of people jumping on the beach .</t>
  </si>
  <si>
    <t>people sitting outside cafe in a traditional wooden building in summer</t>
  </si>
  <si>
    <t>country artist performs onstage during day of festival</t>
  </si>
  <si>
    <t>politician and people filling with donated bottles of water .</t>
  </si>
  <si>
    <t>a light unto my path</t>
  </si>
  <si>
    <t>riders on horseback led by the governor , parade through the streets</t>
  </si>
  <si>
    <t>dough waiting for the oven</t>
  </si>
  <si>
    <t>vintage propaganda poster and elements .</t>
  </si>
  <si>
    <t>baseball player , outfielder , walks to the dugout prior to a baseball game</t>
  </si>
  <si>
    <t>the ceiling looks like a sky .</t>
  </si>
  <si>
    <t>everyone gets into the act</t>
  </si>
  <si>
    <t>carousel , a restored 1920s fairground carousel now located</t>
  </si>
  <si>
    <t>profession drive a herd of horses through snow - covered pastures</t>
  </si>
  <si>
    <t>fishing boat docked in the harbor after a days fishing .</t>
  </si>
  <si>
    <t>red , pink and orange blossoms slowly floating on the edge on dark , cloudy water</t>
  </si>
  <si>
    <t>flowers in an arrangement , closeup view .</t>
  </si>
  <si>
    <t>woman pushes future husband in shopping cart down the aisle</t>
  </si>
  <si>
    <t>football player celebrates scoring his side 's first goal of the game</t>
  </si>
  <si>
    <t>sunset at the gulf with moving clouds , view from hills</t>
  </si>
  <si>
    <t>vogue this image illustrated an article on a smoky , sultry , monarch - inspired beauty look .</t>
  </si>
  <si>
    <t>fun spring day at the coast</t>
  </si>
  <si>
    <t>roots playing with the big lake</t>
  </si>
  <si>
    <t>interest , australian suburb has panoramic views from almost every room .</t>
  </si>
  <si>
    <t>a monkey resembling mechanical person , flat icon design of robot</t>
  </si>
  <si>
    <t>tv genre with a view</t>
  </si>
  <si>
    <t>tall purple flowers next to a tall building , which is seen vaguely in the background , and a sun flare covering everything in bright light .</t>
  </si>
  <si>
    <t>cave , part of the temples</t>
  </si>
  <si>
    <t>soccer player during a training session .</t>
  </si>
  <si>
    <t>person and artist take person and politician</t>
  </si>
  <si>
    <t>what do the rooms look like ?</t>
  </si>
  <si>
    <t>grunge rubber stamp with text all inclusive inside vector</t>
  </si>
  <si>
    <t>a blue guitar pick with stars on a necklace .</t>
  </si>
  <si>
    <t>old port with skyline in the background</t>
  </si>
  <si>
    <t>english civil parish leaves station with en - route to par</t>
  </si>
  <si>
    <t>us census designated place , the dog owned by award winner</t>
  </si>
  <si>
    <t>person , gets plenty of high - fives from students as he runs recurring competition .</t>
  </si>
  <si>
    <t>whole foods for the win</t>
  </si>
  <si>
    <t>portrait of white goat on a white background stock photo</t>
  </si>
  <si>
    <t>cute couple : the iconic director 's hair was dishevelled and he sported his usual shock of facial hair as he walked through the street with his family</t>
  </si>
  <si>
    <t>diverse medical team in a meeting in contemporary glass building with views of the natural landscape outside .</t>
  </si>
  <si>
    <t>comedian and tv producer attends the premiere</t>
  </si>
  <si>
    <t>man walking with a puppy</t>
  </si>
  <si>
    <t>drawing of the retro green car .</t>
  </si>
  <si>
    <t>a snow covered red barn .</t>
  </si>
  <si>
    <t>head of a girl by paintings reproduction</t>
  </si>
  <si>
    <t>a man comforts a frightened student as he collects her from her school in the neighborhood</t>
  </si>
  <si>
    <t>hurricanes possibly the best steak and ribs ? any views ? it can get very rowdy though so not a great place for a romantic meal for two .</t>
  </si>
  <si>
    <t>with a little time and patience , forming chicken wire to create a dolphin is fun .</t>
  </si>
  <si>
    <t>darts are flying towards the dart board in a pub</t>
  </si>
  <si>
    <t>the same person has owned the property</t>
  </si>
  <si>
    <t>there is a formal dining room , formal tea room and restaurant - style kitchen for those who like to entertain their loved ones</t>
  </si>
  <si>
    <t>person attends casting for show</t>
  </si>
  <si>
    <t>budding beauty : person injected a dose of colour with a purple flower tucked behind her ear</t>
  </si>
  <si>
    <t>illustration depicting a set of cut out letters formed to arrange the words not fair .</t>
  </si>
  <si>
    <t>portrait of a man holding a placard</t>
  </si>
  <si>
    <t>all covered up : was all buttoned up in a blue coat as she arrived at the event</t>
  </si>
  <si>
    <t>an old living room with a sofa and curtains</t>
  </si>
  <si>
    <t>parents and baby walking past in a forest</t>
  </si>
  <si>
    <t>person tries to draw a foul against person during the 2nd half of their basketball game .</t>
  </si>
  <si>
    <t>person was upset he was too big for that car .</t>
  </si>
  <si>
    <t>rise in participation : tennis is among the sports to see more taking part</t>
  </si>
  <si>
    <t>map with arms and hat that play guitar , 3d illustration</t>
  </si>
  <si>
    <t>receive a free - pc gift with your purchase</t>
  </si>
  <si>
    <t>engagement photo with a classic car</t>
  </si>
  <si>
    <t>a group of shocked people looking up</t>
  </si>
  <si>
    <t>children on the fence looking at cattle .</t>
  </si>
  <si>
    <t>portrait of a grey british cat isolated on white background</t>
  </si>
  <si>
    <t>actor at the premiere of thriller film .</t>
  </si>
  <si>
    <t>a helicopter flying against a sunset</t>
  </si>
  <si>
    <t>map of spanish autonomous community showing key locations of general strike across the region</t>
  </si>
  <si>
    <t>some sailboats in the port along with our cruise ship .</t>
  </si>
  <si>
    <t>simple yellow flowers for a barn wedding</t>
  </si>
  <si>
    <t>the pair acted quickly after they noticed his feet were cold and texted their mother before calling triple - zero</t>
  </si>
  <si>
    <t>person will be in action on the water during event .</t>
  </si>
  <si>
    <t>what 's the value of true hardwood picture frames ?</t>
  </si>
  <si>
    <t>portrait of a native man holding a child</t>
  </si>
  <si>
    <t>the players got in to a-man brawl after the final whistle and soccer player was hit by a bottle</t>
  </si>
  <si>
    <t>circa a daytime overcast exterior establishing shot</t>
  </si>
  <si>
    <t>biological species with rain water running from it .</t>
  </si>
  <si>
    <t>artist of artist performs on stage at festival</t>
  </si>
  <si>
    <t>this is the image of an orange tabby cat with his paw on the mirror as he looks at his reflection</t>
  </si>
  <si>
    <t>the hand and flame are seen</t>
  </si>
  <si>
    <t>child standing with arms outstretched on top of a rocky cliff looking out across the ocean</t>
  </si>
  <si>
    <t>i could relax and read a book on this porch !</t>
  </si>
  <si>
    <t>a family peers inside a jet .</t>
  </si>
  <si>
    <t>lichen shown growing on a rock surrounded by snow</t>
  </si>
  <si>
    <t>rugby union team celebrate reaching the final</t>
  </si>
  <si>
    <t>golden eagle statue which spreads his wings , in front of the red and black flag</t>
  </si>
  <si>
    <t>presidential candidate and politician greets rock artist during a campaign rally .</t>
  </si>
  <si>
    <t>merry christmas &amp; this is special post on western christian holiday</t>
  </si>
  <si>
    <t>single amazed woman finding an offer buying on line with a laptop and credit card in a restaurant</t>
  </si>
  <si>
    <t>dog observing a cat that has been hiding in the thicket of leaves</t>
  </si>
  <si>
    <t>why should you have to choose ?</t>
  </si>
  <si>
    <t>the concept of being alone in the canyons does not exist , because every stone and every square of soil have souls by person</t>
  </si>
  <si>
    <t>person signed -- my arm feels fine now and i look to have a great year .</t>
  </si>
  <si>
    <t>award winning composer and theatre actor performs for a benefit for organisation .</t>
  </si>
  <si>
    <t>funny cat in a bag</t>
  </si>
  <si>
    <t>in good spirits : the members of the panel showed off their moves too as they took to the stage</t>
  </si>
  <si>
    <t>boy rides on his horse galloping over a mown field</t>
  </si>
  <si>
    <t>example of a classic bathroom design</t>
  </si>
  <si>
    <t>cartoon kids playing on the chute - making sand castles - illustration for the children</t>
  </si>
  <si>
    <t>view of country artist as he plays guitar in front</t>
  </si>
  <si>
    <t>pop artist and blues artist perform on stage</t>
  </si>
  <si>
    <t>round button national flag with the reflection of light and shadow realistic .</t>
  </si>
  <si>
    <t>automotive class of the week</t>
  </si>
  <si>
    <t>a collection of candles and other items have been left in honor of person .</t>
  </si>
  <si>
    <t>extended family smiling in the park</t>
  </si>
  <si>
    <t>the redwood trees are an iconic part .</t>
  </si>
  <si>
    <t>car passing along a rural street through us state</t>
  </si>
  <si>
    <t>a plane during its flight over tourist attraction</t>
  </si>
  <si>
    <t>a city lies on the coast and is part .</t>
  </si>
  <si>
    <t>this mask can be applied as needed , any time your skin needs to look its most radiant and youthful .</t>
  </si>
  <si>
    <t>classic : host kept his look simple on thursday , donning a fitted black suit and coordinating black dress shoes</t>
  </si>
  <si>
    <t>a close up shot of presents</t>
  </si>
  <si>
    <t>actor and tv producer attend the premiere .</t>
  </si>
  <si>
    <t>person hits a tee shot during a practice round prior to the start .</t>
  </si>
  <si>
    <t>black and white striped t shirt for ladies half sleeve with flower embroidered top</t>
  </si>
  <si>
    <t>my husband and me at the wedding of the year .</t>
  </si>
  <si>
    <t>led lights running on 12v solar - tales from venture funded company</t>
  </si>
  <si>
    <t>close - up of a young woman talking on mobile phone with a mid adult man lying beside her</t>
  </si>
  <si>
    <t>example of a minimalist bedroom design</t>
  </si>
  <si>
    <t>beautiful infant child baby with bottle on a white background</t>
  </si>
  <si>
    <t>encourage little ones to put pen to paper every day to capture unique insights into their life .</t>
  </si>
  <si>
    <t>the players gather to celebrate after soccer player converted from close range to hand his side the lead</t>
  </si>
  <si>
    <t>the safest car on the road</t>
  </si>
  <si>
    <t>first floor : family bathroom with shower over the bath</t>
  </si>
  <si>
    <t>i got a tiny bit obsessed with these trees .</t>
  </si>
  <si>
    <t>mushrooms growing in a forest</t>
  </si>
  <si>
    <t>person poses during the team presentation</t>
  </si>
  <si>
    <t>aerial video in pasture for cattle on a day of blue sky with horses and a beautiful landscape of rolling hills in autumn</t>
  </si>
  <si>
    <t>young beautiful woman walking on pier in midi dress at sunset .</t>
  </si>
  <si>
    <t>person if you wish this was your backyard .</t>
  </si>
  <si>
    <t>yellow version of this popular plant with delightful apricot - yellow flowers .</t>
  </si>
  <si>
    <t>sea waves washing on the beach</t>
  </si>
  <si>
    <t>the foot measuring the weight on the scale</t>
  </si>
  <si>
    <t>wedding dress hanging on a tree</t>
  </si>
  <si>
    <t>young man in coat and knitted scarf with black umbrella under snowfall using a smartphone .</t>
  </si>
  <si>
    <t>set of insects isolated on a white background .</t>
  </si>
  <si>
    <t>portrait of fashion designer in the glasses with tape measure on the neck using tablet for chatting with business partners</t>
  </si>
  <si>
    <t>soccer player celebrates scoring the opening goal against football team .</t>
  </si>
  <si>
    <t>us state has great universities .</t>
  </si>
  <si>
    <t>right angle view this shape is obviously a triangle with all the sides equal</t>
  </si>
  <si>
    <t>close - up of map showing the whole world</t>
  </si>
  <si>
    <t>front - side closeup of a classic car , against blue sky</t>
  </si>
  <si>
    <t>forward controls a ball during the league football match vs football team at the stadium .</t>
  </si>
  <si>
    <t>a river flowing through a valley with lush farmland surrounded by mountains</t>
  </si>
  <si>
    <t>leaving the show and driving southbound through a city .</t>
  </si>
  <si>
    <t>apartment rental - the entrance to portal we are the first floor</t>
  </si>
  <si>
    <t>person appears on stage with his tattoo at the season live finale</t>
  </si>
  <si>
    <t>a simple map for a simple town</t>
  </si>
  <si>
    <t>actor , person , woman and actor attend the los angeles premiere .</t>
  </si>
  <si>
    <t>rosary by me , scroll and text by another artist</t>
  </si>
  <si>
    <t>door and shadow of a tree</t>
  </si>
  <si>
    <t>driveway as viewed from the street .</t>
  </si>
  <si>
    <t>sneakers hanging on the power line .</t>
  </si>
  <si>
    <t>3 the royals gathered to celebrate the wedding .</t>
  </si>
  <si>
    <t>father and children playing on the beach at the sunset</t>
  </si>
  <si>
    <t>monkey sitting on the ruins of an old temple</t>
  </si>
  <si>
    <t>push in view of an assortment of cheese</t>
  </si>
  <si>
    <t>secure the wood sticks to the red hearts by using tape or glue .</t>
  </si>
  <si>
    <t>pot of soup boiling on top of the stove</t>
  </si>
  <si>
    <t>chefs talking in the commercial kitchen</t>
  </si>
  <si>
    <t>football field in the stadium in blurry focus for background</t>
  </si>
  <si>
    <t>after passing the first mountain ridge this beautifully located virgin beach became visible , accessible only by boat or a very steep descent from the the hidden path .</t>
  </si>
  <si>
    <t>a view through a hole in the city</t>
  </si>
  <si>
    <t>homes for sale and luxury real estate including horse farms and property in the areas</t>
  </si>
  <si>
    <t>person and a cat of course</t>
  </si>
  <si>
    <t>as runners continue to finish , the stadium fills up !</t>
  </si>
  <si>
    <t>these are the best watches you can buy under $500</t>
  </si>
  <si>
    <t>architect 's impression of how the development will look .</t>
  </si>
  <si>
    <t>grandparents enjoying a round of golf</t>
  </si>
  <si>
    <t>martial artist , actor and environmentalist at the premiere of the new film</t>
  </si>
  <si>
    <t>find person at the end</t>
  </si>
  <si>
    <t>winter weather &amp; snow covered roofs .</t>
  </si>
  <si>
    <t>aerial view of the ocean and mountains valley .</t>
  </si>
  <si>
    <t>the oldest player to score is ?</t>
  </si>
  <si>
    <t>this is a video of some docks .</t>
  </si>
  <si>
    <t>fashion girl in the red car driving vector illustration vector</t>
  </si>
  <si>
    <t>the master bedroom basically looks like its own cabin .</t>
  </si>
  <si>
    <t>some of the wind farm 's turbines</t>
  </si>
  <si>
    <t>children participated in the lesson , learning .</t>
  </si>
  <si>
    <t>a view of the atmosphere</t>
  </si>
  <si>
    <t>long - tailed macaque monkey in the forest</t>
  </si>
  <si>
    <t>traditional pop artist during a concert</t>
  </si>
  <si>
    <t>apartments on the bank during autumn</t>
  </si>
  <si>
    <t>symbol with white houses on the grey background .</t>
  </si>
  <si>
    <t>how to paint the walls of bathrooms &amp; accommodation type</t>
  </si>
  <si>
    <t>a street scene in the port city and capital</t>
  </si>
  <si>
    <t>colour in the sound by person</t>
  </si>
  <si>
    <t>fashion on actor in gown .</t>
  </si>
  <si>
    <t>old - school : country pop artist showed - off another retro style outfit on thursday as she headed out for coffee</t>
  </si>
  <si>
    <t>single modern molded white chair standing on a bare parquet floor between symmetrical black poles facing a large</t>
  </si>
  <si>
    <t>martial artist attends the premiere .</t>
  </si>
  <si>
    <t>personal shot of the glaciers .</t>
  </si>
  <si>
    <t>calligraphy of text for the celebration of community festival .</t>
  </si>
  <si>
    <t>synthpop artist performs onstage during day of festival</t>
  </si>
  <si>
    <t>the preserve has trails ; and the main trail , both of which head to the summit .</t>
  </si>
  <si>
    <t>simple hand drawn doodle of a pair of socks</t>
  </si>
  <si>
    <t>smiling friends on a beach</t>
  </si>
  <si>
    <t>top singers in the world</t>
  </si>
  <si>
    <t>a mother and daughter in feathered costumes</t>
  </si>
  <si>
    <t>black and white shot of animal laying on the ground</t>
  </si>
  <si>
    <t>film writer poses inside the press room of awards held</t>
  </si>
  <si>
    <t>fishes and shrimps for sale on daily outdoor market in city , southeast corner of the island</t>
  </si>
  <si>
    <t>actor attends premiere at the cinema</t>
  </si>
  <si>
    <t>the sweetheart table is ready for the happy couple .</t>
  </si>
  <si>
    <t># looks for an open receiver during the first quarter against american football team .</t>
  </si>
  <si>
    <t>hands on top and below a house protecting it .</t>
  </si>
  <si>
    <t>viewpoint overlooking bodies of water</t>
  </si>
  <si>
    <t>door opening into the into hall with stairway .</t>
  </si>
  <si>
    <t>background with a gift boxes and hat .</t>
  </si>
  <si>
    <t>a close up of a llama that seems to be smiling</t>
  </si>
  <si>
    <t>this father 's harness was a bit too snug as he and his family posed for a photo before speeding along a zip line in a jungle</t>
  </si>
  <si>
    <t>pop artists perform onstage during awards held .</t>
  </si>
  <si>
    <t>all souls day emblem isolated illustration on white background .</t>
  </si>
  <si>
    <t>serious businessman eating pizza at the office royalty - free</t>
  </si>
  <si>
    <t>lake is a man - made reservoir in the region</t>
  </si>
  <si>
    <t>young woman with the vintage camera</t>
  </si>
  <si>
    <t>heart with alpha channel with transparency to place over any background</t>
  </si>
  <si>
    <t>vector seamless pattern with people on a white background</t>
  </si>
  <si>
    <t>the network of tunnels where troops were trained was carved out of the chalk underneath a city</t>
  </si>
  <si>
    <t>one of the sinking houses .</t>
  </si>
  <si>
    <t>green tea in a package is brewed in a white cup .</t>
  </si>
  <si>
    <t>two , rock artist and singer , signed this guitar for school category .</t>
  </si>
  <si>
    <t>person leads a big group of returning starters along the offensive and defensive lines for sports team this fall .</t>
  </si>
  <si>
    <t>horse riders passing the pub in the village</t>
  </si>
  <si>
    <t>an electric bus operating as a service , pauses</t>
  </si>
  <si>
    <t>greeting card template with a moon and stars specially for month wishing and design .</t>
  </si>
  <si>
    <t>old fashioned lamp against the mountains</t>
  </si>
  <si>
    <t>pattern , green apple in a flat style on a white background</t>
  </si>
  <si>
    <t>if you think you 've blown plan for your life , rest in this my beautiful friend , you 're not that powerful !</t>
  </si>
  <si>
    <t>detailed illustration of a digital numbers on a led - digits</t>
  </si>
  <si>
    <t>all sizes skirts and a shade of black flickr - photo sharing !</t>
  </si>
  <si>
    <t>profile view of cobbler looking the sole of a shoe in his workshop</t>
  </si>
  <si>
    <t>find this pin and more on contemporary graphics</t>
  </si>
  <si>
    <t>person attends the world premiere screening .</t>
  </si>
  <si>
    <t>secure the bag for her hoodie</t>
  </si>
  <si>
    <t>welcome message in the sand</t>
  </si>
  <si>
    <t>visitors on the dance floor</t>
  </si>
  <si>
    <t>woman with a flower by paintings reproduction</t>
  </si>
  <si>
    <t>wedding guests posing for a photo</t>
  </si>
  <si>
    <t>soccer player leads the team out followed by person</t>
  </si>
  <si>
    <t>digital watercolor painting of a mother and daughter sitting on a rock near the sea</t>
  </si>
  <si>
    <t>international business team using a laptop together in office</t>
  </si>
  <si>
    <t>the deployed soldier , had his picture taken in such a way that it could be joined with his wife 's photograph .</t>
  </si>
  <si>
    <t>the sun rises behind the building on sunday .</t>
  </si>
  <si>
    <t>the maid of the boat coming in to the pier</t>
  </si>
  <si>
    <t>animal and type of dish with a wallflower</t>
  </si>
  <si>
    <t>tourist attraction seen from the water showing historic buildings</t>
  </si>
  <si>
    <t>my laptop on a table</t>
  </si>
  <si>
    <t>my trusty first road bike - cycled 8000km on this bike in yrs</t>
  </si>
  <si>
    <t>make your holiday party look a little edgier with tv producer inspired style</t>
  </si>
  <si>
    <t>a timeless classic chequered dance floor wrapped with a glass white edge .</t>
  </si>
  <si>
    <t>redesigned logos for all teams</t>
  </si>
  <si>
    <t>people attended the last event</t>
  </si>
  <si>
    <t>lady in black by automotive industry business</t>
  </si>
  <si>
    <t>person , left , and person take a photo before the start of the graduation saturday .</t>
  </si>
  <si>
    <t>aerial of the skyline at sunset</t>
  </si>
  <si>
    <t>girl blissful in the pool</t>
  </si>
  <si>
    <t>spring fed reservoir that for centuries supplied water to market town .</t>
  </si>
  <si>
    <t>available in stores the model will come with games -- all on disc .</t>
  </si>
  <si>
    <t>image of : skirting a deck</t>
  </si>
  <si>
    <t>rugby player is tackled by players during a rugby match as part .</t>
  </si>
  <si>
    <t>rhythm and blues artist performs on stage as part of festival held</t>
  </si>
  <si>
    <t>american football player final game of the season .</t>
  </si>
  <si>
    <t>person carries the ball into secondary during friday 's game .</t>
  </si>
  <si>
    <t>wedding cake in a bird cage .</t>
  </si>
  <si>
    <t>actors posing for pictures on their wedding day</t>
  </si>
  <si>
    <t>person offer instruction prior to the team 's loss .</t>
  </si>
  <si>
    <t>vector illustration of a rural landscape .</t>
  </si>
  <si>
    <t>kitten , sleeping on a fluffy rug</t>
  </si>
  <si>
    <t>playing with some new toys at work .</t>
  </si>
  <si>
    <t>happy woman on the islands</t>
  </si>
  <si>
    <t>person : fron view of the villa</t>
  </si>
  <si>
    <t>an atmosphere excavated in # steps # architecture</t>
  </si>
  <si>
    <t>toddler girl wearing traditional national costume dress and hat playing in a field of blooming tulips next</t>
  </si>
  <si>
    <t>i definitely need to incorporate my dogs into my wedding !</t>
  </si>
  <si>
    <t>the dining area opens onto the family room , which was done in shades of blue</t>
  </si>
  <si>
    <t>nail art in the eyes</t>
  </si>
  <si>
    <t>photos of the wildflowers and the fog on a journey through the marine layer .</t>
  </si>
  <si>
    <t>a randomly - chosen painting by person</t>
  </si>
  <si>
    <t>specifically designed for those looking for comfort and a luxurious down alternative feel</t>
  </si>
  <si>
    <t>the flowers of late winter and early spring occupy places in our hearts well out of proportion to their size . person</t>
  </si>
  <si>
    <t>a federal agent stands outside of a building .</t>
  </si>
  <si>
    <t>bad breath , smells from a man 's mouth</t>
  </si>
  <si>
    <t>like the wall , would work for what we want to do with our back patio</t>
  </si>
  <si>
    <t>a small waterfall in tropical forest</t>
  </si>
  <si>
    <t>the first sail of person in the season</t>
  </si>
  <si>
    <t>father told television his son 's condition is and he is undergoing surgery for head injuries .</t>
  </si>
  <si>
    <t>binary code , the green numbers on a black background</t>
  </si>
  <si>
    <t>actor goes for the gold in her metallic - gold knee - length dress at an event .</t>
  </si>
  <si>
    <t>this photo taken shows the feeding of chimpanzees</t>
  </si>
  <si>
    <t>a person at a desk with a laptop and mobile device .</t>
  </si>
  <si>
    <t>holidays : a hand drawn illustration of a christmas tree with decorations and presents in a snowy setting</t>
  </si>
  <si>
    <t>you might live here but your startup or company is not very likely to be anywhere remotely near the city .</t>
  </si>
  <si>
    <t>illustration in stained glass style with person flowers and reeds on a pond in the sun , sky and clouds</t>
  </si>
  <si>
    <t>rhythm and blues artist performing with celebrity on stage at the launch party for new magazine , o .</t>
  </si>
  <si>
    <t>a businessman shackled to a huge iron ball leaps up and tries to catch something above</t>
  </si>
  <si>
    <t>looking north from the summit .</t>
  </si>
  <si>
    <t>yet it has no shortage of water .</t>
  </si>
  <si>
    <t>high definition abstract cgi motion backgrounds ideal for editing , led backdrops or broadcasting featuring a lego like toy constructing into a space ship</t>
  </si>
  <si>
    <t>gold and green thanksgiving table for the modern farmhouse .</t>
  </si>
  <si>
    <t>large groups of police patrolled the streets of campus .</t>
  </si>
  <si>
    <t>people were happy to pose for pics before leaving the club together</t>
  </si>
  <si>
    <t>premiere of comedy film - arrivals</t>
  </si>
  <si>
    <t>patriotic bedroom decorated in red , white and blue in a coastal home</t>
  </si>
  <si>
    <t>person : actor wore a black suit over a striped white t - shirt</t>
  </si>
  <si>
    <t>apartment rental with view of the slopes</t>
  </si>
  <si>
    <t>i 'm in love with the faux painting</t>
  </si>
  <si>
    <t>the morning view of still empty beach on touristic uninhabited island</t>
  </si>
  <si>
    <t>actor looks good in a suit</t>
  </si>
  <si>
    <t>before &amp; after - giant panda</t>
  </si>
  <si>
    <t>politician looks out from his car window as he leaves after speaking at a town hall meeting .</t>
  </si>
  <si>
    <t>tennis tournament champion holding aloft the trophy he won he won 97 61 64</t>
  </si>
  <si>
    <t>i like the overall style and layout of this as well as the fonts and its simplicity .</t>
  </si>
  <si>
    <t>official poster for film director starring pop artist</t>
  </si>
  <si>
    <t>having fun at the beach !</t>
  </si>
  <si>
    <t>catching up : the woman was filmed at the wedding drinking large glasses of liquor</t>
  </si>
  <si>
    <t>person won for his piece wetlands during the sunset .</t>
  </si>
  <si>
    <t>panels that flip out on the chair</t>
  </si>
  <si>
    <t>close - up of a man at the gym in a red tank top drinking water</t>
  </si>
  <si>
    <t>making a snowman along the way</t>
  </si>
  <si>
    <t>we ate lunch from our kayaks and swam before heading back to the bayou .</t>
  </si>
  <si>
    <t>person performs during the christmas windows unveiling .</t>
  </si>
  <si>
    <t>lion cubs lounging in a tree</t>
  </si>
  <si>
    <t>minimalist designs grey exterior wall design that can be decor with white modern</t>
  </si>
  <si>
    <t>ballet ... black white and gold white tulle</t>
  </si>
  <si>
    <t>make a glamorous bracelet with gems</t>
  </si>
  <si>
    <t>electronica artist performs during day of the festival .</t>
  </si>
  <si>
    <t>soccer player celebrates scoring his side 's second goal of the game</t>
  </si>
  <si>
    <t>a young fern and moss covered tree trunks</t>
  </si>
  <si>
    <t>biological species in a mason jar</t>
  </si>
  <si>
    <t>the bride and groom playing a game at the wedding reception .</t>
  </si>
  <si>
    <t>a female mountain biker stops to enjoy the view while riding the trails .</t>
  </si>
  <si>
    <t>biological species with a green background</t>
  </si>
  <si>
    <t>dejected depressed businesswoman sitting with her face in her hands and her elbows resting on a table top</t>
  </si>
  <si>
    <t>the author , as a child , with his parents</t>
  </si>
  <si>
    <t>transformer of the day : grapple</t>
  </si>
  <si>
    <t>musicians and person performs on stage during the band 's tour</t>
  </si>
  <si>
    <t>conceptual image of windmill in a field with several trees and a cloud</t>
  </si>
  <si>
    <t>birds flock to the coast</t>
  </si>
  <si>
    <t>smart hairstyle and good idea to volume yourself with the hair extensions .</t>
  </si>
  <si>
    <t>dolphins surfing along the coastline where waves meet the sand</t>
  </si>
  <si>
    <t>time lapse of the clouds</t>
  </si>
  <si>
    <t>style architecture in the tony neighbourhood</t>
  </si>
  <si>
    <t>the local haunted house , the church , has been recently turned into a luxury apartment building .</t>
  </si>
  <si>
    <t>women gathered at protest violence against women during the march</t>
  </si>
  <si>
    <t>large mirrored panelling for behind the bed : x</t>
  </si>
  <si>
    <t>wide still shot of a building under construction .</t>
  </si>
  <si>
    <t>a pair of old wrecked cars at sunset</t>
  </si>
  <si>
    <t>senior couple sitting on a bench</t>
  </si>
  <si>
    <t>a view of the pitch</t>
  </si>
  <si>
    <t>actor attends the world premiere .</t>
  </si>
  <si>
    <t>tiny tattoos that are way more edgy than scary</t>
  </si>
  <si>
    <t>show ... made for a princess</t>
  </si>
  <si>
    <t>american football player looks on during a game against sports team</t>
  </si>
  <si>
    <t>friday night bringing out the 1950s tweed in full force !</t>
  </si>
  <si>
    <t>young man pointing with his finger to the blue sky</t>
  </si>
  <si>
    <t>the high altar outside the walls</t>
  </si>
  <si>
    <t>a city in the background on an island in a river , built there to have protection of the water .</t>
  </si>
  <si>
    <t>this was a bit tricky because it 's the smallest of the modular houses yet .</t>
  </si>
  <si>
    <t>football player runs towards the ball during the friendly match .</t>
  </si>
  <si>
    <t>competitors weigh in for the event featuring : boxer</t>
  </si>
  <si>
    <t>cartoon vector hand drawn doodle i love you illustration .</t>
  </si>
  <si>
    <t>gulls on the acrylic on board .</t>
  </si>
  <si>
    <t>noodles , the pet of the day</t>
  </si>
  <si>
    <t>educational institution campus celebrates a goal by person .</t>
  </si>
  <si>
    <t>football player playing for a team in the match</t>
  </si>
  <si>
    <t>people attended a dinner at terraces after the religious wedding ceremony of person and noble person .</t>
  </si>
  <si>
    <t>wat is a temple , located on the northern tip of the peninsula</t>
  </si>
  <si>
    <t>tourist boat to visit a cave</t>
  </si>
  <si>
    <t>aerial view of the twin towers once located</t>
  </si>
  <si>
    <t>poppy field in the south</t>
  </si>
  <si>
    <t>fan sitting with supporters of the other team shows disappointment</t>
  </si>
  <si>
    <t>a beautiful - bedroom manor house in hectares of parkland</t>
  </si>
  <si>
    <t>view through the guards viewing window to recreated cell</t>
  </si>
  <si>
    <t>sculpture by visual artist in front</t>
  </si>
  <si>
    <t>rare - metals the potential world - class treasure</t>
  </si>
  <si>
    <t>college student sits down at the desk with notebooks , begins to study</t>
  </si>
  <si>
    <t>film producer , actor , actor , person , actor and person attend the premiere .</t>
  </si>
  <si>
    <t>silhouette of a boy with a blue light and smoke on background are dancing fast</t>
  </si>
  <si>
    <t>image may contain : person , on stage , playing a musical instrument , guitar , night and concert</t>
  </si>
  <si>
    <t>in the end , nothing but love really matters ...</t>
  </si>
  <si>
    <t>toddler opening presents under the christmas tree</t>
  </si>
  <si>
    <t>luxury : the - storey building has been converted into condominiums in recent years .</t>
  </si>
  <si>
    <t>clothing for all ages and sizes</t>
  </si>
  <si>
    <t>football player during the final match</t>
  </si>
  <si>
    <t>hands from the crowd reach up to person as she performs on stage</t>
  </si>
  <si>
    <t>realistic large bottle with clean blue water isolated on the white background .</t>
  </si>
  <si>
    <t>playing handball , a man jumps to toss the ball over to his teammate</t>
  </si>
  <si>
    <t>bridging cultures by playing and communicating with this precious little girl .</t>
  </si>
  <si>
    <t>an attack helicopter during a showcase at the base</t>
  </si>
  <si>
    <t>file photo dated celebrate winning football competition</t>
  </si>
  <si>
    <t>steam train going is a hub of locomotive transportation .</t>
  </si>
  <si>
    <t>those glasses look amaze on him</t>
  </si>
  <si>
    <t>general view of the season premiere of power</t>
  </si>
  <si>
    <t>a helicopter drops water where homes were threatened by the fire .</t>
  </si>
  <si>
    <t>church of person and pastor with statue</t>
  </si>
  <si>
    <t>a man pushing a car that is stuck in the snow .</t>
  </si>
  <si>
    <t>a bedroom with dark green wall and colourful bedding .</t>
  </si>
  <si>
    <t>design details for a home - like stay</t>
  </si>
  <si>
    <t>person from film premiere held</t>
  </si>
  <si>
    <t>woman wanders through field of yellow flowers</t>
  </si>
  <si>
    <t>the unglamorous side of retail</t>
  </si>
  <si>
    <t>tired &amp; dated decor in the living room .</t>
  </si>
  <si>
    <t>chart of costumes to the 17th</t>
  </si>
  <si>
    <t>water levels dwindle mountain stands behind .</t>
  </si>
  <si>
    <t>a small shrine with a safe</t>
  </si>
  <si>
    <t>the golden beaches of island</t>
  </si>
  <si>
    <t>blue summer flowers on a light background .</t>
  </si>
  <si>
    <t>scenic dirt road extending to the horizon with fields on both sides .</t>
  </si>
  <si>
    <t>creative team sitting at the table</t>
  </si>
  <si>
    <t>stylish living room with collection by person .</t>
  </si>
  <si>
    <t>person officially presented as a player</t>
  </si>
  <si>
    <t>wedding at sails on the bay cute</t>
  </si>
  <si>
    <t>female symbol long shadow glyph icon .</t>
  </si>
  <si>
    <t>american football player scrambles for yardage , setting up a fourth quarter touchdown against sports team .</t>
  </si>
  <si>
    <t>animals that live in the deciduous forest - photo #</t>
  </si>
  <si>
    <t>view from the second floor of person .</t>
  </si>
  <si>
    <t>image may contain : person , playing a musical instrument , on stage , concert and indoor</t>
  </si>
  <si>
    <t>comic strip the stuffed animal</t>
  </si>
  <si>
    <t>rocky cliffs near the beach</t>
  </si>
  <si>
    <t>the house by the lake</t>
  </si>
  <si>
    <t>cars were nearly buried under huge snow drifts on saturday as record breaking snowfall came</t>
  </si>
  <si>
    <t>set of oak leaves on the white background for your design</t>
  </si>
  <si>
    <t>before demolition - originally on the current site</t>
  </si>
  <si>
    <t>love this quirky mad dogs wallpaper .</t>
  </si>
  <si>
    <t>funny young woman who caught snowflakes with her tongue in a beautiful winter park during snowfall .</t>
  </si>
  <si>
    <t>female mannequin traditional dresses sit for sale near the shrine of artwork</t>
  </si>
  <si>
    <t>rescued pets before and after the rescue</t>
  </si>
  <si>
    <t>street view with skyscrapers in industry</t>
  </si>
  <si>
    <t>football players celebrate a goal during the match vs a city</t>
  </si>
  <si>
    <t>river on a frosty morning</t>
  </si>
  <si>
    <t>decorative ornament with orange romantic flowers drawn on a light orange background</t>
  </si>
  <si>
    <t>a model walks the runway wearing themed outfit designed by fashion designer .</t>
  </si>
  <si>
    <t>visual artist , from the series</t>
  </si>
  <si>
    <t>gentle seamless pattern with hand - drawn white hearts on the green background .</t>
  </si>
  <si>
    <t>automobile model at the world premiere</t>
  </si>
  <si>
    <t>person , sunset on the beach</t>
  </si>
  <si>
    <t>fast flowing river turning into ice during winter on the island</t>
  </si>
  <si>
    <t>from the chimney of a private house smoke .</t>
  </si>
  <si>
    <t>most iconic buildings in the world</t>
  </si>
  <si>
    <t>a picnic table sits beside a white gazebo</t>
  </si>
  <si>
    <t>a business silver - plated and industry covered</t>
  </si>
  <si>
    <t>the church with its large red brick tower .</t>
  </si>
  <si>
    <t>athlete and football player celebrate with the trophy after the game</t>
  </si>
  <si>
    <t>people viewing the rare flower</t>
  </si>
  <si>
    <t>view from the southeast across full - height view</t>
  </si>
  <si>
    <t>happy to be here politician delivering a speech today .</t>
  </si>
  <si>
    <t>a close view of trucks and cars in traffic</t>
  </si>
  <si>
    <t>static medium long low angle shot of red , green and golden colored fireworks exploding in the night sky</t>
  </si>
  <si>
    <t>biological species on the waterway</t>
  </si>
  <si>
    <t>pretty pastel wedding dresses that 'll have you feeling like a princess</t>
  </si>
  <si>
    <t>extreme divers : on the boat</t>
  </si>
  <si>
    <t>a desserts in dish close - up</t>
  </si>
  <si>
    <t>the temple of person in the complex .</t>
  </si>
  <si>
    <t>map which shows to what degree is a country 's laws consonant and well enforced , and if the laws are a high priority for the government .</t>
  </si>
  <si>
    <t>tracks over tracks ... the viaduct crosses mass transportation system .</t>
  </si>
  <si>
    <t>spacecraft manufacturer crashed a rocket into the moon last year to kick up debris for analysis , revealing previously unknown chemical complexity .</t>
  </si>
  <si>
    <t>ice hockey defenceman of the sports team skates against ice hockey team during a game</t>
  </si>
  <si>
    <t>motorcycle racer and business perform the mandatory pit stop instituted by business for the race .</t>
  </si>
  <si>
    <t>flower pattern on a light background</t>
  </si>
  <si>
    <t>photo of a large contemporary open plan dining with white walls , medium hardwood floors and no fireplace .</t>
  </si>
  <si>
    <t>disabled sign on red background .</t>
  </si>
  <si>
    <t>greeting card with beautiful fireworks in the night .</t>
  </si>
  <si>
    <t>soccer ball in net indicating a goal</t>
  </si>
  <si>
    <t>there are worth of diamonds somewhere on her person .</t>
  </si>
  <si>
    <t>football player , with one of his works .</t>
  </si>
  <si>
    <t>war memorial the bronze figure of a soldier stands arm outstretched</t>
  </si>
  <si>
    <t>soccer player runs with the ball during the match .</t>
  </si>
  <si>
    <t>a train bearing the words .</t>
  </si>
  <si>
    <t>the players on the bench always need to be ready to come in and make an impact .</t>
  </si>
  <si>
    <t>northern lights across the cosmos</t>
  </si>
  <si>
    <t>hand drawn winter holiday wreath .</t>
  </si>
  <si>
    <t>front view of a wooden brown park bench with some sand on it on a sunny day</t>
  </si>
  <si>
    <t>images from the girls basketball game in a city .</t>
  </si>
  <si>
    <t>at the grave of novelist</t>
  </si>
  <si>
    <t>dresses to wear to a fall wedding</t>
  </si>
  <si>
    <t>tower is the most well known monument in the world</t>
  </si>
  <si>
    <t>painting , bustling with figures from the 18th century</t>
  </si>
  <si>
    <t>tree grown around a metal pipe .</t>
  </si>
  <si>
    <t>place of worship is located , and is partially housed in the old federal court building ; its auditorium sits 7,500</t>
  </si>
  <si>
    <t>neglected : one of the horses</t>
  </si>
  <si>
    <t>road signs set on a white background .</t>
  </si>
  <si>
    <t>as night falls upon the land it is time to sleep again</t>
  </si>
  <si>
    <t>summer holidays luxury new static caravans on a campsite , at night</t>
  </si>
  <si>
    <t>musical artist speaks onstage at awards</t>
  </si>
  <si>
    <t>the most - reviewed tourist attractions in the world</t>
  </si>
  <si>
    <t>check out this comparison between automobile model vs automobile model !</t>
  </si>
  <si>
    <t>your heart is the softest place on earth ...</t>
  </si>
  <si>
    <t>one of the many fish and aquatic settings</t>
  </si>
  <si>
    <t>super apartment for sale on the 2nd floor</t>
  </si>
  <si>
    <t>zebra on a hillside in dry grass</t>
  </si>
  <si>
    <t>wines sampled throughout the night</t>
  </si>
  <si>
    <t>takes turn two during the race .</t>
  </si>
  <si>
    <t>spotted the capsule on the road !</t>
  </si>
  <si>
    <t>fire sounded in the garden - mobile fireplace with decorative value</t>
  </si>
  <si>
    <t>the new team bus is handed over during the official presentation .</t>
  </si>
  <si>
    <t>a comfy chair like this tells your guests you know how to relax , while the wildly patterned pillow says you know how to throw a party !</t>
  </si>
  <si>
    <t>it 's scary now , but eventually , everything will fall into place .</t>
  </si>
  <si>
    <t>man with his boy sitting on a fence</t>
  </si>
  <si>
    <t>a blog about natural , whole foods and remedies written by a-something young professional making her way up in this world .</t>
  </si>
  <si>
    <t>holiday by the bay in front opened on thanksgiving .</t>
  </si>
  <si>
    <t>tour boat takes visitors on short trip to the mouth from person</t>
  </si>
  <si>
    <t>our group on the trail</t>
  </si>
  <si>
    <t>automobile model : which is best ?</t>
  </si>
  <si>
    <t>automotive industry business under the skin</t>
  </si>
  <si>
    <t>it 's an architectural wonder that puts this city as one of the biggest tourist attractions .</t>
  </si>
  <si>
    <t>visit country the land !</t>
  </si>
  <si>
    <t>the scoreboard tells the story during the match</t>
  </si>
  <si>
    <t>pop artist attends the show during fashion week</t>
  </si>
  <si>
    <t>portrait of an adorable baby with white blanket over head looking up toward light , isolated on white</t>
  </si>
  <si>
    <t>an endlessly pretty red floral print dress .</t>
  </si>
  <si>
    <t>the sun over crater lake .</t>
  </si>
  <si>
    <t>woman in black : person stunned in a gothic sheer lace black gown with a flowing train</t>
  </si>
  <si>
    <t>the new range of leather accessories made with quality calf</t>
  </si>
  <si>
    <t>colonial luxury home on the golf course</t>
  </si>
  <si>
    <t>reach the warm waters by bus</t>
  </si>
  <si>
    <t>simple set of electronic components .</t>
  </si>
  <si>
    <t>woman holds an open envelope with heart in the hand .</t>
  </si>
  <si>
    <t>white butterfly on a blue flower</t>
  </si>
  <si>
    <t>profession shaves the face of a bearded brutal man , close - up</t>
  </si>
  <si>
    <t>person warming up the crowd with a few tricks .</t>
  </si>
  <si>
    <t>follow the poorly marked trail</t>
  </si>
  <si>
    <t>baseball player breaks his bat while hitting a single during the third inning of a baseball game .</t>
  </si>
  <si>
    <t>i really love this style of illustration that uses only solid shapes to make facial features</t>
  </si>
  <si>
    <t>brightly colorful fireworks and salute of various colors in the night sky</t>
  </si>
  <si>
    <t>hearts are wild creatures , that 's why our ribs are cages .</t>
  </si>
  <si>
    <t>this is just down the road from where i live .</t>
  </si>
  <si>
    <t>garment from the sincerity bridal ss18 collection</t>
  </si>
  <si>
    <t>image may contain : person , playing a musical instrument , sitting and on stage</t>
  </si>
  <si>
    <t>a plate tomato soup with cream in the shape .</t>
  </si>
  <si>
    <t>a family of elves is tangled in a string of holiday lights .</t>
  </si>
  <si>
    <t>beekeeper in protective clothing collecting food from a hive</t>
  </si>
  <si>
    <t>the girl with red hair dancing in the meadow near the forest</t>
  </si>
  <si>
    <t>actor and actor makes an appearance</t>
  </si>
  <si>
    <t>... still wait for spring ... let 's enjoy a lovely spring inspired cake</t>
  </si>
  <si>
    <t>actor at the beach with a flock of seagulls .</t>
  </si>
  <si>
    <t>an image of chef looking at the camera with hand on his chin .</t>
  </si>
  <si>
    <t>a traditional balcony a part of the traditional architecture</t>
  </si>
  <si>
    <t>view from balcony as bride walks up the aisle at wedding</t>
  </si>
  <si>
    <t>close - up of a bulldog puppy in a bucket</t>
  </si>
  <si>
    <t>team of executives clapping at the presentation in the conference room of an office</t>
  </si>
  <si>
    <t>elephant walking on the road</t>
  </si>
  <si>
    <t>person , an indigenous man , is running as a candidate</t>
  </si>
  <si>
    <t>morning has broken : the frosty banks</t>
  </si>
  <si>
    <t>cricket ball in center of golden wreath on the shield .</t>
  </si>
  <si>
    <t>children 's classic comes to the stage</t>
  </si>
  <si>
    <t>person , scan and zoom to check on baby without awaking them in the middle of the night or nap time .</t>
  </si>
  <si>
    <t>traveling side of a moving car at sunset on background of cultivated fields and dirt road</t>
  </si>
  <si>
    <t>forward celebrates after scoring during football team vs football team .</t>
  </si>
  <si>
    <t>taxi pick up people to the other side</t>
  </si>
  <si>
    <t>works include the campus and the headquarters .</t>
  </si>
  <si>
    <t>portrait of a boy in the sunset</t>
  </si>
  <si>
    <t>the designer designed toy as a vividly coloured and stackable armchair that is equally adapted to indoor and outdoor areas thanks to its plastic material .</t>
  </si>
  <si>
    <t>rally car in a race</t>
  </si>
  <si>
    <t>a fan wears a shirt the nickname</t>
  </si>
  <si>
    <t>girl washing hands at a communal water tap in rural village .</t>
  </si>
  <si>
    <t>hard rock artist and pop artist perform on stage</t>
  </si>
  <si>
    <t>pop rock artist poses backstage at awards held</t>
  </si>
  <si>
    <t>the attic snug area with television in the main house</t>
  </si>
  <si>
    <t>rhythm and blues artist and company get together for the last set of the day , featuring person on guitar .</t>
  </si>
  <si>
    <t>person , duke watches cars drive past during a parade .</t>
  </si>
  <si>
    <t>view of colorful houses on a hill in island with a mountain</t>
  </si>
  <si>
    <t>illustration of tree with photos of some donors and recipients</t>
  </si>
  <si>
    <t>various angles of roman structure or roman structure</t>
  </si>
  <si>
    <t>different countries : wife , has been staying with their daughters since the first pictures of the actor and his new lover emerged</t>
  </si>
  <si>
    <t>this case features our original design and will be individually hand - printed in our studio</t>
  </si>
  <si>
    <t>the kitchen area of our room</t>
  </si>
  <si>
    <t>chess pieces on a black background</t>
  </si>
  <si>
    <t>a map of the country</t>
  </si>
  <si>
    <t>question # which of the following best describes how country are portrayed in the poster .</t>
  </si>
  <si>
    <t>clouds of dense white industrial smoke pouring into the air causing severe atmospheric pollution</t>
  </si>
  <si>
    <t>the sign as you enter the town .</t>
  </si>
  <si>
    <t>have you thought about the impact of a nice smile and good oral health ? quit smoking to make a better first impression !</t>
  </si>
  <si>
    <t>celebrate the season with a fluff fruit salad !</t>
  </si>
  <si>
    <t>the grey upholstered headboard in this modern bedroom almost takes up the entire wall .</t>
  </si>
  <si>
    <t>large greenhouses at a country garden in summertime</t>
  </si>
  <si>
    <t>medium hairstyle with tips that frame the face</t>
  </si>
  <si>
    <t>and it 's hard to deny that these pups on the beach are more fierce and noble than anything you 've ever seen before .</t>
  </si>
  <si>
    <t>busy lady has been making numerous appearances - including the show on friday</t>
  </si>
  <si>
    <t>american football player received a hug from an unidentified person friday during practice .</t>
  </si>
  <si>
    <t>the man slowly lights candle from another candle in the shape of a kiwi</t>
  </si>
  <si>
    <t>romanesque structure is the parish church in the upper town</t>
  </si>
  <si>
    <t>colorful fireworks over the sea</t>
  </si>
  <si>
    <t>water flowing from the tap</t>
  </si>
  <si>
    <t>people board a train during a 1940s weekend event</t>
  </si>
  <si>
    <t>a crowd of commuters leave the main railway station in the rain carrying umbrellas</t>
  </si>
  <si>
    <t>american football player before a football game against sports team</t>
  </si>
  <si>
    <t>panoramic view of the pacific ocean when the sun falling over the coastal mountains</t>
  </si>
  <si>
    <t>a peek at the ornate formal living room .</t>
  </si>
  <si>
    <t>girlfriends cuddle together under blanket on top of the mountain</t>
  </si>
  <si>
    <t>people are shortlisted for the award</t>
  </si>
  <si>
    <t>old vertical industrial metal rusted ladder .</t>
  </si>
  <si>
    <t>ship type sails along the seashore and moored warships on the coast</t>
  </si>
  <si>
    <t>a little cat on tree</t>
  </si>
  <si>
    <t>a bowl of late season mixed green and red tomatoes</t>
  </si>
  <si>
    <t>the groom and groomsmen after the ceremony .</t>
  </si>
  <si>
    <t>senior gentleman with hat reading a newspaper on the platform of train station</t>
  </si>
  <si>
    <t>american football player applauds during the first half of a football game against sports team</t>
  </si>
  <si>
    <t>choose from the trays of dishes before you dig in .</t>
  </si>
  <si>
    <t># shoots during a game played .</t>
  </si>
  <si>
    <t>man on a mission : lord sugar will only select the very best contestant to join his growing empire</t>
  </si>
  <si>
    <t>national flag with the blue sky background flying over square in city</t>
  </si>
  <si>
    <t>woman with a hat relaxing at the pool</t>
  </si>
  <si>
    <t>the rock cut tomb of person</t>
  </si>
  <si>
    <t>portrait of a young woman disappointed realizing that she forgot something , 4k</t>
  </si>
  <si>
    <t>finally home for the holidays</t>
  </si>
  <si>
    <t>beautiful beach within steps of the home .</t>
  </si>
  <si>
    <t>a scenic view of the landscape while hiking , with fall leaves</t>
  </si>
  <si>
    <t>groom waiting for the bride at wedding</t>
  </si>
  <si>
    <t>floating bungalows set against the backdrop of luxuriant jungle</t>
  </si>
  <si>
    <t>monarch leaving filming location for the last time .</t>
  </si>
  <si>
    <t>twin beds slide together to form a king - sized bed in a guest bedroom .</t>
  </si>
  <si>
    <t>actor attends the premiere of production company 's .</t>
  </si>
  <si>
    <t>pouring wine into a glass</t>
  </si>
  <si>
    <t>doctor examining the throat of a boy</t>
  </si>
  <si>
    <t>life is like a box of crayons !</t>
  </si>
  <si>
    <t>olympic athlete shoots the ball during filming location .</t>
  </si>
  <si>
    <t>yellow plums on the tree</t>
  </si>
  <si>
    <t>the fishing boats moored in the small haven</t>
  </si>
  <si>
    <t>a young women leaps through the air on a clear summer day .</t>
  </si>
  <si>
    <t>a woman in a red and white dress makes a wreath of flowers evening light</t>
  </si>
  <si>
    <t>cartoon secret santa on the pink background</t>
  </si>
  <si>
    <t>trees in front of a building</t>
  </si>
  <si>
    <t>a gavel rests on a block , representing the idea of the courts .</t>
  </si>
  <si>
    <t>christmas tree in the waiting room</t>
  </si>
  <si>
    <t>the dog park just down .</t>
  </si>
  <si>
    <t>a woman is praying in a small chapel</t>
  </si>
  <si>
    <t>will you dare to enter under the cover of night ?</t>
  </si>
  <si>
    <t>interior design small spaces small house interior design ideas provide best and popular references on how to decorate or maximize limited space for the fine quality of beauty and functionality .</t>
  </si>
  <si>
    <t>close up of an old toothbrush on white background that needs to be changed</t>
  </si>
  <si>
    <t>blue - pink background with drops of water and space in the middle .</t>
  </si>
  <si>
    <t>artist and celebrity attend sports team vs game</t>
  </si>
  <si>
    <t>very old car parked in the streets</t>
  </si>
  <si>
    <t>tees off the 2nd during day</t>
  </si>
  <si>
    <t>woman sitting on a park bench with yellow leaves falling from trees</t>
  </si>
  <si>
    <t>artist of the band artist performs .</t>
  </si>
  <si>
    <t>look forward to lounging on the deck with your loved ones after soaking up the sun on the beach , a short walk away .</t>
  </si>
  <si>
    <t>director and cast attend the premiere for person at festival</t>
  </si>
  <si>
    <t>significant figures the number of meaningful digits in a measurement including the uncertain digit .</t>
  </si>
  <si>
    <t>hand drawn vintage label with a ship and lettering .</t>
  </si>
  <si>
    <t>the girls gearing up for the road race</t>
  </si>
  <si>
    <t>birds taking it all in .</t>
  </si>
  <si>
    <t>musician of folk rock artist performs during the festival .</t>
  </si>
  <si>
    <t>girls sing on the mountain using a smartphone and internet</t>
  </si>
  <si>
    <t>a closeup of astronaut in his space suit seated inside the capsule .</t>
  </si>
  <si>
    <t>photo of a tropical fish on a coral reef</t>
  </si>
  <si>
    <t>portrait of people walking on golf course</t>
  </si>
  <si>
    <t>pages and 8 of the menu .</t>
  </si>
  <si>
    <t>a city is home to a well - known zoo .</t>
  </si>
  <si>
    <t>audience in the conference hall</t>
  </si>
  <si>
    <t>can you wear black shoes in the summer</t>
  </si>
  <si>
    <t>vintage blue door , basket on the wall</t>
  </si>
  <si>
    <t>football players run the ball during a recent practice .</t>
  </si>
  <si>
    <t>christmas cartoon illustration of film character holding a sign board and pointing at it .</t>
  </si>
  <si>
    <t>a small town 's hardware store</t>
  </si>
  <si>
    <t>woman sitting on a sand beach under the tree</t>
  </si>
  <si>
    <t>bird is a silhouette against the sky background</t>
  </si>
  <si>
    <t>the green and purple bush of lavender and a bare tree at sunset</t>
  </si>
  <si>
    <t>like the volume of the hair , maybe too much here , would tone it down a touch .</t>
  </si>
  <si>
    <t>city skyline on the marina</t>
  </si>
  <si>
    <t>how to decorate with wood paneling - neutral colors and brown with a pop of green color</t>
  </si>
  <si>
    <t>order a pizza upstairs from us</t>
  </si>
  <si>
    <t>time lapse of diverse business group in a large modern corporate building</t>
  </si>
  <si>
    <t>biological species in front of the burrow</t>
  </si>
  <si>
    <t>i think that we really need a canoe</t>
  </si>
  <si>
    <t>a chopping board full of fruit and vegetables</t>
  </si>
  <si>
    <t>group of young business people giving the thumbs - up sign</t>
  </si>
  <si>
    <t>shoe detail attends the event</t>
  </si>
  <si>
    <t>hand painted watercolor wet background .</t>
  </si>
  <si>
    <t>a female doctor with a child taking his heart rate</t>
  </si>
  <si>
    <t>cute small kid girl walking on the beach on bright beautiful sunset sky</t>
  </si>
  <si>
    <t>a ruffled off the shoulder top is a fun match to a floral midi skirt .</t>
  </si>
  <si>
    <t>person in the changing room</t>
  </si>
  <si>
    <t>cause of death on the black background vector</t>
  </si>
  <si>
    <t>a small clearing in the forest</t>
  </si>
  <si>
    <t>have you seen the mermaids at the aquarium ? # mermaid</t>
  </si>
  <si>
    <t>coach during the friendly match .</t>
  </si>
  <si>
    <t>an interesting formation made of glacial mud pushed up by the ice</t>
  </si>
  <si>
    <t>someone wanted to talk to the goat</t>
  </si>
  <si>
    <t>the main stars of the movies</t>
  </si>
  <si>
    <t>how to plant biological species in the ground</t>
  </si>
  <si>
    <t>i 'm now degree of separation away from chef .</t>
  </si>
  <si>
    <t>curious young horses at an enclosure</t>
  </si>
  <si>
    <t>white moving curtains hanging at wide window close to the home library</t>
  </si>
  <si>
    <t>here is something to feel good about , barn door on stainless steel hardware for a cabana in your backyard .</t>
  </si>
  <si>
    <t>meet me under the mistletoe .</t>
  </si>
  <si>
    <t>wallpaper depicting an aged paper , textured background with a scratched illustration of the flag</t>
  </si>
  <si>
    <t>history , culture and ancient ruins are just part of the reason to travel there .</t>
  </si>
  <si>
    <t>the set of sunglasses is depicted on a white background .</t>
  </si>
  <si>
    <t>black and white cows in a grassy field grazing on pasture</t>
  </si>
  <si>
    <t>actor cowers as actor destroys the room in a scene from the film</t>
  </si>
  <si>
    <t>vintage photo , circa hand colored winter night scene of man walking his dog in a snowy town 's street .</t>
  </si>
  <si>
    <t>a young man sings to diners</t>
  </si>
  <si>
    <t>horse carriage inside the walled city</t>
  </si>
  <si>
    <t>grilled lobster on the sliced vegetables with cracker</t>
  </si>
  <si>
    <t>things you only know if you own a chihuahua</t>
  </si>
  <si>
    <t>at the touch of love everyone becomes a poet .</t>
  </si>
  <si>
    <t>biological species leaves against a clear blue sky taken</t>
  </si>
  <si>
    <t>dressing to painting artist find this image in book</t>
  </si>
  <si>
    <t>a humpback whale shows its belly off the coast .</t>
  </si>
  <si>
    <t>jam - filled cookies on a white plate with blue border</t>
  </si>
  <si>
    <t>combine harvester with tractor on the wheat field</t>
  </si>
  <si>
    <t>the actors on a stage</t>
  </si>
  <si>
    <t>automobile model on the dock</t>
  </si>
  <si>
    <t>cars zoom west beneath the bridge .</t>
  </si>
  <si>
    <t>man silhouette in yoga position with the symbols of chakras</t>
  </si>
  <si>
    <t>the actors in a scene from the film</t>
  </si>
  <si>
    <t>my dining room table , made from a wrought iron door we got .</t>
  </si>
  <si>
    <t>close up picture of a senior woman holding her granddaughter 's hands</t>
  </si>
  <si>
    <t>home and venue for football competition</t>
  </si>
  <si>
    <t>dirt road with dwelling on the left ghost town</t>
  </si>
  <si>
    <t>tree on the landscape of hills</t>
  </si>
  <si>
    <t>woman looking at herself in the mirror</t>
  </si>
  <si>
    <t>goalkeeper making a save during a game against football team</t>
  </si>
  <si>
    <t>man walking and talking on smartphone with shopping bags in the city</t>
  </si>
  <si>
    <t>film director attends the premiere held during festival .</t>
  </si>
  <si>
    <t>panorama view of the valley from the lookout in town</t>
  </si>
  <si>
    <t>street life and opera house at sunset</t>
  </si>
  <si>
    <t>quiet corner of a flagged garden with stone vase</t>
  </si>
  <si>
    <t>portrait of a young casual woman screaming in megaphone and pointing finger up isolated on a white background</t>
  </si>
  <si>
    <t>person extruded on the world map with graticule .</t>
  </si>
  <si>
    <t>film actor walks the runway during show</t>
  </si>
  <si>
    <t>illustration of a long shadow apple fruit with a wrench</t>
  </si>
  <si>
    <t>3d render of a house on a hill by night</t>
  </si>
  <si>
    <t>photo : solar panels on a house</t>
  </si>
  <si>
    <t>throwing on a simple blue dress for any occasion helps you to feel glam and put together instantly !</t>
  </si>
  <si>
    <t>automobile model with opened all doors , hood and trunk .</t>
  </si>
  <si>
    <t>group of friends having fun in swimming pool on a sunny day</t>
  </si>
  <si>
    <t>hats in a shop window</t>
  </si>
  <si>
    <t>rugby player runs the ball during a training session</t>
  </si>
  <si>
    <t>here 's what a bifurcated tongue looks like after it 's healed .</t>
  </si>
  <si>
    <t>machine that was used for testing</t>
  </si>
  <si>
    <t>original oil on canvas of beautiful draft horses harnessed and ready to till a field for the farmer .</t>
  </si>
  <si>
    <t>coins used by the colonial government in 18th century</t>
  </si>
  <si>
    <t>high - altitude grassy plateau in autumn</t>
  </si>
  <si>
    <t>the thirteenth cat ... i 'm being framed !</t>
  </si>
  <si>
    <t>an aerial map showing the important monuments and the date</t>
  </si>
  <si>
    <t>illustration of woman with the speech bubble .</t>
  </si>
  <si>
    <t>balloons multicolor flying colorful balloons with ropes on a gray background</t>
  </si>
  <si>
    <t>model and automobile model at festival</t>
  </si>
  <si>
    <t>olympic athlete and her partner received 29 out of points from the judges for musical genre .</t>
  </si>
  <si>
    <t>the pattern composed from letters on a black background .</t>
  </si>
  <si>
    <t>under the # - seahorse in box</t>
  </si>
  <si>
    <t>fresh snow on this dead plant and on the ground .</t>
  </si>
  <si>
    <t>contemporary living space connected with the outdoors</t>
  </si>
  <si>
    <t>students have occupied the building of the academy</t>
  </si>
  <si>
    <t>photo of the table setting</t>
  </si>
  <si>
    <t>looks vaguely like a girl i know .</t>
  </si>
  <si>
    <t>celebrity * with words on her arm ... what a badass , beautiful little human *</t>
  </si>
  <si>
    <t>pop artists walked down the red carpet .</t>
  </si>
  <si>
    <t>soft wave of the sea on the sandy beach .</t>
  </si>
  <si>
    <t>a look back at posters from past games</t>
  </si>
  <si>
    <t>celebrity poses alongside a style slot machine</t>
  </si>
  <si>
    <t>men 's team won sports association</t>
  </si>
  <si>
    <t>golfer poses with the championship trophy during the final round</t>
  </si>
  <si>
    <t>hard rock artists played a concert .</t>
  </si>
  <si>
    <t>view from a mountain ridge .</t>
  </si>
  <si>
    <t>a kitty hangs in the markets on the side of the city .</t>
  </si>
  <si>
    <t>wipe your backside with tweets thanks to this toilet paper</t>
  </si>
  <si>
    <t>last of person by painting artist</t>
  </si>
  <si>
    <t>old wooden post with a cross</t>
  </si>
  <si>
    <t>young woman in front of an ancient building</t>
  </si>
  <si>
    <t>the flag on wing and white background</t>
  </si>
  <si>
    <t>long hairs can be awesome for you in any kind of hairstyles this is a great example of your young age</t>
  </si>
  <si>
    <t>white envelope on a green background .</t>
  </si>
  <si>
    <t>thai woman riding bicycle and travelers people walking relax on the road</t>
  </si>
  <si>
    <t>view of a tourist boat</t>
  </si>
  <si>
    <t>a pedestrian crossing the frozen road surface at night .</t>
  </si>
  <si>
    <t>singer and heavy metal artist perform during the festival</t>
  </si>
  <si>
    <t>push yourself to the limit</t>
  </si>
  <si>
    <t>foods to eat after a workout</t>
  </si>
  <si>
    <t>a monochrome pound coin sits on a bright white background</t>
  </si>
  <si>
    <t>the view from the plane is worlds highest waterfalls</t>
  </si>
  <si>
    <t>a man walks past a painting on a wall</t>
  </si>
  <si>
    <t>top view of a tree stump isolated on white background -- stock photo #</t>
  </si>
  <si>
    <t>motorcycle racer and organisation heads down a straight during the second day of testing .</t>
  </si>
  <si>
    <t>sandwich with falling ingredients in the air</t>
  </si>
  <si>
    <t>the all - inclusive resort and spa located .</t>
  </si>
  <si>
    <t>illustration of an isolated binder with an electronic cigarette</t>
  </si>
  <si>
    <t>person -- bought this at the movie theater when i saw it in89 .</t>
  </si>
  <si>
    <t>scriptwriter arrives at the premiere</t>
  </si>
  <si>
    <t>filming location extruded on the administrative map .</t>
  </si>
  <si>
    <t>get free shipping at the online store .</t>
  </si>
  <si>
    <t>chairs made out of pallets ... good to put by the fire pit .</t>
  </si>
  <si>
    <t>the apex court ordered demolition of the parking lot around mausoleum .</t>
  </si>
  <si>
    <t>while person looked elegant in a blue denim skirt with a grey long coat , person picked up a yellow coloured knee length dress .</t>
  </si>
  <si>
    <t>man holding a bottle of milk</t>
  </si>
  <si>
    <t>christmas tree and decorations in the lobby</t>
  </si>
  <si>
    <t>scoop and cookie sure like to have fun at the playground</t>
  </si>
  <si>
    <t>happy new year proclaims this box of nut and seed cookies , a traditional snack for the celebration</t>
  </si>
  <si>
    <t>the men 's tennis team advanced in the tournament .</t>
  </si>
  <si>
    <t>box - style speakers are easy to mount , but take up more space than some boaters have at their disposal .</t>
  </si>
  <si>
    <t>actor and her husband attend the premiere at the cinema .</t>
  </si>
  <si>
    <t>your pair of casual shoes needs to have a good grip .</t>
  </si>
  <si>
    <t>person in a dress photographed by person for magazine .</t>
  </si>
  <si>
    <t>illustration of the flag shaped like a heart .</t>
  </si>
  <si>
    <t>person watches on as his shot flies home for the opening goal of the game against football team</t>
  </si>
  <si>
    <t>actor , owner , displaying a christmas tree she can create for people in their home .</t>
  </si>
  <si>
    <t>the gardens bathed in sunshine .</t>
  </si>
  <si>
    <t>celebrity and martial artist attend the premiere .</t>
  </si>
  <si>
    <t>the right closet , placing things in the closet</t>
  </si>
  <si>
    <t>/ illustration of an arrangement of abstract vintage rising arrows , symbolizing growth , wealth and success in business</t>
  </si>
  <si>
    <t>helicopters fly into the staging area prior to load on a cargo ship .</t>
  </si>
  <si>
    <t>person , always with a sweet smile</t>
  </si>
  <si>
    <t>cows or bulls in a field on a farm</t>
  </si>
  <si>
    <t>red lock in the shape of heart with golden key .</t>
  </si>
  <si>
    <t>a kind young woman on simple but beautiful clothing in a garden of flowers .</t>
  </si>
  <si>
    <t>a red chair sits on the beach , waiting for it 's next to chance to offer up some relaxation</t>
  </si>
  <si>
    <t>a great egret wades through shallow waters looking for its next meal .</t>
  </si>
  <si>
    <t>fluffy white cloud against a bright blue sky</t>
  </si>
  <si>
    <t>molecular structure in the form of brain , vector elegant illustration</t>
  </si>
  <si>
    <t>golf ball on the green</t>
  </si>
  <si>
    <t>the vision is my favorite superhero and second only to comic book character .</t>
  </si>
  <si>
    <t>fight for the puck during the first period .</t>
  </si>
  <si>
    <t>tourist attraction on a sunday morning</t>
  </si>
  <si>
    <t>street scene in an old town at sunset</t>
  </si>
  <si>
    <t>the bride during the service in these beautiful dress wedding pictures taken by wedding photographers at person</t>
  </si>
  <si>
    <t>shoes in front of a mosque</t>
  </si>
  <si>
    <t>medical team talking at the hospital</t>
  </si>
  <si>
    <t>young woman about to eat a large chocolate cake</t>
  </si>
  <si>
    <t>a girl at sunset with full moon in the sky</t>
  </si>
  <si>
    <t>actor and his family were spotted boating and swimming off the coast on the island</t>
  </si>
  <si>
    <t>an intersection is closed traffic for a market .</t>
  </si>
  <si>
    <t>person , poses for a photo as the streetcar crosses bridge on thursday .</t>
  </si>
  <si>
    <t>clip art vector of country girl holding pitchfork an image</t>
  </si>
  <si>
    <t>overhead view of the city</t>
  </si>
  <si>
    <t>pop artist poses for a photo backstage during a taping for spring break on the beach at nightclub</t>
  </si>
  <si>
    <t>are you a squirrel because i want to put my nuts in your hole</t>
  </si>
  <si>
    <t>poster of the movie life</t>
  </si>
  <si>
    <t>person , left , celebrates with a fan after american football team beat american football team in overtime on monday .</t>
  </si>
  <si>
    <t>avenue white wedding photography on the wedding blog</t>
  </si>
  <si>
    <t>filming location the vertical pipe like rock formation</t>
  </si>
  <si>
    <t>actor and publicist attend premiere .</t>
  </si>
  <si>
    <t>blue sailboat floating on a wave</t>
  </si>
  <si>
    <t>this jpeg image - is available for free download</t>
  </si>
  <si>
    <t>baboons force radio station off the air</t>
  </si>
  <si>
    <t>autonomous vehicles are innovation that could be developed .</t>
  </si>
  <si>
    <t>the valley of the lake</t>
  </si>
  <si>
    <t>a square monochrome image of a lone tree at the head</t>
  </si>
  <si>
    <t>chairs under the palm trees on paradise beach at tropical resort .</t>
  </si>
  <si>
    <t>person , view from the north - full - height view</t>
  </si>
  <si>
    <t>businessman shaking hands to seal a deal with his partner</t>
  </si>
  <si>
    <t>a shot of my car when it was much happier visiting us state than it is suffering through winters .</t>
  </si>
  <si>
    <t>images pants mens - watch out , there 's a clothes about</t>
  </si>
  <si>
    <t>person , actor , actor and person attend the 30th annual awards .</t>
  </si>
  <si>
    <t>seamless pattern with christmas candies on yellow background .</t>
  </si>
  <si>
    <t>clouds sweep over the snow - covered mountain range</t>
  </si>
  <si>
    <t>sneakers are quilted to resemble the house 's coveted checks .</t>
  </si>
  <si>
    <t>amazing abandoned church at an amusement park .</t>
  </si>
  <si>
    <t>isolated silhouette of a money bag</t>
  </si>
  <si>
    <t>healthy dogs on the beach .</t>
  </si>
  <si>
    <t>airline averaged points per game and edged person by one for the most points scored in the city .</t>
  </si>
  <si>
    <t>this club means everything to the people</t>
  </si>
  <si>
    <t>person attends the after party for the premiere .</t>
  </si>
  <si>
    <t>how to paint a map of the world</t>
  </si>
  <si>
    <t>a close up of pink blossoming flowers softly moving in the wind</t>
  </si>
  <si>
    <t>biological genus is grassy plants in the family</t>
  </si>
  <si>
    <t>small bird on a palm tree after rain</t>
  </si>
  <si>
    <t>a car stands in front of flying flags at a dealer in german city .</t>
  </si>
  <si>
    <t>little beautiful girl goes on the cobbled pavement in the old part of the city</t>
  </si>
  <si>
    <t>portrait of a lady dressed in blue , by visual artist .</t>
  </si>
  <si>
    <t>a model wears diamond earrings</t>
  </si>
  <si>
    <t>using a ladder requires educated caution .</t>
  </si>
  <si>
    <t>person : another view of the hotel from outside</t>
  </si>
  <si>
    <t>website for a religious leader</t>
  </si>
  <si>
    <t>a man kneels in prayer on a strikingly designed carpet inside mosque</t>
  </si>
  <si>
    <t>the left hand of an adult male is seen self massaging his right wrist to try and relieve some pain and discomfort in front of a white background</t>
  </si>
  <si>
    <t>in the crowd : the movie star looked a little self - conscious at first but was delighted when he got thrown the ball</t>
  </si>
  <si>
    <t>signature cushion - cut ring in 18k yellow gold with pink sapphire</t>
  </si>
  <si>
    <t>actor attends the gala screening .</t>
  </si>
  <si>
    <t>puppy with friend is holding the big bone .</t>
  </si>
  <si>
    <t>trapping laws for the use of dogs to help trap black bear</t>
  </si>
  <si>
    <t>traffic lights on the street</t>
  </si>
  <si>
    <t>long exposure photo of a mountain scenery with green grass and melting snow near a road , under a blue sky with moving</t>
  </si>
  <si>
    <t>i park like this at work ... but at the very back of the lot .</t>
  </si>
  <si>
    <t>bride and person walking through a park</t>
  </si>
  <si>
    <t>person at a press conference for creation .</t>
  </si>
  <si>
    <t>young serious man working at laptop .</t>
  </si>
  <si>
    <t>letter a logo with blue and deep blue</t>
  </si>
  <si>
    <t>a bronze figure of an athlete or actor , circa 2nd century b.c.</t>
  </si>
  <si>
    <t>we just bought a van and it has another eagle on it</t>
  </si>
  <si>
    <t>who made jeans ? jeans --</t>
  </si>
  <si>
    <t>a stone wall built years ago stands intact and unshaken by time on a hilltop in the mountains</t>
  </si>
  <si>
    <t>actors attend the launch event</t>
  </si>
  <si>
    <t>football player watches on during event .</t>
  </si>
  <si>
    <t>friends resting and drinking hot drink near the car in mountains</t>
  </si>
  <si>
    <t>busy street crowded with shoppers at the market</t>
  </si>
  <si>
    <t>boss being angry during business meeting in the office</t>
  </si>
  <si>
    <t>olympic athlete leads the heptathlon</t>
  </si>
  <si>
    <t>a city the ancient capital city</t>
  </si>
  <si>
    <t>smiling girls and boys with a broken arm in a cast .</t>
  </si>
  <si>
    <t>fresh ingredients in every meal cooked to your liking .</t>
  </si>
  <si>
    <t>custom ring with lots of personality !</t>
  </si>
  <si>
    <t>a huge blanket of algae has formed on the overgrown branches of the trees giving them a vibrant wash of green</t>
  </si>
  <si>
    <t>violist looking at her new books</t>
  </si>
  <si>
    <t>actors walk the red carpet during awards .</t>
  </si>
  <si>
    <t>what to wear with white jeans : the wear everywhere outfit</t>
  </si>
  <si>
    <t>dog labrador retriever adult standing in a meadow wild game report in the mouth</t>
  </si>
  <si>
    <t>a pod is pictured beside a robot that was sent into space by an university to test its research in robotic intelligence</t>
  </si>
  <si>
    <t>the bride laughs while the groom wipes a tear as they read letters to each other .</t>
  </si>
  <si>
    <t>ship type of the year /</t>
  </si>
  <si>
    <t>woman calls off wedding as groom failed to build toilet at home , marries another man</t>
  </si>
  <si>
    <t>hiker take a break looking at mountains and view to the south</t>
  </si>
  <si>
    <t>a temple based on architecture</t>
  </si>
  <si>
    <t>visit us at our showroom and let wood flooring help you discover all the possibilities beneath your feet .</t>
  </si>
  <si>
    <t>the bride covered her face with her veil as she arrived at the ceremony wednesday .</t>
  </si>
  <si>
    <t>accommodation type newly furnished studio apartment in the very center of the town</t>
  </si>
  <si>
    <t>clouds forming and passing by over the sky in time lapse</t>
  </si>
  <si>
    <t>not since politician have we seen a man work his presidential wardrobe so artfully .</t>
  </si>
  <si>
    <t>design the letters b with watercolor flowers</t>
  </si>
  <si>
    <t>cars come around the final turn in the first small - car heat .</t>
  </si>
  <si>
    <t>illustration of some t - shirts , vector .</t>
  </si>
  <si>
    <t>a young boy surfing on the internet and visiting the website</t>
  </si>
  <si>
    <t>people at very own market</t>
  </si>
  <si>
    <t>urban garden at the beginning</t>
  </si>
  <si>
    <t>photo : what a great idea ; pointe shoes made from vintage paper and ribbons</t>
  </si>
  <si>
    <t>tourists will keep coming whatever the vote , says person .</t>
  </si>
  <si>
    <t>close - up of a man in a business suit talking on the phone</t>
  </si>
  <si>
    <t>a man looking longingly at a glass of beer</t>
  </si>
  <si>
    <t>defensive tackle # sacks american football player during a game .</t>
  </si>
  <si>
    <t>wild horses running from the shore !</t>
  </si>
  <si>
    <t>vector illustration of a banner for happy navratri .</t>
  </si>
  <si>
    <t>residents can join the pool and cabana club .</t>
  </si>
  <si>
    <t>dead mouse in a mousetrap</t>
  </si>
  <si>
    <t>an empty scene of a stone tile floor and a blue sky free photo</t>
  </si>
  <si>
    <t>pop artist with his mother and person at a party celebrating</t>
  </si>
  <si>
    <t>ships in a field of village</t>
  </si>
  <si>
    <t>fighter aircraft that typify the combat over uk constituent country</t>
  </si>
  <si>
    <t>wide shot of a red mountain as seen at sunset</t>
  </si>
  <si>
    <t>running up the engines prior to flight .</t>
  </si>
  <si>
    <t>there is adventure in all of us !</t>
  </si>
  <si>
    <t>the gate towards your private courtyard !</t>
  </si>
  <si>
    <t>man in autumn , holding a camera</t>
  </si>
  <si>
    <t>person , who has been presented with an award for her classes .</t>
  </si>
  <si>
    <t>old aluminum kettle on a dirty background</t>
  </si>
  <si>
    <t>composer performs on stage at festival</t>
  </si>
  <si>
    <t>a resident 's eyelashes froze on the morning .</t>
  </si>
  <si>
    <t>tennis balls cover the surface of the court during practice wednesday .</t>
  </si>
  <si>
    <t>dancer attends the fashion show during fashion week</t>
  </si>
  <si>
    <t>pack in the download free</t>
  </si>
  <si>
    <t>olympic athlete crashes through a gate as he skis the course during the first run of the giant slalom .</t>
  </si>
  <si>
    <t>profession returning to the island</t>
  </si>
  <si>
    <t>deck chairs on the lawn</t>
  </si>
  <si>
    <t>young girl studying hard in the park .</t>
  </si>
  <si>
    <t>the interior in the style of the 70s with furniture .</t>
  </si>
  <si>
    <t>flat christmas illustration that works as a card , banner or background .</t>
  </si>
  <si>
    <t>vector illustration with meditating woman in a circle of fruits .</t>
  </si>
  <si>
    <t>check out this home for rent</t>
  </si>
  <si>
    <t>person with her horse at the launch</t>
  </si>
  <si>
    <t>person judging me hard on the decision to get a third glass .</t>
  </si>
  <si>
    <t>hole in a wall red bricks looking out</t>
  </si>
  <si>
    <t>american football player congratulates american football player after defeating sports team in the championship game</t>
  </si>
  <si>
    <t>aerial shot of the coast at sunrise</t>
  </si>
  <si>
    <t>classic cars pictured the aging vehicles have been polished to look new again</t>
  </si>
  <si>
    <t>a series of vintage posters celebrating the evolution of the iconic logo .</t>
  </si>
  <si>
    <t>watch out : the video scanned stacks of cash and guns as the tense environment was set</t>
  </si>
  <si>
    <t>gold christmas ball on a white background</t>
  </si>
  <si>
    <t>aerial photography of the night city .</t>
  </si>
  <si>
    <t>my life is never dull .</t>
  </si>
  <si>
    <t>children : a young girl with an empty bottle of pills , which she had earlier swallowed at a christmas party and was</t>
  </si>
  <si>
    <t>these look like a great way to start the day !</t>
  </si>
  <si>
    <t>a wedding for your birthday !</t>
  </si>
  <si>
    <t>an orange tree standing out from the rest around it .</t>
  </si>
  <si>
    <t>someone is sitting in the shade today because someone planted a tree a long time ago .</t>
  </si>
  <si>
    <t>autumn : leaves decay on a path as autumn turns to winter</t>
  </si>
  <si>
    <t>the way to the summit</t>
  </si>
  <si>
    <t>soulful : choir , wowed both the audience and judges with their energetic performance of composition</t>
  </si>
  <si>
    <t>concept of the road to success</t>
  </si>
  <si>
    <t>progressive rock artist perform on stage</t>
  </si>
  <si>
    <t>one of the lakes along the way</t>
  </si>
  <si>
    <t>reflections in the rock pool</t>
  </si>
  <si>
    <t>pretty little girl smiling with teddy bear near the christmas tree sitting in vintage chair .</t>
  </si>
  <si>
    <t>film character stuck in the chimney .</t>
  </si>
  <si>
    <t>lonely , empty deck chairs waiting to be sat on and used .</t>
  </si>
  <si>
    <t>red flag on a peak .</t>
  </si>
  <si>
    <t>narrow boat on the foggy day in winter</t>
  </si>
  <si>
    <t>cute schoolboy isolated on white background .</t>
  </si>
  <si>
    <t>a small keyboard is tucked into a corner .</t>
  </si>
  <si>
    <t>collapsible portable hammock with a net against mosquitoes</t>
  </si>
  <si>
    <t>photograph of the bride and groom outside house at night</t>
  </si>
  <si>
    <t>a canoe generally used to transport goods across islands that is anchored awaiting some business</t>
  </si>
  <si>
    <t>tv in a flat style with woman on the screen on a white background .</t>
  </si>
  <si>
    <t>an exterior night view of the store</t>
  </si>
  <si>
    <t>cheerful aged couple standing in the forest with backpacks on their backs</t>
  </si>
  <si>
    <t>body and lenses from the bundle i purchased on internet publishing and broadcasting and web search portals business</t>
  </si>
  <si>
    <t>this kitchen looks sleek and slimline , yet it 's hiding lots of state - of - the - art appliances !</t>
  </si>
  <si>
    <t>the yacht sails along sea against the backdrop of the islands .</t>
  </si>
  <si>
    <t>sugar skulls with chili pepper on a red background .</t>
  </si>
  <si>
    <t>it will make trips across the bridge</t>
  </si>
  <si>
    <t>the glacier is being covered by workers</t>
  </si>
  <si>
    <t>person , holds up a sign during a game at stadium .</t>
  </si>
  <si>
    <t>color photo of snow atop a fallen tree trunk</t>
  </si>
  <si>
    <t>the vine , in country , by person .</t>
  </si>
  <si>
    <t>a concrete boat in the courtyard of a house</t>
  </si>
  <si>
    <t>local beers , a plus of family vacation</t>
  </si>
  <si>
    <t>a pair of biological species along a city</t>
  </si>
  <si>
    <t>charming twin sisters in beautiful red dresses are waiting for a cake with burning candles .</t>
  </si>
  <si>
    <t>how about this for an entrance to your home ?</t>
  </si>
  <si>
    <t>basketball player leads the team into the stadium during ceremony</t>
  </si>
  <si>
    <t>building wrap on the hotel is finally finished several days beforeconference series opens .</t>
  </si>
  <si>
    <t>biological species really prefers to be on the ground so i had to wait a long time before it finally landed on one of the branches .</t>
  </si>
  <si>
    <t>female manager pauses in the work of sitting in a chair</t>
  </si>
  <si>
    <t>lion at the chinese temple .</t>
  </si>
  <si>
    <t>a pile of popping popcorn against a white background royalty - free</t>
  </si>
  <si>
    <t>tv personality arrives at the premiere</t>
  </si>
  <si>
    <t>circa typical traditional architecture large floor apartment house with small offices at the first floor</t>
  </si>
  <si>
    <t>country pop artist the premiere</t>
  </si>
  <si>
    <t>living room opens to the dining and kitchen .</t>
  </si>
  <si>
    <t>actor attends the uk premiere during festival</t>
  </si>
  <si>
    <t>a fishermen family collecting fish in the village</t>
  </si>
  <si>
    <t>detail of construction of the wooden bridge over river</t>
  </si>
  <si>
    <t>let it ride : the art of the handmade longboard</t>
  </si>
  <si>
    <t>i saw this today and it is beautiful !</t>
  </si>
  <si>
    <t>a sporty young boy kicking football towards the goal and scoring a goal</t>
  </si>
  <si>
    <t>is a charming city to visit during a cruise .</t>
  </si>
  <si>
    <t>vector set of labels and badges illustration with shiny styled design on a clear background .</t>
  </si>
  <si>
    <t>seamless pattern on a white background .</t>
  </si>
  <si>
    <t>an array of street food found</t>
  </si>
  <si>
    <t>map as an overview map in green</t>
  </si>
  <si>
    <t>a cartoon illustration with a sign</t>
  </si>
  <si>
    <t>lots of trees going for it this week ... this is black walnut</t>
  </si>
  <si>
    <t>young woman is drinking wine and talking at the front of the cafeteria in a rainy day</t>
  </si>
  <si>
    <t>the pizza comes with all the trimmings</t>
  </si>
  <si>
    <t>vector hand drawn heart shape on a pink background of candy</t>
  </si>
  <si>
    <t>biological species leaves in the sunlight</t>
  </si>
  <si>
    <t>photo happy man wrapping a box while he is moving home</t>
  </si>
  <si>
    <t>silhouette of a mother and her child .</t>
  </si>
  <si>
    <t>painting artist , woman by the sea</t>
  </si>
  <si>
    <t>sunset - admire the beauty of creations</t>
  </si>
  <si>
    <t>bird of prey at show</t>
  </si>
  <si>
    <t>person wore her hair in a messy up do , and brightly colored makeup -- blue eyeliner , coral red lipstick -- at awards .</t>
  </si>
  <si>
    <t>a beautiful day bed hidden in a closet</t>
  </si>
  <si>
    <t>mess in the spare room</t>
  </si>
  <si>
    <t>illustrated pugs for use in a card game .</t>
  </si>
  <si>
    <t>little girl wrapped in a blanket looking out a window</t>
  </si>
  <si>
    <t>my wedding gown while in the limo .</t>
  </si>
  <si>
    <t>the flag is proudly displayed around the town square</t>
  </si>
  <si>
    <t>was built with sunset clouds</t>
  </si>
  <si>
    <t>everyone arriving in costumes for the evening .</t>
  </si>
  <si>
    <t>person person and the trio at the first premiere .</t>
  </si>
  <si>
    <t>cosmetics on a white table</t>
  </si>
  <si>
    <t>a sign on the gate of a house belonging to person</t>
  </si>
  <si>
    <t>since when did clothing business start selling wedding gowns ... love the details on this gown .</t>
  </si>
  <si>
    <t>american football player and woman attend the premiere of thriller film</t>
  </si>
  <si>
    <t>grandma and person against the slot machines</t>
  </si>
  <si>
    <t>a woman walks past the public house</t>
  </si>
  <si>
    <t>work titled is currently on display .</t>
  </si>
  <si>
    <t>elegant pale pink frame of lush pastel peonies on a white background .</t>
  </si>
  <si>
    <t>removing walls in a mobile home</t>
  </si>
  <si>
    <t>person pulls herself toward the car before leaving</t>
  </si>
  <si>
    <t>i can only imagine the potential and excitement the driven shoot ahead of me holds .</t>
  </si>
  <si>
    <t>actor and theatre actor walk a red carpet during film festival .</t>
  </si>
  <si>
    <t>smoke , steam on a black background .</t>
  </si>
  <si>
    <t>businessman under a lot of document and call for help vector art illustration</t>
  </si>
  <si>
    <t>actor leaves a city in a trench coat after film costumer designer show 48256</t>
  </si>
  <si>
    <t>zucchini with leaves isolated on a white background</t>
  </si>
  <si>
    <t>linen drying on the balcony .</t>
  </si>
  <si>
    <t>a man who gave the shoes off his feet to this homeless girl</t>
  </si>
  <si>
    <t>high angle view of a castle surrounded by trees</t>
  </si>
  <si>
    <t>chat on stage at event</t>
  </si>
  <si>
    <t>actor gestures as he attends premiere</t>
  </si>
  <si>
    <t>person , uncle of the bride , attends the wedding of celebrity and banker</t>
  </si>
  <si>
    <t>neo soul artist arrives premiere</t>
  </si>
  <si>
    <t>floating : swimmers float serenely through the water</t>
  </si>
  <si>
    <t>eyes on me : the socialite wore her hair scraped back and the high neckline of her dress ensured all focus was on her flawless face</t>
  </si>
  <si>
    <t>image of sleek pergola and lounge area on a communal roof deck .</t>
  </si>
  <si>
    <t>the moon in the day in clear blue sky</t>
  </si>
  <si>
    <t>these images were made by scanning my face</t>
  </si>
  <si>
    <t>passenger plane on final approach , against a stormy sky</t>
  </si>
  <si>
    <t>attendees collect food from a buffet .</t>
  </si>
  <si>
    <t>tangerine plant on the hill</t>
  </si>
  <si>
    <t>always wanted a room like this !</t>
  </si>
  <si>
    <t>this is a super simple pattern using super bulky yarn .</t>
  </si>
  <si>
    <t>shoes tied in a tree</t>
  </si>
  <si>
    <t>road sign used in the country of only vector art illustration</t>
  </si>
  <si>
    <t>playing in the floor like a normal child</t>
  </si>
  <si>
    <t>bright red - orange sunrise behind the mountain</t>
  </si>
  <si>
    <t>the first rays of light early thursday illuminate wind turbines .</t>
  </si>
  <si>
    <t>flower on a background of blue sky</t>
  </si>
  <si>
    <t>small home with a smart layout - via blog</t>
  </si>
  <si>
    <t>the child was hit , officials said .</t>
  </si>
  <si>
    <t>a young oak tree in a pasture near the forest</t>
  </si>
  <si>
    <t>a young woman sells hat used by farmers in a street</t>
  </si>
  <si>
    <t>a resident enjoying time with their family in a gazebo</t>
  </si>
  <si>
    <t>a sign encourages people to at a butcher 's shops</t>
  </si>
  <si>
    <t>and i thought i was the only one with a heart - shaped rock .</t>
  </si>
  <si>
    <t>actor attends the premiere during day of festival</t>
  </si>
  <si>
    <t>need to update the bathroom ? check out some top - notch designs from most popular tv shows .</t>
  </si>
  <si>
    <t>drawing of a green way street sign pointing to right way</t>
  </si>
  <si>
    <t>tourist attraction is pictured during what would normally be a busy rush hour morning following disaster in the borough .</t>
  </si>
  <si>
    <t>a small courtyard full of color and seasons of interest .</t>
  </si>
  <si>
    <t>young woman playing with dogs in the park in autumn</t>
  </si>
  <si>
    <t>football world cup , both teams prior to the game during the national</t>
  </si>
  <si>
    <t>drinking green tea daily can provide a wide variety of health benefits .</t>
  </si>
  <si>
    <t>the fire started yesterday in the rear rental property .</t>
  </si>
  <si>
    <t>traditional art by printing on</t>
  </si>
  <si>
    <t>storm clouds on the ski slopes</t>
  </si>
  <si>
    <t>river makes its way through the portion which has the feel of an old village .</t>
  </si>
  <si>
    <t>businessperson in long coat and inventor in the car by history museum</t>
  </si>
  <si>
    <t>a classic style diner with photos of blues artist</t>
  </si>
  <si>
    <t>rhythm and blues artist arrives at the event</t>
  </si>
  <si>
    <t>gardener is mowing grass in the field .</t>
  </si>
  <si>
    <t>renaissance artwork ? the modern - day digital mock - up , left , shows actor in the famous portrait painted by painting artist between 1503 and 1519</t>
  </si>
  <si>
    <t>woman walking down the road with yellow autumn trees in the park</t>
  </si>
  <si>
    <t>religious leader during mass for the opening .</t>
  </si>
  <si>
    <t>hard rock artists arrive at the awards show .</t>
  </si>
  <si>
    <t>the side of the tower features a hammock if you want to hang outside .</t>
  </si>
  <si>
    <t>colorful flowers dot the landscape .</t>
  </si>
  <si>
    <t>illustration in stained glass style with abstract purple flower , buds and leaves on a blue background</t>
  </si>
  <si>
    <t>red - hot coals in an oven</t>
  </si>
  <si>
    <t>a pointer map and flag</t>
  </si>
  <si>
    <t>hot chocolate and a coffee with cream</t>
  </si>
  <si>
    <t>head of a young modern woman and her thoughts .</t>
  </si>
  <si>
    <t>hand drawn beautiful cute little girls with person bears on the background with the inscription best friends .</t>
  </si>
  <si>
    <t>man celebrates victory after the final stage .</t>
  </si>
  <si>
    <t>the teams pose for pictures after the match</t>
  </si>
  <si>
    <t>a worker receives fish from a fishing vessel crewed by foreign fishermen .</t>
  </si>
  <si>
    <t>soldiers provide security during the training exercise .</t>
  </si>
  <si>
    <t>is this the way out ? football player watches on as his future grows increasingly uncertain</t>
  </si>
  <si>
    <t>person at the wheel - read our interview</t>
  </si>
  <si>
    <t>drawing of my brother playing multiplayer video game on brand with the keyboard</t>
  </si>
  <si>
    <t>a decaying rotten orange covered in mould</t>
  </si>
  <si>
    <t>huge trendy living room photo with white walls and a ribbon fireplace</t>
  </si>
  <si>
    <t>winter on the highway , approaching the city</t>
  </si>
  <si>
    <t>filming location and theater are seen .</t>
  </si>
  <si>
    <t>close up of a red and black poppy in full bloom growing in a hedgerow</t>
  </si>
  <si>
    <t>a single iceberg in the middle of the ocean</t>
  </si>
  <si>
    <t>tropical trees and plants frozen under the snow .</t>
  </si>
  <si>
    <t>it is hard to imagine a life before we used electric lights</t>
  </si>
  <si>
    <t>as long as they are about me and you , i wish that all your dreams come true .</t>
  </si>
  <si>
    <t>face of a young pretty woman .</t>
  </si>
  <si>
    <t>a soldier uses his smart cards</t>
  </si>
  <si>
    <t>football player controls the ball during the match .</t>
  </si>
  <si>
    <t>open strategy living area of the revamped loft</t>
  </si>
  <si>
    <t>the trainers from omnibus tennis are teaching and coaching on the courts of several hotels</t>
  </si>
  <si>
    <t>arab artist performs at the closing night concert of festival</t>
  </si>
  <si>
    <t>the photograph displays the front in the background at night .</t>
  </si>
  <si>
    <t>dry grass swinging in the wind , high speed .</t>
  </si>
  <si>
    <t>a foggy view down a country lane with trees</t>
  </si>
  <si>
    <t>head coach discusses with referee during football league</t>
  </si>
  <si>
    <t>steam locomotive pulling a passenger train</t>
  </si>
  <si>
    <t>the jam with raspberries and apricots .</t>
  </si>
  <si>
    <t>low angle view of statues on a building</t>
  </si>
  <si>
    <t>country artist attends the 64th awards .</t>
  </si>
  <si>
    <t>vector of children standing on the winning podium holding up trophy .</t>
  </si>
  <si>
    <t>person has been named the new baseball coach .</t>
  </si>
  <si>
    <t>get ready for another fun - filled week .</t>
  </si>
  <si>
    <t>beauty young woman bathing and relaxing in the hot tub with foam</t>
  </si>
  <si>
    <t>flat image of an open and closed padlock .</t>
  </si>
  <si>
    <t>yesterday we jumped into the ocean fully clothed , and it felt so liberating .</t>
  </si>
  <si>
    <t>how to start a new garden --</t>
  </si>
  <si>
    <t>wooden cross on a dramatic , colorful sunset</t>
  </si>
  <si>
    <t>a cow in the meadows of mountains</t>
  </si>
  <si>
    <t>the pilot boat of the lagoon guides ships , safely into italian comune every day , and is on its , way to another ship</t>
  </si>
  <si>
    <t>building built in 190204 and designed by architect</t>
  </si>
  <si>
    <t>person , performs at the 10th .</t>
  </si>
  <si>
    <t>ski area on a clear and windy morning .</t>
  </si>
  <si>
    <t>branch of buds of roses with leaves on a white background .</t>
  </si>
  <si>
    <t>paradise : the duo began sharing photos from the getaway in partnership , for whom person is a global ambassador</t>
  </si>
  <si>
    <t>corn on food &amp; images</t>
  </si>
  <si>
    <t>christmas market in the city</t>
  </si>
  <si>
    <t>earnest intentions : the fun project had a serious side as it is meant to remind viewers that man is an animal himself</t>
  </si>
  <si>
    <t>vegetable on the white background .</t>
  </si>
  <si>
    <t>outdoor market stall in the desert</t>
  </si>
  <si>
    <t>the interior of the new store</t>
  </si>
  <si>
    <t>half sleeve tattoo completed by person .</t>
  </si>
  <si>
    <t>theater on the square building and street lights</t>
  </si>
  <si>
    <t>behind the garden is a path to the pool</t>
  </si>
  <si>
    <t>top reasons why industry is better than a public gym</t>
  </si>
  <si>
    <t>us state can be yours for only $32 million</t>
  </si>
  <si>
    <t>vector image of a male mechanic cartoon emblem stock vector</t>
  </si>
  <si>
    <t>this is taken on a regular day and shows what a desert is supposed to look like -- dry and hot white sands shining under the sunlight .</t>
  </si>
  <si>
    <t>person shows off a view of the tower .</t>
  </si>
  <si>
    <t>at a city filling up tank .</t>
  </si>
  <si>
    <t>pouring the pasta into boiling water .</t>
  </si>
  <si>
    <t>man walking through the snow on his expedition</t>
  </si>
  <si>
    <t>cartoon illustration of the tree on hill with wooden fence , summer landscape .</t>
  </si>
  <si>
    <t>are a short drive from the main highway just south of town .</t>
  </si>
  <si>
    <t>painting artist exhibited this work at the second group show of the painters .</t>
  </si>
  <si>
    <t>families ride a horse drawn carriage with military commander</t>
  </si>
  <si>
    <t>the fire in the nature .</t>
  </si>
  <si>
    <t>actor at premiere during festival .</t>
  </si>
  <si>
    <t>protesters wave flags and shout slogans during a demonstration against recognition as capital</t>
  </si>
  <si>
    <t>camel at the urban background</t>
  </si>
  <si>
    <t>new wave artist , 60in x 40in poster for the tour , designed by graphic designer .</t>
  </si>
  <si>
    <t>actors attend the premiere of the sixth and final season</t>
  </si>
  <si>
    <t>snow - covered branches form an arch over the path</t>
  </si>
  <si>
    <t>for undisturbed privacy , the toilet can be separated from the remaining area by a door .</t>
  </si>
  <si>
    <t>houses are seen against plumes of smoke from a bushfire</t>
  </si>
  <si>
    <t>young man portrait while smiling at the park</t>
  </si>
  <si>
    <t>ice hockey centre reacts after scoring a goal against sports team during the first period in game two of the first round .</t>
  </si>
  <si>
    <t>bikers taking a break for coffee .</t>
  </si>
  <si>
    <t>short love quotes for him to rekindle the flame</t>
  </si>
  <si>
    <t>person may not make the world go round , but i must admit that it makes the ride worthwhile .</t>
  </si>
  <si>
    <t>polar bear walking on the ice</t>
  </si>
  <si>
    <t>a model walks the runway at the collection show during event .</t>
  </si>
  <si>
    <t>close up portrait of a happy cheerful woman holding parts of grapefruit at her eyes isolated over white background</t>
  </si>
  <si>
    <t>racecar driver pass the grid</t>
  </si>
  <si>
    <t>field of barley with church in the background</t>
  </si>
  <si>
    <t>vector illustration of a rhinoceros .</t>
  </si>
  <si>
    <t>people enjoy feeding ducks and swans in the park</t>
  </si>
  <si>
    <t>black sweater from reality tv program seen with socialite</t>
  </si>
  <si>
    <t>track cycling individual pursuit medal ceremony</t>
  </si>
  <si>
    <t>the ceiling of building function</t>
  </si>
  <si>
    <t>illustration of the flag of state looking like it is painted on a wall</t>
  </si>
  <si>
    <t>autumn leaf on the glass</t>
  </si>
  <si>
    <t>television show host attends the premiere</t>
  </si>
  <si>
    <t>according to officials , the fire started at a neighboring apartment and spread rapidly .</t>
  </si>
  <si>
    <t>glass half plate image of a woman modelling a corset for the stay and corset maker .</t>
  </si>
  <si>
    <t>pattern cut into pieces spanning the whole length of jumpsuit</t>
  </si>
  <si>
    <t>little boy picking a finger up his nose</t>
  </si>
  <si>
    <t>happy family members spending time in the park</t>
  </si>
  <si>
    <t>pencil sketch - leopard lying on the tree , isolated on brown -- stock photo #</t>
  </si>
  <si>
    <t>young woman looking at camera with serious expression while sitting outside on a summer day</t>
  </si>
  <si>
    <t>actors arrives at the premiere</t>
  </si>
  <si>
    <t>illustration of a girl reading book in a box on white background</t>
  </si>
  <si>
    <t>took these photos on a sunny but windy evening , causing the fine sand .</t>
  </si>
  <si>
    <t>no truck forbidden sign on white background .</t>
  </si>
  <si>
    <t>close - up of a niche with country</t>
  </si>
  <si>
    <t>the whole thing with animated movies is that it 's very hard to get out of your head because it 's very moving through each line systematically picture quote #</t>
  </si>
  <si>
    <t>our favorite street style looks from outside the shows over the weekend .</t>
  </si>
  <si>
    <t>castle and town from across the estuary</t>
  </si>
  <si>
    <t>sunrise over a grassy plain , suitable for time lapse</t>
  </si>
  <si>
    <t>organism -- the adventures of an astronaut lost</t>
  </si>
  <si>
    <t>view from the fourth floor .</t>
  </si>
  <si>
    <t>correct posture to lift a heavy object safely .</t>
  </si>
  <si>
    <t>cooking up hot food for the visitors to the market</t>
  </si>
  <si>
    <t>person in a wheelchair with a baseball glove , wearing a t - shirt and hat</t>
  </si>
  <si>
    <t>this is how apartments should be designed - with windows on sides !</t>
  </si>
  <si>
    <t>choosing the curtains for operating system</t>
  </si>
  <si>
    <t>winter aerial photography winter straight road between the cities .</t>
  </si>
  <si>
    <t>the pride of my home : a big dining table that can even be extended .</t>
  </si>
  <si>
    <t>football player in action during a training session .</t>
  </si>
  <si>
    <t>traditional patio idea with a pergola</t>
  </si>
  <si>
    <t>star reveals he 's engaged to person and shares their sweet love story</t>
  </si>
  <si>
    <t>person and actor attend the show</t>
  </si>
  <si>
    <t>houses sold for 51 times the national average at £ 14.5 million over the last year</t>
  </si>
  <si>
    <t>running around in the fog .</t>
  </si>
  <si>
    <t>a man watches speeches commemorating civil war .</t>
  </si>
  <si>
    <t>senior hands on a white .</t>
  </si>
  <si>
    <t>a kite floats in a blue sky</t>
  </si>
  <si>
    <t>letter of alphabet on black .</t>
  </si>
  <si>
    <t>display larger version of the master bathroom features sinks and a large walk in shower and tub area with tiled mosaic art</t>
  </si>
  <si>
    <t>hard rock artist performs during the governor 's festival day</t>
  </si>
  <si>
    <t>winner -- watch all of goals</t>
  </si>
  <si>
    <t>person attends the premiere party during festival .</t>
  </si>
  <si>
    <t>a meal for a taste of home</t>
  </si>
  <si>
    <t>sea cliffs overlooking a city .</t>
  </si>
  <si>
    <t>the dramatic sky over boats</t>
  </si>
  <si>
    <t>building function in the background</t>
  </si>
  <si>
    <t>person close up view stationed on a leaf</t>
  </si>
  <si>
    <t>celebrities love this classic handbag , and it 'll never go out of style .</t>
  </si>
  <si>
    <t>this is the cat i was referring to , a visitor to the house .</t>
  </si>
  <si>
    <t>a photo illustration depicts shopping center</t>
  </si>
  <si>
    <t>fall colors glow in the area .</t>
  </si>
  <si>
    <t>early morning at a lake</t>
  </si>
  <si>
    <t>care for a drink ? a full bar complements the seating areas in the room</t>
  </si>
  <si>
    <t>american football player drops back to pass during a football game</t>
  </si>
  <si>
    <t>illustration of a grabbing hand raised up in the air .</t>
  </si>
  <si>
    <t>wide shot of fog covering filming location .</t>
  </si>
  <si>
    <t>pop artist performs onstage during awards</t>
  </si>
  <si>
    <t>actors took their dogs along for a hike .</t>
  </si>
  <si>
    <t>this file photo shows water flowing well above the banks during a bout of wet weather that officially produced inches of rain .</t>
  </si>
  <si>
    <t>the tree sparkles in silver and gold .</t>
  </si>
  <si>
    <t>inside the old telephone boxes</t>
  </si>
  <si>
    <t>the raven by novelist , illustration by painting artist</t>
  </si>
  <si>
    <t>young woman hiker sitting at the tree and taking photos of the forest around on the vintage camera .</t>
  </si>
  <si>
    <t>football player of national football team contests the ball during a team training session .</t>
  </si>
  <si>
    <t>composition for trombone - free sheet music</t>
  </si>
  <si>
    <t>a lemur perches in a tree</t>
  </si>
  <si>
    <t>in addition to the game hide and seek : you can also download across age : of past , present and future for free .</t>
  </si>
  <si>
    <t>actors attend the premiere during festival held .</t>
  </si>
  <si>
    <t>person speaks on stage at industry</t>
  </si>
  <si>
    <t>vector illustration of abstract icons based on the letter</t>
  </si>
  <si>
    <t>high speed train passing by on a bridge at a highway with traffic , sunset</t>
  </si>
  <si>
    <t>throwing a themed birthday party for a teen may seem a bit daunting , but when it comes down to , it 's not hard at all !</t>
  </si>
  <si>
    <t>football player holding a soccer ball with a flag and ready to kick on the field .</t>
  </si>
  <si>
    <t>biological species running on a meadow , while carrying a walnut .</t>
  </si>
  <si>
    <t>consumer product for an unique home</t>
  </si>
  <si>
    <t>how to build an in - pit</t>
  </si>
  <si>
    <t>icicles hang from most of the businesses after heavy snow blanketed cutting power at times .</t>
  </si>
  <si>
    <t>a woman leading a horse on the halter through the long grass in a field</t>
  </si>
  <si>
    <t>mother and child silhouette alone on a mountain</t>
  </si>
  <si>
    <t>the camera moves along the brightly colored top of the coral reef</t>
  </si>
  <si>
    <t>we found love : person is still going strong with person</t>
  </si>
  <si>
    <t>athlete was the first athlete to gain permission to compete</t>
  </si>
  <si>
    <t>the seated or attitude of statue one of the important composition by membership organisation .</t>
  </si>
  <si>
    <t>actor already wearing garment of the summer</t>
  </si>
  <si>
    <t>actor attends film festival presented by audi</t>
  </si>
  <si>
    <t>glass pavilion over the water .</t>
  </si>
  <si>
    <t>the neutral wall color in this traditional space provides the right backdrop for many shades of pink in the chair , curtains , lamp and pillows .</t>
  </si>
  <si>
    <t>with a keen eye for their addictive qualities , person decides to tax the new coffee &amp; tobacco plants .</t>
  </si>
  <si>
    <t>tree - these were i wonder if they will grow here ?</t>
  </si>
  <si>
    <t>rabbit sits in a basket with colored eggs on nature</t>
  </si>
  <si>
    <t>a cute sloth hanging from a tree branch .</t>
  </si>
  <si>
    <t>call of person , painting by person</t>
  </si>
  <si>
    <t>actors seen talking on a studio back lot</t>
  </si>
  <si>
    <t>roots in the sand , drawings</t>
  </si>
  <si>
    <t>male hand holding a glass with tequila .</t>
  </si>
  <si>
    <t>tourist attraction hosts dozens of protests a year .</t>
  </si>
  <si>
    <t>ornaments hung from a branch above table setting</t>
  </si>
  <si>
    <t>farmers picking tea on a summer afternoon in tea plantation</t>
  </si>
  <si>
    <t>portrait of actor he portrays the lawyer in the television legal drama</t>
  </si>
  <si>
    <t>american football player attends the premiere at festival</t>
  </si>
  <si>
    <t>athlete breaks through a tackle of athletes</t>
  </si>
  <si>
    <t>man has a headache , portrait , in cafe , very close steadicam shot</t>
  </si>
  <si>
    <t>musical artist and cast take the curtain call at the press night performance .</t>
  </si>
  <si>
    <t>youth in a circle smiling and making funny faces for the camera</t>
  </si>
  <si>
    <t>shops on person at the mac make up store</t>
  </si>
  <si>
    <t>waitress taking payment from customer in a cafe</t>
  </si>
  <si>
    <t>river in an area known as person</t>
  </si>
  <si>
    <t>is biological species a threat to our vacation ?</t>
  </si>
  <si>
    <t>gymnast and person attend the red carpet at the premiere of the musical .</t>
  </si>
  <si>
    <t>handsome young adult man reads a letter against a tree</t>
  </si>
  <si>
    <t>the longest tennis match in history was played between between tennis players .</t>
  </si>
  <si>
    <t>card with leaf in a hand of the person</t>
  </si>
  <si>
    <t>young guy in a white shirt claps his hands on a dark blue background .</t>
  </si>
  <si>
    <t>the time home of author or novelist</t>
  </si>
  <si>
    <t>how true , especially when they pretend to be friends and drop you when they decide your no use to them .</t>
  </si>
  <si>
    <t>villa on piles on water at the time sunset</t>
  </si>
  <si>
    <t>concept of summer fashion with girl on the bike</t>
  </si>
  <si>
    <t>the art print by person .</t>
  </si>
  <si>
    <t>description : the military parade marking the 72nd anniversary .</t>
  </si>
  <si>
    <t>cat sleeping on a pile of clothes .</t>
  </si>
  <si>
    <t>hungry and eager customers crowd the counter at restaurant on tuesday</t>
  </si>
  <si>
    <t>hip hop artist attends day hotel .</t>
  </si>
  <si>
    <t>mountain biking in the forest</t>
  </si>
  <si>
    <t>young woman praying in the temple</t>
  </si>
  <si>
    <t>cars driving in a tunnel</t>
  </si>
  <si>
    <t>painting by illustrator for the cover of the issue of science fiction tv program</t>
  </si>
  <si>
    <t>bird holding a caught fish in its beak</t>
  </si>
  <si>
    <t>embroidered pattern on a cushion cover</t>
  </si>
  <si>
    <t>actor during awards honoring person .</t>
  </si>
  <si>
    <t>red cat sitting in profile on the road at sunset</t>
  </si>
  <si>
    <t>the rice terraces of tourist attraction</t>
  </si>
  <si>
    <t>a view of the iphone as seen inside neighborhood .</t>
  </si>
  <si>
    <t>the world 's top biggest skyscrapers</t>
  </si>
  <si>
    <t>wear this winter by the mommy</t>
  </si>
  <si>
    <t>we touch heaven when we lay our hand on the human body .</t>
  </si>
  <si>
    <t>young man silhouette watching sunrise on a high rock over the clouds in the mountains</t>
  </si>
  <si>
    <t>republic of the coat of arms against white background , vector illustration .</t>
  </si>
  <si>
    <t>image may contain : person , on stage , playing a musical instrument and standing</t>
  </si>
  <si>
    <t>imagine asking the guy to drop your package by the door even when you are halfway across the city !</t>
  </si>
  <si>
    <t>typical entrance door to an apartment building residential home</t>
  </si>
  <si>
    <t>manager in action during a training session .</t>
  </si>
  <si>
    <t>incredible houses around the world</t>
  </si>
  <si>
    <t>biological species on a dusty road</t>
  </si>
  <si>
    <t>security forces detain a protester during clashes following</t>
  </si>
  <si>
    <t>down the road through town .</t>
  </si>
  <si>
    <t>person of hard rock artist performs</t>
  </si>
  <si>
    <t>the sun hangs heavy over the beach .</t>
  </si>
  <si>
    <t>girl in a traditional embroidered shirt with flowers on her head</t>
  </si>
  <si>
    <t>cute girl in a white coat , sitting on the veranda and eating strawberries</t>
  </si>
  <si>
    <t>actors attend the press conference .</t>
  </si>
  <si>
    <t>how much is currency in dollars ?</t>
  </si>
  <si>
    <t>kettle coming to the boil</t>
  </si>
  <si>
    <t>sack of dollars with a pink bow , vector illustration : vector art</t>
  </si>
  <si>
    <t>young girl feeling depressed and drinking her problems away in an abandoned building</t>
  </si>
  <si>
    <t>metallic silver style number in a 3d illustration with a shiny glossy chrome light gray color and classic font isolated on a white background with clipping path .</t>
  </si>
  <si>
    <t>vintage wedding card or invitation with abstract lace seamless background and borders on a realistic wood texture</t>
  </si>
  <si>
    <t>young women sharing a healthy meal in a restaurant</t>
  </si>
  <si>
    <t>animal isolated on a white background vector</t>
  </si>
  <si>
    <t>person and best man stand apart for a formal picture by the church</t>
  </si>
  <si>
    <t>crispy on the outside and juicy in the middle .</t>
  </si>
  <si>
    <t>bunch of small pink roses in a glass vase over a wooden table</t>
  </si>
  <si>
    <t># looks for the rebound against basketball team during game .</t>
  </si>
  <si>
    <t>fans of the cheer during a game against sports team .</t>
  </si>
  <si>
    <t>entertainer seen on the streets</t>
  </si>
  <si>
    <t>the picturesque village is set in landscape , which is irrigated with small canals</t>
  </si>
  <si>
    <t>what is that up in the tree ?</t>
  </si>
  <si>
    <t>a woman driving a tractor on the background of plowed agricultural field vector flat design illustration .</t>
  </si>
  <si>
    <t>the power of water does never sleep</t>
  </si>
  <si>
    <t>biological species , feeds in a field</t>
  </si>
  <si>
    <t>film crewmember at awards ©</t>
  </si>
  <si>
    <t>coast of an antarctic island</t>
  </si>
  <si>
    <t>vector illustration of a snowman on a white background</t>
  </si>
  <si>
    <t>young people playing billiards in the club</t>
  </si>
  <si>
    <t>face of the child close up</t>
  </si>
  <si>
    <t>multicolor background of geometric pattern , with a twelve - pointed star .</t>
  </si>
  <si>
    <t>beads and bangles for sale in a market</t>
  </si>
  <si>
    <t>bouquet of orange roses on a blue vintage shabby chic background with copy space</t>
  </si>
  <si>
    <t>basketball player and basketball point guard pose for a portrait during media day .</t>
  </si>
  <si>
    <t>animal in the wild , a profile</t>
  </si>
  <si>
    <t>inner city residents are expected to not just love the night life but create it .</t>
  </si>
  <si>
    <t>brighten house with a cheerful pillow that features the names of all their loved ones .</t>
  </si>
  <si>
    <t>waiting on the # bronze sculpture of a young woman holding her purse and waiting for the train .</t>
  </si>
  <si>
    <t>frame of a new building under construction</t>
  </si>
  <si>
    <t>hard rock artists perform on stage</t>
  </si>
  <si>
    <t>a child sticks out his tongue , playing outdoors with pretend glasses stuck over his eyes</t>
  </si>
  <si>
    <t>one of the many custom trucks you 'll see at the opening day of show !</t>
  </si>
  <si>
    <t>cows lie on the grass in a cloudy summer morning</t>
  </si>
  <si>
    <t>samples of purified water flow from a tap at the plant .</t>
  </si>
  <si>
    <t>the mountains can only be seen through my sunglasses</t>
  </si>
  <si>
    <t>blogger controls the ball during a friendly football game against football team , in preparation for football world cup .</t>
  </si>
  <si>
    <t>eye is a window to the soul</t>
  </si>
  <si>
    <t>actor is a bare foot beauty in photo</t>
  </si>
  <si>
    <t>angel with trumpet on a white background in colors , right</t>
  </si>
  <si>
    <t>biological species in a tree</t>
  </si>
  <si>
    <t>the sunset in the desert</t>
  </si>
  <si>
    <t>tourist attraction is reflected in windows as the towers behind friday morning .</t>
  </si>
  <si>
    <t>the capital of region , a big city with historic center named person</t>
  </si>
  <si>
    <t>oysters served on a platter</t>
  </si>
  <si>
    <t>apollo on surface of moon , with rocket in the background</t>
  </si>
  <si>
    <t>view up - river from the dock</t>
  </si>
  <si>
    <t>some of the flowers that grow so well here .</t>
  </si>
  <si>
    <t>fashionable sunglasses for men and a method to choose them</t>
  </si>
  <si>
    <t>tourist attraction is a district located in the south east corner</t>
  </si>
  <si>
    <t>foal running through a meadow</t>
  </si>
  <si>
    <t>basketball hoop with no net on side of rural home</t>
  </si>
  <si>
    <t>how to make an easy and elegant dessert for valentines day or any celebration .</t>
  </si>
  <si>
    <t>greeting card with the image of the ancient town with mosques and minarets decorated by a pattern in style .</t>
  </si>
  <si>
    <t>businessman with a notebook sitting in a cardboard box</t>
  </si>
  <si>
    <t>plate of food on a cruise ship</t>
  </si>
  <si>
    <t>this surface looks better than you remember and can look like hardwood , tile or stone .</t>
  </si>
  <si>
    <t>aerial view : beautiful wedding couple on the background of the castle .</t>
  </si>
  <si>
    <t>the headquarters opens since the site on the edge of the campus was chosen .</t>
  </si>
  <si>
    <t>person making me look small .</t>
  </si>
  <si>
    <t>just after sunset , hundreds of birds are seen silhouetted against the pink sky along the power lines .</t>
  </si>
  <si>
    <t>a colorful felt magnetic counting set for little hands !</t>
  </si>
  <si>
    <t>railing installed on a deck and around a hot tub .</t>
  </si>
  <si>
    <t>artist performs live on stage .</t>
  </si>
  <si>
    <t>my uncle took this when he was .</t>
  </si>
  <si>
    <t>the railway viaduct over river</t>
  </si>
  <si>
    <t>what shade of lipstick are you wearing today ?</t>
  </si>
  <si>
    <t>a herd of greater kudu drinking at a waterhole</t>
  </si>
  <si>
    <t>the property also has a swimming pool with a diving board in the back yard</t>
  </si>
  <si>
    <t>flowers and pictures sit at a memorial outside of the late musician and apartment that he shared with his wife .</t>
  </si>
  <si>
    <t>around the world in days</t>
  </si>
  <si>
    <t>great for setting the mood for guests .</t>
  </si>
  <si>
    <t>boy having fun in the pool</t>
  </si>
  <si>
    <t>running is so much easier with the tree - lined squares along course .</t>
  </si>
  <si>
    <t>horns - food filled with condensed milk based custard and dipped in chocolate .</t>
  </si>
  <si>
    <t>tips for designing a laundry room</t>
  </si>
  <si>
    <t>a general view of atmosphere during day of festival</t>
  </si>
  <si>
    <t>engineers talking at a construction site</t>
  </si>
  <si>
    <t>i love this island ... there 's just something about wood</t>
  </si>
  <si>
    <t>enjoying time off and feeding the goats .</t>
  </si>
  <si>
    <t>white biker jacket with a white maxi dress</t>
  </si>
  <si>
    <t>empty wheelchair parked in hospital room with beds and comfortable medical equipped in a modern hospital</t>
  </si>
  <si>
    <t>actor dressed with all the splendor at a book launch event</t>
  </si>
  <si>
    <t>the home of progressive rock artist</t>
  </si>
  <si>
    <t>no smoking sign on dark background</t>
  </si>
  <si>
    <t>person am person , people at the beach</t>
  </si>
  <si>
    <t>fans display a banner telling footballer to stay away from the club</t>
  </si>
  <si>
    <t>man holds a piece of paper with empty space for your text .</t>
  </si>
  <si>
    <t>disease of the joints and bones .</t>
  </si>
  <si>
    <t>red carpet leading to the stage</t>
  </si>
  <si>
    <t>politician attending the meeting in october last year .</t>
  </si>
  <si>
    <t>gardener cutting the grass of a garden seated on a lawn mower</t>
  </si>
  <si>
    <t>tennis player is all smiles during the rally for event</t>
  </si>
  <si>
    <t>market , pulses at the market</t>
  </si>
  <si>
    <t>man smokes a cigarette , tuning in to work in the garage</t>
  </si>
  <si>
    <t>person rehearsing with musical genre</t>
  </si>
  <si>
    <t>highlights from the state of event</t>
  </si>
  <si>
    <t>happy labor day creative typography and person on a background</t>
  </si>
  <si>
    <t>actors playing chess on the set</t>
  </si>
  <si>
    <t>man working on his narrowboat moored</t>
  </si>
  <si>
    <t>the illustration shows a boy and girl who run forward , isolated on white background</t>
  </si>
  <si>
    <t>i may be too old for this - but my birthday is coming up and would love someone to make this for me :)</t>
  </si>
  <si>
    <t>vintage ad with former packaging - both sold these cosmetics in the early 60 's</t>
  </si>
  <si>
    <t>a young child sleeps in a smoke filled room due to the family using open fire for lighting .</t>
  </si>
  <si>
    <t>a closet turned into play area - cool but now where do they put their clothes ?</t>
  </si>
  <si>
    <t>greeting card featuring person by person</t>
  </si>
  <si>
    <t>motion blurred people with umbrellas in the rain at night</t>
  </si>
  <si>
    <t>the entry at the house is photographed</t>
  </si>
  <si>
    <t>bergamot fruit on a white background</t>
  </si>
  <si>
    <t>gangsta rap artist and woman attend awards .</t>
  </si>
  <si>
    <t>3d model of a ship from the 11th century</t>
  </si>
  <si>
    <t>smiling college students talking to each other on a break</t>
  </si>
  <si>
    <t>beer in a mug and snack</t>
  </si>
  <si>
    <t>the master bedroom features a king - sized bed with bedding .</t>
  </si>
  <si>
    <t>candidate from politician came to vote along with his family .</t>
  </si>
  <si>
    <t>aged gold style uppercase or capital letter k in a 3d illustration with a rustic cracked worn golden surface texture and bold font isolated on a white background with clipping path .</t>
  </si>
  <si>
    <t>person is seen at person</t>
  </si>
  <si>
    <t>a metal sign screwed into some rusty sheet metal</t>
  </si>
  <si>
    <t>top future cities of the world</t>
  </si>
  <si>
    <t>a bareboat sailboat moored in a tranquil bay</t>
  </si>
  <si>
    <t>portrait of a woman smiling</t>
  </si>
  <si>
    <t>glasses of beers on a wooden table .</t>
  </si>
  <si>
    <t>humpback whales are long - lived - some of the animals that were recorded calling in decades earlier may still be calling today !</t>
  </si>
  <si>
    <t>the wind farm , near a city .</t>
  </si>
  <si>
    <t>actor gave a big smile at the premiere .</t>
  </si>
  <si>
    <t>fresh red meat packed in a poly bag .</t>
  </si>
  <si>
    <t>illustration of a chef , cook or baker holding roller over shoulder and plate on other hand facing front set inside circle done in retro style .</t>
  </si>
  <si>
    <t>a beaver looking for a new home</t>
  </si>
  <si>
    <t>it took to complete a drawing , which distribute in attempt to not go crazy .</t>
  </si>
  <si>
    <t>power : the camper van looks more like a military vehicle and is so big it can easily carry a motorbike on the back on a special platform</t>
  </si>
  <si>
    <t>the accident in march shut down bodies of water</t>
  </si>
  <si>
    <t>here was my first run in the car !</t>
  </si>
  <si>
    <t>gas masks on the flea market</t>
  </si>
  <si>
    <t>it 's my party : the man of the hour chose black jeans and a t - shirt for his big night , adding a denim jacket and trainers</t>
  </si>
  <si>
    <t>young business people with tablet in the city</t>
  </si>
  <si>
    <t>fire fighters battle flames from a simulated crash .</t>
  </si>
  <si>
    <t>person holds the mausoleum of first president .</t>
  </si>
  <si>
    <t>close - up of a female hand writing on a blank notebook with a yellow pencil</t>
  </si>
  <si>
    <t>an illustration of a ghost looking surprised in a-bit cartoon style .</t>
  </si>
  <si>
    <t>story house plans with wrap around porch ... photos may vary slightly .</t>
  </si>
  <si>
    <t>map of us indian reservation</t>
  </si>
  <si>
    <t>version of the tender final scene .</t>
  </si>
  <si>
    <t>contest entry # for design a logo for business</t>
  </si>
  <si>
    <t>invention flying high in the blue sky</t>
  </si>
  <si>
    <t>boats moored in the estuary</t>
  </si>
  <si>
    <t>comedy film as a baby</t>
  </si>
  <si>
    <t>what makes pizza one of the world 's cultural treasures ?</t>
  </si>
  <si>
    <t>actor is an actor , known for portraying person in person and on hit tv teen drama .</t>
  </si>
  <si>
    <t>the ball bounces off football player over goalkeeper for the opening goal</t>
  </si>
  <si>
    <t>the original facade of the church if you look closely you can see it and the dome where paintings lye .</t>
  </si>
  <si>
    <t>jazz artist plays the drums during a rehearsal .</t>
  </si>
  <si>
    <t>he wraps the scarf around the lower half of his face</t>
  </si>
  <si>
    <t>one of the many animals included on the carousel .</t>
  </si>
  <si>
    <t>sidewalk along bank to lights ... crosswalk at the lights</t>
  </si>
  <si>
    <t>actor and his family attend the premiere of the movie</t>
  </si>
  <si>
    <t>top was finished with large pockets and an oversized collar , adding to her overall eye - catching look</t>
  </si>
  <si>
    <t>uses for animal , what are they</t>
  </si>
  <si>
    <t>illustration representing a child sitting without food on the table royalty free stock vectors</t>
  </si>
  <si>
    <t>biological species on the pass</t>
  </si>
  <si>
    <t>portrait of an old woman</t>
  </si>
  <si>
    <t>skyline at dusk in the foreground</t>
  </si>
  <si>
    <t>hair and make - up by person : behind person</t>
  </si>
  <si>
    <t>did you know ? facts about the drinks</t>
  </si>
  <si>
    <t>actor attends the premiere during film festival attheater .</t>
  </si>
  <si>
    <t>white sail boat slicing through the waves on a cold day during fall .</t>
  </si>
  <si>
    <t>a giraffe crosses a dirt road .</t>
  </si>
  <si>
    <t>get to the top of the mountain</t>
  </si>
  <si>
    <t>portrait of woman with her hands on her hips in the winter</t>
  </si>
  <si>
    <t>giant christmas lights balks for the yard .</t>
  </si>
  <si>
    <t>is going up for auction with a starting bid of $16 .</t>
  </si>
  <si>
    <t>a man takes pictures with his girlfriend posing with a giant teddy bear for holiday outside a shopping mall</t>
  </si>
  <si>
    <t>no dream for grumpy cat</t>
  </si>
  <si>
    <t>elegant rich gold metallic lowercase or small letter b in a 3d illustration with a golden yellow color and smooth metal surface classic font isolated on a white background with clipping path .</t>
  </si>
  <si>
    <t>the flag painted on the silhouette of a truck .</t>
  </si>
  <si>
    <t>fans watch during the friendly match .</t>
  </si>
  <si>
    <t>a snowboarder enjoys the mountain views before venturing off - piste in the ski resort</t>
  </si>
  <si>
    <t>the beauty chose a pretty , printed dress for her outing</t>
  </si>
  <si>
    <t>person pulled pots and had pounds of crab for sale off his boat by the sea on friday .</t>
  </si>
  <si>
    <t>an artist 's impression of a rooftop garden planned for the development , which will give families an outdoor space .</t>
  </si>
  <si>
    <t>vintage vehicles lined several blocks for the 21st annual car , motorcycle and show .</t>
  </si>
  <si>
    <t>patio doors lead from the living room to the main terrace</t>
  </si>
  <si>
    <t>vector illustration of a blue pattern</t>
  </si>
  <si>
    <t>green tropical ocean waves crashing onto the beach</t>
  </si>
  <si>
    <t>as person , its only right that i share how you too can travel for less .</t>
  </si>
  <si>
    <t>organisation founder tosses the ball .</t>
  </si>
  <si>
    <t>repair a tear in skinny jeans</t>
  </si>
  <si>
    <t>check out my review on this and the perfume by clicking on the pin</t>
  </si>
  <si>
    <t>statues of military commander dominate the large pillared hall</t>
  </si>
  <si>
    <t>artist arriving for the premiere</t>
  </si>
  <si>
    <t>educational institution campus celebrates a goal .</t>
  </si>
  <si>
    <t>an itinerary for a weekend</t>
  </si>
  <si>
    <t>car stands parked on the stage .</t>
  </si>
  <si>
    <t>one of the turtle monitors happily showing his family the fruits of his work</t>
  </si>
  <si>
    <t>people waiting for a train on the platform at underground station</t>
  </si>
  <si>
    <t>person leaves the court before half time as sports team played sports team .</t>
  </si>
  <si>
    <t>a detailed high - quality , realistic camera with flash on the back of the phone .</t>
  </si>
  <si>
    <t>hand holding a bell of bronze</t>
  </si>
  <si>
    <t>the only anime i 've ever watched to completion .</t>
  </si>
  <si>
    <t>happy man : shown on monday night , has been focusing on himself since his divorce from celebrity</t>
  </si>
  <si>
    <t>soft rock artist poses for a portrait at awards</t>
  </si>
  <si>
    <t>wide view of the rural countryside will rolling green hill , winding dirt roads and huts .</t>
  </si>
  <si>
    <t>cute curly girl walking through the park</t>
  </si>
  <si>
    <t>entrance in this beautiful award - winning home</t>
  </si>
  <si>
    <t>a black and white coloured cat looking seriously at the distance</t>
  </si>
  <si>
    <t>a discarded helmet laying on the grass</t>
  </si>
  <si>
    <t>after landing by the island shown here , explorer insisted that its leader , a man named person , agree to rule .</t>
  </si>
  <si>
    <t>interior design of a house</t>
  </si>
  <si>
    <t>farmers planting rice in a paddy field</t>
  </si>
  <si>
    <t>restaurant bustling with activity on a saturday afternoon .</t>
  </si>
  <si>
    <t>mounted sundial gifted to the town</t>
  </si>
  <si>
    <t>the prop store of - costume from historical drama film</t>
  </si>
  <si>
    <t>woman relaxing by walking along the golden beaches</t>
  </si>
  <si>
    <t>a ship wandered its way to the beach</t>
  </si>
  <si>
    <t>colorful cute ceramic easter egg with rabbit ears and the flag of country .</t>
  </si>
  <si>
    <t>a city : i 've stayed here twice .</t>
  </si>
  <si>
    <t>comedy is a television series that was broadcast .</t>
  </si>
  <si>
    <t>the tower shines like a beacon at night with a spectacular light show every hour on the hour lasting .</t>
  </si>
  <si>
    <t>person and girl are drinking tea from thermos the woods .</t>
  </si>
  <si>
    <t>singers and man with flute are playing in a studio</t>
  </si>
  <si>
    <t>view over a city from the castle</t>
  </si>
  <si>
    <t>a-room flat designed for entertaining</t>
  </si>
  <si>
    <t>person has hit out at the tactics deployed by football player</t>
  </si>
  <si>
    <t>a city from the mountains above it</t>
  </si>
  <si>
    <t>a young family sitting on the grass , father feeding the baby</t>
  </si>
  <si>
    <t>person performs on stage during festival in politician</t>
  </si>
  <si>
    <t>award winner reacts during his meeting with fans .</t>
  </si>
  <si>
    <t>close - up of a yellow orchid flower</t>
  </si>
  <si>
    <t>a male cardinal perched on a fence</t>
  </si>
  <si>
    <t>bride holding white floral bouquet</t>
  </si>
  <si>
    <t>spa - like feel in the guest bathroom .</t>
  </si>
  <si>
    <t>rhythm and blues artist arrives at awards held .</t>
  </si>
  <si>
    <t>rhythm and blues artist arrives at awards at theater</t>
  </si>
  <si>
    <t>searching for a job ? here 's how to find success</t>
  </si>
  <si>
    <t>socialite with her daughter at the launch of new association with person</t>
  </si>
  <si>
    <t>noble person wore this hat .</t>
  </si>
  <si>
    <t>apsara celestial nymphs - ancient painting on the walls</t>
  </si>
  <si>
    <t>a mask is on display .</t>
  </si>
  <si>
    <t>flag icon with a silver frame</t>
  </si>
  <si>
    <t>actors attend the world premiere .</t>
  </si>
  <si>
    <t>illustration of a decorative background</t>
  </si>
  <si>
    <t>a t - shirt for someone who 's been over it since their days .</t>
  </si>
  <si>
    <t>streets in village on the side seen</t>
  </si>
  <si>
    <t>actor is photographed for person</t>
  </si>
  <si>
    <t>connect - try to personally involve yourself in the text</t>
  </si>
  <si>
    <t>christmas tree with ribbons on a white background</t>
  </si>
  <si>
    <t>fresh flowers from the farm</t>
  </si>
  <si>
    <t>american football player , center , moves between drills during football practice at the team 's training facility .</t>
  </si>
  <si>
    <t>a frigate passes through the channel opened .</t>
  </si>
  <si>
    <t>it 's almost like someone ripped a part out of the sky</t>
  </si>
  <si>
    <t>pregnant biological order on a leaf late january</t>
  </si>
  <si>
    <t>hard rock artist and person jam together during friday night 's concert .</t>
  </si>
  <si>
    <t>person hailed aphenomenal team after his final heartbreak</t>
  </si>
  <si>
    <t>politician , person and entrepreneur with person attend fashion show showcasing creations .</t>
  </si>
  <si>
    <t>blonde woman in the forest looking up</t>
  </si>
  <si>
    <t>matte blue gray nail polish with white and gold glitter .</t>
  </si>
  <si>
    <t>for the lord deity is a consuming fire , book : church</t>
  </si>
  <si>
    <t>soccer player and football player in action during a training session</t>
  </si>
  <si>
    <t>photographs from a long weekend</t>
  </si>
  <si>
    <t>person apartment therapy - this layout but in a different colour ?</t>
  </si>
  <si>
    <t>creepy halloween pumpkin with cut out insect on the ground in the woods among autumn leaves</t>
  </si>
  <si>
    <t>hearty salad from thriller film</t>
  </si>
  <si>
    <t>happy 1st day of spring !</t>
  </si>
  <si>
    <t>buy now button in a pink circle with arrows on a white background</t>
  </si>
  <si>
    <t>strong winds knocked down a tree .</t>
  </si>
  <si>
    <t>a model walks the runway during fashion business for show</t>
  </si>
  <si>
    <t>in the night garden 1st birthday cake xx</t>
  </si>
  <si>
    <t>person gives a thank you speech .</t>
  </si>
  <si>
    <t>brooch of brass , ornamented with engraved circles , foliage , a triangle and an animal , 17th century</t>
  </si>
  <si>
    <t>cabin rental - the whole main floor is cover by snow !</t>
  </si>
  <si>
    <t>so this painting is for sale on internet publishing and broadcasting and web search portals business</t>
  </si>
  <si>
    <t>close - up of blocks of wood forming a small house on grass</t>
  </si>
  <si>
    <t>beer is poured into a glass</t>
  </si>
  <si>
    <t>long shadows of tall fir trees across a roadway</t>
  </si>
  <si>
    <t>points after he made a basket against sports team during the first quarter .</t>
  </si>
  <si>
    <t>photographer senior portraits of a graduate on the campus</t>
  </si>
  <si>
    <t>steps to nowhere seen through a fence</t>
  </si>
  <si>
    <t>sign indicating street is part</t>
  </si>
  <si>
    <t>business person say no with grunge background</t>
  </si>
  <si>
    <t>a man is drinking from a water bottle after his run</t>
  </si>
  <si>
    <t>why i gave up a £ 65k job to move to an island and scoop ice cream</t>
  </si>
  <si>
    <t>kittens in a basket on a green lawn at sunrise</t>
  </si>
  <si>
    <t>the first series of coconut trees sunset</t>
  </si>
  <si>
    <t>a model displays a creation by film costumer designer during fashion week .</t>
  </si>
  <si>
    <t>bridge is a medieval stone closed - spandrel segmental arch bridge</t>
  </si>
  <si>
    <t>happy friends in the park having barbecue</t>
  </si>
  <si>
    <t>olympic athlete attends a press conference after the game .</t>
  </si>
  <si>
    <t>lots of people visiting computer hardware business in the afternoon</t>
  </si>
  <si>
    <t>positive blonde little girl playing on a children 's playground .</t>
  </si>
  <si>
    <t>pigeons walking on the ground surrounded with colorful autumn leaves</t>
  </si>
  <si>
    <t>person looking at himself in a mirror in front of a white background</t>
  </si>
  <si>
    <t>a refreshing cocktail , created by person .</t>
  </si>
  <si>
    <t>aerial drone 4k - flying low at the beach</t>
  </si>
  <si>
    <t>girl with a laptop in a small garden</t>
  </si>
  <si>
    <t>a committee has been discussing the future funding of water</t>
  </si>
  <si>
    <t>create a grand kitchen that seems like an extension of the living space with code</t>
  </si>
  <si>
    <t>passengers are able to interact intuitively with the connected vehicle by means of gestures or by touching the high - resolution screens .</t>
  </si>
  <si>
    <t>people looking at their smartphones are reflected in a window .</t>
  </si>
  <si>
    <t>a pair of sneakers i painted for myself !</t>
  </si>
  <si>
    <t>golfer is pictured after hitting a medium iron</t>
  </si>
  <si>
    <t>the faithful gather : crowds were down because of bad weather but thousands still turned up for the unveiling of the scene</t>
  </si>
  <si>
    <t>the messy house for sale through person</t>
  </si>
  <si>
    <t>the first heat of event held .</t>
  </si>
  <si>
    <t>sharing one of the many drills i practice .</t>
  </si>
  <si>
    <t>peanut butter cut out cookies .</t>
  </si>
  <si>
    <t>i think this is what i wish dress had looked like ... environmentalist</t>
  </si>
  <si>
    <t>the outline of the pale fuchsia pink heart drawn with paint on white background</t>
  </si>
  <si>
    <t>this military watch made for armed force , pieces were produced for pilots &amp; officers .</t>
  </si>
  <si>
    <t>party with a group of friends royalty - free</t>
  </si>
  <si>
    <t>the old stone bridge over the river in the forest during rainy day</t>
  </si>
  <si>
    <t>vector illustration of an open book with notes</t>
  </si>
  <si>
    <t>rock artist of the group performs onstage</t>
  </si>
  <si>
    <t>officials from around the world celebrated saturday the agreement .</t>
  </si>
  <si>
    <t>footballer reacts during the match .</t>
  </si>
  <si>
    <t>stencil style golden uppercase or capital letter j in a 3d illustration with a rough mottled aged gold metal surface texture and separated font style isolated on a white background with clipping path .</t>
  </si>
  <si>
    <t>cityscape along view from a skyscraper</t>
  </si>
  <si>
    <t>skiers on a ski lift</t>
  </si>
  <si>
    <t>bench under the snow near tower</t>
  </si>
  <si>
    <t>raindrops on the petals of a flower yellow , slow motion</t>
  </si>
  <si>
    <t>the sign indicating the intended construction on the tower</t>
  </si>
  <si>
    <t>illustration of waves splashing against a lighthouse : stock illustration</t>
  </si>
  <si>
    <t>happy woman riding fast her bicycle in the sunny park</t>
  </si>
  <si>
    <t>the new watch with diamonds , with an ultraviolet leather strap .</t>
  </si>
  <si>
    <t>football player and soccer player vie for the ball during the champions</t>
  </si>
  <si>
    <t>panning horizontally on a forest</t>
  </si>
  <si>
    <t>mosaic bathroom of dolphins and a huge bath !</t>
  </si>
  <si>
    <t>businessman wearing globe like a fake nose</t>
  </si>
  <si>
    <t>visitors search for a pumpkin</t>
  </si>
  <si>
    <t>animal with green gift box on a black background</t>
  </si>
  <si>
    <t>western christian holiday helps you can print from home !</t>
  </si>
  <si>
    <t>a tangerine colored living room with large graphic patterned sofa</t>
  </si>
  <si>
    <t>a view of bank notes and coins of the currency meant for payment</t>
  </si>
  <si>
    <t>kitchen finished in a classy white and matched with lovely timber look laminated doors</t>
  </si>
  <si>
    <t>a drum kit belonging to the drummer , photographed before a live performance</t>
  </si>
  <si>
    <t>people enjoying a spot of lunch !</t>
  </si>
  <si>
    <t>a vintage green car on the streets</t>
  </si>
  <si>
    <t>tourist attraction from the escarpment</t>
  </si>
  <si>
    <t>hard rock artist performs on stage .</t>
  </si>
  <si>
    <t>close up of a wild bull moose walking toward photographer</t>
  </si>
  <si>
    <t>i do love looking at biological species .</t>
  </si>
  <si>
    <t>a ceiling fan in a restaurant</t>
  </si>
  <si>
    <t>graffiti blue character in the style .</t>
  </si>
  <si>
    <t>quote about opportunity : a black man , but i feel so blue .</t>
  </si>
  <si>
    <t>wallpaper in the style of art period .</t>
  </si>
  <si>
    <t>the researchers want to take advantage of dense , flight - enabling atmosphere to visit multiple sites by landing on safe terrain , and then moving to more challenging landscapes</t>
  </si>
  <si>
    <t>a set of horizontal banners with bright rainbow colors and light effects on a black backdrop .</t>
  </si>
  <si>
    <t>illustration of a castle inside the jar on a white background</t>
  </si>
  <si>
    <t>illustration of an ancient arched window in a wall of blue tiles , suitable as a frame or border .</t>
  </si>
  <si>
    <t>movement on the soil of an electric lawnmower when shearing a grassy lawn</t>
  </si>
  <si>
    <t>crews begin constructing the stage for the benefit concert on saturday evening .</t>
  </si>
  <si>
    <t>aerial view of person and cross on the spike at sunset</t>
  </si>
  <si>
    <t>low maintenance cedar drapes the exterior of the house</t>
  </si>
  <si>
    <t>thousands of people come together .</t>
  </si>
  <si>
    <t>a dog poses on the steps before processing in to the blessing of the animals .</t>
  </si>
  <si>
    <t>ink painting - devil in the statues</t>
  </si>
  <si>
    <t>taking the boat back to the parking lot at the end of a long and happy day</t>
  </si>
  <si>
    <t>cute cartoon stylized car in a green color isolated on a white background .</t>
  </si>
  <si>
    <t>valentines day background , red hearts in a line</t>
  </si>
  <si>
    <t>i won a trip here , dating game .</t>
  </si>
  <si>
    <t>battles for the ball with football players</t>
  </si>
  <si>
    <t>the players usually get to eat , then digest , before hitting the field again .</t>
  </si>
  <si>
    <t>portrait of female boxer dog holding ball in mouth looking upwards and standing on the grass waiting for someone</t>
  </si>
  <si>
    <t>aerial shot on the coast with waves</t>
  </si>
  <si>
    <t>that was seriously my favorite line in the whole movie</t>
  </si>
  <si>
    <t>perennial plant with stalks of ripening rhubarb in a garden .</t>
  </si>
  <si>
    <t>couple walking through a city</t>
  </si>
  <si>
    <t>my friend taking a dive into lake .</t>
  </si>
  <si>
    <t>tejano artist wearing the same jacket at a different concert as her performance</t>
  </si>
  <si>
    <t>fresh strawberries that are grown in greenhouses</t>
  </si>
  <si>
    <t>model line original vintage advertisement .</t>
  </si>
  <si>
    <t>feet warming at a fireplace with hands holding coffee</t>
  </si>
  <si>
    <t>hd - flying through a wormhole in outer space</t>
  </si>
  <si>
    <t>person of styled girl in front of a subway station</t>
  </si>
  <si>
    <t>a bowl of fresh picked blueberries and raspberries</t>
  </si>
  <si>
    <t>horizontal perspective view of a long open road</t>
  </si>
  <si>
    <t>a traditional stone cottage in the village</t>
  </si>
  <si>
    <t>sports association could take action after the flare was lit following strike that sealed the aggregate victory</t>
  </si>
  <si>
    <t>a fisherman fishes in one of the by canals leading to the sea in low tide .</t>
  </si>
  <si>
    <t>bay window , farmhouse table , bench , and different chairs .</t>
  </si>
  <si>
    <t>a biological species emerging from the woods .</t>
  </si>
  <si>
    <t>how we throw kid birthday parties on a budget</t>
  </si>
  <si>
    <t>soccer player scores his team 's second goal during the match .</t>
  </si>
  <si>
    <t>cricketer celebrates reaching his century during the - day cup match .</t>
  </si>
  <si>
    <t>painting artist , landscape with people</t>
  </si>
  <si>
    <t>a child holding a seedling in dirt in their hands .</t>
  </si>
  <si>
    <t>boat rides on the river past the buildings</t>
  </si>
  <si>
    <t>tees off on the ninth hole during play .</t>
  </si>
  <si>
    <t>young thoughtful businessman in blue shirt sitting at the table with laptop in office</t>
  </si>
  <si>
    <t>a red ceramic heart with a small heart inside it is placed on a rock in nature</t>
  </si>
  <si>
    <t>aim : how do we find tangent lines to a graph .</t>
  </si>
  <si>
    <t>vector illustration depicting a landscape with country and woods</t>
  </si>
  <si>
    <t>people eating at an outside restaurant in city centre</t>
  </si>
  <si>
    <t>ruins built within the remaining walls of a fort near to where person</t>
  </si>
  <si>
    <t>thousands of protesters gather to demonstrate against inauguration at the women 's march .</t>
  </si>
  <si>
    <t>a freestyle skier charges through the powder snow in slow motion</t>
  </si>
  <si>
    <t>going all out : they are spending the festive holidays over despite person decking out her £ 75million mansion with a real - life sleigh and lavish decorations</t>
  </si>
  <si>
    <t>running in the sun , siblings charge across a field</t>
  </si>
  <si>
    <t>have high fashion on hand with these booties .</t>
  </si>
  <si>
    <t>the dome was one of the few buildings left standing after the bomb hit military conflict .</t>
  </si>
  <si>
    <t>gift boxes jump out of an inside bright cardboard box</t>
  </si>
  <si>
    <t>image may contain : person , on stage , playing a musical instrument , guitar and text</t>
  </si>
  <si>
    <t>people participate in a rally to celebrate the first day</t>
  </si>
  <si>
    <t>football fans during the match</t>
  </si>
  <si>
    <t>politician sits for an interview .</t>
  </si>
  <si>
    <t>child on a blackboard full of complex operations .</t>
  </si>
  <si>
    <t>retro atmosphere colored gears minimal poster with caption .</t>
  </si>
  <si>
    <t>soccer goalkeeper has been touted as the perfect replacement</t>
  </si>
  <si>
    <t>is that you person tried to go incognito with a large hat as she paid a visit to her flagship store on tuesday</t>
  </si>
  <si>
    <t>ready meal in a carton isolated against white</t>
  </si>
  <si>
    <t>rhythm and blues artist poses for a picture with the audience during his visit</t>
  </si>
  <si>
    <t>working in the community garden</t>
  </si>
  <si>
    <t>a proud father holds his daughter for a photograph after meeting with person , during activities .</t>
  </si>
  <si>
    <t>person won 2nd place in ~ class .</t>
  </si>
  <si>
    <t>all about dogs and puppies</t>
  </si>
  <si>
    <t>powerpoint template displaying a hand trying to hold the other one in the background</t>
  </si>
  <si>
    <t>happy family at the supermarket with cart</t>
  </si>
  <si>
    <t>mountain scenery along tourist attraction</t>
  </si>
  <si>
    <t>first published at the start of the 20th century</t>
  </si>
  <si>
    <t>restaurant is a landmark not to be missed</t>
  </si>
  <si>
    <t>coffin loaded onto a train</t>
  </si>
  <si>
    <t>a dog runs with a tennis ball in its mouth</t>
  </si>
  <si>
    <t>town and seafront seen from the new pier</t>
  </si>
  <si>
    <t>homes by the architecture and actor and person</t>
  </si>
  <si>
    <t>automobile model has very bold lines down the sides of the car to make the car looking even more menacing .</t>
  </si>
  <si>
    <t>person waves a flag as motorcycles file past tuesday morning during the annual parade .</t>
  </si>
  <si>
    <t>soccer player celebrates scoring 4th goal and his 3rd during the group match .</t>
  </si>
  <si>
    <t>vector illustration of abstract grunge christmas banner on the orange background stock vector</t>
  </si>
  <si>
    <t>strange buildings around the world</t>
  </si>
  <si>
    <t>a bride walks down the aisle .</t>
  </si>
  <si>
    <t>this week nueva took walking tour of local street art in town .</t>
  </si>
  <si>
    <t>silhouette of a head isolated , profile people in the shadows</t>
  </si>
  <si>
    <t>the best tales of novelist with illustrations by author .</t>
  </si>
  <si>
    <t>vector illustration of happy smiling child sitting in a car seat on a white background</t>
  </si>
  <si>
    <t>tourist attraction , with fishermen 's net shops in the foreground</t>
  </si>
  <si>
    <t>dog walking with the owner - they are te best friends .</t>
  </si>
  <si>
    <t>actor visits build studio to discuss the movie</t>
  </si>
  <si>
    <t>the bell tower illuminated for western christian holiday .</t>
  </si>
  <si>
    <t>newly weds share a kiss .</t>
  </si>
  <si>
    <t>the end of the world , by painting artist .</t>
  </si>
  <si>
    <t>piece suit for the groom</t>
  </si>
  <si>
    <t>the doors of business opened to the public this morning .</t>
  </si>
  <si>
    <t>composer of grizzly bear performs onstage during day of the festival .</t>
  </si>
  <si>
    <t>the streets as the sun sets on a warm december day</t>
  </si>
  <si>
    <t>sunset on the horizon for ship</t>
  </si>
  <si>
    <t>actors attend the premiere of play .</t>
  </si>
  <si>
    <t>print from the original painting</t>
  </si>
  <si>
    <t>looking to step up your winter look ? there 's no better style set to take cues from than our favorite fashion girls .</t>
  </si>
  <si>
    <t>image may contain : person , on stage , playing a musical instrument and beard</t>
  </si>
  <si>
    <t>emotional politician salutes in the rain after a commemorative wreath was placed at the statue on wednesday</t>
  </si>
  <si>
    <t>railroad tracks at the train station</t>
  </si>
  <si>
    <t>low aerial of flag waving in the breeze on the stern of a small ship rolling along river</t>
  </si>
  <si>
    <t>master playing with the mother and joey</t>
  </si>
  <si>
    <t>dancers attend premiere during festival</t>
  </si>
  <si>
    <t>entry door to unisex restroom in the building .</t>
  </si>
  <si>
    <t>photo of the - fire logo on the back of a vehicle .</t>
  </si>
  <si>
    <t>seamless lines pattern with colorful stripes on a white background</t>
  </si>
  <si>
    <t>country artist performs at the benefit concert sunday .</t>
  </si>
  <si>
    <t>a white house in blue .</t>
  </si>
  <si>
    <t>the star showed off her toned legs and an already glowing tan as she arrived</t>
  </si>
  <si>
    <t>print and download under the sheet music from the little mermaid arranged for musical instrument .</t>
  </si>
  <si>
    <t>these cosy hoodies retail for £ 11.99</t>
  </si>
  <si>
    <t>a flower by the side</t>
  </si>
  <si>
    <t>image : actor key - set portraits from romance film</t>
  </si>
  <si>
    <t>interesting facts about the planets</t>
  </si>
  <si>
    <t>an assortment of meat gets readied prior to the game</t>
  </si>
  <si>
    <t>person , deep in the backcountry .</t>
  </si>
  <si>
    <t>cat lying on the floor .</t>
  </si>
  <si>
    <t>politician speaks to an audience as he campaigns .</t>
  </si>
  <si>
    <t>stairs go to , landing and then left for a few more stairs to second level .</t>
  </si>
  <si>
    <t>inexpensive bridesmaid dresses on this site</t>
  </si>
  <si>
    <t>lupine wildflowers at the base .</t>
  </si>
  <si>
    <t>our passion for the details is why we 're different .</t>
  </si>
  <si>
    <t>bronze sculpture of a lion on a rock</t>
  </si>
  <si>
    <t>living room - the open floor plan encourages free flow of movement and abundance of light .</t>
  </si>
  <si>
    <t>young woman with a broken car calling for help stock picture</t>
  </si>
  <si>
    <t>workers picking in a field</t>
  </si>
  <si>
    <t>hewitt mountain behind mountain range on a sunny day in april</t>
  </si>
  <si>
    <t>going snow and a branch of a coniferous tree</t>
  </si>
  <si>
    <t>lord brings meat - free fast food to the heart</t>
  </si>
  <si>
    <t>model - arriving at show</t>
  </si>
  <si>
    <t>baseball player poses for a portrait during photo day</t>
  </si>
  <si>
    <t>what is the force from that causes a swimmer to accelerate across a pool</t>
  </si>
  <si>
    <t>glowing street lamps / lanterns on a sunset sky</t>
  </si>
  <si>
    <t>it 's a photo of the biggest statue in the world - meters .</t>
  </si>
  <si>
    <t>person ... a lonely but lovely white snowman wearing red scarf and hat is standing among the falling snow and blue sky background</t>
  </si>
  <si>
    <t>what is photography ? photography is capturing a moment that is instantly in the past .</t>
  </si>
  <si>
    <t>bride and mum walking down the aisle</t>
  </si>
  <si>
    <t>patio in the shady tree canopy</t>
  </si>
  <si>
    <t>behind the scenes of one of formal photographs , ca .</t>
  </si>
  <si>
    <t>flags up the stairs and person at the end</t>
  </si>
  <si>
    <t>poppies in a field during june</t>
  </si>
  <si>
    <t>supermodel attends the 7th on show</t>
  </si>
  <si>
    <t>actor during the world premiere</t>
  </si>
  <si>
    <t>what would you do if your dog bit you in the face and tore off part of your forehead and eyebrow ? read the awe - inspiring story of what woman did and see how we can all learn from her example .</t>
  </si>
  <si>
    <t>actor - another picture of the hair color i want next .</t>
  </si>
  <si>
    <t>just to give you a sense of how big this house is , it 's square feet .</t>
  </si>
  <si>
    <t>a beautiful city ... where everything is slowly falling over</t>
  </si>
  <si>
    <t>actors attend the after party for the premiere .</t>
  </si>
  <si>
    <t>crossing the big grassland , person could see the entire length of the plateau off .</t>
  </si>
  <si>
    <t>the old bridge over the river just north</t>
  </si>
  <si>
    <t>young couple having an argument on busy city street at christmas time .</t>
  </si>
  <si>
    <t>backing it back into the church , backwards</t>
  </si>
  <si>
    <t>graph shows the number of men and women whose death involved legal highs .</t>
  </si>
  <si>
    <t>hearts and flowers are placed at the flame over the entrance</t>
  </si>
  <si>
    <t>protestors in front of the building holding up a sign in protest of regulated internet .</t>
  </si>
  <si>
    <t>arms were full of bags during a shopping trip earlier this week</t>
  </si>
  <si>
    <t>award winner scores one of his early goals in game against sports team .</t>
  </si>
  <si>
    <t>christmas seamless texture with the objects made in the hand painted style .</t>
  </si>
  <si>
    <t>leading the way : footballer prepares for sunday 's game</t>
  </si>
  <si>
    <t>water lilies in a pond</t>
  </si>
  <si>
    <t>that 's a lot of books !</t>
  </si>
  <si>
    <t>sunny side up : went for a cheerful look as she stepped out on wednesday</t>
  </si>
  <si>
    <t>the actress walks along a path of a house .</t>
  </si>
  <si>
    <t>a beautiful pink magnolia flowers in full bloom</t>
  </si>
  <si>
    <t>site plan for public university by architecture firm</t>
  </si>
  <si>
    <t>second day of the fourth ground</t>
  </si>
  <si>
    <t>detail of a vintage weathered door with rusty handle</t>
  </si>
  <si>
    <t>young deciduous trees planted on the lower western facing slopes</t>
  </si>
  <si>
    <t>dazzling glitter shines through the pretty floral - lace overlay on an iconic slip - on that 's ready for party season .</t>
  </si>
  <si>
    <t>i miss talking to someone all day everyday .</t>
  </si>
  <si>
    <t>little white kitten running towards the camera</t>
  </si>
  <si>
    <t>flying along a river through the dense rain forest .</t>
  </si>
  <si>
    <t>an elaborately signed truck with messages at the rally .</t>
  </si>
  <si>
    <t>leopard crouching through the dry grass</t>
  </si>
  <si>
    <t>3d render of a globe with gears inside</t>
  </si>
  <si>
    <t>actor arrives at a taping</t>
  </si>
  <si>
    <t>how many of these supercars were made ?</t>
  </si>
  <si>
    <t>film character carries a heavy bag full of gifts .</t>
  </si>
  <si>
    <t>baby sleeping in the car seat</t>
  </si>
  <si>
    <t>bicycles parked outside the entrance</t>
  </si>
  <si>
    <t>the field with the best view !</t>
  </si>
  <si>
    <t>flag with spectacular fireworks display in the background</t>
  </si>
  <si>
    <t>politician greets people outside the book store .</t>
  </si>
  <si>
    <t>simply red : person with a solid snapper from a recent trip offshore .</t>
  </si>
  <si>
    <t>vector illustration of red balloon on a white background .</t>
  </si>
  <si>
    <t>a bike - friendly path is flanked by wildflowers .</t>
  </si>
  <si>
    <t>engineer looking construction worker in a building site at sunset</t>
  </si>
  <si>
    <t>greeting card featuring the painting stroll by person</t>
  </si>
  <si>
    <t>cool logo design for a company .</t>
  </si>
  <si>
    <t>fictional character carved into a pumpkin</t>
  </si>
  <si>
    <t>a set of black moustache on white</t>
  </si>
  <si>
    <t>vector illustration of a man and woman in blue coat .</t>
  </si>
  <si>
    <t>automobile model makes its official debut at the show photo</t>
  </si>
  <si>
    <t>paratroopers receive a final briefing before the start .</t>
  </si>
  <si>
    <t>travel is never a matter of money , but of courage .</t>
  </si>
  <si>
    <t>extra large movie poster image for speculative fiction book</t>
  </si>
  <si>
    <t>captain at a team training session</t>
  </si>
  <si>
    <t>cartoon character dressed in the traditional way .</t>
  </si>
  <si>
    <t>project featuring the external facade</t>
  </si>
  <si>
    <t>biological phylum on a log green and red</t>
  </si>
  <si>
    <t>world 's largest private yacht takes to the sea</t>
  </si>
  <si>
    <t>family photo of the model , married to graphic designer , famous for event &amp; organisation founder .</t>
  </si>
  <si>
    <t>chess revolve around the world - 3d</t>
  </si>
  <si>
    <t>bouquet of roses formed as cross on a grave</t>
  </si>
  <si>
    <t>actor wearing a green chiffon evening gown from the film</t>
  </si>
  <si>
    <t>actors speak press conference during festival .</t>
  </si>
  <si>
    <t>pair a classic style with some fun pops of colour to make classics your own .</t>
  </si>
  <si>
    <t>these plants will be beautiful in a couple of weeks and should last all summer</t>
  </si>
  <si>
    <t>the exotic fishes in an aquarium</t>
  </si>
  <si>
    <t>beautiful woman doctor with a stethoscope posing</t>
  </si>
  <si>
    <t>software -- total number of locks in the system</t>
  </si>
  <si>
    <t>blues artist speaks onstage during awards</t>
  </si>
  <si>
    <t>actor and person arrive at the premiere</t>
  </si>
  <si>
    <t>actor - she looks great in these white dresses</t>
  </si>
  <si>
    <t>the flower was admired and photographed by many , drawing a crowd from morning until night .</t>
  </si>
  <si>
    <t>young couple in the shopping mall</t>
  </si>
  <si>
    <t>baroque structure at evening , some tourists watching waterfall</t>
  </si>
  <si>
    <t>mountains in the upper range shrouded by mist .</t>
  </si>
  <si>
    <t>electrical cable fitter working in a dangerous situation above a city street</t>
  </si>
  <si>
    <t>dense , dark clouds part for a short time to allow a glimpse into a brighter reality</t>
  </si>
  <si>
    <t>tower is a tall tower located in the suburb</t>
  </si>
  <si>
    <t>actors attend the premiere at theater</t>
  </si>
  <si>
    <t>sheep have been killed by a lynx</t>
  </si>
  <si>
    <t>man showering off the soap from a scrubbed bathroom floor</t>
  </si>
  <si>
    <t>full interior architectural services for a corporate office .</t>
  </si>
  <si>
    <t>people attend the premiere during festival .</t>
  </si>
  <si>
    <t>heating of ready - to - serve meals in hot water .</t>
  </si>
  <si>
    <t>high quality video of man wearing virtual reality glasses and playing games on the desert in 4k in slow motion 60fps</t>
  </si>
  <si>
    <t>home in the storybook city .</t>
  </si>
  <si>
    <t>image may contain : person , riding on a horse , outdoor and nature</t>
  </si>
  <si>
    <t>a fellow walks through a stone arch wearing a traditional scholar</t>
  </si>
  <si>
    <t>coloring book or page cartoon illustration for children .</t>
  </si>
  <si>
    <t>a shallow part of the water - logged section of the tunnels .</t>
  </si>
  <si>
    <t>the client liked parts of both options and 2 , but felt that option was a bit too wild and youthful for their brand .</t>
  </si>
  <si>
    <t>actor is now home with his family after spending in a hospital .</t>
  </si>
  <si>
    <t>old brick building , with rusting tin roof , sits at the back</t>
  </si>
  <si>
    <t>vector silhouette of a man who plays golf on an orange background .</t>
  </si>
  <si>
    <t>coat of arms , a wooden shield with swords and ribbon on fire .</t>
  </si>
  <si>
    <t>person attends the fall fashion show during fashion week .</t>
  </si>
  <si>
    <t>4k attractive young woman on the beach using her phone , in slow motion</t>
  </si>
  <si>
    <t>warning sign for litter in a residential area</t>
  </si>
  <si>
    <t>a general view of invention during event</t>
  </si>
  <si>
    <t>open car door alert icon set isolated on a white background .</t>
  </si>
  <si>
    <t>american football defensive end owns a team - best sacks on an unit with 23 , which is eighth most .</t>
  </si>
  <si>
    <t>demolition a listed building built after it was gutted by fire</t>
  </si>
  <si>
    <t>garment beautifully made leather jacket purchased .</t>
  </si>
  <si>
    <t>stairs and walkway connecting the main campus with the building .</t>
  </si>
  <si>
    <t>log cabin surrounded by the forest</t>
  </si>
  <si>
    <t>puppy in a christmas present</t>
  </si>
  <si>
    <t>businessman in black suit with suitcase climbing the stairs of success flat style vector illustration illustration</t>
  </si>
  <si>
    <t>share of double room in a sunny flat in available now !</t>
  </si>
  <si>
    <t>slice of grapefruit with a smiley face</t>
  </si>
  <si>
    <t>sight to behold : rugby player makes one of his last kicks in rugby for a city in the top final</t>
  </si>
  <si>
    <t>film producer attends the premiere as part of festival .</t>
  </si>
  <si>
    <t>lead singer for hard rock artist during their most popular period .</t>
  </si>
  <si>
    <t>or just something really artistic , like an ice cream cone which incorporates face .</t>
  </si>
  <si>
    <t>a little boy with a snowman</t>
  </si>
  <si>
    <t>students and faculty at the graduation ceremony</t>
  </si>
  <si>
    <t>all types of sunflowers line the roads and fields throughout us state .</t>
  </si>
  <si>
    <t>person slides in the sea</t>
  </si>
  <si>
    <t>young woman wearing a blue formal dress sitting on sofa holding a glass of champagne</t>
  </si>
  <si>
    <t>love the look of cropped jeans with a chic shirt !</t>
  </si>
  <si>
    <t>woman buying wine at a liquor store</t>
  </si>
  <si>
    <t>tennis player hugs the trophy</t>
  </si>
  <si>
    <t>a portrait of person by person .</t>
  </si>
  <si>
    <t>image of the second floor</t>
  </si>
  <si>
    <t>cartoon sun with with a glass of water .</t>
  </si>
  <si>
    <t>the girl in the garden talking on the phone</t>
  </si>
  <si>
    <t>passengers loading their luggage onto a van</t>
  </si>
  <si>
    <t>open stairs in a loft .</t>
  </si>
  <si>
    <t>dancer , a dancer , accepts her award from politician .</t>
  </si>
  <si>
    <t>road trip , by car on the roads</t>
  </si>
  <si>
    <t>this granite - clad library faces out over sea .</t>
  </si>
  <si>
    <t>basketball point guard is a sweet guy .</t>
  </si>
  <si>
    <t>more marble : that price is almost a quarter less than the $1.2 million he had hoped for when he first listed the property</t>
  </si>
  <si>
    <t>a demonstrator holds a banner saying</t>
  </si>
  <si>
    <t>we stopped at a gas station somewhere and got to hang our with alpacas , donkeys , and another band that was on the road</t>
  </si>
  <si>
    <t>artist of artist performs on stage during festival in politician</t>
  </si>
  <si>
    <t>happy little girl learning to bake with her mother standing at a kitchen counter kneading the dough for cookies</t>
  </si>
  <si>
    <t>bunch of bananas hanging from a banana tree</t>
  </si>
  <si>
    <t>fig tree behind the cottage</t>
  </si>
  <si>
    <t>vegan dish and soup served at a restaurant</t>
  </si>
  <si>
    <t>city walls in the ruins</t>
  </si>
  <si>
    <t>greyhounds are thin dogs ; i hope this lovely soul is just photographed from a bad angle .</t>
  </si>
  <si>
    <t>walk this way : the girls looked like they had walked straight off the set of a music video as they headed for lunch</t>
  </si>
  <si>
    <t>why not treat someone to a selection of bedding this season</t>
  </si>
  <si>
    <t>loaded italian dish for all your thanksgiving leftovers</t>
  </si>
  <si>
    <t>combining different patterns within a room .</t>
  </si>
  <si>
    <t>wide shot of sunset over mountains across the ocean</t>
  </si>
  <si>
    <t>i like this black dress with the high slit ♥</t>
  </si>
  <si>
    <t>reception directly across the road</t>
  </si>
  <si>
    <t>horse to be colored , the coloring book to educate preschool kids with easy kid educational gaming and primary education of simple game level .</t>
  </si>
  <si>
    <t>real coins in circulation in the country</t>
  </si>
  <si>
    <t>football player poses during the 1st team presentation .</t>
  </si>
  <si>
    <t>country artist and rhythm and blues artist perform .</t>
  </si>
  <si>
    <t>football team are crowned champions of the world after win</t>
  </si>
  <si>
    <t>every day of my life i see this photo at work and think to myself - that model looks like she is pained and scared !</t>
  </si>
  <si>
    <t>the secret to getting ahead is getting started .</t>
  </si>
  <si>
    <t>what color of walls go best with light brown tile ?</t>
  </si>
  <si>
    <t>how looks face after being kick by a horse ?</t>
  </si>
  <si>
    <t>acting up : she says she is in an open relationship</t>
  </si>
  <si>
    <t>car packed with all the equipment you need to go canoeing</t>
  </si>
  <si>
    <t>english civil parish is a market town and civil parish</t>
  </si>
  <si>
    <t>path in the woods that looks like a scene from a fairy tale !</t>
  </si>
  <si>
    <t>a fully ripe fruit in a tree .</t>
  </si>
  <si>
    <t>day of the dead sugar skull graphic</t>
  </si>
  <si>
    <t>on the shore of the lake in an autumn forest</t>
  </si>
  <si>
    <t>license to thrill : sculpted eyebrows have a touch of actor about them</t>
  </si>
  <si>
    <t>a young man swims in the pool under the water</t>
  </si>
  <si>
    <t>back view of people silhouette watching the sunset over the bridge</t>
  </si>
  <si>
    <t>silhouette of a beautiful woman</t>
  </si>
  <si>
    <t>very pretty for a garden wedding</t>
  </si>
  <si>
    <t>cable compatible with the halo</t>
  </si>
  <si>
    <t>illustration of chameleon on a branch</t>
  </si>
  <si>
    <t>party dress , garment , mother of the bride dresses .</t>
  </si>
  <si>
    <t>property image # just a couple of yards to beautiful beach</t>
  </si>
  <si>
    <t>teal hair with an undercut , top colored brown for a fun layered look</t>
  </si>
  <si>
    <t>cute way to ask a girl to prom ! or have her date hidden with even more balloons</t>
  </si>
  <si>
    <t>young man sitting on the bench and reading book in park</t>
  </si>
  <si>
    <t>a stained glass window depicting theologian .</t>
  </si>
  <si>
    <t>these windows bring in plenty of light !</t>
  </si>
  <si>
    <t>outdoor wedding ceremony with umbrellas in the forest</t>
  </si>
  <si>
    <t>person , a figure skater , will compete at an international event starting today .</t>
  </si>
  <si>
    <t>sports team celebrate a goal against ice hockey goaltender</t>
  </si>
  <si>
    <t>close - up of a painted turtle</t>
  </si>
  <si>
    <t>a girl working on an article with a laptop and a coffee mug present on the table .</t>
  </si>
  <si>
    <t>elegance steps forward with these sumptuous hidden wedge leather boots .</t>
  </si>
  <si>
    <t>young businessman dead on the floor of an empty office</t>
  </si>
  <si>
    <t>slow exposure of a series of rocks</t>
  </si>
  <si>
    <t>an old photo of children riding a camel at zoo</t>
  </si>
  <si>
    <t>a young businessman holding scales in hands on a blue background with stacks of coins .</t>
  </si>
  <si>
    <t>cartoon illustration of long arms and hands giving a really tall high five</t>
  </si>
  <si>
    <t>my soul is in the sky .</t>
  </si>
  <si>
    <t>image of a properly pruned and trimmed tree</t>
  </si>
  <si>
    <t>i would want a backpack ... how many people would just ask , what on earth is on your backpack ?</t>
  </si>
  <si>
    <t>illustration of a stork and baby boy isolated on a white background .</t>
  </si>
  <si>
    <t>rain storm in the tropical forest</t>
  </si>
  <si>
    <t>woman in heels needing help to push the car out of snow</t>
  </si>
  <si>
    <t>the matches abstract seamless patterns for a background</t>
  </si>
  <si>
    <t>person performs on stage during awards</t>
  </si>
  <si>
    <t>biological species is an important animal in the region .</t>
  </si>
  <si>
    <t>house and gardens in autumn .</t>
  </si>
  <si>
    <t>soccer player compete for the ball during the international friendly match .</t>
  </si>
  <si>
    <t>national ornament in the shape of a cross .</t>
  </si>
  <si>
    <t>loving these apartments that are split by the color of each one individually .</t>
  </si>
  <si>
    <t>person seen on the set .</t>
  </si>
  <si>
    <t>a simple , uncomplicated bunk room with plenty of built - in storage , natural light , and open space</t>
  </si>
  <si>
    <t>a cyclist crosses road as another snow storm dropped still more snow on the city</t>
  </si>
  <si>
    <t>hard rock artist performs on stage during the band 's tour</t>
  </si>
  <si>
    <t>this image was made the last year .</t>
  </si>
  <si>
    <t>players celebrate winning the person</t>
  </si>
  <si>
    <t>footballer and football player square up to each other after a tackle</t>
  </si>
  <si>
    <t>business woman having a break in a restaurant</t>
  </si>
  <si>
    <t>tourists in local clothing at the grand mosque .</t>
  </si>
  <si>
    <t>all over the world , sports team on all continents</t>
  </si>
  <si>
    <t>the sea views from the downstairs section .</t>
  </si>
  <si>
    <t>i am half sick of shadows</t>
  </si>
  <si>
    <t>actor wears a tank top and jeans while leaning against a tree .</t>
  </si>
  <si>
    <t>olympic athlete at his office .</t>
  </si>
  <si>
    <t>person , left , and person fight for possession of a loose ball during friday 's first - round playoff game .</t>
  </si>
  <si>
    <t>some dry plant on a barbed wire</t>
  </si>
  <si>
    <t>person in the sitting room of her home .</t>
  </si>
  <si>
    <t>person then took to the famous balcony to share his moment of triumph with the thousands more outside the court</t>
  </si>
  <si>
    <t>panning over farm on a warm day</t>
  </si>
  <si>
    <t>man in costume looking through the binoculars , spyglass vintage old engraved or hand drawn illustration .</t>
  </si>
  <si>
    <t>a city at the northeast end</t>
  </si>
  <si>
    <t>hd 1080p clip with a slow motion waving flag .</t>
  </si>
  <si>
    <t>coach jacket and person from the spring collection</t>
  </si>
  <si>
    <t>i do , dad : the ceremony was officiated by dad</t>
  </si>
  <si>
    <t>looking west from the track up</t>
  </si>
  <si>
    <t>beautiful red , dark blue , pink abstract star on a black background photo</t>
  </si>
  <si>
    <t>a pair of juvenile bald eagles .</t>
  </si>
  <si>
    <t>cake - would be cute in an off white color ?</t>
  </si>
  <si>
    <t>cars of the near future</t>
  </si>
  <si>
    <t>injured football player lying on the ground</t>
  </si>
  <si>
    <t>football player , head coach shouts instructions from the sidelines during the match .</t>
  </si>
  <si>
    <t>fraternity symbol isolated on a white background .</t>
  </si>
  <si>
    <t>digital painting illustration of an evil , little goblin character</t>
  </si>
  <si>
    <t>bedroom design with a soothing color palette</t>
  </si>
  <si>
    <t>detail of a mediterranean street</t>
  </si>
  <si>
    <t>vibrant corn field blowing in the wind and blue sky</t>
  </si>
  <si>
    <t>stunning aerial view of the bend .</t>
  </si>
  <si>
    <t>brand ... i want this painted on the side of my barn .</t>
  </si>
  <si>
    <t>low - key opted for a pared - back style comprised of a simple vest top and jeans</t>
  </si>
  <si>
    <t>other lives at the photo</t>
  </si>
  <si>
    <t>male scientists attracted to a female scientist</t>
  </si>
  <si>
    <t>this site is called geographical feature category located</t>
  </si>
  <si>
    <t>shot glasses filled with a variety of alcohol</t>
  </si>
  <si>
    <t>how can such a wee little , rodent like dog control us ?</t>
  </si>
  <si>
    <t>camping on deck in the jungle by the beach</t>
  </si>
  <si>
    <t>actor is seen outside the show wearing a custom made coat</t>
  </si>
  <si>
    <t>freshly caught fish for sale at a fish market</t>
  </si>
  <si>
    <t>sliding glass door and skylight in the family room</t>
  </si>
  <si>
    <t>the bridge we jumped from into the river</t>
  </si>
  <si>
    <t>good idea for exposing students to books that have movies !</t>
  </si>
  <si>
    <t>birthday cake for a grown up guy</t>
  </si>
  <si>
    <t>bug climbing on a budding flower</t>
  </si>
  <si>
    <t>the lock can also be run through the rear wheel</t>
  </si>
  <si>
    <t>modern art abstract portrait of author in space .</t>
  </si>
  <si>
    <t>actor attends the premiere of season held .</t>
  </si>
  <si>
    <t>tree on the green field in sunrise</t>
  </si>
  <si>
    <t>dangerous looking woman with scary eyes and a knife in her hand</t>
  </si>
  <si>
    <t>animal on the prowl , coming over a hill , blue sky as background</t>
  </si>
  <si>
    <t>in line for food at a graduation party .</t>
  </si>
  <si>
    <t>black silhouette of a woman wearing scarf on her head and spraying retro style perfume on her neck .</t>
  </si>
  <si>
    <t>flowers growing among the rocks .</t>
  </si>
  <si>
    <t>cartoon illustration of a professor doing an experiment --</t>
  </si>
  <si>
    <t>a trainer riding her dolphin to the edge of the pool .</t>
  </si>
  <si>
    <t>players gather for a prayer following a college football game</t>
  </si>
  <si>
    <t>love these purple highlights on brown hair</t>
  </si>
  <si>
    <t>person dejected after the round match .</t>
  </si>
  <si>
    <t>the crowd got a bit rowdy in a good way .</t>
  </si>
  <si>
    <t>portrait of a teenage boy with a girl on the beach</t>
  </si>
  <si>
    <t>basketball player has his jersey retired prior to a game against sports team .</t>
  </si>
  <si>
    <t>vector illustration of a monster under the bed .</t>
  </si>
  <si>
    <t>youngsters lead the way during the first lap in support on sunday .</t>
  </si>
  <si>
    <t>flat christmas illustration that works as a card , banner or even a poster .</t>
  </si>
  <si>
    <t>a woman sells small figurines on the side of the street</t>
  </si>
  <si>
    <t>a city is a green space</t>
  </si>
  <si>
    <t>tiles , roll top bath and a walk in rain shower</t>
  </si>
  <si>
    <t>brides : person - marries actor in fashion business .</t>
  </si>
  <si>
    <t>old disabled boy walking in walker down the street -- stock photo #</t>
  </si>
  <si>
    <t>actors exit a car in a scene from the film .</t>
  </si>
  <si>
    <t>beams of bright light descend underwater in a mangrove forest .</t>
  </si>
  <si>
    <t>person , center , and crews pour concrete during the construction</t>
  </si>
  <si>
    <t>a luxurious bathroom with a shower and thin black striped tiles in it as an accent</t>
  </si>
  <si>
    <t>military commander a reproduction of a drawing</t>
  </si>
  <si>
    <t>protesters use a megaphone outside station .</t>
  </si>
  <si>
    <t>flock of sheep against the rural landscape</t>
  </si>
  <si>
    <t>the month of prayer night</t>
  </si>
  <si>
    <t>seamless pattern with lilies of the valley .</t>
  </si>
  <si>
    <t>artist performs an intimate gig for events .</t>
  </si>
  <si>
    <t>a leader is helping her employee about job</t>
  </si>
  <si>
    <t>brunch for dinner , served on a rustic chic styled table setting</t>
  </si>
  <si>
    <t>q1 : determine the stress in the - inch diameter vertical column shown .</t>
  </si>
  <si>
    <t>person and friends at the marathon</t>
  </si>
  <si>
    <t>a group of soccer players jump and dance in a group</t>
  </si>
  <si>
    <t>arcade hits volume windows the games have been installed .</t>
  </si>
  <si>
    <t>the world - famous decorates the building next to the atelier</t>
  </si>
  <si>
    <t>rabbit on a white background</t>
  </si>
  <si>
    <t>lake is a beautiful place to see the sun come up over the plains .</t>
  </si>
  <si>
    <t>actor arrives at the party celebrating the magazine 's first annual issue at a private residence .</t>
  </si>
  <si>
    <t>hand drawn illustration of an old man on white background , black and white drawing .</t>
  </si>
  <si>
    <t>what drivers do behind the wheel beside ... driving ? image</t>
  </si>
  <si>
    <t>actors arriving for the premiere</t>
  </si>
  <si>
    <t>group of similar stuffed toys arranged on the rack</t>
  </si>
  <si>
    <t>happy family with daughter on the sofa at home</t>
  </si>
  <si>
    <t>a youth attempts to sell a tame bird to soldier</t>
  </si>
  <si>
    <t>thousands of protestors demonstrate against police brutality as part of the millions march .</t>
  </si>
  <si>
    <t>tree bark that has grown around and cracked a gravestone</t>
  </si>
  <si>
    <t>cake for a little boy .</t>
  </si>
  <si>
    <t>watercolor multicolored round texture on a white background , spring , summer .</t>
  </si>
  <si>
    <t>a recent tattoo parlor job in the area</t>
  </si>
  <si>
    <t>flowers on a green forested hill in the spring season</t>
  </si>
  <si>
    <t>our house on the farm</t>
  </si>
  <si>
    <t>person and a guest huddled up for a photo at the event</t>
  </si>
  <si>
    <t>pop punk artist performs live in concert in front of a sold - out crowd .</t>
  </si>
  <si>
    <t>vector silhouette of a tennis racket</t>
  </si>
  <si>
    <t>the whole team , universities in total represented here !</t>
  </si>
  <si>
    <t>birds eat bread at a terrace of a restaurant .</t>
  </si>
  <si>
    <t>cross and other souvenirs which are made</t>
  </si>
  <si>
    <t>statue in a dusty antique shop .</t>
  </si>
  <si>
    <t>the 4 must - have suits for every man</t>
  </si>
  <si>
    <t>vintage card with cute birds on the tree</t>
  </si>
  <si>
    <t>celebs on the red carpet</t>
  </si>
  <si>
    <t>take care of yourself and control your diabetes , or take steps to prevent it .</t>
  </si>
  <si>
    <t>small children 's trees in the window during english civil parish</t>
  </si>
  <si>
    <t>hanging objects creates more room in any space .</t>
  </si>
  <si>
    <t>abstract decorative background bright colored circles on a white background</t>
  </si>
  <si>
    <t>seeing a crowd in this lifeless city is exciting !</t>
  </si>
  <si>
    <t>where are the best sandwiches according to you ?</t>
  </si>
  <si>
    <t>cartoon illustration of a devil with a happy expression .</t>
  </si>
  <si>
    <t>musician and person of artist perform on stage</t>
  </si>
  <si>
    <t>feet shod with boots that go with speed on a snow - covered road through the forest</t>
  </si>
  <si>
    <t>person is recognized alongside the girls cross country team at a meeting on monday .</t>
  </si>
  <si>
    <t>a man is telling some of banknotes to pay their bills of the month</t>
  </si>
  <si>
    <t>noble person has backed a campaign to stop plastic being dumped in the oceans</t>
  </si>
  <si>
    <t>ski area on packaging of the package design gallery</t>
  </si>
  <si>
    <t>tow truck getting us safe down in the mountains</t>
  </si>
  <si>
    <t>the snowmobile on a beautiful winter landscape</t>
  </si>
  <si>
    <t>approaching the main entrance to the church</t>
  </si>
  <si>
    <t>flower decoration , hand drawn round ornament , isolated design element on a white background .</t>
  </si>
  <si>
    <t>blues artist gives a concert</t>
  </si>
  <si>
    <t>looks can be deceiving : the water is quite deadly and certainly fatal if swallowed .</t>
  </si>
  <si>
    <t>the forint is the currency</t>
  </si>
  <si>
    <t>circle piano keyboard with speaker on a black background .</t>
  </si>
  <si>
    <t>organization leader speaks during the meeting</t>
  </si>
  <si>
    <t>i went to a couple concerts in the last week .</t>
  </si>
  <si>
    <t>high angle view of waves crashing at the foot of a cliff .</t>
  </si>
  <si>
    <t>worker facing choices on the road</t>
  </si>
  <si>
    <t>young woman standing on top of a cliff on an island looking at the ocean</t>
  </si>
  <si>
    <t>what is in the eye ?</t>
  </si>
  <si>
    <t>person performs on stage during a rehearsal</t>
  </si>
  <si>
    <t>chef pouring fresh mozzarella cheese in a bowl to prepare pasta salad</t>
  </si>
  <si>
    <t>me to every last detail .</t>
  </si>
  <si>
    <t>panorama of the mountain river , turquoise water , summer and autumn</t>
  </si>
  <si>
    <t>a bicyclist enjoys an early spring ride along the lake at sunset</t>
  </si>
  <si>
    <t>objectives write a set of parametric equations for a line in space .</t>
  </si>
  <si>
    <t>fashion finds on a budget</t>
  </si>
  <si>
    <t>an embroidered handbag made by me , for the sheer pleasure of doing it !</t>
  </si>
  <si>
    <t>golf ball on a tee</t>
  </si>
  <si>
    <t>hobby from a square pattern</t>
  </si>
  <si>
    <t>comedian and actor arrive at premiere .</t>
  </si>
  <si>
    <t>a field of daisy flowers in high angle view , background</t>
  </si>
  <si>
    <t>a city leaves the floor .</t>
  </si>
  <si>
    <t>person on the woods with a snowy mountain background</t>
  </si>
  <si>
    <t>man standing with boats for hire at the quay</t>
  </si>
  <si>
    <t>riot police detain protester during a may day demonstration .</t>
  </si>
  <si>
    <t>learn about the endless number of benefits we can receive from honey .</t>
  </si>
  <si>
    <t>young couple using tablet on a couch</t>
  </si>
  <si>
    <t>actor in the movie at festival</t>
  </si>
  <si>
    <t>person heads home the first goal of the game</t>
  </si>
  <si>
    <t>how to clean pet stains out of carpet with business : which method works best ?</t>
  </si>
  <si>
    <t>home is where the mountains are .</t>
  </si>
  <si>
    <t>cute dog riding a bicycle .</t>
  </si>
  <si>
    <t>soccer player is challenged by football player during the match .</t>
  </si>
  <si>
    <t>toys on display in a toy store .</t>
  </si>
  <si>
    <t>christmas ball with abstract bright pattern and a red ribbon .</t>
  </si>
  <si>
    <t>a large wedding we did for dear friends back .</t>
  </si>
  <si>
    <t>person wearing tv genre , a hand drawn vector cartoon illustration of a snowman on christmas day .</t>
  </si>
  <si>
    <t>taurus tattoo ... although i am one and like this , i 'd never get one !</t>
  </si>
  <si>
    <t>automobile model had its engine mounted in the back - the basic design formed the basis for the sports car .</t>
  </si>
  <si>
    <t>wine glasses hanging from a rack .</t>
  </si>
  <si>
    <t>a view of city over river</t>
  </si>
  <si>
    <t>actor in garment - leaving a hotel</t>
  </si>
  <si>
    <t>green coconut at coconut tree in the garden</t>
  </si>
  <si>
    <t>arrival and departure of the train</t>
  </si>
  <si>
    <t>olympic athlete celebrates the gold medal .</t>
  </si>
  <si>
    <t>aerial shot , foggy fields , an ancient roman aqueduct and cars driving behind it , filmed with drone</t>
  </si>
  <si>
    <t>man walking at the edge of beach in a rain storm</t>
  </si>
  <si>
    <t>to play person : from tv programme .</t>
  </si>
  <si>
    <t>a city all the beer</t>
  </si>
  <si>
    <t>male teacher cutting paper for an art project for his students</t>
  </si>
  <si>
    <t>the medieval bridge and the church</t>
  </si>
  <si>
    <t>behind - the - scenes : a woman named person has revealed what it was like to work as an actress aboard ship</t>
  </si>
  <si>
    <t>emotional expression on the face of cute girl .</t>
  </si>
  <si>
    <t>on the road to person .</t>
  </si>
  <si>
    <t>water drops colliding above a surface</t>
  </si>
  <si>
    <t>image of : ideas for an ocean themed bedroom</t>
  </si>
  <si>
    <t>fireworks in the city , day</t>
  </si>
  <si>
    <t>people showed up at the rally , many of them homeless .</t>
  </si>
  <si>
    <t>american football player tackles sports team running back american football player in a game removed from the losing streak of the past .</t>
  </si>
  <si>
    <t>bird splashing in a stream</t>
  </si>
  <si>
    <t>rainbow hearts with lettering isolated on a white background .</t>
  </si>
  <si>
    <t>gold tie and garment for person .</t>
  </si>
  <si>
    <t>basketball player continues to put work in at the gym , looking to start the season off lean and mean .</t>
  </si>
  <si>
    <t>the medieval town in the centre</t>
  </si>
  <si>
    <t>the tops of palm trees on a clear blue sky</t>
  </si>
  <si>
    <t>person had a hard time letting go of automobile make !</t>
  </si>
  <si>
    <t>buildings in the city center</t>
  </si>
  <si>
    <t>architectural details : pedestrian walkway through the bridge at shopping mall .</t>
  </si>
  <si>
    <t>a teacher has become the talk of her school and social media .</t>
  </si>
  <si>
    <t>going strong and relationship is going from strength to strength .</t>
  </si>
  <si>
    <t>hull were the latest team to feel the strain of high pressing style of play this term</t>
  </si>
  <si>
    <t>at left , an autumn - blaze maple tree lives up to the glory of its name .</t>
  </si>
  <si>
    <t>summarizing data by a single number</t>
  </si>
  <si>
    <t>the lake and the mountains around it</t>
  </si>
  <si>
    <t>comic book character takes in no ...</t>
  </si>
  <si>
    <t>basketball shooting guard stands on the court during the second half of their basketball game against sports team</t>
  </si>
  <si>
    <t>pupils looking at the teacher</t>
  </si>
  <si>
    <t>a boy climbing on rocks</t>
  </si>
  <si>
    <t>a beaver floating in the calm water chewing on some green leaves</t>
  </si>
  <si>
    <t>large multiracial crowd of people listening to concert in the streets</t>
  </si>
  <si>
    <t>* nsync takes over award like it 's</t>
  </si>
  <si>
    <t>passing out clothing and other donations .</t>
  </si>
  <si>
    <t>view of the keep through an old stone archway</t>
  </si>
  <si>
    <t>a giant game of chess</t>
  </si>
  <si>
    <t>person shares his favorite looks from the year .</t>
  </si>
  <si>
    <t>a car sinking in the carpark .</t>
  </si>
  <si>
    <t>an inmate paints a mural in a visiting area .</t>
  </si>
  <si>
    <t>person early in his grass - growing career .</t>
  </si>
  <si>
    <t>round - nose pliers with a small shadow isolated on white background</t>
  </si>
  <si>
    <t>blue and white illustrated world map with arrows pointing at the item .</t>
  </si>
  <si>
    <t>bride walking to the altar</t>
  </si>
  <si>
    <t>bonobo adolescent male swinging from the trees</t>
  </si>
  <si>
    <t>totem pole faces on a white background .</t>
  </si>
  <si>
    <t>map on a spherical globe , cartographical illustration</t>
  </si>
  <si>
    <t>celebrity in a very patriotic patterned maxi dress out with actor .</t>
  </si>
  <si>
    <t>circular seamless pattern of colored floral motif , leaves , spots on a black background .</t>
  </si>
  <si>
    <t>old dried bark on a tree trunk showing where the fronds have become detached and fallen , closeup background texture</t>
  </si>
  <si>
    <t>soccer player saw his left - footed shot turned onto the bar in the first half of monday 's game</t>
  </si>
  <si>
    <t>concerned businesswoman having a video call on a mobile phone in her office .</t>
  </si>
  <si>
    <t>vector minimalistic white flat glass of wine , lined up in ascending order on a red background .</t>
  </si>
  <si>
    <t>abstract geometric pattern by the points .</t>
  </si>
  <si>
    <t>a police mobile van outside the factory</t>
  </si>
  <si>
    <t>diver and shark in a fish bowl</t>
  </si>
  <si>
    <t>luxury cabin with fully stocked kitchen</t>
  </si>
  <si>
    <t>blues artist performs on stage .</t>
  </si>
  <si>
    <t>glowing light burst circles on a plaid dark black background .</t>
  </si>
  <si>
    <t>rendering , under construction a few blocks west</t>
  </si>
  <si>
    <t>a flock of pigeons eating</t>
  </si>
  <si>
    <t>a moose at a zoo is pictured in this file photo .</t>
  </si>
  <si>
    <t>person fields the ball off his own bowling during the match .</t>
  </si>
  <si>
    <t>cupcakes will be the hit of your party .</t>
  </si>
  <si>
    <t># slides into third base against sports team during a game .</t>
  </si>
  <si>
    <t>decorative round element for creating an ornament .</t>
  </si>
  <si>
    <t>spotlight , a few points of light on stage .</t>
  </si>
  <si>
    <t>sausages fried with tomatoes and eggs , the process of cooking .</t>
  </si>
  <si>
    <t>sunset while boating back to the lake house .</t>
  </si>
  <si>
    <t>these recipes for breakfasts can be made from start to finish in minutes or less .</t>
  </si>
  <si>
    <t>a gargoyle on the outside resembles an alien from movie .</t>
  </si>
  <si>
    <t>art , every symbol represents part of their history and culture .</t>
  </si>
  <si>
    <t>at point the word was spelled out with fireworks as revellers partied on boats in the harbour</t>
  </si>
  <si>
    <t>celebrity attends the fall fashion show during fashion week .</t>
  </si>
  <si>
    <t>police officers on the streets</t>
  </si>
  <si>
    <t>a police helicopter taking off from a field</t>
  </si>
  <si>
    <t>save money and get great hair color at home with these reader - approved finds</t>
  </si>
  <si>
    <t>blue skies in the cold</t>
  </si>
  <si>
    <t>summer outfit , would need a short sleeve or tank , too hot during summer for long sleeves .</t>
  </si>
  <si>
    <t>man runs with the ball during a training session</t>
  </si>
  <si>
    <t>the opening day of trout season along the shores .</t>
  </si>
  <si>
    <t>romanesque structure featuring a church or cathedral , religious aspects and interior views</t>
  </si>
  <si>
    <t>dribbles the ball as guard</t>
  </si>
  <si>
    <t>conversation : person joined her fellow cast members at the question and answer session for the critically acclaimed movie</t>
  </si>
  <si>
    <t>this image of neo soul artist with one of her beautiful daughters .</t>
  </si>
  <si>
    <t>cute angels with stars and baby sleeping on the cloud .</t>
  </si>
  <si>
    <t>head through the gate to the beach</t>
  </si>
  <si>
    <t>golf ball in the middle of golden wreath on the shield .</t>
  </si>
  <si>
    <t>an old couple going for a walk with a walking stick .</t>
  </si>
  <si>
    <t>group of illuminated with blue lights christmas trees outdoor on a winter evening</t>
  </si>
  <si>
    <t>garment , hand - drawn in sketch style .</t>
  </si>
  <si>
    <t>finished watching psychological thriller tv program a few days ago .</t>
  </si>
  <si>
    <t>beach , with view on the condominiums</t>
  </si>
  <si>
    <t>monuments are being vandalized all over region</t>
  </si>
  <si>
    <t>frosty morning sunrise over the bridge .</t>
  </si>
  <si>
    <t>i hope their menu can provide you an idea of what to order here :)</t>
  </si>
  <si>
    <t>actor and person pose at the ceremony that honored him with a star</t>
  </si>
  <si>
    <t>portrait of an engineer in front of solar panels</t>
  </si>
  <si>
    <t>lady busy on the computer .</t>
  </si>
  <si>
    <t>tv network shows popular tags for the snowstorm</t>
  </si>
  <si>
    <t>visitors enjoy the exhibition , works by actor , during the opening .</t>
  </si>
  <si>
    <t>flowers and messages are seen outside the home of rhythm and blues artist .</t>
  </si>
  <si>
    <t>a row of houses painted bright funky colours</t>
  </si>
  <si>
    <t>silhouette of a photographer holding a camera</t>
  </si>
  <si>
    <t>gardeners have to keep the parks tidy even if nobody is living there .</t>
  </si>
  <si>
    <t>sunset over the front range</t>
  </si>
  <si>
    <t>food and family make for the perfect sunday</t>
  </si>
  <si>
    <t>boardwalk through the dunes royalty - free</t>
  </si>
  <si>
    <t>seamless pattern of blue flowers of peonies on a light beige background .</t>
  </si>
  <si>
    <t>musician performing live on stage</t>
  </si>
  <si>
    <t>time lapse looking out to sea with mountains in the background</t>
  </si>
  <si>
    <t>this tree is rarely cultivated in our hot climate , but there were small plants bearing fruits nearby .</t>
  </si>
  <si>
    <t>despite passing through numerous hands , home looks much the way he left it .</t>
  </si>
  <si>
    <t>the villa seen from the entrance gate</t>
  </si>
  <si>
    <t>diagram is created by superimposing major climatic zones irrespective of continental geography .</t>
  </si>
  <si>
    <t>martial artist , left , ducks a punch from person</t>
  </si>
  <si>
    <t>a group of friends playing ring around the rosy game</t>
  </si>
  <si>
    <t>morning sun coming through the leaves of this tree .</t>
  </si>
  <si>
    <t>actors toast the seventh anniversary</t>
  </si>
  <si>
    <t>biological species in flight against a white sky</t>
  </si>
  <si>
    <t>golden christmas bells with a red ribbon and person leaves , isolated on white background</t>
  </si>
  <si>
    <t>man celebrates his try with teammates during the match</t>
  </si>
  <si>
    <t>a bride walking down the aisle accompanied by her happy father .</t>
  </si>
  <si>
    <t>cartoon illustration of a malfunctioning washing machine fail stock vector</t>
  </si>
  <si>
    <t>fashion designer , model and family attend dinner hosted by beverage .</t>
  </si>
  <si>
    <t>invention with heart on the mushroom</t>
  </si>
  <si>
    <t>for men , wearing a watch is a huge social cue and can play a major role in someone 's first impression of them .</t>
  </si>
  <si>
    <t>vector collection of animal for each letter of the alphabet</t>
  </si>
  <si>
    <t>mom new summer dress dignified atmosphere at the age of middle - aged female 40 women dress skirt</t>
  </si>
  <si>
    <t>athlete runs with the ball during the third round match .</t>
  </si>
  <si>
    <t>a vase of glass with a bunch of pink roses</t>
  </si>
  <si>
    <t>celebrity poses in a little black dress</t>
  </si>
  <si>
    <t>penguin walks from the fridge .</t>
  </si>
  <si>
    <t>in honor , sports team wearing special jerseys today through the 25th .</t>
  </si>
  <si>
    <t>organisation which includes a church or cathedral and interior views</t>
  </si>
  <si>
    <t>woman in shop holding a tablet</t>
  </si>
  <si>
    <t>the girl is walking alone on the beach at sunset in thought</t>
  </si>
  <si>
    <t>icon of the city with large and blue skyscrapers with clouds .</t>
  </si>
  <si>
    <t>author taught a cooking class .</t>
  </si>
  <si>
    <t>football player runs during a training session .</t>
  </si>
  <si>
    <t>from lakh to lakh these actresses wore the most expensive wedding dresses</t>
  </si>
  <si>
    <t>only four of the lanes will be saved , if the city council approves , and they could operate at different times</t>
  </si>
  <si>
    <t>person teaching baseball to members of the tribe .</t>
  </si>
  <si>
    <t>greeting card with heart and flares on a white background .</t>
  </si>
  <si>
    <t>surfer walking along beach with a surfboard</t>
  </si>
  <si>
    <t>chronic diseases are the leading causes of death and disability .</t>
  </si>
  <si>
    <t>statues at the entrance of the garden</t>
  </si>
  <si>
    <t>contingent march during the parade</t>
  </si>
  <si>
    <t>our adventure onboard tourist attraction begins !</t>
  </si>
  <si>
    <t>factory will be pumping out tonnes of liquid product a year when it reaches full capacity by the middle of next year .</t>
  </si>
  <si>
    <t>football player during football league , first round match</t>
  </si>
  <si>
    <t>ever seen a painted church ? we 've got one .</t>
  </si>
  <si>
    <t>actor attends the premiere at amc empire theater .</t>
  </si>
  <si>
    <t>bmw with a s14 inline - four</t>
  </si>
  <si>
    <t>another beautiful dish served on the barge .</t>
  </si>
  <si>
    <t>bedroom with king size bed opens up to the sunroom</t>
  </si>
  <si>
    <t>this entrance on the north side admits tourists -- for a fee -- into the most historic part .</t>
  </si>
  <si>
    <t>television show host arrives for the world premiere .</t>
  </si>
  <si>
    <t>young woman at a railway station checks her watch as she waits for a train</t>
  </si>
  <si>
    <t>the portal - landscape photography by person</t>
  </si>
  <si>
    <t>the captains lead their teams onto the pitch on thursday afternoon at the home of rugby</t>
  </si>
  <si>
    <t>tv genre for product line</t>
  </si>
  <si>
    <t>funny animals pics of the hour -- pics</t>
  </si>
  <si>
    <t>images from the commencement ceremony .</t>
  </si>
  <si>
    <t>angry businessman with cellphone and documents on the beach</t>
  </si>
  <si>
    <t>best bars on the roof</t>
  </si>
  <si>
    <t>image may contain : person , on stage , playing a musical instrument , guitar , concert and night</t>
  </si>
  <si>
    <t>a beautiful red wireless mouse on the white keyboard of a laptop .</t>
  </si>
  <si>
    <t>a puppy standing in line at the coffee shop in the outside areas of the show</t>
  </si>
  <si>
    <t>person is mobbed by his team - mates after football team come up with an instant reply against side</t>
  </si>
  <si>
    <t>person seems to float in space</t>
  </si>
  <si>
    <t>soccer player and football player in action during the game</t>
  </si>
  <si>
    <t>the homepage of the website</t>
  </si>
  <si>
    <t>atlas designed to illustrate the geography of the heavens ...</t>
  </si>
  <si>
    <t>aerial video over the ocean .</t>
  </si>
  <si>
    <t>fringe is in and all over this bag .</t>
  </si>
  <si>
    <t>young man hitchhiker with backpack standing on a highway in sunset .</t>
  </si>
  <si>
    <t>close - up of a young woman filing her fingernails</t>
  </si>
  <si>
    <t>man planting a tree in a street</t>
  </si>
  <si>
    <t>bottle lying on its side with message floating at night .</t>
  </si>
  <si>
    <t>football coach sends off man during the match .</t>
  </si>
  <si>
    <t>realistic 3d flag fluttering in the wind .</t>
  </si>
  <si>
    <t>ottoman turkish structure at night</t>
  </si>
  <si>
    <t>natural rock formations at the end of the trail</t>
  </si>
  <si>
    <t>my name is art period and i want the world to see military conflict through my eyes !</t>
  </si>
  <si>
    <t>football player running with the ball and throws it to the side .</t>
  </si>
  <si>
    <t>elephant in an artwork being prepared in the centre of a city .</t>
  </si>
  <si>
    <t>aerial video of a truck on the highway in 4k</t>
  </si>
  <si>
    <t>young woman training in the gym</t>
  </si>
  <si>
    <t>a similar view , more of the desk .</t>
  </si>
  <si>
    <t>one of the small sailboats .</t>
  </si>
  <si>
    <t>fill your heart with secrets , but the only way to read them is if you break your heart .</t>
  </si>
  <si>
    <t>vector modern geometric figure or ornament .</t>
  </si>
  <si>
    <t>insect - acrobat bug crawling on the petals of a flower in the forest .</t>
  </si>
  <si>
    <t>centre pieces : variation of this image , with : stones at bottom , bittersweet vines in vase , water , acorns and floating candles .</t>
  </si>
  <si>
    <t>making your dress more casual with a denim jacket</t>
  </si>
  <si>
    <t>a young man with sunglasses is talking on the phone and smiling on a coast</t>
  </si>
  <si>
    <t>the newlyweds embrace and kiss at night , sitting on a luxurious couch under a white chandelier with lights in a dark forest illuminated by bright lit candles in the grass</t>
  </si>
  <si>
    <t>table with legs , image from the gallery .</t>
  </si>
  <si>
    <t>food in an ice cream</t>
  </si>
  <si>
    <t>relatives of politician weep upon arrival of her remains at the base .</t>
  </si>
  <si>
    <t>arrow wrapped around the earth .</t>
  </si>
  <si>
    <t>police officers inspect metal debris found washed up on a beach</t>
  </si>
  <si>
    <t>back in the day are actor &amp; person on the beach .</t>
  </si>
  <si>
    <t>pendant watch silver plated - guardian</t>
  </si>
  <si>
    <t>everyday beauty tips from a middle aged mama</t>
  </si>
  <si>
    <t>church reflected in the water of the beach</t>
  </si>
  <si>
    <t>a view of the road from a moving sport car</t>
  </si>
  <si>
    <t>a stall selling fresh vegetables</t>
  </si>
  <si>
    <t>automotive industry business commemorates 100th years of website category , hosting the project</t>
  </si>
  <si>
    <t>the spacecraft approaches satellite to dock in orbit .</t>
  </si>
  <si>
    <t>child 's hands spread out on a beach</t>
  </si>
  <si>
    <t>the actress showed up to premiere in comfy looking white separates , black pump and a white boot on her injured foot .</t>
  </si>
  <si>
    <t>tree stands in the area</t>
  </si>
  <si>
    <t>young girl comes out at coast of the ocean</t>
  </si>
  <si>
    <t>no smoking sign on bridge of container ship at port</t>
  </si>
  <si>
    <t>tells organisation founder to give up something for lent .</t>
  </si>
  <si>
    <t>actor was doing so much better on this as she defied the gravity on the party .</t>
  </si>
  <si>
    <t>you will not buy tangerines again , you can always have them in plenty by just planting them in a flower</t>
  </si>
  <si>
    <t>blue gas stove in the dark</t>
  </si>
  <si>
    <t>a girl with umbrella and a cat .</t>
  </si>
  <si>
    <t>green and white earth globe oriented connected with a computer mouse</t>
  </si>
  <si>
    <t>a good quote , with film being relevant these days .</t>
  </si>
  <si>
    <t>accent wall brings pink glam into the bedroom</t>
  </si>
  <si>
    <t>laptop in a grassy scene like a park</t>
  </si>
  <si>
    <t>football player looks dejected at the end of the game</t>
  </si>
  <si>
    <t>rock and roll artist and blues artist perform on stage on january</t>
  </si>
  <si>
    <t>person shows off his quirky art work inside the castle .</t>
  </si>
  <si>
    <t>set of brushes to create the patterns .</t>
  </si>
  <si>
    <t>slow motion : falling pine cone on fir branches in the forest</t>
  </si>
  <si>
    <t>close up of a green icy leaf after a frost in winter</t>
  </si>
  <si>
    <t>business man reaches out his arm with a radioactive symbol floating over his hand .</t>
  </si>
  <si>
    <t>a snow covered sidewalk and street in a residential neighborhood</t>
  </si>
  <si>
    <t>a country road leads to abandoned horror haunted house .</t>
  </si>
  <si>
    <t>a performing monkey and his trainer in the town .</t>
  </si>
  <si>
    <t>elderly woman showing a phone wrapped with a red ribbon as a gift and pointing isolated on white background</t>
  </si>
  <si>
    <t>beautiful young girl stands near the window with virtual reality glasses .</t>
  </si>
  <si>
    <t>oil in water abstract circles on a colorful pink and blue background</t>
  </si>
  <si>
    <t>view of the main cathedral</t>
  </si>
  <si>
    <t>group of firefighters using shovels on a project .</t>
  </si>
  <si>
    <t>a view of the outside</t>
  </si>
  <si>
    <t>pop artist performs live on stage</t>
  </si>
  <si>
    <t>person in action in the car .</t>
  </si>
  <si>
    <t>come , my beloved , let us go forth into the field ... there will i give thee my loves .</t>
  </si>
  <si>
    <t>sparkling shiny gold uppercase or capital letter o in a 3d illustration with a golden color rough textured metallic surface and bold font style isolated on a white background with clipping path .</t>
  </si>
  <si>
    <t>a witness told the radio station that there were people lying on the ground</t>
  </si>
  <si>
    <t>actor is picked up as he attends world premiere in filming location</t>
  </si>
  <si>
    <t>beautiful image with a cute funny squirrel</t>
  </si>
  <si>
    <t>crowd of people walking in the busy city</t>
  </si>
  <si>
    <t>and the granite in the bathrooms .</t>
  </si>
  <si>
    <t>bright green plants on the stone wall .</t>
  </si>
  <si>
    <t>taking the family to the beach !</t>
  </si>
  <si>
    <t>the girls revel in their new saris .</t>
  </si>
  <si>
    <t>my dog is asking for the link</t>
  </si>
  <si>
    <t>clouds a sun reflected in mountain lake</t>
  </si>
  <si>
    <t>photo winding through a valley</t>
  </si>
  <si>
    <t>looking up at the dry falls along the main wash .</t>
  </si>
  <si>
    <t>person walks on the runway during show</t>
  </si>
  <si>
    <t>the woman in flying skirt looking at taking off airplane on the vintage beach background</t>
  </si>
  <si>
    <t>the wedding of singer and circa</t>
  </si>
  <si>
    <t>person performs on stage during weekend</t>
  </si>
  <si>
    <t>we were all in the water</t>
  </si>
  <si>
    <t>view towards second loft bedroom and bathroom</t>
  </si>
  <si>
    <t>cartoon illustration of a boy and girl playing with hula hoop</t>
  </si>
  <si>
    <t>environmental posters designed to help bring awareness to children to environmental issues affecting our planet and its ecosystems .</t>
  </si>
  <si>
    <t>pop artist - leaving industry</t>
  </si>
  <si>
    <t>before photo shows client prior to eyebrows tattooing , after photo shows the healed result weeks later</t>
  </si>
  <si>
    <t>trains ply between stations through the tunnel .</t>
  </si>
  <si>
    <t>geographical feature category is a large natural water .</t>
  </si>
  <si>
    <t>actor and his wife attend the event</t>
  </si>
  <si>
    <t>football player and hard rock artist celebrate their promotion during the match .</t>
  </si>
  <si>
    <t>person warms up before the college football game</t>
  </si>
  <si>
    <t>how to sew a pillow cover with piping the easy way</t>
  </si>
  <si>
    <t>a flag with white dots isolated on a white background</t>
  </si>
  <si>
    <t>i 've never seen a key like this !</t>
  </si>
  <si>
    <t>a barrel of milk , butter , a cow .</t>
  </si>
  <si>
    <t>llama with a funny smile</t>
  </si>
  <si>
    <t>emblem with a crown and arches</t>
  </si>
  <si>
    <t>bathers enjoy the water at outdoor swimming pool</t>
  </si>
  <si>
    <t>the sweetest little tea birthday party for her pal this morning where no one spoke in an accent but i pretended everyone did</t>
  </si>
  <si>
    <t>images of the beach at island</t>
  </si>
  <si>
    <t>view of a large sunflower field on the region</t>
  </si>
  <si>
    <t>view of the main courtyard a rainy day</t>
  </si>
  <si>
    <t>4k happy casual male friends hanging out in the city and looking at smartphone .</t>
  </si>
  <si>
    <t>actors attend the premiere of person .</t>
  </si>
  <si>
    <t>series : life away from the screens as she makes explosive entrance as person</t>
  </si>
  <si>
    <t>creative uses for a seasonal ingredient</t>
  </si>
  <si>
    <t>a digital slr camera mounted on a tripod</t>
  </si>
  <si>
    <t>remnants waiting to be hauled to the dump</t>
  </si>
  <si>
    <t>students and continue their demonstration wearing black badges .</t>
  </si>
  <si>
    <t>final touches : for the shoot appeared to have black eyeliner around her eyes and a red pout</t>
  </si>
  <si>
    <t>crossing river on our way west .</t>
  </si>
  <si>
    <t>view from the terrace in a village</t>
  </si>
  <si>
    <t>the pair now play in a band together , with person on guitar and person as the lead singer</t>
  </si>
  <si>
    <t>actor at the premiere of thriller film with actor and film character</t>
  </si>
  <si>
    <t>amorous couple spending vacation by the sea</t>
  </si>
  <si>
    <t>old scrap wood with quote .</t>
  </si>
  <si>
    <t>fans during the match against football team</t>
  </si>
  <si>
    <t>boy and girl flying on a pencil</t>
  </si>
  <si>
    <t>low angle view of lamps for sale in a store</t>
  </si>
  <si>
    <t>person , prison of medieval castle , drawings by prisoners on the walls</t>
  </si>
  <si>
    <t>person performs in concert during the first day</t>
  </si>
  <si>
    <t>biological species in the a small lake</t>
  </si>
  <si>
    <t>high - angle portrait of chess player looking up while sitting behind a chess board .</t>
  </si>
  <si>
    <t>secondary school closes the books on a storied past as it prepares move to a new campus</t>
  </si>
  <si>
    <t>aerial view of downtown and bridge in sunrise - drone video</t>
  </si>
  <si>
    <t>painting titled person holding a skull by visual artist</t>
  </si>
  <si>
    <t>the city and beach seen from above</t>
  </si>
  <si>
    <t>picking up a woman from the shadows</t>
  </si>
  <si>
    <t>a security guard stands outside a closed branch .</t>
  </si>
  <si>
    <t>casual : the star wore a loose fitting black vest top and black trousers as well as her trademark scarlet red lipstick</t>
  </si>
  <si>
    <t>rustic wooden barn sits inside a wooden paddock .</t>
  </si>
  <si>
    <t>illustration of a basketball player dunking rebounding ball set inside shield crest with stars done in retro style</t>
  </si>
  <si>
    <t>newspapers on the table in an antique apartment</t>
  </si>
  <si>
    <t>no matter what kind of dietary needs your guests have , everyone at the table can eat vegetables , especially when prepared without problematic ingredients like meat , butter , nuts or flour .</t>
  </si>
  <si>
    <t>hand drawn logo with high - rise buildings in the heart .</t>
  </si>
  <si>
    <t>ugh those eyes and that hair</t>
  </si>
  <si>
    <t>novelist and actor arrive at the premiere .</t>
  </si>
  <si>
    <t>a bit of a party : person and her friends left the sand when the sky clouded over</t>
  </si>
  <si>
    <t>an aircraft carrying taxis down the runway .</t>
  </si>
  <si>
    <t>tourists on a day trip from nearby swimming in the sea from a cruise boat moored off the tiny island</t>
  </si>
  <si>
    <t>we love the beautiful , modern look of a steel bed .</t>
  </si>
  <si>
    <t>a very large albino pumpkin</t>
  </si>
  <si>
    <t>thanksgiving is just around the corner !</t>
  </si>
  <si>
    <t>top list : read out the complete list</t>
  </si>
  <si>
    <t>industry on a tiled , pitched roof</t>
  </si>
  <si>
    <t>worried couple calculating their bills while sitting at a table in the office</t>
  </si>
  <si>
    <t>wild flowers of the - screenshot</t>
  </si>
  <si>
    <t>the exterior of the church</t>
  </si>
  <si>
    <t>person accepts an award onstage during awards</t>
  </si>
  <si>
    <t>in this game , the player moves the witch on the stage while trying to avoid the balls .</t>
  </si>
  <si>
    <t>persian lion on this coin</t>
  </si>
  <si>
    <t>jockey wins as they clear the last fence in the third race of the day</t>
  </si>
  <si>
    <t>mixing it up : another outfit saw topped in fur and feathers as she walked the walk</t>
  </si>
  <si>
    <t>aerial view of a road junction</t>
  </si>
  <si>
    <t>ripe bananas on a striped surface</t>
  </si>
  <si>
    <t>a surfer gets barreled on a nice little wave</t>
  </si>
  <si>
    <t>we have a private gate with a long driveway to the main house</t>
  </si>
  <si>
    <t>boy inside a car in the rain on a street</t>
  </si>
  <si>
    <t>the man behind the counter of the seller runs a butcher 's shop .</t>
  </si>
  <si>
    <t>person of folk rock artist performs on stage</t>
  </si>
  <si>
    <t>close - up of a spiral notebook</t>
  </si>
  <si>
    <t>shoots as basketball player defends during the first quarter of a basketball game .</t>
  </si>
  <si>
    <t>black and white illustration of a house .</t>
  </si>
  <si>
    <t>actor attends the closing ceremony and premiere during festival</t>
  </si>
  <si>
    <t>long sleeve dress shirt i like this for person , plus the written cardinals is unique .</t>
  </si>
  <si>
    <t>reproduction of a typical east - german living room from the fifties in the exhibition</t>
  </si>
  <si>
    <t>doctors talking to a senior patient</t>
  </si>
  <si>
    <t>it 's all fun and games until you realise he is in anaphylactic shock</t>
  </si>
  <si>
    <t>person working with devices to do their modern jobs on the internet globally</t>
  </si>
  <si>
    <t>tourists on the wonderful beach</t>
  </si>
  <si>
    <t>cyclist rides along a road with dry leaves at night close - up</t>
  </si>
  <si>
    <t>multiple shots of silhouetted trees in front of a colorful sunset</t>
  </si>
  <si>
    <t>hand drawn typography lettering phrase isolated on the white background .</t>
  </si>
  <si>
    <t>a man surfs the internet in a dark room</t>
  </si>
  <si>
    <t>person is double - teamed by people during the first quarter of a girls basketball game .</t>
  </si>
  <si>
    <t>a view of the lake</t>
  </si>
  <si>
    <t>wooden ceiling with lamps in the form of candles</t>
  </si>
  <si>
    <t>a beautiful lighthouse on a sunset background</t>
  </si>
  <si>
    <t>taking pictures , like a tourist .</t>
  </si>
  <si>
    <t>vector illustration of town hall with clock and the house inside glass ball with snow .</t>
  </si>
  <si>
    <t>image of the exclusive property</t>
  </si>
  <si>
    <t>politician also accused politician of lying over the promise of depositing rs 15 lakh in every person 's account by bringing back black money stashed abroad .</t>
  </si>
  <si>
    <t>striped huts at the beach with lighthouse isolated over white background</t>
  </si>
  <si>
    <t>musical artist performs at festival</t>
  </si>
  <si>
    <t>architect attends a red carpet during film festival</t>
  </si>
  <si>
    <t>a highway stretches off to the horizon .</t>
  </si>
  <si>
    <t>brown trout that fell for the upstream cast</t>
  </si>
  <si>
    <t>animal yawning under a cloudy sky</t>
  </si>
  <si>
    <t>actor of the band performs onstage during night .</t>
  </si>
  <si>
    <t>celebrity in industry - going to a gym</t>
  </si>
  <si>
    <t>i want one of these !</t>
  </si>
  <si>
    <t>portrait of a cute striped cat</t>
  </si>
  <si>
    <t>islamic structure known as mosque</t>
  </si>
  <si>
    <t>industry in a hospital room</t>
  </si>
  <si>
    <t>an image of the soul - healing rock pool</t>
  </si>
  <si>
    <t>actor attends the press conference .</t>
  </si>
  <si>
    <t>whip up a simple apron for the men in you life .</t>
  </si>
  <si>
    <t>symbolic heart of burlap lies on a white background</t>
  </si>
  <si>
    <t>why did the line between sports team and cultures eventually vanish</t>
  </si>
  <si>
    <t>some sort of a doll .</t>
  </si>
  <si>
    <t>the bas - relief face is hinging on the door -- stock photo #</t>
  </si>
  <si>
    <t>american football player is likely to start against ethnicity sunday -- whether or not he finishes the game is another question .</t>
  </si>
  <si>
    <t>a car with an unidentified driver is forced to turn - around at the barricades at the entrance</t>
  </si>
  <si>
    <t>cristal clear water in front of the house</t>
  </si>
  <si>
    <t>demonstrators take part in a protest in solidarity with person</t>
  </si>
  <si>
    <t>couple opening a present on morning</t>
  </si>
  <si>
    <t>beautiful model with brown hair is having it treated with a curling iron by a hairdresser .</t>
  </si>
  <si>
    <t>industry , designed by person , a master</t>
  </si>
  <si>
    <t>hands up and opening a green bottle of fresh water on white background , slow motion , splash , spray , bubbles</t>
  </si>
  <si>
    <t>photo of a map and the capital</t>
  </si>
  <si>
    <t>view and filming location from construction cranes showing a great deal of building</t>
  </si>
  <si>
    <t>explore the second compartment of the cave</t>
  </si>
  <si>
    <t>the window above the altar</t>
  </si>
  <si>
    <t>a footbridge connecting australian suburb .</t>
  </si>
  <si>
    <t>several groups of people divided up and gathered around signs to meet and coordinate strategy to win a competition</t>
  </si>
  <si>
    <t>recording artist music video performer performs during the festival .</t>
  </si>
  <si>
    <t>a conical beehive set into a dry stone wall just south</t>
  </si>
  <si>
    <t>both complete with an ensuite bathroom for your comfort</t>
  </si>
  <si>
    <t>homes for sale located in the city of person</t>
  </si>
  <si>
    <t>fans gather to watch the match</t>
  </si>
  <si>
    <t>as a young , new architect , it has been exciting to watch my sketch turn into a real building .</t>
  </si>
  <si>
    <t>yellow taxi and people on the street</t>
  </si>
  <si>
    <t>a bunch of knights in shining armour</t>
  </si>
  <si>
    <t>there 's no need to wonder why this dessert has become such a standby during the warm spring and summer months .</t>
  </si>
  <si>
    <t>looking closely , you could see the names of sons on necklaces</t>
  </si>
  <si>
    <t>portrait of a giraffe preparing to drink , illustration isolated on white background</t>
  </si>
  <si>
    <t>actor attends person and the premiere</t>
  </si>
  <si>
    <t>our reward for the long trip</t>
  </si>
  <si>
    <t>an old boat in the trees .</t>
  </si>
  <si>
    <t>a generous family home on the property .</t>
  </si>
  <si>
    <t>person , vintage car with caravan which journeyed all the way</t>
  </si>
  <si>
    <t>a lily pond in the grounds .</t>
  </si>
  <si>
    <t>person by person and fashion designer .</t>
  </si>
  <si>
    <t>a large ornate clock showing 7.10 on a yellow brick wall</t>
  </si>
  <si>
    <t>a man is standing on the green of a golf course .</t>
  </si>
  <si>
    <t>person hits the south coast</t>
  </si>
  <si>
    <t>woman hiker in a canyon</t>
  </si>
  <si>
    <t>beverage on ice with flag by person , via photo sharing website</t>
  </si>
  <si>
    <t>time lapse of beautiful sunset sky over geographical feature category .</t>
  </si>
  <si>
    <t>close up of the gears on a clock</t>
  </si>
  <si>
    <t>ripe cabbage on a bed</t>
  </si>
  <si>
    <t>celebrity makes a basket over basketball shooting guard and actor in game of the finals monday</t>
  </si>
  <si>
    <t>female athlete running on the bridge</t>
  </si>
  <si>
    <t>footballer poses for a photo after his first press conference as manager</t>
  </si>
  <si>
    <t>a man walking down a road into the fog</t>
  </si>
  <si>
    <t>person is hauled down by person during match</t>
  </si>
  <si>
    <t>a young kid sits astride on a bicycle in the backwaters</t>
  </si>
  <si>
    <t>clouds on a sunny day</t>
  </si>
  <si>
    <t>actor and his husband have worked for a year renovating their home .</t>
  </si>
  <si>
    <t>facade colorful of houses in the alley</t>
  </si>
  <si>
    <t>comic book series by comic book penciler from the cover .</t>
  </si>
  <si>
    <t>seamless texture on a green background</t>
  </si>
  <si>
    <t>actor and person arrives ahead</t>
  </si>
  <si>
    <t>a statue of person riding a horse in one of the inner yards</t>
  </si>
  <si>
    <t>silhouette of a female face from natural elements vector art illustration</t>
  </si>
  <si>
    <t>athlete wins the men 's metres final</t>
  </si>
  <si>
    <t>who was the singer who had a hit ?</t>
  </si>
  <si>
    <t>under my umbrella ; psychedelic rock artist</t>
  </si>
  <si>
    <t>leafy storybook font depicting a letter t in upper and lower case .</t>
  </si>
  <si>
    <t>gondolas tied near the pier</t>
  </si>
  <si>
    <t>a real estate aerial photo of the properties</t>
  </si>
  <si>
    <t>model of integration technology with cloud in the sky .</t>
  </si>
  <si>
    <t>construction site of a new church</t>
  </si>
  <si>
    <t>graduation ceremony for the class</t>
  </si>
  <si>
    <t>4k friends waking on the beach</t>
  </si>
  <si>
    <t>wall clock made from a recycled computer red motherboard ready to ship</t>
  </si>
  <si>
    <t>portrait of a man with his arms raised a city</t>
  </si>
  <si>
    <t>image may contain : person , on stage , playing a musical instrument , beard and indoor</t>
  </si>
  <si>
    <t>step - thanks to invention - a rescued candle .</t>
  </si>
  <si>
    <t>facing bricks were chosen to compliment the main facade .</t>
  </si>
  <si>
    <t>tv personality arrives at the launch .</t>
  </si>
  <si>
    <t>vintage card with a bird and flowers</t>
  </si>
  <si>
    <t>front view of woman choosing an apples in the supermarket , holding apple .</t>
  </si>
  <si>
    <t>a tree cut down in a forest</t>
  </si>
  <si>
    <t>quilt from beverage type and class fall .</t>
  </si>
  <si>
    <t>modern interior of the high - speed train swallow with passengers on seats</t>
  </si>
  <si>
    <t>portrait of surprised man in a pirate costume with mobile</t>
  </si>
  <si>
    <t>third time 's the charm for team</t>
  </si>
  <si>
    <t>sometimes i like pink , but most of the time i hate it</t>
  </si>
  <si>
    <t>portrait of a senior couple playing chess and smiling</t>
  </si>
  <si>
    <t>restaurant , has released their recipe this is not your ordinary beer - can chicken ... long weekend menu now complete .</t>
  </si>
  <si>
    <t>let the adventures begin motivational quote .</t>
  </si>
  <si>
    <t>the speculative map based on the incomplete information in literary series</t>
  </si>
  <si>
    <t>automobile model , in the car rally</t>
  </si>
  <si>
    <t>updated sink in the renovated bathroom .</t>
  </si>
  <si>
    <t>tropical bathroom idea in other with a vessel sink and wood countertops</t>
  </si>
  <si>
    <t>concrete gravity dams are constructed such that their own weight resist the forces exerted upon it .</t>
  </si>
  <si>
    <t>a temporary wooden cross in a graveyard lit by the early morning sun</t>
  </si>
  <si>
    <t>simple greeting card with a christmas tree</t>
  </si>
  <si>
    <t>on the way out of town we passed this monument</t>
  </si>
  <si>
    <t>nothing more beautiful than a faithful family .</t>
  </si>
  <si>
    <t>the cathedral or person with tower to rear</t>
  </si>
  <si>
    <t>sunrise from the beach in front of the condo</t>
  </si>
  <si>
    <t>a young couple and their dog , ready to move into their new apartment .</t>
  </si>
  <si>
    <t>travelling knife , spoon &amp; fork .</t>
  </si>
  <si>
    <t>a woman holding a green screen smartphone in a city .</t>
  </si>
  <si>
    <t>walking over late gothic revival structure</t>
  </si>
  <si>
    <t>view from a bird 's eye view on a field with stacked bales of wheat</t>
  </si>
  <si>
    <t>industry outside the palace , on the edge .</t>
  </si>
  <si>
    <t>illustration of a patriotic woman</t>
  </si>
  <si>
    <t>floor plan of the private balcony and guest rooms</t>
  </si>
  <si>
    <t>champ : on sunday , award winner celebrated on the podium after winning event</t>
  </si>
  <si>
    <t>line flat design colorful vector illustration of hand drawing light bulb on a piece of paper , concept for creating ideas</t>
  </si>
  <si>
    <t>architect built this house on the edge .</t>
  </si>
  <si>
    <t>humpback whales painted on the side of a building</t>
  </si>
  <si>
    <t>family time by the bay</t>
  </si>
  <si>
    <t>are you looking to create a gallery wall in your space ? transform your empty wall into a work of art and tell a story with these picture hanging ideas .</t>
  </si>
  <si>
    <t>actor arrives for the la premiere held</t>
  </si>
  <si>
    <t>best beach in the world</t>
  </si>
  <si>
    <t>beach at dusk in the background .</t>
  </si>
  <si>
    <t>hand with a piece of chalk on blackboard</t>
  </si>
  <si>
    <t>calm in the face of trouble</t>
  </si>
  <si>
    <t>view from above vegetable garden with water feature at the center .</t>
  </si>
  <si>
    <t>crowds and djs got off to a late but strong start at festival .</t>
  </si>
  <si>
    <t>the first appearance of film character</t>
  </si>
  <si>
    <t>sunset on the sea for background</t>
  </si>
  <si>
    <t>close - up of a woman playing a violin</t>
  </si>
  <si>
    <t>product giving in the news</t>
  </si>
  <si>
    <t>playoffs - round one - images from the football game .</t>
  </si>
  <si>
    <t>lead singer for artist performs live .</t>
  </si>
  <si>
    <t>rugby player goes into score in their game against rugby league team .</t>
  </si>
  <si>
    <t>film producer and composer at the launch of laptops .</t>
  </si>
  <si>
    <t>fragment of a cat 's paw - macro shot</t>
  </si>
  <si>
    <t>person drinks red wine on the street of a town</t>
  </si>
  <si>
    <t>soccer player controls the ball during their international friendly match against country .</t>
  </si>
  <si>
    <t>music video performer performs at festival</t>
  </si>
  <si>
    <t>water view to the east .</t>
  </si>
  <si>
    <t>budgeting for the hidden costs of building a home</t>
  </si>
  <si>
    <t>italian region and rolling hills on a trip</t>
  </si>
  <si>
    <t>this ultimate - layer dip is a hit at any party !</t>
  </si>
  <si>
    <t>a set of abstract bare trees with detailed branches and twigs .</t>
  </si>
  <si>
    <t>western christian holiday presents under the tree beside a warm fire</t>
  </si>
  <si>
    <t>here is a compilation of some free paper textures &amp; backgrounds .</t>
  </si>
  <si>
    <t>flowers carry the scent of spring , the leaves and flowers art design</t>
  </si>
  <si>
    <t>list of animals that hibernate - photo #</t>
  </si>
  <si>
    <t>performance on interactive tv program</t>
  </si>
  <si>
    <t>a view of the statue outside soccer pitch</t>
  </si>
  <si>
    <t>fans show their support during country</t>
  </si>
  <si>
    <t>lonely pine tree in the wild</t>
  </si>
  <si>
    <t>a portrait of a stunning sad clown</t>
  </si>
  <si>
    <t>person gives tours of the gardens to groups a year .</t>
  </si>
  <si>
    <t>red christmas ball on a white background</t>
  </si>
  <si>
    <t>this is how i started my tuesday .</t>
  </si>
  <si>
    <t>the egg of stone on a metal stand</t>
  </si>
  <si>
    <t>fireworks flying into the sky at night .</t>
  </si>
  <si>
    <t>home remedies for the upper lip dark shadow</t>
  </si>
  <si>
    <t>a felt hat known as a bowler or a city .</t>
  </si>
  <si>
    <t>football player scores their second goal during the match .</t>
  </si>
  <si>
    <t>vector illustration of a toucan , isolated on a white background</t>
  </si>
  <si>
    <t>someone is taking a spoon that is being placed on a saucer and starts stirring a cup of coffee with milk .</t>
  </si>
  <si>
    <t>oh area decorative concrete front porch resurfacing contact us for a quote at your</t>
  </si>
  <si>
    <t>boys playing in the clear water</t>
  </si>
  <si>
    <t>cars driving along a country road in the woods on a summer day .</t>
  </si>
  <si>
    <t>vintage chest of drawers on a white background .</t>
  </si>
  <si>
    <t>parents need to chill : projecting your anxiety onto your child is not the answer , said person</t>
  </si>
  <si>
    <t>film character and amusement park marching in front of industry late 1960s .</t>
  </si>
  <si>
    <t>pedestrians walk over late gothic revival structure</t>
  </si>
  <si>
    <t>person are giving away a set of linen !</t>
  </si>
  <si>
    <t>saxophonist against a wall with graffiti and power lines .</t>
  </si>
  <si>
    <t>all the fun of the fair on the final weekend before western christian holiday</t>
  </si>
  <si>
    <t>bobcat climbing a red rock with a snow - covered mountain</t>
  </si>
  <si>
    <t># is tended to after suffering a knee injury during the preseason game against sports team .</t>
  </si>
  <si>
    <t>bottles with vinegar on display at a market stall</t>
  </si>
  <si>
    <t>tallest building in the world</t>
  </si>
  <si>
    <t>hand drawn one of a kind drawing .</t>
  </si>
  <si>
    <t>the water tower is now a listed building , it was built</t>
  </si>
  <si>
    <t>person says : again , clothing business say a 40 is a 7 which is why they are too small .</t>
  </si>
  <si>
    <t>shades of teal layered with warm gray .</t>
  </si>
  <si>
    <t>4k view of a modern warship in harbour</t>
  </si>
  <si>
    <t>person just about reaching the top of the ridge</t>
  </si>
  <si>
    <t>film score artist performs on stage at the opening gala , day of three .</t>
  </si>
  <si>
    <t>love is in the air .</t>
  </si>
  <si>
    <t>veil of smoke swirling on the top , on black background</t>
  </si>
  <si>
    <t>biological species in the forest</t>
  </si>
  <si>
    <t># handles the ball against basketball team .</t>
  </si>
  <si>
    <t>entertainer shows off her shape in a waterfall scarlet dress and matching top as she poses in magazine</t>
  </si>
  <si>
    <t>i would love a floor like this .</t>
  </si>
  <si>
    <t>film character celebrates a goal against educational institution campus in the tournament first round .</t>
  </si>
  <si>
    <t>organisation founder on a hill</t>
  </si>
  <si>
    <t>flowers in a green meadow .</t>
  </si>
  <si>
    <t>sunset over fields with mountains in the background</t>
  </si>
  <si>
    <t>friends again : people shared a kiss outside hotel after the event</t>
  </si>
  <si>
    <t>pop up 3d nets &amp; patterns - try this extensive booklet for teaching about the nets of complex 3d shapes .</t>
  </si>
  <si>
    <t>person races up the ice for the avalanche .</t>
  </si>
  <si>
    <t>actor attends the launch party .</t>
  </si>
  <si>
    <t>stamp or label with the text welcome .</t>
  </si>
  <si>
    <t>wedding rings on a dark background</t>
  </si>
  <si>
    <t>young muscular swimmer standing on starting block in a swimming pool -- stock photo #</t>
  </si>
  <si>
    <t>a review of food plus a recipe .</t>
  </si>
  <si>
    <t>breakfast room at the pig on the beach by map &amp; menu</t>
  </si>
  <si>
    <t>be powerfully attractive in fashion designer .</t>
  </si>
  <si>
    <t>i been looking for something to do with my old lamp shade ... this would be perfect !</t>
  </si>
  <si>
    <t>map of the world from person</t>
  </si>
  <si>
    <t>shrimp plucked fresh from the sea</t>
  </si>
  <si>
    <t>sun rays break through the storm clouds .</t>
  </si>
  <si>
    <t>a close - up of the snow on top of our patio table .</t>
  </si>
  <si>
    <t>biological species looks in the picture</t>
  </si>
  <si>
    <t>cultivation of sunflowers in the countryside</t>
  </si>
  <si>
    <t>it took us an entire day to get all the plants in the ground and mulch</t>
  </si>
  <si>
    <t>comedian and indie rock artist at award .</t>
  </si>
  <si>
    <t>pop artist performing with dancers on stage for the first concert</t>
  </si>
  <si>
    <t>write it on your heart that every day is the best day in the year .</t>
  </si>
  <si>
    <t>bracelets - i could wear things like this to work !</t>
  </si>
  <si>
    <t>road trip - hand pressing a button on blurred background concept .</t>
  </si>
  <si>
    <t>christmas tree back in the day</t>
  </si>
  <si>
    <t>seaside resort at the top of a cliff</t>
  </si>
  <si>
    <t>father and sons playing on the beach</t>
  </si>
  <si>
    <t>general view of the sign</t>
  </si>
  <si>
    <t>not a fan of the large , reddish flower though</t>
  </si>
  <si>
    <t>religion was built and regular services were held here until the 1990s .</t>
  </si>
  <si>
    <t>an image of a spacious twin bedroom</t>
  </si>
  <si>
    <t>this bold rug makes a statement in an otherwise low - key interior .</t>
  </si>
  <si>
    <t>girl in the country using binoculars</t>
  </si>
  <si>
    <t>scenes from around the beautiful city</t>
  </si>
  <si>
    <t>illustration of a boy doing an exhibition near the river</t>
  </si>
  <si>
    <t>footballer gets away from soccer player during the match .</t>
  </si>
  <si>
    <t>side view of a yawning red bay horse ; isolated on white</t>
  </si>
  <si>
    <t>did i mention i love animal ? these are tangled using templates from person .</t>
  </si>
  <si>
    <t>red dresses that will rule your closet even after person</t>
  </si>
  <si>
    <t>a sketch of some of the places i went to .</t>
  </si>
  <si>
    <t>white granulated paper texture useful as a background stock photo</t>
  </si>
  <si>
    <t>actor in a denim shorts</t>
  </si>
  <si>
    <t>the flat iron adds a little sparkle in your everyday , get it for only $75 !</t>
  </si>
  <si>
    <t>portrait of a father pointing something interesting to his son isolated over white background</t>
  </si>
  <si>
    <t>rear view of a lonely woman looking out of the window at sunset</t>
  </si>
  <si>
    <t>female is wearing a shirt tied around her waist and black shorts</t>
  </si>
  <si>
    <t>movement on the wide - lane road in the forest at summer</t>
  </si>
  <si>
    <t>this tiered white wedding cake is decorated with pink butterflies</t>
  </si>
  <si>
    <t>a fly fisherman fishes river in winter for trout</t>
  </si>
  <si>
    <t>detail of steel frame supporting the roof</t>
  </si>
  <si>
    <t>a table laid with a theme</t>
  </si>
  <si>
    <t>vector set of characters in a flat style .</t>
  </si>
  <si>
    <t>make party planning a piece of cake</t>
  </si>
  <si>
    <t>beautiful young woman portrait reading a book with bicycle in the park .</t>
  </si>
  <si>
    <t>a leopard grooms himself early morning in the region</t>
  </si>
  <si>
    <t>happy boy running on summer field , happy teen jumping on a green meadow in countryside</t>
  </si>
  <si>
    <t>horse standing in the setting sun</t>
  </si>
  <si>
    <t>complete you child 's room with a cute and fun rug .</t>
  </si>
  <si>
    <t>the entrance hall of the apartment building</t>
  </si>
  <si>
    <t>the team of horror tv program accepts their award at awards .</t>
  </si>
  <si>
    <t>a hidden room in a house</t>
  </si>
  <si>
    <t>person arrives at the premiere of season</t>
  </si>
  <si>
    <t>living room area with fireplace .</t>
  </si>
  <si>
    <t>poetry book is this text that does not match the one found in churches today .</t>
  </si>
  <si>
    <t>christmas lights refracted in a glass of water</t>
  </si>
  <si>
    <t>family with old boy expecting baby boy , maternity in the garden</t>
  </si>
  <si>
    <t>photo of a red sunset where the sun disappears in the ocean</t>
  </si>
  <si>
    <t>actor poses in the press room during awards .</t>
  </si>
  <si>
    <t>a man looking at paintings including italian renaissance artwork</t>
  </si>
  <si>
    <t>a woman worshipping the lord , hands in air , in front of a stained glass window .</t>
  </si>
  <si>
    <t>cute girl looking alarm clock with wake up late and panic in a morning on clean white bed room , top view and overhead shot</t>
  </si>
  <si>
    <t>that night , we dressed up , but stayed in !</t>
  </si>
  <si>
    <t>close up on a woman 's hand picking olives from a bowl with a toothpick outside</t>
  </si>
  <si>
    <t>in country there are in large numbers electric cars made by different international manufacturers .</t>
  </si>
  <si>
    <t>all of heroes gathered together</t>
  </si>
  <si>
    <t>politician takes on the defence during a game between person and wednesday</t>
  </si>
  <si>
    <t>black coffee on the autumn season</t>
  </si>
  <si>
    <t>young lovers running across the meadow in the park</t>
  </si>
  <si>
    <t>view of traditional , historical building by strait .</t>
  </si>
  <si>
    <t>vector illustration isolated on a black background .</t>
  </si>
  <si>
    <t>family photo of the driver famous for team .</t>
  </si>
  <si>
    <t>footage was shot against green screen and is keyed out the background is pure green that 's why removing the green is easy spills are removed</t>
  </si>
  <si>
    <t>actor in shorts after a gym session</t>
  </si>
  <si>
    <t>gifts - toy storage in person !</t>
  </si>
  <si>
    <t>citadel , bronze sculpture sculpted and cast by the artist</t>
  </si>
  <si>
    <t>a pair of chopsticks picking up cooked ramen .</t>
  </si>
  <si>
    <t>visitors walk through the various shops at the street market</t>
  </si>
  <si>
    <t>vote pin on an american flag</t>
  </si>
  <si>
    <t>$84.20 a % hand made traditional blouse , exclusively tailored out of natural materials , such as white cotton , green , yellow , pink embroidery .</t>
  </si>
  <si>
    <t>woman picking grapes from the vine</t>
  </si>
  <si>
    <t>time lapse walking &amp; shopping during month .</t>
  </si>
  <si>
    <t>looping flag for country on flag pole , blowing beautifully in the wind .</t>
  </si>
  <si>
    <t>actors in a publicity shot for the television series .</t>
  </si>
  <si>
    <t>a general view of lighting and decorations .</t>
  </si>
  <si>
    <t>exotic widen texture of bird 's feathers , the beautiful blue and yellow background</t>
  </si>
  <si>
    <t>did you know the wooded paths were once illuminated ? some of the ornate century - old fixtures remain in place amid the trees .</t>
  </si>
  <si>
    <t>dried wild plants against the blue sky</t>
  </si>
  <si>
    <t>example of a classic kitchen design</t>
  </si>
  <si>
    <t>small fishing boats in the harbor</t>
  </si>
  <si>
    <t>to the world 's fair - subway signs .</t>
  </si>
  <si>
    <t>a couple in love with their wedding .</t>
  </si>
  <si>
    <t>image may contain : person , on stage , playing a musical instrument , guitar and concert</t>
  </si>
  <si>
    <t>close up of a beautiful red and white biological genus</t>
  </si>
  <si>
    <t>flags in front of the parliament</t>
  </si>
  <si>
    <t>is color of the year</t>
  </si>
  <si>
    <t>pop rock artist in an all - black ensemble consisting of silky trousers and a finely - cut blazer</t>
  </si>
  <si>
    <t>fan will win £ 45,000 from just a £ 2 bet winning sports association and football team</t>
  </si>
  <si>
    <t>aerial view from the east - from far away</t>
  </si>
  <si>
    <t>actor wowed in red at the premiere .</t>
  </si>
  <si>
    <t>does the sun only set for humans ? 2008</t>
  </si>
  <si>
    <t>the bride and groom say their vows</t>
  </si>
  <si>
    <t>a man looks at the website on his tablet device , shot against a wooden table top background</t>
  </si>
  <si>
    <t>view over traditional style buildings on the island of country</t>
  </si>
  <si>
    <t>person fly at feature , hosted by segment will both be shown over the weekend , the date closest to actual 50th anniversary .</t>
  </si>
  <si>
    <t>bald eagle with its head bowed respectfully in front of the flag</t>
  </si>
  <si>
    <t>person , multi colored stamps of fronds , could do leaves for more of a vibe .</t>
  </si>
  <si>
    <t>map showing the attacks by the armies</t>
  </si>
  <si>
    <t>card for the holiday with flowers on the abstract background</t>
  </si>
  <si>
    <t>the animated flag background features a high quality flag with glossy fabric and cotton texture blowing in the particles .</t>
  </si>
  <si>
    <t>swing artist told us so art print by person .</t>
  </si>
  <si>
    <t>childish business people having fun in the office</t>
  </si>
  <si>
    <t>young teenagers girl and boy inflating the tyre of her bicycle</t>
  </si>
  <si>
    <t>engraving depicting politician leading armed force to victory over country during the battle</t>
  </si>
  <si>
    <t>a surfer carving while riding a huge wave , other surfers visible in the foreground</t>
  </si>
  <si>
    <t>american football player , left , celebrates with american football player as he returns a blocked punt for a touchdown during the first half of a football game against sports team</t>
  </si>
  <si>
    <t>portrait of a smiling hipster man looking at camera over gray background</t>
  </si>
  <si>
    <t>cricket player in action during the nets session at the ground</t>
  </si>
  <si>
    <t>actor appears onstage during music video tv program</t>
  </si>
  <si>
    <t>if i got a large dog this is what kind i would get .</t>
  </si>
  <si>
    <t>hawaiian pizza with meat , mushrooms and pineapple on a wooden background -- stock photo #</t>
  </si>
  <si>
    <t>a train arriving at the recently rebuilt railway station .</t>
  </si>
  <si>
    <t>indie folk artist attends the premiere</t>
  </si>
  <si>
    <t>the median west used to be a tree - lined driveway to a mansion .</t>
  </si>
  <si>
    <t>a monkey with an attitude .</t>
  </si>
  <si>
    <t>side view of a stack of paper , books and magazines .</t>
  </si>
  <si>
    <t>turtle walking on the sand</t>
  </si>
  <si>
    <t>a quiet morning walk in my mom 's neighborhood .</t>
  </si>
  <si>
    <t>football player wins the ball in the build up to american football player equalizing goal</t>
  </si>
  <si>
    <t>happy business team applauding their colleague in the office</t>
  </si>
  <si>
    <t>curious girl , squatting down , looking through a telescope at something interesting -- stock vector #</t>
  </si>
  <si>
    <t>boys being towed behind a speedboat</t>
  </si>
  <si>
    <t>a cake using store bought frozen custard !</t>
  </si>
  <si>
    <t>silhouette of a woman sitting in the sunset</t>
  </si>
  <si>
    <t>athlete lifts the inaugural trophy after winning last year 's final</t>
  </si>
  <si>
    <t>inside the residence one will find that the formal rooms are stately in character and boast plantation - style shutters</t>
  </si>
  <si>
    <t>tips for creating a mindful home .</t>
  </si>
  <si>
    <t>sports team help elephants to bathe in a river</t>
  </si>
  <si>
    <t>view of grassed area with church in the background</t>
  </si>
  <si>
    <t>wedding in a magical corner</t>
  </si>
  <si>
    <t>seascape : down to the beach</t>
  </si>
  <si>
    <t>what type of ring do you prefer ? diamond ring or unusual</t>
  </si>
  <si>
    <t>crying baby with a mobile phone</t>
  </si>
  <si>
    <t>a puppy against a yellow background</t>
  </si>
  <si>
    <t>real time locked down shot of building front facade .</t>
  </si>
  <si>
    <t>the man is the winner in the elections .</t>
  </si>
  <si>
    <t>smiling young man sitting at a business meeting with colleagues</t>
  </si>
  <si>
    <t>large scale political map with capitals</t>
  </si>
  <si>
    <t>action at a polo match</t>
  </si>
  <si>
    <t>person performs on stage during festival .</t>
  </si>
  <si>
    <t>a city is the world 's only mountain that has temples</t>
  </si>
  <si>
    <t>a hunter with a coyote</t>
  </si>
  <si>
    <t>wild dogs take on a giraffe</t>
  </si>
  <si>
    <t>holiday is depicted in stained glass</t>
  </si>
  <si>
    <t>abstract symbol of a water .</t>
  </si>
  <si>
    <t>visual arts : outside : matters of the heart in indigenous art</t>
  </si>
  <si>
    <t>senior in a temple near indian coast in the mist .</t>
  </si>
  <si>
    <t>a close up of a domestic cat lying on the grass</t>
  </si>
  <si>
    <t>ladies teal butterfly birthday card .</t>
  </si>
  <si>
    <t>old derelict fishing boat on the beach</t>
  </si>
  <si>
    <t>snowy sunrise : the sun rises following a snowstorm last month .</t>
  </si>
  <si>
    <t>autumn mountain river in the mountains</t>
  </si>
  <si>
    <t>illustration of a girl in the garden with butterflies</t>
  </si>
  <si>
    <t>there is a map of country</t>
  </si>
  <si>
    <t>a small keyhole shaped pond surrounded by a forest</t>
  </si>
  <si>
    <t># this painting is an example of art .</t>
  </si>
  <si>
    <t>donning - before donning any protective equipment wash your hands and face thoroughly .</t>
  </si>
  <si>
    <t>flag painted on a face of person</t>
  </si>
  <si>
    <t>people sitting on the edge of a cliff looking over the mountains</t>
  </si>
  <si>
    <t>actor on the floor on red carpet</t>
  </si>
  <si>
    <t>breast &amp; gravy recipe - the simple way to roast a turkey .</t>
  </si>
  <si>
    <t>animal chews on his hay , with his mouth open !</t>
  </si>
  <si>
    <t>a man walking downtown talking on his cell phone stops and looks at his watch</t>
  </si>
  <si>
    <t>cup of coffee with colorful ornament on a saucer and vertical seamless floral geometric pattern .</t>
  </si>
  <si>
    <t>vector seamless pattern with beautiful flowers on a beige background .</t>
  </si>
  <si>
    <t>for the door that leads to back staircase</t>
  </si>
  <si>
    <t>detail of stain glassed window in july</t>
  </si>
  <si>
    <t>person with the class --</t>
  </si>
  <si>
    <t>a woman 's face in the national colors</t>
  </si>
  <si>
    <t>a nice house and car , characteristics of middle class people .</t>
  </si>
  <si>
    <t>elephants at a watering hole .</t>
  </si>
  <si>
    <t>actor at event of awards</t>
  </si>
  <si>
    <t>soldiers assigned conduct a combined arms rehearsal</t>
  </si>
  <si>
    <t>a bird sitting tight means that it is still incubating .</t>
  </si>
  <si>
    <t>the white leather texture of the skin quilted sofa -- stock photo #</t>
  </si>
  <si>
    <t>i love black and white in the bedroom .</t>
  </si>
  <si>
    <t>footballer and battle for the ball during the match</t>
  </si>
  <si>
    <t>couple fishing off a jetty at sunset</t>
  </si>
  <si>
    <t>a section of crumbling concrete is seen in january on the underside of a ramp .</t>
  </si>
  <si>
    <t>the sea , once it casts its spell , holds one in its net of wonder forever . author</t>
  </si>
  <si>
    <t>the duchess was dressed down in jeans and a jumper</t>
  </si>
  <si>
    <t>actor appears on a billboard in garment featuring : atmosphere</t>
  </si>
  <si>
    <t>dressing your home is not always an easy task .</t>
  </si>
  <si>
    <t>pop artist and actor attend the premiere</t>
  </si>
  <si>
    <t>red and gold christmas decorations in cocktail glass against a black background</t>
  </si>
  <si>
    <t>portrait of a sad student girl sitting lonely while others listening the class</t>
  </si>
  <si>
    <t>actor attends the world premiere of 421</t>
  </si>
  <si>
    <t>mod revival artist and artist are photographed for the observer</t>
  </si>
  <si>
    <t>red lanterns on a branch of cherry blossoms with purple flowers</t>
  </si>
  <si>
    <t>a fraction of the city .</t>
  </si>
  <si>
    <t>photography by engagement shoot in the desert</t>
  </si>
  <si>
    <t>flag on a ship on bridge</t>
  </si>
  <si>
    <t>this was the drawing and measurements that i worked from .</t>
  </si>
  <si>
    <t>a lot of fish in aquarium</t>
  </si>
  <si>
    <t>actor attends premiere during festival</t>
  </si>
  <si>
    <t>pick things that will make you smile when you walk in the room !</t>
  </si>
  <si>
    <t>girl sitting on the floor really upset</t>
  </si>
  <si>
    <t>vector sketch with person and the earth</t>
  </si>
  <si>
    <t>a large dog plays with a cane on the river bank .</t>
  </si>
  <si>
    <t>small dog sitting in a packed suitcase .</t>
  </si>
  <si>
    <t>house which novelist bought for £ 6000</t>
  </si>
  <si>
    <t>the statue of legendary manager , now sited</t>
  </si>
  <si>
    <t>cells for storage in the supermarket set icon in different colors isolated vector illustration .</t>
  </si>
  <si>
    <t>bread , cheese , sausage , cutting board and knife arranged on a wooden table for a snack in the countryside</t>
  </si>
  <si>
    <t>american football team running back american football player is tackled by american football player during a game .</t>
  </si>
  <si>
    <t>the logo for annual event</t>
  </si>
  <si>
    <t>an artist 's rendering of the apartment block that will be built at the foot .</t>
  </si>
  <si>
    <t>a house is on the market .</t>
  </si>
  <si>
    <t>kids are throwing a pink ball on top of a small hill backlit by sunlight back and forth with success</t>
  </si>
  <si>
    <t>seamless hand drawn pattern in vector with fish at the blue background .</t>
  </si>
  <si>
    <t>the storm ripped roofs off a number of buildings including accommodation .</t>
  </si>
  <si>
    <t>monkey wearing a mask for diving .</t>
  </si>
  <si>
    <t>girls day out : the duo appeared to be celebrating holiday a day late with some retail therapy</t>
  </si>
  <si>
    <t>an unique walnut queen size bed with bedside tables</t>
  </si>
  <si>
    <t>mother and child on a river bank outdoors</t>
  </si>
  <si>
    <t>girl with sprained ankle visits the emergency room .</t>
  </si>
  <si>
    <t>short haired woman is coughing .</t>
  </si>
  <si>
    <t>about the lines in the power generated electricity distributed</t>
  </si>
  <si>
    <t>general view inside the stadium prior to the match .</t>
  </si>
  <si>
    <t>pouring water into a glass</t>
  </si>
  <si>
    <t>rock type and person are comfortably clear this evening .</t>
  </si>
  <si>
    <t>musician performs onstage during sxsw conference and festivals at building .</t>
  </si>
  <si>
    <t>a pretty teenage girl , sitting on a sofa , removing her glasses to read a book she is studying at university</t>
  </si>
  <si>
    <t>gardeners can find out the name of a plant by simply taking a picture of it</t>
  </si>
  <si>
    <t>a sheep grazes in a small pasture with evening light</t>
  </si>
  <si>
    <t>person stands out in his giant sunglasses while posing for picture with friends at the 208th commencement .</t>
  </si>
  <si>
    <t>a bride and groom share a quiet moment outside filming location .</t>
  </si>
  <si>
    <t>rear view of a senior couple sitting on a bench</t>
  </si>
  <si>
    <t>rugby player puts his hand to his heart : researchers now say the gesture can make look and and act trustworthy</t>
  </si>
  <si>
    <t>tree over the exterior - one the historic colleges</t>
  </si>
  <si>
    <t>actor and professional boxer on the back of horse together in a scene from the film</t>
  </si>
  <si>
    <t>so much movement in this midi skirt .</t>
  </si>
  <si>
    <t>another view of the kitchen .</t>
  </si>
  <si>
    <t>touch up : person underwent the expert hand of a make - up artist after revealing she likes to go for a minimum of cosmetics</t>
  </si>
  <si>
    <t>fresh paint in the bathroom !</t>
  </si>
  <si>
    <t>the oldest tree in the world is and has</t>
  </si>
  <si>
    <t>little boy on the beach dressed up as a superhero with mask and towel</t>
  </si>
  <si>
    <t>fourth - graders work with kits during an unit .</t>
  </si>
  <si>
    <t>such a talented star in music and acting .</t>
  </si>
  <si>
    <t>a submarine departs after a visit in february</t>
  </si>
  <si>
    <t>in some municipalities , chickens and dogs are coexisting as pets in the backyards of residents .</t>
  </si>
  <si>
    <t>tired businesswoman with a concerned look working at a modern office .</t>
  </si>
  <si>
    <t>covering a cake with royal icing</t>
  </si>
  <si>
    <t>grooming at the salon for dogs</t>
  </si>
  <si>
    <t>there 's nothing better than good friends .</t>
  </si>
  <si>
    <t>father and son doing homework on the table in the living - room</t>
  </si>
  <si>
    <t>guitarist for the rock band performs onstage</t>
  </si>
  <si>
    <t>fungi on a ring barked tree</t>
  </si>
  <si>
    <t>a territory of thousands lakes and rivers</t>
  </si>
  <si>
    <t>realistic isolated business cards on the transparent background .</t>
  </si>
  <si>
    <t>dinner plate with the flag on it for your international food and drink concepts</t>
  </si>
  <si>
    <t>red design with a set of brilliant hearts with space for text</t>
  </si>
  <si>
    <t>football player scores a goal late in the first half during the group d match .</t>
  </si>
  <si>
    <t>second floor of an apartment with built in bookshelves and a white sofa</t>
  </si>
  <si>
    <t>picture : once upon a memory --</t>
  </si>
  <si>
    <t>a mural being painted on the walls of the former leader 's compound</t>
  </si>
  <si>
    <t>boats on the lake at morning fog .</t>
  </si>
  <si>
    <t>why not combined a milkshake with an iced coffee seemed like a great idea to me and i am so happy i did it it tastes delicious</t>
  </si>
  <si>
    <t>room for a little one !</t>
  </si>
  <si>
    <t>particle in the outer space</t>
  </si>
  <si>
    <t>person became a full - time painter after being made redundant from her corporate job</t>
  </si>
  <si>
    <t>black unisex sweater with hoodie , which we personalize with your dog or cat</t>
  </si>
  <si>
    <t>stone lowercase or small letter s in a 3d illustration with a flat carved edge rocky material with a rough surface and heavy basic bold font isolated on a white background with clipping path .</t>
  </si>
  <si>
    <t>statue of opera character with the head of fictional character</t>
  </si>
  <si>
    <t>neo soul artist posted a photo of her gorgeous gray hair on twitter .</t>
  </si>
  <si>
    <t>first floor : double bedrooms with 6 bed which can convert to singles upon request</t>
  </si>
  <si>
    <t>pretty girl is holding brush with her messed up hand and goes trough her hair while looking at a camera</t>
  </si>
  <si>
    <t>wallpaper possibly with a business suit and a well dressed person entitled person</t>
  </si>
  <si>
    <t>footballer and his team - mates celebrate victory in the derby over football team</t>
  </si>
  <si>
    <t>a girl at the clinic .</t>
  </si>
  <si>
    <t>photograph of a woman typing on a laptop</t>
  </si>
  <si>
    <t>birthday cake made at bakery !</t>
  </si>
  <si>
    <t>interior of a wood - framed pedestrian bridge over the railroad tracks</t>
  </si>
  <si>
    <t>neighborhood the favorite marina in the world</t>
  </si>
  <si>
    <t>friends are stars that twinkle in our hearts</t>
  </si>
  <si>
    <t>celebrate every moment : they 'll only be babies once !</t>
  </si>
  <si>
    <t>this - foot dinosaur at the side advertises restaurant business</t>
  </si>
  <si>
    <t>football player celebrates the second goal for football team during the match .</t>
  </si>
  <si>
    <t>bride with her hair blowing in the breeze during a bridal session .</t>
  </si>
  <si>
    <t>kayaking and snorkeling in the waters of island</t>
  </si>
  <si>
    <t>portrait of a cheerful young man</t>
  </si>
  <si>
    <t>person learned to play the drums at a displaced persons camp .</t>
  </si>
  <si>
    <t>the afternoon sun seeps into the pretty garden scattered in foliage .</t>
  </si>
  <si>
    <t>map of person of the caribbean islands</t>
  </si>
  <si>
    <t>handshake between african and a caucasian man</t>
  </si>
  <si>
    <t>men holding new window frame in a room under renovation</t>
  </si>
  <si>
    <t>an image from above of a tabletop decorated with lots of candles in a dark room .</t>
  </si>
  <si>
    <t>climb any tree with this portable ladder .</t>
  </si>
  <si>
    <t>took a tour of one of the ship 's kitchens .</t>
  </si>
  <si>
    <t>home in the peaceful neighborhood .</t>
  </si>
  <si>
    <t>excerpt from a map by person person showing situated on the path</t>
  </si>
  <si>
    <t>girl and boy running through the water at the beach holding hands</t>
  </si>
  <si>
    <t>actor speaks at the event</t>
  </si>
  <si>
    <t>photo : person spent as a police officer .</t>
  </si>
  <si>
    <t>vector illustration of a cute deer with flowers - valentines day greeting card</t>
  </si>
  <si>
    <t>final result : a concentrated mass of forehead that will not attract attention .</t>
  </si>
  <si>
    <t>indie rock artist performs on stage</t>
  </si>
  <si>
    <t>tradition on a calm sea</t>
  </si>
  <si>
    <t>better control with the mm pen .</t>
  </si>
  <si>
    <t>close up of woman running through an autumn park at sunset .</t>
  </si>
  <si>
    <t>adventurer starts solo round - the - world flight in hot - air balloon</t>
  </si>
  <si>
    <t>an engine of a chinook helicopter is undergoing tests .</t>
  </si>
  <si>
    <t>sunset in a bottle by person</t>
  </si>
  <si>
    <t>figurine with a gift in the hand</t>
  </si>
  <si>
    <t>a boy washes a car in the driveway ; royalty - free</t>
  </si>
  <si>
    <t>cars drive into a corner during the race</t>
  </si>
  <si>
    <t>soccer player holds a soccer ball on a professional stadium .</t>
  </si>
  <si>
    <t>the bathroom of the apartment</t>
  </si>
  <si>
    <t>person and film actor attend awards</t>
  </si>
  <si>
    <t>little dogs in the park -- stock photo #</t>
  </si>
  <si>
    <t>flags blowing in the wind .</t>
  </si>
  <si>
    <t>snow covered trees in the winter forest with road .</t>
  </si>
  <si>
    <t>dancer and chef took to the stage once again in tv talent show</t>
  </si>
  <si>
    <t>person performs in concert during festival</t>
  </si>
  <si>
    <t>water tap in the bathroom .</t>
  </si>
  <si>
    <t>her article featured in the paper last week</t>
  </si>
  <si>
    <t>at least in a race you have mile markers and know how long you have to go .</t>
  </si>
  <si>
    <t>if my hair looked like this i 'd be ok .</t>
  </si>
  <si>
    <t>image may contain : person , on stage , playing a musical instrument , guitar and indoor</t>
  </si>
  <si>
    <t>wild ducks at a pond</t>
  </si>
  <si>
    <t>a city was lit up this morning as an overnight vigil in honour of those who died came to an end .</t>
  </si>
  <si>
    <t>electrical wiring on the floor</t>
  </si>
  <si>
    <t>looking good : teaming the look with a chunky silver watch and bracelets , she also shows off some of her many tattoos including the artwork on her hands and neck</t>
  </si>
  <si>
    <t>basic long sleeve top coupled with a neutral paneled skirt and a burnt orange bag and flats .</t>
  </si>
  <si>
    <t>complementary : this living room has a lot of energy and excitement with the combination of bright orange and blue .</t>
  </si>
  <si>
    <t>going green in the garden .</t>
  </si>
  <si>
    <t>music video performer and celebrity arrive at awards .</t>
  </si>
  <si>
    <t>cookies about to come out of the oven .</t>
  </si>
  <si>
    <t>organisation founder in a village</t>
  </si>
  <si>
    <t>male hand making the gesture of a little bit</t>
  </si>
  <si>
    <t>how about this - painted in acrylics by daughter , as a present for person !</t>
  </si>
  <si>
    <t>an office in the city .</t>
  </si>
  <si>
    <t>a model walks the runway at the fashion show during fall .</t>
  </si>
  <si>
    <t>some were twists on classic paintings .</t>
  </si>
  <si>
    <t>color scheme was launched by the home 's natural elements .</t>
  </si>
  <si>
    <t>1st emcees graduation ceremonies for person</t>
  </si>
  <si>
    <t>the moon gains a reddish tint during a lunar eclipse .</t>
  </si>
  <si>
    <t>watercolor polar bears on ice floes seamless pattern , hand painted on a blue background</t>
  </si>
  <si>
    <t>girl standing on a trampoline</t>
  </si>
  <si>
    <t>a cut ft ww1 camouflaged tank</t>
  </si>
  <si>
    <t>team warm up during a training session .</t>
  </si>
  <si>
    <t>flag being supported by a hand</t>
  </si>
  <si>
    <t>front view of an antique greek temple .</t>
  </si>
  <si>
    <t>us county during the day</t>
  </si>
  <si>
    <t>woman lying on a sofa and holding a book</t>
  </si>
  <si>
    <t>an orange squirrel hanging on to a branch .</t>
  </si>
  <si>
    <t>mom and dad with their little girls</t>
  </si>
  <si>
    <t>getting along with organisation sector when you 're the photographer - guest</t>
  </si>
  <si>
    <t>person , left , tries to lift the stick of person during wednesday men 's hockey game .</t>
  </si>
  <si>
    <t>a fashion look featuring heeled sandals , white purse and jewelry .</t>
  </si>
  <si>
    <t>person working with a patient</t>
  </si>
  <si>
    <t>cartoon of the day : september</t>
  </si>
  <si>
    <t>portrait of a man wearing glasses</t>
  </si>
  <si>
    <t>exhibitors participated in celebration , including companies and external organizations .</t>
  </si>
  <si>
    <t>a family is caring for their dog , after a veterinarian removed her leg because she 'd been shot with a . rifle .</t>
  </si>
  <si>
    <t>portrait of biological species a very noisy bird calling as it is in flight , found around country</t>
  </si>
  <si>
    <t>they knew that to put deity in the constitution was to put man out .</t>
  </si>
  <si>
    <t>calendar in a blue house .</t>
  </si>
  <si>
    <t>when finished remove from oven and let cool before serving .</t>
  </si>
  <si>
    <t>actor wore a spring embroidered cotton and tulle long dress</t>
  </si>
  <si>
    <t>on my way to attend a wedding !</t>
  </si>
  <si>
    <t>comb and scissors icon in flat style on a white background</t>
  </si>
  <si>
    <t>dish that is completely from scratch - even the pudding !</t>
  </si>
  <si>
    <t>a light - filled bathroom full of mirrors</t>
  </si>
  <si>
    <t>culinary tool are a simple dish to throw together for a party .</t>
  </si>
  <si>
    <t>architectural landmarks of the world .</t>
  </si>
  <si>
    <t>person just manages for place the ball down as he is tackled by players in front of the line</t>
  </si>
  <si>
    <t>man in action during event .</t>
  </si>
  <si>
    <t>automobile model - importing a car</t>
  </si>
  <si>
    <t>musical genre provided live music at the festivities .</t>
  </si>
  <si>
    <t>person this resort is operated by management and is an example of the mixed capital</t>
  </si>
  <si>
    <t>i had this made for my sweet granddaughter</t>
  </si>
  <si>
    <t>tents as far as the eye can see</t>
  </si>
  <si>
    <t>many burning candles inside a romanian monastery</t>
  </si>
  <si>
    <t>visitors and tourists queue at the entrance</t>
  </si>
  <si>
    <t>a city is quite a deprived area , but it is still fairly close to the city -- which you can see in the background there ~ ~</t>
  </si>
  <si>
    <t>looking to take your dog on holiday ? our pet - friendly caravans mean the pup can enjoy a summer holiday just as much as you !</t>
  </si>
  <si>
    <t>woman changing car tire and talking on the phone</t>
  </si>
  <si>
    <t>river after the bridge divorce at night city</t>
  </si>
  <si>
    <t>logo on the website homepage</t>
  </si>
  <si>
    <t>the world 's fastest electric car at show</t>
  </si>
  <si>
    <t>greeting card featuring the digital art by respect the queen</t>
  </si>
  <si>
    <t>rocks and ground cover plants in an alpine environment &gt;</t>
  </si>
  <si>
    <t>night view from a boat</t>
  </si>
  <si>
    <t>view from the main summit</t>
  </si>
  <si>
    <t>comedian poses with award during ceremony .</t>
  </si>
  <si>
    <t>actor arrives at the world premiere</t>
  </si>
  <si>
    <t>canoes sit on a beautiful , blue lake as clouds hang .</t>
  </si>
  <si>
    <t>little girls playing outside in a sprinkler</t>
  </si>
  <si>
    <t>example of a civil wedding ceremony</t>
  </si>
  <si>
    <t>continuing the party : a group of friends were seen on the beach before the officers started their patrol</t>
  </si>
  <si>
    <t>catalog : dining room -- a mix of colonial and modern .</t>
  </si>
  <si>
    <t>on the way back from visiting room with a view i saw i pheasant flying away</t>
  </si>
  <si>
    <t>exhibition of automotive class during international</t>
  </si>
  <si>
    <t>entrance of the modern building</t>
  </si>
  <si>
    <t>your very own special place inside a wooden ring .</t>
  </si>
  <si>
    <t>there are so many different types of flowers from around the world .</t>
  </si>
  <si>
    <t>when automobile model enters production in february , business will supply tyres</t>
  </si>
  <si>
    <t># warms up before playing sports team during their game .</t>
  </si>
  <si>
    <t>set up table in a restaurant</t>
  </si>
  <si>
    <t>on old fashioned neon sign with a tooth outside a dentist 's office</t>
  </si>
  <si>
    <t>men with mustaches are talking to each other vector art illustration</t>
  </si>
  <si>
    <t>women near tree in the park</t>
  </si>
  <si>
    <t>handsome man using a tablet computer , isolated over a white background</t>
  </si>
  <si>
    <t>master bedroom with new queen bed and dresser .</t>
  </si>
  <si>
    <t>its magic the way money flows to me</t>
  </si>
  <si>
    <t>football player and attempt to block an attack on the goal by football player</t>
  </si>
  <si>
    <t>little girl in a red t - shirt puts wooden figures on a table , where box with cells is</t>
  </si>
  <si>
    <t>general view in the stadium during the international friendly match</t>
  </si>
  <si>
    <t>quiet pond in the middle of forest .</t>
  </si>
  <si>
    <t>golden ribbon with inscription grand opening the seventh of march on white background red air balloons with confetti .</t>
  </si>
  <si>
    <t>fuzzy cat on fuzzy rug .</t>
  </si>
  <si>
    <t>comedian and actor in a scene from the movie</t>
  </si>
  <si>
    <t>flywheel single mass for all vehicles</t>
  </si>
  <si>
    <t>person performs on the main stage during day of festival</t>
  </si>
  <si>
    <t>onscreen wife , is able to let her hair down when she 's not playing person .</t>
  </si>
  <si>
    <t>fishing boats on a beach in deal</t>
  </si>
  <si>
    <t>the clownfish swim around and inside anemones in reef .</t>
  </si>
  <si>
    <t>person shows her toned back in the gorgeous floral maxi dress</t>
  </si>
  <si>
    <t>man wearing a suit tossing screws and bolts in slow motion</t>
  </si>
  <si>
    <t>crowd of passengers trying to get inside indian district</t>
  </si>
  <si>
    <t>mountains rise above the coast with clouds flanking the ancient eroded remnants of a volcano</t>
  </si>
  <si>
    <t>sunset over the red rocks .</t>
  </si>
  <si>
    <t>a foot bridge only passable at low tide</t>
  </si>
  <si>
    <t>out top locations for a picnic</t>
  </si>
  <si>
    <t>texture or backgrounds of animal on the cemented wall</t>
  </si>
  <si>
    <t>tennis player returns the ball to tennis player during their second round match at the stadium .</t>
  </si>
  <si>
    <t>problems are not from the horse</t>
  </si>
  <si>
    <t>person in action during the audi fis alpine ski world cup women 's slalom</t>
  </si>
  <si>
    <t>baby shower invitations cheap : baby shower invitations cheap is impressive ideas which can be applied into your baby shower invitation</t>
  </si>
  <si>
    <t>mobile police van parked in a field</t>
  </si>
  <si>
    <t>it is not sure that someone will love the shape of you but you will surely be noticed this summer with lawn .</t>
  </si>
  <si>
    <t>the group of photographer works near the tripod with camera opposite big lake in winter</t>
  </si>
  <si>
    <t>abstract logo with colored squares .</t>
  </si>
  <si>
    <t>physical examination of the thigh and hip</t>
  </si>
  <si>
    <t>a girl speeding on an old - model cycle on a road with a brick wall beside and a car parked in the background</t>
  </si>
  <si>
    <t>retail therapy : the trio cut a chic appearance as they enjoyed a day of shopping</t>
  </si>
  <si>
    <t>person showcases an outfit by film character during the official launch for festival .</t>
  </si>
  <si>
    <t>the feature looked at drunken tattoos on holiday that teens may live to regret</t>
  </si>
  <si>
    <t>biological species standing on a hilltop against a blue sky and snow covered hill with eye contact</t>
  </si>
  <si>
    <t>filming location from the air</t>
  </si>
  <si>
    <t>champagne and bridal party bouquets in vases on the bridal table</t>
  </si>
  <si>
    <t>weights set up inside the gym</t>
  </si>
  <si>
    <t>illustration of a girl on a white background</t>
  </si>
  <si>
    <t>ferry in the bay at sunset</t>
  </si>
  <si>
    <t>how could i forget about the magic golden flower for tangled birthday party .</t>
  </si>
  <si>
    <t>a rodent among - from</t>
  </si>
  <si>
    <t>invention with collectors are bears dressed as sailors .</t>
  </si>
  <si>
    <t>feeding cows on the farm in winter</t>
  </si>
  <si>
    <t>time - lapse view of a stream running through tropical rainforest</t>
  </si>
  <si>
    <t>a saxophonist playing in the streets at night</t>
  </si>
  <si>
    <t>a picture of a slate roof being installed</t>
  </si>
  <si>
    <t>profession cuts the hair of the client with clipper</t>
  </si>
  <si>
    <t>the bright pattern is the latest optical illusion to sweep the net , playing on the way your brain processes colour</t>
  </si>
  <si>
    <t>a map of the largest remaining wild areas .</t>
  </si>
  <si>
    <t>a vase of flowers , 1750 's</t>
  </si>
  <si>
    <t>seamless floral pattern with the watercolor simple blue abstract flowers , hand drawn on a pink background</t>
  </si>
  <si>
    <t>person follows athlete to the end zone for a touchdown saturday night</t>
  </si>
  <si>
    <t>the girl with the red hat , and fur</t>
  </si>
  <si>
    <t>signs on the beach show how the beach was divided into different sectors .</t>
  </si>
  <si>
    <t>without this , travel would be a lot longer</t>
  </si>
  <si>
    <t>on the christmas tree appear blue decorations and then disappear in empty room .</t>
  </si>
  <si>
    <t>beautiful light in the winter forest with no snow .</t>
  </si>
  <si>
    <t>vietnamese dish : # sliced steak noodle soup</t>
  </si>
  <si>
    <t>athlete leads his team - mates on a jog around the pitch during the warm - up</t>
  </si>
  <si>
    <t>muscular young man in studio on dark background shows the different movements and body parts</t>
  </si>
  <si>
    <t>illustration , i hope you like it !</t>
  </si>
  <si>
    <t>biological genus playing on the beach</t>
  </si>
  <si>
    <t>person goes for a freezing swim in the protected bay</t>
  </si>
  <si>
    <t>side view of a man walking &amp; talking on a mobile phone , 4k shot with alpha channel</t>
  </si>
  <si>
    <t>the adjacent room to ours .</t>
  </si>
  <si>
    <t>face of beautiful woman on the background of business people</t>
  </si>
  <si>
    <t>bridge at night in the city</t>
  </si>
  <si>
    <t>latter day bride ... garment is called person .</t>
  </si>
  <si>
    <t>a young woman is standing in a garden with a shed in the background</t>
  </si>
  <si>
    <t>an illustrated icon isolated on a background</t>
  </si>
  <si>
    <t>illustration of a witch flying over the moon</t>
  </si>
  <si>
    <t>it rained all night - quiet morning on the farm</t>
  </si>
  <si>
    <t>actors during - red carpet .</t>
  </si>
  <si>
    <t>gulls and ducks fly over the sea</t>
  </si>
  <si>
    <t>a dark - haired young woman with a clock in her hand , startled as she is late again</t>
  </si>
  <si>
    <t>a waterfall made of stone is one of those things that could become a focal point of any pond .</t>
  </si>
  <si>
    <t>hopefully , we can find a games to go to when you are here in january .</t>
  </si>
  <si>
    <t>athlete throws a pass during the first half of the college football game against american football team</t>
  </si>
  <si>
    <t>i want to do more art just for fun and to pay tribute .</t>
  </si>
  <si>
    <t>children 's christmas table ... how cute !</t>
  </si>
  <si>
    <t>ice hockey left winger represented hockey team .</t>
  </si>
  <si>
    <t>hipster girl sitting on the border wall and singing</t>
  </si>
  <si>
    <t>interior design medium size large table amid brown plastered wall space as well as rocks that adorn , sofa sweet cream make more space .</t>
  </si>
  <si>
    <t>type of dish - add all the meat to the sauce</t>
  </si>
  <si>
    <t>actor attends the premiere at laemmle noho</t>
  </si>
  <si>
    <t>picture of a carriage house</t>
  </si>
  <si>
    <t>picture of a sunset over the mountains .</t>
  </si>
  <si>
    <t>actors during their 50th wedding anniversary celebration at the temple .</t>
  </si>
  <si>
    <t>woman putting on a bracelet on her daughter 's hand</t>
  </si>
  <si>
    <t>motorcycle racer on his way to victory during race</t>
  </si>
  <si>
    <t>original fine art for person</t>
  </si>
  <si>
    <t>football player shows off in a dazzling jacket alongside person , who wore a silver and black dress</t>
  </si>
  <si>
    <t>actors attend the premiere of historical drama film .</t>
  </si>
  <si>
    <t>animal sits in a clearing</t>
  </si>
  <si>
    <t>getting dressed for the holidays can be somewhat stressful .</t>
  </si>
  <si>
    <t>traffic congestion at the junction</t>
  </si>
  <si>
    <t>come along with me as i show you the highlights !</t>
  </si>
  <si>
    <t>a row of bikes in racks without wheels</t>
  </si>
  <si>
    <t>hand holding tweezers on a white background</t>
  </si>
  <si>
    <t>an interior design , decorating , and diy lifestyle blog with budget decor and furniture sources , paint colors , designer room images .</t>
  </si>
  <si>
    <t>stock photo with high relief , illuminated by the sun</t>
  </si>
  <si>
    <t>one of the buildings where person owned a property</t>
  </si>
  <si>
    <t>grave of spoken word artist</t>
  </si>
  <si>
    <t>portrait of a camel in the desert</t>
  </si>
  <si>
    <t>it is located but the landscape here is more romantic than creepy .</t>
  </si>
  <si>
    <t>female in glasses working at a laptop</t>
  </si>
  <si>
    <t>statue , set in gardens , of an unknown character with a musical instrument</t>
  </si>
  <si>
    <t>here is the classic author 's book you need to be reading based on your zodiac sign .</t>
  </si>
  <si>
    <t>a girl watches a polo match during the festival</t>
  </si>
  <si>
    <t>coach speaks to the media during a training session .</t>
  </si>
  <si>
    <t>mountain range covered in the snow , winter</t>
  </si>
  <si>
    <t>vector illustration of a vintage instant photo camera on a wavy background</t>
  </si>
  <si>
    <t>wooden lighthouse after the storm has passed .</t>
  </si>
  <si>
    <t>last week the actress showered more love on her beau as she shared a black and white close - up of person on social media</t>
  </si>
  <si>
    <t>if i dye my hair red again i am so doing this costume at some point</t>
  </si>
  <si>
    <t>i 'm not against any kind of love and i think this movie will open up your mind from the other point of view , it is somewhat realistic and well portrayed by the actors .</t>
  </si>
  <si>
    <t>person wears person and fictional object he was awarded on tuesday .</t>
  </si>
  <si>
    <t>hand holding smartphone with male doctor on call and an online consultation .</t>
  </si>
  <si>
    <t>person digitally painted into historical portraits</t>
  </si>
  <si>
    <t>attractive man wearing casual clothes isolated on a white background</t>
  </si>
  <si>
    <t>singer attends a press conference of her concert .</t>
  </si>
  <si>
    <t>a pilot gives a thumbs - up as participants on vultures row watch</t>
  </si>
  <si>
    <t>come on in and shop the department .</t>
  </si>
  <si>
    <t>a boy with his donkeys</t>
  </si>
  <si>
    <t>bright orange crab on a barbecue grill at the beach</t>
  </si>
  <si>
    <t>coach on the floor prior to ringing the opening bell</t>
  </si>
  <si>
    <t>wild rice in wooden bowl , isolated on a white background</t>
  </si>
  <si>
    <t>winter snow - covered road in the snowy forest under a clear blue sky and the sunset light , winter landscape in pastel colors</t>
  </si>
  <si>
    <t>the first of bedrooms on the main level .</t>
  </si>
  <si>
    <t>shell on a coast in lights of sunset for 1920x1080</t>
  </si>
  <si>
    <t>person , a street artist and graphic designer , combats gang - related graffiti with his own art inspired by popular culture and his roots .</t>
  </si>
  <si>
    <t>motion blur of a rural road to infinity from inside a moving car</t>
  </si>
  <si>
    <t>embracing you with a hug ... good night</t>
  </si>
  <si>
    <t>person lost a leg and is paralyzed from the waist down .</t>
  </si>
  <si>
    <t>burning straw in the field , a lot of thick smoke</t>
  </si>
  <si>
    <t>this file photo shows water being poured out of a faucet .</t>
  </si>
  <si>
    <t>deep in the snowy woods</t>
  </si>
  <si>
    <t>what if winter is not a place outside ?</t>
  </si>
  <si>
    <t>colonial - style houses line the streets</t>
  </si>
  <si>
    <t>embedded in religious text , poetry book clearly articulates our responsibility to our fathers -- whether by birth or adoption .</t>
  </si>
  <si>
    <t>waiter serving plates of food in a restaurant</t>
  </si>
  <si>
    <t>day a song that a sibling listens to and my little brother lives this song</t>
  </si>
  <si>
    <t>a silver bicycle chained to a pole in a piazza</t>
  </si>
  <si>
    <t>the teams face off during the game .</t>
  </si>
  <si>
    <t>flowers waving in the wind close - up</t>
  </si>
  <si>
    <t>an early morning train ride to a city</t>
  </si>
  <si>
    <t>optical illusion in the form of decreasing volumetric fractal monochrome triangles , forming a narrow corridor .</t>
  </si>
  <si>
    <t>instrumental rock artist performs on stage</t>
  </si>
  <si>
    <t>interior of a car , picture of dashboard</t>
  </si>
  <si>
    <t>it 's a shame how bay has been mercilessly spoiled by mass tourism .</t>
  </si>
  <si>
    <t>see which top - rated products really come for your nails .</t>
  </si>
  <si>
    <t>the large , open dining room can get loud on the weekends .</t>
  </si>
  <si>
    <t>if i had a child , i could not forgive myself if she did not have one of these beds ... or he .</t>
  </si>
  <si>
    <t>everyone formed a strong opinion about me because of the way i was marketed .</t>
  </si>
  <si>
    <t>silhouette of couple , sitting on bench with arms round each other , against sunset over the ocean royalty - free</t>
  </si>
  <si>
    <t>young man sitting on stairs has a headache , slider shot right</t>
  </si>
  <si>
    <t>football player and tussle for the ball</t>
  </si>
  <si>
    <t>snow lightly blankets the tops of buildings</t>
  </si>
  <si>
    <t>flag waves over crowd waiting to hear military commander speak</t>
  </si>
  <si>
    <t>armed force with their aircraft in the early 1940s .</t>
  </si>
  <si>
    <t>beef steak isolated on a white background .</t>
  </si>
  <si>
    <t>a paratrooper descends through the sky</t>
  </si>
  <si>
    <t>a rich man being driven by a chauffeur in a convertible car circa 's .</t>
  </si>
  <si>
    <t>winter road in the forest</t>
  </si>
  <si>
    <t>head out for a meal in the district .</t>
  </si>
  <si>
    <t>person and animal make use of the fallen branches</t>
  </si>
  <si>
    <t>find peace on the balcony</t>
  </si>
  <si>
    <t>pattern with a christmas tree .</t>
  </si>
  <si>
    <t>interior of a modern apartment with curved ceiling</t>
  </si>
  <si>
    <t>exploring rocks along the shoreline</t>
  </si>
  <si>
    <t>athlete , here in action has always had sports team enamoured of his speedy , physical game .</t>
  </si>
  <si>
    <t>coins in an open purse / wallet - small change</t>
  </si>
  <si>
    <t>military person kissed by an elephant</t>
  </si>
  <si>
    <t>aircraft were flown by the famed volunteers</t>
  </si>
  <si>
    <t>organisation sector - i love capturing the world through words and pictures .</t>
  </si>
  <si>
    <t>celebrity attends the world premiere of season ofthe crown</t>
  </si>
  <si>
    <t>women 's handbag isolated on a white background</t>
  </si>
  <si>
    <t>colorful cartoon illustration of bells on a white background .</t>
  </si>
  <si>
    <t>football player scores a goal for a city during the match .</t>
  </si>
  <si>
    <t>the window in the ensuite bathroom looks out into the trees .</t>
  </si>
  <si>
    <t>fire flames on a black background</t>
  </si>
  <si>
    <t>detail of some fresh carrots at the market .</t>
  </si>
  <si>
    <t>isolated portrait of caucasian old man with long white beard wearing a hat</t>
  </si>
  <si>
    <t>workers prepare to take down the statue of military commander , which stands feet tall</t>
  </si>
  <si>
    <t>food looked every bit a lady in a collared dress at awards .</t>
  </si>
  <si>
    <t>clouds of planet and star sky on the background .</t>
  </si>
  <si>
    <t>jet airplane taking off on the runway at show</t>
  </si>
  <si>
    <t>person - young man by a lake</t>
  </si>
  <si>
    <t>fit and healthy young woman measuring her waist with a tape measure .</t>
  </si>
  <si>
    <t>concept for fast online delivery service .</t>
  </si>
  <si>
    <t>water crossing on the station</t>
  </si>
  <si>
    <t>portrait of young business woman with her colleague at the back in a conference room</t>
  </si>
  <si>
    <t>members of the public walk before it is officially opened .</t>
  </si>
  <si>
    <t>bride on the fire truck</t>
  </si>
  <si>
    <t>a boy with apron juggling with fruits isolated on white background</t>
  </si>
  <si>
    <t>beautiful dining table with white chairs on wooden floor in front of a concrete wall with picture frames and suspended</t>
  </si>
  <si>
    <t>soccer player celebrates scoring his side 's first goal of the game with footballer</t>
  </si>
  <si>
    <t>close up of beautiful young woman in the white headphones listening to the music and moving in the rhythm at the office .</t>
  </si>
  <si>
    <t>the upright piano belonging to swing artist</t>
  </si>
  <si>
    <t>builder talking on mobile phone and standing with his finger to his lips .</t>
  </si>
  <si>
    <t>living room with dining area and hall way to the bedrooms</t>
  </si>
  <si>
    <t>a bride 's shoes and purse rest on the bed</t>
  </si>
  <si>
    <t>blonde girl in a black blouse and white skirt leaves the room</t>
  </si>
  <si>
    <t>actor attends screening during festival .</t>
  </si>
  <si>
    <t>a bride poses for a photography on her wedding day</t>
  </si>
  <si>
    <t>detail of a vehicle with chrome</t>
  </si>
  <si>
    <t>the bright red letter m with a festive pattern and isolated on a white background</t>
  </si>
  <si>
    <t>politician delivers his sixth state of the speech</t>
  </si>
  <si>
    <t>ceremony overlooking bodies of water .</t>
  </si>
  <si>
    <t>the cup is pictured during german city</t>
  </si>
  <si>
    <t>band with garage rock artist performs live on stage at festival</t>
  </si>
  <si>
    <t>how to get a child with diarrhea to eat food</t>
  </si>
  <si>
    <t>heart and the word love of the stars on a black night sky , vector</t>
  </si>
  <si>
    <t>close up of a slimy worm resting in the mud</t>
  </si>
  <si>
    <t>man with a horse standing in a steppe</t>
  </si>
  <si>
    <t>river as seen in a sunset</t>
  </si>
  <si>
    <t>weeping willow tree on the bank of a river in the summer .</t>
  </si>
  <si>
    <t>a girl holds a snowman at the camp on the island following heavy snow .</t>
  </si>
  <si>
    <t>cricket player adjudged award category</t>
  </si>
  <si>
    <t>residential buildings under arch bridge in city</t>
  </si>
  <si>
    <t>abstract floral ornament in oriental style on a white background</t>
  </si>
  <si>
    <t>black and white sketch of a soccer ball , drawn by hand , on a green background .</t>
  </si>
  <si>
    <t>sculpture is based on an illustration he did for magazine .</t>
  </si>
  <si>
    <t>biological species in the flower bed outside .</t>
  </si>
  <si>
    <t>i would love to see this one restored , it 's as well .</t>
  </si>
  <si>
    <t>apple , pear , plum and cherry trees grow within the estate 's walled garden</t>
  </si>
  <si>
    <t>this picture taken shows a monkey sitting on a fence .</t>
  </si>
  <si>
    <t>vector seamless pattern with tropical fruits in a flat style .</t>
  </si>
  <si>
    <t>water and computer hardware business .</t>
  </si>
  <si>
    <t>a cartoon boy pushing a wooden cart with easter eggs</t>
  </si>
  <si>
    <t>reflection of ongoing construction work in the facade</t>
  </si>
  <si>
    <t>clear plastic containers of mixed cut fresh fruit on the shelf in a supermarket</t>
  </si>
  <si>
    <t>cover up dress , size find out more about the great product at the image link .</t>
  </si>
  <si>
    <t>you are worth every mile between us .</t>
  </si>
  <si>
    <t>a close up image of the flag</t>
  </si>
  <si>
    <t>nice view of courtyard can be observed from the windows .</t>
  </si>
  <si>
    <t>the film introduces us to friends travelling to the mountains together .</t>
  </si>
  <si>
    <t>the most amazing facts about sharks</t>
  </si>
  <si>
    <t>person celebrates a win in the 200 .</t>
  </si>
  <si>
    <t>a chain of islands in a broad area of water</t>
  </si>
  <si>
    <t>i think this woman is dressed in robes from the period .</t>
  </si>
  <si>
    <t>director of cinematographer finds the shot on the set of crime fiction film</t>
  </si>
  <si>
    <t>flock of ostrich run together fleeing a predator</t>
  </si>
  <si>
    <t>view from the roof of our apartment</t>
  </si>
  <si>
    <t>seamless pattern with marine rope , knots and boats on a blue background .</t>
  </si>
  <si>
    <t>baroque structure is seen above river and bridge</t>
  </si>
  <si>
    <t>panoramic view of cemetery under a giant sweet gum tree royalty - free</t>
  </si>
  <si>
    <t>sandals in a neutral color .</t>
  </si>
  <si>
    <t>indie rock artist and person of indie rock artist perform on stage during festival</t>
  </si>
  <si>
    <t>a portrait reminiscent of film character</t>
  </si>
  <si>
    <t>touchdown ? the referee runs in for a closer look .</t>
  </si>
  <si>
    <t>stained glass of the car .</t>
  </si>
  <si>
    <t>nothing can rain on their parade : cast and crew members were seen to take shelter from the rain under an umbrella while on set</t>
  </si>
  <si>
    <t>the girls are married off at early age followed by early pregnancy .</t>
  </si>
  <si>
    <t>actor attends day at festival</t>
  </si>
  <si>
    <t>teenagers narrowly avoid being swept to their deaths as they play chicken with the huge waves crashing over the lighthouse and breakwater at seafront</t>
  </si>
  <si>
    <t>actor arrives at the special screening .</t>
  </si>
  <si>
    <t>an employee walks into a store</t>
  </si>
  <si>
    <t>rugby player during the training session</t>
  </si>
  <si>
    <t>in contrast , horns have a c or half - moon shape and are much longer -- ranging from inches .</t>
  </si>
  <si>
    <t>comet passing the spire of person .</t>
  </si>
  <si>
    <t>basketball team pose for a team photo .</t>
  </si>
  <si>
    <t>automatic doors at the entrance to a commercial building</t>
  </si>
  <si>
    <t>you can take your dog to this beach</t>
  </si>
  <si>
    <t>actor pose at the festival portrait studio</t>
  </si>
  <si>
    <t>people photographing approaching steam locomotive at station on the narrow gauge railway</t>
  </si>
  <si>
    <t>person , a-class frigate , on its arrival for person</t>
  </si>
  <si>
    <t>orchid on a white background , in a rusty can of canned</t>
  </si>
  <si>
    <t>a group shot of the donated trees at festival</t>
  </si>
  <si>
    <t>the young woman doing yoga of the beach .</t>
  </si>
  <si>
    <t>episode : design in the 21st century</t>
  </si>
  <si>
    <t>which of these is not a variety of beagle ?</t>
  </si>
  <si>
    <t>a tomato ripens on the vine in the sunshine</t>
  </si>
  <si>
    <t>industry in on the shores of person</t>
  </si>
  <si>
    <t>fishing boats in the harbour</t>
  </si>
  <si>
    <t>graphic designer has designed a limited edition series of different posters .</t>
  </si>
  <si>
    <t>a night , fisheye view of the hotel as seen from the hotel 's rooftop garden</t>
  </si>
  <si>
    <t>abstract image of a social network .</t>
  </si>
  <si>
    <t>football player runs through drills during a training session at the military base</t>
  </si>
  <si>
    <t>clock tower in the old city</t>
  </si>
  <si>
    <t>olympic athlete doubled lead when he finished from close range and left person in the goal with no chance</t>
  </si>
  <si>
    <t>alternatives to the plain white ceiling</t>
  </si>
  <si>
    <t>medium length hairstyles for a wedding</t>
  </si>
  <si>
    <t>the sketch of an unknown truck</t>
  </si>
  <si>
    <t>white and soft pink with pops of burgundy in a fun unstructured bouquet .</t>
  </si>
  <si>
    <t>cantilever bridge over looking the canyon</t>
  </si>
  <si>
    <t>musical artist performs with person during contest .</t>
  </si>
  <si>
    <t>basketball court in an old jail , green</t>
  </si>
  <si>
    <t>mobile masts next to a shrine on a hill</t>
  </si>
  <si>
    <t>old woman at a sewing machine</t>
  </si>
  <si>
    <t>a hiker on a high ledge</t>
  </si>
  <si>
    <t>cars parked in the basement of a building</t>
  </si>
  <si>
    <t>the chapel is a place for quiet reflection .</t>
  </si>
  <si>
    <t>waterfront as viewed from a boat .</t>
  </si>
  <si>
    <t>view from the top of hill .</t>
  </si>
  <si>
    <t>golden shining wavy lines , snowflakes and falling snow with the words , with glowing effect on a bright red background</t>
  </si>
  <si>
    <t>the stencil applied in a random , loose and overlapping pattern .</t>
  </si>
  <si>
    <t>race held during festival held</t>
  </si>
  <si>
    <t>do not let pain and illness build walls .</t>
  </si>
  <si>
    <t>singer and blues artist at a party</t>
  </si>
  <si>
    <t>the former home in the village</t>
  </si>
  <si>
    <t>live music at the bbq , every wednesday night .</t>
  </si>
  <si>
    <t>pattern for the class developed</t>
  </si>
  <si>
    <t>-- a room should never allow the eye to settle in place .</t>
  </si>
  <si>
    <t>set of autumn leaves and nuts on a white background</t>
  </si>
  <si>
    <t>person is the top runner on the cross country team that is expected to win a second straight state championship this weekend .</t>
  </si>
  <si>
    <t>portrait of boy standing on a road with his skateboard</t>
  </si>
  <si>
    <t>looking up at the dome inside german city .</t>
  </si>
  <si>
    <t>garden of person or person is a major palace in the historical town center</t>
  </si>
  <si>
    <t>a bedroom with gold wallpaper , black art , and a vintage chandelier</t>
  </si>
  <si>
    <t>dazzling : monarch , in a gown , with her new husband</t>
  </si>
  <si>
    <t>cars are parked outside the apartment building where artworks were found .</t>
  </si>
  <si>
    <t>award winner with man and organisation founder during a visit to the headquarters .</t>
  </si>
  <si>
    <t>dogs return to the pound</t>
  </si>
  <si>
    <t>a surfer swiftly riding a wave , passes by various surfers paddling their surfboards</t>
  </si>
  <si>
    <t>silhouette of retro style couple in the hear frame</t>
  </si>
  <si>
    <t>green bug sitting on the leaf .</t>
  </si>
  <si>
    <t>vertical panoramic photograph of buildings on a clear day in the district</t>
  </si>
  <si>
    <t>roasted biological variety in a bowl</t>
  </si>
  <si>
    <t>high quality aerial footage in gothic style .</t>
  </si>
  <si>
    <t>lime and avocado on a white background close - up</t>
  </si>
  <si>
    <t>actor attends radio station owner</t>
  </si>
  <si>
    <t>watercolor seamless pattern with broccoli and carrots on a colored background</t>
  </si>
  <si>
    <t>growing a beard right before summer was a bad choice</t>
  </si>
  <si>
    <t>happy family walking along a path in the woods</t>
  </si>
  <si>
    <t>bathroom with double sinks and a tub</t>
  </si>
  <si>
    <t>actor at the premiere offilm .</t>
  </si>
  <si>
    <t>green background with yellow sunflower in the middle .</t>
  </si>
  <si>
    <t>frost it with chocolate frosting .</t>
  </si>
  <si>
    <t>garment by person for $125 .</t>
  </si>
  <si>
    <t>person of artist perform on the main stage at festival</t>
  </si>
  <si>
    <t># looks to drive to the basket against basketball team in a game .</t>
  </si>
  <si>
    <t>hand drawn vector seamless pattern with flying swallows .</t>
  </si>
  <si>
    <t>mexican dish is one of my favorite cook once and eat it all week long dishes !</t>
  </si>
  <si>
    <t>football player shields the ball vs - friendly match</t>
  </si>
  <si>
    <t>further education if you are interested in further education consider reading the following text .</t>
  </si>
  <si>
    <t>if you cross a line and nothing happens , the line loses meaning picture quote #</t>
  </si>
  <si>
    <t>teenage boy laying on grass on a summers day</t>
  </si>
  <si>
    <t>the front of our boat</t>
  </si>
  <si>
    <t>bicycle on the beach at sunrise .</t>
  </si>
  <si>
    <t>nocturnal birds like this barred owl are more active at night .</t>
  </si>
  <si>
    <t>grandmother tries to communicate with an abandoned grandson on a park bench</t>
  </si>
  <si>
    <t>a bathroom on the main floor and a second one in the basement !</t>
  </si>
  <si>
    <t>christmas tree discarded on the street</t>
  </si>
  <si>
    <t>winter wonderland themed wedding reception was held .</t>
  </si>
  <si>
    <t>retail business made biological genus graphic to honor pro skateboarder , person , and his legacy .</t>
  </si>
  <si>
    <t>glass shiny ornament on a christmas tree branch .</t>
  </si>
  <si>
    <t>under qualifier woven jacket is flashy in the best kind of ways - stylish and reflective .</t>
  </si>
  <si>
    <t>a monkey in a tree</t>
  </si>
  <si>
    <t>fictional object on a blue background .</t>
  </si>
  <si>
    <t>detail of a player 's boots during a training session at training camp</t>
  </si>
  <si>
    <t>cute boy with hat feeling cold in the winter snow</t>
  </si>
  <si>
    <t>stairs that double as a bookcase .</t>
  </si>
  <si>
    <t>colorful rainbow from the fountain on the pond</t>
  </si>
  <si>
    <t>welcome to another day of our documenting series !</t>
  </si>
  <si>
    <t>in addition to the game metro , you can also download runner for free .</t>
  </si>
  <si>
    <t>a seamless background pattern with vintage style watercolor birds and roses</t>
  </si>
  <si>
    <t>children read books in the bedroom .</t>
  </si>
  <si>
    <t>actor enters show with taping</t>
  </si>
  <si>
    <t>actor on hood of tank in a scene from the film</t>
  </si>
  <si>
    <t>breakfast with a fabulous view .</t>
  </si>
  <si>
    <t>leaders and other special guests cut the ribbon during a ceremony .</t>
  </si>
  <si>
    <t>in the battle of eyes ... heart is the one who dies !</t>
  </si>
  <si>
    <t>boy jumping on a trampoline</t>
  </si>
  <si>
    <t>thousands of people have taken advantage of the sunshine to relax and sunbathe pictured a girl enjoying ice - cream</t>
  </si>
  <si>
    <t>person of hard rock artist performing live at festival</t>
  </si>
  <si>
    <t>fade with snowy white glitter and peek - a-boo chevron .</t>
  </si>
  <si>
    <t>person and her children look on as person performs at theater</t>
  </si>
  <si>
    <t>artist 's rendition of telescope in space</t>
  </si>
  <si>
    <t>i sit in the shower to sleep just a bit longer in the morning</t>
  </si>
  <si>
    <t>installation view of painting artist : our heads are round so our thoughts can change direction .</t>
  </si>
  <si>
    <t>actors attend the build series to discuss .</t>
  </si>
  <si>
    <t>somewhere up in the mountains -- the town is somewhere down there !</t>
  </si>
  <si>
    <t>flea market on sunday in a community .</t>
  </si>
  <si>
    <t>add a bit of colour to your fence or hang around your shed !</t>
  </si>
  <si>
    <t>actor working on a mural for organisation</t>
  </si>
  <si>
    <t>award winner , centre , won the men 's event</t>
  </si>
  <si>
    <t>great plants made for the shade</t>
  </si>
  <si>
    <t>a sunset and waves shot</t>
  </si>
  <si>
    <t>a view of the deck of ship .</t>
  </si>
  <si>
    <t>aircraft model lashed to the deck wasp</t>
  </si>
  <si>
    <t>my driver stopped at this view overlooking person and the surrounding hills .</t>
  </si>
  <si>
    <t>girls soccer team with arms around each other on soccer field .</t>
  </si>
  <si>
    <t>view from the northwest along full - height view</t>
  </si>
  <si>
    <t>person arranging the wedding dress worn by person , married and costing pounds .</t>
  </si>
  <si>
    <t>just in - for table top or use on a stand , a renovated antique mannequin</t>
  </si>
  <si>
    <t>unidentified woman with traditional costumes participates in festival</t>
  </si>
  <si>
    <t>his most recent tattoo depicts a statue of deity across his back</t>
  </si>
  <si>
    <t>view of lagoon from inside the train carriage traveling on tracks on the water</t>
  </si>
  <si>
    <t>tanks moving through the map and flag .</t>
  </si>
  <si>
    <t>a group photo of person and his team in black and white .</t>
  </si>
  <si>
    <t>probable portrait of person by painting artist</t>
  </si>
  <si>
    <t>soccer player on the ball against football team during the match .</t>
  </si>
  <si>
    <t>the sign , in the hills above filming location</t>
  </si>
  <si>
    <t>life is like riding a bicycle .</t>
  </si>
  <si>
    <t>python explodes after animal ... just another day in # # animals</t>
  </si>
  <si>
    <t>blue fedora hat isolated on a white background</t>
  </si>
  <si>
    <t>flag on a person royalty - free</t>
  </si>
  <si>
    <t>image may contain : person , on stage , playing a musical instrument , standing and indoor</t>
  </si>
  <si>
    <t>a view of the ocean before the storm</t>
  </si>
  <si>
    <t>my first vote was done on a machine like this !</t>
  </si>
  <si>
    <t>hand drawn style illustration of a cute girl on a tropical beach</t>
  </si>
  <si>
    <t>shopping center furnished rental apartment</t>
  </si>
  <si>
    <t>make up : nails to match lips or we can opt for a different glaze - i will pack options</t>
  </si>
  <si>
    <t>folk rock artist of folk rock artist performs .</t>
  </si>
  <si>
    <t>leather ... i say go slim fit white shirt and leather slim tie as well .</t>
  </si>
  <si>
    <t>senior woman caring for man with a fever</t>
  </si>
  <si>
    <t>sunset silhouettes a lone fisherman at the boardwalk .</t>
  </si>
  <si>
    <t>these wheels still exists , through them we get around .</t>
  </si>
  <si>
    <t>business people inside a modern office building</t>
  </si>
  <si>
    <t>actor on stage at event</t>
  </si>
  <si>
    <t>silhouettes for a hairdressing salon</t>
  </si>
  <si>
    <t>image may contain : person , on stage , playing a musical instrument , guitar , night and indoor</t>
  </si>
  <si>
    <t>a flower for you by person</t>
  </si>
  <si>
    <t>ice hockey coach reacts to a penalty during a game against sports team .</t>
  </si>
  <si>
    <t>time lapse of night traffic with pagoda</t>
  </si>
  <si>
    <t>players celebrate a touchdown with american football player .</t>
  </si>
  <si>
    <t>daily life in history : an aristocratic supper during reign of military commander .</t>
  </si>
  <si>
    <t>hard rock artist and celebrity at the spring runway show</t>
  </si>
  <si>
    <t>clip art of vector image of a dog golden retriever</t>
  </si>
  <si>
    <t>blossom of biological species isolated on white #</t>
  </si>
  <si>
    <t>the winter of the pond</t>
  </si>
  <si>
    <t>vector illustration of a seamless pattern</t>
  </si>
  <si>
    <t>biological species on a power line with lines</t>
  </si>
  <si>
    <t>a kennel with room for dogs is on property .</t>
  </si>
  <si>
    <t>traditional houses in a village</t>
  </si>
  <si>
    <t>medium shot of girl entering frame right , then standing by water 's edge , her reflection in the water .</t>
  </si>
  <si>
    <t>a line of bicycles parked on the campus .</t>
  </si>
  <si>
    <t>a sample of creative dishes .</t>
  </si>
  <si>
    <t>may also be doomed , like his namesake .</t>
  </si>
  <si>
    <t>crazy cartoon seamless pattern with planets , stars .</t>
  </si>
  <si>
    <t>hard rock artist attends the benefit concert .</t>
  </si>
  <si>
    <t>in a glass pour the juice</t>
  </si>
  <si>
    <t>map showing the proposed route of the second waterway</t>
  </si>
  <si>
    <t>pop artist as a child</t>
  </si>
  <si>
    <t>people emerge from a cave .</t>
  </si>
  <si>
    <t>we are hiring message written on the blackboard .</t>
  </si>
  <si>
    <t>welcome aboard caption stenciled to the side of a colorful yellow and orange bus in capital city</t>
  </si>
  <si>
    <t>close - up of a yellow flower</t>
  </si>
  <si>
    <t>along the tracks ... reminds me of when i was a kid and used to walk home from school along the railroad tracks</t>
  </si>
  <si>
    <t>full bathroom on the upper level</t>
  </si>
  <si>
    <t>evening on vineyards of the region over person</t>
  </si>
  <si>
    <t>christmas motif with white lines that look like a fir tree .</t>
  </si>
  <si>
    <t>scene from the final scene of opera</t>
  </si>
  <si>
    <t>fishing boats dot a bay</t>
  </si>
  <si>
    <t>investigations are currently on to trace the source of the gold .</t>
  </si>
  <si>
    <t>i love the purple and person .</t>
  </si>
  <si>
    <t>a collage of photos on kitchen tools against white background</t>
  </si>
  <si>
    <t>an ancient oak tree in the green light .</t>
  </si>
  <si>
    <t>crocodile injured by a falling accountant .</t>
  </si>
  <si>
    <t>tote bag featuring the mixed media shades of greyhound by person</t>
  </si>
  <si>
    <t>dried salted fish at a farmers market</t>
  </si>
  <si>
    <t>basketball player jumps to grab the rebound during a basketball game</t>
  </si>
  <si>
    <t>groups of people facing one another , arms raised</t>
  </si>
  <si>
    <t>autumn tree decked out in its colorful yellow seasonal fall foliage marking the changing of the seasons</t>
  </si>
  <si>
    <t>all that we see or seem is but a dream within a dream .</t>
  </si>
  <si>
    <t>the figures represented here are women of various classes in a.d. .</t>
  </si>
  <si>
    <t>aerial , suspended bridge in the wood with some tourist on it and a mountain river</t>
  </si>
  <si>
    <t>the sweet simplicity of weekend style .</t>
  </si>
  <si>
    <t>person celebrates with his team - mates after winning in the match during day .</t>
  </si>
  <si>
    <t>the shadow of a mother holding her baby</t>
  </si>
  <si>
    <t>smiling team of executives interacting with each other while working in the office</t>
  </si>
  <si>
    <t>the sign lights up the night .</t>
  </si>
  <si>
    <t>scene across the plane with an acacia tree to the left .</t>
  </si>
  <si>
    <t>person wait till my hair is long enough to do this .</t>
  </si>
  <si>
    <t>person person is upended by # .</t>
  </si>
  <si>
    <t>republic on the physical map outlined and glowed .</t>
  </si>
  <si>
    <t>actor attends the event for the first anniversary of flagship store .</t>
  </si>
  <si>
    <t>sad girl lost in the woods .</t>
  </si>
  <si>
    <t>wiring a police vehicle for sound</t>
  </si>
  <si>
    <t>isolated silhouette of a skyline of cities around the world and its monuments</t>
  </si>
  <si>
    <t>a car in the process of being restored and repainted</t>
  </si>
  <si>
    <t>bringing the soup to temperature</t>
  </si>
  <si>
    <t>food and drink , still life concept .</t>
  </si>
  <si>
    <t>players jog during a training session .</t>
  </si>
  <si>
    <t>barn wood on the ceiling of this home bar completes the look .</t>
  </si>
  <si>
    <t>a stormy sky above a city seen</t>
  </si>
  <si>
    <t>actor and guest attend the premiere during festival at festivals .</t>
  </si>
  <si>
    <t>how to choose a pair of glasses for your face shape</t>
  </si>
  <si>
    <t>a headset on a white background</t>
  </si>
  <si>
    <t>silhouette of couple in a restaurant</t>
  </si>
  <si>
    <t>dart in design with a white background</t>
  </si>
  <si>
    <t>blue - green vase thrown on the wheel and slip - trailed</t>
  </si>
  <si>
    <t>palace viewed on a spring day</t>
  </si>
  <si>
    <t>travelling down the lagoon past the islands</t>
  </si>
  <si>
    <t>retro helmet on a white background</t>
  </si>
  <si>
    <t>a group of adults sits around a coffee table in comfortable island inspired chairs .</t>
  </si>
  <si>
    <t>this picture was taken of tv personality inside his cage in region .</t>
  </si>
  <si>
    <t>ship class at the dock</t>
  </si>
  <si>
    <t>person recently spent some time .</t>
  </si>
  <si>
    <t>a man opens a bottle of champagne close - up</t>
  </si>
  <si>
    <t>set of vegetables hand - drawn in the form of heart for your advertising .</t>
  </si>
  <si>
    <t>big window in the salon of a luxury yacht , facing on the sea during navigation</t>
  </si>
  <si>
    <t>investment banking controls the race for professional road racing cyclist .</t>
  </si>
  <si>
    <t># reacts after popping out to end the fourth inning during game action against sports team .</t>
  </si>
  <si>
    <t>the streets of the old town</t>
  </si>
  <si>
    <t>person , published in vector art illustration</t>
  </si>
  <si>
    <t>galaxy which is light - years away .</t>
  </si>
  <si>
    <t>portrait of a beautiful woman doing an exercise with a ball in the fitness center</t>
  </si>
  <si>
    <t>the field breaks from the gate in the third race .</t>
  </si>
  <si>
    <t>illustration of a vintage film camera of the last century with a good lens and manual exposure , shutter speed and focal length</t>
  </si>
  <si>
    <t>we had a great turn out for the event</t>
  </si>
  <si>
    <t>tourists walking on a bridge in a sunny</t>
  </si>
  <si>
    <t>jar of powdered sugar with a spoon</t>
  </si>
  <si>
    <t>how to choose a fire pit for your yard of for camping</t>
  </si>
  <si>
    <t>premier tow truck towing suv after a car accident</t>
  </si>
  <si>
    <t>a model of a subway train</t>
  </si>
  <si>
    <t>bust after the original by person</t>
  </si>
  <si>
    <t>fastest lady in a car</t>
  </si>
  <si>
    <t>a beautiful city by accommodation type</t>
  </si>
  <si>
    <t>it 's time to open the windows and let the fresh air in !</t>
  </si>
  <si>
    <t>this architect - designed home was built and is listed on the market for less than $200,000 after the owners put hundreds of thousands into converting it back from a duplex and preserving it .</t>
  </si>
  <si>
    <t>original observatory , shown after construction was completed in summer .</t>
  </si>
  <si>
    <t>field of wheat with a former medieval shed that in his interior has a well</t>
  </si>
  <si>
    <t>police are searching for a group of suspects who refused to pull over in a car .</t>
  </si>
  <si>
    <t>bonfire during on a hot summer night</t>
  </si>
  <si>
    <t>looks a bit minimal for an exercise bike - but that 's its power</t>
  </si>
  <si>
    <t>this item is like a small poster used to advertise a hotel and identify luggage showing type of place of worship</t>
  </si>
  <si>
    <t>alternative view of the living room with light wood floors , neutral light gray walls , and white furnishings</t>
  </si>
  <si>
    <t>biographical film 12x12 acrylic canvas painting</t>
  </si>
  <si>
    <t>vector illustration of a sketch</t>
  </si>
  <si>
    <t>people perform during festival in politician</t>
  </si>
  <si>
    <t>a cow and her calf escaping the cold</t>
  </si>
  <si>
    <t>collection of wheels displayed in frames on the wall</t>
  </si>
  <si>
    <t>man carrying a crate of bottles on his head</t>
  </si>
  <si>
    <t>person was founded by a pair of engineers</t>
  </si>
  <si>
    <t>the board have less skin in the game than any other top board .</t>
  </si>
  <si>
    <t>we have two of these trees .</t>
  </si>
  <si>
    <t>a female mallard duck sitting on grass in the sunshine</t>
  </si>
  <si>
    <t>actor and company during a dress rehearsal by dramatist .</t>
  </si>
  <si>
    <t>a bit of trail overgrown with grasses .</t>
  </si>
  <si>
    <t>a puppy exploring the garden</t>
  </si>
  <si>
    <t>actor during his appearance on chat show .</t>
  </si>
  <si>
    <t>outline of a hand with the words for stop along with field of study</t>
  </si>
  <si>
    <t>books on the table lit by candles .</t>
  </si>
  <si>
    <t>driving down the misty road leading</t>
  </si>
  <si>
    <t>fishes in a tank with a lot of current</t>
  </si>
  <si>
    <t>path through a gap in grit drystone wall in winter</t>
  </si>
  <si>
    <t>progressive metal artists performing live on stage</t>
  </si>
  <si>
    <t>new road bulldozed through rainforest .</t>
  </si>
  <si>
    <t>biological species stalking the river searching for a fish</t>
  </si>
  <si>
    <t>green connections with moving clouds and shadow</t>
  </si>
  <si>
    <t>film actor shows us the best way to pull off a summery beauty look with earthy colours and a slight wash of gold glitter over her eyes .</t>
  </si>
  <si>
    <t>a curvy road in the shadows with ice and snow and tire tracks from vehicles driving dangerously .</t>
  </si>
  <si>
    <t>students , who will sing composition at the game today , rehearse with musical artist on friday .</t>
  </si>
  <si>
    <t>men and a laptop that shows a hand sign</t>
  </si>
  <si>
    <t>fishing boats in the old harbor</t>
  </si>
  <si>
    <t>a winter scene at the stud</t>
  </si>
  <si>
    <t>person walks onto the field with person for sports team walk through .</t>
  </si>
  <si>
    <t>the government may not like smoking , but - like drinking - it remains perfectly legal</t>
  </si>
  <si>
    <t>most complex &amp; dangerous roads in the world</t>
  </si>
  <si>
    <t>area of a rectangle it could take a long time to cover shapes in squares .</t>
  </si>
  <si>
    <t>old stone house with a naval mural on the wall</t>
  </si>
  <si>
    <t>dogs need to be socialized from a really early age</t>
  </si>
  <si>
    <t>happy woman standing by the sea , steadicam shot</t>
  </si>
  <si>
    <t>the study 's fireplace is shared with the small sitting room at the top of the stairs .</t>
  </si>
  <si>
    <t>extended kitchen counter with a step - up feature for the breakfast nook</t>
  </si>
  <si>
    <t>beautiful smiling woman wearing a fur coat and hood over snow in winter day</t>
  </si>
  <si>
    <t>this blue lined stripes abstract seamless pattern illustration can be pieced together to make any size you need for your projects .</t>
  </si>
  <si>
    <t>professional boxer playing a round of golf circa 1950s .</t>
  </si>
  <si>
    <t>wild boar shaking the snow of its fur in winter</t>
  </si>
  <si>
    <t>australian rules footballer celebrates after scoring a goal during the round match .</t>
  </si>
  <si>
    <t>family walking by the sea</t>
  </si>
  <si>
    <t>trail ends at the waterfall</t>
  </si>
  <si>
    <t>mother and son posing in a photographic studio with white background</t>
  </si>
  <si>
    <t>loft with industrial features - good design for a long narrow bathroom</t>
  </si>
  <si>
    <t>your pillow should be washed twice a year as they can harbour mould and bacteria</t>
  </si>
  <si>
    <t>arleigh burke class destroyer conducts a live - fire exercise .</t>
  </si>
  <si>
    <t>brick pointed arch in a former monastery</t>
  </si>
  <si>
    <t>women on the road flanked by poplar trees</t>
  </si>
  <si>
    <t>when delicatessen literally has a phone case that you can wear while drinking their products</t>
  </si>
  <si>
    <t>politician taking oath as the 15th prime minister at a ceremony on monday .</t>
  </si>
  <si>
    <t>fishing boats with children at sunset on a secluded beach .</t>
  </si>
  <si>
    <t>style of furniture is ok .</t>
  </si>
  <si>
    <t>cute pup hanging out next to the christmas tree</t>
  </si>
  <si>
    <t>girl with skateboard in the city park</t>
  </si>
  <si>
    <t>officers deal with reports of children playing on a sunken boat .</t>
  </si>
  <si>
    <t>high quality map is a state with borders of the municipalities</t>
  </si>
  <si>
    <t>works in a residential road</t>
  </si>
  <si>
    <t>guest on the dance floor during the reception .</t>
  </si>
  <si>
    <t>greeting card for the celebration .</t>
  </si>
  <si>
    <t>lungs of the dog medical veterinary vector illustration vector</t>
  </si>
  <si>
    <t>children and a sprinkler or broken water pipe .</t>
  </si>
  <si>
    <t>person conducts its first launch from an aircraft carrier .</t>
  </si>
  <si>
    <t>the team celebrates the victory</t>
  </si>
  <si>
    <t>flight along a path in a scenic autumn forest</t>
  </si>
  <si>
    <t>sausage with parsley and lettuce on a wooden boards background</t>
  </si>
  <si>
    <t>client colored hair extensions just like the pic 954.507. 2241</t>
  </si>
  <si>
    <t>a woman holds an umbrella in a street</t>
  </si>
  <si>
    <t>portrait of a young man</t>
  </si>
  <si>
    <t>bulldog lying in a suitcase</t>
  </si>
  <si>
    <t>a greenhouse where they grow flowers</t>
  </si>
  <si>
    <t>hand with touching a button or pointing finger .</t>
  </si>
  <si>
    <t>airliner taxing to a gate on a rainy day</t>
  </si>
  <si>
    <t>a city is crowned the smartest city at awards</t>
  </si>
  <si>
    <t>man riding a camel pulling a cart with a group of young women on it</t>
  </si>
  <si>
    <t>compositional schemes that guide the design</t>
  </si>
  <si>
    <t>a coyote turns to look toward photographer , with lake in distance .</t>
  </si>
  <si>
    <t>tv programme creator of the # by comic book penciler</t>
  </si>
  <si>
    <t>even the flowers were in purple - yellow color</t>
  </si>
  <si>
    <t>stationed : a police officer directs traffic as an investigation into the shootings continues</t>
  </si>
  <si>
    <t>actor attends the premiere at festivals during festival</t>
  </si>
  <si>
    <t>pair of vintage earrings ; gold over metal in an old technique similar to electroplating. 547 $</t>
  </si>
  <si>
    <t>artist , enters show with taping .</t>
  </si>
  <si>
    <t>actor attends the fashion show during fashion week</t>
  </si>
  <si>
    <t>heavy caravan tilted downwards being towed by a car</t>
  </si>
  <si>
    <t>train station built a representative building</t>
  </si>
  <si>
    <t>vegetarian street food at a festival</t>
  </si>
  <si>
    <t>this photo of the flower has such a feminine quality to it .</t>
  </si>
  <si>
    <t>purple lotus with a bee</t>
  </si>
  <si>
    <t>a woven basket keeps towels and brushes in reach of the sunny bath .</t>
  </si>
  <si>
    <t>flag blowing in the wind .</t>
  </si>
  <si>
    <t>i then wired each ornament and flower into the garland .</t>
  </si>
  <si>
    <t>how many countries in the world of continents and oceans</t>
  </si>
  <si>
    <t>fancy : the pool at the property is surrounded by greenery and a lot of outdoor seating</t>
  </si>
  <si>
    <t>a model walks the runway at the summer fashion show during fashion week .</t>
  </si>
  <si>
    <t>a speedy drive on a curvy road .</t>
  </si>
  <si>
    <t>pendant shaped as a toucan</t>
  </si>
  <si>
    <t>a businessman 's table with a disposable cup for coffee and fast food .</t>
  </si>
  <si>
    <t>actor and woman attend awards</t>
  </si>
  <si>
    <t>membership organisation says of the planes 230 need to be replaced .</t>
  </si>
  <si>
    <t>business released * this * too faced product early from the new peaches and collection</t>
  </si>
  <si>
    <t>mountain showing tranquil scenes and a bridge as well as a small group of people</t>
  </si>
  <si>
    <t>i did this portrait awhile ago , but never felt like posting it until now .</t>
  </si>
  <si>
    <t>smiling man using a mobile phone in a park</t>
  </si>
  <si>
    <t>the door between our balcony was broke .</t>
  </si>
  <si>
    <t>hand shakes ingredient red and white on the floor</t>
  </si>
  <si>
    <t>olympic athlete shoots against basketball player during the first half of a basketball game .</t>
  </si>
  <si>
    <t>i envy the cup of coffee that gets to kiss your sleepy lips awake every cold and bitter morning</t>
  </si>
  <si>
    <t>beer bottle in the hand</t>
  </si>
  <si>
    <t>an immigrant shows off his dance moves</t>
  </si>
  <si>
    <t>person and actor attend the premiere</t>
  </si>
  <si>
    <t>image may contain : person , playing a musical instrument , on stage , guitar and text</t>
  </si>
  <si>
    <t>smallest house in the world smallest house in the world</t>
  </si>
  <si>
    <t>person attends the launch of new fashion magazine</t>
  </si>
  <si>
    <t>on the top of a wave</t>
  </si>
  <si>
    <t>property image # modern , classic country house surrounded by fruit trees with a pool , the beach , air</t>
  </si>
  <si>
    <t>scenes of kite flying from festival</t>
  </si>
  <si>
    <t>weird cars - from the past , nowadays to concept and future automobiles , motorbikes</t>
  </si>
  <si>
    <t>an aerial view of the stadium during a game in the 1980s .</t>
  </si>
  <si>
    <t>close up of a cow standing in a green field</t>
  </si>
  <si>
    <t>bride and person portrait with veil flowing in the wind</t>
  </si>
  <si>
    <t>these stunning pictures show a normally vicious tiger calmly swimming in a pool of algae</t>
  </si>
  <si>
    <t>lots more of these sunrises to come in week in fact !</t>
  </si>
  <si>
    <t>composer stirs up some food in the kitchen with a special chef hat on sunday .</t>
  </si>
  <si>
    <t>silver menorah on a mosaic background .</t>
  </si>
  <si>
    <t>you can always count after a fun day on the lake .</t>
  </si>
  <si>
    <t>photograph of the wooden public bathing pier</t>
  </si>
  <si>
    <t>view of facility at south end .</t>
  </si>
  <si>
    <t>a sign saying private moorings on person</t>
  </si>
  <si>
    <t>red fox , watchful cub standing in a meadow</t>
  </si>
  <si>
    <t>here 's a spicy recipe for italian dish .</t>
  </si>
  <si>
    <t>table top shot of many mexican ingredients on a table</t>
  </si>
  <si>
    <t>a group of young men and a teenage girl dancing on a roof</t>
  </si>
  <si>
    <t>snowman with a red small sack of gifts against the night winter forest in snow under decorations .</t>
  </si>
  <si>
    <t>sun and sky playing in the evening</t>
  </si>
  <si>
    <t>person doing the training on the rower</t>
  </si>
  <si>
    <t>the movie premiere at the photo</t>
  </si>
  <si>
    <t>reacts to his putt on the 15th hole during the second round of golf tournament .</t>
  </si>
  <si>
    <t>old retired couple with dog on the beach</t>
  </si>
  <si>
    <t>vector image of a table lamp with a shade .</t>
  </si>
  <si>
    <t>person performs during music festival</t>
  </si>
  <si>
    <t>person strikes a pose during a competition .</t>
  </si>
  <si>
    <t>colorful spices on the bazaar .</t>
  </si>
  <si>
    <t>children sled down short slope in winter .</t>
  </si>
  <si>
    <t>person running through the field of snow at the edge of a forest</t>
  </si>
  <si>
    <t>close up shot of a happy face on a sunflower</t>
  </si>
  <si>
    <t>people dressed in traditional clothing smiling at the camera</t>
  </si>
  <si>
    <t>our newest member of staff is looking forward to meeting you !</t>
  </si>
  <si>
    <t>stadium lights up during the evening</t>
  </si>
  <si>
    <t>female patient about receive a mri scan .</t>
  </si>
  <si>
    <t>portrait of a relaxed beautiful women with hibiscus in hair .</t>
  </si>
  <si>
    <t>author attends the premiere during festival</t>
  </si>
  <si>
    <t>the house has garages , but according to the listing one of them is currently being used</t>
  </si>
  <si>
    <t>a street during my first day .</t>
  </si>
  <si>
    <t>person and the duke as they leave gothic structure after their marriage ceremony</t>
  </si>
  <si>
    <t>lights chandelier by the brighter side</t>
  </si>
  <si>
    <t>soldier reunited with son on a sunny day with flag on the background</t>
  </si>
  <si>
    <t>rendering of the future restaurant .</t>
  </si>
  <si>
    <t>help for the parents of - strangest how - to books</t>
  </si>
  <si>
    <t>love the idea of something like this over the bed - so many different directions you could take this !</t>
  </si>
  <si>
    <t>actor on location on the streets</t>
  </si>
  <si>
    <t>the buildings along the waterfront</t>
  </si>
  <si>
    <t>image of transit vehicle type</t>
  </si>
  <si>
    <t>he 's an ace : tennis player attended the event with his wife</t>
  </si>
  <si>
    <t>like the basic shirt with a twist</t>
  </si>
  <si>
    <t>red semi truck passes on highway .</t>
  </si>
  <si>
    <t>person , landscape with the marriage of people</t>
  </si>
  <si>
    <t>mapping my hand print with pebbles .</t>
  </si>
  <si>
    <t>the order of the great patriotic war , as a symbol of the victory over troops</t>
  </si>
  <si>
    <t>industry of a fighting robots in a bent position</t>
  </si>
  <si>
    <t>old fireplace in a castle</t>
  </si>
  <si>
    <t>they quickly disappeared : massive ice sculptures</t>
  </si>
  <si>
    <t>ruins of an old kitchen in a derelict house .</t>
  </si>
  <si>
    <t>business : compete for the top spot !</t>
  </si>
  <si>
    <t>sunset viewed from the balcony</t>
  </si>
  <si>
    <t>the entrance to the family farm is starting to take shape .</t>
  </si>
  <si>
    <t>kids playing on the beach</t>
  </si>
  <si>
    <t>children playing and petting a young puppy dog</t>
  </si>
  <si>
    <t>horse leading a carriage at the old city of tourist attraction</t>
  </si>
  <si>
    <t>happy teenage students in a hallway</t>
  </si>
  <si>
    <t>illustration of person with intricate calligraphy , moon and mosque tomb for the celebration of community festival .</t>
  </si>
  <si>
    <t>person driving the jeep along the marina</t>
  </si>
  <si>
    <t>pieces of a battered wooden boat now rest on land</t>
  </si>
  <si>
    <t>bottle of clear perfume reflecting off the floor</t>
  </si>
  <si>
    <t>but the formal dining room is finished with dark gray woods .</t>
  </si>
  <si>
    <t>the controlled way uses these little baskets , called nests , which contain female insects .</t>
  </si>
  <si>
    <t>football player celebrates scoring his side 's first goal of the game during football league</t>
  </si>
  <si>
    <t>saves kilometers of traveling around a city</t>
  </si>
  <si>
    <t>get ready to take yoga off the mat</t>
  </si>
  <si>
    <t>dancing at lunchtime in the orange tent .</t>
  </si>
  <si>
    <t>cowgirl on horseback , roping a young steer or calf at rodeo</t>
  </si>
  <si>
    <t>woven woven tapestry features a scene from the tapestries .</t>
  </si>
  <si>
    <t>scenes from the basketball game wednesday night .</t>
  </si>
  <si>
    <t>boats in the mist by american football player</t>
  </si>
  <si>
    <t>image : woman covering eye with an eye on her cheek below her hand by person</t>
  </si>
  <si>
    <t>mule deer wander along the road .</t>
  </si>
  <si>
    <t>country will once again be rebuilding as they approach sports association .</t>
  </si>
  <si>
    <t>in a circle or in congruent circles , chords are congruent if and only if they are equidistant from the center .</t>
  </si>
  <si>
    <t>most brides will want a well - behaved flower girl at their ceremony , but when she breaks out into a fit of giggles , you 'll love that your photographer captured these silly moments .</t>
  </si>
  <si>
    <t>paper towel the plate that cleans up after itself foul bachelor frog</t>
  </si>
  <si>
    <t>person on stage in front of a packed room .</t>
  </si>
  <si>
    <t>casting reel - left hand .</t>
  </si>
  <si>
    <t>circa soldier and military commander</t>
  </si>
  <si>
    <t>cartoon merry mushrooms on a white background .</t>
  </si>
  <si>
    <t>person - at a party</t>
  </si>
  <si>
    <t>red brush painted hearts isolated of paint on a white background</t>
  </si>
  <si>
    <t>researchers have traced the evolution of whales back years , and found that their size increased rapidly in response to changing climates</t>
  </si>
  <si>
    <t>footballer , soccer player , football players look dejected after the game against football team .</t>
  </si>
  <si>
    <t>singer and pop artist attend the world premiere after party .</t>
  </si>
  <si>
    <t>boxer with a flag draped over his shoulders as politician leaves a city in his personal aircraft after quick visit</t>
  </si>
  <si>
    <t>what to wear on a brunch date : black leather pencil skirt</t>
  </si>
  <si>
    <t>the crowd listening to dubstep artist and person</t>
  </si>
  <si>
    <t>hand holding a broken smartphone , isolated on white background</t>
  </si>
  <si>
    <t>basketball shooting guard accepts award onstage during awards at theater</t>
  </si>
  <si>
    <t>the statue of politician in front .</t>
  </si>
  <si>
    <t>these dogs , that were rescued from a butcher are now looking for their forever home .</t>
  </si>
  <si>
    <t>its a wonderful movie - your guide</t>
  </si>
  <si>
    <t>person - a 5x7 fine art print of the original pastel painting by person .</t>
  </si>
  <si>
    <t>shoe detail attends the awards gala</t>
  </si>
  <si>
    <t>military commander receives a decoration from military commander .</t>
  </si>
  <si>
    <t>man of rugby union team scores the opening try during the match .</t>
  </si>
  <si>
    <t>diagram of an asteroid mission</t>
  </si>
  <si>
    <t>the logo is reflected in an eye , symbolic image</t>
  </si>
  <si>
    <t>sure - fire way to get the owners to act swiftly regarding businessperson would be for basketball point guard to organize a strike .</t>
  </si>
  <si>
    <t>a guide to what to eat with cheese</t>
  </si>
  <si>
    <t>person spikes the ball during day .</t>
  </si>
  <si>
    <t>the app is shown on a smartphone .</t>
  </si>
  <si>
    <t>how to decorate your christmas tree</t>
  </si>
  <si>
    <t>person paints waters that are incredibly choppy , and ones that are serenely still , with both giving her an unique challenge in her work as an artist</t>
  </si>
  <si>
    <t>actor in a clingy white dress</t>
  </si>
  <si>
    <t>teachers , students and parents enjoyed the new playground at its official opening last week .</t>
  </si>
  <si>
    <t>cable car on foreground with some tourists inside and tourist attraction on foreground .</t>
  </si>
  <si>
    <t>vintage poster with sitting deity on the grunge background over ornate pattern .</t>
  </si>
  <si>
    <t>celebrity continued to shine on the front nine during the final round on sunday .</t>
  </si>
  <si>
    <t>spread of appetizers on display at a catered holiday party</t>
  </si>
  <si>
    <t>school children drinking the daily issue of free milk ...</t>
  </si>
  <si>
    <t>aerial view of the beach and forested coast</t>
  </si>
  <si>
    <t>vector isolated image of a coconut tree with some leaves</t>
  </si>
  <si>
    <t>gold letters u and v with sparkling light bulbs and a pattern .</t>
  </si>
  <si>
    <t>flames engulf the side of a house on monday .</t>
  </si>
  <si>
    <t>floral crowns for your flower girls are a must !</t>
  </si>
  <si>
    <t>this picture was taken at night the day our wood floors were installed .</t>
  </si>
  <si>
    <t>a baby 's face reflected in a mirror</t>
  </si>
  <si>
    <t>child plays on the playground .</t>
  </si>
  <si>
    <t>photo : person presents a poster</t>
  </si>
  <si>
    <t>a bit of river on our walk to the falls</t>
  </si>
  <si>
    <t>the many bags of celebrity</t>
  </si>
  <si>
    <t>protecting trees for the future</t>
  </si>
  <si>
    <t>pillar with lots of wires and a street lamp on the sky background</t>
  </si>
  <si>
    <t>a vintage car travels down a road</t>
  </si>
  <si>
    <t>the striker netted times in games last season</t>
  </si>
  <si>
    <t>tourist attraction is on the loop .</t>
  </si>
  <si>
    <t>football player celebrates scoring his sides first goal of the game with football player</t>
  </si>
  <si>
    <t>country artist is a singer - songwriter and actress .</t>
  </si>
  <si>
    <t>looking for the latest technology !</t>
  </si>
  <si>
    <t>a pink rabbits foot isolated on a white background : free</t>
  </si>
  <si>
    <t>calligraphy of text of person for the celebration of community festival .</t>
  </si>
  <si>
    <t>baseball player avoids the slide of baseball player and fires to first for a sixth - inning - ending 6 - 4 - 3 double play in wednesday 's night game .</t>
  </si>
  <si>
    <t>pale pink : the model wore a stunning pink dress which was cinched in at the waist with pleated detail</t>
  </si>
  <si>
    <t>novelist owns the store , he sure knows how to get it done !</t>
  </si>
  <si>
    <t>celebs take over the red carpet</t>
  </si>
  <si>
    <t>writing : the teacher asks the student about an experience and writes down what the student says , sounding out the words as you write them .</t>
  </si>
  <si>
    <t>inspired by person and her husband .</t>
  </si>
  <si>
    <t>pastor for aa bar and grill</t>
  </si>
  <si>
    <t>vector illustration of a wolf howling at the moon .</t>
  </si>
  <si>
    <t>fans arrive outside stadium for the football match .</t>
  </si>
  <si>
    <t>republic in cars on the street celebrating victory in their revolution</t>
  </si>
  <si>
    <t># in action during the match .</t>
  </si>
  <si>
    <t>grains on a yellow background .</t>
  </si>
  <si>
    <t>person giving speech at hospitality business</t>
  </si>
  <si>
    <t>found a friend in the car park .</t>
  </si>
  <si>
    <t>the view in the daytime</t>
  </si>
  <si>
    <t>image may contain : person , on stage , sitting , playing a musical instrument , concert and night</t>
  </si>
  <si>
    <t>stairs along the real entrance</t>
  </si>
  <si>
    <t>person answers a question from a student .</t>
  </si>
  <si>
    <t>built atop a small hill , person lets you enjoy a sprawling view of the horizon ; a landscape that was once a glorious patch of history .</t>
  </si>
  <si>
    <t>beautiful frame of rope in the form of heart with black stones , on the sand</t>
  </si>
  <si>
    <t>fresh cherries in a bowl on the table</t>
  </si>
  <si>
    <t>traditional kitchen idea with a double - bowl sink , raised - panel cabinets and white cabinets</t>
  </si>
  <si>
    <t>the abandoned church and cemetery of person</t>
  </si>
  <si>
    <t>you are the love that came without warning .</t>
  </si>
  <si>
    <t>the vector illustration of office chair .</t>
  </si>
  <si>
    <t>residents are let through the cordon .</t>
  </si>
  <si>
    <t>girl with a microphone picks up an interview or asks questions</t>
  </si>
  <si>
    <t>shot of a helicopter flying past a tree covered mountainside .</t>
  </si>
  <si>
    <t>invention on scattered coins on a gray background with leaves of clover .</t>
  </si>
  <si>
    <t>building function in building function</t>
  </si>
  <si>
    <t>seamless pattern composed from national flags</t>
  </si>
  <si>
    <t>male dogs sitting on a meadow</t>
  </si>
  <si>
    <t>i love the way light shines through old barns ...</t>
  </si>
  <si>
    <t>actor , swing artist and actor in film directed by film director</t>
  </si>
  <si>
    <t>picture of the week : what we love about this picture is how perfectly these fabric vertical blinds blend into the fairy - tale theme of this room .</t>
  </si>
  <si>
    <t>fast flowing water of a mountain river , dolly</t>
  </si>
  <si>
    <t>defensive tower of the 16th century on a cliff opposite to the sea and a signal with wooden arrows</t>
  </si>
  <si>
    <t>general view inside the walled area at night</t>
  </si>
  <si>
    <t>actor and celebrity attend the premiere .</t>
  </si>
  <si>
    <t>big score : person was one of the select few named</t>
  </si>
  <si>
    <t>the decorative roof and windows</t>
  </si>
  <si>
    <t>a study in film characters</t>
  </si>
  <si>
    <t>abstract background of geometric shapes .</t>
  </si>
  <si>
    <t>chocolate cookies with caramel in the middle , who cares what 's in the coffee cup ?</t>
  </si>
  <si>
    <t>picturesque : this lighthouse was captured in the city .</t>
  </si>
  <si>
    <t>map with the flag inside .</t>
  </si>
  <si>
    <t>actor to wife for a long time ; see his children</t>
  </si>
  <si>
    <t>tourists climbing up to the first stage on a horse back</t>
  </si>
  <si>
    <t>feeling tired all the time ? it may have to do with what you 're eating .</t>
  </si>
  <si>
    <t>much love to the beautiful people who made it must to see me before they headed back home .</t>
  </si>
  <si>
    <t>a group of bronze figures depicting musicians with mountains in the distance</t>
  </si>
  <si>
    <t>macro picture of flowers and insects .</t>
  </si>
  <si>
    <t>thousands jam neighborhood for festival</t>
  </si>
  <si>
    <t>a lonely bench on a pier near the sea in a beach</t>
  </si>
  <si>
    <t>low angle view of a government building</t>
  </si>
  <si>
    <t>a single paraglider soars over bodies of water .</t>
  </si>
  <si>
    <t>type of place of worship of artwork featuring a temple or place of worship</t>
  </si>
  <si>
    <t>there for her : the ladies managed to a smile as they got each other through the difficult day</t>
  </si>
  <si>
    <t>a calm spring day with the moored boats reflecting in the water</t>
  </si>
  <si>
    <t>a closer - up view of the pine all by itself</t>
  </si>
  <si>
    <t>person reaches the top of a climb</t>
  </si>
  <si>
    <t>a rescue dog comes to the aid of a man trapped in snow</t>
  </si>
  <si>
    <t>image of grey wolf looking at the camera .</t>
  </si>
  <si>
    <t>vector illustration people diving in the colorful corals</t>
  </si>
  <si>
    <t>arch in person over the street</t>
  </si>
  <si>
    <t>rock band pose for a portrait on a rock in circa rock artist</t>
  </si>
  <si>
    <t>hands on with video game platform</t>
  </si>
  <si>
    <t>creative hand - drawn abstract seamless pattern of bright lines on a dark blue backdrop</t>
  </si>
  <si>
    <t>actor and her son relaxing by a lake</t>
  </si>
  <si>
    <t>wide fall landscape of a forest and a cliff</t>
  </si>
  <si>
    <t>hispanic boy with curly hair drinking from a water fountain in a park</t>
  </si>
  <si>
    <t>soccer player fires the winning goal past professor</t>
  </si>
  <si>
    <t>vet with a pug dog isolated on white background</t>
  </si>
  <si>
    <t>a space for beautiful flowers collecting the moments</t>
  </si>
  <si>
    <t>film character with a bell .</t>
  </si>
  <si>
    <t>woman with supplies in boat beside a man bailing his boat out</t>
  </si>
  <si>
    <t>salmon in the mountain river</t>
  </si>
  <si>
    <t>i could definitely see myself wearing this on my wedding day .</t>
  </si>
  <si>
    <t>happy family lying in a circle on white floor</t>
  </si>
  <si>
    <t>the coast is one of the attractions that draws thousands of visitors each year</t>
  </si>
  <si>
    <t>homeless man huddled under awning in wet street outside theater</t>
  </si>
  <si>
    <t>barren high altitude landscape after the retreat of an alpine glacier</t>
  </si>
  <si>
    <t>structure leading with the statue of monarch in front</t>
  </si>
  <si>
    <t>cows graze in a field at a dairy farm in the northeastern small town</t>
  </si>
  <si>
    <t>wooden basket for picnic with plates and a strawberry isolated over white #</t>
  </si>
  <si>
    <t>even organization leader acknowledged earlier this month that the company could be considered if based on past performance</t>
  </si>
  <si>
    <t>us county and tv drama reflected with a lone tree</t>
  </si>
  <si>
    <t>young business woman drinking coffee and watching to the laptop computer at the office .</t>
  </si>
  <si>
    <t>person and hip hop artist attend a party</t>
  </si>
  <si>
    <t>musician playing keyboard at the party .</t>
  </si>
  <si>
    <t>idea for a private courtyard with walls in a smaller area .</t>
  </si>
  <si>
    <t>located miles east of a city is miles long and ft high .</t>
  </si>
  <si>
    <t>silhouette of a dead oak tree against a stunning sunset .</t>
  </si>
  <si>
    <t>a completed tour guide for visiting us census designated place a part</t>
  </si>
  <si>
    <t>boy smiling with his family standing behind him on the beach</t>
  </si>
  <si>
    <t>can someone get married so i can make these cupcakes ?</t>
  </si>
  <si>
    <t>man holding a banana in front of his mouth</t>
  </si>
  <si>
    <t>passengers walking alongside a train that is stuck in the snow in the mountains</t>
  </si>
  <si>
    <t>here 's a better shot of the crocodile waiting to get some water .</t>
  </si>
  <si>
    <t>statue of politician in front</t>
  </si>
  <si>
    <t>a general view of the set during filming for the ninth series .</t>
  </si>
  <si>
    <t>wedding invitation in tan gold with a black ribbon</t>
  </si>
  <si>
    <t>just another day -- happy new year</t>
  </si>
  <si>
    <t>a farmer working in his fields .</t>
  </si>
  <si>
    <t>glide over the satellite map .</t>
  </si>
  <si>
    <t>me getting excited and jumping along a beautiful canal</t>
  </si>
  <si>
    <t>a man paddles his kayak along a flooded street .</t>
  </si>
  <si>
    <t>one with a boat full of women</t>
  </si>
  <si>
    <t>a red squirrel photographed by person .</t>
  </si>
  <si>
    <t>your newborn 's sight develops gradually , so things stay pretty fuzzy for a while !</t>
  </si>
  <si>
    <t>fans watch as ethnicity take</t>
  </si>
  <si>
    <t>an example of fascist architecture .</t>
  </si>
  <si>
    <t>biodiversity and the distribution of life on planet earth</t>
  </si>
  <si>
    <t>actor pauses on the lot tennis court</t>
  </si>
  <si>
    <t>pool on right of the building , not used too much , very quiet !</t>
  </si>
  <si>
    <t>little snowflake baby shower invitation - invite guests to your gender neutral baby shower with this simple winter themed invitation featuring blue and pink snowflakes and decorative silver lettering on a snow white background .</t>
  </si>
  <si>
    <t>person at the tea plantations</t>
  </si>
  <si>
    <t>deep red with green and blue accents set this room apart</t>
  </si>
  <si>
    <t>learn how to crochet a beanie hat for beginners !</t>
  </si>
  <si>
    <t>a guy with a girl in his arms is spinning in a wheat field at sunset .</t>
  </si>
  <si>
    <t>thatched umbrellas and wooden lounge chairs on the beach .</t>
  </si>
  <si>
    <t>graduates in the university throw a hat of joy at sunset</t>
  </si>
  <si>
    <t>back road through the woods</t>
  </si>
  <si>
    <t>aerial view over the big city with cathedral</t>
  </si>
  <si>
    <t>actor wore a grey scarf and black coat to go out .</t>
  </si>
  <si>
    <t>eating it all the squirrel buries its head deep in the wrapper as it finishes</t>
  </si>
  <si>
    <t>group of friends having fun on a disco</t>
  </si>
  <si>
    <t>folk rock artist is an actual hero after rescuing a dog stranded in the middle of the road</t>
  </si>
  <si>
    <t>urban contemporary gospel artist performs on stage</t>
  </si>
  <si>
    <t>red , white , and blue patriotic decor on the front porch -- just in time for summer !</t>
  </si>
  <si>
    <t>field of study is the process by which plants , and some bacteria , use the energy from sunlight to produce sugar .</t>
  </si>
  <si>
    <t>candid photographs of the intimate outdoor ceremony by person</t>
  </si>
  <si>
    <t>person sent this photo of his daughter at their house .</t>
  </si>
  <si>
    <t>folk and modern dance group at the yearly festival .</t>
  </si>
  <si>
    <t>christmas trees were decorated for festival .</t>
  </si>
  <si>
    <t>some historical ruins framed by green foliage</t>
  </si>
  <si>
    <t>water is one of the few substances that gets less dense in its solid form .</t>
  </si>
  <si>
    <t>wooden old windmills in a rural area</t>
  </si>
  <si>
    <t>the bustling port viewed from the boat anchored in the bay .</t>
  </si>
  <si>
    <t>person is in a listed property</t>
  </si>
  <si>
    <t>silhouette of happy family on a white background</t>
  </si>
  <si>
    <t>image titled animal to roll over step</t>
  </si>
  <si>
    <t>genre : to share information with or explain something to the reader .</t>
  </si>
  <si>
    <t>footballer is no longer in the top players ...</t>
  </si>
  <si>
    <t>behind the ears musical notes tiny tattoos for girls</t>
  </si>
  <si>
    <t>tv character , the cat of person</t>
  </si>
  <si>
    <t>the shower offers a multisensory experience : the architect described how clients can take hot showers in the rain or simply lounge in the capacious garden area .</t>
  </si>
  <si>
    <t>the hand - drawn design by luxury illustrator and person .</t>
  </si>
  <si>
    <t>a model prepares backstage during the fashion designer show as a part .</t>
  </si>
  <si>
    <t>silhouette of a tree with a crow and full moon</t>
  </si>
  <si>
    <t>waiter cleaning a wine glass with a cloth</t>
  </si>
  <si>
    <t>bengal tiger at the beach</t>
  </si>
  <si>
    <t>this looks just like the chunky gray sweater my brother got me for my birthday last year !</t>
  </si>
  <si>
    <t>the bottle nosed dolphin is found in the waters around continent .</t>
  </si>
  <si>
    <t>sun setting over the amphitheater</t>
  </si>
  <si>
    <t>would have been situated across the road on the right .</t>
  </si>
  <si>
    <t>film director and actor on the set</t>
  </si>
  <si>
    <t>pine trees are displayed in a giant snow globe under tower .</t>
  </si>
  <si>
    <t>person smiles cheerfully as he poses with team members while wearing the robes</t>
  </si>
  <si>
    <t>ram standing on hillside amongst the grass</t>
  </si>
  <si>
    <t>barrel of oil on a white background .</t>
  </si>
  <si>
    <t>unicorn in the enchanted forest wallpaper</t>
  </si>
  <si>
    <t>how gorgeous would this look with a simple cream colored slip dress underneath ? &gt; &gt; evening dress</t>
  </si>
  <si>
    <t>how to make a recycled clutch .</t>
  </si>
  <si>
    <t>group of people sitting at the table and dinner</t>
  </si>
  <si>
    <t>the beautiful fountain with tourists at night .</t>
  </si>
  <si>
    <t>a child wears a sweatshirt indoors south .</t>
  </si>
  <si>
    <t>late gothic revival structure from the air .</t>
  </si>
  <si>
    <t>anniversary photography by the sea .</t>
  </si>
  <si>
    <t>building function at the entrance</t>
  </si>
  <si>
    <t>football player stands in goal with a drink during the session</t>
  </si>
  <si>
    <t>agricultural windmill used to pump water from a well</t>
  </si>
  <si>
    <t>actor in a silver dress - she always wear amazing dress but same hair must be boring</t>
  </si>
  <si>
    <t>young couple standing on the street with mobile device</t>
  </si>
  <si>
    <t>trefoil arch icon in cartoon style on a white background vector</t>
  </si>
  <si>
    <t>a game of binocular soccer</t>
  </si>
  <si>
    <t>residents walk on snow - covered streets , past an icicle - covered rock wall</t>
  </si>
  <si>
    <t>a foggy fall day in the mountains</t>
  </si>
  <si>
    <t>young sporty girl running on a rural road at sunset</t>
  </si>
  <si>
    <t>the coast to the north</t>
  </si>
  <si>
    <t>view of a white church 's bells under the crosses</t>
  </si>
  <si>
    <t>a selection of dishes served in a restaurant</t>
  </si>
  <si>
    <t>woman in a white dress standing on the beach</t>
  </si>
  <si>
    <t>table with a flower vase free photo</t>
  </si>
  <si>
    <t>celebrity and actor on a hike .</t>
  </si>
  <si>
    <t>fancy : person donned a long veil into her wavy blonde locks , while holding tight to a large bouquet of flowers</t>
  </si>
  <si>
    <t>cartoon little girl draws a picture with paints and pencils on the easel .</t>
  </si>
  <si>
    <t>interior : the property - which boasts a swimming pool and a tennis court - was initially put on the market for $17.5 million</t>
  </si>
  <si>
    <t>troops take part in training camp in preparation for their assault on the northern city</t>
  </si>
  <si>
    <t>the designer set out to make a home that retained the key elements of the traditional barn</t>
  </si>
  <si>
    <t>the doctor assesses her nose in a consultation which left her very self - conscious about her appearance</t>
  </si>
  <si>
    <t>actor arrives at action film</t>
  </si>
  <si>
    <t># goes to the basket against sports team .</t>
  </si>
  <si>
    <t>ice hockey player wears a green warm up jersey prior to a game against sports team .</t>
  </si>
  <si>
    <t>christmas eve after we got back .</t>
  </si>
  <si>
    <t>a prototype of legs from music theatre play .</t>
  </si>
  <si>
    <t>lace and ribbon favor boxes .</t>
  </si>
  <si>
    <t>yellow - eyed penguins , like these often nest hundreds of metres from the beach , necessitating long journeys through dense undergrowth .</t>
  </si>
  <si>
    <t>different varieties of grapes in the boxes ready for sale , dolly shot</t>
  </si>
  <si>
    <t>downtown skyline on the bay</t>
  </si>
  <si>
    <t>me watching the sun go down over a white infinity .</t>
  </si>
  <si>
    <t>friday quotes cute quote friday kitten days of the week</t>
  </si>
  <si>
    <t>young woman walks on the tropical beach at sunset background with smart phone</t>
  </si>
  <si>
    <t>i always say yes to carrots !</t>
  </si>
  <si>
    <t>wildflowers along an old fence</t>
  </si>
  <si>
    <t>i do love this style globe , but i 'm not sure if i love it dollars worth</t>
  </si>
  <si>
    <t>set of symbols of sacred geometry .</t>
  </si>
  <si>
    <t>shopping center as seen from the end .</t>
  </si>
  <si>
    <t>illustration of running little girl in a pink dress on the white background</t>
  </si>
  <si>
    <t>waterfall depicted at sunrise from disease</t>
  </si>
  <si>
    <t>actors during the late night shopping</t>
  </si>
  <si>
    <t>a general view of performance .</t>
  </si>
  <si>
    <t>guests for the thursday lunch</t>
  </si>
  <si>
    <t>model attend the show during ss14 .</t>
  </si>
  <si>
    <t>the massive walls of the castle in italian comune .</t>
  </si>
  <si>
    <t>we explain all the biggest beauty trends .</t>
  </si>
  <si>
    <t>exhibitions and buildings at show</t>
  </si>
  <si>
    <t>end your first visit with an impressive fireworks show .</t>
  </si>
  <si>
    <t>some of the many children receive food and some joy</t>
  </si>
  <si>
    <t>administrative division : traffic on person at night .</t>
  </si>
  <si>
    <t>or , try adding in some eye - catching charms .</t>
  </si>
  <si>
    <t>shades by organization leader perfectly match the soft blue walls and art in the master bedroom .</t>
  </si>
  <si>
    <t>abstract forms : love heart isolated on a white background</t>
  </si>
  <si>
    <t>little boy playing game on tablet pc sitting by window in the train .</t>
  </si>
  <si>
    <t>treetops of a blooming cherry trees in spring , as seen from below , looking straight above overhead .</t>
  </si>
  <si>
    <t>artist of artist during festival</t>
  </si>
  <si>
    <t>the author in raincoat and towel in his hotel room .</t>
  </si>
  <si>
    <t>bride walking down the aisle</t>
  </si>
  <si>
    <t>shot of a beautiful girl in red long dress walking in forest</t>
  </si>
  <si>
    <t>winner : football player also won the champions twice</t>
  </si>
  <si>
    <t>if being out on the open road is your style , this is the job for you .</t>
  </si>
  <si>
    <t>perfume icon digital red for any design isolated on white</t>
  </si>
  <si>
    <t>an aerial view of the home of actor is shown .</t>
  </si>
  <si>
    <t>we were denied the summit by rotten snow on the route , but the view was still fantastic .</t>
  </si>
  <si>
    <t>a man dressed as film character poses with dolphins .</t>
  </si>
  <si>
    <t>a black custom chopper built for a movie</t>
  </si>
  <si>
    <t>row of houses on a hill .</t>
  </si>
  <si>
    <t>christmas decoration on a wooden shelf , red background .</t>
  </si>
  <si>
    <t>rabbit on the color background</t>
  </si>
  <si>
    <t>the letter w in the top of a fence .</t>
  </si>
  <si>
    <t>vehicles arranged in the yard by make and model</t>
  </si>
  <si>
    <t>australian rules footballer marks the ball during a training session .</t>
  </si>
  <si>
    <t>zodiac sign for year , the traditional paper - cut art</t>
  </si>
  <si>
    <t>a view through the windows of the building .</t>
  </si>
  <si>
    <t>a mural on a wall</t>
  </si>
  <si>
    <t>person at the mossy forest</t>
  </si>
  <si>
    <t>actors at a charity event</t>
  </si>
  <si>
    <t>the largest water lily in the world</t>
  </si>
  <si>
    <t>property image # rustic house on the estate with a castle , swimming pool , garden , private terrace</t>
  </si>
  <si>
    <t>portrait of an old man with a white beard and balding head</t>
  </si>
  <si>
    <t>map of the world globe with shadow on white background illustration</t>
  </si>
  <si>
    <t>the many bags of author and actor</t>
  </si>
  <si>
    <t>sculpted detail &amp; statues of saints</t>
  </si>
  <si>
    <t>learn how to add some flair to your garden and backyard .</t>
  </si>
  <si>
    <t>latest fashion trends ; biggest trends</t>
  </si>
  <si>
    <t>circle reminiscent element of the calendar</t>
  </si>
  <si>
    <t>pregnant woman and her daughter lying on the bed</t>
  </si>
  <si>
    <t>gray sky in the desert with pyramids</t>
  </si>
  <si>
    <t>profile portrait of a single , male domestic ferret on a rock in woodland</t>
  </si>
  <si>
    <t>a flock of birds flying in the evening sky</t>
  </si>
  <si>
    <t>i 've seen this pose of person many times over the years but i never realized there was a version with standard poodles !</t>
  </si>
  <si>
    <t>every woman wants to , and deserves , that moment to feel like a real princess .</t>
  </si>
  <si>
    <t>crab on the sand in shallow water with soft foam</t>
  </si>
  <si>
    <t>illustration waving flag with a toy crank</t>
  </si>
  <si>
    <t>girls grooming the horse in the ranch on a sunny day</t>
  </si>
  <si>
    <t>cricket player is congratulated by his team mates after taking the wicket of cricket player</t>
  </si>
  <si>
    <t>listed site was unveiled years ago today after voters nationwide picked the design .</t>
  </si>
  <si>
    <t>person in rehearsal for book .</t>
  </si>
  <si>
    <t>realistic vector logo symbol in the colorful circle with shattered blocks on white background .</t>
  </si>
  <si>
    <t>this black and white picture shows the downtown and business district of a typical american city .</t>
  </si>
  <si>
    <t>butterfly on the brink : person found in a year raises hope for revival of species</t>
  </si>
  <si>
    <t>boxer and person go head - to - head at the event</t>
  </si>
  <si>
    <t>the smoking polluted stern of a cruise boat passing through republic</t>
  </si>
  <si>
    <t>baseball player attempts to score against baseball player during sports league championship .</t>
  </si>
  <si>
    <t>i hate when people waltz into your life and push away your friends when they realize how close you guys are .</t>
  </si>
  <si>
    <t>that 's better : was seen fully composed at another point in the evening as she stood with person and actor at the fundraising event</t>
  </si>
  <si>
    <t>castle of person , a fortress on a small islet on coast , overlooking</t>
  </si>
  <si>
    <t>pop artist on stage at awards</t>
  </si>
  <si>
    <t>image may contain : person , riding on a horse and outdoor</t>
  </si>
  <si>
    <t>railway tracks through the centre</t>
  </si>
  <si>
    <t>person reads a putt on day</t>
  </si>
  <si>
    <t>a small house in a rural village</t>
  </si>
  <si>
    <t>that 's way to steal the limelight !</t>
  </si>
  <si>
    <t>happy again : person made the most of the summer sun as she took her young children to the park today</t>
  </si>
  <si>
    <t>a poster from a march .</t>
  </si>
  <si>
    <t>troops are taking part in exercises as country flexes its muscles</t>
  </si>
  <si>
    <t>breakfast in the upstairs living room so we can look through the new door</t>
  </si>
  <si>
    <t>person and man top out .</t>
  </si>
  <si>
    <t>bottles sparkling wine against a green background of the grass</t>
  </si>
  <si>
    <t>running back # celebrates his touchdown with teammates during the fourth quarter against sports team .</t>
  </si>
  <si>
    <t>rumi quote : this world is in deep trouble , from top to bottom .</t>
  </si>
  <si>
    <t>a street sign for a city</t>
  </si>
  <si>
    <t>scary halloween pumpkins carved with a face and glowing in the dark</t>
  </si>
  <si>
    <t>automobile model is one of the most legendary supercars in the world</t>
  </si>
  <si>
    <t>illustration of a rugby player running with the ball set inside crest shield done in retro style .</t>
  </si>
  <si>
    <t>funny looking alpaca on a cold , foggy morning at zoo</t>
  </si>
  <si>
    <t>a wall painting of wrathful beings , probably aspects of actor</t>
  </si>
  <si>
    <t>view of the south facade - looking up</t>
  </si>
  <si>
    <t>a new wax figure is presented .</t>
  </si>
  <si>
    <t>the first waterfall on our hike outside a city .</t>
  </si>
  <si>
    <t>sigh with colors against a dark background</t>
  </si>
  <si>
    <t>students are pledging to spread love instead of hate .</t>
  </si>
  <si>
    <t>teenage boy playing guitar at sunset in a wheat field</t>
  </si>
  <si>
    <t>pool time : celebrity wore a black string bikini on thursday while relaxing in a hotel pool</t>
  </si>
  <si>
    <t>$10 for tickets to festivals</t>
  </si>
  <si>
    <t>snowman in a red hat and mittens on a blue background .</t>
  </si>
  <si>
    <t>husband and wife begging on a street</t>
  </si>
  <si>
    <t>harvesting the wheat field with agricultural machinery .</t>
  </si>
  <si>
    <t>the music festival on stage on july</t>
  </si>
  <si>
    <t>the £ 130,000 supercar was pictured twice parking up outside a pub</t>
  </si>
  <si>
    <t>soft boiled eggs on the white table</t>
  </si>
  <si>
    <t>close - up of up going graph on the laptop screen</t>
  </si>
  <si>
    <t>wavy gold metallic uppercase or capital letter f in a 3d illustration with a golden metal color and pattern of textured waves with a classic font isolated on a white background with clipping path .</t>
  </si>
  <si>
    <t>photo of pregnant woman buys diapers at the supermarket</t>
  </si>
  <si>
    <t>biological species standing in a field</t>
  </si>
  <si>
    <t>the view of parking in the daytime</t>
  </si>
  <si>
    <t>on a gray background white square with rounded corners .</t>
  </si>
  <si>
    <t>inch outfit made to fit 18 slim bodied dolls such as doll is modeling a maxi dress</t>
  </si>
  <si>
    <t>behind - the - scenes sketches for speculative fiction book</t>
  </si>
  <si>
    <t>pop artist and person arrive for the premiere</t>
  </si>
  <si>
    <t>meet person proud owner of a brand .</t>
  </si>
  <si>
    <t>a young , free - floating world sits alone in space in this illustration .</t>
  </si>
  <si>
    <t>actors on the set of artist directed by film director</t>
  </si>
  <si>
    <t>silhouette of a tree with fallen leaves vector</t>
  </si>
  <si>
    <t>iphone should you wait for the iphone</t>
  </si>
  <si>
    <t>a woman with her son at the market in an outlet selling olives of different kinds , just outside person .</t>
  </si>
  <si>
    <t>my drawing of person from animated tv program</t>
  </si>
  <si>
    <t>hunting on the side of a hill .</t>
  </si>
  <si>
    <t>we 'd just like to wish all of our followers , customers , local business partners , family &amp; friends a very merry christmas &amp; hope they all have a happy new year !</t>
  </si>
  <si>
    <t>matador performs during a bullfighting as part of person in a bullfight .</t>
  </si>
  <si>
    <t>foods to avoid on disease</t>
  </si>
  <si>
    <t>love locks on a footbridge over river</t>
  </si>
  <si>
    <t>comedian arrives for the premiere .</t>
  </si>
  <si>
    <t>schools will not be able to improve their standards if they are not able to spend money on teachers and other resources .</t>
  </si>
  <si>
    <t>stock photo : cute owls sitting on the branch isolated on white</t>
  </si>
  <si>
    <t>white storks in an acacia tree .</t>
  </si>
  <si>
    <t>person with the atomically powered car he invented</t>
  </si>
  <si>
    <t>people returned to the scene on holiday .</t>
  </si>
  <si>
    <t>hot air balloon flying upon the hill - 3d render</t>
  </si>
  <si>
    <t>i wan na do this again but with a white pumpkin or gourd</t>
  </si>
  <si>
    <t>this is the reason i buy industry , for my family .</t>
  </si>
  <si>
    <t>coconut in a woman 's hand</t>
  </si>
  <si>
    <t>a farm with many cows royalty free stock illustrations</t>
  </si>
  <si>
    <t>from left to actors in a scene from the film</t>
  </si>
  <si>
    <t>every time when these arts pop out , i just feel so excited ~</t>
  </si>
  <si>
    <t>steaming coffee brewed in a special way</t>
  </si>
  <si>
    <t>colorful cute cars on blue background with a place for your text .</t>
  </si>
  <si>
    <t>chairs in a meeting room</t>
  </si>
  <si>
    <t>person and son go on a trip .</t>
  </si>
  <si>
    <t>we supply all the materials you will need to creat a 20cm lampshade plus we look at choosing the right colours to compliment them .</t>
  </si>
  <si>
    <t>beautiful woman on a horse .</t>
  </si>
  <si>
    <t>butter on a wooden cutting board .</t>
  </si>
  <si>
    <t>call me a pretty young woman pointing her finger at you , isolated on white background</t>
  </si>
  <si>
    <t>getting ready for a corporate event and glow party .</t>
  </si>
  <si>
    <t>surfer walking on the beach</t>
  </si>
  <si>
    <t>protopunk artist perform live on stage during the first day</t>
  </si>
  <si>
    <t>supermodel at the unveiling in a white shift dress .</t>
  </si>
  <si>
    <t>buffalo resting in the water in a sunny summer day</t>
  </si>
  <si>
    <t>football player during a league match .</t>
  </si>
  <si>
    <t>marketing better and stand out from the crowd</t>
  </si>
  <si>
    <t>signs from protestors are pictured through a reflection outside a campaign rally for politician .</t>
  </si>
  <si>
    <t>the flag flies from the top</t>
  </si>
  <si>
    <t>businessmen giving a high five while at a meeting</t>
  </si>
  <si>
    <t>dolly shot of a business meeting in progress</t>
  </si>
  <si>
    <t>cute couple sitting on the floor</t>
  </si>
  <si>
    <t>broken rocks on the ground</t>
  </si>
  <si>
    <t>the superhero with a big h</t>
  </si>
  <si>
    <t>garment by person of the dark</t>
  </si>
  <si>
    <t>tank arrives for fashion week runway show</t>
  </si>
  <si>
    <t>a fashion look featuring knit sweater , green jeans and low - heel boots .</t>
  </si>
  <si>
    <t>low polygon style illustration of an olive green abstract geometric background</t>
  </si>
  <si>
    <t>illustration of person in a farm</t>
  </si>
  <si>
    <t>the streets with dutch architecture .</t>
  </si>
  <si>
    <t>olympic athlete of gestures during the men 's handball preliminary group b match</t>
  </si>
  <si>
    <t>fun time : person had a birthday party at a private residence on saturday night to celebrate turning 22</t>
  </si>
  <si>
    <t>a second option for how the posts connect to the stairs</t>
  </si>
  <si>
    <t>person performs onstage during festival</t>
  </si>
  <si>
    <t>athlete looks dejected during the match .</t>
  </si>
  <si>
    <t>pop artist leaps into the end zone for a touchdown as educational institution campus met brand</t>
  </si>
  <si>
    <t>plenty of space for a larger table to accommodate your family .</t>
  </si>
  <si>
    <t>take a trip this weekend</t>
  </si>
  <si>
    <t>person is having a tea party birthday this year for the girls !</t>
  </si>
  <si>
    <t>a young girl rides a bike on a country lane</t>
  </si>
  <si>
    <t>greetings cards for birthday - may all your dreams become what you truly want .</t>
  </si>
  <si>
    <t>beauty lies in the grass</t>
  </si>
  <si>
    <t>visitors to an exhibition on painting artist</t>
  </si>
  <si>
    <t>ski jumper looks on during sports league championship</t>
  </si>
  <si>
    <t>kungsbacka river rushing behind the tree and stone on the way</t>
  </si>
  <si>
    <t>the entrance to campus during a winter snowfall</t>
  </si>
  <si>
    <t>white clouds in the bright blue summer sky over village with small houses far away in the mountains and fields .</t>
  </si>
  <si>
    <t>people s deputy of military person after a people s deputies meeting</t>
  </si>
  <si>
    <t>new year greeting card in the shape of a heart .</t>
  </si>
  <si>
    <t>full length portrait of a basketball player with ball</t>
  </si>
  <si>
    <t>vector illustration of a letter n from a gold chain on a white background</t>
  </si>
  <si>
    <t>the living room centers on a large contemporary sectional sofa in dark grey , bringing subtle contrast to the space .</t>
  </si>
  <si>
    <t>see the beautiful marina and homes on your next vacation</t>
  </si>
  <si>
    <t>guest bedroom # has ensuite , direct access to the open plan indoor living and deck .</t>
  </si>
  <si>
    <t>questionable content : new comics every monday through friday</t>
  </si>
  <si>
    <t>person tries to keep the ball out of the goal during their game .</t>
  </si>
  <si>
    <t>politician in a bubble bath ... for a good cause .</t>
  </si>
  <si>
    <t>at the checkpoint abandoned cars in a field .</t>
  </si>
  <si>
    <t>high speed passenger train travelling at speed along the east coast main line</t>
  </si>
  <si>
    <t>boy with a backpack at night</t>
  </si>
  <si>
    <t>portrait of hard rock artist , guitarist , photographed before a live performance</t>
  </si>
  <si>
    <t>actor arrives at the movie theater for the premiere</t>
  </si>
  <si>
    <t>pop artist announced she 's pregnant with twins back .</t>
  </si>
  <si>
    <t>large traditional home office with red walls , built - in shelving and a fireplace side by side with a grand piano .</t>
  </si>
  <si>
    <t>person , who is blind , makes his second descent through tourist attraction .</t>
  </si>
  <si>
    <t>what to do when you need a retaining wall and steps with a low budget ?</t>
  </si>
  <si>
    <t>silhouette of a deer head in profile isolated on white background .</t>
  </si>
  <si>
    <t>wing of an airplane flying over mountains</t>
  </si>
  <si>
    <t>draft horses pulling a plow across a field with a historical building</t>
  </si>
  <si>
    <t>person - i loved her cloak , but it in a commentary , person said that she tripped over it and fell down the stairs in the castle while filming .</t>
  </si>
  <si>
    <t>the living rooms of the house of arts and crafts - reception room</t>
  </si>
  <si>
    <t>a city at night with the motorway in the foreground</t>
  </si>
  <si>
    <t>3d interior rendering of a modern office</t>
  </si>
  <si>
    <t>a double - yellow line on an asphalt road</t>
  </si>
  <si>
    <t>chocolate chip cookies are large , bakery - style chocolate chip cookies made with browned butter and dark brown sugar for a toffee - like flavor .</t>
  </si>
  <si>
    <t>positioning the flowers , leaves and stems on the background</t>
  </si>
  <si>
    <t>if you have a brown banana , stop what you are doing and make this smoothie !</t>
  </si>
  <si>
    <t>farmhouse in a harvested lavender field</t>
  </si>
  <si>
    <t>the center says it 's not getting enough money from the city .</t>
  </si>
  <si>
    <t>waterfall in the tribal lands picture</t>
  </si>
  <si>
    <t>tall red tulips blooming against a brilliant sunny blue sky in early spring</t>
  </si>
  <si>
    <t>a model presents creations by person at the fashion week .</t>
  </si>
  <si>
    <t>throw back to the beach</t>
  </si>
  <si>
    <t>a balance of money and a chess piece</t>
  </si>
  <si>
    <t>players praise american football player after what is likely to be his final game</t>
  </si>
  <si>
    <t>illustration of a shiny plastic lowercase small letter t with a glossy smooth effect and black outline isolated on a white background with clipping path .</t>
  </si>
  <si>
    <t>the start of my collection of medals .</t>
  </si>
  <si>
    <t>this clown is staring into your soul .</t>
  </si>
  <si>
    <t>student girl aged doing homework in the bedroom .</t>
  </si>
  <si>
    <t>there are also some cakes and pastries to go with your drinks</t>
  </si>
  <si>
    <t>politicians speak directly to each other during the second presidential debate .</t>
  </si>
  <si>
    <t>bed detached house for sale</t>
  </si>
  <si>
    <t>happy travel with this bloom rolling backpack .</t>
  </si>
  <si>
    <t>we love a good book around the household .</t>
  </si>
  <si>
    <t>vector illustration of a silhouette head</t>
  </si>
  <si>
    <t>woman sitting on a pontoon -- stock photo #</t>
  </si>
  <si>
    <t>happy students working together with a laptop in a bright office</t>
  </si>
  <si>
    <t>rugby player and man walk to training during a training session</t>
  </si>
  <si>
    <t>the best bars for beer</t>
  </si>
  <si>
    <t>i am going to live in a yellow house !</t>
  </si>
  <si>
    <t>the view east from the mist on top</t>
  </si>
  <si>
    <t>a heptagonal motif was used throughout the building , and is apparent in the lobby .</t>
  </si>
  <si>
    <t>romantic couple in summer on a glade .</t>
  </si>
  <si>
    <t>a family dressed up as firefighters pose with a pumpkin at party</t>
  </si>
  <si>
    <t>person embraces his mother as they leave the labyrinth after the wedding ceremony</t>
  </si>
  <si>
    <t>fouls off a pitch during the game versus sports team .</t>
  </si>
  <si>
    <t>faded flowers and pollen on a road</t>
  </si>
  <si>
    <t>actor was all smiles as she stepped outside the restaurant</t>
  </si>
  <si>
    <t>halloween hand drawn vector full alphabet .</t>
  </si>
  <si>
    <t>people stoked on the amount of snow we found</t>
  </si>
  <si>
    <t>yellow and white apartment block with for sale sign in human language on the balcony</t>
  </si>
  <si>
    <t>business colleagues walking on a beach</t>
  </si>
  <si>
    <t>noble person paired brown boots with a dress .</t>
  </si>
  <si>
    <t>swords on a white background .</t>
  </si>
  <si>
    <t>person looks stunning in veil on person to the rescue</t>
  </si>
  <si>
    <t>football player observes his players during the training session .</t>
  </si>
  <si>
    <t>a white man without his shirt makes his way through a crowd of locals after a playing in a football</t>
  </si>
  <si>
    <t>person - the sun had just dropped below the horizon of a seemingly endlessprivate beach .</t>
  </si>
  <si>
    <t>heavy metal artist with one of the dogs saved .</t>
  </si>
  <si>
    <t>one of our first trips out into the city .</t>
  </si>
  <si>
    <t>soccer player and footballer during a training session</t>
  </si>
  <si>
    <t>a fisherman and rod in silhouette</t>
  </si>
  <si>
    <t>a map of the trail .</t>
  </si>
  <si>
    <t>newly installed heating and water pipes to be flush mounted in an old building</t>
  </si>
  <si>
    <t>houses by the sea at sunset on west coast</t>
  </si>
  <si>
    <t>some of the beautiful blooms on display .</t>
  </si>
  <si>
    <t>i 'm gon na miss this tree what did you all get for christmas ?</t>
  </si>
  <si>
    <t>wedding reception at 2941 restaurant see more pics</t>
  </si>
  <si>
    <t>vector silhouette of a farmer .</t>
  </si>
  <si>
    <t>general view from the hill</t>
  </si>
  <si>
    <t>the main bedroom can be completed opened to the elements .</t>
  </si>
  <si>
    <t>a glass bowl full of a variety of vegetables in a colorful tossed salad</t>
  </si>
  <si>
    <t>a huge ballroom is the house 's key selling point - described by estate agents</t>
  </si>
  <si>
    <t>religious leader is being welcomed by a child as he arrives</t>
  </si>
  <si>
    <t>actor and person out for a creative walk</t>
  </si>
  <si>
    <t>masses of candles on a cake ~ suitable for birthday , anniversary , or any other celebration .</t>
  </si>
  <si>
    <t>is age a barrier to having an adventure ?</t>
  </si>
  <si>
    <t>person bought the stool to help him shower as he suffers from a knee injury</t>
  </si>
  <si>
    <t>lovely , a children 's throw with pink and green patterns available displayed on a wicker basket .</t>
  </si>
  <si>
    <t>a forensic scientist at work during a media open day .</t>
  </si>
  <si>
    <t>adventures in solid foods are under way .</t>
  </si>
  <si>
    <t>some info on how to add inexpensive molding to a cheap hollow core door to make it look better .</t>
  </si>
  <si>
    <t>person , tries to drive the ball for a goal against a city during the championship .</t>
  </si>
  <si>
    <t># during a game played .</t>
  </si>
  <si>
    <t>red accents for a white and chocolate living room</t>
  </si>
  <si>
    <t>person on top of the never - finished building for the video</t>
  </si>
  <si>
    <t>the town , port and citadel of a city with yachts in the harbour</t>
  </si>
  <si>
    <t>grunge rubber stamp with candles , cake and the text written inside the stamp vector</t>
  </si>
  <si>
    <t>falling snow on a transparent background .</t>
  </si>
  <si>
    <t>stuck : it is suspected that the dog chased a raccoon up the tree and became stuck up there</t>
  </si>
  <si>
    <t>person in action during a training session</t>
  </si>
  <si>
    <t>cans ? no thanks , have some in my flask</t>
  </si>
  <si>
    <t>i 'm not getting dressed up for anyone when it 's the weekend .</t>
  </si>
  <si>
    <t>a single firework bursts in a golden blossom against the night sky .</t>
  </si>
  <si>
    <t>stylish places to stay blog</t>
  </si>
  <si>
    <t>young dark - haired man in front of a yellow wall is phoning , close - up , selective focus</t>
  </si>
  <si>
    <t>film character , you 're drum kit ... person would be ecstatic !</t>
  </si>
  <si>
    <t>medical students study detail through art</t>
  </si>
  <si>
    <t>the tourists are walking along the meadow</t>
  </si>
  <si>
    <t>plastic bags of chilli and other vegetables sold from a stall at a fresh market</t>
  </si>
  <si>
    <t>carvings and reliefs line the walls</t>
  </si>
  <si>
    <t>profession is one of the many rides</t>
  </si>
  <si>
    <t>the lotus flower in the garden that is moving from the wind</t>
  </si>
  <si>
    <t>how to fit a nook into the smallest of spaces if you live in a smaller home , this may seem like an impossible dream -- which is why we 've rounded up these ways to add a reading nook to even the smallest of spaces .</t>
  </si>
  <si>
    <t>illustration of sweet cold ice cream on an orange background .</t>
  </si>
  <si>
    <t>musician , singer , americana artist and drummer attend awards .</t>
  </si>
  <si>
    <t>woman 's hands touching many leafs of ivy cover a wall</t>
  </si>
  <si>
    <t>person has deep roots in the sport of soccer , having played professionally , including appearances .</t>
  </si>
  <si>
    <t>greetings cards for kids - wish you a very happy birthday</t>
  </si>
  <si>
    <t>there are numerous canals and rivers .</t>
  </si>
  <si>
    <t>behind - the - scenes in studio with actor , author of the book</t>
  </si>
  <si>
    <t>rugby player poses on the beach during a portrait session .</t>
  </si>
  <si>
    <t>rhythm and blues artist arrives at awards in association</t>
  </si>
  <si>
    <t>deconstructing design : part -- thinking about a kitchen renovation</t>
  </si>
  <si>
    <t>i keep my eyes on this leather bag .</t>
  </si>
  <si>
    <t>person lights up the night with sparklers !</t>
  </si>
  <si>
    <t>here is the mantle with the original scarves .</t>
  </si>
  <si>
    <t>young baby monkey sat among some green leaves</t>
  </si>
  <si>
    <t>illustration of hands protecting or giving an unbalanced weight scale</t>
  </si>
  <si>
    <t>t.j. ford celebrates his graduation with coach and basketball point guard .</t>
  </si>
  <si>
    <t>low angle view of a mango tree</t>
  </si>
  <si>
    <t>locked off shot of automobile model driving past an old building</t>
  </si>
  <si>
    <t>mother of the bride dresses</t>
  </si>
  <si>
    <t>actor at event of drama film</t>
  </si>
  <si>
    <t>vibrant window depicting the crucifixion of builder</t>
  </si>
  <si>
    <t>tower against the sun going down across glowing cloudy sky , time - lapse</t>
  </si>
  <si>
    <t>tree , a sprig of which is sent to queen for christmas dinner table , within grounds</t>
  </si>
  <si>
    <t>chicken meat ... minus the bun of course</t>
  </si>
  <si>
    <t>a good way to attract owls to your yard is with water ... but maybe not this much .</t>
  </si>
  <si>
    <t>an electric guitar in a hard case taken</t>
  </si>
  <si>
    <t>gold ring with a stone</t>
  </si>
  <si>
    <t>a view toward a city and the city centre</t>
  </si>
  <si>
    <t>illustration of an isolated laurel wreath with a map</t>
  </si>
  <si>
    <t>jumping into a cold mountain lake</t>
  </si>
  <si>
    <t>is on display during show .</t>
  </si>
  <si>
    <t># runs through the tackle during a game against sports team .</t>
  </si>
  <si>
    <t>artist - saw him in this concert !</t>
  </si>
  <si>
    <t>pick a mood and get perfectly coordinated color schemes that you 'll love , no matter what room you 're painting .</t>
  </si>
  <si>
    <t>4k happy couple browsing the internet at home , laughing at what they see on screen .</t>
  </si>
  <si>
    <t>obviously , person ended up retiring his collection for his new deal , but love the sneaker is still strong .</t>
  </si>
  <si>
    <t>illustration of a plumber in overalls and hat lifting giant monkey wrench viewed from front set inside circle on isolated background done in cartoon style .</t>
  </si>
  <si>
    <t>actor attends premiere within festival</t>
  </si>
  <si>
    <t>critic and art director attend show at the tent</t>
  </si>
  <si>
    <t>black and white clouds at the house</t>
  </si>
  <si>
    <t>making a homestead when you 're surrounded by trees</t>
  </si>
  <si>
    <t>olympic athlete , defend against ice hockey player</t>
  </si>
  <si>
    <t>person wears a short black dress and leopard jacket while in .</t>
  </si>
  <si>
    <t>back to racing for the series .</t>
  </si>
  <si>
    <t>a bottle of alcohol drawn on a blackboard in white chalk</t>
  </si>
  <si>
    <t>man holding plate with a sad face drawn on it</t>
  </si>
  <si>
    <t>illustration of the kids with gadgets at the elevator</t>
  </si>
  <si>
    <t>players celebrate a goal by ice hockey player during the second period of a hockey game against sports team</t>
  </si>
  <si>
    <t>actors were side by side for the premiere .</t>
  </si>
  <si>
    <t>shadow matching game for children .</t>
  </si>
  <si>
    <t>save the date word on white background illustration 3d rendering</t>
  </si>
  <si>
    <t>never take a picture this good again .</t>
  </si>
  <si>
    <t>rusty metal plate with pattern an a diagonal gap</t>
  </si>
  <si>
    <t>2010s : aerial footage of the rolling hills , oak trees and farms of region</t>
  </si>
  <si>
    <t>image of pretty high school student holding a book while lying and sleeping on the grass</t>
  </si>
  <si>
    <t>profession light a candles and lanterns to pray author</t>
  </si>
  <si>
    <t>a city is decorated with a black and white mural depicting an industrial landscape combined with music</t>
  </si>
  <si>
    <t>hip hop artist enters radio broadcasting business</t>
  </si>
  <si>
    <t>person tracks former player during the game .</t>
  </si>
  <si>
    <t>the office chair from black leather .</t>
  </si>
  <si>
    <t>bottles cl with the famous handmade labels</t>
  </si>
  <si>
    <t>prestigious fabric we recommend a sample of this fabric if colour is important to you as colours on different screens may vary .</t>
  </si>
  <si>
    <t>the colour edit - pink how to use pink in your home decor .</t>
  </si>
  <si>
    <t>actor ; the dancer with the inch waist .</t>
  </si>
  <si>
    <t>soccer player rescued a point for football team away in the championship on sunday</t>
  </si>
  <si>
    <t>the groom and the groomsmen on his wedding day .</t>
  </si>
  <si>
    <t>neighbours talking to each other on balconies</t>
  </si>
  <si>
    <t>avocado on a white background .</t>
  </si>
  <si>
    <t>pop rock artist poses for a photo backstage during music video tv program</t>
  </si>
  <si>
    <t>animals on a pink background</t>
  </si>
  <si>
    <t>after min , all the rest of ingredients</t>
  </si>
  <si>
    <t>wedding ceremony on the beach</t>
  </si>
  <si>
    <t>empty white bowl with small handles icon in cartoon style on a white background</t>
  </si>
  <si>
    <t>man , is the 36th archbishop and a cardinal</t>
  </si>
  <si>
    <t>flying high ? celebrity appears to have no intention of slowing down as she turns 43 as a new picture of the supermodel has emerged puffing on suspicious - looking cigarette in the cockpit of a private jet</t>
  </si>
  <si>
    <t>in time : she arrived in the capital on monday to make the most of the prestigious festivities during event with her mum</t>
  </si>
  <si>
    <t>alphabet in vector with letter .</t>
  </si>
  <si>
    <t>a developer is moving forward with a village - style development on the edge .</t>
  </si>
  <si>
    <t>main entrance to the building</t>
  </si>
  <si>
    <t>the parade through the streets as part of the activities .</t>
  </si>
  <si>
    <t>route of commercial airplane flying on the globe .</t>
  </si>
  <si>
    <t>colorful flowers in the rainforest</t>
  </si>
  <si>
    <t>low angle view of a building</t>
  </si>
  <si>
    <t>we set up this soft seating area for person as she loved it on our last camping trip but this time she was much too busy exploring .</t>
  </si>
  <si>
    <t>curve winding road along the coast .</t>
  </si>
  <si>
    <t>have you ever spotted a moose ?</t>
  </si>
  <si>
    <t>automotive industry business will help in the construction of the world 's largest wind farm</t>
  </si>
  <si>
    <t>actor attends film premiere held .</t>
  </si>
  <si>
    <t>view to the northwest across full - height view</t>
  </si>
  <si>
    <t>illustration of the green leaves on a white background vector</t>
  </si>
  <si>
    <t>pause at a portrait of former</t>
  </si>
  <si>
    <t>smiling crab on the beach vector art illustration</t>
  </si>
  <si>
    <t># i came across a stream</t>
  </si>
  <si>
    <t>person talking to a team member</t>
  </si>
  <si>
    <t>pirates in a rowing boat</t>
  </si>
  <si>
    <t>graffiti on an abandoned building</t>
  </si>
  <si>
    <t>orange tree with a fruit</t>
  </si>
  <si>
    <t>tiny village with new snow covering the ground</t>
  </si>
  <si>
    <t>read the full script on - line .</t>
  </si>
  <si>
    <t>model in a navy halter dress with buttons .</t>
  </si>
  <si>
    <t>the rainforest and granite cliffs</t>
  </si>
  <si>
    <t>boat going under arch bridge</t>
  </si>
  <si>
    <t>a path with rows of trees either side , and a man walking his dog on a field to the left .</t>
  </si>
  <si>
    <t>the singer naturalized singer by a window in her house</t>
  </si>
  <si>
    <t>woman kneading a dough on the table</t>
  </si>
  <si>
    <t>colorful underwater offshore rocky reef with coral and sponges and small tropical fish swimming by in a blue ocean</t>
  </si>
  <si>
    <t>big freshwater fish a gallery on photo sharing website</t>
  </si>
  <si>
    <t>here 's tv character checking them out like the sassy cat she is .</t>
  </si>
  <si>
    <t>35 - funny picture of parrots that look like fruits ready to be picked .</t>
  </si>
  <si>
    <t>fast food restaurant is the recipe they use at the store !</t>
  </si>
  <si>
    <t>why live on a boat ?</t>
  </si>
  <si>
    <t>firefighters have been called to a home .</t>
  </si>
  <si>
    <t>just wanted to include this last photo cause it 's a picturesque shot looking down the street , with our house on the left .</t>
  </si>
  <si>
    <t>the vacant conference room in the building .</t>
  </si>
  <si>
    <t>3d digital render of a beautiful female ballet dancer isolated on white background</t>
  </si>
  <si>
    <t>balloons begin to stand upright saturday night during the inaugural mt .</t>
  </si>
  <si>
    <t>musical artist and person walk a red carpet during film festival .</t>
  </si>
  <si>
    <t>flowers in a cup on a pink and white table</t>
  </si>
  <si>
    <t>playground - once a busy centre for local children</t>
  </si>
  <si>
    <t>happy young girl in a wreath on the road</t>
  </si>
  <si>
    <t>red telephone box in the small village</t>
  </si>
  <si>
    <t>vector illustration of children playing at the children 's playground .</t>
  </si>
  <si>
    <t>when you see the only person on the block that still has their decorations up</t>
  </si>
  <si>
    <t>gold balloons in the shape of a number</t>
  </si>
  <si>
    <t>hard rock artists perform on the main stage at festival</t>
  </si>
  <si>
    <t>local volunteers construct a new playground</t>
  </si>
  <si>
    <t>the balloon makes its way down a city during event in the borough .</t>
  </si>
  <si>
    <t>boys and girls in traditional costume .</t>
  </si>
  <si>
    <t>view from the balcony of cabin .</t>
  </si>
  <si>
    <t>a woman inspects her damaged car under a tree .</t>
  </si>
  <si>
    <t>a small dining table and folding chairs in the conservatory , with lovely views</t>
  </si>
  <si>
    <t>houseboat moored in a marina in winter sunshine</t>
  </si>
  <si>
    <t>young at the picnic -- stock photo #</t>
  </si>
  <si>
    <t>large boxes filled with lemons .</t>
  </si>
  <si>
    <t>cricket player plays a shot during their cricket match against country .</t>
  </si>
  <si>
    <t>a construction worker repairs the facade of headquarters on tuesday .</t>
  </si>
  <si>
    <t>x letter logo painted with a brush .</t>
  </si>
  <si>
    <t>a pair of sleek sconces flank an abstract artwork by journalist above the fireplace , with its custom - designed mosaic surround .</t>
  </si>
  <si>
    <t>person preening in the sunset</t>
  </si>
  <si>
    <t>video : truck vs person , the image #</t>
  </si>
  <si>
    <t>bow from the colored ribbon .</t>
  </si>
  <si>
    <t>pure silver , shape of granules of pure silver each one is unique 81</t>
  </si>
  <si>
    <t>at the top of the world .</t>
  </si>
  <si>
    <t>red - backed biological suborder perched on a branch</t>
  </si>
  <si>
    <t>i made this climbing monkey based off the old climbing bear toy .</t>
  </si>
  <si>
    <t>elephants lock tusks and fight on the plains</t>
  </si>
  <si>
    <t>baseball player throws to a batter during the first inning of a baseball game .</t>
  </si>
  <si>
    <t>woman sleeping in a temple</t>
  </si>
  <si>
    <t>there are a few brands out there which continuously bring out products in which i can not fault - i am sure that many of you will agree that person is one of those brands .</t>
  </si>
  <si>
    <t>isolated image of many boxes on a green background</t>
  </si>
  <si>
    <t>the winning team was maintenance represented by people .</t>
  </si>
  <si>
    <t>a tailor is stitching a cloth in his sewing machine at night with another man assisting him .</t>
  </si>
  <si>
    <t>author attends the fashion show during fashion week .</t>
  </si>
  <si>
    <t>a dog sleeping on a couch</t>
  </si>
  <si>
    <t>close up macro footage of walnut core pieces falling onto a pile .</t>
  </si>
  <si>
    <t>individual in a blue formal suit</t>
  </si>
  <si>
    <t>players from both teams shake hands during the silence</t>
  </si>
  <si>
    <t>pregnant woman choose comfortable shoes instead of the heels</t>
  </si>
  <si>
    <t>skyline view over looking the ocean .</t>
  </si>
  <si>
    <t>the symbolic image of a piano on white background</t>
  </si>
  <si>
    <t>lake on a cold january day .</t>
  </si>
  <si>
    <t>person studying in a library with bookshelf royalty - free</t>
  </si>
  <si>
    <t>an establishing shot of the marquee .</t>
  </si>
  <si>
    <t>these meerkats seem to have seen something of interest .</t>
  </si>
  <si>
    <t>in a letter to employees , organization leader and person said the company willdistribute $1,000 to each team member at our mainline and wholly owned regional carriers .</t>
  </si>
  <si>
    <t>politician delivers a speech at opera .</t>
  </si>
  <si>
    <t>human brain can be trained to prefer healthy food over unhealthy high - calorie foods , using a diet which does not leave people hungry</t>
  </si>
  <si>
    <t>flowering plants in a basket</t>
  </si>
  <si>
    <t>benches and a trellis made from pressure treated wood .</t>
  </si>
  <si>
    <t>vector illustration of a bright poppy flower .</t>
  </si>
  <si>
    <t>at a press event at show</t>
  </si>
  <si>
    <t>schematic of the experimental system</t>
  </si>
  <si>
    <t>cover yourself in creativity with our ultra soft microfiber duvet covers .</t>
  </si>
  <si>
    <t>the biggest trends from fall</t>
  </si>
  <si>
    <t>a mute swan with it 's head in the water of a lake</t>
  </si>
  <si>
    <t>person leads his players , from left , person , person and football player off the pitch after the game</t>
  </si>
  <si>
    <t>aerial views of the grand harbour and the capital city</t>
  </si>
  <si>
    <t>portrait of old man with pain in a heart on black background</t>
  </si>
  <si>
    <t>baseball player watching the game from the dugout</t>
  </si>
  <si>
    <t>vector illustration of different new year and christmas symbols arranged in a circle .</t>
  </si>
  <si>
    <t>small white goat in the middle of the straw</t>
  </si>
  <si>
    <t>athlete runs with the ball during a training session</t>
  </si>
  <si>
    <t>dish - the first outlet now open</t>
  </si>
  <si>
    <t>aerial view of the monument</t>
  </si>
  <si>
    <t>portrait of a cute cheerful little boy , who is smiling while sitting at table , isolated over white</t>
  </si>
  <si>
    <t>person during his take - off roll in - out for another test flight .</t>
  </si>
  <si>
    <t>an airplane wing in sky</t>
  </si>
  <si>
    <t>person has decided this is where he wants us to get married ... i 'm totally okay with that !</t>
  </si>
  <si>
    <t>similar styles : person , paired her ripped jeans with white tennis shoes and a light gray sweater</t>
  </si>
  <si>
    <t>tattoo on a man 's hand</t>
  </si>
  <si>
    <t>signage is easy to follow</t>
  </si>
  <si>
    <t>model in a dress by film costumer designer</t>
  </si>
  <si>
    <t>panoramic view of the bar</t>
  </si>
  <si>
    <t>person remotely piloted aircraft will deliver supplies during event .</t>
  </si>
  <si>
    <t>a spoonful of golden syrup overflowing from it</t>
  </si>
  <si>
    <t>trees twisted by the winds</t>
  </si>
  <si>
    <t>country artist and guest attend the premiere .</t>
  </si>
  <si>
    <t>an illustration of project focus , artwork</t>
  </si>
  <si>
    <t>a city with no flowers .</t>
  </si>
  <si>
    <t>portrait of a young man with closed eyes</t>
  </si>
  <si>
    <t>golden moment a beautiful small 9x12 painting in oil of a beachfront home by person .</t>
  </si>
  <si>
    <t>a cartoon illustration of an evil looking ram .</t>
  </si>
  <si>
    <t>another mother and daughter also wore matching printed garments , in a bright yellow colour</t>
  </si>
  <si>
    <t>pov driving shot of a wintry highway .</t>
  </si>
  <si>
    <t>sighting outside computer hardware business .</t>
  </si>
  <si>
    <t>little girl with glasses thinking and smiling looking up to the top while touching her chin isolated on white</t>
  </si>
  <si>
    <t>person celebrates second equaliser of the game</t>
  </si>
  <si>
    <t>vector illustration of a banner for celebration .</t>
  </si>
  <si>
    <t>workers prepare the signage ahead of the city 's new year 's eve celebration .</t>
  </si>
  <si>
    <t>hard rock artist of the rock band on stage .</t>
  </si>
  <si>
    <t>some of the administrative buildings .</t>
  </si>
  <si>
    <t>fisherman shows off his catch on the beach</t>
  </si>
  <si>
    <t>creating a cap in - part</t>
  </si>
  <si>
    <t>happy couple embracing in a pool hall and communicating</t>
  </si>
  <si>
    <t>a bulldog looks down at a tennis ball</t>
  </si>
  <si>
    <t>these are glass made by that company to go along in the ice cube / pattern .</t>
  </si>
  <si>
    <t>the balcony of the apartment</t>
  </si>
  <si>
    <t>you do not want any foreign material in your eye , especially iron</t>
  </si>
  <si>
    <t>walking in front of a white background .</t>
  </si>
  <si>
    <t>person on the place with person and deity holding golden fishes spouting</t>
  </si>
  <si>
    <t>person attending the september show for event</t>
  </si>
  <si>
    <t>detailed picture from a perspective , isolated on black .</t>
  </si>
  <si>
    <t>uk overseas territory on a sunny day seen from across the bay</t>
  </si>
  <si>
    <t>little black dress stole the spotlight at award .</t>
  </si>
  <si>
    <t>actor leaving where her mother , cousin of peace activist , was performing .</t>
  </si>
  <si>
    <t>example of a country exterior home design</t>
  </si>
  <si>
    <t>person and pop artist are seen on the streets</t>
  </si>
  <si>
    <t>a summer drink for men</t>
  </si>
  <si>
    <t>greeting card featuring the painting roses by person</t>
  </si>
  <si>
    <t>soft rock artist and pop artist</t>
  </si>
  <si>
    <t>american football player runs the ball against navy during the first half of a college football game</t>
  </si>
  <si>
    <t>flag waving in the wind with flagpole - with alpha matte</t>
  </si>
  <si>
    <t>child eating watermelon in the garden .</t>
  </si>
  <si>
    <t>a train bound for a city</t>
  </si>
  <si>
    <t>frog made out of ceramic ... but we bet you could do it with a round body gourd !</t>
  </si>
  <si>
    <t>this ft wall has organism</t>
  </si>
  <si>
    <t>american football player attends the premiere</t>
  </si>
  <si>
    <t>actors attend the premiere during festival</t>
  </si>
  <si>
    <t>group of friends crossing the street .</t>
  </si>
  <si>
    <t>a helicopter lands as part of a demonstration for person , chief of staff for armed force , during his visit to person .</t>
  </si>
  <si>
    <t>sculptor , sculptor of literary school</t>
  </si>
  <si>
    <t>portrait of actor wearing a large hat .</t>
  </si>
  <si>
    <t>tree and hammock on the beach</t>
  </si>
  <si>
    <t>a trip to the beautiful fields !</t>
  </si>
  <si>
    <t>a blanket of snow covers the whole field .</t>
  </si>
  <si>
    <t>gemstone rings from the collection</t>
  </si>
  <si>
    <t>a close - up of person quilted handbag by person .</t>
  </si>
  <si>
    <t>notebook with black cursive writing sits atop an open laptop</t>
  </si>
  <si>
    <t>calendars you wont mind looking at for a year</t>
  </si>
  <si>
    <t>a deserted room inside a building in the abandoned town</t>
  </si>
  <si>
    <t>sandy beach with ripples and rocks backlit by the sinking sun</t>
  </si>
  <si>
    <t>actors at the premiere of comedy film</t>
  </si>
  <si>
    <t>fish and sharks in the aquarium</t>
  </si>
  <si>
    <t>tall grass with the shade of a southern tree</t>
  </si>
  <si>
    <t>cricket player taking part in the fashion .</t>
  </si>
  <si>
    <t>a plastic bottle of blue liquid soap on the white .</t>
  </si>
  <si>
    <t>actor is seen on set at person</t>
  </si>
  <si>
    <t>actor -- standing in the lines in front .</t>
  </si>
  <si>
    <t>red heart icon on a white background</t>
  </si>
  <si>
    <t>late gothic revival structure and tourist attraction</t>
  </si>
  <si>
    <t>receiving many new messages on the smartphone</t>
  </si>
  <si>
    <t>family took him to the airport to say</t>
  </si>
  <si>
    <t>a model wears a creation as part of fashion collection , presented .</t>
  </si>
  <si>
    <t>and finally , nobody tells you how gratifying it is to earn your cat 's trust .</t>
  </si>
  <si>
    <t>business woman in a meeting</t>
  </si>
  <si>
    <t>what kind of person are you ?</t>
  </si>
  <si>
    <t>graffiti covers the walls of an old abandoned building on the edge</t>
  </si>
  <si>
    <t>hobby on the train tracks .</t>
  </si>
  <si>
    <t>the house once owned by the family has been renovated and is for sale at $4.995 million .</t>
  </si>
  <si>
    <t>people walking along a city .</t>
  </si>
  <si>
    <t>a brown bear on the prowl .</t>
  </si>
  <si>
    <t>the national flag flies on top earlier this year .</t>
  </si>
  <si>
    <t>illustration of an aqueduct -- in use</t>
  </si>
  <si>
    <t>look at a world map .</t>
  </si>
  <si>
    <t>orange lights rising in the dark</t>
  </si>
  <si>
    <t>aerial view of the skyscrapers</t>
  </si>
  <si>
    <t>refuelling the car , equipment and capacity .</t>
  </si>
  <si>
    <t>this is quite a clever halloween costume ... fo real .</t>
  </si>
  <si>
    <t>man is walking along a suspension bridge over an abyss .</t>
  </si>
  <si>
    <t>view over the new city center</t>
  </si>
  <si>
    <t>lakes ? hazy mts in the back .</t>
  </si>
  <si>
    <t>menorah for sale in shop in the old city market .</t>
  </si>
  <si>
    <t>a cats terms of ownership</t>
  </si>
  <si>
    <t>person steps over flowers as he exits government agency</t>
  </si>
  <si>
    <t>fire pit on the deck</t>
  </si>
  <si>
    <t>close - up of a dollars banknotes</t>
  </si>
  <si>
    <t>vector silhouette of hands to protect the child .</t>
  </si>
  <si>
    <t>latest in this autumn and winter boots special field</t>
  </si>
  <si>
    <t>in this photo we are traveling after my lovely boat trip .</t>
  </si>
  <si>
    <t>rear view of a rabbit</t>
  </si>
  <si>
    <t>street scenes in the old medieval city</t>
  </si>
  <si>
    <t>football player and person during a training session</t>
  </si>
  <si>
    <t>file photo , the annular solar eclipse is seen as the sun sets behind mountain range .</t>
  </si>
  <si>
    <t>a new video that shows a man opening fire on a passing car in moments before realizing he was actually shooting at someone he knew .</t>
  </si>
  <si>
    <t>this is honestly one of the most beautiful pictures i 've ever seen .</t>
  </si>
  <si>
    <t>man climbs the ladder of success .</t>
  </si>
  <si>
    <t>portrait of a girl in poverty - stricken neighborhood , natural light .</t>
  </si>
  <si>
    <t>football players look dejected after the match .</t>
  </si>
  <si>
    <t>actor , left , and laugh during a press conference at festival .</t>
  </si>
  <si>
    <t>person and groom hold each other by hands .</t>
  </si>
  <si>
    <t>actor during the award red carpet arrivals</t>
  </si>
  <si>
    <t>the attractive restaurant serves regional fare from locally - sourced ingredients</t>
  </si>
  <si>
    <t>pathway through the autumn forest in morning</t>
  </si>
  <si>
    <t>the lobby and reception built and decorated in old fashioned eastern style .</t>
  </si>
  <si>
    <t>tired of your cluttered garage ? our products can easily transform any garage !</t>
  </si>
  <si>
    <t>golden opportunity of the hundreds of beauty products we reviewed this year , these are the ones that stood out .</t>
  </si>
  <si>
    <t>i love this vintage illustration of hanging clothes on the line !</t>
  </si>
  <si>
    <t>new herbs on the balcony</t>
  </si>
  <si>
    <t>the christmas tree is decorated with balls , a garland and a golden star .</t>
  </si>
  <si>
    <t>a logo sign outside of a facility occupied by hospital and medical service plans business , in a city</t>
  </si>
  <si>
    <t>latin pop artist performs onstage</t>
  </si>
  <si>
    <t>boat driving to the island</t>
  </si>
  <si>
    <t>i 'm pretty sure i need this skirt in my life .</t>
  </si>
  <si>
    <t>we just happened upon a processional walking past the cathedral</t>
  </si>
  <si>
    <t>football player celebrates scoring the opening goal of the game</t>
  </si>
  <si>
    <t>the house 's setting in the far - west is known for its beautiful scenery and rough weather .</t>
  </si>
  <si>
    <t>side view of engagement ring set with a vintage diamond</t>
  </si>
  <si>
    <t>citizen will have a subway within mins walking distance .</t>
  </si>
  <si>
    <t>country pop artist on the red carpet .</t>
  </si>
  <si>
    <t>the branches and leaves are green on a white background , clipping path</t>
  </si>
  <si>
    <t>views from atop the meter long bridge over the forest canopy</t>
  </si>
  <si>
    <t>books to read this summer with historical female figures .</t>
  </si>
  <si>
    <t>old house with graffiti with the words forgive yourself on it</t>
  </si>
  <si>
    <t>biological species in the snow</t>
  </si>
  <si>
    <t>with the surge of black women sporting natural hair several questions have been raised .</t>
  </si>
  <si>
    <t>baseball player during the victory over sports team</t>
  </si>
  <si>
    <t>person looks like a dream in her thigh - high boots and a denim skirt</t>
  </si>
  <si>
    <t>a suburban house is covered in snow after a storm .</t>
  </si>
  <si>
    <t>a day at the fair .</t>
  </si>
  <si>
    <t>football player celebrates victory after penalties during football competition , round of last 16 , match .</t>
  </si>
  <si>
    <t>young women doing yoga by the sea .</t>
  </si>
  <si>
    <t>the silhouette of a passenger plane in the sky with sun breaking through heavy clouds above and a city below</t>
  </si>
  <si>
    <t>add a touch of regal to your home with this vintage iron &amp; glass wall light .</t>
  </si>
  <si>
    <t>light included with this kit .</t>
  </si>
  <si>
    <t>image may contain : person , on stage , playing a musical instrument , guitar and shoes</t>
  </si>
  <si>
    <t>woman with a worried face while looking at her smartphone</t>
  </si>
  <si>
    <t>dirt road to the middle of nowhere</t>
  </si>
  <si>
    <t>young woman in dress with many colorful balloons walking in the green park</t>
  </si>
  <si>
    <t>artist performs on stage during the tour</t>
  </si>
  <si>
    <t>slow motion of cute little girl having fun with sand on the playground</t>
  </si>
  <si>
    <t>governmental body talking with person .</t>
  </si>
  <si>
    <t>shot of the day -- boat at sunset</t>
  </si>
  <si>
    <t>a purple wedding cake at a wedding reception .</t>
  </si>
  <si>
    <t>a black bear watching us through the rain</t>
  </si>
  <si>
    <t>vector illustration of the beautiful woman in hairdressing salon</t>
  </si>
  <si>
    <t>legs for days : long limbs attracted plenty of attention inside the arena</t>
  </si>
  <si>
    <t>illustration of a green frog on a white background</t>
  </si>
  <si>
    <t>giant fake bananas - pack of 2</t>
  </si>
  <si>
    <t>theatrical poster for the silent film .</t>
  </si>
  <si>
    <t>man leading a group dancing in the street</t>
  </si>
  <si>
    <t>man in a hospital bed</t>
  </si>
  <si>
    <t>students working on computers on the campus .</t>
  </si>
  <si>
    <t>person pass the ball into the post in a win over liberal arts college .</t>
  </si>
  <si>
    <t>football player was still just a teenager when he scored the only goal from time</t>
  </si>
  <si>
    <t>the report also found that country are letting their cats , like one pictured in this file photo , roam outside unsupervised where they are at risk of being hit by vehicles .</t>
  </si>
  <si>
    <t>this view looks west at sunrise .</t>
  </si>
  <si>
    <t>actor and his daughter arrive at awards</t>
  </si>
  <si>
    <t>pitcher throws a pitch against sports team during the first inning of a baseball game .</t>
  </si>
  <si>
    <t>the cactus in white pot for decorate house</t>
  </si>
  <si>
    <t>all the after - party dresses you missed last night</t>
  </si>
  <si>
    <t>bride smiling with her grandpa right before walking down the aisle .</t>
  </si>
  <si>
    <t>young male wearing glasses looking at the screen of his laptop or digital tablet .</t>
  </si>
  <si>
    <t>actor and comedian joked around at the premiere of comedy .</t>
  </si>
  <si>
    <t>diy herb garden for the kitchen</t>
  </si>
  <si>
    <t>season in which person makes bad decisions in really cute clothes .</t>
  </si>
  <si>
    <t>white and blue inks are mixed in water .</t>
  </si>
  <si>
    <t>victorian structure in the oldest part</t>
  </si>
  <si>
    <t>how to contour your face like a pro and avoid mistakes</t>
  </si>
  <si>
    <t>the original concept made its debut at show .</t>
  </si>
  <si>
    <t>line art by person on website</t>
  </si>
  <si>
    <t>was sold at mod vintage dress .</t>
  </si>
  <si>
    <t>stealing the limelight : the beauty then hit the after - party in racy thigh - high boots</t>
  </si>
  <si>
    <t>small round wooden door in an old masonry</t>
  </si>
  <si>
    <t>person pitches during the eighth inning of the game against sports team .</t>
  </si>
  <si>
    <t>portrait of biological species standing at the edge of a cliff</t>
  </si>
  <si>
    <t>which movie is this shot of actor from ?</t>
  </si>
  <si>
    <t>the driveway as you enter the big blue gate with space for parking</t>
  </si>
  <si>
    <t>family having fun together in the park</t>
  </si>
  <si>
    <t>person poses for a photo on tuesday .</t>
  </si>
  <si>
    <t>road in the middle of geographical feature category</t>
  </si>
  <si>
    <t># talks with american football player and football coach against sports team during a football game .</t>
  </si>
  <si>
    <t>young black mother with boys walking in a park , vector illustration , no transparencies</t>
  </si>
  <si>
    <t>many prospective buyers want a change from oppressive towers .</t>
  </si>
  <si>
    <t>cute nails with a cross !</t>
  </si>
  <si>
    <t>beach was one of beaches to ratepoor for water quality in the latest state of the report .</t>
  </si>
  <si>
    <t>illustration of a trash can</t>
  </si>
  <si>
    <t>a mind for happiness e day i decided to paint room</t>
  </si>
  <si>
    <t>note the scar over the left knee of this patient</t>
  </si>
  <si>
    <t>view of the sun through the grass</t>
  </si>
  <si>
    <t>exploring some dog friendly hikes</t>
  </si>
  <si>
    <t>view of a salt marsh with darkening clouds in background .</t>
  </si>
  <si>
    <t>illustration depicting a mother shielding her child from her angry father dated 19th century</t>
  </si>
  <si>
    <t>football player is challenged by soccer player during the match at stadium .</t>
  </si>
  <si>
    <t>fans wave national flag as they gather in the streets hours before the football match .</t>
  </si>
  <si>
    <t>may the victory of good over evil inspire you towards your own victories</t>
  </si>
  <si>
    <t>small minimal bedroom in white</t>
  </si>
  <si>
    <t>surprised cartoon girl isolated on a white background stock vector</t>
  </si>
  <si>
    <t>portrait of a woman walking barefoot at the beach - from behind photo</t>
  </si>
  <si>
    <t>country is amazing , but if you go unprepared for their winter weather you will freeze !</t>
  </si>
  <si>
    <t>example of a classic mosaic tile bathroom design</t>
  </si>
  <si>
    <t>i 'm eager to get the living room back to normal .</t>
  </si>
  <si>
    <t>rear view of a group of teenage students walking on a built structure carrying skateboards in invention</t>
  </si>
  <si>
    <t>peacocks are large , colorful pheasants known for their iridescent tails .</t>
  </si>
  <si>
    <t>lock on a wire security fence in fron of an industrial style building</t>
  </si>
  <si>
    <t>students paint their faces in preparation for a performance during the annual celebration for holiday .</t>
  </si>
  <si>
    <t>cool vintage flower pots in the garden</t>
  </si>
  <si>
    <t>a view towards the interior of the contemporary house</t>
  </si>
  <si>
    <t>design in the floor by person</t>
  </si>
  <si>
    <t>it 's like riding a bike : the pair remembered all the words and all the old dance moves to put on a special show</t>
  </si>
  <si>
    <t>postmodern structure aka postmodern structure</t>
  </si>
  <si>
    <t>a wooden temple imported sits in the middle .</t>
  </si>
  <si>
    <t>the final pieces of equipment are packed and ready for transport as the shop closes its doors .</t>
  </si>
  <si>
    <t>set of vector round elements from lines of various thickness , forming an optical illusion .</t>
  </si>
  <si>
    <t>graffiti painting legally on a designated wall</t>
  </si>
  <si>
    <t>grunge old - school texture , background for design .</t>
  </si>
  <si>
    <t>red and white spotted cat lying ready to pounce on a meadow</t>
  </si>
  <si>
    <t>basketball player during the first of games between basketball team and country .</t>
  </si>
  <si>
    <t>this is a pretty hair style for a dance or something</t>
  </si>
  <si>
    <t>silhouette in a dreamlike corridor with many doors</t>
  </si>
  <si>
    <t>fresh okra on a chain on white background</t>
  </si>
  <si>
    <t>a model shows off a colourful array of led lights .</t>
  </si>
  <si>
    <t>black unfolded umbrella isolated over the white background</t>
  </si>
  <si>
    <t>kids chasing each other on sunny beach .</t>
  </si>
  <si>
    <t>flowers growing in the garden</t>
  </si>
  <si>
    <t>a guide to infrastructure and corruption</t>
  </si>
  <si>
    <t>45cm by 60cm , oil paint on board</t>
  </si>
  <si>
    <t>a cold winters day with a frozen snowy landscape with views to the mountains that make up the black</t>
  </si>
  <si>
    <t>actor is an all - american actor , and apparently a president too since he looks just like politician .</t>
  </si>
  <si>
    <t>attempts to kill person , but instead falls to his own death from the cathedral 's tower .</t>
  </si>
  <si>
    <t>the aurora borealis or northern lights over fields and a distant wind farm .</t>
  </si>
  <si>
    <t>young boys waiting in line to get a booked signed by basketball shooting guard and wearing uniform .</t>
  </si>
  <si>
    <t>biological species eating nuts on a table</t>
  </si>
  <si>
    <t>white gold and round channel set wedding band , with diamond going half way on the ring .</t>
  </si>
  <si>
    <t>fog rolling in a dark tree</t>
  </si>
  <si>
    <t>professional boxer winning his first professional title , making a big statement being the first man to stop boxer in the 1st round for the title .</t>
  </si>
  <si>
    <t>manager shares a joke with his assistant during a team training session at training ground .</t>
  </si>
  <si>
    <t>portrait of a man showing thumb up or ok sign against gray background</t>
  </si>
  <si>
    <t>building function of person rises over the old city</t>
  </si>
  <si>
    <t>explore the best in design .</t>
  </si>
  <si>
    <t>sliced fresh red cabbage on a small wooden chopping board and cooks knife to the side</t>
  </si>
  <si>
    <t>customers take a look at the new smartphone</t>
  </si>
  <si>
    <t>drops of rain water during the rainy season</t>
  </si>
  <si>
    <t>person , swimming with the dolphins</t>
  </si>
  <si>
    <t>patterns created by a plant blown by the wind .</t>
  </si>
  <si>
    <t>the logo on the sleeve of a player .</t>
  </si>
  <si>
    <t>c.s. person died , he died for you individually just as much as if you had been the only person in the world .</t>
  </si>
  <si>
    <t>tennis player in action during tennis tournament</t>
  </si>
  <si>
    <t>a general view of the atmosphere during event .</t>
  </si>
  <si>
    <t>pop artist rehearses on stage before her appearance on show</t>
  </si>
  <si>
    <t>exercise bike - young woman exercising / riding on a stationary bike in a gym</t>
  </si>
  <si>
    <t>yellow house on the beach : dark surfaces</t>
  </si>
  <si>
    <t>photograph at night , lit by floodlights and a full moon .</t>
  </si>
  <si>
    <t>big oval stone on rock in the mountains</t>
  </si>
  <si>
    <t>labourers work at a construction site of highway .</t>
  </si>
  <si>
    <t>person and daughters attend fall preview during the fashion week .</t>
  </si>
  <si>
    <t>life is like a # tea cup , to be filled to the brim and enjoyed with friends .</t>
  </si>
  <si>
    <t>grey carpet on a landing</t>
  </si>
  <si>
    <t>this oxidised silver bracelet with etched photo of a kissing couple is truly stunning</t>
  </si>
  <si>
    <t>actor spotted walking back to his 4x4 which had been badly parked across spaces</t>
  </si>
  <si>
    <t>players celebrate after scoring a goal during the match</t>
  </si>
  <si>
    <t>a cute unicorn with a pink heart and wings on the rainbow .</t>
  </si>
  <si>
    <t>protopunk artist performs on stage</t>
  </si>
  <si>
    <t>view of the sand to the rocks</t>
  </si>
  <si>
    <t>blades for a circular saw</t>
  </si>
  <si>
    <t>look the part - y dress $32.99</t>
  </si>
  <si>
    <t>actor arrives for the premiere of the festive film</t>
  </si>
  <si>
    <t>a conceptual rendering of a possible development included in the plan .</t>
  </si>
  <si>
    <t>fans greet the team as they arrive .</t>
  </si>
  <si>
    <t>person being presented the award from person</t>
  </si>
  <si>
    <t>hard rock artist , singer and frontman of person , live at the civic hall</t>
  </si>
  <si>
    <t>could you survive if you got lost on sport ?</t>
  </si>
  <si>
    <t>person takes her dachshund for a surf .</t>
  </si>
  <si>
    <t>a little turtle swimming in a lake</t>
  </si>
  <si>
    <t>red flame on a light background vector</t>
  </si>
  <si>
    <t>inside on the market for $1.35 million .</t>
  </si>
  <si>
    <t>image may contain : person , on stage , sitting , playing a musical instrument and indoor</t>
  </si>
  <si>
    <t>an aerial shot of police blocking off a road .</t>
  </si>
  <si>
    <t>businessman works in a conference room with his laptop .</t>
  </si>
  <si>
    <t>bridge over the dirty river</t>
  </si>
  <si>
    <t>dairy cattle on a farm</t>
  </si>
  <si>
    <t>people board the aircraft at airport</t>
  </si>
  <si>
    <t>if quiet 's more your speed , curl up with a good book in one of the armchairs in front of the gas fireplace</t>
  </si>
  <si>
    <t>actor attends ceremony held by production company</t>
  </si>
  <si>
    <t>people walk around the park , have fun with the kids and rest</t>
  </si>
  <si>
    <t>i will never falter , i will stand my ground with a sunflower with a painted look to it .</t>
  </si>
  <si>
    <t>there were stone buildings on the property .</t>
  </si>
  <si>
    <t>drawing mother with a carriage .</t>
  </si>
  <si>
    <t>picture of the golden dollar sign</t>
  </si>
  <si>
    <t>the eye of the egg .</t>
  </si>
  <si>
    <t>american football head coach during a game against a city</t>
  </si>
  <si>
    <t>3d rendering of a frozen landscape</t>
  </si>
  <si>
    <t>bouncy castles and how to use them in a party</t>
  </si>
  <si>
    <t>business man frustrated with not understanding the words he 's hearing</t>
  </si>
  <si>
    <t>river miles long , is one of the largest rivers in the world</t>
  </si>
  <si>
    <t>footballer a fan of basketball</t>
  </si>
  <si>
    <t>path curving through the jungle</t>
  </si>
  <si>
    <t>modern bathroom with a view</t>
  </si>
  <si>
    <t>a city is lit by the sun , giving it an orange glow .</t>
  </si>
  <si>
    <t>fat obese overweight sprawling dog asleep on a tiled floor</t>
  </si>
  <si>
    <t># grabs a rebound against sports team during a preseason game .</t>
  </si>
  <si>
    <t>a city celebrates national day with fireworks</t>
  </si>
  <si>
    <t>vector illustration of a card for holiday with pink bear</t>
  </si>
  <si>
    <t>the gentrified neighborhood provides common public spaces for residents to enjoy</t>
  </si>
  <si>
    <t>draw the hair with color pencils -- step</t>
  </si>
  <si>
    <t>sailing boat on the water , logo</t>
  </si>
  <si>
    <t>color picture of a wooden boat on a river bank</t>
  </si>
  <si>
    <t>person can help define an area by creating an entryway .</t>
  </si>
  <si>
    <t>farms that save space for flowers give bees a boost .</t>
  </si>
  <si>
    <t>crowds of photographers and tourists fill making the experience stressful and commercialized .</t>
  </si>
  <si>
    <t>jagged rocks on the snow covered slopes .</t>
  </si>
  <si>
    <t>flying outfit : supermodel opted for style over comfort in a leather jacket and jeans for her journey</t>
  </si>
  <si>
    <t>actor wore a beautiful white draped dress at the premiere of fundamental interaction .</t>
  </si>
  <si>
    <t>heart in a bottle pendant necklace</t>
  </si>
  <si>
    <t>a sign warning that a lake is private in front of a small pond</t>
  </si>
  <si>
    <t>a dip used for entertaining</t>
  </si>
  <si>
    <t>seamless pattern of a branch of beautiful roses on a white background .</t>
  </si>
  <si>
    <t>football player celebrates his goal during the match at stadium</t>
  </si>
  <si>
    <t>pampas grass and white blooms makes a rustic sacred space by bows and causes of death</t>
  </si>
  <si>
    <t>hand holding a syringe and taking a blood sample from a tube for analysis</t>
  </si>
  <si>
    <t>a hand taking a glass of red wine</t>
  </si>
  <si>
    <t>colorful cupcakes decorated for a spring or summer birthday party .</t>
  </si>
  <si>
    <t>person attends the fashion show during olympus fashion week</t>
  </si>
  <si>
    <t>animal jumping in the air</t>
  </si>
  <si>
    <t>a general view of atmosphere</t>
  </si>
  <si>
    <t>actor attends an inaugural gala</t>
  </si>
  <si>
    <t>former heavy metal artist wears a tuxedo by a swimming pool for a solo album photo session</t>
  </si>
  <si>
    <t>genesis : then the lord regretted that he had made human beings on the earth , and he was deeply grieved about that .</t>
  </si>
  <si>
    <t>plus size style ... the skirt !</t>
  </si>
  <si>
    <t>set of vertical banners on a blue background with a vortex .</t>
  </si>
  <si>
    <t>baby raised in the blue sky by his father 's hands</t>
  </si>
  <si>
    <t>flight of computer &amp; case by - $35.00</t>
  </si>
  <si>
    <t>fruits and vegetables forming a frame on a wooden board with cop</t>
  </si>
  <si>
    <t>young caucasian businesswoman or college student is sitting by the desk and writing down in her notebook</t>
  </si>
  <si>
    <t>portrait of the bride and groom</t>
  </si>
  <si>
    <t>envelopes flying in and out of a laptop screen that moves in binary tunnel</t>
  </si>
  <si>
    <t>young afro man talking on the mobile phone while walking at the beach</t>
  </si>
  <si>
    <t>person turn right street sign by an abandoned building</t>
  </si>
  <si>
    <t>january is a good month for reading .</t>
  </si>
  <si>
    <t>our dog in the garden</t>
  </si>
  <si>
    <t>this short cut frames face so well .</t>
  </si>
  <si>
    <t>silhouette of a man with raised - up arms at the beautiful sunset on the mountain .</t>
  </si>
  <si>
    <t>person celebrates scoring his side 's first goal of the game with football player</t>
  </si>
  <si>
    <t>the grand fountain at the entrance of the lobby .</t>
  </si>
  <si>
    <t>stuck on the side of the road</t>
  </si>
  <si>
    <t>are you green with envy ? no need !</t>
  </si>
  <si>
    <t>american football player carries the ball after a catch during the second half of a game against sports team</t>
  </si>
  <si>
    <t>face of a young woman</t>
  </si>
  <si>
    <t>upgrade in the art room</t>
  </si>
  <si>
    <t>the stage is set of politician and first showdown , as the two were headed toward university on monday afternoon</t>
  </si>
  <si>
    <t>loose bridal hair to the side</t>
  </si>
  <si>
    <t>artist and his wife attend the unveiling of his statue during his exhibit .</t>
  </si>
  <si>
    <t>white dandelion in the wind close - up</t>
  </si>
  <si>
    <t>dancer attends the premiere party</t>
  </si>
  <si>
    <t>animal pictures of the year</t>
  </si>
  <si>
    <t>color full fields in valley in the region during monsoon season</t>
  </si>
  <si>
    <t>love the oranges / reds with charcoal</t>
  </si>
  <si>
    <t>team line up during the match</t>
  </si>
  <si>
    <t>how to make a cushion cover out of a leather jacket</t>
  </si>
  <si>
    <t>actor : pregnancy never looked so good .</t>
  </si>
  <si>
    <t>soldiers are trained in scuba diving .</t>
  </si>
  <si>
    <t>wedding of people and structure .</t>
  </si>
  <si>
    <t>take a ride with film character .</t>
  </si>
  <si>
    <t>actor at the press conference held</t>
  </si>
  <si>
    <t>biker on a paved trail</t>
  </si>
  <si>
    <t>main signage on the corner</t>
  </si>
  <si>
    <t>good morning , happy christmas eve .</t>
  </si>
  <si>
    <t>porch of a country house</t>
  </si>
  <si>
    <t>the singer stands and performs during western christian holiday .</t>
  </si>
  <si>
    <t>flock of tourists on a boat ride through the canal of old town</t>
  </si>
  <si>
    <t>a lot of different big cones , needles and tall pines in the summer pine forest .</t>
  </si>
  <si>
    <t>a general view of atmosphere at man</t>
  </si>
  <si>
    <t>branches of a spruce covered with snow</t>
  </si>
  <si>
    <t>winter landscape with a frozen river , birch trees and mountains under a blue sky with clouds</t>
  </si>
  <si>
    <t>a mother and son eating fish &amp; chips on a park bench</t>
  </si>
  <si>
    <t>person and folk rock artist attends the music of hard rock artist at rehearsals .</t>
  </si>
  <si>
    <t>tighten the nut with your fingers as much as you can first and then use the wrench to finish the job .</t>
  </si>
  <si>
    <t>basketball shooting guard hits the game - winning jumper to beat a city in the game .</t>
  </si>
  <si>
    <t>person and puffy clouds in the background .</t>
  </si>
  <si>
    <t>actor arrives at comedy film</t>
  </si>
  <si>
    <t>young businessman is waiting on the beach</t>
  </si>
  <si>
    <t>musical artist and her - piece band will perform in concert on friday night .</t>
  </si>
  <si>
    <t>the ferry posed for me</t>
  </si>
  <si>
    <t>group of women lying on the floor exercising at the gym</t>
  </si>
  <si>
    <t>woman applying lipstick in a car looking at a rear view mirror</t>
  </si>
  <si>
    <t>slippery slope : a snowboarder flies down a trail .</t>
  </si>
  <si>
    <t>singer and person performs on stage during the festival day</t>
  </si>
  <si>
    <t>the monument is erected on the main pedestrian street</t>
  </si>
  <si>
    <t>giving his all : person was clad in a funky blazer as he hit the stage</t>
  </si>
  <si>
    <t>pair of shoes over a heart mean for a present to a woman in valentine day</t>
  </si>
  <si>
    <t>actor with surgeon arriving at awards .</t>
  </si>
  <si>
    <t>this home is for sale for - plus .</t>
  </si>
  <si>
    <t>musician and record producer perform on stage .</t>
  </si>
  <si>
    <t>when i saw this cake topper on my friends wedding cake i assumed they</t>
  </si>
  <si>
    <t>patient undergoing a mri scan , during examination , the patient can listen to music</t>
  </si>
  <si>
    <t>young people camping at a music festival</t>
  </si>
  <si>
    <t>the charming interior , with polka - dotted glass and parachutes as curtains</t>
  </si>
  <si>
    <t>employees are all smiles as we ring in our new organization --</t>
  </si>
  <si>
    <t>vector abstract colored circles on a dark background , colorful card</t>
  </si>
  <si>
    <t>fireworks in the skyline at night time .</t>
  </si>
  <si>
    <t>actor attend the after party for the premiere .</t>
  </si>
  <si>
    <t># runs against sports team during their game .</t>
  </si>
  <si>
    <t>waterfall among rocks in the mountains</t>
  </si>
  <si>
    <t>the wing with flag on black background</t>
  </si>
  <si>
    <t>group of traditional breads and pretzel in a basket</t>
  </si>
  <si>
    <t>the gold interiors of the 16th century church .</t>
  </si>
  <si>
    <t>actor attends launch event at industry</t>
  </si>
  <si>
    <t>soccer winger during the champion 's match .</t>
  </si>
  <si>
    <t>the riot police hold the ground as people leave</t>
  </si>
  <si>
    <t>flame of an oil lamp in the dark</t>
  </si>
  <si>
    <t>beautiful trees by the river !</t>
  </si>
  <si>
    <t>football player celebrates with his team - mates after scoring during the match .</t>
  </si>
  <si>
    <t>product line shown above its rival .</t>
  </si>
  <si>
    <t>this is an example of a rustic porch design with decking .</t>
  </si>
  <si>
    <t>portrait of a senior man</t>
  </si>
  <si>
    <t>the friend i stayed with apologized many times about the weather .</t>
  </si>
  <si>
    <t>an establishing shot at sunset .</t>
  </si>
  <si>
    <t>and you thought the traffic was bad !</t>
  </si>
  <si>
    <t>a group of girls at primary school working together on a project leaving girl left out of the group</t>
  </si>
  <si>
    <t>a motorcycle driving past a road sign</t>
  </si>
  <si>
    <t>a lovely guitar , the necks on those are a bit wide for my liking</t>
  </si>
  <si>
    <t>historical center you can see the old town hall 's gates the main square the fountain of person</t>
  </si>
  <si>
    <t>fans were exuberant hours before the start of the victory parade .</t>
  </si>
  <si>
    <t>side view of the auditorium and stage</t>
  </si>
  <si>
    <t>suspension bridge on a sunny afternoon</t>
  </si>
  <si>
    <t>family drawing heart in the sand</t>
  </si>
  <si>
    <t>view by night with a wide angle</t>
  </si>
  <si>
    <t>seabirds flying over the sea</t>
  </si>
  <si>
    <t>picture of detail of a cave with ice formations</t>
  </si>
  <si>
    <t>cupcakes with no artificial food coloring</t>
  </si>
  <si>
    <t>people and vehicles wait at a level crossing as a train passes by</t>
  </si>
  <si>
    <t>pov point of view sitting alone at lake on the rainy day .</t>
  </si>
  <si>
    <t>a truck drives on the worn and damaged surface .</t>
  </si>
  <si>
    <t>water flows through a stepped fountain</t>
  </si>
  <si>
    <t>colorful puzzle pieces forming a square in movement .</t>
  </si>
  <si>
    <t>funny animals wallpaper with an elephant giving flowers to another elephant</t>
  </si>
  <si>
    <t>man smoking a cigarette in a garden</t>
  </si>
  <si>
    <t>abstract geometric pattern on a blue background .</t>
  </si>
  <si>
    <t>the famous cherry trees lining the edge on a cold , foggy winter 's day .</t>
  </si>
  <si>
    <t>the angles of exterior are mirrored inside the car , though softened with elegant materials</t>
  </si>
  <si>
    <t>palm tree main entrance to a farm</t>
  </si>
  <si>
    <t>stock illustrations of quiet symbol representing the prohibition</t>
  </si>
  <si>
    <t># celebrates hitting a late game shot against sports team .</t>
  </si>
  <si>
    <t>the crowd of abstract people vector art illustration</t>
  </si>
  <si>
    <t>geometrical ornate knitted seamless vector pattern as a fabric texture in turquoise , green and beige hues</t>
  </si>
  <si>
    <t>short layered - photo short layered bob hairstyles for round faces the best short</t>
  </si>
  <si>
    <t>the leaders presented at start of the road race</t>
  </si>
  <si>
    <t># celebrates after the game against sports team .</t>
  </si>
  <si>
    <t>giraffe : soup of the day</t>
  </si>
  <si>
    <t>being a critical care nurse requires more extensive knowledge of different medical conditions and should be very detail - oriented when it comes to their patients .</t>
  </si>
  <si>
    <t>a small town on the border amid the hills</t>
  </si>
  <si>
    <t>adult couple near parked car enjoying view of the sea coast at sunset</t>
  </si>
  <si>
    <t>person could be out until week of the competition</t>
  </si>
  <si>
    <t>doors and windows in the garden - a gallery of ideas</t>
  </si>
  <si>
    <t>blue sky tilting down to show a road</t>
  </si>
  <si>
    <t>a map of fictional 16th century island</t>
  </si>
  <si>
    <t>blues artist plays guitar as he performs onstage</t>
  </si>
  <si>
    <t>river and country with the ferry terminal on the right</t>
  </si>
  <si>
    <t>concept of speed - flag with a trail of fire and us state</t>
  </si>
  <si>
    <t>a city is a genus of flowering plants that contains species , almost all of which originate .</t>
  </si>
  <si>
    <t>young woman tying the shoelaces of her running shoes on a bench</t>
  </si>
  <si>
    <t>white background with a dotted texture free vector</t>
  </si>
  <si>
    <t>thoughts about what to do with the balcony that has been destroyed by the builder next door who has built a concrete wall in my face</t>
  </si>
  <si>
    <t>actor and partner , attend the world premiere</t>
  </si>
  <si>
    <t>a map of the branch .</t>
  </si>
  <si>
    <t>gospel artist at the grammys .</t>
  </si>
  <si>
    <t>diplomat talking with another man</t>
  </si>
  <si>
    <t>actor in publicity portrait for the film</t>
  </si>
  <si>
    <t>type of dish for my daughter 's fourth birthday .</t>
  </si>
  <si>
    <t>gorge carved out by river .</t>
  </si>
  <si>
    <t>if you moustache its a boy</t>
  </si>
  <si>
    <t>chancellor of politician walks away after posing for pictures with ranked item as he leaves a city .</t>
  </si>
  <si>
    <t>winter landscape , a lot of plants</t>
  </si>
  <si>
    <t>tv producer in a maxi dress .</t>
  </si>
  <si>
    <t>the bus leaving english metropolitan borough for a city</t>
  </si>
  <si>
    <t>black dress on a white background .</t>
  </si>
  <si>
    <t>illustration of a mallard duck and wings landing or about to land viewed from the side set inside shield crest on isolated background done in retro style .</t>
  </si>
  <si>
    <t>have you read any of these books ?</t>
  </si>
  <si>
    <t>person of the rock group hard rock artist performs live</t>
  </si>
  <si>
    <t>a city moored in front</t>
  </si>
  <si>
    <t>one of the more gentrified alleys withstyle shops</t>
  </si>
  <si>
    <t>artist performs onstage during day of festival .</t>
  </si>
  <si>
    <t>chicken and basket selling in a rural market</t>
  </si>
  <si>
    <t>reggae fusion artist and woman pose backstage .</t>
  </si>
  <si>
    <t>a funny cartoon illustration of a scary mummy sitting on a toilet who suddenly realizes that there is no toilet paper on the roll .</t>
  </si>
  <si>
    <t>family on a luxury yacht</t>
  </si>
  <si>
    <t>all seeing eye pyramid symbol .</t>
  </si>
  <si>
    <t>girl making a heart with her painted arms</t>
  </si>
  <si>
    <t>hard rock artist of hard rock artist performs on stage during the first day of festival .</t>
  </si>
  <si>
    <t>basketball shooting guard shoots the ball before game against sports team .</t>
  </si>
  <si>
    <t>a picture of italian dish with food , biological species and recipe</t>
  </si>
  <si>
    <t>tourist attraction from the ground</t>
  </si>
  <si>
    <t>pale - brick extension added to a north home .</t>
  </si>
  <si>
    <t>new project of a detached villa with swimming pool</t>
  </si>
  <si>
    <t>the longer pose - this drawing took , with breaks .</t>
  </si>
  <si>
    <t>seamless floral pattern on a blue background</t>
  </si>
  <si>
    <t>woman in a wheelchair traveling by bus</t>
  </si>
  <si>
    <t>christmas ornaments at the market</t>
  </si>
  <si>
    <t>the metropolitan museum of art the met it is massive</t>
  </si>
  <si>
    <t>close up of snow falling onto the ground at night</t>
  </si>
  <si>
    <t>legally blonde : person wore her hair in a neat ponytail and shielded her eyes with black sunglasses</t>
  </si>
  <si>
    <t>son of professional boxer attends the screening during festival .</t>
  </si>
  <si>
    <t>boys watch as troops patrol down the street following a meeting at the provincial governor 's compound .</t>
  </si>
  <si>
    <t>people doing exercises in the gym .</t>
  </si>
  <si>
    <t>woman with black coat sitting on a bench with snow free photo</t>
  </si>
  <si>
    <t>approaching the summit of mountain</t>
  </si>
  <si>
    <t>vector illustration little girl opened a gift and took out a doll from the box</t>
  </si>
  <si>
    <t>nothing says , i 'm ready to spice things up ! like a new pair of glasses !</t>
  </si>
  <si>
    <t>image : original oil painting signed lower left wells .</t>
  </si>
  <si>
    <t>the automobile model was named award category at show .</t>
  </si>
  <si>
    <t>a christmas background with blue and white stars</t>
  </si>
  <si>
    <t>politician and military person at the award ceremony</t>
  </si>
  <si>
    <t>character dressed in the traditional way illustration .</t>
  </si>
  <si>
    <t>mountain bikers ride a trail</t>
  </si>
  <si>
    <t>hospital seen through branches of winter trees</t>
  </si>
  <si>
    <t>green spring forest with green grass , white and yellow flowers and old stump which is covered with moss</t>
  </si>
  <si>
    <t>macro closeup of yellow stitch on a pair of faded denim jeans in a cross position .</t>
  </si>
  <si>
    <t>escalator in the shopping center .</t>
  </si>
  <si>
    <t>cloud formation over the horizon and ocean viewed from the beach</t>
  </si>
  <si>
    <t>young woman in the living room playing with her little red with black kitten on her laps</t>
  </si>
  <si>
    <t># heads up a-car train .</t>
  </si>
  <si>
    <t>detail of a man reaching into a handbag</t>
  </si>
  <si>
    <t>this home is a sanctuary meant to lighten your spirit and renew you in every way .</t>
  </si>
  <si>
    <t>front of cottage - stable front door and bench for enjoying the sun</t>
  </si>
  <si>
    <t>the team during a training session ahead</t>
  </si>
  <si>
    <t>aldeburgh high street with cars parked on the street</t>
  </si>
  <si>
    <t>portraits for the women 's march</t>
  </si>
  <si>
    <t>western christian holiday , brought children to the egg .</t>
  </si>
  <si>
    <t>against the odds : despite huge rocks being placed underneath the bridge by the side of the road to stop people from setting up camp , the migrants and refugees have returned</t>
  </si>
  <si>
    <t>a group of tourists ride bikes along a mountain trail</t>
  </si>
  <si>
    <t>an empty courtyard is transformed by a watchful eye .</t>
  </si>
  <si>
    <t>photo of a classic living room with a reading nook , white walls , dark hardwood flooring and a standard fireplace .</t>
  </si>
  <si>
    <t>beatnik couple dancing , vinyl record on the background , vector cartoon</t>
  </si>
  <si>
    <t>person makes a break during the match .</t>
  </si>
  <si>
    <t>children play with toys in the sandbox .</t>
  </si>
  <si>
    <t>soccer player scores his team 's first goal from a free kick during the match .</t>
  </si>
  <si>
    <t>seamless pattern of tiny grey people with colorful umbrellas : pedestrians in the street , a diverse collection of small hand drawn men , women and kids walking through the rain</t>
  </si>
  <si>
    <t>young man showing framing hand gesture on an isolated background</t>
  </si>
  <si>
    <t>a draw of characters ... nights at person</t>
  </si>
  <si>
    <t>person and metal accents bring textural beauty to the rented space</t>
  </si>
  <si>
    <t>building at sunset along a city</t>
  </si>
  <si>
    <t>business couple at the cafe</t>
  </si>
  <si>
    <t>windows at a gray exterior wall with a third space at the right side</t>
  </si>
  <si>
    <t>an illustration of a vintage woodcut style rosette</t>
  </si>
  <si>
    <t>person scored the only goal of the game against football team</t>
  </si>
  <si>
    <t>lakes formed as part of a hydroelectric scheme .</t>
  </si>
  <si>
    <t>trees on the center island will be removed</t>
  </si>
  <si>
    <t>meters of pine against the blue sky</t>
  </si>
  <si>
    <t>artist performs on stage during day of festival</t>
  </si>
  <si>
    <t>green white lipped tree frog on palm leaf , in the wild , taken from the side at night</t>
  </si>
  <si>
    <t>vintage aged black &amp; white stripes style uppercase or capital letter i in a 3d illustration with a rustic striped texture and a stencil font isolated on a white background with clipping path .</t>
  </si>
  <si>
    <t>a cup of coffee , tea on a brown textured background</t>
  </si>
  <si>
    <t>the clouds were all over the hills and the city</t>
  </si>
  <si>
    <t>guitarist and bassist for hard rock artist performs live</t>
  </si>
  <si>
    <t>rock artist and punk rock artist of mod revival artist</t>
  </si>
  <si>
    <t>actor attends 200th episode celebration</t>
  </si>
  <si>
    <t>businessman or manager holds a golden key in his hand .</t>
  </si>
  <si>
    <t>actor attends the premiere of romantic comedy film</t>
  </si>
  <si>
    <t>folk rock artist serenades a cop 's horse</t>
  </si>
  <si>
    <t>athlete lifts the trophy after they win the match .</t>
  </si>
  <si>
    <t>toddler playing in the playground and posing for the camera</t>
  </si>
  <si>
    <t>vehicles move down the assembly line at , factory</t>
  </si>
  <si>
    <t>tall electric line on a pole</t>
  </si>
  <si>
    <t>illuminate stadium during the opening ceremony of the pan</t>
  </si>
  <si>
    <t>tennis player had moments of magic , as he has throughout the tournament , but it proved not enough</t>
  </si>
  <si>
    <t>bumblebee working on the flowers , closeup</t>
  </si>
  <si>
    <t>computer hardware business on the branches of apple tree</t>
  </si>
  <si>
    <t>coach watches his players during a match as part .</t>
  </si>
  <si>
    <t>greeting card featuring the digital art by person</t>
  </si>
  <si>
    <t>crowds looking at a dance performance in person</t>
  </si>
  <si>
    <t>whatever you loose on earth will be loosed in heaven !</t>
  </si>
  <si>
    <t>a giant mural sets the scene for the machines below</t>
  </si>
  <si>
    <t>his house resembles a kids shop more than a home , with comics piled high from the ground and superhero toys on every available surface</t>
  </si>
  <si>
    <t>person are playing in a polluted water logged street</t>
  </si>
  <si>
    <t>country made engine taking care of the elevator</t>
  </si>
  <si>
    <t>high ceiling in the living and dining area</t>
  </si>
  <si>
    <t>ceiling of the auditorium painted by painting artist</t>
  </si>
  <si>
    <t>vintage cars parked in the the old town</t>
  </si>
  <si>
    <t>broken flat tire on a large tractor</t>
  </si>
  <si>
    <t>football player poses for photos after being unveiled as the new manager of the club</t>
  </si>
  <si>
    <t>views from the exhibit of painting artist to person .</t>
  </si>
  <si>
    <t>a period - pink bathroom in the northern wing of the home .</t>
  </si>
  <si>
    <t>fit man giving thumbs up to camera at the gym</t>
  </si>
  <si>
    <t>create tranquility in your home with this ivory / gray rug .</t>
  </si>
  <si>
    <t>arrow hits the center of a target with a sheet of paper with the word motivation handwritten on it , red , blue and gray colors over white background motivational conceptual 3d render photo</t>
  </si>
  <si>
    <t>-- a stretch for success</t>
  </si>
  <si>
    <t>vector silhouette of a couple on a white background .</t>
  </si>
  <si>
    <t>national park where you can see the night sky .</t>
  </si>
  <si>
    <t>with columns couches , and a chandelier , this humongous suite has just about everything .</t>
  </si>
  <si>
    <t>set of tree abstract isolated on a white background .</t>
  </si>
  <si>
    <t>vector abstract hatched map with vertical lines isolated on a white background .</t>
  </si>
  <si>
    <t>politician delivers a speech during a press conference after the meetings .</t>
  </si>
  <si>
    <t>this picture looks almost as good as an architectural rendering .</t>
  </si>
  <si>
    <t>history lived in the portion now called us state .</t>
  </si>
  <si>
    <t>baobab tree on the savannah</t>
  </si>
  <si>
    <t>top view of a small green bowl filled with seasonings isolated on a white background .</t>
  </si>
  <si>
    <t>blurred city lights over the cars wallpaper</t>
  </si>
  <si>
    <t>the old style buses that are the main transport</t>
  </si>
  <si>
    <t>person - i have one of these in pink !</t>
  </si>
  <si>
    <t>motorcycle racer had held the lead for laps but he was hugely frustrated to drop out of the race with a technical problem with laps to go when riding in second place .</t>
  </si>
  <si>
    <t>not just for cupcakes or weddings .</t>
  </si>
  <si>
    <t>photo catches a pass from athlete on saturday .</t>
  </si>
  <si>
    <t>i bought this car from another student leaving the country , so it was dirt cheap .</t>
  </si>
  <si>
    <t>people are often excited when i point the camera their way and signal that i would like to capture their portrait .</t>
  </si>
  <si>
    <t>an image of painting # by person</t>
  </si>
  <si>
    <t>the sign is one of the most recognizable on the peninsula .</t>
  </si>
  <si>
    <t>the 66th event rolls through filming location today .</t>
  </si>
  <si>
    <t>natural pools formed on the reefs during low tide</t>
  </si>
  <si>
    <t>symbols from a mosaic on a tower .</t>
  </si>
  <si>
    <t>the terrain soon turned back to dirt and gravel as we left geographical feature category behind</t>
  </si>
  <si>
    <t>blue circle with a white stroke on blue background with shadow .</t>
  </si>
  <si>
    <t>picnic tables are located under the trees along creek .</t>
  </si>
  <si>
    <t>geometric terrarium indoor glass planter soccer ball black color with no plants and white background</t>
  </si>
  <si>
    <t>team at the grid just before a race</t>
  </si>
  <si>
    <t>a spooky circular light trail above a broken fence leading to a dark forest at night</t>
  </si>
  <si>
    <t>background with a wooden fence with grass , flowers</t>
  </si>
  <si>
    <t>athlete and comic book penciler</t>
  </si>
  <si>
    <t>here are some food items that will help you with your everyday health .</t>
  </si>
  <si>
    <t>hip hop artist is photographed for the times</t>
  </si>
  <si>
    <t>thousands of cricket fans turned up dressed in pink on tuesday before day of the third test was washed out</t>
  </si>
  <si>
    <t>an airplane is seen outside the runway .</t>
  </si>
  <si>
    <t>work in progress of a self portrait .</t>
  </si>
  <si>
    <t>portrait of a woman , with stunning green eyes and jewellery</t>
  </si>
  <si>
    <t>set with snowflakes , doodles and dots in brown colors on a black background .</t>
  </si>
  <si>
    <t>mechanic repairing the car with a monkey wrench</t>
  </si>
  <si>
    <t>a row of parked cars seen from above</t>
  </si>
  <si>
    <t>young woman and man , couple , is shopping in a large supermarket .</t>
  </si>
  <si>
    <t>actor and celebrity attend the premiere offilm on june</t>
  </si>
  <si>
    <t>elf on the - listening to invention</t>
  </si>
  <si>
    <t>portrait of composer photographed with his electric guitar in a field</t>
  </si>
  <si>
    <t>person makes her way up a climb .</t>
  </si>
  <si>
    <t>texture of a brown striped paper background</t>
  </si>
  <si>
    <t>visit the post for more .</t>
  </si>
  <si>
    <t>bright and colorful summer wedding .</t>
  </si>
  <si>
    <t>this kitten tries to figure out what he is doing in a litter of puppies !</t>
  </si>
  <si>
    <t>the stage is ready for the show to start</t>
  </si>
  <si>
    <t>artist performed in the current studios , with garage punk artist on the drums .</t>
  </si>
  <si>
    <t>these cars are much to posh for my taste .</t>
  </si>
  <si>
    <t>automobile model coming round a sharp corner leaving dust behind .</t>
  </si>
  <si>
    <t>looking to the north in the area</t>
  </si>
  <si>
    <t>author and model in salon .</t>
  </si>
  <si>
    <t>gold glowing snowflake on a black background</t>
  </si>
  <si>
    <t>person , which is getting ready for a loved - up weekend</t>
  </si>
  <si>
    <t>i just love this white dress with floral detail !</t>
  </si>
  <si>
    <t>this desktop simulate an envelope made of metal , used to store letters and documents .</t>
  </si>
  <si>
    <t>husband built the shelving in the girls shared room .</t>
  </si>
  <si>
    <t>a young caucasian man is alone , stressed , got fired from work is unemployed and sad .</t>
  </si>
  <si>
    <t>and the sun sets on another beautiful day .</t>
  </si>
  <si>
    <t>tourist attraction in the evening</t>
  </si>
  <si>
    <t>actor also showed off some of his cool moves at the event .</t>
  </si>
  <si>
    <t>hooked trout jumps under the water surface</t>
  </si>
  <si>
    <t>happy snowboarder on the mountain</t>
  </si>
  <si>
    <t>illustration of a young teenager on a journey</t>
  </si>
  <si>
    <t>film in the city - image courtesy of unique events</t>
  </si>
  <si>
    <t>the new year is looking bright !</t>
  </si>
  <si>
    <t>buddhist place of worship in the rain</t>
  </si>
  <si>
    <t>a christmas trees salesman raps a christmas tree at his sales stand .</t>
  </si>
  <si>
    <t>designers discuss the sketches inside the house</t>
  </si>
  <si>
    <t>win a trip to the festival</t>
  </si>
  <si>
    <t>can you guess what kind of dog this is ? it 's a standard poodle !</t>
  </si>
  <si>
    <t>graphic set of different breeds of cats on a white background illustration</t>
  </si>
  <si>
    <t>people celebrate touchdowns on the game .</t>
  </si>
  <si>
    <t>how street style stars wear a sweatshirt .</t>
  </si>
  <si>
    <t>mount the camera and panoramic head on the tripod .</t>
  </si>
  <si>
    <t>illustrated map of the world with all continents -- stock vector #</t>
  </si>
  <si>
    <t>a big group of people gather together vector design</t>
  </si>
  <si>
    <t>low aerial view of the main street of person</t>
  </si>
  <si>
    <t>u letter colorful logo in the hexagonal .</t>
  </si>
  <si>
    <t>models stand next on display at show</t>
  </si>
  <si>
    <t>cricket player salutes the crowd after his excellent century which gave uk constituent country the platform to win</t>
  </si>
  <si>
    <t>art gallery , pay the rent , art</t>
  </si>
  <si>
    <t>... an image or tattoo they ve seen before but a tattoo like this shows</t>
  </si>
  <si>
    <t>what to do with a broken bicycle</t>
  </si>
  <si>
    <t>in the village at sunset</t>
  </si>
  <si>
    <t>a seagull is flying over the sea .</t>
  </si>
  <si>
    <t>happy young woman sitting at her desk working and answering a phone call</t>
  </si>
  <si>
    <t>my safari guide with my camera clicking animal arriving into tourist attraction .</t>
  </si>
  <si>
    <t>members kneel during the national anthem before a game against sports team .</t>
  </si>
  <si>
    <t>hanging fall leaves on an early autumn morning</t>
  </si>
  <si>
    <t>person holding a broom by person</t>
  </si>
  <si>
    <t>person in costume standing on a bridge</t>
  </si>
  <si>
    <t>people and traditions of the world : vector art illustration</t>
  </si>
  <si>
    <t>when it comes to eyebrows there is a between hot and drag queen</t>
  </si>
  <si>
    <t>outline black and white image of a pineapple stock vector</t>
  </si>
  <si>
    <t>person displays a larger version of this image in a new browser window</t>
  </si>
  <si>
    <t>portrait of a local woman</t>
  </si>
  <si>
    <t>morning of the day off in the family .</t>
  </si>
  <si>
    <t>the bar in marble by author</t>
  </si>
  <si>
    <t>will wildlife be fooled into bedding down for the night during the eclipse ?</t>
  </si>
  <si>
    <t>funny animals of the week , animal photo , funny animals</t>
  </si>
  <si>
    <t>soft rock artist performs on stage at festival .</t>
  </si>
  <si>
    <t>serious kid thinking about and holding head the hand with fun face isolated on white</t>
  </si>
  <si>
    <t>soccer player with his wife and person as they celebrate the star receiving freedom</t>
  </si>
  <si>
    <t>rescue boat at anchor in the harbor - pedal boat</t>
  </si>
  <si>
    <t>pop artist performs live during festival .</t>
  </si>
  <si>
    <t>we can give bangles as favors or prizes for a themed shower</t>
  </si>
  <si>
    <t>i 'm standing on the stairs , looking through the doorway into the foyer or entry hall .</t>
  </si>
  <si>
    <t>person rides person during the cross country</t>
  </si>
  <si>
    <t>women react as they witness the collapse from about a half - mile away of the site</t>
  </si>
  <si>
    <t>solar panels on the roof of a bungalow .</t>
  </si>
  <si>
    <t>various fresh vegetables on a wooden background , copy space .</t>
  </si>
  <si>
    <t>country at its greatest extent .</t>
  </si>
  <si>
    <t>trainer using a digital tablet while talking to a woman</t>
  </si>
  <si>
    <t>christmas red christmas ball on a white background</t>
  </si>
  <si>
    <t>forward celebrates with teammates after scoring during the league football match vs football team</t>
  </si>
  <si>
    <t>illustration of a cute little girl playing tennis on a white background</t>
  </si>
  <si>
    <t>white handbags of various shapes , placed in rows on the black background .</t>
  </si>
  <si>
    <t>this is a picture from the outside taken at night .</t>
  </si>
  <si>
    <t>illustration of a man with an apple</t>
  </si>
  <si>
    <t>portrait of a lady by painting artist , 1676</t>
  </si>
  <si>
    <t>on the move : behind person came person who looked happy and relaxed in a black buttoned jersey , wet - look jeans and black leather shoes</t>
  </si>
  <si>
    <t>person , the female tiger cub , played with her mother wednesday .</t>
  </si>
  <si>
    <t>a bell tower marks the site of reconstructed historical buildings</t>
  </si>
  <si>
    <t>hard rock artist drove automotive industry business into the hotel lobby , recorded the vocals !</t>
  </si>
  <si>
    <t>a spot where you can see building through filming location</t>
  </si>
  <si>
    <t>empty glass cups with metal handles and cinnamon rolls on a plate standing on a wooden table</t>
  </si>
  <si>
    <t># tries to make a break against sports team .</t>
  </si>
  <si>
    <t>tips on buying a guitar</t>
  </si>
  <si>
    <t>wild pig in a field .</t>
  </si>
  <si>
    <t>a baby holding on to a finger</t>
  </si>
  <si>
    <t>one of the main streets</t>
  </si>
  <si>
    <t>fresh raspberries in a glass jar on a shelf open refrigerator .</t>
  </si>
  <si>
    <t>footballer celebrates scoring their first goal during the match .</t>
  </si>
  <si>
    <t>interpretation of a dream in which you sawperson</t>
  </si>
  <si>
    <t>tv genre in nutrient on a wooden background .</t>
  </si>
  <si>
    <t>fish &amp; cat by screenwriter ; an experimental movie of new generation of directors .</t>
  </si>
  <si>
    <t>a portrait of a family beside a tree during their fall family photo session</t>
  </si>
  <si>
    <t>tree threatened by oil and toxic substances .</t>
  </si>
  <si>
    <t>the streets have cleared and hot spots now seem to be void of local trainers .</t>
  </si>
  <si>
    <t>contemporary bathroom idea with a vessel sink</t>
  </si>
  <si>
    <t>the little cute girl puts out the tongue in the camera and smiles , close shot</t>
  </si>
  <si>
    <t>actor at the premiere of biographical film</t>
  </si>
  <si>
    <t>couple session after the wedding , bride wearing a modern gown</t>
  </si>
  <si>
    <t>example of a trendy - story exterior home design</t>
  </si>
  <si>
    <t>biological species in an english country garden</t>
  </si>
  <si>
    <t>smart guy in suit reads newspaper and waits the boarding on the plane in airport</t>
  </si>
  <si>
    <t>friday the 13th banner in envelope .</t>
  </si>
  <si>
    <t>christmas market on the market square with old town hall</t>
  </si>
  <si>
    <t>person marked his presence in the city with his signature , at a construction site .</t>
  </si>
  <si>
    <t>instructions on how to be a cat</t>
  </si>
  <si>
    <t>i 'm here for the cake !</t>
  </si>
  <si>
    <t>man riding a beautiful black horse in slow motion</t>
  </si>
  <si>
    <t>isolated cute animal on a colored background</t>
  </si>
  <si>
    <t>hard rock artist of the rock and roll band plays piano as she performs onstage</t>
  </si>
  <si>
    <t>house at tourist attraction hugs a hillside</t>
  </si>
  <si>
    <t>person is determined to not let his season fizzle out despite already winning the championship</t>
  </si>
  <si>
    <t>flag hanging on a side of a building</t>
  </si>
  <si>
    <t>built initially by architect in the 1120s as a fortress</t>
  </si>
  <si>
    <t>stick a stale loaf of bread on an old mop or rake handle ; shove a pencil in for a perch and watch the birds gather .</t>
  </si>
  <si>
    <t>mallard ducks swimming in a pond</t>
  </si>
  <si>
    <t>bumblebee on the flower collecting nectar</t>
  </si>
  <si>
    <t>steampunk mechanical background with gears</t>
  </si>
  <si>
    <t>this anime girl is lost in time in lifes game of life</t>
  </si>
  <si>
    <t>a young woman holds her face and looks up in sadness</t>
  </si>
  <si>
    <t>rear view of a young man with a lot of tattoos and piercings .</t>
  </si>
  <si>
    <t>mechanic in his vehicle taking the chequered flag</t>
  </si>
  <si>
    <t>the child is riding a bicycle in summertime</t>
  </si>
  <si>
    <t>christmas card with a picture of sheep</t>
  </si>
  <si>
    <t>river was named after explorer .</t>
  </si>
  <si>
    <t>mac macaroni and cheese on a plate with fork and orange napkin</t>
  </si>
  <si>
    <t>abstraction - puzzle with a flag</t>
  </si>
  <si>
    <t>country artist performs on stage .</t>
  </si>
  <si>
    <t>is a medieval stone closed - spandrel segmental arch bridge over river</t>
  </si>
  <si>
    <t>beach with plane on color of the sunset in twilight over light the sun</t>
  </si>
  <si>
    <t>athlete speaks to reporters during a press conference</t>
  </si>
  <si>
    <t>lumberjack with saw and harness pruning a tree</t>
  </si>
  <si>
    <t>close up of a small waterfall in forest</t>
  </si>
  <si>
    <t>our accommodation sleeps up to five .</t>
  </si>
  <si>
    <t>this avocado worked well on my face , despite being bruised .</t>
  </si>
  <si>
    <t>there are plants that grow without sunlight , they need indirect exposure , some even thrive in fluorescent light and here in this article we 've listed best plants to grow indoors .</t>
  </si>
  <si>
    <t>visit the most famous sight by boat !</t>
  </si>
  <si>
    <t>snow - covered slopes in the ski resort</t>
  </si>
  <si>
    <t>actor arrives for the screening of</t>
  </si>
  <si>
    <t>grab a seat at the table .</t>
  </si>
  <si>
    <t>young man talking on mobile phone in the park , outdoors</t>
  </si>
  <si>
    <t>person looks stunned as he stares at the ball in the back of his net to see uk constituent country a goal down at the break</t>
  </si>
  <si>
    <t>school bus arrives for a field trip located miles sw</t>
  </si>
  <si>
    <t>morning light reflecting off the open hood of automobile model</t>
  </si>
  <si>
    <t>retreat on vacation this summer .</t>
  </si>
  <si>
    <t>armed force directs movement during a training .</t>
  </si>
  <si>
    <t>small boy and girl playing in a garden</t>
  </si>
  <si>
    <t>seamless pattern with white snowflakes and pink stars on a red background</t>
  </si>
  <si>
    <t>i am very moody and treat girls so nice for a moment then so aggressive at the other</t>
  </si>
  <si>
    <t>vector illustration of vintage bathtub with a curtain on the tile floor .</t>
  </si>
  <si>
    <t>in before spearheading the revolution that would ultimately see him replace military commander as leader wrote a somewhat cheeky letter to the then president</t>
  </si>
  <si>
    <t>set of blue floral circle patterns .</t>
  </si>
  <si>
    <t>person had tears in her eyes as she said : i became an artist , and thank person i did , because we are the only profession that celebrates what it means to live a life .</t>
  </si>
  <si>
    <t>chef and tv personality on a family outing</t>
  </si>
  <si>
    <t>i 'm still waiting , for both games .</t>
  </si>
  <si>
    <t>a city -- wooden bench put in a sand dune facing the ocean black and white photograph , by person</t>
  </si>
  <si>
    <t>picture of the painting : present for a lady - dress of person .</t>
  </si>
  <si>
    <t>the best thing about cooking loads of food is eating it with friends .</t>
  </si>
  <si>
    <t>crazy - looking fish from the deep sea</t>
  </si>
  <si>
    <t>underwater footage of green sea turtle taking a breath of air then searching for food on the reef below .</t>
  </si>
  <si>
    <t>a place to worship in the cave</t>
  </si>
  <si>
    <t>person playing on the face of the woman</t>
  </si>
  <si>
    <t>seamless pattern hand drawn black lines on the white background</t>
  </si>
  <si>
    <t>vintage key with feathers and ribbons .</t>
  </si>
  <si>
    <t>food set with a farmer and bullock cart .</t>
  </si>
  <si>
    <t>a model walks the runway at the fashion show during spring .</t>
  </si>
  <si>
    <t>football player and athlete in a duel for the ball during their semifinal match which uk constituent country won 21</t>
  </si>
  <si>
    <t>stupa marking spot where author preached first sermon after attaining illumination</t>
  </si>
  <si>
    <t>politician with his wife and daughter singing after addressing tens of thousands during a visit</t>
  </si>
  <si>
    <t>on the side the moon rises over the tall cranes that load and unload cargo</t>
  </si>
  <si>
    <t>mobile smartphones charging on black background .</t>
  </si>
  <si>
    <t>the yellow shirts run the show on the flight deck !</t>
  </si>
  <si>
    <t>a small dam reflecting clouds with mountains in the background</t>
  </si>
  <si>
    <t>a picture of the text</t>
  </si>
  <si>
    <t>2010s : a truck travels on a dangerous winding road through mountain range</t>
  </si>
  <si>
    <t>tiny white flowers blooming in the grass .</t>
  </si>
  <si>
    <t>young people eating in a restaurant , they eating with chopsticks</t>
  </si>
  <si>
    <t>people relax in a terrace while watching sunset in the island</t>
  </si>
  <si>
    <t>person attends the opening night performance .</t>
  </si>
  <si>
    <t>belief and the stress in education</t>
  </si>
  <si>
    <t>a shining field of bright young stars , sparkling against the night .</t>
  </si>
  <si>
    <t>love material with the dress !</t>
  </si>
  <si>
    <t>butterflies sitting on a plant</t>
  </si>
  <si>
    <t>herd of zebras drinking from waterhole .</t>
  </si>
  <si>
    <t>the cartoon is a bit harsh but an amusing take !</t>
  </si>
  <si>
    <t>a man who is proud of his tomatoes</t>
  </si>
  <si>
    <t>floating the river in a city</t>
  </si>
  <si>
    <t>the community put out an open call expressing their outrage by the unfolding humanitarian tragedy</t>
  </si>
  <si>
    <t>greeting card on a red background .</t>
  </si>
  <si>
    <t>man on a beach with cocktail</t>
  </si>
  <si>
    <t>cars stuck behind a tractor on a road</t>
  </si>
  <si>
    <t>baseball player , top , jumps over baseball player to throw the ball to first base during a game .</t>
  </si>
  <si>
    <t>a girl is walking through a tropical garden</t>
  </si>
  <si>
    <t>woman in traditional clothes walking on the street</t>
  </si>
  <si>
    <t>poses for a portrait session at the club 's training ground .</t>
  </si>
  <si>
    <t>colorful lights streaks in the night sky</t>
  </si>
  <si>
    <t>person presents fashion during the fashion show</t>
  </si>
  <si>
    <t>momma actually made all of the dresses in this picture .</t>
  </si>
  <si>
    <t>big trucks passing by the road .</t>
  </si>
  <si>
    <t>walkers coming out of a tunnel</t>
  </si>
  <si>
    <t>travelers saw beams of light stretching to the sky thursday night .</t>
  </si>
  <si>
    <t>standing ground : statues in the garden</t>
  </si>
  <si>
    <t>actor holds off football player during their football match</t>
  </si>
  <si>
    <t>person plunges toward the western horizon even as mercury rises into view .</t>
  </si>
  <si>
    <t>overview of the wedding ceremony .</t>
  </si>
  <si>
    <t>another bedroom with a view .</t>
  </si>
  <si>
    <t>table decoration in garden on the countryside</t>
  </si>
  <si>
    <t>different kinds of olives on display in a market</t>
  </si>
  <si>
    <t>actor and actor signs autographs for fans during event .</t>
  </si>
  <si>
    <t>a young man giving a piggyback ride to a woman with shopping bags isolated on white background</t>
  </si>
  <si>
    <t>during the 1830s and 40s many settlers moved .</t>
  </si>
  <si>
    <t>a vehicle is on display during show</t>
  </si>
  <si>
    <t>woman standing behind a wall</t>
  </si>
  <si>
    <t>3d printer printing the product .</t>
  </si>
  <si>
    <t>frame of colorful candy on a white background with space for your text #</t>
  </si>
  <si>
    <t>comedian and actor arrive at the premiere at .</t>
  </si>
  <si>
    <t>an egg is rolling across the table .</t>
  </si>
  <si>
    <t>tourist attraction during early morning shows the tides changing with rushing surf moving up the shoreline</t>
  </si>
  <si>
    <t>layer with a blazer , and keep it from being too professional by adding flats and a cute hat .</t>
  </si>
  <si>
    <t>fishing boats and nets drying on the fishermen 's beach</t>
  </si>
  <si>
    <t>pale clouds in a deep blue sky over the light of a setting sun</t>
  </si>
  <si>
    <t>sunset at the ocean shore</t>
  </si>
  <si>
    <t>zoom out of pumpkin seeds on white background .</t>
  </si>
  <si>
    <t>a cartoon illustration of a king smiling .</t>
  </si>
  <si>
    <t>another day of removing yellow flowers</t>
  </si>
  <si>
    <t>is there a substitute for grapefruit in the diet ?</t>
  </si>
  <si>
    <t>football player the manager faces the media during a press conference held</t>
  </si>
  <si>
    <t>national flag , new and different ripple effect .</t>
  </si>
  <si>
    <t>ethnicity sit in classroom during the lesson in school</t>
  </si>
  <si>
    <t>row of traditional terraced cottages around the village green</t>
  </si>
  <si>
    <t>an old man sitting on a white bench in the park and using a phone .</t>
  </si>
  <si>
    <t>my hair stylist says i 'm on % grey but this will give me an idea of down the road .</t>
  </si>
  <si>
    <t>person wears a suit and person outside the show</t>
  </si>
  <si>
    <t>the front of the house</t>
  </si>
  <si>
    <t>comics of the week #</t>
  </si>
  <si>
    <t>after years living in the harsh conditions of temporary homes , the inhabitants of this one tried to make it not only more comfortable , but also more beautiful</t>
  </si>
  <si>
    <t>dark - haired woman in a black shirt and red pants performing squats</t>
  </si>
  <si>
    <t>person in action during event</t>
  </si>
  <si>
    <t>white marble has long been dominant in kitchens .</t>
  </si>
  <si>
    <t>delivery man near a van</t>
  </si>
  <si>
    <t>actor attends the fashion show during spring .</t>
  </si>
  <si>
    <t>slide of 74 : person is defended by ice hockey player as hockey player protects the goal during the first period .</t>
  </si>
  <si>
    <t>a competitor competes in the event .</t>
  </si>
  <si>
    <t>beautiful shot of the happy couple by person</t>
  </si>
  <si>
    <t>doctor smiling with his arms crossed before looking away against a white background</t>
  </si>
  <si>
    <t>region extruded on the satellite map .</t>
  </si>
  <si>
    <t>nun with her hands together as she attends the convention</t>
  </si>
  <si>
    <t>skull of a bull isolated on blue background .</t>
  </si>
  <si>
    <t>source of power in a dark background</t>
  </si>
  <si>
    <t>person -- jeans at the mall</t>
  </si>
  <si>
    <t>a family operating a swing bridge over the canal</t>
  </si>
  <si>
    <t>olympic athlete in the winter classic jersey</t>
  </si>
  <si>
    <t>a bench beneath a tree and monument with falling leaves</t>
  </si>
  <si>
    <t>girls look and play with non toxic child safe nail polish .</t>
  </si>
  <si>
    <t>pagoda landscape in the plain</t>
  </si>
  <si>
    <t>person wishes country artist an as they celebrate his 40th over a quiet dinner on friday night</t>
  </si>
  <si>
    <t>person and organisation in concert .</t>
  </si>
  <si>
    <t>the classic cars were out at show</t>
  </si>
  <si>
    <t>rugby player of passes during sports league championship .</t>
  </si>
  <si>
    <t>jeans with a lot of paint splatters front view</t>
  </si>
  <si>
    <t>photograph showing an aerial view</t>
  </si>
  <si>
    <t>photographer - here 's a portrait i took of artist in his garden</t>
  </si>
  <si>
    <t>animal ... largest of the northern dogs , sweet temperament , and spooky smart !</t>
  </si>
  <si>
    <t>a mw wind turbine producing renewable electricity in the grounds of the factory on the outskirts</t>
  </si>
  <si>
    <t>cubs look around a large boulder</t>
  </si>
  <si>
    <t>the program at medical specialty works to help athletes prevent injury , maximize performance , and have lifelong participation in sport .</t>
  </si>
  <si>
    <t>establishing shots of tree tops tilting down to the ground in autumn</t>
  </si>
  <si>
    <t>people walking under roman structure in a sunny day</t>
  </si>
  <si>
    <t>to a father growing old nothing is dearer than a daughter . dramatist</t>
  </si>
  <si>
    <t>people getting on a rural bus</t>
  </si>
  <si>
    <t>nice to see you : the pair , who have met previously , struggled to control their excitement when they rubbed shoulders at the exclusive annual event</t>
  </si>
  <si>
    <t>how the bridge looked before the collapse , with blue railings flanking its walkway which suggests it may have been under repairs at the time of today 's shocking incident</t>
  </si>
  <si>
    <t>how to choose the right dog for your lifestyle .</t>
  </si>
  <si>
    <t>crowds gather to cheer on the fun runners during recurring competition</t>
  </si>
  <si>
    <t>artist poses in front of a wall of posters of him from this season</t>
  </si>
  <si>
    <t>a house dips a little into its backyard for spare space .</t>
  </si>
  <si>
    <t>young lazy woman is lying on the couch and watching a movie on tv .</t>
  </si>
  <si>
    <t>a picture of the family before person left for the course</t>
  </si>
  <si>
    <t>the boy in suit of cat</t>
  </si>
  <si>
    <t>huge cloud in the sky in raining season</t>
  </si>
  <si>
    <t>and she believes that government should be a force for the common good</t>
  </si>
  <si>
    <t>a young girl looks , during a preview for western christian holiday</t>
  </si>
  <si>
    <t>bad friend of the year award goes to you !</t>
  </si>
  <si>
    <t>a contemporary house 200m by walk to the sea</t>
  </si>
  <si>
    <t>bare trees in the winter sun</t>
  </si>
  <si>
    <t>olympic athlete is head coach</t>
  </si>
  <si>
    <t>under a milky way sky</t>
  </si>
  <si>
    <t>take me down the tracks to anywhere</t>
  </si>
  <si>
    <t>happy toddler girl walking on the grass and taking a red vintage heart from her mother in the spring park</t>
  </si>
  <si>
    <t>western christian holiday spread the happiness all around you</t>
  </si>
  <si>
    <t>some great behind the scenes photos from era .</t>
  </si>
  <si>
    <t>comedian performs during his appearance</t>
  </si>
  <si>
    <t>elegant metallic gold lowercase or small letter w in a 3d illustration with a golden yellow color and patterned surface in an ancient font style isolated on a white background with clipping path .</t>
  </si>
  <si>
    <t>person celebrates winning the 1500m final during event .</t>
  </si>
  <si>
    <t>buildings line the market square , with its fountain</t>
  </si>
  <si>
    <t>street at the city center</t>
  </si>
  <si>
    <t>this is the party and all the people with their hands up are for military commander .</t>
  </si>
  <si>
    <t>everybody in your family can make these east - to - make hearts to display for holiday .</t>
  </si>
  <si>
    <t>a full size steam locomotive on display at the old railway station</t>
  </si>
  <si>
    <t>wireless headphones for tv has numerous features and use that when you acquire one for on your own , consider buying a high quality product .</t>
  </si>
  <si>
    <t>happy parents with little baby girl walking in a park at summer day .</t>
  </si>
  <si>
    <t>this is a small pond a little miles into the hike .</t>
  </si>
  <si>
    <t>the home was sold through olympic athlete and person</t>
  </si>
  <si>
    <t>works by members on display at the asylum</t>
  </si>
  <si>
    <t>a january fire at a mobile home left a family homeless and an adult and a child with minor burns</t>
  </si>
  <si>
    <t>lets make the outfit a little racy with a leather jacket a red purse</t>
  </si>
  <si>
    <t>person poses for a photo on media day at spring training</t>
  </si>
  <si>
    <t>vector graphic illustration of a woman silhouette with a heart and sample text</t>
  </si>
  <si>
    <t>wine bottles on a wooden shelf</t>
  </si>
  <si>
    <t>tattoo on a man 's arm</t>
  </si>
  <si>
    <t>the statue of a city .</t>
  </si>
  <si>
    <t>taiwanese pop artist and singer attend press conference for new album .</t>
  </si>
  <si>
    <t>woman holding an orange in each hand</t>
  </si>
  <si>
    <t>the drone 's bright lights contrasted well with the clear night sky , and could be seen reflecting in the harbour</t>
  </si>
  <si>
    <t>here is a patch of mild acne on the cheek .</t>
  </si>
  <si>
    <t>image result for be a rainbow in someone else 's cloud</t>
  </si>
  <si>
    <t>rest easy on the queen - size bed in the the main bedroom .</t>
  </si>
  <si>
    <t>football player scores his team 's first goal during the match .</t>
  </si>
  <si>
    <t>illumination -- a scary face lit up on black</t>
  </si>
  <si>
    <t>beating the products for brittle hair and sensitive skin</t>
  </si>
  <si>
    <t>fans of cheer during the match .</t>
  </si>
  <si>
    <t>a must for all visitors</t>
  </si>
  <si>
    <t>map showing location of a city</t>
  </si>
  <si>
    <t>an ambulance by a plane preparing for an emergency medical evacuation in the arctic town</t>
  </si>
  <si>
    <t>march through a city to start parade tuesday morning .</t>
  </si>
  <si>
    <t>person unveils its summer collection at show</t>
  </si>
  <si>
    <t>not even a month of owning the car and i 've already decided to do my first mod .</t>
  </si>
  <si>
    <t>actors attend the season premiere</t>
  </si>
  <si>
    <t>bedroom stealing bohemian style concept for your master throughout the amazing simple with regard to house</t>
  </si>
  <si>
    <t>how business and person capitalised on a campy love story that caught fancy .</t>
  </si>
  <si>
    <t>a group of walkers by tourist attraction</t>
  </si>
  <si>
    <t>in the advert to announce the search for the new man actor dons his black outfit once more</t>
  </si>
  <si>
    <t>circle reminiscent of the calendar</t>
  </si>
  <si>
    <t>farmers working in a field</t>
  </si>
  <si>
    <t>the master bedroom features a completely build out walk - in closet</t>
  </si>
  <si>
    <t>the wedding party gathered for photos beneath the banyan tree .</t>
  </si>
  <si>
    <t>family together on the seashore free photo</t>
  </si>
  <si>
    <t>athlete catches the ball during the captain 's run .</t>
  </si>
  <si>
    <t>winter scenery with snow on the ground a couple having a snowball fight</t>
  </si>
  <si>
    <t>oil , water and ink mixing for a beautiful abstract</t>
  </si>
  <si>
    <t>the young surprised man with his laptop computer</t>
  </si>
  <si>
    <t>wedges the puck between a pair of defenders .</t>
  </si>
  <si>
    <t>professional minimal circular shape initials ad or person logo template of in vector</t>
  </si>
  <si>
    <t>path leading to the castle</t>
  </si>
  <si>
    <t>baseball player had plenty of times to practice that just - hit - a-home run smile during the course of his career .</t>
  </si>
  <si>
    <t>person and i are off today to find out why tigers are endangered .</t>
  </si>
  <si>
    <t>portrait of inventor , who constructed the first pneumatic tire .</t>
  </si>
  <si>
    <t>football player controls the ball during the training camp</t>
  </si>
  <si>
    <t>man with a gun , isolated on a white background</t>
  </si>
  <si>
    <t>sadly person passed away and the car , which is in working condition , is now being auctioned off by person</t>
  </si>
  <si>
    <t>calm sea with white yacht on a blue sky with clouds vector</t>
  </si>
  <si>
    <t>baseball player hits a single against sports team during the sixth inning .</t>
  </si>
  <si>
    <t>politician on a dollar bill gets kissed and smiles .</t>
  </si>
  <si>
    <t>-- an oasis in a mega metropolis !</t>
  </si>
  <si>
    <t>people playing in the falls .</t>
  </si>
  <si>
    <t>low angle view of a basketball player shooting a goal</t>
  </si>
  <si>
    <t>concept art of the landscape</t>
  </si>
  <si>
    <t>you could cheese it up a bunch for the camera .</t>
  </si>
  <si>
    <t>estate agents say the home</t>
  </si>
  <si>
    <t>photo , oval leaves opposite each other</t>
  </si>
  <si>
    <t>attention to detail : the property has a number of designer high - end finishes</t>
  </si>
  <si>
    <t>brand working on a traditional reed thatched roof</t>
  </si>
  <si>
    <t>a ship at the dock .</t>
  </si>
  <si>
    <t>love the purple eyebrows and glitter under the eyes</t>
  </si>
  <si>
    <t>animal ... leave wasp to a professional !</t>
  </si>
  <si>
    <t>organisation a squadron based flies over the area</t>
  </si>
  <si>
    <t>a small rural road in interior</t>
  </si>
  <si>
    <t>a landscape in a big garden .</t>
  </si>
  <si>
    <t>4k time lapse city view during clear night overlooking the city skyline with busy traffic on the freeway and railway</t>
  </si>
  <si>
    <t>women in conical hat selling flowers at the street market</t>
  </si>
  <si>
    <t>a more recent aerial view .</t>
  </si>
  <si>
    <t>the floors of our house</t>
  </si>
  <si>
    <t>on the sand , and person was back within striking distance !</t>
  </si>
  <si>
    <t>actors attend awards at theater</t>
  </si>
  <si>
    <t>aerial video in the summer</t>
  </si>
  <si>
    <t>low key shot of a young man standing in front of a black backdrop , holding a card up to his eye and looking at the camera</t>
  </si>
  <si>
    <t>illustration of a collection of various shoes on white background</t>
  </si>
  <si>
    <t>every child in school every day</t>
  </si>
  <si>
    <t>flags on the hillside during the session for event</t>
  </si>
  <si>
    <t>a new horizon for bass ?</t>
  </si>
  <si>
    <t>this letter was received by all members of the 13th engineers to commemorate their service .</t>
  </si>
  <si>
    <t>turn a basic coffee table into an upholstered ottoman .</t>
  </si>
  <si>
    <t>trash the dress in wedding photographers</t>
  </si>
  <si>
    <t>view of the whole kitchen .</t>
  </si>
  <si>
    <t>football player and battle for the ball during business</t>
  </si>
  <si>
    <t>a fireman helping to arrange the lights on the borough 's christmas tree</t>
  </si>
  <si>
    <t>this is illustration with theme of envy for the upcoming tutorial book</t>
  </si>
  <si>
    <t>hard rock artist performs during music festival</t>
  </si>
  <si>
    <t>vector illustration of young women in different clothes ans pose on white background</t>
  </si>
  <si>
    <t>person photographs a hs senior in a black prom dress .</t>
  </si>
  <si>
    <t># of the bats against sports team during the game .</t>
  </si>
  <si>
    <t>baseball pitcher delivers a pitch in the eighth inning during sports association</t>
  </si>
  <si>
    <t>blurred ocean with sunset in the sky cloudy half tone</t>
  </si>
  <si>
    <t>group of people are sitting in a forest and start a campfire in order to get warm .</t>
  </si>
  <si>
    <t>that 's right , you can sit in my costumes !</t>
  </si>
  <si>
    <t>constellation of stars forms a lucky shamrock</t>
  </si>
  <si>
    <t>scale models of proposed ground - effect vehicles shown at show .</t>
  </si>
  <si>
    <t>the state of the world around ce , including religious jurisdiction</t>
  </si>
  <si>
    <t>christmas gingerbread on a baking sheet , sprinkled with flour</t>
  </si>
  <si>
    <t>tired businesswoman sitting at the table and covering her face in office</t>
  </si>
  <si>
    <t>birthday of the little girl she blows out candles on cake .</t>
  </si>
  <si>
    <t>they never fail to put a smile</t>
  </si>
  <si>
    <t>essay on cricket is killing all other games</t>
  </si>
  <si>
    <t>crosses carved in the wall</t>
  </si>
  <si>
    <t>person speaks during event to kick off disease and commemorate holiday .</t>
  </si>
  <si>
    <t>head of person by person</t>
  </si>
  <si>
    <t>football player crawls after the ball to the surprise of football players</t>
  </si>
  <si>
    <t>sunlight reflecting across the river at sunset</t>
  </si>
  <si>
    <t>you and i are more than friends .</t>
  </si>
  <si>
    <t>camel coat perfect for the cold day 's .</t>
  </si>
  <si>
    <t>drummer performs on stage during a visit .</t>
  </si>
  <si>
    <t>we 're considering adding this classic styled leather motorcycle jacket to our range .</t>
  </si>
  <si>
    <t>we pick our favourite footwear to dazzle your date come holiday , together with some treats we 're hoping to receive on the 14th .</t>
  </si>
  <si>
    <t>person helping a customer as he picks out his choice of chocolates .</t>
  </si>
  <si>
    <t>athlete in action during a first team training session</t>
  </si>
  <si>
    <t>military commander is thought to have sailed into this picturesque bay , known now .</t>
  </si>
  <si>
    <t>football player talks with football players during a training session .</t>
  </si>
  <si>
    <t>football player on stage with person with presenter</t>
  </si>
  <si>
    <t>in late autumn early in the morning with striking clouds</t>
  </si>
  <si>
    <t>bridge remains punctuate the glassy surface</t>
  </si>
  <si>
    <t>noble person greets dancer at a reception for the arts looking on are actors</t>
  </si>
  <si>
    <t>view in summer white nights</t>
  </si>
  <si>
    <t>actors pose at the after party for the premiere .</t>
  </si>
  <si>
    <t>web designing - a step for a successful business</t>
  </si>
  <si>
    <t>composer of artist performs on stage at theatre</t>
  </si>
  <si>
    <t>programmer sitting at the desktop and working on the laptop .</t>
  </si>
  <si>
    <t>photo : you can buy all kinds of jewelry</t>
  </si>
  <si>
    <t>as a result of explosion in an apartment building there are dead video</t>
  </si>
  <si>
    <t>person loved being out in the woods at night .</t>
  </si>
  <si>
    <t>a man looks at his cellphone as he walks on thursday after allegations emerged that country was a target for surveillance by industry .</t>
  </si>
  <si>
    <t>a cowgirl riding a horse</t>
  </si>
  <si>
    <t>pumpkin patch with a red barn in the background</t>
  </si>
  <si>
    <t>i love everything about garment .</t>
  </si>
  <si>
    <t>old veterinary textbooks on a shelf</t>
  </si>
  <si>
    <t>branded cups and sandwich in a store .</t>
  </si>
  <si>
    <t>water that was leaking from kitchen to living room</t>
  </si>
  <si>
    <t>actor left and person arrive on the red carpet of the film</t>
  </si>
  <si>
    <t>children play on a tank</t>
  </si>
  <si>
    <t>photo by person , learned how to enter a burning building firsthand .</t>
  </si>
  <si>
    <t>detail on the bark of a tree .</t>
  </si>
  <si>
    <t>honouring renowned period , in collaboration with person , has married the past with the present to transform an existing - bedroom property .</t>
  </si>
  <si>
    <t>fancy watch on a fancy background .</t>
  </si>
  <si>
    <t>a light festival is a sight for sore eyes</t>
  </si>
  <si>
    <t>graduating with degree is person .</t>
  </si>
  <si>
    <t>cutlery is not traditionally used to eat food in the culture .</t>
  </si>
  <si>
    <t>this beautiful dented truck , wrecked by actor , can be yours if the price is right .</t>
  </si>
  <si>
    <t>award winner looks on as he makes a statement .</t>
  </si>
  <si>
    <t>rotation of the reticulated model of car</t>
  </si>
  <si>
    <t>politician presents new year wishes</t>
  </si>
  <si>
    <t>person packs a bigger screen into a familiar body</t>
  </si>
  <si>
    <t>person , a crew chief at an air base</t>
  </si>
  <si>
    <t>a jet is seen on the tarmac</t>
  </si>
  <si>
    <t>tree branches in blossom against a blue sky background .</t>
  </si>
  <si>
    <t>macro shot of a snail on a mossy stone wall</t>
  </si>
  <si>
    <t>a snow plow works to clear road at mile post monday .</t>
  </si>
  <si>
    <t>desserts to try around the world -- part</t>
  </si>
  <si>
    <t>close - up texture of fragment of an old white brick wall with building seams covered by yellow lichen at sunny day</t>
  </si>
  <si>
    <t>rain drops on the water surface , background</t>
  </si>
  <si>
    <t>i 've seen a lot of goats lately .</t>
  </si>
  <si>
    <t>photos , video is a cure for all diseases</t>
  </si>
  <si>
    <t>singer stands on a baseball field .</t>
  </si>
  <si>
    <t>... or just tied around the waist with bling to match .</t>
  </si>
  <si>
    <t>up the stairs you are greeted by person , bedrooms &amp; full baths .</t>
  </si>
  <si>
    <t>this is the closest park but now it is torn out because they are going to put in a new park .</t>
  </si>
  <si>
    <t>person secured a big win at round , tying up the championship points with person</t>
  </si>
  <si>
    <t>actor arrives at the world premiere at .</t>
  </si>
  <si>
    <t>buy the tank vertical steel volume is cubic meters of disease</t>
  </si>
  <si>
    <t>business man on the phone near a fountain</t>
  </si>
  <si>
    <t>garment - this is what i know for sure messages</t>
  </si>
  <si>
    <t>slow motion shot of a ceramic craftsman in his workshop .</t>
  </si>
  <si>
    <t>dressed down : person kept things casual for the outing in a plain black sweater , grey shorts and white pumps</t>
  </si>
  <si>
    <t>baby black bird in the garden</t>
  </si>
  <si>
    <t>person snapped this strange cloud formation while dropping her daughter off at school .</t>
  </si>
  <si>
    <t>the complex is surrounded by a wall and contains buildings</t>
  </si>
  <si>
    <t>food , an early variety grown from seed we saved last year</t>
  </si>
  <si>
    <t>icon of a tulip in a flat design .</t>
  </si>
  <si>
    <t>driving south on the motorway in the middle lane</t>
  </si>
  <si>
    <t>did this sketch last year for tattoo</t>
  </si>
  <si>
    <t>handsome mechanics overhauling a car in the garage</t>
  </si>
  <si>
    <t>funny kid with a plastic toy car isolated on white background</t>
  </si>
  <si>
    <t>person and groom sat by tree trunk above one of the lakes in the gardens in plenty of open sunlight</t>
  </si>
  <si>
    <t>what makes a man fall in love</t>
  </si>
  <si>
    <t>mustangs wild horses on the beach</t>
  </si>
  <si>
    <t>a rather uncommon shade on the series</t>
  </si>
  <si>
    <t>necklace from a map and a casing plus several other ideas of what to do with old maps !</t>
  </si>
  <si>
    <t>actor makes an appearance on music video tv program .</t>
  </si>
  <si>
    <t>houses , in the early 50 's</t>
  </si>
  <si>
    <t>young businesswoman getting frustrated with a computer</t>
  </si>
  <si>
    <t>the latest : person wins meters at world championships</t>
  </si>
  <si>
    <t>automobile model in for a custom tune</t>
  </si>
  <si>
    <t>lips from the series she carries it all like a map on her skin</t>
  </si>
  <si>
    <t>ring with diamond into the gift box on the white background</t>
  </si>
  <si>
    <t>santería religious ceremony in a home</t>
  </si>
  <si>
    <t>by painting artist impressionist painter .</t>
  </si>
  <si>
    <t>making a point : football team sent the first - team stars on a relationship - building trip</t>
  </si>
  <si>
    <t>a train passing by shopping centre .</t>
  </si>
  <si>
    <t>musician of indie rock artist in a vintage floral dress</t>
  </si>
  <si>
    <t>with enjoy manly banners floating on the seafront</t>
  </si>
  <si>
    <t>close up of a hamster against a blurry background</t>
  </si>
  <si>
    <t>a number of venues will be used to host the tournament</t>
  </si>
  <si>
    <t>putting their backs into it : actor and person take a turn in their glamorous gowns for the cameras</t>
  </si>
  <si>
    <t>a handsome baby eating a peach on a breakfast in bed .</t>
  </si>
  <si>
    <t>student girl doing homework and reading from a notebook isolated on white background</t>
  </si>
  <si>
    <t>man is using a tablet computer next to a horse in a stable .</t>
  </si>
  <si>
    <t>time - lapse of car and people traffic in the evening</t>
  </si>
  <si>
    <t>freightliner class diesel locomotive hauling containers</t>
  </si>
  <si>
    <t>attendees of person reveled in the awe of the event .</t>
  </si>
  <si>
    <t>airplane fly around the planet earth .</t>
  </si>
  <si>
    <t>small plant growing from a crack in the ground isolated on white</t>
  </si>
  <si>
    <t>this dancer is making a 180 ° angle with her leg .</t>
  </si>
  <si>
    <t>person eases the ball up for points against person .</t>
  </si>
  <si>
    <t>we are searching in a tiny portion of the galaxy , and yet our galaxy is only one of galaxies in the universe !</t>
  </si>
  <si>
    <t>i like the idea of several single cakes instead of a larger one .</t>
  </si>
  <si>
    <t>feeding a cat with young children .</t>
  </si>
  <si>
    <t>sun shining over the ocean</t>
  </si>
  <si>
    <t>biological genus leaves on a white wall</t>
  </si>
  <si>
    <t>soccer player is the highest paid player</t>
  </si>
  <si>
    <t>deity sitting on the lotus with pot of money and flowers in her hands .</t>
  </si>
  <si>
    <t>there something calming about watching horses grazing .</t>
  </si>
  <si>
    <t>the arena features square feet of floor space , and a seating area for people .</t>
  </si>
  <si>
    <t>shallow waters of a coral reef .</t>
  </si>
  <si>
    <t>will offer the latest products , accessories</t>
  </si>
  <si>
    <t>what does poetry book say about : baptism by water</t>
  </si>
  <si>
    <t>large boulders in and around the creek</t>
  </si>
  <si>
    <t>tennis ball and racket in ground on a sunny day</t>
  </si>
  <si>
    <t>person is the winner of contest .</t>
  </si>
  <si>
    <t>field on a summer day , minimalist style</t>
  </si>
  <si>
    <t>chocolate bar in wrapper in the hands .</t>
  </si>
  <si>
    <t>square of red fruits and vegetables isolated on a white background</t>
  </si>
  <si>
    <t>cute little girl and her beautiful young mom are sitting together on the floor , using a smart phone and smiling , on gray background</t>
  </si>
  <si>
    <t>a city -- new buildings of the national collection -- competition</t>
  </si>
  <si>
    <t>wedding on the green : the couple exchanged vows</t>
  </si>
  <si>
    <t>low key portrait of people</t>
  </si>
  <si>
    <t>beside the green , green grass ... not</t>
  </si>
  <si>
    <t>use this reversible hold everything black and white bag to organize you sewing supplies on - the - go .</t>
  </si>
  <si>
    <t>a view from military person</t>
  </si>
  <si>
    <t>high angle view of the fourth annual march held on the anniversary of the demonstrations</t>
  </si>
  <si>
    <t>engraving by person showing a viaduct published by person</t>
  </si>
  <si>
    <t>the exterior steel panels create a dappled light effect in the master bedroom as the shadows travel across the space throughout the day .</t>
  </si>
  <si>
    <t>here are the theatrical posters for every marvel cinematic</t>
  </si>
  <si>
    <t>group of black ants isolated on a white background .</t>
  </si>
  <si>
    <t>picture of person with a koala in a tree</t>
  </si>
  <si>
    <t>actor walked the red carpet at awards</t>
  </si>
  <si>
    <t>roses growing round a window in the village</t>
  </si>
  <si>
    <t>men sitting on a park bench looking over the river</t>
  </si>
  <si>
    <t>this place would be a zoo without you !</t>
  </si>
  <si>
    <t>the front of this keychain says all women were created equal and on the back : then some learn martial art .</t>
  </si>
  <si>
    <t>the river has its beginnings high up</t>
  </si>
  <si>
    <t>at the scene , police vehicles surrounded a cordon which stretched across a row of modern , terraced houses</t>
  </si>
  <si>
    <t>father and child sitting in an armchair reading a book .</t>
  </si>
  <si>
    <t>smoke coming from the craters</t>
  </si>
  <si>
    <t>a baby with it 's family at a watering hole in savanna</t>
  </si>
  <si>
    <t>love that blue black ... only in matte</t>
  </si>
  <si>
    <t>clowns join in the festivities during event</t>
  </si>
  <si>
    <t>a young man is taking random banknotes into his hand and then is nicely organizing them in his hand .</t>
  </si>
  <si>
    <t>flowers along the pathways in the gardens</t>
  </si>
  <si>
    <t>while person continues to enjoy working in a representational style , she is also exploring a contemporary direction in her most recent paintings .</t>
  </si>
  <si>
    <t>person relives a memory on the basketball court</t>
  </si>
  <si>
    <t>a collection of toys in a child 's bedroom</t>
  </si>
  <si>
    <t>flag waving in the wind with png alpha channel for easy project implementation</t>
  </si>
  <si>
    <t>rounding the fourth turn are motorcycle racer at front followed by people .</t>
  </si>
  <si>
    <t>bride and groom at the door at black and white wedding</t>
  </si>
  <si>
    <t>the hotel currently has rooms available for guests to rent at the - star accommodation</t>
  </si>
  <si>
    <t>the road and a row of tree .</t>
  </si>
  <si>
    <t>boys battle private school in the tournament wednesday night .</t>
  </si>
  <si>
    <t>staff display a range of food grown by the children .</t>
  </si>
  <si>
    <t>another view of the complex</t>
  </si>
  <si>
    <t>beautiful winter sunrise on the highway .</t>
  </si>
  <si>
    <t>fresh bananas at a market</t>
  </si>
  <si>
    <t>an attractive young couple stands on a road in a neighborhood , smiles at the camera and shows thumbs up</t>
  </si>
  <si>
    <t>graffiti on a delivery truck .</t>
  </si>
  <si>
    <t>the ruins of the cathedral</t>
  </si>
  <si>
    <t>favorite bar is located on the main street</t>
  </si>
  <si>
    <t>cute monkeys a cute monkey lives in a natural forest .</t>
  </si>
  <si>
    <t>a red car is driving very fast through a village .</t>
  </si>
  <si>
    <t>country are the team to beat .</t>
  </si>
  <si>
    <t>picture # in her fury she seized beautiful hair , wound it several times around her left hand and picked up a pair of scissors in her right hand .</t>
  </si>
  <si>
    <t>family cooking together in the morning</t>
  </si>
  <si>
    <t>a modern new build large detached home</t>
  </si>
  <si>
    <t>penguin with a heart in a round frame with the words : happy valentine 's day !</t>
  </si>
  <si>
    <t>down - cutting of river has eroded the canyon</t>
  </si>
  <si>
    <t>music video performer attends awards</t>
  </si>
  <si>
    <t>entertainer at event of awards</t>
  </si>
  <si>
    <t>these are officially the most visited cities in the world</t>
  </si>
  <si>
    <t>butterscotch brittle fudge -- a simple recipe for the holidays</t>
  </si>
  <si>
    <t>construction work under way on a building in the private residential development</t>
  </si>
  <si>
    <t>white duck stand next to a pond or lake with water background , close up</t>
  </si>
  <si>
    <t>turn to page in the text book</t>
  </si>
  <si>
    <t>kids on the climbing wall</t>
  </si>
  <si>
    <t>birthday pedigreed animal - happy birthday the government took the day off for you</t>
  </si>
  <si>
    <t>south face of the tower</t>
  </si>
  <si>
    <t>school of glass fish on a wreck in red sea</t>
  </si>
  <si>
    <t>crowds gathered to watch person perform at show</t>
  </si>
  <si>
    <t>a model walks the runway at the person show during the collections : men ss15 .</t>
  </si>
  <si>
    <t>dreamy movie , and actor as the leading man .</t>
  </si>
  <si>
    <t>room in the prison has the flag hanging on a wall .</t>
  </si>
  <si>
    <t>a model walks the runway at the fashion show during london menswear fashion week .</t>
  </si>
  <si>
    <t>actor and tv actor seen on the streets .</t>
  </si>
  <si>
    <t>actor attends the press night performance .</t>
  </si>
  <si>
    <t>the wall of the compound stands on a street dominated by a minaret .</t>
  </si>
  <si>
    <t>young girl hiding her face under a long neck blue sweater</t>
  </si>
  <si>
    <t>flowers bloom in the garden</t>
  </si>
  <si>
    <t>all games were played with the no more campaign branded balls .</t>
  </si>
  <si>
    <t>stepping into the spotlight : despite having a famous father , the blonde beauty has become a star in her own right , having graced the catwalk for fashion business during event earlier this year</t>
  </si>
  <si>
    <t>musical artist , the legend and master of the guitar in action</t>
  </si>
  <si>
    <t>a clean yard beside the pool with synthetic turf .</t>
  </si>
  <si>
    <t>the girl 's boyfriend was one of the men being sought , but police said they did not know whether he may have been one of the attackers .</t>
  </si>
  <si>
    <t>a view of a city on the coast</t>
  </si>
  <si>
    <t>businessman talking on the phone at the office</t>
  </si>
  <si>
    <t>contemporary christian artist performs during festival</t>
  </si>
  <si>
    <t>driving under the cloud via person</t>
  </si>
  <si>
    <t>choosing the employee for business</t>
  </si>
  <si>
    <t>person lying on the grass near the pond</t>
  </si>
  <si>
    <t>staff joking with the bride on her wedding day</t>
  </si>
  <si>
    <t>just so in the forest</t>
  </si>
  <si>
    <t>in the fog under the pier</t>
  </si>
  <si>
    <t>the celebration involves a lot of local customs .</t>
  </si>
  <si>
    <t>cruise going out from the port</t>
  </si>
  <si>
    <t>woman put the palms of the hands together in salute .</t>
  </si>
  <si>
    <t>the champions still intend to leave scottish council area for the flight on monday</t>
  </si>
  <si>
    <t>tourists exploring the city walls around the historic city behind</t>
  </si>
  <si>
    <t>rear view of a man in bathrobe looking at the peaceful sea against clear blue sky</t>
  </si>
  <si>
    <t>business man in the street reading a letter</t>
  </si>
  <si>
    <t>one of greatest victories was his first for automotive industry business .</t>
  </si>
  <si>
    <t>how to decorate around brown leather furniture .</t>
  </si>
  <si>
    <t>a cartoon set of classic monster faces .</t>
  </si>
  <si>
    <t>train in the snowy valley surrounded</t>
  </si>
  <si>
    <t>a lamp shines in a street at night - out of focus</t>
  </si>
  <si>
    <t>grasshopper moving on the green leaf</t>
  </si>
  <si>
    <t>looking back on the trail climbing out of a valley .</t>
  </si>
  <si>
    <t>building function marched in the parade dressed as animation film .</t>
  </si>
  <si>
    <t>what 's in my bag ? day at the beach</t>
  </si>
  <si>
    <t>i dont know who thought those eyelashes were ok , but i wonder if it would work if i winged my eyeliner from the bottom outward</t>
  </si>
  <si>
    <t>person crests a ridge overlooking open bowls of fresh powder .</t>
  </si>
  <si>
    <t>the bookshelf that holds all of my older versions .</t>
  </si>
  <si>
    <t>sunset behind a mountain , gradient</t>
  </si>
  <si>
    <t>a movie poster for work of fiction</t>
  </si>
  <si>
    <t>the dramatic coast is a memorable view on a cruise .</t>
  </si>
  <si>
    <t>one of the many tiny islands with trees surrounding island</t>
  </si>
  <si>
    <t>village of the mountain people</t>
  </si>
  <si>
    <t>girl with mobile phone doing self in park in the city</t>
  </si>
  <si>
    <t>actors arrives at the premiere .</t>
  </si>
  <si>
    <t>portrait of person by painting artist , c .</t>
  </si>
  <si>
    <t>a darker vessel sink placed on a wooden vanity</t>
  </si>
  <si>
    <t>kids blowing up the soap bubbles on the green hill</t>
  </si>
  <si>
    <t>roof terrace in a pink wall outdoor style and colors</t>
  </si>
  <si>
    <t>beautiful couple in a car .</t>
  </si>
  <si>
    <t>butterflies and flowers heart in the sky vector</t>
  </si>
  <si>
    <t>extra large movie poster image for film</t>
  </si>
  <si>
    <t>every town has its charms .</t>
  </si>
  <si>
    <t>portrait of a lady in garment , by painting artist .</t>
  </si>
  <si>
    <t>we 'll start with the suit .</t>
  </si>
  <si>
    <t>do you know any of these drivers pictured using their phone at the wheel ?</t>
  </si>
  <si>
    <t>ford f - for sale at the best muscle cars in clarksburg md</t>
  </si>
  <si>
    <t>fossil the remains of traces of past life</t>
  </si>
  <si>
    <t>church with rounded tower viewed across a meadow</t>
  </si>
  <si>
    <t>cowboy boots , with a cool embossed leather design on the shaft .</t>
  </si>
  <si>
    <t>houses of straw , sticks and bricks pop up at site of accident that killed pigs</t>
  </si>
  <si>
    <t>an unidentified couple kisses under cherry blossom</t>
  </si>
  <si>
    <t>football player celebrates scoring his sides second goal during the match .</t>
  </si>
  <si>
    <t>sailor of the late period in uniform</t>
  </si>
  <si>
    <t>our second mural is at center in person .</t>
  </si>
  <si>
    <t>lips or perfect : there 's nothing wrong with them</t>
  </si>
  <si>
    <t>person and kicking a soccer ball</t>
  </si>
  <si>
    <t>close up of a toddler walking between her father 's legs</t>
  </si>
  <si>
    <t>commentator leads a group of cars during event</t>
  </si>
  <si>
    <t>flowers in a white wooden planter</t>
  </si>
  <si>
    <t>the vegetarian meal we had at the temple .</t>
  </si>
  <si>
    <t>ethnicity read a newspaper on a park bench .</t>
  </si>
  <si>
    <t>people enjoining the sunset on the boats .</t>
  </si>
  <si>
    <t>racecar driver of person steers his car during event</t>
  </si>
  <si>
    <t>hand icon logo - welcoming hand gesture .</t>
  </si>
  <si>
    <t>snowmobile isolated on white background .</t>
  </si>
  <si>
    <t>text handwritten with white chalk on a blackboard</t>
  </si>
  <si>
    <t>how to harness the energy of the full moon</t>
  </si>
  <si>
    <t>actors show fire show in the old fort .</t>
  </si>
  <si>
    <t>euro coins in front of a purse , selective focus</t>
  </si>
  <si>
    <t>old shoes at a flea market</t>
  </si>
  <si>
    <t>art displayed outside a gallery</t>
  </si>
  <si>
    <t>sticking his nose inside the camera</t>
  </si>
  <si>
    <t>a man walks with a woman after they were reunited .</t>
  </si>
  <si>
    <t>you have been invited to the mission !</t>
  </si>
  <si>
    <t>man gives a gift to a woman .</t>
  </si>
  <si>
    <t>actor is photographed for variety at festival</t>
  </si>
  <si>
    <t>teens play video game series , the original video game</t>
  </si>
  <si>
    <t>melting snow and rocks , water flowing down the slope , spring</t>
  </si>
  <si>
    <t>find the right floor plan for you</t>
  </si>
  <si>
    <t>statue on his tomb in which he was never buried</t>
  </si>
  <si>
    <t>country pop artist performs on stage at awards held</t>
  </si>
  <si>
    <t>silhouettes of people dancing on a grunge background</t>
  </si>
  <si>
    <t>3d glasses isolated against a white background</t>
  </si>
  <si>
    <t>smiling man holding an apple and paper bag with food products , posing behind a table full of fruits and vegetables</t>
  </si>
  <si>
    <t>country pop artist and pop artist at awards</t>
  </si>
  <si>
    <t>football player won football competition back</t>
  </si>
  <si>
    <t>fat red cat in a too small box</t>
  </si>
  <si>
    <t>hard rock artist , photographed during a live performance</t>
  </si>
  <si>
    <t>river that flows through a city .</t>
  </si>
  <si>
    <t>vector silhouette of a little girl jumping in the background with butterflies</t>
  </si>
  <si>
    <t>plums still green and ripening on the tree</t>
  </si>
  <si>
    <t>diploma in education from a perspective</t>
  </si>
  <si>
    <t>person tick flat icon in circle .</t>
  </si>
  <si>
    <t>river flows through broken dam .</t>
  </si>
  <si>
    <t>person has been appointed leadership role .</t>
  </si>
  <si>
    <t>a stroll at the beach</t>
  </si>
  <si>
    <t>lost in paradise calligraphy handwritten on a background .</t>
  </si>
  <si>
    <t>funny kangaroo on a white background .</t>
  </si>
  <si>
    <t>pop artist lookin fresh even on pop artist</t>
  </si>
  <si>
    <t>the girl in the wreath .</t>
  </si>
  <si>
    <t>portrait of illness young woman sneezing in a tissue .</t>
  </si>
  <si>
    <t>someone pouring hot water into the glass cup .</t>
  </si>
  <si>
    <t>example of a trendy bedroom design with white walls</t>
  </si>
  <si>
    <t>it 's all fresh and it 's all from local waters at festival .</t>
  </si>
  <si>
    <t>beautiful female hands close a gray laptop , standing on a dark wooden table .</t>
  </si>
  <si>
    <t>person pushing some poker chips towards camera</t>
  </si>
  <si>
    <t>a businessman talking on a mobile phone in a modern office building</t>
  </si>
  <si>
    <t>how to write and publish a scientific paper by person</t>
  </si>
  <si>
    <t>black and white fabric draped ceiling - gorgeous !</t>
  </si>
  <si>
    <t>actor performs on stage during a concert .</t>
  </si>
  <si>
    <t>dead forest after a fire has passed through</t>
  </si>
  <si>
    <t>a women drives her scooter through scorching heat .</t>
  </si>
  <si>
    <t>diagram each sentence 1. the art museum has a new exhibit on art .</t>
  </si>
  <si>
    <t>crowd lining up for an open day entry</t>
  </si>
  <si>
    <t>art gallery was one of the most expansive permanent collections i 've ever seen second .</t>
  </si>
  <si>
    <t>a mother carries her child on a bicycle , in the center of city</t>
  </si>
  <si>
    <t>old washing machine dumped by the side of a road .</t>
  </si>
  <si>
    <t>whipped cream and fresh fruit for a bug - themed birthday cake by jewels at home .</t>
  </si>
  <si>
    <t>alpine skier celebrates taking the overall globe during recurring competition .</t>
  </si>
  <si>
    <t>sports team pose for a team photo prior to practice .</t>
  </si>
  <si>
    <t>rugby player and person attend the world premiere .</t>
  </si>
  <si>
    <t>woman walking past the entrance</t>
  </si>
  <si>
    <t>actor and person during an interview with comedian</t>
  </si>
  <si>
    <t>group of ethnically diverse students studying in the library</t>
  </si>
  <si>
    <t>country artist signs copies of his new album</t>
  </si>
  <si>
    <t>man eats sausage and sauerkraut from a hut at a market</t>
  </si>
  <si>
    <t>in this modern apartment , you 'll fine simple lines , clean shapes , and a straightforward layout .</t>
  </si>
  <si>
    <t>what a difference 45 ° makes !</t>
  </si>
  <si>
    <t>objects and symbols on the element .</t>
  </si>
  <si>
    <t>an one - bedroomed boat perched on top of the centre</t>
  </si>
  <si>
    <t>mural at a pediatric dental office .</t>
  </si>
  <si>
    <t>a low - rise landscape of cars and trucks now features a tree and flowers .</t>
  </si>
  <si>
    <t>all the stitches i did in hospital .</t>
  </si>
  <si>
    <t>horizontal close up of stray dogs curled up together sleeping on the road</t>
  </si>
  <si>
    <t>mountain scenery with an old farmhouse and a stable in a sunny day</t>
  </si>
  <si>
    <t>sculpture on a winter day in a city</t>
  </si>
  <si>
    <t>teacup puppy with husky colors !</t>
  </si>
  <si>
    <t>rs - has a lot of grip in fast corners .</t>
  </si>
  <si>
    <t>template corporate style with a round ornament .</t>
  </si>
  <si>
    <t>line up for the commencement ceremony .</t>
  </si>
  <si>
    <t>a family in a makeshift shelter at a compound .</t>
  </si>
  <si>
    <t>a selection of dead tree for your decoration</t>
  </si>
  <si>
    <t>a cartoon illustration of a little pig with a sad expression .</t>
  </si>
  <si>
    <t>highly condensed housing next to some open green mountains</t>
  </si>
  <si>
    <t>dog in the city -- stock photo #</t>
  </si>
  <si>
    <t>red canoe on the shore</t>
  </si>
  <si>
    <t>blackboard with the chemical formula of stock photo</t>
  </si>
  <si>
    <t>the geometric pattern by stripes .</t>
  </si>
  <si>
    <t>... movie together here they are dancing together in thrill of a romance</t>
  </si>
  <si>
    <t>this is official symbol variety .</t>
  </si>
  <si>
    <t>young people from agricultural backgrounds taking part in competitions on stage</t>
  </si>
  <si>
    <t>person attends fashion show during fashion week .</t>
  </si>
  <si>
    <t>love the idea of mixing shelves on a wall</t>
  </si>
  <si>
    <t>a cartoon illustration of a graphic with a monster .</t>
  </si>
  <si>
    <t>players celebrate after winning the group f football match</t>
  </si>
  <si>
    <t>motorcycle rider doing jumps on sport on a beautiful summer day - big death defying tricks</t>
  </si>
  <si>
    <t>opening up : actor spoke with periodical about her less than fashionable childhood as she covered the latest issue of the magazine</t>
  </si>
  <si>
    <t>a model walks the runway wearing fall during fashion week</t>
  </si>
  <si>
    <t>my first time seeing a turtle on a dive !</t>
  </si>
  <si>
    <t>making them green with envy : person , dazzled in a heavily beaded emerald dress and caged heels</t>
  </si>
  <si>
    <t>banks , pots , buckets and vases with many flowers on a wooden counter of pallets in a flower shop close - up 4k</t>
  </si>
  <si>
    <t>a typical bridge over the river</t>
  </si>
  <si>
    <t>automobile model supercharged with person during the race</t>
  </si>
  <si>
    <t>lifeguards with an inshore lifeboat</t>
  </si>
  <si>
    <t>calling all fans : your favorite character now has her own wine .</t>
  </si>
  <si>
    <t>a dog - sledding expedition to the glacier</t>
  </si>
  <si>
    <t>portrait of a handsome elegant man wearing a cap , with a glass of champagne isolated on grey background .</t>
  </si>
  <si>
    <t>numerous dead trees are an interesting aspect .</t>
  </si>
  <si>
    <t>country of descent celebrate at a festival with dancing in traditional costume</t>
  </si>
  <si>
    <t>waves on a sandy beach .</t>
  </si>
  <si>
    <t>year of the dog , greeting card .</t>
  </si>
  <si>
    <t>proving she really is a style golden girl , actor went full - carat - ahead in a long gown and jacket for the immigrant premiere .</t>
  </si>
  <si>
    <t>blues artist with his grandmother in the house he bought her .</t>
  </si>
  <si>
    <t>older man and woman on beach with dog pulling them towards the camera</t>
  </si>
  <si>
    <t>image may contain : person , on stage , playing a musical instrument , night and outdoor</t>
  </si>
  <si>
    <t>you can see the coral reef that surrounds the island ... i still have some pieces of coral that washed up on the beach .</t>
  </si>
  <si>
    <t>how to draw a house for venture funded company</t>
  </si>
  <si>
    <t>a general view of event .</t>
  </si>
  <si>
    <t>the referee decided to stop the fight and award the win</t>
  </si>
  <si>
    <t>baseball player # is hit by a pitch during the fifth inning against sports team .</t>
  </si>
  <si>
    <t>a christmas gift on the world map in the label</t>
  </si>
  <si>
    <t>trust in the lord with all your heart proverbs metal wall art saying</t>
  </si>
  <si>
    <t>the home is also right on the beach - making every day feel a bit like a holiday .</t>
  </si>
  <si>
    <t>rugby player breaks clear to score his first try during the match .</t>
  </si>
  <si>
    <t>a decaying building that once housed retail has been bought and will be turned into offices</t>
  </si>
  <si>
    <t>abstract soccer ball painted in the colors of the flag</t>
  </si>
  <si>
    <t>a hand reaches for a choice of fruits and vegetables instead of a cupcake</t>
  </si>
  <si>
    <t>baseball player runs against sports team</t>
  </si>
  <si>
    <t>white polo shirt with a long sleeve on man</t>
  </si>
  <si>
    <t>colorful decorative pattern ornament in the form of abstract snowflake</t>
  </si>
  <si>
    <t>a view of the ocean .</t>
  </si>
  <si>
    <t>pet of unit of time</t>
  </si>
  <si>
    <t>must keep the train tracks clear of snow drifts</t>
  </si>
  <si>
    <t>organisation founder shakes hands with members after they defeated ethnicity 76 - 66 .</t>
  </si>
  <si>
    <t>close up shot of the woman who walks along the road , her dress fluttering in the wind during the walk</t>
  </si>
  <si>
    <t>flat moped illustration with flowers in a basket</t>
  </si>
  <si>
    <t>young businessman meditating on the meadow</t>
  </si>
  <si>
    <t>football players vie for the ball during the 2nd football</t>
  </si>
  <si>
    <t>person flips his bat after striking out during the eighth inning of monday 's game against sports team .</t>
  </si>
  <si>
    <t>senior lady with walker at the park</t>
  </si>
  <si>
    <t>this chandelier creates the atmosphere of a moonlit walk in the forest .</t>
  </si>
  <si>
    <t>boy standing on a tree house</t>
  </si>
  <si>
    <t>candle blowing off with smoke on the dark background</t>
  </si>
  <si>
    <t>rowers take to the waters .</t>
  </si>
  <si>
    <t># shoots the ball against football team during the second half at the exhibition game .</t>
  </si>
  <si>
    <t>hope is the only bee that makes honey without flowers</t>
  </si>
  <si>
    <t>computer hardware business - we still have one like this that works !</t>
  </si>
  <si>
    <t>professional boxer and person pose</t>
  </si>
  <si>
    <t>hip hop soul artist covers the issue of magazine looking fit and fierce .</t>
  </si>
  <si>
    <t>red poinsettia isolated on a white background</t>
  </si>
  <si>
    <t>shadows emerging into the mist</t>
  </si>
  <si>
    <t>meet the actor with person</t>
  </si>
  <si>
    <t>a travel from station , this hotel is</t>
  </si>
  <si>
    <t>the shocking worth of new crown you should know</t>
  </si>
  <si>
    <t>keeping warm during the cold of winter !</t>
  </si>
  <si>
    <t>a city to witness a sunset</t>
  </si>
  <si>
    <t>a flock of seagulls feed along the shoreline during low tide near sunset</t>
  </si>
  <si>
    <t>glass of beer holding a globe and waving hand .</t>
  </si>
  <si>
    <t>island written in the sand of a beach -- stock photo #</t>
  </si>
  <si>
    <t>actor and daughter , celebrate ninth birthday .</t>
  </si>
  <si>
    <t>shellfish on display at a seafood market</t>
  </si>
  <si>
    <t>design ideas for a traditional water fountain landscape .</t>
  </si>
  <si>
    <t>hand drawing of profession kicking a drawn illustration .</t>
  </si>
  <si>
    <t>pebble smiling in a heart - shaped nest</t>
  </si>
  <si>
    <t>some fun facts about dish</t>
  </si>
  <si>
    <t>is it any wonder why person loves autumn ?</t>
  </si>
  <si>
    <t>back tattoo has faded over the past couple of years</t>
  </si>
  <si>
    <t>diamond necklace on a gold chain decorated with teardrop - shaped sapphires vector</t>
  </si>
  <si>
    <t>halloween night background with moon , spider and the girl and the cats sitting on swings under the old tree .</t>
  </si>
  <si>
    <t>the hoops of the earrings are removable in the series .</t>
  </si>
  <si>
    <t>portrait of a beautiful man smiling showing white teeth looking at camera with skin and a perfect physical and combed hair .</t>
  </si>
  <si>
    <t>how to dress like a street - style star</t>
  </si>
  <si>
    <t>detail of person stacking rocks by the river</t>
  </si>
  <si>
    <t>recipe for an inch chocolate cake</t>
  </si>
  <si>
    <t>baseball player before game two</t>
  </si>
  <si>
    <t>coach was head coach of the football team .</t>
  </si>
  <si>
    <t>some scrap wood for firewood !</t>
  </si>
  <si>
    <t>treetops and cloudy skies with a rainbow arcing from the left side of the photo to the right</t>
  </si>
  <si>
    <t>water is poured into the cauldron , cooking soup in the open air</t>
  </si>
  <si>
    <t>an old wooden bullock cart is displayed in a museum</t>
  </si>
  <si>
    <t>dogs playing in the leaves</t>
  </si>
  <si>
    <t>tattoo of gray peaceful wolf on the woman 's back</t>
  </si>
  <si>
    <t>over the top view of the snowman with a bonnet on his head</t>
  </si>
  <si>
    <t>business doodles on a blackboard .</t>
  </si>
  <si>
    <t>builder on a stained glass window</t>
  </si>
  <si>
    <t>close up of feral kittens sleeping in a pile</t>
  </si>
  <si>
    <t>illustration of a map with a hanger</t>
  </si>
  <si>
    <t># in action against football team during event in the borough .</t>
  </si>
  <si>
    <t>fisherman sitting on pier with rod flat icon on a blue background vector</t>
  </si>
  <si>
    <t>building lights up in honor .</t>
  </si>
  <si>
    <t>ruins of circus in the old town .</t>
  </si>
  <si>
    <t>a barn with a view</t>
  </si>
  <si>
    <t>a large amount of earth in space</t>
  </si>
  <si>
    <t>person is on the cover</t>
  </si>
  <si>
    <t>bounding pinned it just for the shoes , i guess there are hard to find now .</t>
  </si>
  <si>
    <t>this is a red sari .</t>
  </si>
  <si>
    <t>painting with a brush on the peace of paper , art , fantasy , camera movement</t>
  </si>
  <si>
    <t>abstract happy mother 's day text on a special background</t>
  </si>
  <si>
    <t>loading of a container ship</t>
  </si>
  <si>
    <t>bouquet of dry flowers with a ribbon on the dark wooden surface .</t>
  </si>
  <si>
    <t>vector illustration of a monochrome cartoon character : businessman pulling a rope over his shoulder .</t>
  </si>
  <si>
    <t>trendy living room photo in other with beige walls , a standard fireplace and a media wall</t>
  </si>
  <si>
    <t>this is a rendering looking from the family room into the kitchen .</t>
  </si>
  <si>
    <t>little boy sitting on the beach alone looking out to sea</t>
  </si>
  <si>
    <t>close - up of reading a book</t>
  </si>
  <si>
    <t>mountain as seen from the valley .</t>
  </si>
  <si>
    <t>a tree unfurling its leaves</t>
  </si>
  <si>
    <t>har gao - nice but there 's nothing really special or different about this .</t>
  </si>
  <si>
    <t>a fabulous multicoloured graffiti design on a black brick background .</t>
  </si>
  <si>
    <t>before milking the horse i see if there 's enough food for the horse .</t>
  </si>
  <si>
    <t>the butterflies are from internet publishing and broadcasting and web search portals business .</t>
  </si>
  <si>
    <t>animation of a space station above earth .</t>
  </si>
  <si>
    <t>tree growing out of a grave</t>
  </si>
  <si>
    <t>a fireplace in a hotel .</t>
  </si>
  <si>
    <t>skeleton of a dragon that was frozen in the ice</t>
  </si>
  <si>
    <t>circle of the zodiac signs</t>
  </si>
  <si>
    <t>person , president and ceo and actor attend the celebration .</t>
  </si>
  <si>
    <t>the cheetahs are lazy after a big meal .</t>
  </si>
  <si>
    <t>had to have this in a greedy moment .</t>
  </si>
  <si>
    <t>silky flag waving on an isolated white background with the white text area for your advert message .</t>
  </si>
  <si>
    <t>bald eagle catching a fish in flight</t>
  </si>
  <si>
    <t>glamorous smiling girl , wearing long gloves , holding an old vintage photo camera , and saying cheese on blue background .</t>
  </si>
  <si>
    <t>man and writer attend front row in filming location .</t>
  </si>
  <si>
    <t>dancers perform following a game</t>
  </si>
  <si>
    <t>fav color for a girls room !</t>
  </si>
  <si>
    <t>girl picking bills from a money tree</t>
  </si>
  <si>
    <t>a fan shows their appreciation for ice hockey left winger</t>
  </si>
  <si>
    <t>politician , left , and person , right , participate in the debate .</t>
  </si>
  <si>
    <t>slow motion of beautiful girl walking and upping her arms in a wheat field with the sun behind</t>
  </si>
  <si>
    <t>pop artist attends the film premiere at the cinema .</t>
  </si>
  <si>
    <t>young woman sitting in rain on the road</t>
  </si>
  <si>
    <t>cat running in the snow</t>
  </si>
  <si>
    <t>vector background of the colorful hexagons .</t>
  </si>
  <si>
    <t>an old van sits rusting in vacant lot .</t>
  </si>
  <si>
    <t>icon of speech bubble with a long shadow</t>
  </si>
  <si>
    <t>a firefighter pulls a hose while battling a wildfire .</t>
  </si>
  <si>
    <t>visitors staked out positions around the rocky island in anticipation of a wall of water that is expected to reach 46ft</t>
  </si>
  <si>
    <t>a couple walking across a bridge</t>
  </si>
  <si>
    <t>illustration of many animals on a boat</t>
  </si>
  <si>
    <t>need to go to the bathroom ? use this house made of brick !</t>
  </si>
  <si>
    <t>vehicles working in a quarry</t>
  </si>
  <si>
    <t>horses and pony grazing on the spring meadow with melting snow</t>
  </si>
  <si>
    <t>players in action during the training session .</t>
  </si>
  <si>
    <t>flock of beautiful colorful butterflies flying on screen on a dark background</t>
  </si>
  <si>
    <t>person - shown putting a mask on the emu when it was caught - has been keeping the big bird at her farm since its capture .</t>
  </si>
  <si>
    <t>what materials will i use during my active reading of text lessons .</t>
  </si>
  <si>
    <t>extra cabinets for added storage as you can never have enough storage space in a kitchen .</t>
  </si>
  <si>
    <t>illustration of a male figure reaching out something up high stock vector</t>
  </si>
  <si>
    <t>a man repairs damage to a building caused .</t>
  </si>
  <si>
    <t>plenty of water and olive oil , but not for the same thing</t>
  </si>
  <si>
    <t>gone : dust has gathered on the surface as well as inside while vines and weeds have sprung up all around the vehicles</t>
  </si>
  <si>
    <t>colorful autumn foliage as leaves change colors along mountain range</t>
  </si>
  <si>
    <t>organization leader after the final of the match .</t>
  </si>
  <si>
    <t>pots made of traditional clay for use in the kitchen .</t>
  </si>
  <si>
    <t>celebrity poses for a photo .</t>
  </si>
  <si>
    <t>automobile model in livery seen by person</t>
  </si>
  <si>
    <t>collage used for a large banner .</t>
  </si>
  <si>
    <t>at first the health benefits of cantaloupe may not seem as many as with other fruits .</t>
  </si>
  <si>
    <t>leaves of a small tree .</t>
  </si>
  <si>
    <t>black round bowl with sugar in it on a vintage background</t>
  </si>
  <si>
    <t>squirrel in a close - up sitting on the board</t>
  </si>
  <si>
    <t>business people sitting in a row and applauding .</t>
  </si>
  <si>
    <t>a shopkeeper serving a customer</t>
  </si>
  <si>
    <t>home to most famous christmas tree , the iconic pine tree is setup each year as an annual gift .</t>
  </si>
  <si>
    <t>paying tribute : pictured with model - was being honoured at the event</t>
  </si>
  <si>
    <t>striker shares his joy of winning football competition with fans after his team beat defending malaysian state in the final on sunday .</t>
  </si>
  <si>
    <t>colorful fish swim in a fish tank</t>
  </si>
  <si>
    <t>golden aspen along the road</t>
  </si>
  <si>
    <t>a little girl feeding animal in a wildlife park</t>
  </si>
  <si>
    <t>the cars lie abandoned after award winner and racecar driver collided</t>
  </si>
  <si>
    <t>beverage type ready for breakfast on a kitchen table .</t>
  </si>
  <si>
    <t>young man chatting on laptop by the lake</t>
  </si>
  <si>
    <t>transformers celebrate us federal holiday</t>
  </si>
  <si>
    <t>why do i tend to daydream about eating theunhealthy type of food when i get sick ?</t>
  </si>
  <si>
    <t>aah old movie posters for sale</t>
  </si>
  <si>
    <t>the sand was a bit whiter than the usual beaches we have near by .</t>
  </si>
  <si>
    <t>young girl playing in a water park</t>
  </si>
  <si>
    <t>streets of the ancient city</t>
  </si>
  <si>
    <t>chelsea has quite the eye for fashion : she attended fall .</t>
  </si>
  <si>
    <t>term used to describe art that provides a visual representation of some kind of story , sometimes based on literary work .</t>
  </si>
  <si>
    <t>students in uniform take a break together</t>
  </si>
  <si>
    <t>person returned with the goal of becoming a doctor .</t>
  </si>
  <si>
    <t>the swimming pool at home .</t>
  </si>
  <si>
    <t>athlete calls for the ball in his second week back training , after a long - term injury kept him sidelined .</t>
  </si>
  <si>
    <t>happy couple having fun on the beach , slow motion</t>
  </si>
  <si>
    <t>dance at their wedding reception .</t>
  </si>
  <si>
    <t>flag slider style with title .</t>
  </si>
  <si>
    <t>american football team celebrate a goal by person as university takes .</t>
  </si>
  <si>
    <t>wooden barrel of wine with a tap isometric 3d icon on a white background illustration</t>
  </si>
  <si>
    <t>actor attends red carpet of award</t>
  </si>
  <si>
    <t>aircraft model of memorial flight</t>
  </si>
  <si>
    <t>vector illustration of a complex geometric structure consisting of multicolored circles of different size and transparency .</t>
  </si>
  <si>
    <t>author - such a cute idea if you have twins .</t>
  </si>
  <si>
    <t>a woman throws litter back into the car of the person who threw trash out their car window .</t>
  </si>
  <si>
    <t>the wedding of people , person is person</t>
  </si>
  <si>
    <t>we will be guiding the design and manufacture of a custom , wrought - iron gate that will stand as a striking entryway to and from the courtyards .</t>
  </si>
  <si>
    <t>ship going nowhere despite pictured here being under full sail .</t>
  </si>
  <si>
    <t>rent your own private island off the coast for less than $500</t>
  </si>
  <si>
    <t>seamless vector floral pattern , abstract seamless background with leaves on a beige</t>
  </si>
  <si>
    <t>sunset over a city , sun falls for horizon .</t>
  </si>
  <si>
    <t>road in the middle of food</t>
  </si>
  <si>
    <t>vector illustration of a banner for happy valentine 's day .</t>
  </si>
  <si>
    <t>tourist attraction is bidding to be restored to its former glory as a massive boost to the economy .</t>
  </si>
  <si>
    <t>a heavily veiled woman watches proceedings on beach</t>
  </si>
  <si>
    <t>color on a white background .</t>
  </si>
  <si>
    <t>model emerges in new pictures , this time on location in image</t>
  </si>
  <si>
    <t>a floor plan shows parts that will be renovated .</t>
  </si>
  <si>
    <t>autumn view towards a city .</t>
  </si>
  <si>
    <t>a chameleon in the reserve</t>
  </si>
  <si>
    <t>capacity was at per cent .</t>
  </si>
  <si>
    <t>baskets full of greens at the market</t>
  </si>
  <si>
    <t>doors lead from the dining room to the patio</t>
  </si>
  <si>
    <t>something extraordinary is happening in the world , and i am noticing it</t>
  </si>
  <si>
    <t>biological species , such a cute bird with a funny name .</t>
  </si>
  <si>
    <t>parliamentary republic on the map</t>
  </si>
  <si>
    <t>person and groom embracing tenderly kissing in a green park , smile and happiness on their faces</t>
  </si>
  <si>
    <t>celebrity and mixed martial artist attend awards in partnership with manufacturing .</t>
  </si>
  <si>
    <t>type of dish is a fun cake to make for kids who love online games .</t>
  </si>
  <si>
    <t>template of a group of business and office people on the world map .</t>
  </si>
  <si>
    <t>a park located a city</t>
  </si>
  <si>
    <t>i love the bright blue on this bag !</t>
  </si>
  <si>
    <t>between the rocky coast and the marina : studio</t>
  </si>
  <si>
    <t>abstract waterfall on the stone walls .</t>
  </si>
  <si>
    <t>the world in a drop of water on a leaf .</t>
  </si>
  <si>
    <t>coach collects uniforms following the team photo .</t>
  </si>
  <si>
    <t>a girl with a beautiful hairstyle sits sideways to the camera and smiles .</t>
  </si>
  <si>
    <t>this is another very famous building .</t>
  </si>
  <si>
    <t>since his final football game , american football player is one of the finalists .</t>
  </si>
  <si>
    <t>happiness is all in the family</t>
  </si>
  <si>
    <t>an illustration of a star crying in a-bit cartoon style .</t>
  </si>
  <si>
    <t>scenery in the mountains , houses and sunlight</t>
  </si>
  <si>
    <t>actors during los angeles premiere .</t>
  </si>
  <si>
    <t>father gives his son a sweet kiss during their family photo session .</t>
  </si>
  <si>
    <t>enclave offers a swimming pool</t>
  </si>
  <si>
    <t>armed force of the company walk towards their barracks upon landing at air base</t>
  </si>
  <si>
    <t>is a nostalgia - baiting film done right</t>
  </si>
  <si>
    <t>about town : the duo was snapped last month at the premiere of her film</t>
  </si>
  <si>
    <t>nice focus going through the tree and stops to far away trees</t>
  </si>
  <si>
    <t>open palm a hand gesture isolated on white background photo</t>
  </si>
  <si>
    <t>step over trained , small apple trees with fruits in a flower and vegetable garden</t>
  </si>
  <si>
    <t>fishing village in the evening</t>
  </si>
  <si>
    <t>actor attends the listening party for soundtrack at privilege .</t>
  </si>
  <si>
    <t>students perform the new piece for an audience of homeschooled children and their parents .</t>
  </si>
  <si>
    <t>little girl in roller skates at a park</t>
  </si>
  <si>
    <t>make sure you have your wedding photographer take a photograph of your rings !</t>
  </si>
  <si>
    <t>the virgin with angels by visual artist .</t>
  </si>
  <si>
    <t>the texture of the surface is covered with orange paint</t>
  </si>
  <si>
    <t>remove the middle plank of a picnic table .</t>
  </si>
  <si>
    <t>actor attends a screening during festival</t>
  </si>
  <si>
    <t>a group of people standing around and screaming in tribute to adventure tv program</t>
  </si>
  <si>
    <t>musical artist and pop artist performs at awards</t>
  </si>
  <si>
    <t>mr &amp; person on a ranked item - parked on the beach</t>
  </si>
  <si>
    <t>finance and currency : us dollar note pyramid isolated on a white</t>
  </si>
  <si>
    <t>impressive 's supporters hang out a giant banner of their players before the match</t>
  </si>
  <si>
    <t>a good shampoo for damaged hair</t>
  </si>
  <si>
    <t>actor went with a super bold star wars look while getting her hair dyed pink on friday .</t>
  </si>
  <si>
    <t>comedian enters show with taping .</t>
  </si>
  <si>
    <t>a bronze statue of military commander</t>
  </si>
  <si>
    <t>people are driving motorcycles in heavy traffic on a busy and crowded street</t>
  </si>
  <si>
    <t>automobile make in the field</t>
  </si>
  <si>
    <t>couple sitting on a haystack .</t>
  </si>
  <si>
    <t>volleyball team versus volleyball team during sports league championship</t>
  </si>
  <si>
    <t>a city is lit at night and open to the public</t>
  </si>
  <si>
    <t>bottle of beverage are seen on a supermarket shelf .</t>
  </si>
  <si>
    <t>various citrus fruits sliced and placed on the wooden background</t>
  </si>
  <si>
    <t>biological species searching around the rock pools for food</t>
  </si>
  <si>
    <t>a bridge over a rushing brook</t>
  </si>
  <si>
    <t>mothers take home their shopping passing a christmas tree</t>
  </si>
  <si>
    <t>blonde model with natural make - up leaping into the air wearing pale pink pleated dress</t>
  </si>
  <si>
    <t>gothic ceiling lights ways improve the look of your</t>
  </si>
  <si>
    <t>actor and film director arrive for the festival premiere of romance film</t>
  </si>
  <si>
    <t>we rounded up sneakers that will look just as good as they will for brunch .</t>
  </si>
  <si>
    <t>your feet have never felt so comfortable !</t>
  </si>
  <si>
    <t>young man sitting in a boat reading a newspaper</t>
  </si>
  <si>
    <t>welcome to the altar of whiskey .</t>
  </si>
  <si>
    <t>athlete during a practice round prior to golf .</t>
  </si>
  <si>
    <t>skyline view of the buildings under cloudy skies with copy space</t>
  </si>
  <si>
    <t>the family goes on vacation by car , illustration on white</t>
  </si>
  <si>
    <t>person perform live during award</t>
  </si>
  <si>
    <t>adding lighting to this retaining wall allowed us to high light the stairs</t>
  </si>
  <si>
    <t>number of likes with a neon sign , vector</t>
  </si>
  <si>
    <t>one of spacecraft that flew on top of a rocket / image courtesy</t>
  </si>
  <si>
    <t>a field of assorted yellow wildflowers</t>
  </si>
  <si>
    <t>person helps to sort and examine reel - to - reel tapes in the archives .</t>
  </si>
  <si>
    <t>fire fighters entered the building through the roof , where the fire was initially reported</t>
  </si>
  <si>
    <t>happy birthday cake with candles on the background of garlands a royalty - free</t>
  </si>
  <si>
    <t>a female blacksmith working on some iron in her forge</t>
  </si>
  <si>
    <t>sometimes since i 've been in the garden , i 've looked up through the trees and have had the strange feeling of being happy ...</t>
  </si>
  <si>
    <t>example of an eclectic bedroom design with beige walls</t>
  </si>
  <si>
    <t>illustration of a pretzel on white background , isolated</t>
  </si>
  <si>
    <t>actor as author in the television series</t>
  </si>
  <si>
    <t>little yellow duckling on the green grass</t>
  </si>
  <si>
    <t>green hedge with a beautiful blue sky and white clouds</t>
  </si>
  <si>
    <t>actor attends the show during ss17 .</t>
  </si>
  <si>
    <t>clouds on the tops of mountains .</t>
  </si>
  <si>
    <t>sailboats in a small marina sitting the harbour</t>
  </si>
  <si>
    <t>interior of a restaurant kitchen</t>
  </si>
  <si>
    <t>this space used to be a closet with doors .</t>
  </si>
  <si>
    <t>never underestimate an old guy on a kayak - men 's polo shirt slim</t>
  </si>
  <si>
    <t>table top shot of a frame made of nicely decorated gingerbread cookies</t>
  </si>
  <si>
    <t>the sunlight is about to break through the morning fog .</t>
  </si>
  <si>
    <t>i like cold craft beer .</t>
  </si>
  <si>
    <t>the bride and her father walk from the golf course to the ceremony</t>
  </si>
  <si>
    <t>a model walks the runway at the fashion show during milan menswear fashion week</t>
  </si>
  <si>
    <t>large crowds gathered to see the last electric tram reaching the end of the line</t>
  </si>
  <si>
    <t>a bed decorated with colourful cushions .</t>
  </si>
  <si>
    <t>the geometric illustrations of person</t>
  </si>
  <si>
    <t>a young boy covering his elder brother with pebbles on the beach</t>
  </si>
  <si>
    <t>vector illustration of a fiery rooster on new year template for flyer , merry christmas and happy new year</t>
  </si>
  <si>
    <t>like the fonts used on his website</t>
  </si>
  <si>
    <t>butterfly on a green background , beads .</t>
  </si>
  <si>
    <t>mist rising from the falls</t>
  </si>
  <si>
    <t>inside one of the many rooms</t>
  </si>
  <si>
    <t>close - up portrait of a cute smiling female in a forest</t>
  </si>
  <si>
    <t>business was recognized today as the fourth - best company in the area of corporate social responsibility .</t>
  </si>
  <si>
    <t>caramel sauce in a mason jar</t>
  </si>
  <si>
    <t>color morphs of the animal .</t>
  </si>
  <si>
    <t>she takes the lead in this operating room</t>
  </si>
  <si>
    <t>person dribbles past person during the first half of saturday 's game .</t>
  </si>
  <si>
    <t>sandy beach on a tropical island .</t>
  </si>
  <si>
    <t>soft rock artist of the music group performs .</t>
  </si>
  <si>
    <t>a young monk riding in a cab on a bicycle .</t>
  </si>
  <si>
    <t>corydoras fish on the bottom and in the aquarium</t>
  </si>
  <si>
    <t>a young boy stands in a pool of light streaming through a forest of tall trees .</t>
  </si>
  <si>
    <t>dairy - free for thanksgiving ? this is all you 'll need -- dairy - free recipes including side dishes , main dishes , and dessert .</t>
  </si>
  <si>
    <t>casual chic : she beamed as she walked along in a loose black top , with black and charcoal leggings and white converse shoes</t>
  </si>
  <si>
    <t>drone footage of motor boat navigating the river</t>
  </si>
  <si>
    <t>man doing slide with a forest in the background</t>
  </si>
  <si>
    <t>person ! think we can build the baby boy on the way of these ! :)</t>
  </si>
  <si>
    <t>olympic athlete shoots over basketball point guard during the second quarter of a basketball game .</t>
  </si>
  <si>
    <t>a charming little house built on a creek</t>
  </si>
  <si>
    <t>reproduction of a painting of painting artist</t>
  </si>
  <si>
    <t>aerial view over the forest - trees covered with snow - winter season in mountain</t>
  </si>
  <si>
    <t>the helmet of award winner</t>
  </si>
  <si>
    <t>pop artist performs with a guitar onstage</t>
  </si>
  <si>
    <t>stock photo of a coastal brown bear cub laying on a piece of driftwood</t>
  </si>
  <si>
    <t>animal laying in the grass</t>
  </si>
  <si>
    <t>military husband with civilian wife attend job fair for profession</t>
  </si>
  <si>
    <t>the duke and duchess arrived with person wearing a dress , shoes and links of earrings .</t>
  </si>
  <si>
    <t>photo of bride smashing cake into groom 's face during reception by wallflower photography</t>
  </si>
  <si>
    <t>prepare meals in the fully equipped kitchen .</t>
  </si>
  <si>
    <t>from my collection : antique beads from the trade .</t>
  </si>
  <si>
    <t>the men 's hockey team lost in the semifinals on friday .</t>
  </si>
  <si>
    <t>decorated branch od a christmas tree with dark background and yellow lights</t>
  </si>
  <si>
    <t>the modern suitcases on white background</t>
  </si>
  <si>
    <t>light passing through a crack in the wall in an abandoned wooden cabin</t>
  </si>
  <si>
    <t>vintage - of the buses</t>
  </si>
  <si>
    <t>a boy walks past a drawing by printmaking artist</t>
  </si>
  <si>
    <t>evening rush hour in town centre at southern end</t>
  </si>
  <si>
    <t>red grapes and glass with wine on a white background</t>
  </si>
  <si>
    <t>happy little boy sitting with crossed legs on the floor .</t>
  </si>
  <si>
    <t>back side of young man looking at the sea</t>
  </si>
  <si>
    <t>a view of the hills</t>
  </si>
  <si>
    <t>pastoral shot , as the summer winds down .</t>
  </si>
  <si>
    <t>lazy day on the river</t>
  </si>
  <si>
    <t>person playing with waves at the beach in a dress</t>
  </si>
  <si>
    <t>person can always use another tie .</t>
  </si>
  <si>
    <t>using the paintings of visual artist - ppt download</t>
  </si>
  <si>
    <t>actor during the game against sports team</t>
  </si>
  <si>
    <t>airplane passing in front the sun at sunset</t>
  </si>
  <si>
    <t>when your women dress like this i guess the man finds it hard to control himself among women</t>
  </si>
  <si>
    <t>a dazzling costume once worn by actor in romantic comedy film .</t>
  </si>
  <si>
    <t>map , isolated on a white background .</t>
  </si>
  <si>
    <t>cricketer : he has been boy for cricket team .</t>
  </si>
  <si>
    <t>person - after grafts were transplanted into the hairline and front for a patient with fine , brown , straight hair .</t>
  </si>
  <si>
    <t>person - paintings of the passion</t>
  </si>
  <si>
    <t>bright blue background with a sun burst vector</t>
  </si>
  <si>
    <t>hummingbird on a feeder looking at the camera</t>
  </si>
  <si>
    <t>a portrait of biological subspecies in a zoo</t>
  </si>
  <si>
    <t>a general view of atmosphere is seen .</t>
  </si>
  <si>
    <t>vector cartoon of a hen hunting a worm in the dirt</t>
  </si>
  <si>
    <t>portrait of a woman and her daughter holding a trophy</t>
  </si>
  <si>
    <t>a boy with limited vision is playing drums</t>
  </si>
  <si>
    <t>womans feet propped on the dashboard of a car while driving through a desert landscape .</t>
  </si>
  <si>
    <t>why there are yellow and white lines on the road</t>
  </si>
  <si>
    <t>the start of a new chess game , the shot is taken among lined up chess pieces isolated on black background</t>
  </si>
  <si>
    <t>film character putting the gift on the christmas tree .</t>
  </si>
  <si>
    <t>agave , century plant , cultivated single plant on a cottage in the background</t>
  </si>
  <si>
    <t>home to many of the tallest redwood trees .</t>
  </si>
  <si>
    <t>angles of the 2.7 million dollars - the - image #</t>
  </si>
  <si>
    <t>converted stables next to the nice house</t>
  </si>
  <si>
    <t>for designs that endure , go with white .</t>
  </si>
  <si>
    <t># controls the puck during a game against sports team .</t>
  </si>
  <si>
    <t>students prepare for recurring exams offered , which launches .</t>
  </si>
  <si>
    <t>looking up at an old shingled building</t>
  </si>
  <si>
    <t>happy family portrait smiling - isolated over a white background</t>
  </si>
  <si>
    <t>design for contest : for a wedding venue</t>
  </si>
  <si>
    <t>this is a must see in antique brass .</t>
  </si>
  <si>
    <t>person shot , wedding dress hanging in a window</t>
  </si>
  <si>
    <t>made from lights and mirror .</t>
  </si>
  <si>
    <t>photo : color : graphite gray options : more information on this vehicle</t>
  </si>
  <si>
    <t>we 're not sure if it 's purely biological or because men and babies are both beautiful in their own right , but putting these creatures together produces an amount of cuteness that the world may not be ready for .</t>
  </si>
  <si>
    <t>girl with angel wings at a pedestrian crossing</t>
  </si>
  <si>
    <t>clouds aloft in the immense skies of the open range</t>
  </si>
  <si>
    <t>promotional stills for the award winning fantasy short film dreams production</t>
  </si>
  <si>
    <t>underground car park below lake .</t>
  </si>
  <si>
    <t>soccer player of penalty during the match</t>
  </si>
  <si>
    <t>front -- and battle for the ball</t>
  </si>
  <si>
    <t>champagne and roses greet guests at the spa .</t>
  </si>
  <si>
    <t>a baby girl , sitting in a high chair , cries while waiting to be fed</t>
  </si>
  <si>
    <t>starfish buries itself in the sand , shallow water</t>
  </si>
  <si>
    <t>judge presides during the trial of former star running back o.j. american football player for the murder</t>
  </si>
  <si>
    <t>overview of the stadium during the match .</t>
  </si>
  <si>
    <t>man standing in his office looking at the city</t>
  </si>
  <si>
    <t>awesome cake , but not sure how it would look as an one</t>
  </si>
  <si>
    <t>accommodation type in a luxury</t>
  </si>
  <si>
    <t>women walk past a shop displaying t - shirts with images of newly elected</t>
  </si>
  <si>
    <t>essay on the movie across the universe</t>
  </si>
  <si>
    <t>industry set up under the live oak trees of campground .</t>
  </si>
  <si>
    <t>heavy snowfall , following severe snow fall overnight and over the weekend</t>
  </si>
  <si>
    <t>waves break about the rocks off the coast .</t>
  </si>
  <si>
    <t>ancient beasts roamed this secret spot</t>
  </si>
  <si>
    <t>person lines up with his team - mates for the national anthem as fans raised a display</t>
  </si>
  <si>
    <t>spring time in the mountains</t>
  </si>
  <si>
    <t>actor was an actor who was usually cast as a pompous gentleman representing the establishment , often in supporting roles .</t>
  </si>
  <si>
    <t>wallpaper possibly with a portrait titled person</t>
  </si>
  <si>
    <t>hip hop artist performs on the main stage during the festival</t>
  </si>
  <si>
    <t>taken as we were heading up to take a gondola ride .</t>
  </si>
  <si>
    <t>lonely cowboy 's hat on a white background with the image of the bull</t>
  </si>
  <si>
    <t>colorful drink on the background of bottles in original shapes , cocktail drink with ice cubes , party night</t>
  </si>
  <si>
    <t>swing artist performs on the pyramid stage</t>
  </si>
  <si>
    <t>the infield from the team meets .</t>
  </si>
  <si>
    <t>rhythm and blues artist talks as hip hop artist looks on during a press conference for event .</t>
  </si>
  <si>
    <t>the view of the valley and national park fall in tourist attraction</t>
  </si>
  <si>
    <t>beautiful storm waves and ship on the horizon super slow motion</t>
  </si>
  <si>
    <t>good thing we already have a pink tree for filming location .</t>
  </si>
  <si>
    <t>boat in the sea full hd</t>
  </si>
  <si>
    <t>a fan waves a flag during the parade</t>
  </si>
  <si>
    <t>mixed metals bloom with versatility !</t>
  </si>
  <si>
    <t>a model walks the runway at the summer fashion show during event .</t>
  </si>
  <si>
    <t>letter logo in the triangle shape , font icon , design template elements for your application or company identity .</t>
  </si>
  <si>
    <t>putting this on a shopping bag adds a degree of irony .</t>
  </si>
  <si>
    <t>giganteus - peering out of it mother 's furry pouch shot in the wild</t>
  </si>
  <si>
    <t>in the landscape or in containers biological genus will always produce an abundance of delicate flowers over many months</t>
  </si>
  <si>
    <t>went to work with brace and bit near the keyhole illustration by actor</t>
  </si>
  <si>
    <t>a photo of a small lawn with a seating area bounded by perennial flowers</t>
  </si>
  <si>
    <t>evening light on a winter day .</t>
  </si>
  <si>
    <t>in a white dress at the premiere of the film</t>
  </si>
  <si>
    <t>metal rails escape from under the train .</t>
  </si>
  <si>
    <t>you can not let the weight of this world outshine the light that you carry within .</t>
  </si>
  <si>
    <t>near the mountains in time lapse</t>
  </si>
  <si>
    <t>football player , the smallest player</t>
  </si>
  <si>
    <t>ornate pink and mughal structure .</t>
  </si>
  <si>
    <t>tapping a beer in a bar - original footage , not color corrected</t>
  </si>
  <si>
    <t>you can reduce the amount of sugar in this zucchini - oat quick bread if you want it to feel more like breakfast , not dessert .</t>
  </si>
  <si>
    <t>a couple race around a tight corner in an atv while partaking in an off - road adventure</t>
  </si>
  <si>
    <t>statues near the old town bridge</t>
  </si>
  <si>
    <t>crew of 16 in ship parading for inspection is readily apparent .</t>
  </si>
  <si>
    <t>view of nice tropical beach with some palms</t>
  </si>
  <si>
    <t>the ball on the middle of futsal court and futsal goal as the background with sun flare</t>
  </si>
  <si>
    <t>shrine in the middle of the mountain</t>
  </si>
  <si>
    <t>a side view of the home from the front</t>
  </si>
  <si>
    <t>a pilot assigned , flies a helicopter</t>
  </si>
  <si>
    <t>macro shot of the forget me not flower swaying in the wind .</t>
  </si>
  <si>
    <t>american football player in action during day</t>
  </si>
  <si>
    <t>volumes clad in stucco , biological species and stone offer a modern interpretation ofstyle architecture .</t>
  </si>
  <si>
    <t>cloud , sun rays burst through the clouds during sunrise .</t>
  </si>
  <si>
    <t>ruined base of the former railway bridge over river</t>
  </si>
  <si>
    <t>a silhouette of a runner at dusk</t>
  </si>
  <si>
    <t>animator tossed coach with less than a minute left in the fourth quarter after the coach criticized officiating .</t>
  </si>
  <si>
    <t>victory of military commander over monarch .</t>
  </si>
  <si>
    <t>young woman meditating in the sunset</t>
  </si>
  <si>
    <t>coconut palm trees on a small island - digital artwork</t>
  </si>
  <si>
    <t>black navy genuine leather classic shape clutch bag with a blue stone .</t>
  </si>
  <si>
    <t>father and son are dipping under water in the swimming pool</t>
  </si>
  <si>
    <t>portal cranes in the port of a city</t>
  </si>
  <si>
    <t>person received the keys to a new apartment in this building .</t>
  </si>
  <si>
    <t>national park featuring forests and hiking or walking as well as a small group of people</t>
  </si>
  <si>
    <t>labyrinth with entry and exit , round , black isolated on a white background .</t>
  </si>
  <si>
    <t>overlooking a city on top</t>
  </si>
  <si>
    <t>variegated but i like it because its - dark - veined .</t>
  </si>
  <si>
    <t>rhythm and blues artist performs</t>
  </si>
  <si>
    <t>how to get ahead of the game on</t>
  </si>
  <si>
    <t>ethnic stylized seamless knitted ornate vector pattern as a fabric texture</t>
  </si>
  <si>
    <t>the refurbished modern contemporary facade and balconies</t>
  </si>
  <si>
    <t>old carriage exposed in the palace</t>
  </si>
  <si>
    <t>a traditional home black door with a red frame</t>
  </si>
  <si>
    <t>street style inspiration on the streets during men 's fashion week .</t>
  </si>
  <si>
    <t>person and groom posing next to a horse</t>
  </si>
  <si>
    <t>hipster man walking in the streets</t>
  </si>
  <si>
    <t>songwriter attends the premiere at the theater .</t>
  </si>
  <si>
    <t>an image of skiers at night carrying torches</t>
  </si>
  <si>
    <t>an audience member with comedian</t>
  </si>
  <si>
    <t>something this style for work would be nice $60</t>
  </si>
  <si>
    <t>picture consists of waterfalls and a pond just before rushing through the underground canyon</t>
  </si>
  <si>
    <t>the workout : pair this with the ultimate arms and abs and we have a whole body burning schedule .</t>
  </si>
  <si>
    <t>isolated sketch of a cute animal</t>
  </si>
  <si>
    <t>the calm before the storm</t>
  </si>
  <si>
    <t>person throws against sports team</t>
  </si>
  <si>
    <t>yellow balloon with a thread on a white background</t>
  </si>
  <si>
    <t>red carpet couple : person was supported by his wife at the event</t>
  </si>
  <si>
    <t>swans are swimming in a lake</t>
  </si>
  <si>
    <t>if you live in a humid climate or have poor - draining soil , consider growing lavender or lavender .</t>
  </si>
  <si>
    <t>contemporary living room idea with beige walls and a tv stand</t>
  </si>
  <si>
    <t>his smile is real because of the puppy</t>
  </si>
  <si>
    <t>smiling sun with black glasses and a cloud for your text .</t>
  </si>
  <si>
    <t>staff stand along railings after cleaning the building and its books</t>
  </si>
  <si>
    <t>a boy and a girl standing on playground equipment</t>
  </si>
  <si>
    <t>colored circles on a black background</t>
  </si>
  <si>
    <t>person works the ball up court past person during the first round game .</t>
  </si>
  <si>
    <t>early morning on the ramp</t>
  </si>
  <si>
    <t>country pop artist performs during music festival at theater</t>
  </si>
  <si>
    <t>working together for the earth</t>
  </si>
  <si>
    <t>organisation hosts the 13th annual back</t>
  </si>
  <si>
    <t>thanks for exist places like this .</t>
  </si>
  <si>
    <t>located directly by the kilometer long beach</t>
  </si>
  <si>
    <t>4k aerial of a busy beach flying over the ocean during a beautiful sunset</t>
  </si>
  <si>
    <t>portrait of a young woman in person , c .</t>
  </si>
  <si>
    <t>great idea to incorporate the dogs gear into furniture if you have the space</t>
  </si>
  <si>
    <t>pitches against sports team in the first inning .</t>
  </si>
  <si>
    <t>large red umbrellas and women wearing costumes during festival</t>
  </si>
  <si>
    <t>modern home in the woods</t>
  </si>
  <si>
    <t>headlines of newspapers report the ongoing nuclear crisis</t>
  </si>
  <si>
    <t>seagulls sitting on a rock at evening</t>
  </si>
  <si>
    <t>boats moored in the local harbour and coastal town .</t>
  </si>
  <si>
    <t>baby bird on the hand</t>
  </si>
  <si>
    <t>chicken and distilled spirit type 's logo on a handout distributed at the meeting</t>
  </si>
  <si>
    <t>boy and girl running to choose pumpkin at the farm</t>
  </si>
  <si>
    <t>dancer attends the world premiere .</t>
  </si>
  <si>
    <t>what do you think of strategy ? let us know your thoughts in the comments below .</t>
  </si>
  <si>
    <t>a girl writes on a wall as she and other children play in an alley of the old city .</t>
  </si>
  <si>
    <t>bear crossing over the snow</t>
  </si>
  <si>
    <t>happy baby rolling on the bed</t>
  </si>
  <si>
    <t>a boy and girl are playing in a tent</t>
  </si>
  <si>
    <t>passengers board a domestic flight</t>
  </si>
  <si>
    <t>a no smoking sign posted on a school building</t>
  </si>
  <si>
    <t>golden coins in a bucket - isolated on white</t>
  </si>
  <si>
    <t>a meeting room with u shape set up</t>
  </si>
  <si>
    <t>illustration of a paper boat on the background</t>
  </si>
  <si>
    <t>pop artist and actor attend the red carpet launch</t>
  </si>
  <si>
    <t>vector illustration in a colourful background for happy navratri .</t>
  </si>
  <si>
    <t>actor as one of actor in comedy</t>
  </si>
  <si>
    <t>a piece of my heart lives .</t>
  </si>
  <si>
    <t>stray cat at the park .</t>
  </si>
  <si>
    <t>a large herd of elk in a field beneath the beautiful range of the rocky mountains</t>
  </si>
  <si>
    <t>years guys help vector pictogram .</t>
  </si>
  <si>
    <t>wild animals have some very strong drives to survive and pass on their genes .</t>
  </si>
  <si>
    <t>operatic pop artist poses in the press room during awards held</t>
  </si>
  <si>
    <t>the canal , near the pub</t>
  </si>
  <si>
    <t>downtime : even the bathroom has a table and chairs for relaxing while waiting for the bath to fill</t>
  </si>
  <si>
    <t>different small metal elements of an old typewriter</t>
  </si>
  <si>
    <t>unlike most floating islands out there this one is actually safe to put in a normal world without it destroying several chunks .</t>
  </si>
  <si>
    <t>actors at the premiere of film</t>
  </si>
  <si>
    <t>chart of the world 's highest tennis courts</t>
  </si>
  <si>
    <t>fashion woman in a black dress and a red coat and hat .</t>
  </si>
  <si>
    <t>a view of the sea taken from the air on a sunny day</t>
  </si>
  <si>
    <t>the dome of building function</t>
  </si>
  <si>
    <t>person of pop punk artist perform on stage .</t>
  </si>
  <si>
    <t>unseen photographs of a young magazine : a new era in menswear</t>
  </si>
  <si>
    <t>create an unique , logo for our car dealership .</t>
  </si>
  <si>
    <t>the home that has come up for sale .</t>
  </si>
  <si>
    <t>people arrive for the event</t>
  </si>
  <si>
    <t>abstract cute animal on a round label .</t>
  </si>
  <si>
    <t>in the crowd at a music festival</t>
  </si>
  <si>
    <t>actor at the world premiere</t>
  </si>
  <si>
    <t>portrait of person playing a guitar taken</t>
  </si>
  <si>
    <t>a fountain in the 1920s house restored by people</t>
  </si>
  <si>
    <t>person celebrates with the crowd</t>
  </si>
  <si>
    <t>this limited edition model comes with different straps .</t>
  </si>
  <si>
    <t>outfit of the day : blue dress !</t>
  </si>
  <si>
    <t>fans are seen during olympic games</t>
  </si>
  <si>
    <t>a coral reef dies coral bleaching</t>
  </si>
  <si>
    <t>vector illustration of a happy baby boy in stroller .</t>
  </si>
  <si>
    <t>turn a coffee table into a bench !</t>
  </si>
  <si>
    <t>tattoo designs are visible on the right foot of person as she attends a news conference to announce awards .</t>
  </si>
  <si>
    <t>ethnicity and foreigners work to earn money</t>
  </si>
  <si>
    <t>actor has this to say about good skin</t>
  </si>
  <si>
    <t>the trail weaves in and out of the ponds .</t>
  </si>
  <si>
    <t>they like long walks on the beach .</t>
  </si>
  <si>
    <t>just a few of their award winning beers .</t>
  </si>
  <si>
    <t>looking upwards from the base at night</t>
  </si>
  <si>
    <t>birthday celebration for a boy blowing out candles on his pie .</t>
  </si>
  <si>
    <t>~ a wild iris found in south central ~ photo by golfer</t>
  </si>
  <si>
    <t>evening dress in water green with polka dots , designed by fashion business for the duchess</t>
  </si>
  <si>
    <t>seat in a late spring garden</t>
  </si>
  <si>
    <t>where can you enjoy a swim with friends in a lagoon ?</t>
  </si>
  <si>
    <t>tree grows into a horse and jockey , no really</t>
  </si>
  <si>
    <t>the glass house at walled garden</t>
  </si>
  <si>
    <t>football coach watches a practice alone in the stands sometime in the late 80s .</t>
  </si>
  <si>
    <t>gospel artist performs during festival</t>
  </si>
  <si>
    <t>white car covered with snow viewed through a frame of frozen red berries , white winter</t>
  </si>
  <si>
    <t>a player warms up before the boys game on friday .</t>
  </si>
  <si>
    <t>a man with his head in his hands looking sad .</t>
  </si>
  <si>
    <t>power line with clouds in the background</t>
  </si>
  <si>
    <t>vector illustration of a cute snowman decorating a christmas tree .</t>
  </si>
  <si>
    <t>the hilly shores of an island</t>
  </si>
  <si>
    <t>as the fictional cat is revived for this year 's advert , here 's some facts you may not know about book character</t>
  </si>
  <si>
    <t>classic parked on a street</t>
  </si>
  <si>
    <t>women relaxing on the beach with lemon juice .</t>
  </si>
  <si>
    <t>the sky turns brilliant orange and purple as the sun sets over mountain range</t>
  </si>
  <si>
    <t>mix all ingredients together under a low heat</t>
  </si>
  <si>
    <t>abstract geometric puzzle background of the concrete .</t>
  </si>
  <si>
    <t>football player battles for the ball with electronica artist and noble person</t>
  </si>
  <si>
    <t>bright bananas painted in the heart for you</t>
  </si>
  <si>
    <t>a view of a seat car by the statue</t>
  </si>
  <si>
    <t>the wedding of people featured in issue of no . magazine .</t>
  </si>
  <si>
    <t>group of young people doing yoga in the class with windows .</t>
  </si>
  <si>
    <t>galleries in the museum of modern art</t>
  </si>
  <si>
    <t>the detailed map with regions or states and cities , capitals</t>
  </si>
  <si>
    <t>winter sunrise over the valley</t>
  </si>
  <si>
    <t>people sit with deity near the christmas tree at the animal shelter .</t>
  </si>
  <si>
    <t>the many uses for glass jars - flowers in jars</t>
  </si>
  <si>
    <t>ruins before the civil war</t>
  </si>
  <si>
    <t>the found out to be actor</t>
  </si>
  <si>
    <t># pitches during a game against sports team .</t>
  </si>
  <si>
    <t>i stumbled across this woodland by accident a few hours ago , the entire place is filled with wild bluebells .</t>
  </si>
  <si>
    <t>grey kitchen cabinets ... love the mix of modern grey and rustic wood .</t>
  </si>
  <si>
    <t>person celebrates with his trophy , an ear of a bull he killed , during a bullfight at the bullring in the capital .</t>
  </si>
  <si>
    <t>1005456 31 put modestly , these girls are as cute as they come</t>
  </si>
  <si>
    <t>a city with the steam train against sunset over lake</t>
  </si>
  <si>
    <t>boyfriend jeans and coffee on the beach</t>
  </si>
  <si>
    <t>actor attends the premiere at the theater</t>
  </si>
  <si>
    <t>young athletic man is exercising in the gym</t>
  </si>
  <si>
    <t>this could be the scene next winter : ingredient covering stadium for game as ice hockey league works to achieve goal of playing more games outdoors .</t>
  </si>
  <si>
    <t>rustic tunnel in a garden</t>
  </si>
  <si>
    <t>you can remove gum from your shoes by spraying business on it and letting it set for a couple of minutes .</t>
  </si>
  <si>
    <t>picnic table carved from a whole tree</t>
  </si>
  <si>
    <t>out of the gorge and safely in camp</t>
  </si>
  <si>
    <t>wallpaper from people , £ 120 a roll</t>
  </si>
  <si>
    <t>a cute illustration of a kangaroo with a joey in its pouch</t>
  </si>
  <si>
    <t>the enchanted home : green with envy</t>
  </si>
  <si>
    <t>artist performs on the stage during day of the festival .</t>
  </si>
  <si>
    <t>polar bears walking in an arctic</t>
  </si>
  <si>
    <t>brightly painted wooden fishing boats</t>
  </si>
  <si>
    <t>king logotype , badge and icon .</t>
  </si>
  <si>
    <t>setting up twinkle lights in the forest .</t>
  </si>
  <si>
    <t>water drops on the green grass</t>
  </si>
  <si>
    <t>football team are currently top and have qualified for the last 16</t>
  </si>
  <si>
    <t>people throw out the ceremonial first pitch before a game .</t>
  </si>
  <si>
    <t>actors attend the premiere of season</t>
  </si>
  <si>
    <t>looking towards person across a very choppy sea with beautiful clouds , from the coastal path</t>
  </si>
  <si>
    <t>why the long neck ? the small kitten is the perfect size to cuddle up with its miniature giraffe</t>
  </si>
  <si>
    <t>actor and person arriving for the world premiere of fantasy film</t>
  </si>
  <si>
    <t>bonfire burning on the road in the dark night</t>
  </si>
  <si>
    <t>tv personality and her daughter enjoy the park</t>
  </si>
  <si>
    <t>statue of trader near station</t>
  </si>
  <si>
    <t>i really like this grey feature wall - would love it in my home office</t>
  </si>
  <si>
    <t>terrified virus on a white background .</t>
  </si>
  <si>
    <t>a close - up shot of a full bowl of fresh grapes in the morning light .</t>
  </si>
  <si>
    <t>woman and baby sitting outside a hut made from palm leaves used to store coconuts</t>
  </si>
  <si>
    <t>many women experience back pain throughout pregnancy .</t>
  </si>
  <si>
    <t>campers on a camp site at farm looking</t>
  </si>
  <si>
    <t>another scrappy quilt from person</t>
  </si>
  <si>
    <t>person catches person in race .</t>
  </si>
  <si>
    <t>reef with a variety of hard and soft corals and tropical fish .</t>
  </si>
  <si>
    <t>long coat with a fancy flower - 209538</t>
  </si>
  <si>
    <t>a city is the principal cathedral still in use</t>
  </si>
  <si>
    <t>logo , emblem for a sport team .</t>
  </si>
  <si>
    <t>football player during the soccer match</t>
  </si>
  <si>
    <t>policemen detain a boy during a protest</t>
  </si>
  <si>
    <t>actor , has posed for the front cover of magazine 's new issue , with the shots being unveiled today .</t>
  </si>
  <si>
    <t>attractive fit woman enjoying a morning workout jogging along a rural road and forecourt at sunrise approaching</t>
  </si>
  <si>
    <t>train being prepared for the journey</t>
  </si>
  <si>
    <t>this year 's winner , rides a wave during the quarterfinals .</t>
  </si>
  <si>
    <t>my logo combines the sofa with a crown and smiling faces .</t>
  </si>
  <si>
    <t>colorful fruits from the local market</t>
  </si>
  <si>
    <t>lower floors of the north facade .</t>
  </si>
  <si>
    <t>a view ancient ruins in city</t>
  </si>
  <si>
    <t>creates a postero - anterior stress inside the knee .</t>
  </si>
  <si>
    <t>how about you toss us that greasy napkin you just used to wipe off the stove ? - my dogs</t>
  </si>
  <si>
    <t>football player heads past athlete to score for football team during the match .</t>
  </si>
  <si>
    <t>pretty small white flowers blooming in a garden</t>
  </si>
  <si>
    <t>black and white vector illustration of a baby crying</t>
  </si>
  <si>
    <t>a city in the snow .</t>
  </si>
  <si>
    <t>healthy recipe , midweek meal , cooked by year</t>
  </si>
  <si>
    <t>monument of the former president</t>
  </si>
  <si>
    <t>girl in boho style clothing relax peacefully while sitting in a green grass field on a sunny summer afternoon</t>
  </si>
  <si>
    <t>bench with a view royalty - free</t>
  </si>
  <si>
    <t>hand icon or logo in modern line style .</t>
  </si>
  <si>
    <t>detailed flat front facade of the three - storeyed house .</t>
  </si>
  <si>
    <t>9.95 was created for individual who love wearing fashionable leggings at a fraction of the cost .</t>
  </si>
  <si>
    <t>tourists gathering for a day by the sea</t>
  </si>
  <si>
    <t>easter eggs on the meadow and a beautiful sky .</t>
  </si>
  <si>
    <t>american football player during the football game</t>
  </si>
  <si>
    <t>actor arrives for the premiere of thriller film .</t>
  </si>
  <si>
    <t>the rocky coast at beach</t>
  </si>
  <si>
    <t>design based on the new corporate design</t>
  </si>
  <si>
    <t>the catch after a productive day of fishing .</t>
  </si>
  <si>
    <t>filming location could be getting a huge village of tiny houses</t>
  </si>
  <si>
    <t>general view prior to the qualifying soccer match</t>
  </si>
  <si>
    <t>the vector image of a knightly helmet , swords and board with a heraldic tape .</t>
  </si>
  <si>
    <t>periodical ranks parliamentary republic in the top most beautiful countries in the world</t>
  </si>
  <si>
    <t>athlete passes the ball during the captains run .</t>
  </si>
  <si>
    <t>the night sky are on the horizon</t>
  </si>
  <si>
    <t>a horse driven carriage outside the hotel</t>
  </si>
  <si>
    <t>a family divided by a border fence .</t>
  </si>
  <si>
    <t>men hiking down a hill beside mountain</t>
  </si>
  <si>
    <t>toddler girl playing at the beach</t>
  </si>
  <si>
    <t>animated tv program , i really like this version , wish they used it in the tv series .</t>
  </si>
  <si>
    <t>golfer with the trophy during event held</t>
  </si>
  <si>
    <t>dish is a healthy dinner recipe that 's perfect for busy nights !</t>
  </si>
  <si>
    <t>what better way to celebrate the holidays , than with a picture of everyone 's favorite unsettling elf ~</t>
  </si>
  <si>
    <t>young beautiful blonde woman holding a spanish flag , isolated on white background</t>
  </si>
  <si>
    <t>soccer goalkeeper during the match</t>
  </si>
  <si>
    <t>in - game : a red and black room filled with ghosts and skeletons .</t>
  </si>
  <si>
    <t>and this one is of the smiling</t>
  </si>
  <si>
    <t>tis cat is asked to pose as the fear of man</t>
  </si>
  <si>
    <t>image result for beginners paintings of boats and the sea</t>
  </si>
  <si>
    <t>person , duke and celebrity attend the european premiere .</t>
  </si>
  <si>
    <t>profession are born in ... shirt</t>
  </si>
  <si>
    <t>volunteers with mulch the ground to prepare the soil for planting next spring .</t>
  </si>
  <si>
    <t>barber the shop makes various home made products that they use and sell .</t>
  </si>
  <si>
    <t>an engaged couple along road .</t>
  </si>
  <si>
    <t>this is an original acrylic painting on gallery wrapped canvas .</t>
  </si>
  <si>
    <t>black and white illustration of a cake with candles .</t>
  </si>
  <si>
    <t>cranes at the sea port illuminated the evening sun</t>
  </si>
  <si>
    <t>the study found coffee ismore likely to benefit health than harm it</t>
  </si>
  <si>
    <t>the basic models for rendering and wearing quality counters turtleneck sweater and khaki thin men 's sweater</t>
  </si>
  <si>
    <t>person and guest attend the uk premiere during festival</t>
  </si>
  <si>
    <t>nearly half of people lived in slums while about a lakh of flats lay unsold in end</t>
  </si>
  <si>
    <t>sunset on the tropical coast</t>
  </si>
  <si>
    <t>actor , perpetual quirky girl , walked the red carpet for adapted work wearing a ruffled pale - yellow dress and no footwear .</t>
  </si>
  <si>
    <t>this makes me so sad and so happy because he looks like a little daddy finally seeing his baby boy after a long tour and i just want to marry him so hard</t>
  </si>
  <si>
    <t>houses in the old town</t>
  </si>
  <si>
    <t>on road traveling with no life around</t>
  </si>
  <si>
    <t>show not visible from the outside of the part</t>
  </si>
  <si>
    <t>the simulator that was developed in - house by armed force .</t>
  </si>
  <si>
    <t>brightly coloured spices on display</t>
  </si>
  <si>
    <t>vector image of an unique , abstract pattern</t>
  </si>
  <si>
    <t>large upholstered chairs , covered with printed linen , are essential to the comfort of a drawing room .</t>
  </si>
  <si>
    <t>add a majestic touch to your home with selection of lanterns !</t>
  </si>
  <si>
    <t>city park in the resort at sunset .</t>
  </si>
  <si>
    <t>apartment rental - located in a quiet alley in the centre of the historic area</t>
  </si>
  <si>
    <t>businessman is looking in a telescope .</t>
  </si>
  <si>
    <t>cartoon vector of a wrapped presents under a decorated christmas</t>
  </si>
  <si>
    <t>gather your ingredients and tools .</t>
  </si>
  <si>
    <t>an overview of the wide staircase .</t>
  </si>
  <si>
    <t>pop artist and person speak on stage</t>
  </si>
  <si>
    <t>icon in flat style on a white background</t>
  </si>
  <si>
    <t>person and blast for new year 's watch</t>
  </si>
  <si>
    <t>pedestrian shopping street in the centre</t>
  </si>
  <si>
    <t>another addition of remember when ? simpler times , on a boat .</t>
  </si>
  <si>
    <t>a mammoth 's lower jaw , age circa heavy lower jaw for biological species</t>
  </si>
  <si>
    <t>actor and celebrity make for chic couple as they depart their hotel monday .</t>
  </si>
  <si>
    <t>colorful front door in yellow welcomes you</t>
  </si>
  <si>
    <t>walkers following the path down to the green valley</t>
  </si>
  <si>
    <t>military person and writer viewing the collections on display</t>
  </si>
  <si>
    <t>the island not only creates more accessible storage and workspace , but also provides extra seating in the hub of the kitchen .</t>
  </si>
  <si>
    <t>retro bicycle on a white background</t>
  </si>
  <si>
    <t>skyscrapers tower high above the city streets .</t>
  </si>
  <si>
    <t>happy mother and daughter playing in the snow near a high cliff</t>
  </si>
  <si>
    <t>bridge over the river in early spring when the snow has not yet melted away .</t>
  </si>
  <si>
    <t>robot that point out with white background</t>
  </si>
  <si>
    <t>father putting gifts under the christmas tree on christmas night</t>
  </si>
  <si>
    <t>male florist standing outside his shop , holding a potted sunflower</t>
  </si>
  <si>
    <t>dead tree in the lake</t>
  </si>
  <si>
    <t>a soldier standing in military conflict</t>
  </si>
  <si>
    <t>proper procedures will turn going to bed .</t>
  </si>
  <si>
    <t>ladder down to the sea and lighthouse on the rock .</t>
  </si>
  <si>
    <t>upper shot of a knight in full gear</t>
  </si>
  <si>
    <t>person of the skates against organisation</t>
  </si>
  <si>
    <t>black and white clouds in an ominous sky</t>
  </si>
  <si>
    <t>hand of a man pass through a crop field</t>
  </si>
  <si>
    <t>woman in garden mowing the lawn</t>
  </si>
  <si>
    <t>little boy gives flowers to the little girl</t>
  </si>
  <si>
    <t>the full moon in the night sky reflected in water</t>
  </si>
  <si>
    <t>rice fields in the countryside</t>
  </si>
  <si>
    <t>whites will be popular fashion trends for men in the season .</t>
  </si>
  <si>
    <t>we do the shopping for you on all the newest items you want .</t>
  </si>
  <si>
    <t>accommodation type is a charming bunk room on the ground floor</t>
  </si>
  <si>
    <t>close up view of rusted hull of a cargo ship buried in the sand on beach</t>
  </si>
  <si>
    <t>glossy super bright and shiny gold double quotes symbol in a 3d illustration with a light gold yellow color metallic style classic font isolated on a white background with clipping path .</t>
  </si>
  <si>
    <t>bees collect some pollen on lotus flower .</t>
  </si>
  <si>
    <t>people dressed as characters from film take part in an inauguration ceremony of a monument they converted from a statue of philosopher , in the southern city</t>
  </si>
  <si>
    <t>consumer product on the balcony</t>
  </si>
  <si>
    <t>we hung our candles in the classroom</t>
  </si>
  <si>
    <t>talks on his mobile phone after the event .</t>
  </si>
  <si>
    <t>soccer player celebrates scoring during the match .</t>
  </si>
  <si>
    <t>lioness and cub hiding in the grass</t>
  </si>
  <si>
    <t>an oriental stone inscription carving of a flower in isolated background .</t>
  </si>
  <si>
    <t>colorful flower bed and a * anchorage welcomes you * sign during summer</t>
  </si>
  <si>
    <t>actual installation on french doors leading to a patio .</t>
  </si>
  <si>
    <t>set of men 's and women 's trousers , jeans , shorts .</t>
  </si>
  <si>
    <t>bronze mirror with a relief depicting deity leaning</t>
  </si>
  <si>
    <t>women and children are in the corner of a doorstep and watches the tourist with curiosity</t>
  </si>
  <si>
    <t>attractive floors and ceiling for the sunroom</t>
  </si>
  <si>
    <t>organization leader and person attend event</t>
  </si>
  <si>
    <t>new movie pits actor against some of the world 's most iconic video games .</t>
  </si>
  <si>
    <t>solitary muscular young man standing on the beach while listening to music through headphones</t>
  </si>
  <si>
    <t>cute green frog with bulging eyes and long legs while sticking its tongue out and making funny faces in a very amusing way</t>
  </si>
  <si>
    <t>clouds over tea plantation on the sunset</t>
  </si>
  <si>
    <t>a cook frying food at a stall in the area</t>
  </si>
  <si>
    <t>music artist performs onstage at festival</t>
  </si>
  <si>
    <t>it 's time for the weekend !</t>
  </si>
  <si>
    <t>a healthy reef off administrative division</t>
  </si>
  <si>
    <t>founding principal of bringing fashion and function together is visible in their unique styles .</t>
  </si>
  <si>
    <t>when you 're a senior player , obviously the opposition targets you , said cricket player on cricket player .</t>
  </si>
  <si>
    <t>person : view of the pool at night</t>
  </si>
  <si>
    <t>person gets rid of the ball before person can get a piece of it .</t>
  </si>
  <si>
    <t>tourist attraction reflected in the lake</t>
  </si>
  <si>
    <t>no parking sign on a garden fence .</t>
  </si>
  <si>
    <t>a pair of red female shoes on a white background .</t>
  </si>
  <si>
    <t>automobile model driven by person , pitcher and person makes a pit stop .</t>
  </si>
  <si>
    <t>mosses can still grow on this trail</t>
  </si>
  <si>
    <t>the cast attend the premiere during festival at person .</t>
  </si>
  <si>
    <t>waves crashing against the rocky coast line on a cloudy day .</t>
  </si>
  <si>
    <t>biological genus , with icing and accents on a wedding cake</t>
  </si>
  <si>
    <t>person is shown in action during a match against football team .</t>
  </si>
  <si>
    <t>attractive pregnant woman lying on fur with a book in a wooden house .</t>
  </si>
  <si>
    <t>cases of beer topped the bars .</t>
  </si>
  <si>
    <t>person of racecar driver , athlete and racecar driver climbs the hill during friday 's</t>
  </si>
  <si>
    <t>one of the fields bordering person</t>
  </si>
  <si>
    <t>the most expensive dog breeds : became the world 's most expensive dog when it was bought for a cool $1.6 million .</t>
  </si>
  <si>
    <t>a swan jumps from a diving board into a swimming pool in a humorous surreal illustration .</t>
  </si>
  <si>
    <t>panoramic view of the city .</t>
  </si>
  <si>
    <t>man praying in the holy river at sunrise by person</t>
  </si>
  <si>
    <t>people outside a traditional building at the entrance .</t>
  </si>
  <si>
    <t>extreme close up of lips blowing a kiss and smiling</t>
  </si>
  <si>
    <t>beautiful girl in bright body and stockings rhythmically dancing in smoke in the flashes of light</t>
  </si>
  <si>
    <t>person inspired by the 1960s</t>
  </si>
  <si>
    <t>science fiction film is sure to put a smile on your face when you leave the house in the morning .</t>
  </si>
  <si>
    <t>photo of a covered porch with fireplace and concrete floors by person</t>
  </si>
  <si>
    <t>author , chair , says the partnership will increase global impact and visibility .</t>
  </si>
  <si>
    <t>bright shiny reflective vintage gold lowercase or person in a 3d illustration with a retro golden color and metallic glossy classic font isolated on a white background with clipping path .</t>
  </si>
  <si>
    <t>a pink owl with hearts and spots on its chest</t>
  </si>
  <si>
    <t>adult man running a section of trail above a tranquil bay</t>
  </si>
  <si>
    <t>grass swaying on the lake with summer sunset</t>
  </si>
  <si>
    <t>a young man using a smartphone on the terrace .</t>
  </si>
  <si>
    <t>workers sift through the rubble of a demolished home</t>
  </si>
  <si>
    <t>politician spoke at the mural 's unveiling .</t>
  </si>
  <si>
    <t>internet of things in the hands of a business person</t>
  </si>
  <si>
    <t>the bridge built by person , his brother , and person , with distant relatives from the clan</t>
  </si>
  <si>
    <t>the word written in vintage metal letterpress type on a black industrial grid background</t>
  </si>
  <si>
    <t>lovely white fondant covered cake with purple ribbon a purple flower and blueberries .</t>
  </si>
  <si>
    <t>tourist attraction launched last night and will run until sunday with visitors expected</t>
  </si>
  <si>
    <t>our front porch i gave both the planter and the bench a fresh coat of black paint , then sewed up these colorful pillows for a pop next to the pretty geraniums .</t>
  </si>
  <si>
    <t>nebula as seen by astronomical observatory</t>
  </si>
  <si>
    <t>singer rehearsing her part with composer</t>
  </si>
  <si>
    <t>meaningful quotes on a boat heading to the island -- stock photo #</t>
  </si>
  <si>
    <t>woman holding a young child in a village</t>
  </si>
  <si>
    <t>painting of a joyful old woman by person</t>
  </si>
  <si>
    <t>players gather together after the match at the stadium .</t>
  </si>
  <si>
    <t>fans get spots along a city .</t>
  </si>
  <si>
    <t>inspired by film character and person -- free patterns to crochet --</t>
  </si>
  <si>
    <t>playground by the marina , provides entertainment even on ground level .</t>
  </si>
  <si>
    <t>save the date invitation card design .</t>
  </si>
  <si>
    <t>baby sitting on the bench in courtyard and playing with pumpkins in warm autumn sunny day</t>
  </si>
  <si>
    <t>bassist performs during day of festival</t>
  </si>
  <si>
    <t>the statue of military commander in its new position</t>
  </si>
  <si>
    <t>the artwork of artist is seen during a press preview of his art installation exploring migration entitled</t>
  </si>
  <si>
    <t>drivers are warned of delays as cars pack the roads over western christian holiday</t>
  </si>
  <si>
    <t>athlete carries the ball against man during the tournament .</t>
  </si>
  <si>
    <t>group of workers in a rice field</t>
  </si>
  <si>
    <t>illustration of screen with the silhouette</t>
  </si>
  <si>
    <t>vintage car parked in a street</t>
  </si>
  <si>
    <t>swing artist and and his wife pose together at the premiere of</t>
  </si>
  <si>
    <t>view of railing on first floor space from a distance</t>
  </si>
  <si>
    <t>actor arrives at the event .</t>
  </si>
  <si>
    <t>top richest cities in the world</t>
  </si>
  <si>
    <t>police outside the house believed to belong to page .</t>
  </si>
  <si>
    <t>spellbinding performance of adapted work was held</t>
  </si>
  <si>
    <t>a beautiful seating area in the home .</t>
  </si>
  <si>
    <t>person lining up on the bottles .</t>
  </si>
  <si>
    <t>a rock stands in the river as the water flows past</t>
  </si>
  <si>
    <t>geographical feature category in the sleep .</t>
  </si>
  <si>
    <t>a cockroach about to be squashed</t>
  </si>
  <si>
    <t>i 'm an october girl i was born with my heart on my sleeve shirt , tank top - image 600x600</t>
  </si>
  <si>
    <t>football player of football team celebrates scoring the first goal with athlete during the match between football teams .</t>
  </si>
  <si>
    <t>the tour will lead viewers through the ballroom</t>
  </si>
  <si>
    <t>master ensuite bathroom with large square bath on a raised platform</t>
  </si>
  <si>
    <t>person looks for a receiver down field friday night .</t>
  </si>
  <si>
    <t>beautiful little girl in a purple dress on a knitted blanket</t>
  </si>
  <si>
    <t>the layout of the human skeleton .</t>
  </si>
  <si>
    <t>following the tradition , politician and noble person presented their daughter noble person to person .</t>
  </si>
  <si>
    <t>airplane flies in slow motion at and over the camera to land .</t>
  </si>
  <si>
    <t>image may contain : person , on stage , playing a musical instrument , concert , guitar and outdoor</t>
  </si>
  <si>
    <t>this is what 's really in fast food</t>
  </si>
  <si>
    <t>breakfast table romantic by the sea .</t>
  </si>
  <si>
    <t>fairy house with a bonsai tree</t>
  </si>
  <si>
    <t>olympic athlete poses with the trophy</t>
  </si>
  <si>
    <t>popular : a city is a popular destination for young tourists because of the night life</t>
  </si>
  <si>
    <t>green frog on a log near the water</t>
  </si>
  <si>
    <t>outfit of the day with person - can ruffle sleeves never go out of fashion adding some trend points to this jeans &amp; white top combo .</t>
  </si>
  <si>
    <t>cricket player takes his fifth wicket for the innings .</t>
  </si>
  <si>
    <t>dancers in native dress perform at the 69th</t>
  </si>
  <si>
    <t>mechanical owl sitting on a branch .</t>
  </si>
  <si>
    <t>perfect red apples on a tree , in an organic apple orchard</t>
  </si>
  <si>
    <t>set of award in modern thin line style .</t>
  </si>
  <si>
    <t>football player shoots during a training session ahead</t>
  </si>
  <si>
    <t>beautiful red tulips in the garden in early spring</t>
  </si>
  <si>
    <t>cute cartoon blue bird sitting in the ring , vector illustration vector</t>
  </si>
  <si>
    <t>i really am fond of the kitchen at end and the sliding couch</t>
  </si>
  <si>
    <t>what a neat way of thinking !</t>
  </si>
  <si>
    <t>tips to getting sleep and things that keep you from sleeping .</t>
  </si>
  <si>
    <t>updating selection of images shot on the street .</t>
  </si>
  <si>
    <t>person : how to transform a plain string of lights and some ribbon from the dollar store into lush and festive holiday decor .</t>
  </si>
  <si>
    <t>aerial view of thr road with snow - covered pine branches</t>
  </si>
  <si>
    <t>person performs live on stage during a concert</t>
  </si>
  <si>
    <t>students looking up at a big screen in university building</t>
  </si>
  <si>
    <t>how to face paint a skull</t>
  </si>
  <si>
    <t>actor in a never seen before avatar walking the ramp for person .</t>
  </si>
  <si>
    <t>automobile model on fire , on the hard shoulder</t>
  </si>
  <si>
    <t>the water of the sea .</t>
  </si>
  <si>
    <t>all types ready on order</t>
  </si>
  <si>
    <t>nurse putting a drip on the arm of her patient</t>
  </si>
  <si>
    <t>energy is required for all activities .</t>
  </si>
  <si>
    <t>what shade of green would you call my eyes</t>
  </si>
  <si>
    <t>home design cut away exposing framing and interior of the house .</t>
  </si>
  <si>
    <t>island from an overlook point</t>
  </si>
  <si>
    <t>the most beautiful wedding dresses inspired by fictional universe</t>
  </si>
  <si>
    <t>fashions at awards , photo by person</t>
  </si>
  <si>
    <t># just passed the train station headed westbound .</t>
  </si>
  <si>
    <t>view enlarged image of the statue</t>
  </si>
  <si>
    <t>the church has become unstable due to age and vandalism , but inside this mural still remains .</t>
  </si>
  <si>
    <t>making someone smile is probably one of the best feeling .</t>
  </si>
  <si>
    <t>a column of soldiers marching feet on the road</t>
  </si>
  <si>
    <t>art period turned from the highly personal abstraction of abstract</t>
  </si>
  <si>
    <t>how much does a tattoo on your foot hurt ? i 'm seriously considering getting one .</t>
  </si>
  <si>
    <t>photo for this vacation rental</t>
  </si>
  <si>
    <t>teams from across the city compete .</t>
  </si>
  <si>
    <t>football player reacts during the match .</t>
  </si>
  <si>
    <t>dog - lying on a meadow</t>
  </si>
  <si>
    <t>snow covered land in winter time , scenery seen from the train window</t>
  </si>
  <si>
    <t>a crowd gathers for the wedding of author and actor</t>
  </si>
  <si>
    <t>things that will make you pack &amp; go traveling in the food !</t>
  </si>
  <si>
    <t>biological species on biological genus</t>
  </si>
  <si>
    <t>hail covers the parking lot .</t>
  </si>
  <si>
    <t>powerpoint template displaying a plate with a number of vegetables</t>
  </si>
  <si>
    <t>fireman spraying a water hose isolated on white background .</t>
  </si>
  <si>
    <t>nails of the day : know your angles</t>
  </si>
  <si>
    <t>want to build a rope bridge ? in this video we show you how we constructed ours .</t>
  </si>
  <si>
    <t>actor , novelist , actors at event</t>
  </si>
  <si>
    <t>a brand with number plate was seen driving through filming location yesterday as part of the now - annual influx of ethnicity - owned cars</t>
  </si>
  <si>
    <t>portrait of hipster repairing a bicycle</t>
  </si>
  <si>
    <t>tv host and tv programme creator arrive for the premiere .</t>
  </si>
  <si>
    <t>watercolour painting of fishing boats on the beach a small town on the coast</t>
  </si>
  <si>
    <t>rad with a painted face mask</t>
  </si>
  <si>
    <t>in this file photo , deity , a blind one - eyed pug , competes in contest .</t>
  </si>
  <si>
    <t>shorthaired pointer with a giant bone in his mouth</t>
  </si>
  <si>
    <t>hard rock artist of hard rock artist performs live</t>
  </si>
  <si>
    <t>here 's the gross truth about how gummy candies are made</t>
  </si>
  <si>
    <t>flag gently waving in the wind .</t>
  </si>
  <si>
    <t>man sitting and drinking water in the park on morning</t>
  </si>
  <si>
    <t>fit for a feast food festival starts friday</t>
  </si>
  <si>
    <t>snow on the doors and steps</t>
  </si>
  <si>
    <t>young boy and girl singing a song in a choir</t>
  </si>
  <si>
    <t>portrait of a cute and pensive little boy support his head with hand , isolated over white photo</t>
  </si>
  <si>
    <t>inky blue scene in the woods with rabbit and a deer with antlers</t>
  </si>
  <si>
    <t>aerial of rocky coast , clear blue sea and hills on the island</t>
  </si>
  <si>
    <t>winner , presented by automobile make held to raise money</t>
  </si>
  <si>
    <t>person goes for a job interview but it 's not quite what she wanted</t>
  </si>
  <si>
    <t>a traditional red telephone box on a street in a village</t>
  </si>
  <si>
    <t>rusted remains of an once beautiful pirate ship reflecting in the water</t>
  </si>
  <si>
    <t>bring along a picnic basket stocked with dishes .</t>
  </si>
  <si>
    <t>mountain and pass in the middle as seen looking west</t>
  </si>
  <si>
    <t>this mythological figure is located on top .</t>
  </si>
  <si>
    <t>footballer looks on as footballer clears the ball during the round of first leg match between as and person .</t>
  </si>
  <si>
    <t>entering , photograph by visual artist</t>
  </si>
  <si>
    <t>players celebrate at the end</t>
  </si>
  <si>
    <t>plantation of tulips in the soil of a garden</t>
  </si>
  <si>
    <t>dancers perform on stage at the after show party for the film premiere</t>
  </si>
  <si>
    <t>state and federal politicians are split over a proposed ban on net fishing in the region</t>
  </si>
  <si>
    <t>icon in black on a white background</t>
  </si>
  <si>
    <t>crowds of tourists push forward on a rainy day</t>
  </si>
  <si>
    <t># carries the ball during the game against the ucla bruins .</t>
  </si>
  <si>
    <t>yellow leaves on the alley in autumn forest</t>
  </si>
  <si>
    <t>% of proceeds received by business from selling the bangle , with a minimum donation of $25,000 , will be donated !</t>
  </si>
  <si>
    <t>successful business woman walk toward a black car stopping on street with modern building as background .</t>
  </si>
  <si>
    <t>person demonstrating two yoga poses</t>
  </si>
  <si>
    <t>the contrast of the pastel pink against the yellow and minimal decor makes this bathroom the hub of modernity .</t>
  </si>
  <si>
    <t>vector illustration of a house</t>
  </si>
  <si>
    <t>here 's one of the sponsors . i * heart *</t>
  </si>
  <si>
    <t>large dragons guard a buddhist temple</t>
  </si>
  <si>
    <t>volleyball team versus volleyball team during sports league championship .</t>
  </si>
  <si>
    <t>beautiful couple in the kitchen making dinner and chopping the salad</t>
  </si>
  <si>
    <t>aerial view of mountain and rocks with lakes in the background</t>
  </si>
  <si>
    <t>pictured is a scene from the wedding of person and noble person</t>
  </si>
  <si>
    <t>flag with different shapes on a white background</t>
  </si>
  <si>
    <t>snowfall has not forced schools to close so far this winter .</t>
  </si>
  <si>
    <t>the beautiful ballerina dancing in blue long dress</t>
  </si>
  <si>
    <t>king : police need independent boards to assess all uses of force</t>
  </si>
  <si>
    <t>seamless pattern on the theme of journey in the country simple contour white icons on dark background</t>
  </si>
  <si>
    <t>light pastel colored background in green color with a detailed pattern of large interconnected rings</t>
  </si>
  <si>
    <t>illustration by visual artist by novelist .</t>
  </si>
  <si>
    <t>at the front entrance to my building the security guard salutes everyone who passes through the door</t>
  </si>
  <si>
    <t>in the background and other skyscrapers are visible .</t>
  </si>
  <si>
    <t>search for fabric inspired by this guitar</t>
  </si>
  <si>
    <t>a lot of blue and clear soap bubbles isolated on light pink background , slow motion</t>
  </si>
  <si>
    <t>communist - era art on display inside building function , photographed</t>
  </si>
  <si>
    <t>ghost town is empty as play is suspended on the outside courts due to the extreme heat</t>
  </si>
  <si>
    <t>how to stay safe and warm on a construction site this winter</t>
  </si>
  <si>
    <t>national team players and national team footballers poses during the match .</t>
  </si>
  <si>
    <t>illustration of a football player using the ball with the flag on a white background</t>
  </si>
  <si>
    <t>pumpkins in an open air market</t>
  </si>
  <si>
    <t>beautiful young woman in a red boxing gloves over black background</t>
  </si>
  <si>
    <t>a portrait of a happy smiling goat</t>
  </si>
  <si>
    <t>biological order clings to a twig</t>
  </si>
  <si>
    <t>how to explain art with a white rabbit</t>
  </si>
  <si>
    <t>biggest jellyfish in the world - photo #</t>
  </si>
  <si>
    <t>country artist and pop artist perform on stage during event</t>
  </si>
  <si>
    <t>not so hot pink : actor failed to impress in her vibrant pink vintage gown that concealed her slim figure</t>
  </si>
  <si>
    <t>i would love these shoes on a guy .</t>
  </si>
  <si>
    <t>football team - the gates</t>
  </si>
  <si>
    <t>in a plant show in zone 9b</t>
  </si>
  <si>
    <t>a moving aerial view over the dock , harbor and inland waterway</t>
  </si>
  <si>
    <t>point of view while riding inside aluminum canoe at lake</t>
  </si>
  <si>
    <t>tilt up from the floor to the face of pretty young woman expecting a baby sitting near the christmas tree decorating it</t>
  </si>
  <si>
    <t>politician was all smiles after being again cleared by government agency after the investigation into her emails was reopened</t>
  </si>
  <si>
    <t>a dachshund chases after his tennis ball in the public park .</t>
  </si>
  <si>
    <t>students filled to learn more about legal subject .</t>
  </si>
  <si>
    <t>skyline on a sunny morning</t>
  </si>
  <si>
    <t>this glamorous summer wedding features a palette of blush and gold .</t>
  </si>
  <si>
    <t>flames on a black background</t>
  </si>
  <si>
    <t>room with a view : looking out above the temporary screen</t>
  </si>
  <si>
    <t>football player during the friendly match .</t>
  </si>
  <si>
    <t>revolution : a celebration of art , film and motorcycles</t>
  </si>
  <si>
    <t>the cause of the fire is still unknown , officials said .</t>
  </si>
  <si>
    <t>smiling boy playing in the forest</t>
  </si>
  <si>
    <t>property image # farm house on an acre meadow right below scenic mt .</t>
  </si>
  <si>
    <t>blades rotate slowly as turbine blocks the sun against a vivid blue sky</t>
  </si>
  <si>
    <t>a family home in a north suburb covered in snow</t>
  </si>
  <si>
    <t>industry announcing the new show of undated early 20th century</t>
  </si>
  <si>
    <t>vector image of the set of animals</t>
  </si>
  <si>
    <t>men going in the forest with a chainsaw</t>
  </si>
  <si>
    <t>girl in white dress with flowers sitting near a window against cityscape</t>
  </si>
  <si>
    <t>woman hands receiving a manicure in beauty salon .</t>
  </si>
  <si>
    <t>crowds gathering by the huge campfire at the festival</t>
  </si>
  <si>
    <t>standing strong : people are still firmly together and showed the passion was still alive in their marriage at premiere on monday night</t>
  </si>
  <si>
    <t>laughing students sit in couches and chairs around a table</t>
  </si>
  <si>
    <t>department store during a quiet spell</t>
  </si>
  <si>
    <t>a small fish chasing sharks over white background</t>
  </si>
  <si>
    <t>person relies on her local farmers market for the foods she cooks , pickles , and preserves .</t>
  </si>
  <si>
    <t>the magic of wallet by business .</t>
  </si>
  <si>
    <t>a chic leather outfit with straps and zipper on the back .</t>
  </si>
  <si>
    <t>glasses of beer and ale barrel on the wooden table .</t>
  </si>
  <si>
    <t>why does the size of your pipe matter ?</t>
  </si>
  <si>
    <t>celebrity and children sit in the front row next to magazine editor , right , before the collection show during fashion week .</t>
  </si>
  <si>
    <t>sculpture and statues face each other .</t>
  </si>
  <si>
    <t>you can only get there once you 've hiked in a mile or so .</t>
  </si>
  <si>
    <t>vector illustration of a rat is trying to steal a piece of cheese</t>
  </si>
  <si>
    <t>seamless floral pattern with white boughs of roses on a blue background .</t>
  </si>
  <si>
    <t>people going to work cross the railroad bridge</t>
  </si>
  <si>
    <t>my spider in the hall has very long arm .</t>
  </si>
  <si>
    <t>father and son playing together on the beach</t>
  </si>
  <si>
    <t>a policeman in a high - visibility vest directs traffic with a torch in darkness .</t>
  </si>
  <si>
    <t>lesson in kindness : place a heart in the basket / on the tree for every act of kindness given or received .</t>
  </si>
  <si>
    <t>labyrinth masquerade photo gallery xv costumes and images</t>
  </si>
  <si>
    <t>a great blue heron with wings outstretched flies low over river</t>
  </si>
  <si>
    <t>back me up : a yellow insect poses gracefully on top of another , who balances on leg</t>
  </si>
  <si>
    <t>footballer celebrates with footballer after scoring the first goal of his team during a match as part</t>
  </si>
  <si>
    <t>top floors of the west facade - looking up</t>
  </si>
  <si>
    <t>may shine in your life !</t>
  </si>
  <si>
    <t>young female athlete with a number running in the race .</t>
  </si>
  <si>
    <t>the grizzly bear scared the campers in the woods .</t>
  </si>
  <si>
    <t>person saw the little girl on fire and immediately covered her with a blanket .</t>
  </si>
  <si>
    <t>happy young woman dancing in subway train , then a train arriving to the station and she going out</t>
  </si>
  <si>
    <t>the abstract of person drawn</t>
  </si>
  <si>
    <t>this photograph is not necessarily an accurate representation of every - bedroom apartment , which may have been remodeled or combined with another apartment .</t>
  </si>
  <si>
    <t>waving flag on a white background</t>
  </si>
  <si>
    <t>comet in the night sky</t>
  </si>
  <si>
    <t>family with child embracing , parents holding their son , looking at the camera with smile</t>
  </si>
  <si>
    <t>the locomotive stands outside the works after completion</t>
  </si>
  <si>
    <t>an image of a bowl of fruit and yogurt .</t>
  </si>
  <si>
    <t>aerial : flight over a green grassy hills , beautiful nature</t>
  </si>
  <si>
    <t>artist : put a spin on tradition by making green the focus of this year 's theme .</t>
  </si>
  <si>
    <t>meat grilled on the fire</t>
  </si>
  <si>
    <t>organisation sector , remember , the best time to walk on it is just after they 've washed it .</t>
  </si>
  <si>
    <t>singer performs at the academy</t>
  </si>
  <si>
    <t>but what i did not know ; was while i 'd made myself an arrow , you had made yourself a bow !</t>
  </si>
  <si>
    <t>winged cars dominated the event but there was a lot of interest in the products .</t>
  </si>
  <si>
    <t>the man stand on the mountain on the starry sky background .</t>
  </si>
  <si>
    <t>actor and film director on set of the film directed by actor</t>
  </si>
  <si>
    <t>athlete # watches his game - winning field goal against american football team during the second half .</t>
  </si>
  <si>
    <t>close up of a dead fish</t>
  </si>
  <si>
    <t>country artist accepts an award onstage at awards</t>
  </si>
  <si>
    <t>an illustration of a scary sports mascot with claws out</t>
  </si>
  <si>
    <t>travelling girl with a suitcase</t>
  </si>
  <si>
    <t>made for the modern man , these minimalist eyeglasses amplify your outfit 's style .</t>
  </si>
  <si>
    <t>model : astronaut built this replica while on the real thing</t>
  </si>
  <si>
    <t>a beautiful wreath of yellows and whites - four seasons flowers</t>
  </si>
  <si>
    <t>chilling with animals in the car</t>
  </si>
  <si>
    <t>image may contain : person , on stage , playing a musical instrument , sitting and guitar</t>
  </si>
  <si>
    <t>person attends the spotlight on benefit</t>
  </si>
  <si>
    <t>players pose for a photograph before kick - off during the match</t>
  </si>
  <si>
    <t>lingering : after the vigil , many remained in the church to pray or meditate</t>
  </si>
  <si>
    <t>like this floor plan - would close off the exterior door on rear bath .</t>
  </si>
  <si>
    <t>footballers face up to a bank of cameras before the start of a world</t>
  </si>
  <si>
    <t>the seat is found in towers connected by an atrium</t>
  </si>
  <si>
    <t>the full range of lenses on cameras ... you 'd better buy a bigger bag .</t>
  </si>
  <si>
    <t>the art room is another highly utilized area when kids want to get some of their own space to create .</t>
  </si>
  <si>
    <t>cute decorative owl with a heart in his paws .</t>
  </si>
  <si>
    <t>biological species is a must for any collection .</t>
  </si>
  <si>
    <t>vector illustration of a mascot</t>
  </si>
  <si>
    <t>brand pretty even when she 's sweating over a hot stove</t>
  </si>
  <si>
    <t>business people on the move , isolated on white background , stock</t>
  </si>
  <si>
    <t>this figure has already been described in text .</t>
  </si>
  <si>
    <t>a rural farm taken from a hot air balloon</t>
  </si>
  <si>
    <t>maneuvering around a large tree often looks easy but can be very tricky .</t>
  </si>
  <si>
    <t>dramatist and actor attend the premiere</t>
  </si>
  <si>
    <t>image of a bride standing underneath the covered bridge .</t>
  </si>
  <si>
    <t>fishing boats and sailboats at the marina at the mouth</t>
  </si>
  <si>
    <t>seamless watercolor pattern with poinsettia , holly and mistletoe against the background of snowflakes .</t>
  </si>
  <si>
    <t>weathered red barn of an abandoned homestead hidden in snowy woods .</t>
  </si>
  <si>
    <t>little child looking at the fish swimming in a big aquarium</t>
  </si>
  <si>
    <t>waking up to this every morning would be inspiring to most people .</t>
  </si>
  <si>
    <t>a cat takes shelter from the snow .</t>
  </si>
  <si>
    <t>group with trainer stretching workout on a green grass in the park</t>
  </si>
  <si>
    <t>the legs of a camel standing in the desert sand</t>
  </si>
  <si>
    <t>extract from a fireworks display</t>
  </si>
  <si>
    <t>politician and immigration : cartoons of the day</t>
  </si>
  <si>
    <t>a slice of life from a painting</t>
  </si>
  <si>
    <t>seamless pattern a gun and roses on purple background .</t>
  </si>
  <si>
    <t>a man stands in water washed onto the promenade of the north bay which was described</t>
  </si>
  <si>
    <t>comfy for travel ? she sported a pair of low - top white trainers , ripped , baggy jeans and a grey tank top that was oddly tucked in only at the front</t>
  </si>
  <si>
    <t>the sunset as seen from the north peak</t>
  </si>
  <si>
    <t>dry and green grass of a not cut lawn close - up .</t>
  </si>
  <si>
    <t>young girl celebrates her birthday blowing out the candles with her friends</t>
  </si>
  <si>
    <t>godly statues above the entrance</t>
  </si>
  <si>
    <t>caucasian baby girl , dressed as one of fictional character , plays with the tools she uses to make wooden toys .</t>
  </si>
  <si>
    <t>detail of a wooden pier at sea beach</t>
  </si>
  <si>
    <t>a young man sitting alone on the beach and watching the sunset</t>
  </si>
  <si>
    <t>image of the luxury sedan parked in front of a modern home .</t>
  </si>
  <si>
    <t>woman is buying sausages in a supermarket</t>
  </si>
  <si>
    <t>morning mist before the clocks go back on sunday</t>
  </si>
  <si>
    <t>time - lapse footage with zoom out motion of a group of campers surrounding bonfire in alpine mountain</t>
  </si>
  <si>
    <t>when you find peace within yourself , you become the kind of person who can live at peace with others .</t>
  </si>
  <si>
    <t>a smiling little girl is lying ; isolated on the white background</t>
  </si>
  <si>
    <t>seamless vector pattern with cute hand drawn fir trees , gifts , hearts , bows , christmas toys .</t>
  </si>
  <si>
    <t>poppies on the coastal path</t>
  </si>
  <si>
    <t>caucasian young woman contemplating the archeological zone at sunrise</t>
  </si>
  <si>
    <t>fur seal on a white sand beach</t>
  </si>
  <si>
    <t>gray seamless pattern on a white background .</t>
  </si>
  <si>
    <t>a woman applies a temporary tattoo to a young boy at an outdoor festival</t>
  </si>
  <si>
    <t>sail boat on the lake</t>
  </si>
  <si>
    <t>dutch municipality is a good place to see original windmills which date back hundreds of years old .</t>
  </si>
  <si>
    <t>traffic jam on a highway at night , out of focus</t>
  </si>
  <si>
    <t>tractor working on the filed</t>
  </si>
  <si>
    <t>close - up of a woman holding illuminated sphere</t>
  </si>
  <si>
    <t>green apple falling in super slow motion on the lawn against a white background</t>
  </si>
  <si>
    <t>car stopped at a traffic light with a crosswalk .</t>
  </si>
  <si>
    <t>american football player brings down american football team running back american football player in the third quarter of the game .</t>
  </si>
  <si>
    <t>a new home for person</t>
  </si>
  <si>
    <t>root of a dead tree in marshland</t>
  </si>
  <si>
    <t>truck for carrying cars to showroom parked at the roadside</t>
  </si>
  <si>
    <t>moving into a new home &amp; how to set up your kitchen - organized</t>
  </si>
  <si>
    <t>some young fishermen are getting ready to try their luck at the pond .</t>
  </si>
  <si>
    <t>he looked smart in a striped tie and a pale suit</t>
  </si>
  <si>
    <t>the elegant balance of sake and food</t>
  </si>
  <si>
    <t>couples take part in a mass civil wedding of couples held on holiday .</t>
  </si>
  <si>
    <t>a small red vintage car is driving on a country road , the motorcyclists are passing by .</t>
  </si>
  <si>
    <t>how cute are these mini bottles !</t>
  </si>
  <si>
    <t>a tour of my home in different bowls</t>
  </si>
  <si>
    <t>it 's hard not to fawn over this outdoor patio with a custom fireplace and gorgeous outdoor furniture .</t>
  </si>
  <si>
    <t>monument of the people 's heroes</t>
  </si>
  <si>
    <t>players celebrate after winning the league after the match .</t>
  </si>
  <si>
    <t>ways to reduce technology - related stress</t>
  </si>
  <si>
    <t>girls enjoy cocktails in a hot tub royalty - free</t>
  </si>
  <si>
    <t>apartment in city - cute - bedroom by tourist attraction</t>
  </si>
  <si>
    <t>being able to see where the wood was actually salvaged from is beyond cool .</t>
  </si>
  <si>
    <t>storm watching from the comfort of your bedroom window</t>
  </si>
  <si>
    <t>abstract seamless white background with dark brown flowers lined in rows to form a continuous pattern</t>
  </si>
  <si>
    <t>black and white photographs of a young woman</t>
  </si>
  <si>
    <t>condo is uber modern , with floor - to - ceiling windows , high ceilings and a floating staircase .</t>
  </si>
  <si>
    <t>example of a coastal living room design</t>
  </si>
  <si>
    <t>bow pitches upward on the high seas sometime in the late 1930s .</t>
  </si>
  <si>
    <t>orbit an object in space will travel in a straight line .</t>
  </si>
  <si>
    <t>goats , animal , and all types of creatures</t>
  </si>
  <si>
    <t>a city inspired wedding theme for the groom .</t>
  </si>
  <si>
    <t>middle aged man smiles and laughs with a woman on a date , sunny day</t>
  </si>
  <si>
    <t>this leather jacket is a heaven of buttons as you can see a lot of stylish buttons are present .</t>
  </si>
  <si>
    <t>actor met up with actor inside the event .</t>
  </si>
  <si>
    <t>realistic letter j vector logo symbol in the colorful circle with shattered blocks on white background .</t>
  </si>
  <si>
    <t>the largest bridge in the world , aerial view</t>
  </si>
  <si>
    <t>old man and old woman rest in rocking chair and eats a popcorn</t>
  </si>
  <si>
    <t>the fortress with an old cannon on the foreground</t>
  </si>
  <si>
    <t>it 's fictional character and tv character !</t>
  </si>
  <si>
    <t>image may contain : person , smiling , riding on a horse and outdoor</t>
  </si>
  <si>
    <t>child playing a computer at home</t>
  </si>
  <si>
    <t>detail - an oil painting by person</t>
  </si>
  <si>
    <t>a white gift card with gold ribbon and bow</t>
  </si>
  <si>
    <t>students in the program step off for us federal holiday , held early .</t>
  </si>
  <si>
    <t>cottage and tower off the coast</t>
  </si>
  <si>
    <t>police cars are lined up in front of an apartment building</t>
  </si>
  <si>
    <t>double rainbow over the beach !</t>
  </si>
  <si>
    <t>vector flat illustration of knitted scarf and mittens on a snowy background with the inscription and snowflake .</t>
  </si>
  <si>
    <t>an illustration of a worried looking businessman</t>
  </si>
  <si>
    <t>actor attends the premiere hosted by bet .</t>
  </si>
  <si>
    <t>person works in her garden in the shadow of the coal fired .</t>
  </si>
  <si>
    <t>actor and olympic athlete pose during event .</t>
  </si>
  <si>
    <t>is a place where you can find too much to spend your money on .</t>
  </si>
  <si>
    <t>abstract eco vector logo in the form of plants .</t>
  </si>
  <si>
    <t>deck built by the husband</t>
  </si>
  <si>
    <t>flight over vineyards along the road , against the backdrop of a beautiful sea</t>
  </si>
  <si>
    <t>helmet on the field before a game against american football team .</t>
  </si>
  <si>
    <t>coated : residents still have not even begun to chip away at the thick lawyer of ice that covered their homes</t>
  </si>
  <si>
    <t>make regular popcorn using your preferred method .</t>
  </si>
  <si>
    <t>wedding photographer : black and white image of a bride and mother getting ready .</t>
  </si>
  <si>
    <t>endorsed product a little minute for a big rest</t>
  </si>
  <si>
    <t>acoustic artist is going to be my ridge from book .</t>
  </si>
  <si>
    <t>structure of the kidney medical raster illustration .</t>
  </si>
  <si>
    <t>many shops inside a new and colorful illuminated shopping mall , a favored place for person to spend</t>
  </si>
  <si>
    <t>sunset along the rugged coast</t>
  </si>
  <si>
    <t>independence of the cruise ship</t>
  </si>
  <si>
    <t>white water lilies in a pond</t>
  </si>
  <si>
    <t>my drawing of the joker :)</t>
  </si>
  <si>
    <t>a heart with lovers initials carved in the bark of the trunk of a tree</t>
  </si>
  <si>
    <t>product category replaces the poorly growing grass under this tree .</t>
  </si>
  <si>
    <t>man with an open door : vector art</t>
  </si>
  <si>
    <t>boats anchored near a sandy beach .</t>
  </si>
  <si>
    <t>winter landscape of evergreen trees , snow , and a person taking a relaxing walk</t>
  </si>
  <si>
    <t>wild flowers grow in the shade</t>
  </si>
  <si>
    <t>the greenery inside the forest</t>
  </si>
  <si>
    <t>couple of young people for a jog in the winter forest</t>
  </si>
  <si>
    <t>the bride and groom cut the wedding cake , provided by food</t>
  </si>
  <si>
    <t>the drone is seen here approaching the stage asmidwest hip hop artist , perform during festival</t>
  </si>
  <si>
    <t>map at the time of person from a book</t>
  </si>
  <si>
    <t>narrative artwork in the past</t>
  </si>
  <si>
    <t>shoes on a high heel decorated with flowers and butterflies vector art illustration</t>
  </si>
  <si>
    <t>marked the year in which all currency was reduced in size .</t>
  </si>
  <si>
    <t>illustration of scissors and red ribbon on a white background illustration</t>
  </si>
  <si>
    <t>a view of style stores .</t>
  </si>
  <si>
    <t>service members and civilians of medical evacuation team , the bulls , trained country</t>
  </si>
  <si>
    <t>a few of the wedding venues .</t>
  </si>
  <si>
    <t>come and peer in to the homes of some of the country 's leading interior designers .</t>
  </si>
  <si>
    <t>athlete looks on during the camp</t>
  </si>
  <si>
    <t>a view on a stormy winter day</t>
  </si>
  <si>
    <t>hard rock artist performs in concert during event</t>
  </si>
  <si>
    <t>lead guitarist photographed during an interview for magazine</t>
  </si>
  <si>
    <t>girl &amp; deer at night under a crescent moon !</t>
  </si>
  <si>
    <t>blues artist celebrates with friends after his wedding to person .</t>
  </si>
  <si>
    <t>basketball hoop in the nature</t>
  </si>
  <si>
    <t>happy children playing in the field at the day time .</t>
  </si>
  <si>
    <t>a team do their best to enjoy</t>
  </si>
  <si>
    <t>by changing yourself , you change the world .</t>
  </si>
  <si>
    <t>ska artist on stage during day</t>
  </si>
  <si>
    <t>portrait of a young man with tattoos on his arm</t>
  </si>
  <si>
    <t>face on to a milking dairy cow on grass</t>
  </si>
  <si>
    <t>schools around english civil parish stand to lose an average of 10.71 per cent of their yearly budget</t>
  </si>
  <si>
    <t>escaping the world thanks to her headphones</t>
  </si>
  <si>
    <t>danger sign above a beach .</t>
  </si>
  <si>
    <t>a landscape with profession returning with their catch</t>
  </si>
  <si>
    <t>wedding photographer was at pre wedding photography with person</t>
  </si>
  <si>
    <t>national park is expected to reach its first - degree day of the year on sunday , and temperatures could creep toward 124 by tuesday</t>
  </si>
  <si>
    <t>the golden - mantled ground squirrel is a type of ground squirrel that lives in all types of forests</t>
  </si>
  <si>
    <t>picture showing the variety of sports cars , automobile generation and a 80 's corvette</t>
  </si>
  <si>
    <t>the ruins in the distance as a constant reminder of the city 's history</t>
  </si>
  <si>
    <t>a house with sign home for sale illustration</t>
  </si>
  <si>
    <t>the cast appears during week of the show .</t>
  </si>
  <si>
    <t>a look at the growing area in greenhouse .</t>
  </si>
  <si>
    <t>effect -- in a cartoon ?</t>
  </si>
  <si>
    <t>a painting of politician , the first president .</t>
  </si>
  <si>
    <t>pregnant woman 's belly with a close angle</t>
  </si>
  <si>
    <t>waves rolling into the misty beach</t>
  </si>
  <si>
    <t>the most expensive and popular shoes in the world</t>
  </si>
  <si>
    <t>just some of the temples</t>
  </si>
  <si>
    <t>york by river on a cold winter s morning</t>
  </si>
  <si>
    <t>deadliest spider in the world to humans - photo #</t>
  </si>
  <si>
    <t>green ink in water on a white background</t>
  </si>
  <si>
    <t>half of citrus on a white background</t>
  </si>
  <si>
    <t>emblem or logo for a sports team</t>
  </si>
  <si>
    <t>you could always use a quick chicken recipe for the grill</t>
  </si>
  <si>
    <t>pan across mountains to a rainbow</t>
  </si>
  <si>
    <t>passengers riding one of the new train cars , which join an existing fleet of carriages on the - station line .</t>
  </si>
  <si>
    <t>my dog looking through the blinds .</t>
  </si>
  <si>
    <t>clothing and souvenir shop near the pier .</t>
  </si>
  <si>
    <t>a horse galloping in open countryside .</t>
  </si>
  <si>
    <t>fall is around the corner , now 's the time to repair or replace the vinyl siding on your home .</t>
  </si>
  <si>
    <t>foods to person off the flu</t>
  </si>
  <si>
    <t>a magpie watched the plants being watered .</t>
  </si>
  <si>
    <t>a picture of our ahead road sign .</t>
  </si>
  <si>
    <t>what kind of style ? traditional you value the simple things in life .</t>
  </si>
  <si>
    <t>rotating chessboard with chess pieces on a dark background .</t>
  </si>
  <si>
    <t>person takes a photo with her family after the ceremony .</t>
  </si>
  <si>
    <t>a man tosses a paper plane made of a dollar bill into a blue sky with white , puffy clouds</t>
  </si>
  <si>
    <t>she throws everything on the floor , then calls for help , because she cant come down .</t>
  </si>
  <si>
    <t>an animation of a treasure chest full of gold coins royalty</t>
  </si>
  <si>
    <t>love the smell of sunshine in my sheets and linens afterwards .</t>
  </si>
  <si>
    <t>actors arrive with film producer at the premiere of film .</t>
  </si>
  <si>
    <t>pilot and flight attendant with the airplane on the background .</t>
  </si>
  <si>
    <t>actor showing off his motorcycle .</t>
  </si>
  <si>
    <t>footwear for the modern athlete</t>
  </si>
  <si>
    <t>wooden sign with a beach on background</t>
  </si>
  <si>
    <t>disaster type and blowing snow at night in the city</t>
  </si>
  <si>
    <t>detail of a brand new house</t>
  </si>
  <si>
    <t>young girl sitting on the bench and talking with someone</t>
  </si>
  <si>
    <t>boxers fighting in a boxing ring</t>
  </si>
  <si>
    <t>sunset in a nature reserve</t>
  </si>
  <si>
    <t>halloween pumpkins painted as a fun craft for the family and kids</t>
  </si>
  <si>
    <t>athlete , pictured training with the squad on tuesday</t>
  </si>
  <si>
    <t>plans for high rise east of the current stadium</t>
  </si>
  <si>
    <t>during sunset , what appears to be a silhouette of a couple kissing in the rain is really just a well - designed cut out at the fountains</t>
  </si>
  <si>
    <t>food on a - classic set</t>
  </si>
  <si>
    <t>silhouettes of a dancing and singing men .</t>
  </si>
  <si>
    <t>the kids found this old see saw in a park .</t>
  </si>
  <si>
    <t>football player celebrates scoring the equalising goal during the match</t>
  </si>
  <si>
    <t>realistic house with a blueprint , vector</t>
  </si>
  <si>
    <t>sailboat at anchor getting a visit from passing kayakers in a protected cove</t>
  </si>
  <si>
    <t>a male dwarf hamster being held in a person 's hands</t>
  </si>
  <si>
    <t>colored clothing to celebrate the spring .</t>
  </si>
  <si>
    <t>coach talks with his team during a timeout against us state during the second half of a college basketball game .</t>
  </si>
  <si>
    <t>branch of the dark grape isolated over the white background</t>
  </si>
  <si>
    <t>firefighters are pictured outside of the factory on late monday morning</t>
  </si>
  <si>
    <t>building function on the hill</t>
  </si>
  <si>
    <t>crowd on the 16th hole</t>
  </si>
  <si>
    <t>pink : cast promote the film</t>
  </si>
  <si>
    <t>person posed on the golden bed</t>
  </si>
  <si>
    <t>waterfalls along the road to person</t>
  </si>
  <si>
    <t>celebrity wears a black mini dress and matching jacket with satin lapel</t>
  </si>
  <si>
    <t>champagne bottle in a bucket with ice on the white</t>
  </si>
  <si>
    <t>hundreds of shipping containers stacked on a super ship</t>
  </si>
  <si>
    <t>now , these are happy cows .</t>
  </si>
  <si>
    <t>the room you had to work in .</t>
  </si>
  <si>
    <t>i made film character for my front yard</t>
  </si>
  <si>
    <t>visually impaired businesswoman using a laptop with her colleague in an office</t>
  </si>
  <si>
    <t>business woman holding blank sheet of paper .</t>
  </si>
  <si>
    <t>building a new house , a gift to my mom</t>
  </si>
  <si>
    <t>following the life and style of our favourite royal the duchess .</t>
  </si>
  <si>
    <t>profession are landing tuna from fishing boat at the seaport</t>
  </si>
  <si>
    <t>view over lake beside person and view</t>
  </si>
  <si>
    <t>a drawing of a table</t>
  </si>
  <si>
    <t>firefighter vents roof with a saw</t>
  </si>
  <si>
    <t>deity is animal that belongs to person in thriller tv program</t>
  </si>
  <si>
    <t>spices in a traditional market</t>
  </si>
  <si>
    <t>hands pick up gifts under the christmas tree - 4k</t>
  </si>
  <si>
    <t>a contemporary dining area filled with wooden furniture and accessories</t>
  </si>
  <si>
    <t>students pass by as a bus waits to pick up students after the first day of school .</t>
  </si>
  <si>
    <t>industry of a beer bottle</t>
  </si>
  <si>
    <t>this little guy will grow to be one of the largest turtles in the world .</t>
  </si>
  <si>
    <t>20 of the funniest costumes twin kids can wear</t>
  </si>
  <si>
    <t>children taking part in the march</t>
  </si>
  <si>
    <t># celebrates their victory with baseball player during game action against sports team .</t>
  </si>
  <si>
    <t>aerial picture of the new field</t>
  </si>
  <si>
    <t>proper attire : meanwhile , person showed off her bronzed skin in a cute grey dress</t>
  </si>
  <si>
    <t>sand running through the bulbs of a hourglass measuring the passing time</t>
  </si>
  <si>
    <t>abstract blurred backgrounds hiking trail in the green leafy park on which people go</t>
  </si>
  <si>
    <t>person performs with her band at concert</t>
  </si>
  <si>
    <t>illustration of a map , its flag and a comic balloon with a photo camera in a not allowed signal</t>
  </si>
  <si>
    <t>american football player warms up during a game against sports team .</t>
  </si>
  <si>
    <t>an image of a weathered globe .</t>
  </si>
  <si>
    <t># talks with wide receiver american football player # 89 during the game against sports team .</t>
  </si>
  <si>
    <t>fashion week : organisation founder goes out with a bang</t>
  </si>
  <si>
    <t>winter holiday seamless pattern with snowflakes .</t>
  </si>
  <si>
    <t>illustration of an old man in the barn</t>
  </si>
  <si>
    <t>a man stands in front of a golf course on the south coast .</t>
  </si>
  <si>
    <t>western christian holiday presents gift wrapped under the christmas tree</t>
  </si>
  <si>
    <t>fashion woman walking with the shopping bags</t>
  </si>
  <si>
    <t>professor takes questions from the audience during type of conference .</t>
  </si>
  <si>
    <t>head for a private client</t>
  </si>
  <si>
    <t>actors attend the uk premiere .</t>
  </si>
  <si>
    <t>singer songwriter and progressive rock artist of the rock band performing</t>
  </si>
  <si>
    <t>person pushes american football player out of bounds , during the first half of the football game .</t>
  </si>
  <si>
    <t>things to do under a winter sky .</t>
  </si>
  <si>
    <t>person organises warm - up prior to the match .</t>
  </si>
  <si>
    <t>minimal kitchen with an industrial touch - via blog</t>
  </si>
  <si>
    <t>the build series presents actor , comedian , actors to discuss their comedy , at hq .</t>
  </si>
  <si>
    <t>walking tour past many of the city 's top sights .</t>
  </si>
  <si>
    <t>couch next to the bed</t>
  </si>
  <si>
    <t>carved tree stump in the grounds</t>
  </si>
  <si>
    <t>caucasian man father and son in his hands , ironed clothes in the room near the window .</t>
  </si>
  <si>
    <t>florists buy wholesale flowers on the eve of holiday</t>
  </si>
  <si>
    <t>the elements of the pipeline .</t>
  </si>
  <si>
    <t>person and actor during awards</t>
  </si>
  <si>
    <t>a house made of playing cards</t>
  </si>
  <si>
    <t>sunset on a tropical coast</t>
  </si>
  <si>
    <t>performers singing on a stage .</t>
  </si>
  <si>
    <t>a girl walks past a mural depicting military commander and a family</t>
  </si>
  <si>
    <t>image may contain : person , on stage , playing a musical instrument , concert and guitar</t>
  </si>
  <si>
    <t>flags fly against a lovely blue sky .</t>
  </si>
  <si>
    <t>funny kitten and sleeping puppy on a background of the christmas tree</t>
  </si>
  <si>
    <t>love the hair and piercings !</t>
  </si>
  <si>
    <t>western christian holiday is based on the date of the first full moon in spring .</t>
  </si>
  <si>
    <t>small spring flowers blowing in the wind</t>
  </si>
  <si>
    <t>students between classes on a warm , early autumn day</t>
  </si>
  <si>
    <t>football player returns the ball against basketball player during the tie .</t>
  </si>
  <si>
    <t>people paying their last respects to politician on tuesday .</t>
  </si>
  <si>
    <t>this is an elevated view .</t>
  </si>
  <si>
    <t>we are accountable 3d words lifted by a team of people or workers who take responsibility for a business or company doing great work</t>
  </si>
  <si>
    <t>mangrove tree stretching over the water</t>
  </si>
  <si>
    <t>footballer participates the charity football match</t>
  </si>
  <si>
    <t>soldiers and families attend a departure</t>
  </si>
  <si>
    <t>this gives a great look at the beautiful contract between the white pickled ceiling and the darker stained walls .</t>
  </si>
  <si>
    <t>artist performs on stage during the festival .</t>
  </si>
  <si>
    <t>children with a blank sheet of paper where you can enter your own text - isolated - no effect of transparency</t>
  </si>
  <si>
    <t>bench waiting at the train station</t>
  </si>
  <si>
    <t>indoor decorations in a family home</t>
  </si>
  <si>
    <t>sunrise behind a flag flying from a small cruise ship .</t>
  </si>
  <si>
    <t>rows of chairs with an aisle in the middle facing a podium at the front of a carpeted room</t>
  </si>
  <si>
    <t>successful business team with arms up at the office</t>
  </si>
  <si>
    <t>actor as tennis players on the cover of magazine</t>
  </si>
  <si>
    <t>aircraft model , prepares to refuel while in - flight</t>
  </si>
  <si>
    <t>spending an afternoon with the people who matter most</t>
  </si>
  <si>
    <t>actor walks a red carpet</t>
  </si>
  <si>
    <t>some russian money isolated on white</t>
  </si>
  <si>
    <t>vector seamless pattern with hand drawn isolated cosmetics for women on white color .</t>
  </si>
  <si>
    <t>old cut diamonds are beloved for their glassy sparkle .</t>
  </si>
  <si>
    <t>abstract golden pattern heart on a black background .</t>
  </si>
  <si>
    <t>another look at that retreat or home office manufactured home by business .</t>
  </si>
  <si>
    <t>seamless pattern of pale colored floral motifs on a white background .</t>
  </si>
  <si>
    <t>in the nearby woods , the underground group has posted signs to draw attention to plans .</t>
  </si>
  <si>
    <t>comedian and actor at the premiere party</t>
  </si>
  <si>
    <t>a young boy scribbling on the sidewalk with chalk</t>
  </si>
  <si>
    <t>pop artist performs at the party , held on the lot .</t>
  </si>
  <si>
    <t>aerial view of beach in the evening .</t>
  </si>
  <si>
    <t>smoke hangs in the trees during a forest fire</t>
  </si>
  <si>
    <t>woman wearing smart casual with a black pencil skirt on skirt the ceiling</t>
  </si>
  <si>
    <t>slide of 25 : police cars are seen in this picture obtained from social media .</t>
  </si>
  <si>
    <t>notice how black is used as a neutral color in this room .</t>
  </si>
  <si>
    <t>gangsta rap artist attends event .</t>
  </si>
  <si>
    <t>put the laptop on a towel to avoid any scratches .</t>
  </si>
  <si>
    <t>when a cardinal appears in your yard , it 's a visitor from heaven .</t>
  </si>
  <si>
    <t>actor as film character in fiction book .</t>
  </si>
  <si>
    <t>wired microphone on a white background vector art illustration</t>
  </si>
  <si>
    <t>a cartoon character giving a thumbs up and peeking around a sign</t>
  </si>
  <si>
    <t>causes of death made of rope and sea shells with the word on the sand , as background</t>
  </si>
  <si>
    <t>naughty girl : joked that her big sister may have had too much to drink over the weekend</t>
  </si>
  <si>
    <t>a baby landed in the hospital after an innocent kiss on the face</t>
  </si>
  <si>
    <t>regulatory road sign - no trailers</t>
  </si>
  <si>
    <t>woman having a conversation with her therapist</t>
  </si>
  <si>
    <t>tie out for dogs that does not tangle</t>
  </si>
  <si>
    <t>bid day alpha love &amp; in a heart .</t>
  </si>
  <si>
    <t>logo with a golden ratio , goldfish</t>
  </si>
  <si>
    <t>under the skin - alternative movie poster</t>
  </si>
  <si>
    <t>an abandoned lion licks its lips before receiving treatment from vets .</t>
  </si>
  <si>
    <t>country artist performs at the festival</t>
  </si>
  <si>
    <t>a set of retro grapes design elements .</t>
  </si>
  <si>
    <t>wonder if she 'd even fit in her car seat with that hair ?</t>
  </si>
  <si>
    <t>red barrels on a pallet</t>
  </si>
  <si>
    <t>the cottage looks out over the lake .</t>
  </si>
  <si>
    <t>ice hockey player of the sports team skates against sports team</t>
  </si>
  <si>
    <t>this - square - foot estate , is listed for $4.295 million .</t>
  </si>
  <si>
    <t>footage captured the eerie fires on person</t>
  </si>
  <si>
    <t>people by the christmas tree</t>
  </si>
  <si>
    <t>it 's a house on the water</t>
  </si>
  <si>
    <t>computers are revolutionising the way children receive an education in affluent countries .</t>
  </si>
  <si>
    <t>inside : the builders design brief was to create style tree house hide away for the client 's children .</t>
  </si>
  <si>
    <t>i take no credit for this art .</t>
  </si>
  <si>
    <t>morning coffee on the pier</t>
  </si>
  <si>
    <t>this silk dress is very similar to the dress noble person wore .</t>
  </si>
  <si>
    <t>actors on the tv show before they were married</t>
  </si>
  <si>
    <t>portrait of novelist who has recently been elected a member</t>
  </si>
  <si>
    <t>hamster at the christmas tree</t>
  </si>
  <si>
    <t>squirrel in the winter forest .</t>
  </si>
  <si>
    <t>profession was preaching in church listening to the public .</t>
  </si>
  <si>
    <t>one of the double bedrooms in lookout</t>
  </si>
  <si>
    <t>one of the dishes at the lunch</t>
  </si>
  <si>
    <t>close view of water shimmering in the sunlight .</t>
  </si>
  <si>
    <t>the crowd disperses after the pepper spray is deployed but many continue filming</t>
  </si>
  <si>
    <t>holding these beautiful birds is best left to the professionals .</t>
  </si>
  <si>
    <t>a passenger train and passengers alighting</t>
  </si>
  <si>
    <t>fashion model in tee &amp; tights leaves a gym</t>
  </si>
  <si>
    <t>dangerous pests vehicles of infection .</t>
  </si>
  <si>
    <t>cute black sheep on a white background illustration</t>
  </si>
  <si>
    <t>the baby is seen here in the arms of his mother</t>
  </si>
  <si>
    <t>red squirrel on the side of a tree trunk , close up</t>
  </si>
  <si>
    <t>image may contain : person , smiling , playing a musical instrument , on stage and guitar</t>
  </si>
  <si>
    <t>ship docked along the pier .</t>
  </si>
  <si>
    <t>despite looking like a winter wonderland , this place is actually a nuclear hell .</t>
  </si>
  <si>
    <t>female doctor displaying a handful of tablets and pills in her palm</t>
  </si>
  <si>
    <t>a young couple kiss in front of cathedral</t>
  </si>
  <si>
    <t>flag with flagpole waving in the wind against white background</t>
  </si>
  <si>
    <t>president &amp; politician looked sleek and classy in black at awards .</t>
  </si>
  <si>
    <t>young adult businessman walk the floor and speak aggressively on phone , silhouetted shot against window .</t>
  </si>
  <si>
    <t>sun room styled addition to the kitchen</t>
  </si>
  <si>
    <t>a private wooded location miles .</t>
  </si>
  <si>
    <t>my kitchen is also more hellish than usual .</t>
  </si>
  <si>
    <t>dancer attends fall at the tent</t>
  </si>
  <si>
    <t>a cartoon illustration of a little robot with an idea .</t>
  </si>
  <si>
    <t>wind turbines tower over the landscape at the wind farm .</t>
  </si>
  <si>
    <t>schoolchildren taking an exam or writing at their desks - looping animation on black background</t>
  </si>
  <si>
    <t>young foxes fight on the green grass in park</t>
  </si>
  <si>
    <t>maybe this with name in a flower or branch ? could this be added on to ... ?</t>
  </si>
  <si>
    <t>people by u and photography</t>
  </si>
  <si>
    <t>sculptural exterior wall on the bank building , all done in plants .</t>
  </si>
  <si>
    <t>actor with with a heart - shaped balloon at composition</t>
  </si>
  <si>
    <t>seats spectators and is designed to open up at either end to provide views of the city and river .</t>
  </si>
  <si>
    <t>boxer celebrates defeating boxer in the 12th round during their bout .</t>
  </si>
  <si>
    <t>image of the product white duvet cover with gold embroidery</t>
  </si>
  <si>
    <t>promotion at a street fair in the neighborhood .</t>
  </si>
  <si>
    <t>digital illustration of an alien</t>
  </si>
  <si>
    <t>olympic athlete competes at the titles .</t>
  </si>
  <si>
    <t>image may contain : person , on stage , playing a musical instrument , standing and night</t>
  </si>
  <si>
    <t>colorful mountain range from the air</t>
  </si>
  <si>
    <t>a house that dates has a clock in the living room with an image of person</t>
  </si>
  <si>
    <t>simple hand drawn illustration of a checkered flag</t>
  </si>
  <si>
    <t>taxing sugary drinks would cut obesity , according to a new , disputed report</t>
  </si>
  <si>
    <t>washer and dryer in the kitchen area .</t>
  </si>
  <si>
    <t>actor arrives to attend fashion show</t>
  </si>
  <si>
    <t>schoolchildren eating lunch at a picnic table</t>
  </si>
  <si>
    <t>the bride and groom at the alter during their wedding ceremony</t>
  </si>
  <si>
    <t>a tourist amidst mysterious stone urns</t>
  </si>
  <si>
    <t>abstract businessman gets help from the team .</t>
  </si>
  <si>
    <t>this top combines major trends straight off the runways -- an off - the - shoulder silhouette , and textured fabric in crisp white .</t>
  </si>
  <si>
    <t>a beautiful satin finish looping flag animation .</t>
  </si>
  <si>
    <t>ways to escape the cold and celebrate life</t>
  </si>
  <si>
    <t>biological species sitting in the grass playing with the flies , buzzing around his head</t>
  </si>
  <si>
    <t>the recent hot spell hastens the dwarf variety of sunflowers</t>
  </si>
  <si>
    <t>crowds gathered outside hotel for the awards ceremony .</t>
  </si>
  <si>
    <t>photograph of cat massaging another cat .</t>
  </si>
  <si>
    <t>vector illustration of an autumn background</t>
  </si>
  <si>
    <t>arch bridge in the morning</t>
  </si>
  <si>
    <t>high life : the pod is dropped into the canyon</t>
  </si>
  <si>
    <t>cyclist riding on a trail</t>
  </si>
  <si>
    <t>children hold water lily , the national flower</t>
  </si>
  <si>
    <t>the first of times wading through rivers .</t>
  </si>
  <si>
    <t>a cargo ship waits to enter business .</t>
  </si>
  <si>
    <t>a row of mechanical clown faces turning from side to side</t>
  </si>
  <si>
    <t>man delivers remarks at the ceremony .</t>
  </si>
  <si>
    <t>glow in the dark artificial marble floor tiles</t>
  </si>
  <si>
    <t>abstract tattoo design for the hand</t>
  </si>
  <si>
    <t>lord of the color changing glass</t>
  </si>
  <si>
    <t>dune protecting wooden construction over the sand at natural park and a lagoon at the background</t>
  </si>
  <si>
    <t>waitress serving drinks at a restaurant</t>
  </si>
  <si>
    <t>bare branches of a tree spring time</t>
  </si>
  <si>
    <t>person , jumps along the shore at sunset during vacation .</t>
  </si>
  <si>
    <t>dress up your staircase western christian holiday to adorn your entryway .</t>
  </si>
  <si>
    <t>him in this suit = automatic pin</t>
  </si>
  <si>
    <t>the tab and pen that almost kept astronauts .</t>
  </si>
  <si>
    <t>auditorium looking to the stage</t>
  </si>
  <si>
    <t>talks to his grandson , about automobile model on display at the annual car show .</t>
  </si>
  <si>
    <t>a young beautiful girl holds a phone in her hands and stands on the beach of the ocean shore .</t>
  </si>
  <si>
    <t>an employee walks past the logo at the company 's laboratory .</t>
  </si>
  <si>
    <t>view and high rise buildings</t>
  </si>
  <si>
    <t>this massive mansion has a garage that could easily fit cars inside of it .</t>
  </si>
  <si>
    <t>students taking their class in a school</t>
  </si>
  <si>
    <t>person in water are the longest lasting flower you can give to someone .</t>
  </si>
  <si>
    <t>5ft sculptures in driftwood &amp; bronze all sizes</t>
  </si>
  <si>
    <t>ancient greek carvings from the walls .</t>
  </si>
  <si>
    <t>dogs in the garden have to be safe with pesticide free areas</t>
  </si>
  <si>
    <t>silhouette of helicopter and a pilot in hangar</t>
  </si>
  <si>
    <t>the secret of living is love .</t>
  </si>
  <si>
    <t>cute couple relaxing together on the couch with their dog at home in the living room</t>
  </si>
  <si>
    <t>fine wine for a picnic</t>
  </si>
  <si>
    <t>romantic people in a heart</t>
  </si>
  <si>
    <t>kites flying in the sky</t>
  </si>
  <si>
    <t>poem to those who served in military conflict</t>
  </si>
  <si>
    <t>cinematographer and actor attend a screening during festival .</t>
  </si>
  <si>
    <t>black and white portrait of the bride</t>
  </si>
  <si>
    <t>person poured in points thursday , most by any basketball player , high school or middle school , this season .</t>
  </si>
  <si>
    <t>walking to the hotel from the beach</t>
  </si>
  <si>
    <t>angel in a white dress crouching on stairs</t>
  </si>
  <si>
    <t>seamless pattern with white figures on a dark background</t>
  </si>
  <si>
    <t>aerial photograph of the old city at sunset</t>
  </si>
  <si>
    <t>vet doing a bandage at dog</t>
  </si>
  <si>
    <t>give out bouquets of flowers with this flower wrap printable project .</t>
  </si>
  <si>
    <t>set sushi with a different stuffing on a white background</t>
  </si>
  <si>
    <t>an inflatable boat approaches an iceberg with a natural arch in it , off the coast</t>
  </si>
  <si>
    <t>moving down an old street with tall historic buildings and lamps on a bright day</t>
  </si>
  <si>
    <t>small pond in a nature reserve</t>
  </si>
  <si>
    <t>television show host and dancer put their best foot forward as they pose for a photograph .</t>
  </si>
  <si>
    <t>my friend , did this group of flower arrangements .</t>
  </si>
  <si>
    <t>pop artist and person perform</t>
  </si>
  <si>
    <t>person , coaching staff has playersbelieving in the process</t>
  </si>
  <si>
    <t>view bald eagles from a kayak</t>
  </si>
  <si>
    <t>person , remember the photo of you where your hair is flying and caught under your nose ? is crazily similar !</t>
  </si>
  <si>
    <t>cricket player makes his way through the crowd , to be presented on stage during the opening event</t>
  </si>
  <si>
    <t>palace of the aristocratic family</t>
  </si>
  <si>
    <t>pale yellow rock is broken in half in sunlight on the banks of a railroad track ; hand picks up half to open middle , and then places it back down</t>
  </si>
  <si>
    <t>and international style structure at night</t>
  </si>
  <si>
    <t>ornate white bandana with black floral ornament .</t>
  </si>
  <si>
    <t>actor , looking to side , wearing a hat with the brim partially covering her eye .</t>
  </si>
  <si>
    <t>mouse drinking lemonade with a straw</t>
  </si>
  <si>
    <t>animals that look like humans - photo #</t>
  </si>
  <si>
    <t>deck the tree with starfish and mercury glass ornaments .</t>
  </si>
  <si>
    <t>was the most expensive property to sell at auction over the weekend .</t>
  </si>
  <si>
    <t>players attend a training session ahead of their match against football team .</t>
  </si>
  <si>
    <t>a portrait of government office serving</t>
  </si>
  <si>
    <t>we float under a blue sky with gray rain clouds</t>
  </si>
  <si>
    <t>a splash more yellow to our grey &amp; yellow bathroom</t>
  </si>
  <si>
    <t>the next day , person cut a lone figure as he was seen driving his car back to his own property</t>
  </si>
  <si>
    <t>a living room in gray and purple</t>
  </si>
  <si>
    <t>lumberjack at work in a forest</t>
  </si>
  <si>
    <t>hard rock artist of the band heavy metal artist performs live during a concert .</t>
  </si>
  <si>
    <t>multiple shots of the cathedral</t>
  </si>
  <si>
    <t>male lion eating some meat laying in the grass very relaxed</t>
  </si>
  <si>
    <t>lonely decorative tree stump is decoratively located on the ground against the background of green tree leaves</t>
  </si>
  <si>
    <t>festival saturday : faces in the crowd</t>
  </si>
  <si>
    <t>a drawing leave a their ship on a rowboat circa 1600</t>
  </si>
  <si>
    <t>a couple taking a walk with their baby</t>
  </si>
  <si>
    <t>fashion model backstage at show</t>
  </si>
  <si>
    <t>passengers sitting in a train</t>
  </si>
  <si>
    <t>rock artist performs at festival</t>
  </si>
  <si>
    <t>another picture of the engine</t>
  </si>
  <si>
    <t>river taken on the evening</t>
  </si>
  <si>
    <t>trees are bursting into colour throughout the district .</t>
  </si>
  <si>
    <t>a vendor selling products , specifically pastries or cakes , at a market</t>
  </si>
  <si>
    <t>how essential is a website for a business</t>
  </si>
  <si>
    <t>nice for a rustic bench</t>
  </si>
  <si>
    <t>illustration of a vintage graphic element for greeting card on blackboard</t>
  </si>
  <si>
    <t>a van takes up position on the pavement</t>
  </si>
  <si>
    <t>southwest is getting ready for its first flights which start sunday .</t>
  </si>
  <si>
    <t>diy gift baskets for any occasion</t>
  </si>
  <si>
    <t>i 'm sweet on you this # valentines day !</t>
  </si>
  <si>
    <t>family affair : person enjoyed a casual day with people ; and she looked trendy in torn jeans and white shoes</t>
  </si>
  <si>
    <t>a person working with a fence for country</t>
  </si>
  <si>
    <t>pretty little girl making a bouquet of flowers with her grandmother</t>
  </si>
  <si>
    <t>office building in the biggest zone of business</t>
  </si>
  <si>
    <t>the start of the hike through town .</t>
  </si>
  <si>
    <t>a woman reaching up picking money off a tree -- stock photo #</t>
  </si>
  <si>
    <t>vintage children toys at the flea market</t>
  </si>
  <si>
    <t># : this spacious room is filled with beautiful light all times of the day .</t>
  </si>
  <si>
    <t>a statue overlooking a city .</t>
  </si>
  <si>
    <t>dresses carry lot of colors and designs which are wore by the girls and women .</t>
  </si>
  <si>
    <t>all saints church in the village</t>
  </si>
  <si>
    <t>bison with birds on the back</t>
  </si>
  <si>
    <t>golfer on the eighteenth green during day</t>
  </si>
  <si>
    <t>turtles that are older and wiser than me .</t>
  </si>
  <si>
    <t>electrical power lines in the sky</t>
  </si>
  <si>
    <t>even the guest house offers stunning view of turquoise waters</t>
  </si>
  <si>
    <t>we did manage to slip into one overlook early in the morning .</t>
  </si>
  <si>
    <t>a pair of dirty white running shoes with untied laces royalty - free</t>
  </si>
  <si>
    <t>the safest cities in the world</t>
  </si>
  <si>
    <t>cricket player and cricketer during their partnership for person</t>
  </si>
  <si>
    <t>blue dots on a white background - seamless pattern</t>
  </si>
  <si>
    <t>an image of person and his impressive eyebrows .</t>
  </si>
  <si>
    <t>cute baby boy is dressed up as a snowman .</t>
  </si>
  <si>
    <t>a little bit of pink :) ... have i ever mentioned how much i like rock ?</t>
  </si>
  <si>
    <t>musical group performs during the festival .</t>
  </si>
  <si>
    <t>girl standing next to a door for the secret garden</t>
  </si>
  <si>
    <t>a young man in a kayak .</t>
  </si>
  <si>
    <t>bride in a strapless dress with ruffled skirt , veil &amp; groom in black tuxedo</t>
  </si>
  <si>
    <t>you will be accommodated in rooms .</t>
  </si>
  <si>
    <t>time - lapse , villages in the mountains .</t>
  </si>
  <si>
    <t>cartoon smiling a cup of coffee</t>
  </si>
  <si>
    <t>illustration of horse and jockey racing viewed from the side set inside shield crest shape on isolated background done in retro woodcut style .</t>
  </si>
  <si>
    <t>the parking lot fills up for tailgating</t>
  </si>
  <si>
    <t>a surfer walks along the street near the beach</t>
  </si>
  <si>
    <t>struggling to survive : the film 's theme is poignant given that golfer spent her formative years living in public housing with her single mother</t>
  </si>
  <si>
    <t>actor strolled through a local farmer 's market with woman monday .</t>
  </si>
  <si>
    <t>tourist attraction is a provincial park .</t>
  </si>
  <si>
    <t>the desert - a fantastic place for travelers and photographers .</t>
  </si>
  <si>
    <t>layout green parrot flying in the blue sky with clouds</t>
  </si>
  <si>
    <t>politician attracts a crowd after an unscheduled stop .</t>
  </si>
  <si>
    <t>a lawsuit surrounding the sale of a commercial building on king .</t>
  </si>
  <si>
    <t>gangsta rap artist attends awards .</t>
  </si>
  <si>
    <t>old red haired baby girl being fed solid food for the first time by her mother</t>
  </si>
  <si>
    <t>climbing to the top with a disabled person</t>
  </si>
  <si>
    <t>as elephants drink at a waterhole as a female elephant protects the herd with a mock charge and head and trunk tossing</t>
  </si>
  <si>
    <t>olympic athlete wears goggles early in the first half against sports team .</t>
  </si>
  <si>
    <t>american football head coach greets american football player after the team 's first touchdown , a run in second quarter to put sports team ahead during an exhibition game .</t>
  </si>
  <si>
    <t>embrace the vibes with these fringed sandals .</t>
  </si>
  <si>
    <t>the massive , lengthy island covered in marble is the centerpiece of this vast kitchen , standing atop dark hardwood flooring and surrounded by rustic tinted cabinetry .</t>
  </si>
  <si>
    <t>river from under a wharf and a tree in the distance .</t>
  </si>
  <si>
    <t>lobster and fishing boats in the harbor in a city</t>
  </si>
  <si>
    <t>city skyline at twilight in the district</t>
  </si>
  <si>
    <t>person on a construction site at night</t>
  </si>
  <si>
    <t>aerial view of rocks on the sea .</t>
  </si>
  <si>
    <t>palm trees in the evening</t>
  </si>
  <si>
    <t>butterflies in the tropical forests .</t>
  </si>
  <si>
    <t>wedding ceremony in the gardens</t>
  </si>
  <si>
    <t>person , a therapy dog listens to children read .</t>
  </si>
  <si>
    <t>creative use of chalk outside a cafe</t>
  </si>
  <si>
    <t>piece i started on my client</t>
  </si>
  <si>
    <t>hands grabbing money from a desk</t>
  </si>
  <si>
    <t>would you run 26.2 on a toe like this ?</t>
  </si>
  <si>
    <t>a boy runs across a bridge by a harbour full of boats .</t>
  </si>
  <si>
    <t>olympic athlete competes during the fis alpine ski world cup men 's slalom</t>
  </si>
  <si>
    <t>warm spring day in the mountains .</t>
  </si>
  <si>
    <t>film character because let 's be honest , actor is attractive as film character .</t>
  </si>
  <si>
    <t>street signs and street lights in the snow</t>
  </si>
  <si>
    <t>filming location -- based designer injects a playful , unexpected element to fine jewelry with 18k gold and diamond pieces that defy traditional shapes .</t>
  </si>
  <si>
    <t>brutalist structure is one of the most popular and famous examples of brutalist architecture in the world</t>
  </si>
  <si>
    <t>playground equipment at a small city park</t>
  </si>
  <si>
    <t>biological species , also known as person or person , as seen its red are characteristic for this time of the year .</t>
  </si>
  <si>
    <t>prevent your dog from becoming lost this summer .</t>
  </si>
  <si>
    <t>full elevation from the southeast - full - height view</t>
  </si>
  <si>
    <t>in place of the den , a desk is fitted into an area in front of the living room windows .</t>
  </si>
  <si>
    <t>9.5 . describe , using a diagram , the essential components of an electrolytic cell .</t>
  </si>
  <si>
    <t>the crowd was relatively sparse this labor day monday .</t>
  </si>
  <si>
    <t>beech tree protected from animals growing inside a defused plastic tube</t>
  </si>
  <si>
    <t>modern house plans for the caribbean</t>
  </si>
  <si>
    <t>storm cloud with a posters , art prints</t>
  </si>
  <si>
    <t>the hands of time ... a daisy .</t>
  </si>
  <si>
    <t>image : shovels fresh snow during a winter storm</t>
  </si>
  <si>
    <t>a model walks the runway at the fall fashion show during fashion week .</t>
  </si>
  <si>
    <t>but we did enjoy warming up and watching the lake 's residents doing a bit of ice skating .</t>
  </si>
  <si>
    <t>rugby player in action during the australian team training session .</t>
  </si>
  <si>
    <t>a rosy sunrise in the city by the lake shore .</t>
  </si>
  <si>
    <t>a side exterior shot of a school bus .</t>
  </si>
  <si>
    <t>trendy young man wearing blue jeans , a tank top and a beanie hat leaning against a wall</t>
  </si>
  <si>
    <t>handball player celebrates after scoring during semi final match .</t>
  </si>
  <si>
    <t>a true classic shown at the 20th anniversary celebration</t>
  </si>
  <si>
    <t>duel : football player fights for the ball with soccer player</t>
  </si>
  <si>
    <t>architects plans submitted show the scale of the planned basement at house</t>
  </si>
  <si>
    <t>vector fashion illustration , women 's dress on a hanger , hand drawn seamless geometric pattern , isolated elements for invitation card design .</t>
  </si>
  <si>
    <t>pregnant lady in front of the stairs ? animal</t>
  </si>
  <si>
    <t>flower and green leaves swing in the wind</t>
  </si>
  <si>
    <t>abstract blue , red and green image with a squares .</t>
  </si>
  <si>
    <t>trees that were hundreds of years old were felled in just a few minutes</t>
  </si>
  <si>
    <t>the photo of a soldier embracing a young girl , while others are dancing in the background , is one of the most famous images of visual artist .</t>
  </si>
  <si>
    <t>horse running on a beach royalty - free</t>
  </si>
  <si>
    <t>people gathered and marched in a protest .</t>
  </si>
  <si>
    <t>beautiful background with an abstract pattern of hearts .</t>
  </si>
  <si>
    <t>person at ceremony , which took place</t>
  </si>
  <si>
    <t>cup with steaming hot milk is in front of the window .</t>
  </si>
  <si>
    <t>posing in style with the lustrous leggings in silver .</t>
  </si>
  <si>
    <t>meet the dwarf planets of our solar system</t>
  </si>
  <si>
    <t>single silhouette of a bull 's head isolated on white background .</t>
  </si>
  <si>
    <t>a student asks a question during the open forum for the speakers</t>
  </si>
  <si>
    <t>image depicting the beautiful waterfall</t>
  </si>
  <si>
    <t>rough black metallic textured lowercase or small letter k in a 3d illustration with a tough dark shiny metal surface classic old antique font isolated on a white background with clipping path .</t>
  </si>
  <si>
    <t>week - images vs. football game .</t>
  </si>
  <si>
    <t>the practice of forgiveness is our most important contribution to the healing of the world .</t>
  </si>
  <si>
    <t>woman on the beach , travelling suitcases and yacht sailing at sunrise</t>
  </si>
  <si>
    <t>close - up of a raccoon looking away</t>
  </si>
  <si>
    <t>original guitarist and vocalist and drummer performs on stage during date of their tour</t>
  </si>
  <si>
    <t>thatched cottages in the village</t>
  </si>
  <si>
    <t>the hut at the bottom</t>
  </si>
  <si>
    <t>happy woman with shopping bags in the city</t>
  </si>
  <si>
    <t>long exposure of the bridge</t>
  </si>
  <si>
    <t>artist grows mold in a sponge - filled room</t>
  </si>
  <si>
    <t>cut out the pattern with scissors .</t>
  </si>
  <si>
    <t>a steeply pitched roof and walls of glass allow water views and sunlight to be captured throughout the home .</t>
  </si>
  <si>
    <t>yachts sail on the sea .</t>
  </si>
  <si>
    <t>the shore is most than just silly haircuts and big muscles .</t>
  </si>
  <si>
    <t>a pile of stones on a moss - covered rocky hill against a blue cloudy sky , a geodesic sign in the distance .</t>
  </si>
  <si>
    <t>a forest in a heavy fog</t>
  </si>
  <si>
    <t>fishermen standing on a fishing boat on an autumn afternoon</t>
  </si>
  <si>
    <t>dungeon # - map $1.75</t>
  </si>
  <si>
    <t>backcountry rentals - day rentals : happy riders enjoying the back roads !</t>
  </si>
  <si>
    <t>last light on the badlands</t>
  </si>
  <si>
    <t>i like this texture for the cake - would add a few fall flowers or rustic touches , but keep it simple .</t>
  </si>
  <si>
    <t>sf apartment situated above garage no common walls with the main house</t>
  </si>
  <si>
    <t>region extruded on the physical map .</t>
  </si>
  <si>
    <t>country pop artist onstage during awards held</t>
  </si>
  <si>
    <t>a man braves the early morning winters cold to canoe through the ice .</t>
  </si>
  <si>
    <t>tattooing tattoo designs guys love has been around a long time , and in many cultures , it has served as a way for people to attract potential mates .</t>
  </si>
  <si>
    <t>architectural style gets a modern day renovation in major interior design architecture category</t>
  </si>
  <si>
    <t>what is an a habitat is a place where an organism lives , where they can find shelter for protection .</t>
  </si>
  <si>
    <t>exclusive : the event was attended by fashion and elite , including actor and noble person</t>
  </si>
  <si>
    <t>the picturesque town in the evening</t>
  </si>
  <si>
    <t>close - up of a plain zebra</t>
  </si>
  <si>
    <t>holding a candle on a dark background .</t>
  </si>
  <si>
    <t>time lapse of clouds moving over the main tower and surrounding structures .</t>
  </si>
  <si>
    <t>students cheer as person is named teacher of the year .</t>
  </si>
  <si>
    <t>while walking home night at dusk i decided to talk a moment to look up and take this photo .</t>
  </si>
  <si>
    <t>accommodation feature - using materials from retail , this blogger was able to give her space a finished , rustic look - via person on main</t>
  </si>
  <si>
    <t>dig the city remarkable trees</t>
  </si>
  <si>
    <t>the western wall important religious site located</t>
  </si>
  <si>
    <t>lake in the city view from above</t>
  </si>
  <si>
    <t>12 - there 's nothing funnier than signs</t>
  </si>
  <si>
    <t>actor in retail on the cover</t>
  </si>
  <si>
    <t>stacked a few rocks and made an arch at the beach the other day .</t>
  </si>
  <si>
    <t>birds standing in the waves at sunset on the beach</t>
  </si>
  <si>
    <t>publicist and actor attend awards</t>
  </si>
  <si>
    <t>people walk up the crest of a dune above a desert with vegetation .</t>
  </si>
  <si>
    <t>actor and person arriving for awards</t>
  </si>
  <si>
    <t>little baby girl sitting in a basket</t>
  </si>
  <si>
    <t>person speaks during the event titled .</t>
  </si>
  <si>
    <t>all the kittens have been raised in a loving family home , they are ...</t>
  </si>
  <si>
    <t>latin pop artist arrives at red carpet event</t>
  </si>
  <si>
    <t>computer includes a large number of sensors .</t>
  </si>
  <si>
    <t>american football head coach leads the team onto the field to play american football team .</t>
  </si>
  <si>
    <t>rhythm and blues artist attends ceremony after party</t>
  </si>
  <si>
    <t>view of the canal from the house</t>
  </si>
  <si>
    <t>woman walking on the road in mountains at sunset</t>
  </si>
  <si>
    <t>a general view toward tourist attraction as thick fog shrouds the city</t>
  </si>
  <si>
    <t>planet earth seen over the earth</t>
  </si>
  <si>
    <t>businessman holding currency notes in a clothing store</t>
  </si>
  <si>
    <t>garage and shed of the stylish home</t>
  </si>
  <si>
    <t>woman holding flowers sitting on a bench</t>
  </si>
  <si>
    <t>having fun by the dining hall .</t>
  </si>
  <si>
    <t>in the book : images showcasing people from different countries and cultures .</t>
  </si>
  <si>
    <t>a rendering of a hotel room .</t>
  </si>
  <si>
    <t>cover art for i could use a drink</t>
  </si>
  <si>
    <t>actors arrives for the premiere .</t>
  </si>
  <si>
    <t>style glowing flag fluttering on the wind .</t>
  </si>
  <si>
    <t>murals covered most of the walls representing portions of history .</t>
  </si>
  <si>
    <t>goalkeeper jumps for a catch during republic vs. country .</t>
  </si>
  <si>
    <t>cricket player looks on during the final</t>
  </si>
  <si>
    <t>food the shape of a heart</t>
  </si>
  <si>
    <t>people walk in the middle on tuesday morning close .</t>
  </si>
  <si>
    <t>image may contain : person , on stage , playing a musical instrument , night , guitar and indoor</t>
  </si>
  <si>
    <t>he can even cut the flame off of a candle .</t>
  </si>
  <si>
    <t>power lines dangle near the street after strong winds blew down a large tree onto road near the cemetery thursday morning .</t>
  </si>
  <si>
    <t>aircraft of squadron waiting to join the runway</t>
  </si>
  <si>
    <t>yellow tulips and water glass in backlight on the black and white background</t>
  </si>
  <si>
    <t>hard rock artist displays several facial expressions during a performance</t>
  </si>
  <si>
    <t>happy new year green modern logo .</t>
  </si>
  <si>
    <t>watching the sunset from guest house</t>
  </si>
  <si>
    <t>making the most at the last minute</t>
  </si>
  <si>
    <t>vector sketch of the ice cream .</t>
  </si>
  <si>
    <t>person , right , chases a loose ball next to basketball player during the first half of a basketball game .</t>
  </si>
  <si>
    <t>a vintage double decker bus</t>
  </si>
  <si>
    <t>property image # beach house with pool in closed - front condo to the sea</t>
  </si>
  <si>
    <t>... person caught the largest fish of all !</t>
  </si>
  <si>
    <t>actor and dramatist with actor at a function</t>
  </si>
  <si>
    <t>creature , a dog , poses on the stage .</t>
  </si>
  <si>
    <t>i 'm getting something like this on my wrist , smaller and in white .</t>
  </si>
  <si>
    <t>part of the tern colony .</t>
  </si>
  <si>
    <t>detectives are investigating after someone fired shots into a car friday evening .</t>
  </si>
  <si>
    <t>events -- dining with dinosaurs</t>
  </si>
  <si>
    <t>fireplace , fire is burning in the fireplace , stone marble .</t>
  </si>
  <si>
    <t>unicorn with wings flying in the sky .</t>
  </si>
  <si>
    <t>castle affords views over the whole city of a city to the mountains beyond .</t>
  </si>
  <si>
    <t>horse from the last century</t>
  </si>
  <si>
    <t>pottery making on a pottery wheel</t>
  </si>
  <si>
    <t>residential kitchen gray tiles tiled by a colored carpet</t>
  </si>
  <si>
    <t>sick man is lying in his bed and drink tea .</t>
  </si>
  <si>
    <t>sky full of kites and flags at the seaside</t>
  </si>
  <si>
    <t>not only is he a talented musician and artist but he 's also very intelligent and humble .</t>
  </si>
  <si>
    <t>this young steer loves kicking up his heels in the pastures of shelter .</t>
  </si>
  <si>
    <t>workplace with modern office furniture in minimalistic design .</t>
  </si>
  <si>
    <t>the car on the road by the sea</t>
  </si>
  <si>
    <t>happy family portrait at the park</t>
  </si>
  <si>
    <t>stone wall behind australian suburb .</t>
  </si>
  <si>
    <t>a tractor on the snow - covered field</t>
  </si>
  <si>
    <t>baby in a white towel</t>
  </si>
  <si>
    <t>person start up business people sitting in a window and talking</t>
  </si>
  <si>
    <t>attractive plant by the pool</t>
  </si>
  <si>
    <t>logo of star with arrow on a black background .</t>
  </si>
  <si>
    <t>example of a trendy patio design</t>
  </si>
  <si>
    <t>bearded man drinking beer from a beer mug over black background .</t>
  </si>
  <si>
    <t>flower arrangement in the home</t>
  </si>
  <si>
    <t>fill with water to the top .</t>
  </si>
  <si>
    <t>christmas and new year decorations on the fingers , vector .</t>
  </si>
  <si>
    <t>rock artist of the rock and roll band poses for a portrait</t>
  </si>
  <si>
    <t>mother and children about to travel by canoe</t>
  </si>
  <si>
    <t>the apartment building 's architecture is art period 's answer .</t>
  </si>
  <si>
    <t>person throws to a batter during the first inning of a baseball game</t>
  </si>
  <si>
    <t>winter landscape in top of the mountain - sunny day</t>
  </si>
  <si>
    <t>v as victory out of the dark</t>
  </si>
  <si>
    <t>set of orange pumpkins for western christian holiday on a white background</t>
  </si>
  <si>
    <t>healthy snacks for kids for holiday .</t>
  </si>
  <si>
    <t>chapel and campus in the snow</t>
  </si>
  <si>
    <t>a model walks the runway during the fashion show after party following the group stage match</t>
  </si>
  <si>
    <t>person in front of a sign .</t>
  </si>
  <si>
    <t>back view of a couple with arms around each other</t>
  </si>
  <si>
    <t>a collection of wine bottles in front of a small blackboard .</t>
  </si>
  <si>
    <t>the easiest house for pigs</t>
  </si>
  <si>
    <t>alphabet letter o colorful logo in the circle .</t>
  </si>
  <si>
    <t>old caucasian woman goes to open the curtains in living room and looks outside</t>
  </si>
  <si>
    <t>the vehicles and trailers at the site could have been used to install a nuclear device for an underground test</t>
  </si>
  <si>
    <t>organisation in debate ; illustration to unidentified book .</t>
  </si>
  <si>
    <t>baseball player looks on in this portrait before a game circa baseball player played for sports team from 196066</t>
  </si>
  <si>
    <t>the balcony looking out on the street</t>
  </si>
  <si>
    <t>abstract texture of the purple smoke over black background</t>
  </si>
  <si>
    <t>politician is saluted by person before handing him a diploma after politician addressed graduates .</t>
  </si>
  <si>
    <t>jolly female driver at the wheel sitting in her car #</t>
  </si>
  <si>
    <t>actor attends show during fashion week</t>
  </si>
  <si>
    <t>illustration of a yellow lightbulb</t>
  </si>
  <si>
    <t>this is the volume of a pyramid .</t>
  </si>
  <si>
    <t>the highlight of the event has having some members go onto the stage to sing for their daddy .</t>
  </si>
  <si>
    <t>the view from the house</t>
  </si>
  <si>
    <t>fish for sale in the market</t>
  </si>
  <si>
    <t>a seamless patterned tile of the clan</t>
  </si>
  <si>
    <t>a model walks the runway at the show during ss16</t>
  </si>
  <si>
    <t>athlete celebrates with his team - mates after scoring his team 's first goal during the match .</t>
  </si>
  <si>
    <t>colorful pebble stones texture by the beach</t>
  </si>
  <si>
    <t>master bedroom with en - suite bathrooms and an additional disabled bathroom</t>
  </si>
  <si>
    <t>actor in a green bomber jacket , white blouse , skinny jeans , and flats .</t>
  </si>
  <si>
    <t>emblem or label depicting a comb and scissors with text</t>
  </si>
  <si>
    <t>young couple walk in the park - stock photos</t>
  </si>
  <si>
    <t>a helicopter surveys the damage in the aftermath</t>
  </si>
  <si>
    <t>what to wear most people who visit country come for reason --</t>
  </si>
  <si>
    <t>one of the various modes of transportation around a city</t>
  </si>
  <si>
    <t>the majestic tree at the center .</t>
  </si>
  <si>
    <t>estate is known due to its combination of architecture .</t>
  </si>
  <si>
    <t>the mother - of - two looked stunning in a black floor - length gown</t>
  </si>
  <si>
    <t>model and person at the show during fashion week at broadway .</t>
  </si>
  <si>
    <t>new roof with a guarantee</t>
  </si>
  <si>
    <t>actor is mobbed by fans as he arrives at the premiere of the animated film .</t>
  </si>
  <si>
    <t>screenwriter arrives at the premiere</t>
  </si>
  <si>
    <t>hard rock artist performs live on stage</t>
  </si>
  <si>
    <t>tractor sits under a barn</t>
  </si>
  <si>
    <t>getting everything lined up , person started slipping the stainless steel pipe together .</t>
  </si>
  <si>
    <t>surrounding this space is a set of large , full height windows and sliding glass panels , which offers abundant natural light throughout the open plan interior .</t>
  </si>
  <si>
    <t>fans watch race before the 142nd running of the horse race</t>
  </si>
  <si>
    <t>the wonderful puppets will be sold</t>
  </si>
  <si>
    <t>cross stitch i made a few months back .</t>
  </si>
  <si>
    <t>portrait of a girl holding a starfish on the beach</t>
  </si>
  <si>
    <t>shot of the reclining buddha at temple</t>
  </si>
  <si>
    <t>worn old dumbbell on a white background close - up .</t>
  </si>
  <si>
    <t>a grassy ground with skyscrapers behind it</t>
  </si>
  <si>
    <t>chalk cliffs on the coast .</t>
  </si>
  <si>
    <t>hiding : person uses the umbrella to shelter from the rain as he travels</t>
  </si>
  <si>
    <t>people brave snow and high winds during a winter storm</t>
  </si>
  <si>
    <t>territory on a white background vector art illustration</t>
  </si>
  <si>
    <t>medical team operating a patient in an operating room</t>
  </si>
  <si>
    <t>person performing the music of composer and person on tuesday night</t>
  </si>
  <si>
    <t>a fireplace warms a lounge area</t>
  </si>
  <si>
    <t>country artist performs on stage during tv network of the year .</t>
  </si>
  <si>
    <t>a model wearing a wig poses backstage before a show taking part .</t>
  </si>
  <si>
    <t>a place where even the old men fight - and like it</t>
  </si>
  <si>
    <t>girl leafing through a notebook in the library .</t>
  </si>
  <si>
    <t>girl holding a bouquet of pink roses</t>
  </si>
  <si>
    <t>the city on the last night</t>
  </si>
  <si>
    <t>a woman using a pitchfork in a small field .</t>
  </si>
  <si>
    <t>shark with no eyes - photo #</t>
  </si>
  <si>
    <t>a bright yellow sun in a deep red - orange sky says good night to us .</t>
  </si>
  <si>
    <t>red deer stag during the rutting season in beech forest</t>
  </si>
  <si>
    <t>revelers enjoy the parade followed by thousands of people during holiday period</t>
  </si>
  <si>
    <t>a city was hitting his stride and feeling comfortable on stage .</t>
  </si>
  <si>
    <t>polar bears hand drawn cartoon characters .</t>
  </si>
  <si>
    <t>a guide to exploring tourist attraction</t>
  </si>
  <si>
    <t>first person point of view from inside a football player 's helmet , from the huddle to running a touchdown</t>
  </si>
  <si>
    <t>young woman hands with cream on the wood background</t>
  </si>
  <si>
    <t>vehicle : he loaded his belongings into the trunk of a white suv , which was waiting outside</t>
  </si>
  <si>
    <t>the cables at the bottom are for the 240 , still attached to what 's left of the double pole .</t>
  </si>
  <si>
    <t>person lost in the desert</t>
  </si>
  <si>
    <t>things on head : my assistant got his new phone to work , finally , and i got a piece of cheese again ... finally !</t>
  </si>
  <si>
    <t>offshore paragliding by hauling by speed boat at the sea around a city</t>
  </si>
  <si>
    <t>the solitary tree providing some shade .</t>
  </si>
  <si>
    <t>cash euro banknotes spread out on the table .</t>
  </si>
  <si>
    <t>front and center - adding a seasonal wreath to your front door for a welcoming touch .</t>
  </si>
  <si>
    <t>when your child has a bump on the head .</t>
  </si>
  <si>
    <t>a picture of biological species</t>
  </si>
  <si>
    <t>a final note to potential fans</t>
  </si>
  <si>
    <t>woman with straw hat looking up at the sun</t>
  </si>
  <si>
    <t>stock image of crowded street and rickshaws</t>
  </si>
  <si>
    <t>baby lying with her parents on the bed .</t>
  </si>
  <si>
    <t>freesia pastel mixed in a pot</t>
  </si>
  <si>
    <t>find the correct shadow for children .</t>
  </si>
  <si>
    <t>pop artist is photographed for the observer</t>
  </si>
  <si>
    <t>a seamless patterned tile of the tartan</t>
  </si>
  <si>
    <t>person makes a run during person at preseason football game on friday</t>
  </si>
  <si>
    <t>let it be and go to the sea .</t>
  </si>
  <si>
    <t>doctors taking care of a sick patient</t>
  </si>
  <si>
    <t>businessman standing on the arrow , cartoon</t>
  </si>
  <si>
    <t>woman stretching her arms before exercising in the gym</t>
  </si>
  <si>
    <t>young businessman wearing sunglasses is answering a phone call on his mobile phone .</t>
  </si>
  <si>
    <t>cars parked at a drive - in theater</t>
  </si>
  <si>
    <t>people wear colored socks at the annual march</t>
  </si>
  <si>
    <t>yellow chairs sit side by side casting long shadows on the green summertime grass of accommodation type</t>
  </si>
  <si>
    <t>vector flat style illustration of cows graze in a field .</t>
  </si>
  <si>
    <t>logo for a beer bottle</t>
  </si>
  <si>
    <t>composite image of hand writing with a white chalk</t>
  </si>
  <si>
    <t>cricketer laughs during a team training session</t>
  </si>
  <si>
    <t>swimming over the beautiful corals .</t>
  </si>
  <si>
    <t>actor and person attend the store anniversary at a city .</t>
  </si>
  <si>
    <t>a view shows the logo on the headquarters at the financial and business district .</t>
  </si>
  <si>
    <t># makes a sliding catch in the sixth inning during game action against sports team .</t>
  </si>
  <si>
    <t>texture of dust in the wind over black background</t>
  </si>
  <si>
    <t>running with pals : the actress looked to be joined by some friends</t>
  </si>
  <si>
    <t>seamless pattern with christmas sock decorated snowflakes , sock for gifts on a red background , illustration</t>
  </si>
  <si>
    <t>actor in publicity portrait , looking fabulous in a black dress .</t>
  </si>
  <si>
    <t>skiers helping each other on mountain</t>
  </si>
  <si>
    <t>young olympic sports men holding cup celebrating on the winners podium</t>
  </si>
  <si>
    <t>dress up the holiday table with easy crafts that you can make with the whole family .</t>
  </si>
  <si>
    <t>person among garage punk artist</t>
  </si>
  <si>
    <t>actor poses with his award at the awards winners board .</t>
  </si>
  <si>
    <t>sunset with water in the foreground .</t>
  </si>
  <si>
    <t>sign on the sandy beach by the ocean - holiday concept</t>
  </si>
  <si>
    <t>set cows are herded to be milked on a dairy farm</t>
  </si>
  <si>
    <t>person -- want to know more , click on the image .</t>
  </si>
  <si>
    <t>unitary state ? country ? japan ? start here !</t>
  </si>
  <si>
    <t>gorgeous street style moments captured in the streets .</t>
  </si>
  <si>
    <t>treasure chest isolated on a wooden table</t>
  </si>
  <si>
    <t>people won a historic world team medal for country last year</t>
  </si>
  <si>
    <t>pair of bracelets from the people .</t>
  </si>
  <si>
    <t>ski area reports inches of new snow during a winter wonderland - packed season .</t>
  </si>
  <si>
    <t>placing the wedding cake in the oven</t>
  </si>
  <si>
    <t>industry on a white background</t>
  </si>
  <si>
    <t>trucks - lifted my brother has this truck it is red with blue flames</t>
  </si>
  <si>
    <t>general view of a basketball with the signature of organization leader .</t>
  </si>
  <si>
    <t>i get excited when i see this sign after we have been walking all over a city .</t>
  </si>
  <si>
    <t>conceptual symbol of multiracial human hands surrounding the globe .</t>
  </si>
  <si>
    <t>architectural details from the facade of the art and architecture building</t>
  </si>
  <si>
    <t>art with gold effect and a moon with black background</t>
  </si>
  <si>
    <t>a man spends the morning on his porch watching the ferries arrive .</t>
  </si>
  <si>
    <t>hand holding the black compass isolated on green background</t>
  </si>
  <si>
    <t>close - up of a tulip flowers</t>
  </si>
  <si>
    <t>you need a car seat in a taxi by law</t>
  </si>
  <si>
    <t>black square maze on a white background</t>
  </si>
  <si>
    <t>this is the old cathedral in the main square</t>
  </si>
  <si>
    <t>a large amount of trash polluting our waters</t>
  </si>
  <si>
    <t>leaf clover on a white background</t>
  </si>
  <si>
    <t>bananas on sale in a market</t>
  </si>
  <si>
    <t>a peasant and his farm .</t>
  </si>
  <si>
    <t>blurred smart watches are near the pebble beach of the ocean .</t>
  </si>
  <si>
    <t>the mascot enjoyed his afternoon in the snowy conditions</t>
  </si>
  <si>
    <t>public art by visual artist on the fourth plinth , with blue sky and clouds</t>
  </si>
  <si>
    <t>property image # new stone made villa with panoramic sea view - km away from a sandy beach !</t>
  </si>
  <si>
    <t>portrait of young woman holding a bouquet of flowers</t>
  </si>
  <si>
    <t>vector illustration of green leaves on a white background</t>
  </si>
  <si>
    <t>a helicopter participates in a close - air support training exercise during weapons</t>
  </si>
  <si>
    <t>view in gallery floor - to - ceiling window with an unobstructed view</t>
  </si>
  <si>
    <t>hard rock artist of hard rock artist performs at concert theater</t>
  </si>
  <si>
    <t>exploding hole in the white paper against white background</t>
  </si>
  <si>
    <t>a peacock displays its feathers .</t>
  </si>
  <si>
    <t>pop artist performs with music video performer onstage during day of the festival .</t>
  </si>
  <si>
    <t>american football team and a skull tattoo by person</t>
  </si>
  <si>
    <t>actor and woman attends the premiere</t>
  </si>
  <si>
    <t>this is a still from comedy film .</t>
  </si>
  <si>
    <t>the main street in the village</t>
  </si>
  <si>
    <t>model isolated over a white background photo</t>
  </si>
  <si>
    <t>a woman sitting on a hospital bed</t>
  </si>
  <si>
    <t>sterling money with pound coins in a stack and banknotes</t>
  </si>
  <si>
    <t>map with the indication --</t>
  </si>
  <si>
    <t>blue water bridges on a foggy morning</t>
  </si>
  <si>
    <t>person at entrance to the shrine , and person</t>
  </si>
  <si>
    <t>moving escalator in the business center of a city</t>
  </si>
  <si>
    <t>a guide pilots a motorized canoe along the river</t>
  </si>
  <si>
    <t>portrait of a young brown - haired woman near a christmas tree</t>
  </si>
  <si>
    <t>colorful seamless pattern on the subject of cucumber</t>
  </si>
  <si>
    <t>yoga position in the white ornament on a colorful background .</t>
  </si>
  <si>
    <t>politicians hand out candy to children during an event .</t>
  </si>
  <si>
    <t>surprising : while unassuming from the outside the vintage property has - square - feet of living space</t>
  </si>
  <si>
    <t>fairy tale book : the cakes , such as this effort representing a city would give the contestants of this year ¿ s special interest tv program a run for their money</t>
  </si>
  <si>
    <t>fans in the stands during sports association</t>
  </si>
  <si>
    <t>vector illustration of a vintage frame on floral and striped background for invitations and birthday cards .</t>
  </si>
  <si>
    <t>actors pose for a publicity still for the film</t>
  </si>
  <si>
    <t>my girlfriend taking care of a sick kitten</t>
  </si>
  <si>
    <t>throw - on style from £ 15 for this bomber jacket .</t>
  </si>
  <si>
    <t>football player reacts after politician failed to score with a penalty during the round of leg match .</t>
  </si>
  <si>
    <t>a before and after photo from above the area where we spent the last night on the river .</t>
  </si>
  <si>
    <t>chronic ink tattoos tattoo - cover up of a dragon with a bigger dragon , by person .</t>
  </si>
  <si>
    <t>a model walks the runway at the autumn winter fashion show during paris menswear fashion week .</t>
  </si>
  <si>
    <t>traditional pop artist at show</t>
  </si>
  <si>
    <t>person and pop artist of person perform on stage</t>
  </si>
  <si>
    <t>a wooden house close to the river</t>
  </si>
  <si>
    <t>goats on the roof 's photo .</t>
  </si>
  <si>
    <t>a large pig 's head close - up on a pig farm</t>
  </si>
  <si>
    <t>autumn background from leaves of different colors with the inscription</t>
  </si>
  <si>
    <t>add the dry ingredients to the batter .</t>
  </si>
  <si>
    <t>the bride sits while the make up artist applies foundation</t>
  </si>
  <si>
    <t>u and vintage initials logo symbol .</t>
  </si>
  <si>
    <t>texture of brushed metal with a geometrical pattern .</t>
  </si>
  <si>
    <t>painting of a koi fish</t>
  </si>
  <si>
    <t>actor is a beauty in black - 1</t>
  </si>
  <si>
    <t>would you like a cup of coffee ?</t>
  </si>
  <si>
    <t>an aerial photo playing surface</t>
  </si>
  <si>
    <t>wide shot time - lapse of white clouds rolling over a street scene .</t>
  </si>
  <si>
    <t>another world : it is in stark contrast to this grand hall in what is thought to be a hotel</t>
  </si>
  <si>
    <t>christmas lights on a building</t>
  </si>
  <si>
    <t>with a gemstone in the center</t>
  </si>
  <si>
    <t>drawing a blank with wall art</t>
  </si>
  <si>
    <t>person waits for his bride at a wedding ceremony</t>
  </si>
  <si>
    <t>rapper and president of music video performer poses for a photo backstage during music video tv program .</t>
  </si>
  <si>
    <t>man sitting on a bench at horse race</t>
  </si>
  <si>
    <t>wide view across the offices by constellations showing acoustic panelling</t>
  </si>
  <si>
    <t>actor attends the royal world premiere</t>
  </si>
  <si>
    <t>drop falls from the leaf</t>
  </si>
  <si>
    <t>coach looks on during the first half of saturday 's game</t>
  </si>
  <si>
    <t>for the first time i experienced a hike where you look up and see the entire sky .</t>
  </si>
  <si>
    <t>portrait of a boy sitting in an office and pretending like a businessman</t>
  </si>
  <si>
    <t>preparing to brave the big wheel !</t>
  </si>
  <si>
    <t>dense fog on a highway</t>
  </si>
  <si>
    <t>animal bites a plastic pipe on the bed in the room</t>
  </si>
  <si>
    <t>look your demons in the eyes and sayfuck you</t>
  </si>
  <si>
    <t>a yacht which broke its mooring and has run aground off a city</t>
  </si>
  <si>
    <t>a shelf of wine , with woman tasting in background</t>
  </si>
  <si>
    <t>muddy section of the trail once it leaves river</t>
  </si>
  <si>
    <t>poster design with the new graphic language .</t>
  </si>
  <si>
    <t>silhouette of lovely couple at the beach in sunset</t>
  </si>
  <si>
    <t>tennis player poses with her trophy after she won against tennis player in the ladies final match</t>
  </si>
  <si>
    <t>the glasses are honestly kinda ridiculous , but i love the long skirt with the flowing top .</t>
  </si>
  <si>
    <t>shot of a beautiful bride walking away but turns around to flirt with the camera .</t>
  </si>
  <si>
    <t>soccer player watches on during the match with the rest of his coaching staff</t>
  </si>
  <si>
    <t>woman crying on the floor while her dog tries to comfort her</t>
  </si>
  <si>
    <t>90 's vibes at the unique show !</t>
  </si>
  <si>
    <t>singer in uniform as person singing w the chorus in opera on stage</t>
  </si>
  <si>
    <t>bags outside of a souvenir shop .</t>
  </si>
  <si>
    <t>partial solar eclipse at sunrise , seen .</t>
  </si>
  <si>
    <t>person leaves growing amongst a snow - covered pine .</t>
  </si>
  <si>
    <t>tv actor attends the fashion show during spring .</t>
  </si>
  <si>
    <t>grunge rubber stamp with flag , map and the word country written inside , vector illustration vector</t>
  </si>
  <si>
    <t>an elevated park and walkway built on old railway viaduct</t>
  </si>
  <si>
    <t>found some tulip flowers and fungi while hiking .</t>
  </si>
  <si>
    <t>person attends call backs for show</t>
  </si>
  <si>
    <t>it is no small event : thousands of people flocked to see the cast speak ; here person is on the big screen as fans take photos from the crowd</t>
  </si>
  <si>
    <t>little girl and boy with a basket of limes , selective focus</t>
  </si>
  <si>
    <t>map with embedded flag on planet surface .</t>
  </si>
  <si>
    <t>cannon captured by armed force</t>
  </si>
  <si>
    <t>a close up photo of my commissioned mixed media painting featuring a couple of dragonflies and forget - me - not flowers. :)</t>
  </si>
  <si>
    <t>a collection of empty shoes alongside river signifying the city 's victims</t>
  </si>
  <si>
    <t>the arch in the kitchen in modern style</t>
  </si>
  <si>
    <t>the view from the window ... boho bedrooms , comfy , nooks , windows</t>
  </si>
  <si>
    <t>an euro bill is held in the hand .</t>
  </si>
  <si>
    <t>hot girl on a cold day !</t>
  </si>
  <si>
    <t>stream in the forest , winter season</t>
  </si>
  <si>
    <t>electrical wires and a clouded out sun above a rooftop .</t>
  </si>
  <si>
    <t>sunset on the golf course</t>
  </si>
  <si>
    <t>old buildings on the main square</t>
  </si>
  <si>
    <t>writer arrives for the los angeles premiere .</t>
  </si>
  <si>
    <t>vintage style image of the world 's highest mountain .</t>
  </si>
  <si>
    <t>cat lying on a window of streets of city</t>
  </si>
  <si>
    <t>may day march and rally</t>
  </si>
  <si>
    <t>all smiles after a job well done</t>
  </si>
  <si>
    <t>x bathroom design small bathrooms ideas for a</t>
  </si>
  <si>
    <t>selective focus on sweet and glazed pastry in the middle</t>
  </si>
  <si>
    <t>young couple on the bench at the street .</t>
  </si>
  <si>
    <t>a model walks the runway at fashion show during event .</t>
  </si>
  <si>
    <t>actor leaves radio broadcasting business .</t>
  </si>
  <si>
    <t>overcoat in a regular fit</t>
  </si>
  <si>
    <t>happy family in the yard</t>
  </si>
  <si>
    <t>olympic athlete is top scorer this season , with goals .</t>
  </si>
  <si>
    <t>a helicopter carrying gallons of water takes off</t>
  </si>
  <si>
    <t>flying arrow to the red center of round target</t>
  </si>
  <si>
    <t>cute bear with the inscription it 's a girl on a pink background in the peas</t>
  </si>
  <si>
    <t>vector silhouettes man who is in a wheelchair with a girl .</t>
  </si>
  <si>
    <t>actors in a scene from a production .</t>
  </si>
  <si>
    <t>park bench near a lake</t>
  </si>
  <si>
    <t>arch bridge over tourist attraction near the art gallery</t>
  </si>
  <si>
    <t>the team takes the field during the football game against high school .</t>
  </si>
  <si>
    <t>illustration of a mechanic wearing hat holding spanner wrench facing front inside shield crest on isolated background done in retro style .</t>
  </si>
  <si>
    <t>art pieces from various artists in 10th edition of the annual contemporary</t>
  </si>
  <si>
    <t>spectators watch from balconies as the marching band walks during event thursday .</t>
  </si>
  <si>
    <t>child sleeping in the back of a car</t>
  </si>
  <si>
    <t>adherents perform prayers during the first day .</t>
  </si>
  <si>
    <t>the snow was absolutely beautiful on all the trees and bushes .</t>
  </si>
  <si>
    <t>also chalets on stilts overlooking the sea</t>
  </si>
  <si>
    <t>this plan has a luxurious second bathroom finished with high end fixtures including a freestanding vanity .</t>
  </si>
  <si>
    <t>views of the village and hillside from the terrace .</t>
  </si>
  <si>
    <t>portrait of a lady by painting artist</t>
  </si>
  <si>
    <t>what kind of animals were deity , people</t>
  </si>
  <si>
    <t>american football player kneels down with teammates before the national anthem was played ahead of a football game against sports team .</t>
  </si>
  <si>
    <t>... quiet and has turtles .</t>
  </si>
  <si>
    <t>pretty high school student with long hair and wearing glasses , studying in the library while using laptop on desk</t>
  </si>
  <si>
    <t>psychological research has uncovered that implanted suggested memories can cause people to have a negative reaction to alcohol and thereby stop drinking as much</t>
  </si>
  <si>
    <t>view of mountains to the west</t>
  </si>
  <si>
    <t>the town is located at the bottom of a narrow valley , surrounded by mountains and forest , dark clouds at the sky</t>
  </si>
  <si>
    <t>autumn colors of the forests surrounding an isolated village in the valley</t>
  </si>
  <si>
    <t>sign right before tourist attraction</t>
  </si>
  <si>
    <t>vehicles moving on the road .</t>
  </si>
  <si>
    <t>comic illustration of the evil boss with cute mask and bat</t>
  </si>
  <si>
    <t>healthy fruits on the wooden board , oranges , strawberries , lemon and apple</t>
  </si>
  <si>
    <t>northern lights fold in the sky above north while temperature dips to minus</t>
  </si>
  <si>
    <t>crowds of tourists gather outside tourist attraction</t>
  </si>
  <si>
    <t>a deer near a weeping willow tree</t>
  </si>
  <si>
    <t>romantic young couple on the beach</t>
  </si>
  <si>
    <t>couple walking in a field and holding hands at sunset .</t>
  </si>
  <si>
    <t>olympic athlete of pitches during day .</t>
  </si>
  <si>
    <t>close - up of pointing finger on a sign</t>
  </si>
  <si>
    <t>where in the world ? the biggest confusion was</t>
  </si>
  <si>
    <t>person has been working on fashion week and starting her career as a model</t>
  </si>
  <si>
    <t>to the sweetest person royalty free stock illustrations</t>
  </si>
  <si>
    <t>you should know everything about the laptop 's skin</t>
  </si>
  <si>
    <t>silhouettes of horses grazing in a pasture , bird flying in the sky</t>
  </si>
  <si>
    <t>we walked this loop on our trip - i have a picture of this exact tree !</t>
  </si>
  <si>
    <t>ramparts and walls , the walled coastal town</t>
  </si>
  <si>
    <t>a view by geographical feature category</t>
  </si>
  <si>
    <t>the other side of the lighthouse</t>
  </si>
  <si>
    <t>silhouette in profile of an athletic caucasian middle - aged man wearing t - shirt and jeans shouting</t>
  </si>
  <si>
    <t>latin pop artist and dancers</t>
  </si>
  <si>
    <t>the tradition will live on regardless of what happens to the trees .</t>
  </si>
  <si>
    <t>panoramic view on a beautiful day</t>
  </si>
  <si>
    <t>the owners of this home persuaded their neighbors to have us build the home next door .</t>
  </si>
  <si>
    <t>grime artist kept his sunglasses on while posing on the red carpet</t>
  </si>
  <si>
    <t>person has otherwise sane male friends who rank witnessing the arrival of their babies among the most magical and moving experiences of their lives</t>
  </si>
  <si>
    <t>fresh green apples on branches of an apple tree after summer rain</t>
  </si>
  <si>
    <t>youthful hairstyle and fashion of the 80s</t>
  </si>
  <si>
    <t>unusual : the star kept the rest of her outfit simple in a knee - length skirt and buckled boots</t>
  </si>
  <si>
    <t>pose with the prize winning pumpkin saturday .</t>
  </si>
  <si>
    <t>basilica of roman catholic place of worship : facade</t>
  </si>
  <si>
    <t>covered pathway which leads to the other pavilions</t>
  </si>
  <si>
    <t>we 're hung up on bold brows !</t>
  </si>
  <si>
    <t>bison walking through a forest clearing</t>
  </si>
  <si>
    <t>runners from people run through neighborhood .</t>
  </si>
  <si>
    <t>a lightning strike on the black background photo</t>
  </si>
  <si>
    <t>file - a sign for the federal court stands outside the building on wednesday morning .</t>
  </si>
  <si>
    <t>flower wreath on a wooden bench at park</t>
  </si>
  <si>
    <t>silhouettes of people sitting around a bonfire in the night and talking to each other</t>
  </si>
  <si>
    <t>cases of beer in a supermarket</t>
  </si>
  <si>
    <t>must - have wagon for bringing supplies to the park or beach</t>
  </si>
  <si>
    <t>animal in the grass of the park</t>
  </si>
  <si>
    <t>person pitches against sports team</t>
  </si>
  <si>
    <t>injuries : a woman is placed into an ambulance outside the church was evacuated</t>
  </si>
  <si>
    <t>smiley ball as clown in the circus</t>
  </si>
  <si>
    <t>dog almost lost a leg this summer so the dog could use a blessing said the owner .</t>
  </si>
  <si>
    <t>silhouette of person fixing the cross - dramatic concept - close up slow motion</t>
  </si>
  <si>
    <t>automobile model and another car for a wedding with ribbons</t>
  </si>
  <si>
    <t>shot of a beautician applying colors on a bride 's hand</t>
  </si>
  <si>
    <t>stones piled in the sand</t>
  </si>
  <si>
    <t>image of a praying mantis style tribal tattoo .</t>
  </si>
  <si>
    <t>actor attends the gala screening during festival .</t>
  </si>
  <si>
    <t>pretty in pink : actor and pop artist wear very similar looks !</t>
  </si>
  <si>
    <t>so you sailed away , into a grey sky morning ...</t>
  </si>
  <si>
    <t>actor reveals she had an affair with actor while filming first movie</t>
  </si>
  <si>
    <t>when these players are leaving for soccer league and when they are back</t>
  </si>
  <si>
    <t>the logo of bar on white and red backgrounds .</t>
  </si>
  <si>
    <t>actor accompanied by actor takes their boys out at the farmers</t>
  </si>
  <si>
    <t>tv producer and actor attend the premiere at laemmle noho</t>
  </si>
  <si>
    <t>thank you for checking out this listing !</t>
  </si>
  <si>
    <t>the north front and industry in july .</t>
  </si>
  <si>
    <t>4k portrait of attractive mixed ethnicity group of friends at glamorous party , with city lights in the background</t>
  </si>
  <si>
    <t>dramatist and person attend the premiere .</t>
  </si>
  <si>
    <t>girls walking in the autumn forest with the dog</t>
  </si>
  <si>
    <t>a woman 's hand working on sewing a quilt</t>
  </si>
  <si>
    <t>actor attends premiere during festival held .</t>
  </si>
  <si>
    <t>the midfielder appeared to direct his celebration at his new fans</t>
  </si>
  <si>
    <t>christmas time in our school ... and the wall .</t>
  </si>
  <si>
    <t>this wall thanks the key donors for this project and also highlights many of the other people that have supported these efforts over the years .</t>
  </si>
  <si>
    <t>race each other on horses</t>
  </si>
  <si>
    <t>close - up of young handsome man energetically singing the song into the microphone in studio on white background</t>
  </si>
  <si>
    <t>perhaps the only time i was able to stare at the sun and see its shape .</t>
  </si>
  <si>
    <t>the unknown man is said to have kept saying these phrases for almost the entire length of the flight</t>
  </si>
  <si>
    <t>barista creates a picture of milk on coffee</t>
  </si>
  <si>
    <t>nordic combined skier carries his skis during the part of the competition</t>
  </si>
  <si>
    <t>players players that put up a good performance for football team against football team</t>
  </si>
  <si>
    <t>a chipmunk enjoys a peanut from a human hand .</t>
  </si>
  <si>
    <t>woman driving a car on the paved country road</t>
  </si>
  <si>
    <t>walkers crossing the suspension bridge over river</t>
  </si>
  <si>
    <t>active 24k gold for a youthful , glowing skin</t>
  </si>
  <si>
    <t>image may contain : person , on stage , playing a musical instrument , standing , night and outdoor</t>
  </si>
  <si>
    <t>some type of love - soft pink</t>
  </si>
  <si>
    <t>a man bundled under a blanket while sick .</t>
  </si>
  <si>
    <t>cocktail of the month by person</t>
  </si>
  <si>
    <t>advancing the rights of adolescent girls createsvirtuous cycle , say global leaders</t>
  </si>
  <si>
    <t>hip hop artist attends the party with person</t>
  </si>
  <si>
    <t>flag waving on the wind</t>
  </si>
  <si>
    <t>new year and western christian holiday winter landscape background with film character with gift bag and snowman and wooden sign showing the way</t>
  </si>
  <si>
    <t>a grazing on tall grasses in a forest clearing .</t>
  </si>
  <si>
    <t>cars travel on a bridge over river</t>
  </si>
  <si>
    <t>small messenger bag via a combo of tutorials</t>
  </si>
  <si>
    <t>a red vintage car is driving on a main road and the lady inside is lifting her hands up .</t>
  </si>
  <si>
    <t>ice hockey player changes his intended direction behind sports team</t>
  </si>
  <si>
    <t>photo taken by blues artist</t>
  </si>
  <si>
    <t>the official opening of the new library .</t>
  </si>
  <si>
    <t>a bite - size potato loaded with flavor</t>
  </si>
  <si>
    <t>a dark and red autumn forest with powerful fall colors and bright sunlight shining through the trees</t>
  </si>
  <si>
    <t>view from a window of a train</t>
  </si>
  <si>
    <t>women worship deity on holiday</t>
  </si>
  <si>
    <t>basketball player will surely have some memorable dunks against a team where things get a little bit more personal courtesy</t>
  </si>
  <si>
    <t>under the bridge for 1920x1080</t>
  </si>
  <si>
    <t>go camping and have a wonderful holiday .</t>
  </si>
  <si>
    <t>attractive couple walking through an urban city .</t>
  </si>
  <si>
    <t>beach huts next the sea</t>
  </si>
  <si>
    <t>colored ribbons with a flowers</t>
  </si>
  <si>
    <t># can not make a catch against sports team .</t>
  </si>
  <si>
    <t>map with nodes link by line with other country in the world .</t>
  </si>
  <si>
    <t>heart icon , isolated on a pink background .</t>
  </si>
  <si>
    <t>parts of the car engine -- stock vector #</t>
  </si>
  <si>
    <t>we all start with the same materials : seeds , plants and soil .</t>
  </si>
  <si>
    <t>sunset over the sea as seen from the east side</t>
  </si>
  <si>
    <t>person with contestants for the heat of an event , from left</t>
  </si>
  <si>
    <t>painting by person person displayed in</t>
  </si>
  <si>
    <t>gold belt for a dress</t>
  </si>
  <si>
    <t>person , a large shrub that makes for a great , natural screen</t>
  </si>
  <si>
    <t>a winter view of a leafy footpath in a snow covered forest</t>
  </si>
  <si>
    <t>firewood burns in the fireplace behind the metal mesh</t>
  </si>
  <si>
    <t>natural background with sprouting plants and some snow on spring day</t>
  </si>
  <si>
    <t>a modern styled bathroom with a teal color scheme .</t>
  </si>
  <si>
    <t>pastel colors geometric nail art design .</t>
  </si>
  <si>
    <t>painting artist calm painting authorized official website</t>
  </si>
  <si>
    <t>a graffiti depicting a monkey with the writing covers the side of a house</t>
  </si>
  <si>
    <t>the driver 's view of the image from a backup camera when there 's an object or person behind the vehicle .</t>
  </si>
  <si>
    <t>i want a cross tattoo on my wrist to represent my faith and love for builder</t>
  </si>
  <si>
    <t>living room with a view of the ocean</t>
  </si>
  <si>
    <t>actor strutting down the runway .</t>
  </si>
  <si>
    <t>crowd on a major holiday</t>
  </si>
  <si>
    <t>a bobcat with a pheasant as prey - controlled conditions</t>
  </si>
  <si>
    <t>the team prepares to race in industry</t>
  </si>
  <si>
    <t>filming location in winter , via camera .</t>
  </si>
  <si>
    <t>gather in the lovely living room for movie night !</t>
  </si>
  <si>
    <t>lots of red plants growing by the swamp</t>
  </si>
  <si>
    <t>foyer features secret playroom under the stairs .</t>
  </si>
  <si>
    <t>geographical feature category the deep regions of the ocean where sunlight can not reach .</t>
  </si>
  <si>
    <t>actor and film director attends the premiere</t>
  </si>
  <si>
    <t>film character on a shop</t>
  </si>
  <si>
    <t>actor at the premiere of animation film .</t>
  </si>
  <si>
    <t>pop artist attends the premiere on .</t>
  </si>
  <si>
    <t>lonely old man in an old - age home staring out of a window as he longs for his freedom and friends</t>
  </si>
  <si>
    <t>neon sign in the window of a cafeteria saying breakfast served</t>
  </si>
  <si>
    <t>cartoon sun hitting fists together before a fight .</t>
  </si>
  <si>
    <t>map of the world , drawn about a.d.</t>
  </si>
  <si>
    <t>this here is a bottle of pure maple syrup !</t>
  </si>
  <si>
    <t># is comic book series the anime was great my favorite character was a tie</t>
  </si>
  <si>
    <t>which of the following triangles has only acute angles</t>
  </si>
  <si>
    <t>preserve your favorite produce for the cold winter months with these tips !</t>
  </si>
  <si>
    <t>smiling little girl hugging animal on the floor indoor</t>
  </si>
  <si>
    <t>painting artist -- dark background and typical shaft of light on the face accentuate mysterious qualities !</t>
  </si>
  <si>
    <t>actor was one of the few stars to take photos from the stage .</t>
  </si>
  <si>
    <t>it was all sun and fun at the fun day .</t>
  </si>
  <si>
    <t>a young man feeding a crocodile at the shore of a river</t>
  </si>
  <si>
    <t>the cool gangs of movie can you dig it ?</t>
  </si>
  <si>
    <t>sets and table at the back :)</t>
  </si>
  <si>
    <t>diamond and drops of blood transfused in colorful rays of light .</t>
  </si>
  <si>
    <t>cats all over the world ask this question after the holidays</t>
  </si>
  <si>
    <t>aerial view of the central courtyard and residential towers .</t>
  </si>
  <si>
    <t>person scores his second try during the final</t>
  </si>
  <si>
    <t>wine tasting to select wines for the shop</t>
  </si>
  <si>
    <t>body style stuck in the mud</t>
  </si>
  <si>
    <t>artist of the band performs live during a concert .</t>
  </si>
  <si>
    <t>a homeless man stands in front of a closed down fast food restaurant in the colonial district .</t>
  </si>
  <si>
    <t>white and yellow flowers high up along the trail .</t>
  </si>
  <si>
    <t>a corridor in the hostel was painted by some artist .</t>
  </si>
  <si>
    <t>the best political cartoons of the week</t>
  </si>
  <si>
    <t>aircraft model prepares to take off from the new - foot runway</t>
  </si>
  <si>
    <t>yacht and sailor off the coast</t>
  </si>
  <si>
    <t>medieval tower in the old town of wit blue sky</t>
  </si>
  <si>
    <t>decorative cover with hand drawn colored burger , drinks , french fries , sandwich , ice cream .</t>
  </si>
  <si>
    <t>a beautiful girl reaching the top of the mountain , raises her hands and looks at the landscape</t>
  </si>
  <si>
    <t>free range chicken at the farm .</t>
  </si>
  <si>
    <t>these headphones promise to immerse ourselves in 3d sounds to feel the virtual reality</t>
  </si>
  <si>
    <t>county extruded on the elevation map .</t>
  </si>
  <si>
    <t>they frolic in the snow</t>
  </si>
  <si>
    <t>crowd pleaser : the hunk was meet with a mass cheer from onlookers as they attempted to snap pictures of him on their phones</t>
  </si>
  <si>
    <t>person , speaking to the gathering of students and cyclists .</t>
  </si>
  <si>
    <t>white asparagus on a wooden table with a green checkered towel</t>
  </si>
  <si>
    <t>new year 's eve morning dawned with a blanket of snow covering a city .</t>
  </si>
  <si>
    <t>sunflower shaken by the wind , against the background of blurred sunflower field</t>
  </si>
  <si>
    <t>a helmet for officers , of artillery , as worn .</t>
  </si>
  <si>
    <t>cat is playing on the table .</t>
  </si>
  <si>
    <t>forward heads the ball during the league football match .</t>
  </si>
  <si>
    <t>the old welcome to sign</t>
  </si>
  <si>
    <t>portrait of soft rock artist sitting on a rock outdoors</t>
  </si>
  <si>
    <t>a basement finished with drywall that has grown mold .</t>
  </si>
  <si>
    <t>person makes it 's way under bridge connects man plays guitar</t>
  </si>
  <si>
    <t>religious symbols : close up shot of candles in a circular pattern</t>
  </si>
  <si>
    <t>athlete , who has broken into the first team , shares a joke with person during training</t>
  </si>
  <si>
    <t>river polluted by plastic and much more .</t>
  </si>
  <si>
    <t>panorama of a ripe wheat crop</t>
  </si>
  <si>
    <t>logo in a circle , gold and silver colored .</t>
  </si>
  <si>
    <t>plot of the graphs together</t>
  </si>
  <si>
    <t>man controls the ball during a training session</t>
  </si>
  <si>
    <t>the golden half round ceiling , on top of where person was supposed to be .</t>
  </si>
  <si>
    <t>a group of businessmen in the business center .</t>
  </si>
  <si>
    <t>biological species flies low over the water with its wings stretched forward on a bright sunny day</t>
  </si>
  <si>
    <t>interesting facts about bulldogs the planet of pets</t>
  </si>
  <si>
    <t>view from the northeast across full - height view</t>
  </si>
  <si>
    <t>artist is an artist known for working on all of band , artwork .</t>
  </si>
  <si>
    <t>a close - up background of a white mattress</t>
  </si>
  <si>
    <t>actor attends the opening night performance</t>
  </si>
  <si>
    <t>rare tropical flowers and plants in a garden of orchids -- stock photo #</t>
  </si>
  <si>
    <t>pop artist and rock artist of the rock and roll band rehearse in</t>
  </si>
  <si>
    <t>the sun sets over lake</t>
  </si>
  <si>
    <t>soccer player 's feet on the ball</t>
  </si>
  <si>
    <t>old version of the sign</t>
  </si>
  <si>
    <t>banana bread crumb muffins l !</t>
  </si>
  <si>
    <t>a model and actor presents her creation on the last day .</t>
  </si>
  <si>
    <t>as a writer i love this .</t>
  </si>
  <si>
    <t>a model walks the runway at the spring summer fashion show during event .</t>
  </si>
  <si>
    <t>along the plant initiated operation .</t>
  </si>
  <si>
    <t>the seamless black and white abstract brush stoke pattern .</t>
  </si>
  <si>
    <t>windows in person and crypt , said to have inspired poet to write his poem</t>
  </si>
  <si>
    <t>the beginning printed on an old typewriter</t>
  </si>
  <si>
    <t>scientist , built in the 16th century .</t>
  </si>
  <si>
    <t>close up of businessmen shaking hands with cityscape in the background</t>
  </si>
  <si>
    <t>newspaper , used twin towers -- treated with text , color or open space -- as symbols of reflection .</t>
  </si>
  <si>
    <t>half apple icon digital red for any design isolated on white</t>
  </si>
  <si>
    <t>biological species on a branch</t>
  </si>
  <si>
    <t>checking id 's on saturday night</t>
  </si>
  <si>
    <t>a survey has found per cent wear nothing beneath their kilt .</t>
  </si>
  <si>
    <t>envy : football player has a squad any other manager would dream of - with an average age of just 25</t>
  </si>
  <si>
    <t>person and troupe during a kathak performance</t>
  </si>
  <si>
    <t>thatched hut and umbrellas scattered on a beach resort .</t>
  </si>
  <si>
    <t>the abandoned and wrecked building</t>
  </si>
  <si>
    <t>actor attends the los angeles premiere held</t>
  </si>
  <si>
    <t>models building toy compatible with toys &amp; hobbies</t>
  </si>
  <si>
    <t>character of a surprising girl with long brown hair wearing red top with blue skirt and red shoes .</t>
  </si>
  <si>
    <t>this looks just like my dog named person when she was a puppy .</t>
  </si>
  <si>
    <t>a soccer player does tricks with the ball</t>
  </si>
  <si>
    <t>and after a rather bumpy start to marriage , person said the events of their wedding day , in september , only brought them closer together</t>
  </si>
  <si>
    <t>a small dining table is an inviting setting in a warm , bright breakfast room</t>
  </si>
  <si>
    <t>pride of place : the ancient plant stands proudly in its new pot</t>
  </si>
  <si>
    <t>person does a story on accommodation feature in a meal held at the home of person</t>
  </si>
  <si>
    <t>actor and dancer wait to hear their fate .</t>
  </si>
  <si>
    <t>cook up a storm : the house features and outdoor kitchen allowing the new owners to take advantage of near perfect weather</t>
  </si>
  <si>
    <t>covered bridge over the river with a small waterfall</t>
  </si>
  <si>
    <t>ancient forge : an anvil and a hammer , isolated against the white background .</t>
  </si>
  <si>
    <t>illustration of ashes cross on a white background for western christian holiday</t>
  </si>
  <si>
    <t>at some point your cat is going to get sick or injured .</t>
  </si>
  <si>
    <t>wallpaper in the master bedroom with a leather headboard and dresser for a side table</t>
  </si>
  <si>
    <t>river above it on the right</t>
  </si>
  <si>
    <t>person holds her umbrella while she shops during a light rain</t>
  </si>
  <si>
    <t>supportive : person said during the interview that person would have been happy with a boy or a girl</t>
  </si>
  <si>
    <t>art deco ~ with an angel on the left .</t>
  </si>
  <si>
    <t>seamless vector pattern with planets and stars on a white background .</t>
  </si>
  <si>
    <t>this bathroom was completely renovated with a period feel .</t>
  </si>
  <si>
    <t>footballer celebrates scoring the opening goal of the game with football players</t>
  </si>
  <si>
    <t>illustration of person with a nun</t>
  </si>
  <si>
    <t>person is tackled during match</t>
  </si>
  <si>
    <t>sun room leading to the gardens</t>
  </si>
  <si>
    <t>a collage of images giving wedding ideas</t>
  </si>
  <si>
    <t>extended family standing in the park together posing on a sunny day</t>
  </si>
  <si>
    <t>person , plays among the poppies .</t>
  </si>
  <si>
    <t>artist , actors attend the european premiere .</t>
  </si>
  <si>
    <t>monkey sitting on the tree</t>
  </si>
  <si>
    <t>no matter how cozy your living room or den , the kitchen is usually the heart of a home .</t>
  </si>
  <si>
    <t>dress with a lace trim</t>
  </si>
  <si>
    <t>the team at the company 's annual meeting .</t>
  </si>
  <si>
    <t>actor visits the at the launch .</t>
  </si>
  <si>
    <t>cold bottles of beer in the brazen bucket</t>
  </si>
  <si>
    <t>a colorful old fishing boat with the city skyline</t>
  </si>
  <si>
    <t>illustration of an isolated forbidden signal with a trash can</t>
  </si>
  <si>
    <t>maybe with a little more behind and below the main cake ?</t>
  </si>
  <si>
    <t>roasted coffee with a smoke</t>
  </si>
  <si>
    <t>wild mushrooms growing on a tree</t>
  </si>
  <si>
    <t>holiday makers on the beach look out</t>
  </si>
  <si>
    <t>a poster from the movie</t>
  </si>
  <si>
    <t>person sitting on the grass</t>
  </si>
  <si>
    <t>interior of a chemist 's shop</t>
  </si>
  <si>
    <t>a panoramic view of the city</t>
  </si>
  <si>
    <t>architecture of the village , static</t>
  </si>
  <si>
    <t>standing tall on her wedding day : body is slowly solidifying .</t>
  </si>
  <si>
    <t>a military vehicle formally belonging to the army</t>
  </si>
  <si>
    <t>armed force attend the military parade during the celebrations</t>
  </si>
  <si>
    <t>overview of a high public housing building in a disadvantaged neighborhood</t>
  </si>
  <si>
    <t>this is the bedding i have for my boys room .</t>
  </si>
  <si>
    <t>american football player dives for a fourth quarter touchdown as american football players are too late to stop him .</t>
  </si>
  <si>
    <t>hotel room decorated for a bachelorette party !</t>
  </si>
  <si>
    <t>portrait of the young girl with an ancient hairstyle .</t>
  </si>
  <si>
    <t>this shower was created from scratch including the custom pour basin and curb .</t>
  </si>
  <si>
    <t>person and guest attend the premiere during festival .</t>
  </si>
  <si>
    <t>best of september rubber stamp .</t>
  </si>
  <si>
    <t>apartment on the first floor of a villa with sea view</t>
  </si>
  <si>
    <t>aerial shooting from flying drone of a beautiful landscape of wild nature .</t>
  </si>
  <si>
    <t>actor and person attend the premiere .</t>
  </si>
  <si>
    <t>as she listens to the mournful singing , person starts to tear up behind her fitted eyewear</t>
  </si>
  <si>
    <t>warm light of rising sun above horizon highlights fast waves flowing over the rock pool</t>
  </si>
  <si>
    <t>a surfer floats on his board in the distance .</t>
  </si>
  <si>
    <t>a surfer looks out over the shimmering ocean</t>
  </si>
  <si>
    <t>the search for the perfect trees was on .</t>
  </si>
  <si>
    <t>a vector illustration of different designs of lollipops vector</t>
  </si>
  <si>
    <t>3d colored people on top of puzzle pieces make a puzzle</t>
  </si>
  <si>
    <t>a swimmer rests her feet in a natural pool in a tropical rainforest .</t>
  </si>
  <si>
    <t>celebrity attends the fashion show during fashion week .</t>
  </si>
  <si>
    <t>preview of paint on a chair</t>
  </si>
  <si>
    <t>abstract image of a seamless pattern .</t>
  </si>
  <si>
    <t>singer attends the build series to discuss her new album .</t>
  </si>
  <si>
    <t>image of : painted concrete floors in a home</t>
  </si>
  <si>
    <t>indie rock artist is photographed with rock band the sparks for magazine .</t>
  </si>
  <si>
    <t>city of police watch a house on person</t>
  </si>
  <si>
    <t>bedroom looking through alcove bed was an amazing house and left an impact on me ever since visiting</t>
  </si>
  <si>
    <t>daisy flowers along the shore</t>
  </si>
  <si>
    <t>bed with dark blue pillows and blanket against a dark grey wall .</t>
  </si>
  <si>
    <t>digital agencies shine at awards</t>
  </si>
  <si>
    <t>typographic alphabet in a set .</t>
  </si>
  <si>
    <t>actors at the premiere of science fiction film</t>
  </si>
  <si>
    <t>vector silhouettes of people in a wheelchair on a white background .</t>
  </si>
  <si>
    <t>martial artist during an interview with comedian</t>
  </si>
  <si>
    <t>without a compass he used a cup to draw his circle</t>
  </si>
  <si>
    <t>super lover this dress , but i do believe its about 500 or a little more .</t>
  </si>
  <si>
    <t>fresh watermelon served in a way like a cake</t>
  </si>
  <si>
    <t>stock footage of an industrial power station pumping smoke into the atmosphere , green issue</t>
  </si>
  <si>
    <t>natural inspiration : author shares a tale in progress with her beloved horses .</t>
  </si>
  <si>
    <t>these nails would look great for summer .</t>
  </si>
  <si>
    <t>the paint - stained hand of film actor who just finished painting a mural on the side of an apartment building .</t>
  </si>
  <si>
    <t>white thin mist over the water</t>
  </si>
  <si>
    <t>fashion set from a female suit , accessories and cosmetics vector</t>
  </si>
  <si>
    <t>walled city , seen from the pier</t>
  </si>
  <si>
    <t>a blue and white chevron pattern coupled with a quote by author : person does answer prayers in his own time .</t>
  </si>
  <si>
    <t>astronaut floats freely above a backdrop of clouds as he tests</t>
  </si>
  <si>
    <t>the home is on the market from $1,675,000</t>
  </si>
  <si>
    <t>property in areas such as a city are now significantly cheaper for buyers based .</t>
  </si>
  <si>
    <t>quality and beauty is embraced with all our jewelry .</t>
  </si>
  <si>
    <t>person was all smiles after excelling in her heat sunday .</t>
  </si>
  <si>
    <t>general view of the christmas tree decorations are seen</t>
  </si>
  <si>
    <t>a tiger sits in the snow</t>
  </si>
  <si>
    <t>actors attend the westwood premiere</t>
  </si>
  <si>
    <t>brutal man in a shirt with short sleeves sitting in the chair , his fists clenched , slightly bent , listening attentively</t>
  </si>
  <si>
    <t>a mathematician ponders a text book on a complex topic</t>
  </si>
  <si>
    <t>happy family on the beach .</t>
  </si>
  <si>
    <t>the twins aged one with their mother</t>
  </si>
  <si>
    <t>can you guess what car this interior belongs to ?</t>
  </si>
  <si>
    <t>even the christmas tree donned a cowboy hat during the show .</t>
  </si>
  <si>
    <t>carved wooden figures of builder carrying the cross and praying hands</t>
  </si>
  <si>
    <t>finding joy in the everyday : art friday : washing day</t>
  </si>
  <si>
    <t>an illustration of an old fashioned machine producing goods onto a conveyor belt</t>
  </si>
  <si>
    <t>portrait of serious young business man in the glasses working in the modern office using his laptop</t>
  </si>
  <si>
    <t>some motivation for monday delivered by automobile model - the pinnacle of refinement !</t>
  </si>
  <si>
    <t>day and the building looks down on a yellow cab</t>
  </si>
  <si>
    <t>free shipping on all orders !</t>
  </si>
  <si>
    <t>i 'm a classic turn - them - into - brothers kind of girl .</t>
  </si>
  <si>
    <t>novelist with actor &amp; comedian</t>
  </si>
  <si>
    <t>line style illustration of an astronaut pointing at moon and stars with mountain in the background set inside</t>
  </si>
  <si>
    <t>in this handout image provided by soccer player poses during the presentation</t>
  </si>
  <si>
    <t>those eyes have seen so many places and that heart has felt so many things .</t>
  </si>
  <si>
    <t>intelligent young female maths student or teacher wearing glasses standing in front of a chalkboard with mathematical equations with folded arms and a piece of chalk in her hand</t>
  </si>
  <si>
    <t>seating at an outdoor theater filled with snow in the winter</t>
  </si>
  <si>
    <t>premiere party for - arrivals featuring</t>
  </si>
  <si>
    <t>a woman looks at a 60 's chair on display at the museums new major exhibition</t>
  </si>
  <si>
    <t>3d chimpanzee with a hot dog</t>
  </si>
  <si>
    <t>the color purple - minimal movie poster by person</t>
  </si>
  <si>
    <t>a model wears a creation by fashion designer as part of his - summer ready - to - wear fashion collection , presented during fashion week</t>
  </si>
  <si>
    <t>person at a wedding reception</t>
  </si>
  <si>
    <t>jazz artist performs on stage at festival held</t>
  </si>
  <si>
    <t>project focus believed male noble rank ruled after his death and tombs were bigger than palaces for kings rested in a structure called a pyramid</t>
  </si>
  <si>
    <t>automobile make on a car show</t>
  </si>
  <si>
    <t>government agency tweeted a picture .</t>
  </si>
  <si>
    <t>i 've only really seen actor in this , so i 'm not % sure she 's a real person and not a robot .</t>
  </si>
  <si>
    <t>the terminal that ship was due to land at , seen</t>
  </si>
  <si>
    <t>when game was suspended , baseball player and the rest were outs away from their city 's first title .</t>
  </si>
  <si>
    <t>person , speak onstage during awards .</t>
  </si>
  <si>
    <t>person over blue cloudy sky in sunny weather</t>
  </si>
  <si>
    <t>a couple of boys swimming while a ferry departs</t>
  </si>
  <si>
    <t>baseball player throws his helmet after flying out to end the fifth inning of a baseball game against sports team</t>
  </si>
  <si>
    <t>young women who are dressed in pajamas are dancing with glasses of champagne in their hands .</t>
  </si>
  <si>
    <t>this is the boy 's lounge displaying our beautiful arts and crafts style furniture by military commander .</t>
  </si>
  <si>
    <t>former member of person attends 55th anniversary event</t>
  </si>
  <si>
    <t>digital art abstract seamless pattern .</t>
  </si>
  <si>
    <t>the table is set for a leisurely breakfast .</t>
  </si>
  <si>
    <t>person in action during final round match at stadium .</t>
  </si>
  <si>
    <t>children in an inflatable raft on a lake</t>
  </si>
  <si>
    <t>production designer and actor at awards ©</t>
  </si>
  <si>
    <t>a man flying drone with remote control .</t>
  </si>
  <si>
    <t>beautiful young girl with abstract wavy hair on a dark background .</t>
  </si>
  <si>
    <t>calendar day grainy textured icon for overlay watermark stamps .</t>
  </si>
  <si>
    <t>large lizards on a pan tiled roof , with bizarrely shaped mountains beyond</t>
  </si>
  <si>
    <t>basketball player pulls down the rebound against sports team .</t>
  </si>
  <si>
    <t>adventure of a lifetime - sheet music</t>
  </si>
  <si>
    <t>fireworks light up in the sky above a city .</t>
  </si>
  <si>
    <t>games to get you into the spirit</t>
  </si>
  <si>
    <t>the lovebirds at their most recent ceremony</t>
  </si>
  <si>
    <t>the fields in which goats roam</t>
  </si>
  <si>
    <t>woman writing answer with a pen on the sheet of paper</t>
  </si>
  <si>
    <t>green double bedroom with a street view from the window .</t>
  </si>
  <si>
    <t>the classic off product line</t>
  </si>
  <si>
    <t>person will be able to get their hands on a free beer this weekend</t>
  </si>
  <si>
    <t>a picture of a golden field filled with sunlight</t>
  </si>
  <si>
    <t>an aerial view of the village</t>
  </si>
  <si>
    <t>credit card icon on the white background</t>
  </si>
  <si>
    <t>athlete looks for a pass in a game</t>
  </si>
  <si>
    <t>local life in the city</t>
  </si>
  <si>
    <t>bridges and trees reflected in a pool</t>
  </si>
  <si>
    <t>my sons cat relaxing by the fireplace .</t>
  </si>
  <si>
    <t>hewitt mountain in the distance</t>
  </si>
  <si>
    <t>food in a sack and spoon on the wooden table</t>
  </si>
  <si>
    <t>abstract 3d render of map highlighted in white color and location</t>
  </si>
  <si>
    <t>rainy summer day in the old town</t>
  </si>
  <si>
    <t>young romantic couple having a date and looking on a bridge over river</t>
  </si>
  <si>
    <t>retro style illustration of an angry wolf growling set inside crest shield with banner done in black and white on isolated background .</t>
  </si>
  <si>
    <t>forest with bare trees in the morning sunrise</t>
  </si>
  <si>
    <t>dentists examining a young patient with tools in dental clinic</t>
  </si>
  <si>
    <t>person and groom laughing and smiling doing a wedding</t>
  </si>
  <si>
    <t>person holds a wake for general aviation .</t>
  </si>
  <si>
    <t>celebrating a quarter century of the car that redefined its genre .</t>
  </si>
  <si>
    <t>teenage girls and boys dancing on stage in a dance school showcase performance wales uk</t>
  </si>
  <si>
    <t>tuscan sun in the landscape</t>
  </si>
  <si>
    <t>kitten sleeps on a pile of linen</t>
  </si>
  <si>
    <t>portrait of a woman laughing and covering her face</t>
  </si>
  <si>
    <t>image may contain : person , on stage , playing a musical instrument , night , concert and indoor</t>
  </si>
  <si>
    <t>vector illustration of a yellow haired woman face .</t>
  </si>
  <si>
    <t>silhouette of an old western icon , the cowboy</t>
  </si>
  <si>
    <t>realistic letter n vector logo symbol in the colorful circle on white background .</t>
  </si>
  <si>
    <t>pound coins in a pile spelling out with an upright pound coin balanced on top</t>
  </si>
  <si>
    <t>skyscraper with other skyscrapers and residential buildings</t>
  </si>
  <si>
    <t>rhythm and blues artist performs onstage during awards</t>
  </si>
  <si>
    <t>view up the high street in the village</t>
  </si>
  <si>
    <t>christmas seamless pattern with elegant snowflakes on a white and dark blue chequered background .</t>
  </si>
  <si>
    <t>person rocks a braided hairstyle for the pages of at large magazine .</t>
  </si>
  <si>
    <t>fashion business returns to the 80s</t>
  </si>
  <si>
    <t>not completely moved out just yet : it appears as if the home is still being lived in - with toiletries sprawled across the bathroom and food still in kitchen cabinets</t>
  </si>
  <si>
    <t>thick fog over the coastline</t>
  </si>
  <si>
    <t>music director leads person on tuesday night</t>
  </si>
  <si>
    <t>lady wearing straw hat sitting on a bench .</t>
  </si>
  <si>
    <t>dog being stroked in the garden</t>
  </si>
  <si>
    <t>a smiling female listening to music through headphones .</t>
  </si>
  <si>
    <t>a sleepy shaggy lion decided to change the place for his rest .</t>
  </si>
  <si>
    <t>how is your small business like a bridge ?</t>
  </si>
  <si>
    <t>view from our room ... the outside lounge area</t>
  </si>
  <si>
    <t>businessman with rolled up sleeves and his jacket off working on his laptop , commuting to work in a train</t>
  </si>
  <si>
    <t>indigenous women inspect the looming mountain before them , as they prepare to scale it</t>
  </si>
  <si>
    <t>property image # palms has it all !</t>
  </si>
  <si>
    <t>ship under full sail during last year 's visit .</t>
  </si>
  <si>
    <t>national flag of the republic</t>
  </si>
  <si>
    <t>a high view of the bus station</t>
  </si>
  <si>
    <t>my last meal : smoked whitefish salad on a fresh bagel .</t>
  </si>
  <si>
    <t>actor and his wife arrive .</t>
  </si>
  <si>
    <t>tennis player plays a backhand in his second round match against tennis player during day .</t>
  </si>
  <si>
    <t>a trench filled with water</t>
  </si>
  <si>
    <t>members of the football team</t>
  </si>
  <si>
    <t>as did person , who was one of the younger players to join in with training</t>
  </si>
  <si>
    <t>sun setting on the shoot</t>
  </si>
  <si>
    <t>the factory inside the city with tall pipes that blowing white smoke from it</t>
  </si>
  <si>
    <t>red squirrel in front of a white background</t>
  </si>
  <si>
    <t>black smartphone with blank speech bubbles on the screen .</t>
  </si>
  <si>
    <t>a participant , costumed as a fair , blows giant soap bubbles at festival</t>
  </si>
  <si>
    <t>hand drawn pencil sketch of the goose or ducks .</t>
  </si>
  <si>
    <t>hungry ? drink a glass of water first to see if that 's what your body is really craving .</t>
  </si>
  <si>
    <t>a trader arrives with his camels .</t>
  </si>
  <si>
    <t>one of the days when lake was locked in ice .</t>
  </si>
  <si>
    <t>in addition to the game for phones and tablets , you can also download duty of heroes : expedition for free .</t>
  </si>
  <si>
    <t>biological species on a beach</t>
  </si>
  <si>
    <t>soldier presenting an american flag</t>
  </si>
  <si>
    <t>the bride is running barefoot along the sand near the river</t>
  </si>
  <si>
    <t>christmas seamless pattern with the image of the little cute fox .</t>
  </si>
  <si>
    <t>packs a punch -- new laundry by person</t>
  </si>
  <si>
    <t>baby elephant in the field .</t>
  </si>
  <si>
    <t>athlete addresses players during a training session .</t>
  </si>
  <si>
    <t>there is a wonderful hammock on the deck</t>
  </si>
  <si>
    <t>new food truck coming this summer from dairy</t>
  </si>
  <si>
    <t>young people performing in front of an audience , moving and dancing .</t>
  </si>
  <si>
    <t>i wish we were back to a time where hats should be worn when going out</t>
  </si>
  <si>
    <t>through the green grass in the forest</t>
  </si>
  <si>
    <t>here is a closer look at that same traditional style - notice how installation has all of the style and charm of traditional shake , but with the strength of steel !</t>
  </si>
  <si>
    <t>he has this face during nearly all the movie</t>
  </si>
  <si>
    <t>bluegrass artist performs on stage .</t>
  </si>
  <si>
    <t>rugby player makes one of his first bursts , against republic .</t>
  </si>
  <si>
    <t>quote top quotes of daily</t>
  </si>
  <si>
    <t>vector illustration of a beautiful floral wreath .</t>
  </si>
  <si>
    <t>number symbol made of insulating tape isolated over the white background</t>
  </si>
  <si>
    <t>at this point there may be some adhesive tape connecting the glass to the camera .</t>
  </si>
  <si>
    <t>short hair styles from the back photo</t>
  </si>
  <si>
    <t>singer performs onstage at awards .</t>
  </si>
  <si>
    <t>new look 's plans will boost the stadium 's capacity to 61,000</t>
  </si>
  <si>
    <t>football player reacts after missing a shot on goal during the match .</t>
  </si>
  <si>
    <t>whipped cream isolated on a black background with clipping path .</t>
  </si>
  <si>
    <t>person of the reservation steps off his fishing boat .</t>
  </si>
  <si>
    <t>plenty of cover to make a stalk on a few pigs</t>
  </si>
  <si>
    <t>football team focused on celebrity the player</t>
  </si>
  <si>
    <t>banner draped over the side</t>
  </si>
  <si>
    <t>sandwich accompanied by a beer .</t>
  </si>
  <si>
    <t>actor attends the series premiere</t>
  </si>
  <si>
    <t>the nearest sea to the animal 's location is the estuary - miles away</t>
  </si>
  <si>
    <t>actors attend the after party for the opening night .</t>
  </si>
  <si>
    <t>make this easy breakfast recipe with ingredients !</t>
  </si>
  <si>
    <t>men using smart phone by the christmas tree</t>
  </si>
  <si>
    <t>cape ... boats in the harbor</t>
  </si>
  <si>
    <t>model reminding people to put their clocks forward at the start .</t>
  </si>
  <si>
    <t>man walking by the seashore looking at sea</t>
  </si>
  <si>
    <t>seafood and food on a stall</t>
  </si>
  <si>
    <t>a picture of a rusted out truck in the middle of the prairies taken at sunset</t>
  </si>
  <si>
    <t>automobile model ... pretty close to my first car .</t>
  </si>
  <si>
    <t>choose the right color of clothes</t>
  </si>
  <si>
    <t>pretty lavender set all completed by my sister</t>
  </si>
  <si>
    <t>cricket player is out for a duck off the first ball during the final against cricket team</t>
  </si>
  <si>
    <t>our golden retriever in the autumn leaves</t>
  </si>
  <si>
    <t>lounge chair at the lobby .</t>
  </si>
  <si>
    <t>a statue is among person</t>
  </si>
  <si>
    <t>leading religious denominations in the us map</t>
  </si>
  <si>
    <t>stone sculpture in a garden</t>
  </si>
  <si>
    <t>the cheerleaders hosted a fundraiser .</t>
  </si>
  <si>
    <t>bald head of a man</t>
  </si>
  <si>
    <t>a woman climbing ladders range above</t>
  </si>
  <si>
    <t>close - up of thick white smoke which comes out of the pipe</t>
  </si>
  <si>
    <t>i rather a different shaped diamond in the middle .</t>
  </si>
  <si>
    <t>crew members seen cutting down trees along the road</t>
  </si>
  <si>
    <t>athlete kicks the winning point during the match</t>
  </si>
  <si>
    <t>another particularly ornate statue from the museum .</t>
  </si>
  <si>
    <t>long socks in luxurious extra soft acrylic .</t>
  </si>
  <si>
    <t>automobile generation in the crew</t>
  </si>
  <si>
    <t>person , actors attend the 25th annual festival opening night screening</t>
  </si>
  <si>
    <t>an aircraft lands on the flight deck of ship</t>
  </si>
  <si>
    <t>woman on vacation throwing snow in air in forest with a nice smile .</t>
  </si>
  <si>
    <t>person also posted a sweet snap of him and person with their daughter</t>
  </si>
  <si>
    <t>no rats sign pattern repeat seamless in orange color for any design .</t>
  </si>
  <si>
    <t>the front garden with roses , in the foreground .</t>
  </si>
  <si>
    <t>in the style of retail .</t>
  </si>
  <si>
    <t>eggs of animal on the ground</t>
  </si>
  <si>
    <t>a bouquet of white chrysanthemums illuminated from within</t>
  </si>
  <si>
    <t>illustration of a flying hot air balloon in the middle of the night with kids</t>
  </si>
  <si>
    <t>clouds float across the sky .</t>
  </si>
  <si>
    <t>square illustration with angry girl among hearts and roses , and what the fest ? writing</t>
  </si>
  <si>
    <t>hen sitting next to a red fox , isolated on white</t>
  </si>
  <si>
    <t>family walking in the park -- stock photo #</t>
  </si>
  <si>
    <t>how about a game of pool ?</t>
  </si>
  <si>
    <t>a collection of colourful bugs on a leaf</t>
  </si>
  <si>
    <t>metropolis is already the world 's second largest city with people</t>
  </si>
  <si>
    <t>ideas for a small kitchen with counters</t>
  </si>
  <si>
    <t>police car waving to the side</t>
  </si>
  <si>
    <t>sunrise in the jungle at nature reserve</t>
  </si>
  <si>
    <t>actors bow at the curtain call during the performance .</t>
  </si>
  <si>
    <t>an old fort on an island off the coast</t>
  </si>
  <si>
    <t>the antique gold frame on the white background stock photo</t>
  </si>
  <si>
    <t>the man is going against common flow , colorful vector flat illustration</t>
  </si>
  <si>
    <t>children sledding in a snow storm</t>
  </si>
  <si>
    <t>woman is walking along a suspension bridge over an abyss .</t>
  </si>
  <si>
    <t>float like a butterfly and weigh as much as an elephant .</t>
  </si>
  <si>
    <t>restaurant over looking a city</t>
  </si>
  <si>
    <t>pop artist arrives at awards at theater</t>
  </si>
  <si>
    <t>high - speed car in the tunnel</t>
  </si>
  <si>
    <t>vector illustration of a basketball ball</t>
  </si>
  <si>
    <t>a different option for a veil : flower crown</t>
  </si>
  <si>
    <t>the high - rise buildings in cities</t>
  </si>
  <si>
    <t>a surfer rides along a nice little wave</t>
  </si>
  <si>
    <t>abstract black ink spot background .</t>
  </si>
  <si>
    <t>neighbours : person moved into the property in january .</t>
  </si>
  <si>
    <t>the badge worn on person .</t>
  </si>
  <si>
    <t>a model in a wine - colored top , green jacket , floral skirt and neck scarf</t>
  </si>
  <si>
    <t>life cycle of a plant for kids - photo #</t>
  </si>
  <si>
    <t>dexter related food ! that cake is a must make for halloween</t>
  </si>
  <si>
    <t>a sunny flare from the flag that flutters in the wind</t>
  </si>
  <si>
    <t>want to know the price as the collection</t>
  </si>
  <si>
    <t>a page from table website</t>
  </si>
  <si>
    <t>old vintage biplane approaching an airfield over some trees , preparing for the landing</t>
  </si>
  <si>
    <t>football player was unhappy with his record , so what would he think if they do not even qualify for the competition ?</t>
  </si>
  <si>
    <t>rugby player holds person wearing their shirts pose</t>
  </si>
  <si>
    <t>when you left this town , with your windows down , and the wilderness in sight</t>
  </si>
  <si>
    <t>firewood in an old wheelbarrow</t>
  </si>
  <si>
    <t>players are ecstatic as they celebrate the late , late goal that sent them through to secure a clash in the last 16</t>
  </si>
  <si>
    <t>downtown seen from the greenhouses</t>
  </si>
  <si>
    <t>cityscape , with the skyscraper and other buildings in the foreground</t>
  </si>
  <si>
    <t>isolated sword on a white background</t>
  </si>
  <si>
    <t>young happy family having fun together in the living room .</t>
  </si>
  <si>
    <t>an old cannon on the plains of person overlooks a ship navigating on the river in front of city</t>
  </si>
  <si>
    <t>second - chance collectibles : red - line restoration ... this listing is for the car pictured above !</t>
  </si>
  <si>
    <t>happy woman having fun on a swing above the sea</t>
  </si>
  <si>
    <t>winter scene after a fall of heavy snow</t>
  </si>
  <si>
    <t>how to change the colour of your hardwood floor</t>
  </si>
  <si>
    <t>head of a young woman</t>
  </si>
  <si>
    <t>view of rocky coast on the beach</t>
  </si>
  <si>
    <t>people attend the uk premiere</t>
  </si>
  <si>
    <t>word no icon in flat style with long shadow .</t>
  </si>
  <si>
    <t>thousands of people gathered in the centre</t>
  </si>
  <si>
    <t>3d rendered effect animation of spheres falling on the ground</t>
  </si>
  <si>
    <t>scene on suv has gone through pedestrians and crashed into tram stop , wrote a reporter for australian suburb .</t>
  </si>
  <si>
    <t>a hand pouring maple syrup from a jug onto a stack of pancakes</t>
  </si>
  <si>
    <t>melting glaciers on the north wall of mountain</t>
  </si>
  <si>
    <t>i thought it would be funny if i wore a-type hat with fruit on top , says person , who is shown here with her now - husband and her wedding party .</t>
  </si>
  <si>
    <t>tourist attraction in the area</t>
  </si>
  <si>
    <t>birds rest on a window sill inside a bell tower with arched windows</t>
  </si>
  <si>
    <t>people just before their first look</t>
  </si>
  <si>
    <t>light shining through the leaves of trees , natural background</t>
  </si>
  <si>
    <t>example of a trendy bedroom design with beige walls</t>
  </si>
  <si>
    <t>a star standing up in the sand</t>
  </si>
  <si>
    <t>person flirts with a new generation</t>
  </si>
  <si>
    <t>amusement ride -- serving as pirate ship !</t>
  </si>
  <si>
    <t>a crowd gathers behind a statue titled person at a city .</t>
  </si>
  <si>
    <t>a perfect example of a long , colorful tunic to go with the black leggings .</t>
  </si>
  <si>
    <t>friends on top of a mountain after a hike</t>
  </si>
  <si>
    <t>one of my favorite sets .</t>
  </si>
  <si>
    <t>actor and environmentalist attend the premiere</t>
  </si>
  <si>
    <t>the traditional market at town square</t>
  </si>
  <si>
    <t>keep your eyes peeled for lots of lovely mystical creatures and carvings in the woodland on your walk</t>
  </si>
  <si>
    <t>person a day trip to the seaside then why not head on the train is a gorgeous secluded bay for a swim .</t>
  </si>
  <si>
    <t>little girl running in a poppy field</t>
  </si>
  <si>
    <t>sunset seen from the modern room</t>
  </si>
  <si>
    <t>fans of the girly stuff : pop rock artist steps out with businessperson and their daughter who is dressed head - to - toe in pink</t>
  </si>
  <si>
    <t>the dark silhouette of a man walking alone in the mountains on a dark , cloudy night</t>
  </si>
  <si>
    <t>details from the right side of the porch for new home</t>
  </si>
  <si>
    <t>young beautiful girl lying in the fall leaves</t>
  </si>
  <si>
    <t>halloween costume for a gypsy horse .</t>
  </si>
  <si>
    <t>steam train plows its way through the water after a severe rainfall</t>
  </si>
  <si>
    <t>dress - sewing pattern by person and the buttons</t>
  </si>
  <si>
    <t>rhythm and blues artist and rock artist on stage at awards</t>
  </si>
  <si>
    <t>racecar driver and person attend the world premiere</t>
  </si>
  <si>
    <t>happy family playing on the bed</t>
  </si>
  <si>
    <t>help message in a bottle on beach</t>
  </si>
  <si>
    <t>apartment rental - residence pool</t>
  </si>
  <si>
    <t>olympic athlete arrives for the premiere</t>
  </si>
  <si>
    <t>the formation by person on 500px</t>
  </si>
  <si>
    <t>actor with his mother at the wedding ceremony of actor</t>
  </si>
  <si>
    <t>illustration from a novel by novelist</t>
  </si>
  <si>
    <t>what is hiding in the dark ?</t>
  </si>
  <si>
    <t>tablet computer with a black keyboard and start screen on its display isolated on white</t>
  </si>
  <si>
    <t>i would definitely do this hunt again and will in near future .</t>
  </si>
  <si>
    <t>biological species on the west coast</t>
  </si>
  <si>
    <t>crowd of people at fish market while a man carrying boxes on head in the foreground</t>
  </si>
  <si>
    <t>colors in front of your window as the sun rises over the horizon on wedding day .</t>
  </si>
  <si>
    <t>sky and trees reflecting in a calm water</t>
  </si>
  <si>
    <t>card to the birthday or other holiday with cute sheep and wish great happiness .</t>
  </si>
  <si>
    <t>passing car near a village with beautiful nature , forests , fields</t>
  </si>
  <si>
    <t>a band takes the streets during festival</t>
  </si>
  <si>
    <t>soccer player jumps for the ball with football player</t>
  </si>
  <si>
    <t>the road the killer of woman followed to recce her house .</t>
  </si>
  <si>
    <t>actors arrive at the premiere held .</t>
  </si>
  <si>
    <t>beautiful girl in a white dress and autumn</t>
  </si>
  <si>
    <t>the bride and groom look at each other</t>
  </si>
  <si>
    <t>aerial view over skyline on the background at dusk</t>
  </si>
  <si>
    <t>date night : the two were joined by a group of their friends for the trip</t>
  </si>
  <si>
    <t>artist of garbage performs during a concert held as part of their tour .</t>
  </si>
  <si>
    <t>euro coin , isolated on the white background , clipping path included .</t>
  </si>
  <si>
    <t>a little golden aspen slightly rocks against the background of a hilly plain and picturesque sky .</t>
  </si>
  <si>
    <t>an old locomotive at an abandoned steel works</t>
  </si>
  <si>
    <t>traditional classic white seamless pattern on blue background .</t>
  </si>
  <si>
    <t>a model walks the runway at the show during fashion forward .</t>
  </si>
  <si>
    <t>film actor attends the premiere</t>
  </si>
  <si>
    <t>silhouette of a tennis ball</t>
  </si>
  <si>
    <t>the girl is sitting on a stone wall -- stock photo #</t>
  </si>
  <si>
    <t>person drops back to pass against american football team .</t>
  </si>
  <si>
    <t>astronomical observatory at feet , on the big island during sunset</t>
  </si>
  <si>
    <t>chemical element the only planet closest to the sun</t>
  </si>
  <si>
    <t>parish church , which overlooks industry in the village</t>
  </si>
  <si>
    <t>a close - up view of the canopy and surrounding area of an aircraft exhibited</t>
  </si>
  <si>
    <t>bas relief on the stone facade of the temple</t>
  </si>
  <si>
    <t>moped rider driving through the old town</t>
  </si>
  <si>
    <t>and this is the kitchen of 3 .</t>
  </si>
  <si>
    <t>the largest previously known crystals were found .</t>
  </si>
  <si>
    <t>night is coming - sunset magic .</t>
  </si>
  <si>
    <t>this is the house used in the film located</t>
  </si>
  <si>
    <t>night time in the city ...</t>
  </si>
  <si>
    <t>go for the more classic view or put your shoe in exotic environments</t>
  </si>
  <si>
    <t>rock artist headlines the main stage on the last day of festival .</t>
  </si>
  <si>
    <t>suspiria stained glass by person</t>
  </si>
  <si>
    <t>the waterfall near the top</t>
  </si>
  <si>
    <t>one of the many stunning rivers</t>
  </si>
  <si>
    <t>dog lying on a white plush blanket</t>
  </si>
  <si>
    <t>person always had a smile on his face .</t>
  </si>
  <si>
    <t>snail with a house on a green leaf after rain</t>
  </si>
  <si>
    <t>actor attends the fans meeting</t>
  </si>
  <si>
    <t>statue of a bull outside a city</t>
  </si>
  <si>
    <t>motorcyclists check their bikes and check over their personal protective equipment .</t>
  </si>
  <si>
    <t>mountain pass in the mountains</t>
  </si>
  <si>
    <t>a small boy looking at a starfish in a tidal pool</t>
  </si>
  <si>
    <t>vector illustration of a successful businessman sitting on a cloud</t>
  </si>
  <si>
    <t>everyone is on the phone but keeps walking .</t>
  </si>
  <si>
    <t>pattern of pills on a blue background .</t>
  </si>
  <si>
    <t>the stone cross on the green and the old church near the harbour</t>
  </si>
  <si>
    <t>view of the old buildings at dusk .</t>
  </si>
  <si>
    <t>american football player # gets lifted by # .</t>
  </si>
  <si>
    <t>i was never a huge fan of wings tattooed on the back but this pair is beautiful .</t>
  </si>
  <si>
    <t>the edge of the fast ice along the shore</t>
  </si>
  <si>
    <t>completely barking : shadows extend across a field</t>
  </si>
  <si>
    <t>the fully equipped kitchen has a dining table for 8 beside it .</t>
  </si>
  <si>
    <t>end of a beautiful life</t>
  </si>
  <si>
    <t>a cartoon illustration of a knight with an idea</t>
  </si>
  <si>
    <t>when do the old pound coins go out of circulation ?</t>
  </si>
  <si>
    <t>actor attends premiere of season at the flagship store .</t>
  </si>
  <si>
    <t>image may contain : person , smiling , on stage , playing a musical instrument and indoor</t>
  </si>
  <si>
    <t>an antenna transmitting a signal around the world , with audio .</t>
  </si>
  <si>
    <t>koala in an eucalyptus tree .</t>
  </si>
  <si>
    <t>scenic skyline morning time lapse of lagoon with neighborhoods reflecting on the horizon</t>
  </si>
  <si>
    <t>eco power , wind turbines in the sea</t>
  </si>
  <si>
    <t>image of swimming in the sea</t>
  </si>
  <si>
    <t>theatre actor visits build studio to discuss the play</t>
  </si>
  <si>
    <t>a glass cup of milk , knocked over , with spilt milk on a wooden table</t>
  </si>
  <si>
    <t>building work taking place for the new station</t>
  </si>
  <si>
    <t>property image # stone cottage in the vineyard</t>
  </si>
  <si>
    <t>night time as workmen put up christmas decorations</t>
  </si>
  <si>
    <t>pencil drawing of one of the figures in sculpture</t>
  </si>
  <si>
    <t>image may contain : person , smiling , on stage and playing a musical instrument</t>
  </si>
  <si>
    <t>to prep your asparagus , first cut about an inch off the bottom of the stalks .</t>
  </si>
  <si>
    <t>save animal before it 's to late concept royalty free stock illustrations</t>
  </si>
  <si>
    <t>aerial footage of the famous historical old town and beach</t>
  </si>
  <si>
    <t>painting of a cow 's skull done by man</t>
  </si>
  <si>
    <t>first drink of the week .</t>
  </si>
  <si>
    <t>with the lower case off , we get a good look at the motherboard and its many attached components .</t>
  </si>
  <si>
    <t>feathered friends helps take the mystery out of owning an exotic bird</t>
  </si>
  <si>
    <t>pop rock artist and actor attend the premiere of during festival .</t>
  </si>
  <si>
    <t>baseball player of the pitches against sports team</t>
  </si>
  <si>
    <t>nuts : telescope set - up by person</t>
  </si>
  <si>
    <t>the banks on a warm spring day .</t>
  </si>
  <si>
    <t>person with the crowd at outdoor event .</t>
  </si>
  <si>
    <t>actor attends the premiere held during festival .</t>
  </si>
  <si>
    <t>religious organisation , seen from the south down tourist attraction</t>
  </si>
  <si>
    <t>cat catch a bird on the garden of the family house</t>
  </si>
  <si>
    <t>the dog breed swimming in a pond in the summer</t>
  </si>
  <si>
    <t>actor of the band performs live on stage during a concert .</t>
  </si>
  <si>
    <t>person attends the fashion show during fashion week</t>
  </si>
  <si>
    <t>finding happiness right under my nose ; the smile</t>
  </si>
  <si>
    <t>what scaffolding is happening in this cartoon ?</t>
  </si>
  <si>
    <t>vogue and another mare from band</t>
  </si>
  <si>
    <t>4k light leaks footage for different events and projects !</t>
  </si>
  <si>
    <t>guide to buying a puppy from a breeder</t>
  </si>
  <si>
    <t>young woman selling sweets and donuts in a stall</t>
  </si>
  <si>
    <t>father and son having fun on the beach and playing with a football</t>
  </si>
  <si>
    <t>people in the subway on the escalator</t>
  </si>
  <si>
    <t>top view on frame from decorations , gift boxes , fir branches on the white wooden background with copy space</t>
  </si>
  <si>
    <t>children playing with a table top football game</t>
  </si>
  <si>
    <t>look what a viewer dropped off today !</t>
  </si>
  <si>
    <t>vintage sewing pattern reissued with a new picture on the cover .</t>
  </si>
  <si>
    <t>person in front of a building</t>
  </si>
  <si>
    <t>city wall with the tower of the parish church</t>
  </si>
  <si>
    <t>tattoo. &lt;3 and it 's in the same spot as person</t>
  </si>
  <si>
    <t>on the way to the beach</t>
  </si>
  <si>
    <t>the only reason i pinned this was because of the shape of the sparkle in their eyes .</t>
  </si>
  <si>
    <t>person sitting on horse while crossing river in a mountainous landscape</t>
  </si>
  <si>
    <t>make your own shirt on the cheap !</t>
  </si>
  <si>
    <t>sometimes he walks through the shore with his ret hat</t>
  </si>
  <si>
    <t>this lovely plant bloomed a month after i got it as a-fan division .</t>
  </si>
  <si>
    <t>warm up find the slope of the line that passes through each pair of points .</t>
  </si>
  <si>
    <t>long clip with a friendly smiling cartoon waving his hand</t>
  </si>
  <si>
    <t>sunset over golden field and villa on the hill</t>
  </si>
  <si>
    <t>on the way back we stop at beach where we take a quick dive</t>
  </si>
  <si>
    <t>cooking food in the kitchen</t>
  </si>
  <si>
    <t>emirate , wing of an airplane in the sky above the clouds</t>
  </si>
  <si>
    <t>aerial view of the harbor</t>
  </si>
  <si>
    <t>it boasts dual fireplaces and leads to the other areas of the home</t>
  </si>
  <si>
    <t>actors attend the premiere screening .</t>
  </si>
  <si>
    <t>vegetable oil powered tour bus outside festival</t>
  </si>
  <si>
    <t>you run like you learned about this race from an article in magazine</t>
  </si>
  <si>
    <t>colorful chairs at an outdoor cafe</t>
  </si>
  <si>
    <t>the girl prays to deity .</t>
  </si>
  <si>
    <t>the sadness and within - my drawing of eyes</t>
  </si>
  <si>
    <t>a general view of the automobile model .</t>
  </si>
  <si>
    <t>abstract pixel pattern reminiscent of a maze</t>
  </si>
  <si>
    <t>coach reacts during a training session .</t>
  </si>
  <si>
    <t>soccer player in action during a training session .</t>
  </si>
  <si>
    <t>mountain stream in winter forest .</t>
  </si>
  <si>
    <t>pasta with beans and mussels opening the mussels</t>
  </si>
  <si>
    <t>cartoon pair of old people are sitting on a bench , isolated on white background</t>
  </si>
  <si>
    <t>people in motion in escalators at the modern shopping mall</t>
  </si>
  <si>
    <t>walk the path of lights</t>
  </si>
  <si>
    <t>person backlit against the sky , processing</t>
  </si>
  <si>
    <t>hospital bed with medical symbol isolated on blue background .</t>
  </si>
  <si>
    <t>christmas toddler - jumping out of a gift</t>
  </si>
  <si>
    <t>animal enjoying a mud bath in the savanna</t>
  </si>
  <si>
    <t>a beautiful small butterfly sitting on a flower in summer meadow .</t>
  </si>
  <si>
    <t>person from the 15th century vector art illustration</t>
  </si>
  <si>
    <t>the story of a kitchen remodel on a family farm .</t>
  </si>
  <si>
    <t>owl - a symbol of wisdom shower curtain</t>
  </si>
  <si>
    <t>automobile model : this is at the start of a move .</t>
  </si>
  <si>
    <t>football player celebrates scoring his team 's third goal during the match .</t>
  </si>
  <si>
    <t>afternoon tea : look focused as he got out of his car before heading into hotel</t>
  </si>
  <si>
    <t>a shimmering blue and green scaled tropical fish , cutout and ready to raster graphics editor software .</t>
  </si>
  <si>
    <t>a number of belts in a market</t>
  </si>
  <si>
    <t>portrait of a juvenile great blue heron</t>
  </si>
  <si>
    <t>heated gloves with a battery .</t>
  </si>
  <si>
    <t>automobile model is now a work of art , literally</t>
  </si>
  <si>
    <t>p letter eco logo isolated on white background .</t>
  </si>
  <si>
    <t>unbridled joy : football player scores the only goal of the game and celebrates</t>
  </si>
  <si>
    <t>a bullet riddled car once used in an art installation</t>
  </si>
  <si>
    <t>wrap your western christian holiday presents in style this year with custom touches and these personalized ideas .</t>
  </si>
  <si>
    <t>person bless you with a yellow circle with rays .</t>
  </si>
  <si>
    <t>can you ever regain the arch on your foot if you have fallen arches ?</t>
  </si>
  <si>
    <t>man taking a blood sample from his arm</t>
  </si>
  <si>
    <t>ventricular system of the brain</t>
  </si>
  <si>
    <t>seating in the main room</t>
  </si>
  <si>
    <t>the fleet arriving depicted in travel destination</t>
  </si>
  <si>
    <t>summer view of farm fields from the top .</t>
  </si>
  <si>
    <t>professional road racing cyclist riding for organisation wins stage .</t>
  </si>
  <si>
    <t>a man and a woman siting on their bikes with helmets on .</t>
  </si>
  <si>
    <t>master completes making the ring and proceeds to the final stage of polishing the product</t>
  </si>
  <si>
    <t>image : person already in stores ? image #</t>
  </si>
  <si>
    <t>view of audience members as they attend festival</t>
  </si>
  <si>
    <t>the bride and groom enter the reception under a canopy of their bridal party 's arms .</t>
  </si>
  <si>
    <t>fashion woman on a car</t>
  </si>
  <si>
    <t>library is studied for further unsafe brickwork this morning after heavy rain hit country</t>
  </si>
  <si>
    <t>purple dahlias and lavender plants growing in a garden in late summer</t>
  </si>
  <si>
    <t>pretty night time illuminations reflected .</t>
  </si>
  <si>
    <t>in this file photo , politician poses with a ring given to him by a group of veterans during a campaign event on the campus .</t>
  </si>
  <si>
    <t>touristic landmark : rostral column and a park with silhouettes of trees and lantern</t>
  </si>
  <si>
    <t>packing : comic book character is considered one of the most powerful superheroes</t>
  </si>
  <si>
    <t>pop rock artist poses backstage .</t>
  </si>
  <si>
    <t>colonial architecture in the district</t>
  </si>
  <si>
    <t>women walk on the platform</t>
  </si>
  <si>
    <t>easy tips for a dreamy bedroom</t>
  </si>
  <si>
    <t>fans celebrate after the team won the title following their match against football team at the stadium on sunday</t>
  </si>
  <si>
    <t>actors arriving for the premiere of comedy film at the cinema</t>
  </si>
  <si>
    <t>golden metallic rough chiseled lowercase or small letter s in a 3d illustration with a gold hammered metal surface effect and ancient font style isolated on a white background with clipping path .</t>
  </si>
  <si>
    <t>located on the east side is a seasonal waterfall that flows in the winter and early</t>
  </si>
  <si>
    <t># looks for a receiver against american football team .</t>
  </si>
  <si>
    <t>i am obsessed with this look !</t>
  </si>
  <si>
    <t>we woke up this morning to the hard frost .</t>
  </si>
  <si>
    <t>neon sign with motel in the background</t>
  </si>
  <si>
    <t>some number divided by twelve</t>
  </si>
  <si>
    <t>fairy tale book after being attacked by the big bad wolf .</t>
  </si>
  <si>
    <t>person on a black background</t>
  </si>
  <si>
    <t>actor # handles the ball against sports team during a preseason game !</t>
  </si>
  <si>
    <t>animal , stallion at a gallop on a field</t>
  </si>
  <si>
    <t>country artist and rhythm and blues artist perform</t>
  </si>
  <si>
    <t>i 've already got music for the sunday after western christian holiday planned !</t>
  </si>
  <si>
    <t>christmas greeting and new year wishes in language at a live moving card</t>
  </si>
  <si>
    <t>portrait of film character in the car</t>
  </si>
  <si>
    <t>-- a species is a group of closely related organisms that can reproduce with each other .</t>
  </si>
  <si>
    <t>hard rock artist in concert</t>
  </si>
  <si>
    <t>connections between the main towers</t>
  </si>
  <si>
    <t>how to prepare a resume for an internal job</t>
  </si>
  <si>
    <t>by canoe on the lake</t>
  </si>
  <si>
    <t>rhythm and blues artist poses for a portrait session</t>
  </si>
  <si>
    <t>the tiara , with pearls and a chilled glass of white wine .</t>
  </si>
  <si>
    <t>girls compete in judo at the championship of the region</t>
  </si>
  <si>
    <t>illustration of the flag isolated on a white background .</t>
  </si>
  <si>
    <t>design of the general plan</t>
  </si>
  <si>
    <t>how to plan a winter road trip in travel tips and advice</t>
  </si>
  <si>
    <t>person wearing a psychedelic - shoulder dress from her own collection on the streets .</t>
  </si>
  <si>
    <t>customer chooses the bread in a supermarket</t>
  </si>
  <si>
    <t>for the first time mum - shopping for baby before your delivery !</t>
  </si>
  <si>
    <t>little boy and girl running through the grass smiling</t>
  </si>
  <si>
    <t>woman attends the show as part .</t>
  </si>
  <si>
    <t>person covered ivy on a tree stump in winter</t>
  </si>
  <si>
    <t>supermarket green initiative featuring a wind turbine located in their car park</t>
  </si>
  <si>
    <t>young vet with a dog</t>
  </si>
  <si>
    <t>a conversation with old friends .</t>
  </si>
  <si>
    <t>wet highways running through a city on a rainy day</t>
  </si>
  <si>
    <t>computer in front of a black tablet .</t>
  </si>
  <si>
    <t>actor flirts in an episode of comedy</t>
  </si>
  <si>
    <t>synthpop artist performs live on stage</t>
  </si>
  <si>
    <t>tissue paper in the box</t>
  </si>
  <si>
    <t>striking out : pop artist has filed separate legal motions against her former nanny , in a bid to strike out the case from court</t>
  </si>
  <si>
    <t>winter snow and ice turn a normally bustling town center into english civil parish</t>
  </si>
  <si>
    <t>the quiet bit in the early - ish morning light .</t>
  </si>
  <si>
    <t>a little boy sits in the kitchen and eat cookies .</t>
  </si>
  <si>
    <t>looking up the road from my new house .</t>
  </si>
  <si>
    <t>skilled craftsman cutting wood with a circular saw in workshop - front shot</t>
  </si>
  <si>
    <t>person poses during film festival .</t>
  </si>
  <si>
    <t>the homeowners wanted an antique looking tile for their 1940 's home .</t>
  </si>
  <si>
    <t>tea packed in a paper bag .</t>
  </si>
  <si>
    <t>abstract pattern with the effect of marble .</t>
  </si>
  <si>
    <t>autumn - coloured trees surrounding a reflective pond with a statue in the middle</t>
  </si>
  <si>
    <t>photographer taking a shot of silhouette of windmill during a cold sunset in winter .</t>
  </si>
  <si>
    <t>person living the good life with cats .</t>
  </si>
  <si>
    <t>you know how expensive a house is when they have a fountain !</t>
  </si>
  <si>
    <t>monitor lizard at the water hole with tongue extended</t>
  </si>
  <si>
    <t>crews work to put up christmas tree .</t>
  </si>
  <si>
    <t>calendar for the year february</t>
  </si>
  <si>
    <t>young couple sitting at home on the floor and having fun</t>
  </si>
  <si>
    <t>this image shows how the vehicles would fit on a high street</t>
  </si>
  <si>
    <t>vector illustration of a waves</t>
  </si>
  <si>
    <t>american football team against educational institution campus in a friendly 7s tournament .</t>
  </si>
  <si>
    <t>peppermint sticks in silver for a tea party</t>
  </si>
  <si>
    <t>a supporter of politician yells at the media during a campaign event .</t>
  </si>
  <si>
    <t>artist and his daughter playing on the swings as the musician spent some quality time with his two young</t>
  </si>
  <si>
    <t>old abandoned wooden house , overgrown grass on a bright sunny summer evening .</t>
  </si>
  <si>
    <t>ferry boat from tv programme</t>
  </si>
  <si>
    <t>man flexing his massive chest , arms , and shoulders for the photo</t>
  </si>
  <si>
    <t>outline icon with the image of stones for spa .</t>
  </si>
  <si>
    <t>a moose stands in a river</t>
  </si>
  <si>
    <t>a fashion look featuring shirt top , ripped jeans and rubber jewelry .</t>
  </si>
  <si>
    <t>person outfitted warriors : how troops looked during the battle as portrayed .</t>
  </si>
  <si>
    <t>a corn field captured on the properties</t>
  </si>
  <si>
    <t>a silhouetted windmill under an orange sky at sunset</t>
  </si>
  <si>
    <t>person shows off her beautiful brown eyes in this close up , shot .</t>
  </si>
  <si>
    <t>stained glass window bearing ethnicity inside religious organisation also known as the hanging</t>
  </si>
  <si>
    <t>person on a footpath under edge</t>
  </si>
  <si>
    <t>river provided beautiful , flat paths through farmland and quaint villages .</t>
  </si>
  <si>
    <t>love this beautiful , easy diy gold garland for western christian holiday !</t>
  </si>
  <si>
    <t>close - up of a koi at a pond</t>
  </si>
  <si>
    <t>close - up of a wallet with bank notes and credit cards</t>
  </si>
  <si>
    <t>accommodation type # vacation rental - photo</t>
  </si>
  <si>
    <t>studio portrait of actor wearing a suit and hat as he appears in the movie for film business</t>
  </si>
  <si>
    <t>my horse is worth more than any old rock !</t>
  </si>
  <si>
    <t>entrance at the great pyramid</t>
  </si>
  <si>
    <t>selection of essential oils , with herbs and flowers in the background</t>
  </si>
  <si>
    <t>pop artist and her husband leaves church after the funeral mass of person</t>
  </si>
  <si>
    <t>football player slides in to kick the ball away from person</t>
  </si>
  <si>
    <t>view to the southeast from the grounds - exterior photo</t>
  </si>
  <si>
    <t>trees dropping there colorful leafs during autumn next to a river</t>
  </si>
  <si>
    <t>must have plants for a productive home office</t>
  </si>
  <si>
    <t>building function the official residence of the president</t>
  </si>
  <si>
    <t>king sized bed in a luxury hotel room</t>
  </si>
  <si>
    <t>cuisine - i have heard from several people that poke is the food of the gods .</t>
  </si>
  <si>
    <t>this is a view of the north end .</t>
  </si>
  <si>
    <t>in the grim darkness of the 41st millennium there is only war !</t>
  </si>
  <si>
    <t>person with his ferrets which he uses commercially</t>
  </si>
  <si>
    <t>person holding a bunch of red grapes</t>
  </si>
  <si>
    <t>hostel is a converted train on the beach</t>
  </si>
  <si>
    <t>too valuable to drink : this £ 4,894 bottle is collector 's item</t>
  </si>
  <si>
    <t>yellow pastel polka dot background ... pastel pink polka dots on a white background .</t>
  </si>
  <si>
    <t>one of the most beautiful churches in the world .</t>
  </si>
  <si>
    <t>town houses seen from the churchyard</t>
  </si>
  <si>
    <t>round table with a plate and a cup</t>
  </si>
  <si>
    <t>vintage magnifying glass , compass , telescope and a pocket watch lying on an old map</t>
  </si>
  <si>
    <t>car of president of politician arriving .</t>
  </si>
  <si>
    <t>unusual abstract texture with iridescent geometric patterns on a dark background</t>
  </si>
  <si>
    <t>detail from a portrait of women by an artist</t>
  </si>
  <si>
    <t>looking over the side you can see the deep canyon that winds its way around the complex .</t>
  </si>
  <si>
    <t>a young girl with red hair walking through a lavender field</t>
  </si>
  <si>
    <t>featured image for colossal painting to form the base of new art museum</t>
  </si>
  <si>
    <t>would you be so inclined as to trap your legs inside the cockpit of a kayak and attempt extreme kayaking down a waterfall ?</t>
  </si>
  <si>
    <t>tender pink feminine enhanced with a purple edge</t>
  </si>
  <si>
    <t>view from the rear carriage of the train itself</t>
  </si>
  <si>
    <t>big blue - red brushes cleanse the car from both sides in slow motion</t>
  </si>
  <si>
    <t>surfing on the southern coast</t>
  </si>
  <si>
    <t>it 's film character on his boat !</t>
  </si>
  <si>
    <t>a view of the sunset across the river</t>
  </si>
  <si>
    <t>arleigh burke class destroyer is the first naval ship to visit country in decades .</t>
  </si>
  <si>
    <t>toilet bowl in the bathroom</t>
  </si>
  <si>
    <t>a color horizontal image of a plant with many fuzzy seed pods</t>
  </si>
  <si>
    <t>person performs onstage during awards .</t>
  </si>
  <si>
    <t>the patio absorbs heat from the hot sun and transfers it via a geothermal system to other parts of the house</t>
  </si>
  <si>
    <t>football player , manager reacts during the match .</t>
  </si>
  <si>
    <t>visiting animal in a city .</t>
  </si>
  <si>
    <t>activity - print this text using line of code</t>
  </si>
  <si>
    <t>happy twin boys on the beach getting wet by the wave</t>
  </si>
  <si>
    <t>country pop artist accepts onstage during awards .</t>
  </si>
  <si>
    <t>zodiac sign for year of animal , the traditional paper - cut art</t>
  </si>
  <si>
    <t>random water drops on a light blue background</t>
  </si>
  <si>
    <t>a view of the skyline and river during our test flight .</t>
  </si>
  <si>
    <t>a burned tree and brush are seen near the intersection</t>
  </si>
  <si>
    <t>gangsta rap artist and actor attend the premiere</t>
  </si>
  <si>
    <t>green grassland against the wind</t>
  </si>
  <si>
    <t>layered red ombre hair - i think i 'm gon na try this for my next color .</t>
  </si>
  <si>
    <t>cute young hipster couple having fun in winter park on a bright day hugging each other and smiling</t>
  </si>
  <si>
    <t>area going into the park</t>
  </si>
  <si>
    <t>white fluffy vector isolated sphere on black background .</t>
  </si>
  <si>
    <t>an ultra realistic macro scene of a large 3d gold bar against a white background</t>
  </si>
  <si>
    <t>novelist below a religious statue , photo by person</t>
  </si>
  <si>
    <t>soft rock artist on stage , with a-piece backing orchestra .</t>
  </si>
  <si>
    <t>sports team are most valuable team</t>
  </si>
  <si>
    <t>noble person as a child with her mother , ca .</t>
  </si>
  <si>
    <t>the closed blossom and fruit of a banana tree</t>
  </si>
  <si>
    <t>colorful cute ceramic easter egg with rabbit ears and the flag .</t>
  </si>
  <si>
    <t>we 'll scare the plants off of you !</t>
  </si>
  <si>
    <t>view , with a setting full moon</t>
  </si>
  <si>
    <t>the grass in the morning light</t>
  </si>
  <si>
    <t>american football player is challenged for the ball by man</t>
  </si>
  <si>
    <t>son has also scored a free - kick like his father</t>
  </si>
  <si>
    <t>country house with a modern twist</t>
  </si>
  <si>
    <t>fishing boats with a view</t>
  </si>
  <si>
    <t>roses embroidery on a black background .</t>
  </si>
  <si>
    <t>art a hippopotamus carved from solid wood</t>
  </si>
  <si>
    <t>realistic gold crown with stones on a light background .</t>
  </si>
  <si>
    <t>young lambs resting , grazing , and wandering in a grassy paddock</t>
  </si>
  <si>
    <t>not a great picture , but take my word for it , there are strong roots in there .</t>
  </si>
  <si>
    <t>dish out of the oven</t>
  </si>
  <si>
    <t>an old sign in front of a motel</t>
  </si>
  <si>
    <t>actor presented dramatist with award for award category .</t>
  </si>
  <si>
    <t>home : person , who moved out of the detached - bedroom £ 500,000 home said he was not too surprised at the photo because ¿ so many strange things happened in that house ¿</t>
  </si>
  <si>
    <t>this owl looks like part of the tree</t>
  </si>
  <si>
    <t>black and white wood grain textured square brackets in a 3d illustration with a dark silver gray wooden surface jagged edge font isolated on a white background with clipping path .</t>
  </si>
  <si>
    <t>football player vies for the ball with soccer player during the match</t>
  </si>
  <si>
    <t>photo of flowers growing in the city park</t>
  </si>
  <si>
    <t>cute cartoon couple with merry christmas in the home stock vector - 84559981</t>
  </si>
  <si>
    <t>landscape image of a classic car in silver , isolated and parked on grass</t>
  </si>
  <si>
    <t>biological species is the main local products .</t>
  </si>
  <si>
    <t>atlas that shows canadian province as a possession</t>
  </si>
  <si>
    <t>a series of recipes to showcase brand new range</t>
  </si>
  <si>
    <t>view to the lighted city from above</t>
  </si>
  <si>
    <t>the boss has already lost certain players in the dressing room and soccer player is one</t>
  </si>
  <si>
    <t>boys cycling through a woodland</t>
  </si>
  <si>
    <t>police say there appears to be no link between a recent burglary and thieves targeting homes flying the flag .</t>
  </si>
  <si>
    <t>scene with umbrellas and surfboard on the beach vector art illustration</t>
  </si>
  <si>
    <t>autumn leaves blowing with the wind and winter sun 's light rays</t>
  </si>
  <si>
    <t>another card ... got ta find more on this !</t>
  </si>
  <si>
    <t>the feeling is mutual : person rested his hand upon knee in a snap shared on friday</t>
  </si>
  <si>
    <t>fans gathered in front as the team emerged with the trophy .</t>
  </si>
  <si>
    <t>quilting like no other , person has a keen eye for dynamic design !</t>
  </si>
  <si>
    <t>roads in nearly every direction were closed /</t>
  </si>
  <si>
    <t>an old abandoned wooden fishing boat on the shore</t>
  </si>
  <si>
    <t>looking back from the 2nd green</t>
  </si>
  <si>
    <t>tagged trees in the rainforest .</t>
  </si>
  <si>
    <t>actor says there 's no chance of a reunion with the girls</t>
  </si>
  <si>
    <t>athlete looks on during a football game</t>
  </si>
  <si>
    <t>person with her charming little daughters in a wheel chair</t>
  </si>
  <si>
    <t>i 'm obsessed with leather , evenvegan leather such as this dress .</t>
  </si>
  <si>
    <t>twisted arms on a saguaro cactus</t>
  </si>
  <si>
    <t>vertical portrait of young girls singing karaoke at a birthday party</t>
  </si>
  <si>
    <t>empty beach chairs overlooking ocean at a sandy beach</t>
  </si>
  <si>
    <t>puppies ; how cute are these little balls of fur ...</t>
  </si>
  <si>
    <t>folk rock artist attends the premiere during festival at festivals .</t>
  </si>
  <si>
    <t>despite attraction the attention of many passersby , the crow stayed by the mirror</t>
  </si>
  <si>
    <t>vector illustration of beautiful girl on a skateboard with a charming smile performs a stunt .</t>
  </si>
  <si>
    <t>the man with the dog touches the keyboard</t>
  </si>
  <si>
    <t>basketball player , celebrity and basketball player celebrate winning the series against sports team on thursday .</t>
  </si>
  <si>
    <t>person with the medal he won in his second final</t>
  </si>
  <si>
    <t>map with locations on a blue background vector art illustration</t>
  </si>
  <si>
    <t>football player will lead the men 's national team into soccer league , which begins this week .</t>
  </si>
  <si>
    <t>tourist attraction is arguably the principal focal point .</t>
  </si>
  <si>
    <t>woman reading a magazine lying on a sofa</t>
  </si>
  <si>
    <t>hard rock artist on stage at the concert</t>
  </si>
  <si>
    <t>happy couple with beer bottle looking through sunroof of a car</t>
  </si>
  <si>
    <t>latin pop artist accepts onstage at awards .</t>
  </si>
  <si>
    <t>model attends the show during spring summer .</t>
  </si>
  <si>
    <t>ice cream by the sea</t>
  </si>
  <si>
    <t>actors attend the premiere held</t>
  </si>
  <si>
    <t>outdoor kitchen and dining space that opens up towards the private deck</t>
  </si>
  <si>
    <t>actor in a black dress with a white lace trim and gray cardigan</t>
  </si>
  <si>
    <t>sketch of the bitten apple stock illustration</t>
  </si>
  <si>
    <t>man lights a match in darkness .</t>
  </si>
  <si>
    <t>this post has so many ways to add a fun pop of turquoise to your space .</t>
  </si>
  <si>
    <t>home of the royal family</t>
  </si>
  <si>
    <t>the silhouette of people walking through a tunnel</t>
  </si>
  <si>
    <t>progressive rock artist performs during desert trip .</t>
  </si>
  <si>
    <t>railway station , is the terminus</t>
  </si>
  <si>
    <t>watch horror film full movie online free</t>
  </si>
  <si>
    <t>tourist attraction in a sunny day</t>
  </si>
  <si>
    <t>a colonial style church beside a stream</t>
  </si>
  <si>
    <t>aircraft model flies for the first time friday morning .</t>
  </si>
  <si>
    <t>a vintage car in action .</t>
  </si>
  <si>
    <t>light - filled apartment is on the market for $7.2 million .</t>
  </si>
  <si>
    <t>person : he was suited and booted for the occasion in a dark suit and white shirt</t>
  </si>
  <si>
    <t>automotive industry business parked outside a garage</t>
  </si>
  <si>
    <t>the door to our villa</t>
  </si>
  <si>
    <t>the tank top worn by pop artist available here for $32</t>
  </si>
  <si>
    <t>be sun - smart with a hat , sunglasses and sunscreen</t>
  </si>
  <si>
    <t>this lilac has proved to be a good bloomer in my zone .</t>
  </si>
  <si>
    <t>illustration that a woman clothed in an uniform is eating vector art illustration</t>
  </si>
  <si>
    <t>castle on the day in august .</t>
  </si>
  <si>
    <t>several views of the ring 's settings</t>
  </si>
  <si>
    <t>members , quell a mock mob who was demonstrating because they lacked access to basic services such as food , water and adequate shelter .</t>
  </si>
  <si>
    <t>what do flowers mean - what does that bouquet of flowers really mean period living</t>
  </si>
  <si>
    <t>actor , err film character , gets to fire away in this poster for movie posters improved with animation</t>
  </si>
  <si>
    <t>beautiful unhappy girl teenager in a hat emotionally expresses a pensive sadness on a white background stock footage video</t>
  </si>
  <si>
    <t>rustic addition to the garden</t>
  </si>
  <si>
    <t>biological subspecies with a full belly</t>
  </si>
  <si>
    <t>from everything and escape to a secluded woodland tiny house</t>
  </si>
  <si>
    <t>jumping sheep with a bird in the night sky .</t>
  </si>
  <si>
    <t>lovers boy and a girl on a scooter .</t>
  </si>
  <si>
    <t>actors attend the party and show</t>
  </si>
  <si>
    <t>get this suit custom made for $295 only</t>
  </si>
  <si>
    <t>the flash all in poster for film</t>
  </si>
  <si>
    <t>how cute is this prom dress ?</t>
  </si>
  <si>
    <t>a ban on pedestrians looking at mobile phones or texting while crossing the street will take effect in largest city in late october .</t>
  </si>
  <si>
    <t>person controls dogs on a walk in fresh snow</t>
  </si>
  <si>
    <t>person for speculative fiction book by novelist</t>
  </si>
  <si>
    <t>a dollar bill hanging on a fishing hook</t>
  </si>
  <si>
    <t>actor attends premiere during festival at person</t>
  </si>
  <si>
    <t>face tattoos that were complete fails page of 5</t>
  </si>
  <si>
    <t>business icons and objects in drug form shape .</t>
  </si>
  <si>
    <t>celebrity arrives at the airport .</t>
  </si>
  <si>
    <t>the buildings by composition type .</t>
  </si>
  <si>
    <t>flat icon design of a winner 's trophy</t>
  </si>
  <si>
    <t>man and wife : people walk down the aisle</t>
  </si>
  <si>
    <t>golfer lines up a putt during the second round</t>
  </si>
  <si>
    <t>airmen perform routine maintenance underneath strategic bomber .</t>
  </si>
  <si>
    <t>palaces &amp; villas of art period</t>
  </si>
  <si>
    <t>people of artist performs on stage .</t>
  </si>
  <si>
    <t>a gardener pruning his trees</t>
  </si>
  <si>
    <t>the provincial government building in the centre of the city</t>
  </si>
  <si>
    <t>pop artist performs on stage on day of festival</t>
  </si>
  <si>
    <t>the emperor - photo by person</t>
  </si>
  <si>
    <t>person during premiere of the animated film .</t>
  </si>
  <si>
    <t>a young boy dressed as a soldier with adults drinking pints of alcohol</t>
  </si>
  <si>
    <t>baseball player prepares to hit during batting practice for game .</t>
  </si>
  <si>
    <t>detail of the studio belonging to musical artist</t>
  </si>
  <si>
    <t>interior view of the room with wooden flooring</t>
  </si>
  <si>
    <t>cityscape and highway in the afternoon</t>
  </si>
  <si>
    <t>the fans created a campaign which was at it 's strongest this season</t>
  </si>
  <si>
    <t>participant in national ms walk wearing a tag saying</t>
  </si>
  <si>
    <t>flaming baseball flying on a black background .</t>
  </si>
  <si>
    <t>person lifts the trophy as he celebrates winning the match</t>
  </si>
  <si>
    <t>our winning fourth level test which scored a % at dressage .</t>
  </si>
  <si>
    <t>this - story building may be sold by the city after it abandoned plans to put the police headquarters there .</t>
  </si>
  <si>
    <t>pin with image of astronauts in the center and at top and bottom white text against red background .</t>
  </si>
  <si>
    <t>baseball player watches a firework display</t>
  </si>
  <si>
    <t>happy family with a pest - free yard</t>
  </si>
  <si>
    <t>where do i get my facts the text book you 're reading for class .</t>
  </si>
  <si>
    <t>a freezer of food can make all the difference when you 're running low on energy .</t>
  </si>
  <si>
    <t>a farmer 's hay field in the countryside on a hot summer day with trees and grass blowing in the wind .</t>
  </si>
  <si>
    <t>illustration of elements of holiday .</t>
  </si>
  <si>
    <t>close up portrait of a sad lonely old man on a park bench sitting with his head down and a despondent expression</t>
  </si>
  <si>
    <t>tv legal drama -- art of the title</t>
  </si>
  <si>
    <t>visiting made by a single artist</t>
  </si>
  <si>
    <t>stock photo : a sleeping train .</t>
  </si>
  <si>
    <t>close - up of a strawberry covered in chocolate and sugar</t>
  </si>
  <si>
    <t>its the type of love you have for your best friend .</t>
  </si>
  <si>
    <t>carvings on stones in a church</t>
  </si>
  <si>
    <t>property image # ~ see reviews !</t>
  </si>
  <si>
    <t>a break in the clouds</t>
  </si>
  <si>
    <t>natural beauty : despite having just touched down from a long - haul flight , person looked fresh</t>
  </si>
  <si>
    <t>mountains rolling by the sea and rocks , on an island</t>
  </si>
  <si>
    <t>interior view of a large modern university building .</t>
  </si>
  <si>
    <t>silver autonomous car parking at the side of the road</t>
  </si>
  <si>
    <t>stationary bicycle filled outline icon , fitness and sport , sign vector graphics , a linear pattern on a white background , eps .</t>
  </si>
  <si>
    <t>a set of elephants in silhouette in many poses</t>
  </si>
  <si>
    <t>person thinks french food is the best in the world never ate so bad like i did</t>
  </si>
  <si>
    <t>basket with juicy ripe red apples in green grass .</t>
  </si>
  <si>
    <t>rainbow bridge at night - taken from the side</t>
  </si>
  <si>
    <t>building was situated in a large room at the top of the building .</t>
  </si>
  <si>
    <t>baseball player in action during a game against sports team played</t>
  </si>
  <si>
    <t>round photos vs. playoff football game .</t>
  </si>
  <si>
    <t>artist plays a benefit concert .</t>
  </si>
  <si>
    <t>digital illustration of a fractal structure</t>
  </si>
  <si>
    <t>you 'll no longer have any trouble navigating your way .</t>
  </si>
  <si>
    <t>ethnicity allowed sign on fence</t>
  </si>
  <si>
    <t>photo - a crowd fills sports facility during softball game .</t>
  </si>
  <si>
    <t>a fisherman at sunset viewed</t>
  </si>
  <si>
    <t>people from around the world are involved in making a pencil .</t>
  </si>
  <si>
    <t>the surf tripled in size and by the end of the day was breaking out past a city .</t>
  </si>
  <si>
    <t>shiny golden yellow number in a 3d illustration with a glassy gold color polished shining surface finish and basic bold font isolated on a white background with clipping path .</t>
  </si>
  <si>
    <t>pc insurance head of the lines</t>
  </si>
  <si>
    <t>day of the dead single bedding</t>
  </si>
  <si>
    <t>a young beautiful person walking on the grass .</t>
  </si>
  <si>
    <t>bathroom to the 1st floor double room</t>
  </si>
  <si>
    <t>flag in a window box</t>
  </si>
  <si>
    <t>buckets might just do the trick for these girls</t>
  </si>
  <si>
    <t>fresh shrimp are plucked from a tank for the grill while customers wait .</t>
  </si>
  <si>
    <t>photo of a girl praying</t>
  </si>
  <si>
    <t>the former palace of person built and completed now serves as the city 's</t>
  </si>
  <si>
    <t>hairstyle is making its way back to current trends .</t>
  </si>
  <si>
    <t>heavy metal artist performs at the concert</t>
  </si>
  <si>
    <t>mother signing a contract on behalf of her daughter</t>
  </si>
  <si>
    <t>a street performer nails the landing atop a barrier , earning tips from drivers stopped at a light .</t>
  </si>
  <si>
    <t>here is sushi that my children made .</t>
  </si>
  <si>
    <t>this animal , is available for free download</t>
  </si>
  <si>
    <t>follow me to photo series by person features his beautiful girlfriend leading you hand in hand to the world 's most beautiful sights and events</t>
  </si>
  <si>
    <t>the bodybuilder is grueling exercises in the gym</t>
  </si>
  <si>
    <t>anger young business woman in glasses strong screaming with wild open mouth and holding head the hands on blue background</t>
  </si>
  <si>
    <t>let 's just say i experienced tire - related surprises .</t>
  </si>
  <si>
    <t>a potato field after harvest</t>
  </si>
  <si>
    <t>fans celebrate during a game against sports team</t>
  </si>
  <si>
    <t>view of a crackling fire</t>
  </si>
  <si>
    <t>one of the pets as a puppy</t>
  </si>
  <si>
    <t>how to perfectly - and easily - frost a cake .</t>
  </si>
  <si>
    <t>what 's the difference between animal and a crocodile ?</t>
  </si>
  <si>
    <t>man cutting grass with a lawn mower</t>
  </si>
  <si>
    <t>statue outside of the town hall .</t>
  </si>
  <si>
    <t>behind view of lonely child swinging on the sky and above the clouds</t>
  </si>
  <si>
    <t>pods of green peas on a background of leaves</t>
  </si>
  <si>
    <t>artist and britpop artist of artist headline the stage on the last day of festival .</t>
  </si>
  <si>
    <t>fish in the water original style</t>
  </si>
  <si>
    <t>protesters march on the streets in response to a series of violent clashes that erupted</t>
  </si>
  <si>
    <t>running down the runway : here 's why you should study fashion design from a leading college</t>
  </si>
  <si>
    <t>pop artist at the concert</t>
  </si>
  <si>
    <t>fishermen trying their luck in the sea</t>
  </si>
  <si>
    <t>thinking about this tattoo in honor of my little bear</t>
  </si>
  <si>
    <t>close up of a young woman talking to a young man while sailing</t>
  </si>
  <si>
    <t>see more photos for product line motorcycle listing</t>
  </si>
  <si>
    <t>calligraphy of the word royalty</t>
  </si>
  <si>
    <t>progressive electronic artist performs live on stage during the third day of the music festival</t>
  </si>
  <si>
    <t>a family of people traveling in the car .</t>
  </si>
  <si>
    <t>person and vein lead into heart</t>
  </si>
  <si>
    <t>person treated hazard as the team went on the attack</t>
  </si>
  <si>
    <t>film character from animation film</t>
  </si>
  <si>
    <t>the river in the city with cranes and a ship</t>
  </si>
  <si>
    <t>an emotive painting by person of a moody young woman</t>
  </si>
  <si>
    <t>silent meadows backed by forested slopes</t>
  </si>
  <si>
    <t>large white daisies swaying in the wind , among other plant stems</t>
  </si>
  <si>
    <t>baby girl is eating porridge with bread from a glass plate</t>
  </si>
  <si>
    <t>biological species takes a nap on a cold afternoon .</t>
  </si>
  <si>
    <t>federal republic in the evening</t>
  </si>
  <si>
    <t>the room just before the event</t>
  </si>
  <si>
    <t>basketball shooting guard controls the ball during the win over educational institution campus</t>
  </si>
  <si>
    <t>football player scores his team 's second goal during the match .</t>
  </si>
  <si>
    <t>all smiles : nomads living in the traditional fashion still hold horses , which outnumber the country 's population</t>
  </si>
  <si>
    <t>man practicing baseball with a boy in a park</t>
  </si>
  <si>
    <t>aerial view of the road through green forest and field</t>
  </si>
  <si>
    <t>person celebrates her goal with person during the match .</t>
  </si>
  <si>
    <t>pizza on the board on a black background royalty free stock illustrations</t>
  </si>
  <si>
    <t>person has a record tds , but would have to do something special to beat person 's six in game</t>
  </si>
  <si>
    <t>person and friends in costume</t>
  </si>
  <si>
    <t>a portrait of a bride .</t>
  </si>
  <si>
    <t>animal is relaxing in the park and the eyes look very curious and wondering around</t>
  </si>
  <si>
    <t>how many calories are in a banana</t>
  </si>
  <si>
    <t>giving back to the community : television broadcasting business donates kits to schools</t>
  </si>
  <si>
    <t>stamp or label with the name</t>
  </si>
  <si>
    <t>a dog running on the ocean shore at sunset with a ball in its mouth</t>
  </si>
  <si>
    <t>elements in our world ... a little project</t>
  </si>
  <si>
    <t>actor - got to love the dark hair and blue eyes !</t>
  </si>
  <si>
    <t>vector set with flags and map on white background</t>
  </si>
  <si>
    <t>us census designated place in the section is open - and accessible - to all ages .</t>
  </si>
  <si>
    <t>person for flipping food in the pan</t>
  </si>
  <si>
    <t>the cute pug looks interested in the camera .</t>
  </si>
  <si>
    <t>last day in the city</t>
  </si>
  <si>
    <t>basketball player handles the ball during the game against basketball team .</t>
  </si>
  <si>
    <t>the cover of a mexican passport</t>
  </si>
  <si>
    <t>woman resting in a hammock</t>
  </si>
  <si>
    <t>yawning red cat on the road</t>
  </si>
  <si>
    <t>the building is treated as a sculpture and a landscape - forcing the individual to interact and contemplate with it .</t>
  </si>
  <si>
    <t>create an in - the - hoop mask with this tutorial .</t>
  </si>
  <si>
    <t>portrait of a young man standing on logs in the tropical rainforest</t>
  </si>
  <si>
    <t>minibus for physically disabled people .</t>
  </si>
  <si>
    <t>film character hangs out at the event .</t>
  </si>
  <si>
    <t>a fisherman carries in tuna to shore from a fishing boat</t>
  </si>
  <si>
    <t>from waterfall is possible to visit country .</t>
  </si>
  <si>
    <t>crunk artist attends the festival premiere of .</t>
  </si>
  <si>
    <t>motivational speaker poses with her award for award category backstage at awards .</t>
  </si>
  <si>
    <t>christmas socks hanging in a christmas tree</t>
  </si>
  <si>
    <t>preparing a vegetable known for its bitter qualities</t>
  </si>
  <si>
    <t>the northern end of the beach</t>
  </si>
  <si>
    <t>close - up of the stones of a lock retaining wall</t>
  </si>
  <si>
    <t>old before drug mechanism of action</t>
  </si>
  <si>
    <t>steering wheel at the show live</t>
  </si>
  <si>
    <t>athlete # 10 runs the ball during the second quarter of a football game against educational institution campus .</t>
  </si>
  <si>
    <t>arts &amp; literature in the photo</t>
  </si>
  <si>
    <t>i could tolerate this on all nails ... not just my typical nail only rule lol</t>
  </si>
  <si>
    <t>actor at the after - party for award in style #</t>
  </si>
  <si>
    <t>a man with the destroyed face -- stock photo #</t>
  </si>
  <si>
    <t>a path in the woods</t>
  </si>
  <si>
    <t>floor tiles that look like wood , porcelain and ceramic</t>
  </si>
  <si>
    <t>music video performer is the winner in person</t>
  </si>
  <si>
    <t>superheroes back in the day ... person is abased photographer who has exhibited in galleries around the world .</t>
  </si>
  <si>
    <t>award discipline heated flooring and led lighting for the modern bathroom</t>
  </si>
  <si>
    <t>get the details to create this beautiful table setting &amp; centerpiece in just a few</t>
  </si>
  <si>
    <t>illustration of a cute otter .</t>
  </si>
  <si>
    <t>a violinist play his violin</t>
  </si>
  <si>
    <t>a city near the junction</t>
  </si>
  <si>
    <t>the machine is pouring mineral water into bottles</t>
  </si>
  <si>
    <t>tour : a stately home refreshed with a striking palette - vogue living</t>
  </si>
  <si>
    <t>composition is a hymn with music by film director .</t>
  </si>
  <si>
    <t>the boy waking up to all family</t>
  </si>
  <si>
    <t>jar of milk is being poured into a tall glass of coffee against dark background</t>
  </si>
  <si>
    <t>biological species await their share in the fish market .</t>
  </si>
  <si>
    <t>first fish in the world - photo #</t>
  </si>
  <si>
    <t>thousands marched in protest of the proposed pipeline .</t>
  </si>
  <si>
    <t>christmas movies of all time</t>
  </si>
  <si>
    <t>the fragrance of pumpkin in the fall</t>
  </si>
  <si>
    <t>close up of the recently excavated walls</t>
  </si>
  <si>
    <t>black labrador dog with it 's owner and a stick</t>
  </si>
  <si>
    <t>your first glimpse , from the front .</t>
  </si>
  <si>
    <t>holding a glowing earth globe in his hands .</t>
  </si>
  <si>
    <t>save the manual mug - speed with upper left reverse</t>
  </si>
  <si>
    <t>the broken heart , a symbol of unfortunate love</t>
  </si>
  <si>
    <t>trees and bones are constantly reforming themselves along lines of stress .</t>
  </si>
  <si>
    <t>panda bear sitting in the sun with his tongue hanging out</t>
  </si>
  <si>
    <t>chihuly sculpture on the ceiling .</t>
  </si>
  <si>
    <t>snowy road through the forest wallpaper - nature wallpapers - #</t>
  </si>
  <si>
    <t>original panel in the middle , concrete on either side</t>
  </si>
  <si>
    <t>athlete is pressured by person at a game held .</t>
  </si>
  <si>
    <t>biological species standing in the forest</t>
  </si>
  <si>
    <t>actor attends ceremony of festival at festivals</t>
  </si>
  <si>
    <t>a fishing boat on the horizon in the distance</t>
  </si>
  <si>
    <t>a teenage boy on horseback riding the prairie</t>
  </si>
  <si>
    <t>today -- inspired by poem we examine the pros of taking the road less travelled .</t>
  </si>
  <si>
    <t>a comedy make for the boys in issue !</t>
  </si>
  <si>
    <t>the trailer is one we wrap at least once a year .</t>
  </si>
  <si>
    <t>person once where the first - team trained</t>
  </si>
  <si>
    <t>the golden hour is upon us as the bride and groom walk down the middle of the train tracks with the sun shining through them in the distance</t>
  </si>
  <si>
    <t>stunner : star , flashed her toned thighs in a racy black t - shirt dress that showcased her enviable physique</t>
  </si>
  <si>
    <t>scientist analyzing bacterial culture in a petri dish in the microbiological laboratory</t>
  </si>
  <si>
    <t>portrait of a young woman ?</t>
  </si>
  <si>
    <t>person flying just above the water making a splash</t>
  </si>
  <si>
    <t>a cruise ship fills with passengers about to take a trip along river</t>
  </si>
  <si>
    <t>man in wheelchair , sitting alone in a dark room</t>
  </si>
  <si>
    <t>the poor man with a dog asks for money or alms with an outstretched hand at people passing by</t>
  </si>
  <si>
    <t>blog : most loyal dog breeds of all times</t>
  </si>
  <si>
    <t>the garden was set up for a serious cupcake - making session</t>
  </si>
  <si>
    <t>athlete attends the premiere during film festival .</t>
  </si>
  <si>
    <t>news for the winter season 2014 / 2015</t>
  </si>
  <si>
    <t>person is one of polar bears .</t>
  </si>
  <si>
    <t>little braids going up in a bun .</t>
  </si>
  <si>
    <t># fields a ground ball against sports team .</t>
  </si>
  <si>
    <t>football field behind the fence</t>
  </si>
  <si>
    <t>a van in the streets</t>
  </si>
  <si>
    <t>suited : rugby player beamed in his black suit and bow - tie</t>
  </si>
  <si>
    <t>person scores his sides first goal during the match .</t>
  </si>
  <si>
    <t>biological species on the nest</t>
  </si>
  <si>
    <t># of the sports team walks makes a throw to first during a game against sports team .</t>
  </si>
  <si>
    <t>fluffy white kittens sitting in a plastic blow up pool with colorful balls on green grass , white picket fence</t>
  </si>
  <si>
    <t>a panorama of unesco world heritage site and a city .</t>
  </si>
  <si>
    <t>illustration of a jellyfish on a white background</t>
  </si>
  <si>
    <t>tropical solar - powered home boasts spectacular views of the ocean and jungle</t>
  </si>
  <si>
    <t>actors at the time of their appearance in the movie</t>
  </si>
  <si>
    <t>mobile shop for products on the truck in the village</t>
  </si>
  <si>
    <t>folks in the snow , after blizzard .</t>
  </si>
  <si>
    <t>lakeside retreat partially buried into the sloping landscape</t>
  </si>
  <si>
    <t>movement through a pine forest .</t>
  </si>
  <si>
    <t>banknotes being counted in a machine</t>
  </si>
  <si>
    <t>face of the person of average years in a profile when he speaks close up</t>
  </si>
  <si>
    <t>the carnival offers fun late into the summer night .</t>
  </si>
  <si>
    <t>group of seniors running outside on the green hills</t>
  </si>
  <si>
    <t>label , price tag with a red ribbon on white background .</t>
  </si>
  <si>
    <t>jets on the flight line</t>
  </si>
  <si>
    <t>tard pedigreed animal - sometimes the hardest decision in life is choosing if you should ruin his life or be merciful and just kill him</t>
  </si>
  <si>
    <t>necklace generously donated to the society to raise funds by person .</t>
  </si>
  <si>
    <t>glasses , forks , knives , napkins and decorative flower on a dark old brown wooden table served for dinner in cozy restaurant</t>
  </si>
  <si>
    <t>actor and person arrive at premiere .</t>
  </si>
  <si>
    <t>cricket player prepares to play a shot during cricket tournament .</t>
  </si>
  <si>
    <t>as promised ... giving away artist t - shirt on holiday !</t>
  </si>
  <si>
    <t>sports team and olympic athlete won game on sunday for their first title , avenging last year 's final loss .</t>
  </si>
  <si>
    <t>child shocked by the information from the internet .</t>
  </si>
  <si>
    <t>australian rules footballer and person arrive .</t>
  </si>
  <si>
    <t>autumn colors showing threw an old barn</t>
  </si>
  <si>
    <t>ham and cheese on a breakfast table</t>
  </si>
  <si>
    <t>biological species resting on log .</t>
  </si>
  <si>
    <t>tourist attraction and - sunset time - and my favorite time to take photos of the skyline !</t>
  </si>
  <si>
    <t>set of handmade blank greeting cards featuring vintage butterfly postage stamps from around the world</t>
  </si>
  <si>
    <t>a blue house set back from the road</t>
  </si>
  <si>
    <t>text on a winter background , snow and snowflakes .</t>
  </si>
  <si>
    <t>class locomotive at station with a passenger train</t>
  </si>
  <si>
    <t>anatomy of the external and middle ear</t>
  </si>
  <si>
    <t>home fans watching the big screen .</t>
  </si>
  <si>
    <t>dress up your denim like these celebs</t>
  </si>
  <si>
    <t>workers clear snow as they construct the ice rink for event .</t>
  </si>
  <si>
    <t>olympic athlete of skiing in event</t>
  </si>
  <si>
    <t>the giant redwood once stood ft. tall and was considered the tallest tree in the park before its fall .</t>
  </si>
  <si>
    <t>strong girl : picks up drummer after their performance</t>
  </si>
  <si>
    <t>there are ways of spreading light : to be the candle or the mirror that reflects it</t>
  </si>
  <si>
    <t>natural beauty : wore her natural curly hair left untouched with very little make - up as she posed in front of the camera for visual artist</t>
  </si>
  <si>
    <t>figure origins of cranial nerve</t>
  </si>
  <si>
    <t>hand holding computer while taking a photo of sunrise on downtown</t>
  </si>
  <si>
    <t>red arrows hitting the center of a red target or dart , white background , concept of achieving objectives</t>
  </si>
  <si>
    <t>logo on the website homepage .</t>
  </si>
  <si>
    <t>torn by the wind national flag .</t>
  </si>
  <si>
    <t>they were joined by tourism and access officials , partners and members of the local community</t>
  </si>
  <si>
    <t>may the force be with her !</t>
  </si>
  <si>
    <t>old man selling clothes in the bazaar</t>
  </si>
  <si>
    <t>group of young people enjoying in a convertible car ride</t>
  </si>
  <si>
    <t>the habit of the flowers .</t>
  </si>
  <si>
    <t>material , head of a woman roman</t>
  </si>
  <si>
    <t>fishing boats in the harbor</t>
  </si>
  <si>
    <t>when you can cover the whole ballroom and start from scratch : beautiful # draping</t>
  </si>
  <si>
    <t>the front of the house sure looks different with the balcony removed .</t>
  </si>
  <si>
    <t>popular : was a gift from doting grandfather</t>
  </si>
  <si>
    <t>snow falling from the tree</t>
  </si>
  <si>
    <t>a man reaps some seasoning in the garden of his home in order to cook some food</t>
  </si>
  <si>
    <t>a city and city skyline in the snow</t>
  </si>
  <si>
    <t>tourist attraction , designed by architect .</t>
  </si>
  <si>
    <t>celebrates her goal next to olympic athlete during the women 's</t>
  </si>
  <si>
    <t>except she 's still a stick figure .</t>
  </si>
  <si>
    <t>these strawberries win for most patriotic .</t>
  </si>
  <si>
    <t>wooden free space on table and sunset over the sea</t>
  </si>
  <si>
    <t>politician trys to put the tag on politician at 3rd base during the congressional baseball game</t>
  </si>
  <si>
    <t>polenta for sale in a bakery with a sign saying those on display are for illustrative purposes only</t>
  </si>
  <si>
    <t>an evening dress by author .</t>
  </si>
  <si>
    <t>the duo went on to play with each other , soccer player says he was</t>
  </si>
  <si>
    <t>pack on the pda as she glides to awards in newspaper</t>
  </si>
  <si>
    <t>a helicopter sits on the flight line</t>
  </si>
  <si>
    <t>are you bored of your dining room ? check this idea for a new one</t>
  </si>
  <si>
    <t>this long line of cars ...</t>
  </si>
  <si>
    <t>forest of a white birch</t>
  </si>
  <si>
    <t>a rainbow - sporting chariot of fun</t>
  </si>
  <si>
    <t>a slow elk blocking the middle of a road near person .</t>
  </si>
  <si>
    <t>person playing the harp , painting by person</t>
  </si>
  <si>
    <t>strong tackle : soccer player puts a challenge</t>
  </si>
  <si>
    <t>lessons learned in life loves you like no other .</t>
  </si>
  <si>
    <t>a girl paddles a makeshift raft while another takes pictures of the floods</t>
  </si>
  <si>
    <t>pizza on a wooden background .</t>
  </si>
  <si>
    <t>white plane steers to the terminal at the airport after landing .</t>
  </si>
  <si>
    <t>celebrity attends the show during ss14 .</t>
  </si>
  <si>
    <t>an image of biological species in a glass with strawberries around it .</t>
  </si>
  <si>
    <t>many object purchased in the shop .</t>
  </si>
  <si>
    <t>person was one of graduates from the class to receive award at ceremony .</t>
  </si>
  <si>
    <t>football player keeps an eye on training as olympic athlete makes light work of the hurdles</t>
  </si>
  <si>
    <t>chief executive of businessperson on stage during awards</t>
  </si>
  <si>
    <t>palm trees at the water line at sunrise</t>
  </si>
  <si>
    <t>not so red : people take the cheeky route with their red accessories for the girls gathering .</t>
  </si>
  <si>
    <t>beer bottle discarded on a public sidewalk</t>
  </si>
  <si>
    <t>this fresh recipe is not only great for holiday but every other day also .</t>
  </si>
  <si>
    <t>a fashion look featuring long - sleeve shirt , sleeveless tops and frayed - hem jeans .</t>
  </si>
  <si>
    <t>media genre needs to know what is happening to these amazing animals and how they can help .</t>
  </si>
  <si>
    <t>old wooden door in an ancient building , this style is used</t>
  </si>
  <si>
    <t>traffic makes its way along road .</t>
  </si>
  <si>
    <t>here 's how the parts of the house look night , the lot is really private and comfy</t>
  </si>
  <si>
    <t>person with his latest book</t>
  </si>
  <si>
    <t>a fluffy duvet adds loft and a look of luxury to your bed</t>
  </si>
  <si>
    <t>which rock would you expect to find in the sea shown above coal</t>
  </si>
  <si>
    <t>take a look around incredible new £ 3m house</t>
  </si>
  <si>
    <t>among fictional universe , which one always wear orange ?</t>
  </si>
  <si>
    <t>person has not been seen since she left her home on monday evening , and it is feared she may have run away with a group of older men .</t>
  </si>
  <si>
    <t>a man climbing on a rock face</t>
  </si>
  <si>
    <t>actor being gifted fan art from a fan .</t>
  </si>
  <si>
    <t>old van on a farm</t>
  </si>
  <si>
    <t>lord bishop wearing his ceremonial robes in throne</t>
  </si>
  <si>
    <t>a long - exposure photograph of the landscape taken</t>
  </si>
  <si>
    <t>comfy tee was made to help you survive a long flight in style .</t>
  </si>
  <si>
    <t>a remote and deserted desert road with a beautiful sky</t>
  </si>
  <si>
    <t>father and daughter with flippers , mask and snorkel swimming in the sea</t>
  </si>
  <si>
    <t>dog with thestop sign above white banner .</t>
  </si>
  <si>
    <t>castle a castle of important historical significance</t>
  </si>
  <si>
    <t>aerial view of the city skyline</t>
  </si>
  <si>
    <t>outside our room in the front courtyard</t>
  </si>
  <si>
    <t>martial artist attends the special screening</t>
  </si>
  <si>
    <t>tourist attraction leading into the section of the gate with sign</t>
  </si>
  <si>
    <t>a close up slow motion shot of coral reefs .</t>
  </si>
  <si>
    <t>person and white medium haired tabby cat on a pink and yellow background</t>
  </si>
  <si>
    <t>on geographical feature category at night</t>
  </si>
  <si>
    <t>person and the basketball team played on thursday night , kicking off .</t>
  </si>
  <si>
    <t>scattered ice on the road</t>
  </si>
  <si>
    <t>rice fields in the evening</t>
  </si>
  <si>
    <t>green hat of a ranger .</t>
  </si>
  <si>
    <t>i got obsessed with cars the year old retired cricketer</t>
  </si>
  <si>
    <t>publicist and actor attend the premiere .</t>
  </si>
  <si>
    <t>a foggy trail in the woods in the winter , displaying leafless oak trees and green grass</t>
  </si>
  <si>
    <t>head table with a round table in the middle for the bride &amp; person</t>
  </si>
  <si>
    <t>cup of hot chocolate on the table with spring flowers on white background stock photo</t>
  </si>
  <si>
    <t>served coffee as they proceeded along the parade route .</t>
  </si>
  <si>
    <t>this aerial image not only shows the natural beauty but also provides context on the rolling elevation in the area which a satellite can not see .</t>
  </si>
  <si>
    <t>people admiring the art work of a street artist</t>
  </si>
  <si>
    <t>vintage medical illustrations that reveal the horrors of 19th - century surgery</t>
  </si>
  <si>
    <t>wheat growing in a field and almost ready for harvest</t>
  </si>
  <si>
    <t>traditions changing : the historic belief that a couple should marry to provide a foundation for starting a family has fallen away sharply over the past decades</t>
  </si>
  <si>
    <t>time lapse from the bridge changing colors</t>
  </si>
  <si>
    <t>me eating more food on a stick</t>
  </si>
  <si>
    <t>colorful easter eggs in a metal pail --</t>
  </si>
  <si>
    <t>the repetitive geometrical shape creates a visual metaphor to life in the fish bowl .</t>
  </si>
  <si>
    <t>cityscape of downtown from country</t>
  </si>
  <si>
    <t>a painting of a romantic couple walking under an umbrella</t>
  </si>
  <si>
    <t>an adorable , dressed up baby girl prepared to eat a whole egg from her basket which sits by her side .</t>
  </si>
  <si>
    <t>little girl sitting in the corner of an empty room with her doll looking sad</t>
  </si>
  <si>
    <t>butterfly on a natural beach looking for minerals to feed on</t>
  </si>
  <si>
    <t>hand drawing of person the cat</t>
  </si>
  <si>
    <t>actor , film director and award winner</t>
  </si>
  <si>
    <t>she 's the smartest person in the room</t>
  </si>
  <si>
    <t>power line against the background of a stormy sky</t>
  </si>
  <si>
    <t>come and see the violence inherent in the system ! peasant - i love this movie</t>
  </si>
  <si>
    <t>cute little brown bear walking on a trail</t>
  </si>
  <si>
    <t>person sends a ball past the block in a match .</t>
  </si>
  <si>
    <t>american football player warming up before a game .</t>
  </si>
  <si>
    <t>tourists on holiday , waiting for a train</t>
  </si>
  <si>
    <t>actor perching a rock to survey her island in the movie</t>
  </si>
  <si>
    <t>portrait of a redhead by visual artist</t>
  </si>
  <si>
    <t>symbol inside a metal ring with colored background and spheres orbiting around .</t>
  </si>
  <si>
    <t>brew rich coffee from a bag , even if you are traveling or outdoors .</t>
  </si>
  <si>
    <t>campaigners marched from the town centre ahead</t>
  </si>
  <si>
    <t>white stair leading into the clouds isolated on grey background .</t>
  </si>
  <si>
    <t>flock of birds in the sky , over the city</t>
  </si>
  <si>
    <t>first place winner in award for show is person .</t>
  </si>
  <si>
    <t>break from the road trip</t>
  </si>
  <si>
    <t>illustration of businessman coming out of a maze</t>
  </si>
  <si>
    <t>red apple grow on a branch</t>
  </si>
  <si>
    <t>check out our review of the box !</t>
  </si>
  <si>
    <t>senior photography in the fall</t>
  </si>
  <si>
    <t>the landslide in little ice age glacial moraine on south facing slope above the terminus .</t>
  </si>
  <si>
    <t>turn heads in this dramatic wedding dress from person !</t>
  </si>
  <si>
    <t>boats , cars and other debris clog waterways on tuesday , after person slammed into the state</t>
  </si>
  <si>
    <t>square of yellow fruits and vegetables isolated on a white background</t>
  </si>
  <si>
    <t>we begin with an exterior view of the townhouse 's classic , vertically oriented shape .</t>
  </si>
  <si>
    <t>vintage motor car , followed by automobile model .</t>
  </si>
  <si>
    <t>model wears a sweet button - up polka dot mini dress and flats on a rainy day</t>
  </si>
  <si>
    <t>country pop artist wore a red ball gown .</t>
  </si>
  <si>
    <t>organic yellow plums handpicked on the branch</t>
  </si>
  <si>
    <t>picture for accommodation type in the park !</t>
  </si>
  <si>
    <t>hip hop artist performs at the cocktail party &amp; concert .</t>
  </si>
  <si>
    <t>slices of watermelon on a table</t>
  </si>
  <si>
    <t>set white gift boxes with a blue bow on white background</t>
  </si>
  <si>
    <t>actor - the most attractive man on the planet .</t>
  </si>
  <si>
    <t>heart stick flowers in the pots .</t>
  </si>
  <si>
    <t>chinese municipality says to halloween costumes</t>
  </si>
  <si>
    <t>logo on the front of the building</t>
  </si>
  <si>
    <t>euro coin in a maze</t>
  </si>
  <si>
    <t>those attending the presentation listen to an earlier speaker .</t>
  </si>
  <si>
    <t>a night sky with many tiny stars and mountains partly covered by clouds</t>
  </si>
  <si>
    <t>rotating prepared roasted salty peanuts .</t>
  </si>
  <si>
    <t>the sq m space had not been touched since the 1980s when its owner started initial renovations before falling ill</t>
  </si>
  <si>
    <t>spider isolated on a white background</t>
  </si>
  <si>
    <t>designs of - penny coins commemorate 150th anniversary .</t>
  </si>
  <si>
    <t>person lifting back up after swooping to the ground</t>
  </si>
  <si>
    <t>players stand for the national anthem prior to their game .</t>
  </si>
  <si>
    <t>wall mural in the back hills .</t>
  </si>
  <si>
    <t>people at show aboard listed site</t>
  </si>
  <si>
    <t>illustration with cup of coffee on the pink background -- stock vector #</t>
  </si>
  <si>
    <t>giraffes walking to the water in high quality 4k format</t>
  </si>
  <si>
    <t>pop artist attends the world premiere .</t>
  </si>
  <si>
    <t>view on a sunny day in spring</t>
  </si>
  <si>
    <t>blues artist performs on stage at festival held</t>
  </si>
  <si>
    <t>general view outside before event</t>
  </si>
  <si>
    <t>family tv program on the left inner forearm .</t>
  </si>
  <si>
    <t>touring the site with a free horse and carriage ride</t>
  </si>
  <si>
    <t>horizontal wide angle of a pathway winding through the colourful autumnal trees on a bright sunny day</t>
  </si>
  <si>
    <t>travellers resting in an avenue of trees</t>
  </si>
  <si>
    <t>the closing ceremony : all on song ?</t>
  </si>
  <si>
    <t>person standing on the out - stretched arms of the crowd</t>
  </si>
  <si>
    <t>composer , actor and film producer attend the premiere during festival .</t>
  </si>
  <si>
    <t>businessman watering a tree with trunks</t>
  </si>
  <si>
    <t>in a bit more than a hour the big clash will kick - off !</t>
  </si>
  <si>
    <t>horse and rider on the beach</t>
  </si>
  <si>
    <t>person if a beautiful kitchen that looks great and saves you time is on your wish list !</t>
  </si>
  <si>
    <t>cars , a lifelong passion for actor</t>
  </si>
  <si>
    <t>cute girl hugging a little cat isolated on white background</t>
  </si>
  <si>
    <t>tropical sunset in the sea .</t>
  </si>
  <si>
    <t>amphitheatre in the back in a city the peninsula</t>
  </si>
  <si>
    <t>automotive industry business donates automobile model to religious leader that will be auctioned for charity</t>
  </si>
  <si>
    <t>during the summer months , the sun hardly ever sets .</t>
  </si>
  <si>
    <t>a couple of goats on a farm</t>
  </si>
  <si>
    <t>the game is played in front of an empty stand during the match .</t>
  </si>
  <si>
    <t>dress belonging to monarch was queen until her death</t>
  </si>
  <si>
    <t>traditional decorative doorway on a lime - washed narrow street inside the medina</t>
  </si>
  <si>
    <t>seashell with waves in the background</t>
  </si>
  <si>
    <t>biological genus searching for nectar , while pollinating the local wild flowers</t>
  </si>
  <si>
    <t>a sad man with sunburn holding up a sign</t>
  </si>
  <si>
    <t>book cover of sailors ; a resident bails his boat at the back door of his floor surrounded home miles east</t>
  </si>
  <si>
    <t>a barge passes under suspension bridge</t>
  </si>
  <si>
    <t>fishermen on the painting by person</t>
  </si>
  <si>
    <t>dining is exceptional as nothing but the fresh ingredients are used !</t>
  </si>
  <si>
    <t>landscape in a rural area</t>
  </si>
  <si>
    <t>slate - clad church with a separate steeple .</t>
  </si>
  <si>
    <t>lines when writing the equation of a line that passes with a slope of - 3 .</t>
  </si>
  <si>
    <t>property image # f2 facing the sea , direct access to the beach , panoramic views .</t>
  </si>
  <si>
    <t>welcome to the guest house !</t>
  </si>
  <si>
    <t>we visited salt lake today and it was a picture perfect day .</t>
  </si>
  <si>
    <t>vector logo and emblem for restaurants of food in a retro style with lettering and icon and shape of sushi , roll .</t>
  </si>
  <si>
    <t>bunch of flowers on the meadow</t>
  </si>
  <si>
    <t>actor hits a-pointer against us state during the first half .</t>
  </si>
  <si>
    <t>person protects the ball from a defender .</t>
  </si>
  <si>
    <t>elderly couple talking on the bed</t>
  </si>
  <si>
    <t>actor on stage during ceremony</t>
  </si>
  <si>
    <t>mirror for door brown with no holes 37x128 cm</t>
  </si>
  <si>
    <t>moons and patterns on a black background</t>
  </si>
  <si>
    <t>the largest trees on earth are found .</t>
  </si>
  <si>
    <t>person shows off part of the new children 's area .</t>
  </si>
  <si>
    <t>the dangling sleeves on this christmas sweater</t>
  </si>
  <si>
    <t>visitors look at the statue of a pilot</t>
  </si>
  <si>
    <t>the old bridge over river</t>
  </si>
  <si>
    <t>pop artist on the cover of black &amp; white magazine</t>
  </si>
  <si>
    <t>some examples of the brilliant pattern work done by children over the summer .</t>
  </si>
  <si>
    <t>person with a nearly completely shaved head , wearing a plaid shirt and squinting at the camera .</t>
  </si>
  <si>
    <t>colorful autumn landscape in the forest with old road</t>
  </si>
  <si>
    <t>this season 's top trends to adopt and retire , according to an expert</t>
  </si>
  <si>
    <t>look carefully just in front of the left rear leg and you can see a mosquito biting this frog .</t>
  </si>
  <si>
    <t>american football player during the match</t>
  </si>
  <si>
    <t>businessman flying with a rocket he is very creative vector art illustration</t>
  </si>
  <si>
    <t>man walking a cross a rice field</t>
  </si>
  <si>
    <t>bottom water dissolved oxygen across the shelf , july</t>
  </si>
  <si>
    <t>young male in the city at night using his smartphone</t>
  </si>
  <si>
    <t>country artist performs on stage during the all american concert series .</t>
  </si>
  <si>
    <t>magazine editor , journalist and actor attend the fall fashion show during fashion week .</t>
  </si>
  <si>
    <t>close up of the face of a pretty cat with big blue eyes</t>
  </si>
  <si>
    <t>neo soul artist attends neo soul artist after party at the top .</t>
  </si>
  <si>
    <t>tell that to this man</t>
  </si>
  <si>
    <t>a meteor streaked across the sky</t>
  </si>
  <si>
    <t>flowers along an old wall</t>
  </si>
  <si>
    <t>person said the trips he went on were part of the job and were not excessive .</t>
  </si>
  <si>
    <t>website that tells you where to buy the clothes featured on tv shows !</t>
  </si>
  <si>
    <t>father and daughter having fun at the seaside</t>
  </si>
  <si>
    <t>bled on a dramatic april morning</t>
  </si>
  <si>
    <t>cute toy bear peeking from the trees</t>
  </si>
  <si>
    <t>person , left , and person with a carp caught .</t>
  </si>
  <si>
    <t>vector abstract hatched map with lines isolated on a white background .</t>
  </si>
  <si>
    <t>organisation founder with some of the entries in award on display .</t>
  </si>
  <si>
    <t>hobby on the subject of education .</t>
  </si>
  <si>
    <t>clouds and sunlight on the rugged rolling hills</t>
  </si>
  <si>
    <t>pop artist , has been cast to play the vivacious tart with a heart</t>
  </si>
  <si>
    <t>a house designed and built by recent graduates</t>
  </si>
  <si>
    <t>actor with a rainbow flag in front</t>
  </si>
  <si>
    <t>loving the pink and gray with the straight line quilting .</t>
  </si>
  <si>
    <t>man in long coat , helmet and goggles riding a vintage motorcycle , hay bales behind</t>
  </si>
  <si>
    <t>stylish pair : also seen at the launch was fashion designer , who was happy to show the model some support as they took pictures together</t>
  </si>
  <si>
    <t>pop artist with a koala</t>
  </si>
  <si>
    <t>people take part in a class in a park .</t>
  </si>
  <si>
    <t>map with high detail and accuracy and it is divided into provinces which are colored with different bright colors</t>
  </si>
  <si>
    <t>most people who have a clue who blues artist is would probably be astonished to learn he 's still breathing .</t>
  </si>
  <si>
    <t>colorful buildings with a large castle in the background .</t>
  </si>
  <si>
    <t>extreme tight shot of a glass of red wine being poured with black background</t>
  </si>
  <si>
    <t>cars on motorway leaving a passage for emergency vehicles</t>
  </si>
  <si>
    <t>ivy and person by film director .</t>
  </si>
  <si>
    <t>ballerina silhouette on a white background</t>
  </si>
  <si>
    <t>locked off shot of a female hyena and her cubs</t>
  </si>
  <si>
    <t>scene : police remove the stroller from the area .</t>
  </si>
  <si>
    <t>a group of people playing cards .</t>
  </si>
  <si>
    <t>the house in which person grew up</t>
  </si>
  <si>
    <t>politician is the craftsman behind the handcrafted furniture and home goods</t>
  </si>
  <si>
    <t>flowers with a butterfly on white background .</t>
  </si>
  <si>
    <t>film character , with a raining cloud above him .</t>
  </si>
  <si>
    <t>a cat behind bars in a shelter for homeless animals</t>
  </si>
  <si>
    <t>a city all the way to the port - seen</t>
  </si>
  <si>
    <t>fourth finished exterior front of the house</t>
  </si>
  <si>
    <t>geographical feature , famous stone arch in the sun</t>
  </si>
  <si>
    <t>this pattern is written in human language only .</t>
  </si>
  <si>
    <t>women decked out in clothing in front of a tall ship</t>
  </si>
  <si>
    <t>a crowd of people with flags</t>
  </si>
  <si>
    <t>photos of a real wedding by diary</t>
  </si>
  <si>
    <t>slow pan to the right of the skyline on a sunny day</t>
  </si>
  <si>
    <t>friends sit talking in the open back of a car before a hike</t>
  </si>
  <si>
    <t>music in the soul can be heard by the universe . philosopher</t>
  </si>
  <si>
    <t>old snapshots of celebrities with their pets some are bizarre vintage everyday</t>
  </si>
  <si>
    <t>main in jumpsuit holding a pitcher next</t>
  </si>
  <si>
    <t>business man takes eyewear to another level</t>
  </si>
  <si>
    <t>a shopping street with bright signs in the district</t>
  </si>
  <si>
    <t>patterns of sunlight and shadow on a cobbled road .</t>
  </si>
  <si>
    <t>open cardboard box with a set of icons , element for design</t>
  </si>
  <si>
    <t>the view down from the summit</t>
  </si>
  <si>
    <t>walking among the giant moss - covered trees</t>
  </si>
  <si>
    <t>woman crying by the window</t>
  </si>
  <si>
    <t>a blue and white helicopter with blades flying in a clear blue sky .</t>
  </si>
  <si>
    <t>rows of dumbbells in the gym .</t>
  </si>
  <si>
    <t>on trend : the arrival of a new boss could boost the fashion brand 's shares</t>
  </si>
  <si>
    <t>a model walks the ramp of the indian international jewellery week</t>
  </si>
  <si>
    <t>baseball player acknowledges the crowd of 27,000 as ethnicity give sports team closer a standing ovation .</t>
  </si>
  <si>
    <t>a bunch of friendly dolphins swimming in waters</t>
  </si>
  <si>
    <t>a study the words in box a from the text in lesson .</t>
  </si>
  <si>
    <t>pirate ship on the sea .</t>
  </si>
  <si>
    <t>accompanied horses or ponies likely to be in or crossing the road</t>
  </si>
  <si>
    <t>signs - symbols of little men from very simple lines ; disease are not converted in outlines ; you can change a thickness of lines</t>
  </si>
  <si>
    <t>actor clicked with these cute rabbits</t>
  </si>
  <si>
    <t>im the only person that eats an ice cream cone in the pouring rain</t>
  </si>
  <si>
    <t>american football player is a fine looking piece of man !</t>
  </si>
  <si>
    <t>and riverside , a focal point for tourism</t>
  </si>
  <si>
    <t>person the favorite dish of military commander</t>
  </si>
  <si>
    <t>partial screen capture of the interactive map the embassy dispatches</t>
  </si>
  <si>
    <t>an illustration of a fisherman</t>
  </si>
  <si>
    <t>award stained glass window , by person</t>
  </si>
  <si>
    <t>woman over green grass in a rainy day</t>
  </si>
  <si>
    <t>tourist attraction is located on the newly renovated waterfront .</t>
  </si>
  <si>
    <t>cute bunnies in love on the summer meadow .</t>
  </si>
  <si>
    <t>young couple playing chess in the garden</t>
  </si>
  <si>
    <t>a cowboy and his horse on a ranch</t>
  </si>
  <si>
    <t>antique oriental bronze statue of an old sage , 19th century .</t>
  </si>
  <si>
    <t>watercolor illustration of a bee</t>
  </si>
  <si>
    <t>a bright green lake in geothermal region</t>
  </si>
  <si>
    <t>clouds behind a lake , trees moving in the foreground</t>
  </si>
  <si>
    <t>dense pine forest on the mountain</t>
  </si>
  <si>
    <t>barbie and person in blue pants</t>
  </si>
  <si>
    <t>fashion model is a model known in the fashion world for her big eyes</t>
  </si>
  <si>
    <t>... holiday centerpiece - a-foot christmas tree was lit .</t>
  </si>
  <si>
    <t>fragments of the carved wooden trim on old houses</t>
  </si>
  <si>
    <t>a man lays flowers after a fire</t>
  </si>
  <si>
    <t>you can feed your family real food on a budget !</t>
  </si>
  <si>
    <t>i like the room for extra seating .</t>
  </si>
  <si>
    <t>the dog in action herding sheep - his fee broke the previous record of £ 9,240 which was made</t>
  </si>
  <si>
    <t>image : large suite of costumes from number in the scene from musical comedy film</t>
  </si>
  <si>
    <t>evening autumn forest , mother and son out of the tent</t>
  </si>
  <si>
    <t>parents pushing their daughter on a swing in the park on a sunny day</t>
  </si>
  <si>
    <t>water features in the city centre</t>
  </si>
  <si>
    <t>portrait of a young girl looking into the camera smiling in the sunlight , feeling happy</t>
  </si>
  <si>
    <t>glasses of wine pattern repeat seamless in blue color for any design .</t>
  </si>
  <si>
    <t>view from the raised balcony</t>
  </si>
  <si>
    <t>a toddler laughing in the rain .</t>
  </si>
  <si>
    <t>person has written the definitive book on the history .</t>
  </si>
  <si>
    <t>unwanted and unruly hair on body and face is annoying .</t>
  </si>
  <si>
    <t>close up portrait of person smiling at top of mountain in nature with blonde hair blowing in wind above the clouds view trekking in invention</t>
  </si>
  <si>
    <t>curious young horses at an enclosure .</t>
  </si>
  <si>
    <t>an establishing shot of a smog filled skyline at sunset .</t>
  </si>
  <si>
    <t>a city at low tide with people in the background</t>
  </si>
  <si>
    <t>person amused by a hole in a rock again</t>
  </si>
  <si>
    <t>person passes the basketball during practice</t>
  </si>
  <si>
    <t>one performs in front of a crowd .</t>
  </si>
  <si>
    <t>a man taking a nap in his lounge chair at home in his pajamas</t>
  </si>
  <si>
    <t>martial artist works on his striking in an open training session ahead</t>
  </si>
  <si>
    <t>black smoke from a major fire</t>
  </si>
  <si>
    <t>a covered bridge in the province</t>
  </si>
  <si>
    <t>a photograph of the noble person , the youngest child of monarch and noble person .</t>
  </si>
  <si>
    <t>a model at the presentation during fall .</t>
  </si>
  <si>
    <t>sporty fit woman is practicing yoga on the top of the mountain</t>
  </si>
  <si>
    <t>women 's style tailored suit jacket for the office blue</t>
  </si>
  <si>
    <t>wild green ferns growing in the forest</t>
  </si>
  <si>
    <t>making the most of a small , unusual home .</t>
  </si>
  <si>
    <t>in photos videos christmas magic at the magical field of lights</t>
  </si>
  <si>
    <t>a painting of the uprising .</t>
  </si>
  <si>
    <t>person with some of her students from class .</t>
  </si>
  <si>
    <t>an aircraft prepares to receive fuel from an aircraft</t>
  </si>
  <si>
    <t>young male sitting on the ground looking to his side in a white background</t>
  </si>
  <si>
    <t>the boys team won their division .</t>
  </si>
  <si>
    <t>strikingly coloured flowers of a hybrid</t>
  </si>
  <si>
    <t>toilet and vector icon set .</t>
  </si>
  <si>
    <t>food is a combination of two of my favorite fall foods : sweet potatoes and cornbread .</t>
  </si>
  <si>
    <t>actor attends the premiere of thriller film</t>
  </si>
  <si>
    <t>building function in a diverse office</t>
  </si>
  <si>
    <t>the main bar , with the small upstairs dining room above it .</t>
  </si>
  <si>
    <t>women wearing national dresses walk by the street .</t>
  </si>
  <si>
    <t>single player video game will run and includes life - like animatronic dinosaurs .</t>
  </si>
  <si>
    <t>despite being considered a better dancer , pop artist received points to person</t>
  </si>
  <si>
    <t>a photographer taking a picture</t>
  </si>
  <si>
    <t>aerial view of new housing estate .</t>
  </si>
  <si>
    <t>wheat ears and seed isolated on a white background .</t>
  </si>
  <si>
    <t>person : donated by person of the family</t>
  </si>
  <si>
    <t>person drenched sunflowers saturday morning .</t>
  </si>
  <si>
    <t>just in case i ever need to learn how to paint a brick fireplace .</t>
  </si>
  <si>
    <t>a short history of banana bread</t>
  </si>
  <si>
    <t>bubbles and tunes in a silhouette of heart .</t>
  </si>
  <si>
    <t>person attends the fashion show during fall at skylight modern .</t>
  </si>
  <si>
    <t>card , invitation , cover template design , line art background .</t>
  </si>
  <si>
    <t>protesters standing near a tank</t>
  </si>
  <si>
    <t>the number of times you dip a wick into hot wax and the diameter of a hand - made candle .</t>
  </si>
  <si>
    <t>supposedly , every pomegranate has seeds .</t>
  </si>
  <si>
    <t>football player and soccer player compete for the ball during the training session</t>
  </si>
  <si>
    <t>a young woman is standing in the street with a tasty sausage in her hand</t>
  </si>
  <si>
    <t>cherry blossoms under sunset with flare in the background</t>
  </si>
  <si>
    <t>building the railroad bridge by author .</t>
  </si>
  <si>
    <t>a woman and young child riding an electric scooter along a road</t>
  </si>
  <si>
    <t>young mother and baby in the garden</t>
  </si>
  <si>
    <t>no 8495 -- portrait of person</t>
  </si>
  <si>
    <t>us state is home to lighthouses .</t>
  </si>
  <si>
    <t>a blue tea - light lantern sat on the window sill</t>
  </si>
  <si>
    <t>person : the musical icon dressed casually in a breezy white open - neck shirt and black jeans teamed with a white straw hat</t>
  </si>
  <si>
    <t>actor arriving for the world premiere of horror film</t>
  </si>
  <si>
    <t>a person uses a mobile phone</t>
  </si>
  <si>
    <t>students listen to the teacher carefully in class</t>
  </si>
  <si>
    <t>each yurt is equipped with a bathroom , kitchenette and private deck .</t>
  </si>
  <si>
    <t>the floor caved in during a live performance</t>
  </si>
  <si>
    <t>protopunk artist performs onstage at theater .</t>
  </si>
  <si>
    <t>sports equipment business zip up hoodie with front pockets and large insignia on chest .</t>
  </si>
  <si>
    <t>hotel : drawing room ... with a sense of history</t>
  </si>
  <si>
    <t>the body of person , washed on on the beach as tourists walked nearby</t>
  </si>
  <si>
    <t>a common chimpanzee eating food while sitting on the ground</t>
  </si>
  <si>
    <t>wild boar , sow and piglet in spring in the woods</t>
  </si>
  <si>
    <t>composer of folk rock artist performs on stage during festival</t>
  </si>
  <si>
    <t>person , head and a keeper in the waiting room of the hospital</t>
  </si>
  <si>
    <t>hand of cards in the foreground with banknotes laying on a tiled table top</t>
  </si>
  <si>
    <t>soccer player scored a spectacular goal against football team</t>
  </si>
  <si>
    <t>this photo taken weeks ago by military person is of a bull moose that officials now say was not shot in front of onlookers near the lake .</t>
  </si>
  <si>
    <t>wedding rings on a green moss</t>
  </si>
  <si>
    <t>broad panorama of the countryside .</t>
  </si>
  <si>
    <t>premiere of psychological thriller film</t>
  </si>
  <si>
    <t>a ray of sunshine in a snowy forest</t>
  </si>
  <si>
    <t>animal is a dog that originated polite , loyal , and intelligent .</t>
  </si>
  <si>
    <t>metal barrels stacked against a wall</t>
  </si>
  <si>
    <t>i was going through my collection yesterday .</t>
  </si>
  <si>
    <t>soccer player scores his sides second goal past football player from the penalty spot during the match .</t>
  </si>
  <si>
    <t>seen at lower right , a lighter toned hardwood raised floor holds an open office space , with deep toned minimalist desk seen .</t>
  </si>
  <si>
    <t>blogger handles the ball against football player during the match</t>
  </si>
  <si>
    <t>petroglyphs , ancient form of rock art , on an arid hillside alongside road</t>
  </si>
  <si>
    <t>nautical decor at a wedding</t>
  </si>
  <si>
    <t>this flower purple ornament in the style .</t>
  </si>
  <si>
    <t>up close look at the jewels worn by person at the event she hosted for politician .</t>
  </si>
  <si>
    <t>pensive happy man - isolated over a white background</t>
  </si>
  <si>
    <t>street art on a tour</t>
  </si>
  <si>
    <t>poster shows comic book character walking away from mask</t>
  </si>
  <si>
    <t>fashion girls love a good outfit .</t>
  </si>
  <si>
    <t>actor and his team members stand before the rest of the class and the judges to present their intervention .</t>
  </si>
  <si>
    <t>logo of the letter m for companies and brands with a blue - green gradient .</t>
  </si>
  <si>
    <t>wing with sunset in the background</t>
  </si>
  <si>
    <t>floating away : the group took to the high seas in the small boat</t>
  </si>
  <si>
    <t>damask golden floral pattern on a background with yellow doodles .</t>
  </si>
  <si>
    <t>using boulders to create steps to a garden path</t>
  </si>
  <si>
    <t>sushi and chopsticks on a wooden mat</t>
  </si>
  <si>
    <t>person said he was to have the statue in his honour</t>
  </si>
  <si>
    <t>golfer watches her tee shot on the second hole during the third round of the golf tournament .</t>
  </si>
  <si>
    <t>tattoo by person i love these .</t>
  </si>
  <si>
    <t>young attractive woman walking on the beach during sunset , slow motion</t>
  </si>
  <si>
    <t>city life , blurred people walking on the airport</t>
  </si>
  <si>
    <t>a quite night in the dining hall</t>
  </si>
  <si>
    <t>monkey with a cup of tea</t>
  </si>
  <si>
    <t>metabolism all chemical reactions occurring within an organism</t>
  </si>
  <si>
    <t>hard rock artist and person of person perform on stage at festival</t>
  </si>
  <si>
    <t>athlete on the podium with her bronze medal in 400m freestyle s8</t>
  </si>
  <si>
    <t>hard rock artist performs onstage</t>
  </si>
  <si>
    <t># shoots the ball during warmups before the game against sports team .</t>
  </si>
  <si>
    <t>automobile make with a transparent hood</t>
  </si>
  <si>
    <t>make a school bus out of construction paper .</t>
  </si>
  <si>
    <t>particularly like the shirt , but $40 is a bit much for a t - shirt .</t>
  </si>
  <si>
    <t>babies sitting together on the ground playing with toys</t>
  </si>
  <si>
    <t>sea turtles on the beach - photo #</t>
  </si>
  <si>
    <t>dress with sequins and a design</t>
  </si>
  <si>
    <t>surround yourself in warmth and comfort by using rich colors and a balanced palette .</t>
  </si>
  <si>
    <t>lotus and lily pads in the rain</t>
  </si>
  <si>
    <t>english metropolitan borough at night</t>
  </si>
  <si>
    <t>i wanna hold your hand , shadow of couple holding hands on the beach</t>
  </si>
  <si>
    <t>simple decor of an old chair</t>
  </si>
  <si>
    <t>sticker beautiful leaf of the exotic plants in the forest , vector illustration illustration</t>
  </si>
  <si>
    <t>what a great idea for the boys who share a room !</t>
  </si>
  <si>
    <t>actor attends the red carpet during festival</t>
  </si>
  <si>
    <t>me with all my gear on !</t>
  </si>
  <si>
    <t>people making first tracks in the snow .</t>
  </si>
  <si>
    <t>the celebration has just begun for the city as their team captured sports league championship for the first time ever</t>
  </si>
  <si>
    <t>industry in an abandoned village over taken by sand dunes</t>
  </si>
  <si>
    <t>wooden rowing boat by the canal on a frosty foggy december morning .</t>
  </si>
  <si>
    <t>how to look like person</t>
  </si>
  <si>
    <t>aerial view of the beautiful natural seascape during a sunny summer sunrise .</t>
  </si>
  <si>
    <t>apartments at newest development are already selling for much more than their off - the - plan prices .</t>
  </si>
  <si>
    <t>... by canoeing down the street</t>
  </si>
  <si>
    <t>plot for the time from first visit to quit date .</t>
  </si>
  <si>
    <t>the bride with her father at wedding</t>
  </si>
  <si>
    <t>the truck making the tour will be presented ot a veteran at the end of the run later this month</t>
  </si>
  <si>
    <t>elephants drinking water at the viewpoint in the national park</t>
  </si>
  <si>
    <t>mother rolls the baby in the stroller for a walk</t>
  </si>
  <si>
    <t>the graves of person and mrs. king</t>
  </si>
  <si>
    <t>view of the city by the causeway</t>
  </si>
  <si>
    <t>autumn red background for text .</t>
  </si>
  <si>
    <t>overview of a factory at work</t>
  </si>
  <si>
    <t>mobile - friendly version of the 1st project picture .</t>
  </si>
  <si>
    <t>shoal of thousands of tiny fish swimming in front of a coral reef</t>
  </si>
  <si>
    <t>passengers walking through the waiting area past boarding gates</t>
  </si>
  <si>
    <t>the branch sways in the wind over the water</t>
  </si>
  <si>
    <t>pov shot sitting inside a subway train looking out of the open door to tourists and commuters waiting on the platform during rush hour</t>
  </si>
  <si>
    <t>person makes the bed ; bathrobe left on foot of bed now on floor !</t>
  </si>
  <si>
    <t>down by the waters edge</t>
  </si>
  <si>
    <t>attractive blonde young mother relaxing outdoors on the blanket playing with her young child</t>
  </si>
  <si>
    <t>funny portrait of a cute hispanic boy isolated on a white background</t>
  </si>
  <si>
    <t>toddler crawling on the beach in the sand .</t>
  </si>
  <si>
    <t>woman holding a bunch of balloons</t>
  </si>
  <si>
    <t>soccer player looks on during training ahead .</t>
  </si>
  <si>
    <t>actor arrives on the lot .</t>
  </si>
  <si>
    <t>royal blue shorts never worn size , still has the tags on it .</t>
  </si>
  <si>
    <t>looking out to the blue inlet and mountains from beach</t>
  </si>
  <si>
    <t>men riding horses on a snow covered hill</t>
  </si>
  <si>
    <t>flower background for design with a tulip</t>
  </si>
  <si>
    <t>a man with a mug of beer in his hand .</t>
  </si>
  <si>
    <t>paprika powder in wooden bowl and spoon , colorful cartoon illustration</t>
  </si>
  <si>
    <t>the apartment 's high ceilings give the space certain a feeling of grandeur that can only be matched by the amazing panoramic views of city skyline , which are even visible from the tub</t>
  </si>
  <si>
    <t>statue of fictional character in a medieval cathedral</t>
  </si>
  <si>
    <t>an injured dolphin approaches a diver and asks for help .</t>
  </si>
  <si>
    <t>if i know what love is , it is because of you .</t>
  </si>
  <si>
    <t>transit vehicle type with a service for theater .</t>
  </si>
  <si>
    <t>had the horse along with person</t>
  </si>
  <si>
    <t>fall brings a new set of colors to landscape .</t>
  </si>
  <si>
    <t>winning team pose with the trophy at a sporting event .</t>
  </si>
  <si>
    <t>armed police officers walk through a carriage of an underground tube train at station .</t>
  </si>
  <si>
    <t>image for raspberry &amp; white chocolate triple layer cake , taste the difference 629g</t>
  </si>
  <si>
    <t>young fans read the programme prior to the game</t>
  </si>
  <si>
    <t>young female busker sitting on a wooden box playing her guitar for money</t>
  </si>
  <si>
    <t>actor arrives at the premiere of thriller film .</t>
  </si>
  <si>
    <t>would you spray a pack on your man for summer daily mail online</t>
  </si>
  <si>
    <t>palm trees along the street</t>
  </si>
  <si>
    <t>pop artist arrive for the world premiere of her film in</t>
  </si>
  <si>
    <t>coastal warning sign showing a human figure falling from rocks</t>
  </si>
  <si>
    <t>a golf course and a villa seen from the sky</t>
  </si>
  <si>
    <t>fans celebrate at the end of the match</t>
  </si>
  <si>
    <t>princess sofia is seen in her traditional dress -- including buckled shoes and embroidered cap -- as she carries her son .</t>
  </si>
  <si>
    <t>the face of female alien .</t>
  </si>
  <si>
    <t>person got ordained to marry people in certain states so he could marry off two of our friends .</t>
  </si>
  <si>
    <t>the look of a focused bull elk .</t>
  </si>
  <si>
    <t>catskill high peaks mountain and half dome along the merged river</t>
  </si>
  <si>
    <t>save the date wedding invitation template with line leaves vector art illustration</t>
  </si>
  <si>
    <t>getting ready for a wedding</t>
  </si>
  <si>
    <t>artist performs on stage on day of festival in person</t>
  </si>
  <si>
    <t>a variety of foreign currency</t>
  </si>
  <si>
    <t>pop artist during an interview with comedian</t>
  </si>
  <si>
    <t>musical artist performs during festival</t>
  </si>
  <si>
    <t>military officer as film character in the movie</t>
  </si>
  <si>
    <t>person leads her class through a lesson .</t>
  </si>
  <si>
    <t>a classic pair of wedges in a fun pink for a perfect pop of color .</t>
  </si>
  <si>
    <t>during the last conversation class i had , we interacted with the advanced students .</t>
  </si>
  <si>
    <t>i like the salt &amp; pepper hair &amp; cut on person .</t>
  </si>
  <si>
    <t>a pint of beer with foam at the top .</t>
  </si>
  <si>
    <t>dead mouse in a mousetrap with cheese</t>
  </si>
  <si>
    <t>this beauty decide to cut her hair after years of having extremely long hair !</t>
  </si>
  <si>
    <t>senior woman on a walk in night city .</t>
  </si>
  <si>
    <t>teamwork of doctors in the office for a meeting</t>
  </si>
  <si>
    <t>volcano vents all volcanoes have vent .</t>
  </si>
  <si>
    <t>front of home with dramatic ocean views from all major rooms .</t>
  </si>
  <si>
    <t>american football player throws a pass against sports team during the first half of a football game</t>
  </si>
  <si>
    <t>football player be back for the game ?</t>
  </si>
  <si>
    <t>person walking through the door</t>
  </si>
  <si>
    <t>people attend the los angeles premiere</t>
  </si>
  <si>
    <t>senior girl walking on a wooded path</t>
  </si>
  <si>
    <t>a bowl of fruit on a small table</t>
  </si>
  <si>
    <t>thrash metal artists of heavy metal artist perform on stage .</t>
  </si>
  <si>
    <t>street with colourful houses on the island of person</t>
  </si>
  <si>
    <t>white fishing boats at the old harbor</t>
  </si>
  <si>
    <t>the living room of the tugboat .</t>
  </si>
  <si>
    <t>top view of a woman walking barefoot along wet sand beach .</t>
  </si>
  <si>
    <t>person calls her business and stresses the importance of a robust palette in home decor .</t>
  </si>
  <si>
    <t>round cracker isolated on white with a clipping path .</t>
  </si>
  <si>
    <t>pictured a few years ago .</t>
  </si>
  <si>
    <t>person throws a pass during the first quarter against american football team .</t>
  </si>
  <si>
    <t>a student strolls across the courtyard .</t>
  </si>
  <si>
    <t>a photograph of span , a sculpture</t>
  </si>
  <si>
    <t>person perform live on stage .</t>
  </si>
  <si>
    <t>a woman walking on some rocks at the beach</t>
  </si>
  <si>
    <t>flying above the clouds in the sky</t>
  </si>
  <si>
    <t>olympic athlete and his team celebrate victory in the relay during event .</t>
  </si>
  <si>
    <t>treat yourself to a midweek steak with rocket for dinner</t>
  </si>
  <si>
    <t>aircraft and aircraft model in the 's</t>
  </si>
  <si>
    <t>sunrise over mountain from the master bedroom .</t>
  </si>
  <si>
    <t>male head with a labyrinth inside</t>
  </si>
  <si>
    <t>hiker relaxing on the rock</t>
  </si>
  <si>
    <t>love the combo of that font and these colors .</t>
  </si>
  <si>
    <t>entrance looking into the room</t>
  </si>
  <si>
    <t>group of biological species playing on the ground</t>
  </si>
  <si>
    <t>a general view during the match</t>
  </si>
  <si>
    <t>barley field moving in the wind</t>
  </si>
  <si>
    <t>a fly fisherman tries his luck in evening 's golden light</t>
  </si>
  <si>
    <t>progressive metal artist performed with heavy metal artist last month , pictured here</t>
  </si>
  <si>
    <t>dark and light colored feathers .</t>
  </si>
  <si>
    <t>travel bag with a place for shoes</t>
  </si>
  <si>
    <t>i think most of us can wholeheartedly agree that autumn is the best season of them all .</t>
  </si>
  <si>
    <t>a rich and luxurious dairy free hot chocolate made in a slow cooker !</t>
  </si>
  <si>
    <t>senior men fishing from a small boat</t>
  </si>
  <si>
    <t># hits a double against sports team as baseball player looks on .</t>
  </si>
  <si>
    <t>person takes part in a press conference with her mother</t>
  </si>
  <si>
    <t>man : looked relaxed in a blue cardigan and grey jeans</t>
  </si>
  <si>
    <t>person opens up to actor in an intimate interview for magazine .</t>
  </si>
  <si>
    <t>short hair ... love this cut on her !</t>
  </si>
  <si>
    <t>the winter sun sets behind trees and chimneys by rail tracks , on a journey .</t>
  </si>
  <si>
    <t>wooden beads for you and your parrot to play with .</t>
  </si>
  <si>
    <t>an elderly homeless man with his belongings on a street after dark</t>
  </si>
  <si>
    <t>happy beagle dog in a park</t>
  </si>
  <si>
    <t>person beside the path in the distance in valley .</t>
  </si>
  <si>
    <t>the pylon is transferred on the barge which will ferry it</t>
  </si>
  <si>
    <t>our first glimpse of seeing island from the air .</t>
  </si>
  <si>
    <t>local lady in the markets</t>
  </si>
  <si>
    <t>sunset shines on jagged mountain peaks and valleys in a desert .</t>
  </si>
  <si>
    <t>sometime a surfer girl just needs to cool down .</t>
  </si>
  <si>
    <t>the space shuttle endeavour approaching satellite .</t>
  </si>
  <si>
    <t>basketball shooting guard seriously rejoiced in the team 's win over country in a semifinal game</t>
  </si>
  <si>
    <t>colorful background with a shepherd and his dog guarding a flock of sheep</t>
  </si>
  <si>
    <t>medical attention : a member of the team is taken into the back of an ambulance</t>
  </si>
  <si>
    <t>if you want to present your father or grandfather something then make this project for them out of wooden pallets .</t>
  </si>
  <si>
    <t>a standard christmas light display with lights on the eaves .</t>
  </si>
  <si>
    <t>concept art , made with words about the subject</t>
  </si>
  <si>
    <t>pilot in jet wearing a watch</t>
  </si>
  <si>
    <t>cooking this picture was taking by wife</t>
  </si>
  <si>
    <t>organisation performing at the airshow</t>
  </si>
  <si>
    <t>actors : walking under the snow</t>
  </si>
  <si>
    <t>traditionally furnished sitting area with a large window</t>
  </si>
  <si>
    <t>actor has been calledthe most beautiful woman in the world .</t>
  </si>
  <si>
    <t>silver dirhams on sand from age .</t>
  </si>
  <si>
    <t>model appears at show and auction held</t>
  </si>
  <si>
    <t>business people with laptop and cellphone in the city</t>
  </si>
  <si>
    <t>person sets out to gather firewood , no easy feat when most of the dried wood is buried under a few feet of snow .</t>
  </si>
  <si>
    <t>coiled usb cable compatible with the edge</t>
  </si>
  <si>
    <t>bones of sardines on a plate , eaten</t>
  </si>
  <si>
    <t>a computer mouse on a desk</t>
  </si>
  <si>
    <t># of the pitches against sports team .</t>
  </si>
  <si>
    <t># participates in warm - ups before a game against sports team .</t>
  </si>
  <si>
    <t>thoroughbred horse and jockey leading the pace in a race</t>
  </si>
  <si>
    <t>meme of how it feels when the bus starts going before you take a seat .</t>
  </si>
  <si>
    <t>eyes the basket while being defended by military person during the first quarter of their basketball game on friday night .</t>
  </si>
  <si>
    <t>beach huts on the beach at naughty boys escaping across the rooftops</t>
  </si>
  <si>
    <t>i make portraits on colored glass and aluminium plates .</t>
  </si>
  <si>
    <t>the health benefits of salmon - check your food</t>
  </si>
  <si>
    <t>demonic , evil looking black silhouette in front of a storm as the sun sets in the mountains .</t>
  </si>
  <si>
    <t>animal has dog breeds listed on it</t>
  </si>
  <si>
    <t>soccer ball or football speeding through the air</t>
  </si>
  <si>
    <t>i cheated on my ex with so many women we were married i pretty much only know them by what number they were and not their name</t>
  </si>
  <si>
    <t>baseball player and actor picked as player and pitcher of the year</t>
  </si>
  <si>
    <t>soccer player , football player , football player and footballer in action during a first team training session .</t>
  </si>
  <si>
    <t>3d conceptual illustration of a virus , bacteria , cell .</t>
  </si>
  <si>
    <t>the order in which you name the triangles matters !</t>
  </si>
  <si>
    <t>potatoes for sale at the market , zoom in</t>
  </si>
  <si>
    <t>visiting river on the cities !</t>
  </si>
  <si>
    <t>new cars coming to show for country</t>
  </si>
  <si>
    <t>actor wearing a skimpy halter top while out and about</t>
  </si>
  <si>
    <t>a beautiful , green forest floor in the region .</t>
  </si>
  <si>
    <t>woman typing on a computer keyboard .</t>
  </si>
  <si>
    <t>singer songwriter attends the premiere</t>
  </si>
  <si>
    <t>picturesque cityscape of view from the ferry</t>
  </si>
  <si>
    <t>space mission is launched atop a rocket .</t>
  </si>
  <si>
    <t>a couple of songs by the band .</t>
  </si>
  <si>
    <t>athlete is hoisted into the air to celebrate his touchdown run against us state during the first half of a college football game</t>
  </si>
  <si>
    <t>this - bedroom palace featuring - inch thick walls , an elevator and skylights is located just outside filming location , while listed for $4,499,000</t>
  </si>
  <si>
    <t>soccer player is shown the yellow card by man during the match</t>
  </si>
  <si>
    <t>sign from a chain isolated on white</t>
  </si>
  <si>
    <t>actor walks with an unidentified person who is holding a skateboard</t>
  </si>
  <si>
    <t>go left at the junction .</t>
  </si>
  <si>
    <t>the living room of a home .</t>
  </si>
  <si>
    <t>wall sticker , from the famous series .</t>
  </si>
  <si>
    <t>my wife made something similar for our fluffy cat when he got a wound on his shoulder .</t>
  </si>
  <si>
    <t>baseball player made an outstanding catch on this ball in the seventh inning .</t>
  </si>
  <si>
    <t>woman with blue prints , in an empty room</t>
  </si>
  <si>
    <t>funny green iguana seamless pattern with cute animal on a blue background .</t>
  </si>
  <si>
    <t>candle burning inside a candle holder</t>
  </si>
  <si>
    <t>my chocolate chip cookies never look like this !</t>
  </si>
  <si>
    <t>people walking along a pavement</t>
  </si>
  <si>
    <t>* summer black formal skirt women 's robes and black</t>
  </si>
  <si>
    <t>the nautical charts on the ceiling .</t>
  </si>
  <si>
    <t>person being fed by children .</t>
  </si>
  <si>
    <t>celebrity , spokesman and celebrity attend production company .</t>
  </si>
  <si>
    <t>cover of the new magazine by person !</t>
  </si>
  <si>
    <t>a young woman holding an ornament of a pineapple .</t>
  </si>
  <si>
    <t>hip hop artist performs onstage during festival</t>
  </si>
  <si>
    <t>main building from the south .</t>
  </si>
  <si>
    <t>property image # house in the mountains with farm animals</t>
  </si>
  <si>
    <t>lifting in timber on a construction site</t>
  </si>
  <si>
    <t>1st stage of automobile model , a car , the driver</t>
  </si>
  <si>
    <t>business , departing to cross bodies of water</t>
  </si>
  <si>
    <t>flying over a marsh with cloudy sky reflected in water</t>
  </si>
  <si>
    <t>a screenshot of a neighborhood that was graded .</t>
  </si>
  <si>
    <t>mosaic wedding cake with a lizard</t>
  </si>
  <si>
    <t>abstract vector logo design template .</t>
  </si>
  <si>
    <t>equestrian statue of politician near the building</t>
  </si>
  <si>
    <t>a portion of the grounds and entry to the venue</t>
  </si>
  <si>
    <t>the sky of our ancestors</t>
  </si>
  <si>
    <t>supporters all smiles before their bus pelted in sectarian attack</t>
  </si>
  <si>
    <t>man using pedestrian crossing in the main street in the centre</t>
  </si>
  <si>
    <t>illustration of a map with an atom</t>
  </si>
  <si>
    <t>stick a fork in me .</t>
  </si>
  <si>
    <t>farmers on the farm , picking beans</t>
  </si>
  <si>
    <t>mum with a small daughter blow out the candles .</t>
  </si>
  <si>
    <t>journalist , center , is presented with award</t>
  </si>
  <si>
    <t>a greenhouse with tomato plants .</t>
  </si>
  <si>
    <t>actor is photographed for a portrait session at festival</t>
  </si>
  <si>
    <t>actor poses for a photo .</t>
  </si>
  <si>
    <t>mini - black mondo grass plants in a box</t>
  </si>
  <si>
    <t>serve the sauce with chicken , fish , or vegetables .</t>
  </si>
  <si>
    <t>dining time : the dining room opened up to the lawn</t>
  </si>
  <si>
    <t>married under a tree -- plaster &amp; disaster</t>
  </si>
  <si>
    <t>i wonder if other dogs think poodles are members of a weird religious cult. # dogs # pets # quotes # animals</t>
  </si>
  <si>
    <t>airline offers cars of the company without a plate for sale at auction</t>
  </si>
  <si>
    <t>a girl walks past homes wednesday that were coated in insulation blown onto rooftops , fences , and lawns from a neighboring house in the addition .</t>
  </si>
  <si>
    <t>heart on the glass , symbol of love</t>
  </si>
  <si>
    <t>a daytime beer with friends</t>
  </si>
  <si>
    <t>mother with her kids reading the book near dressed up christmas tree</t>
  </si>
  <si>
    <t>students standing in a row and smiling on a stage</t>
  </si>
  <si>
    <t>review photo / front , reaches for the ball as person slides into home plate safe during wednesday evening 's baseball game .</t>
  </si>
  <si>
    <t>the wax figure of pop artist is unveiled</t>
  </si>
  <si>
    <t>patching the roof on a turret</t>
  </si>
  <si>
    <t>add an outdoor electrical outlet to get power to where you need it , especially for holiday lights .</t>
  </si>
  <si>
    <t>unknown man in hat , spectacles and a magnifying glass in hand .</t>
  </si>
  <si>
    <t>old style studio as seen in the streets</t>
  </si>
  <si>
    <t>a woman walks past an empty shop front in the town</t>
  </si>
  <si>
    <t>general view of training during the training session .</t>
  </si>
  <si>
    <t>fans queue outside the flagship store ahead of the launch of the tablet</t>
  </si>
  <si>
    <t>person enjoys a break from practice with his daughter .</t>
  </si>
  <si>
    <t>the logo above a shop</t>
  </si>
  <si>
    <t>person of mine just got me this sweet flask !</t>
  </si>
  <si>
    <t>vehicles driving on main road through the escarpment past small metal shacks on the roadside</t>
  </si>
  <si>
    <t>you can see shanty town surrounding a city from the top</t>
  </si>
  <si>
    <t>guitarist performs during the benefit concert .</t>
  </si>
  <si>
    <t>vast panorama view of foggy valley with silhouette of mountain range at dusk .</t>
  </si>
  <si>
    <t>funniest pictures of wildlife that you 'll see this year</t>
  </si>
  <si>
    <t>person for college ... also using old sweatshirts - roughly based her quilt off of this .</t>
  </si>
  <si>
    <t>flag with fabric texture which is moving in the wind .</t>
  </si>
  <si>
    <t>biological species sitting in the wind</t>
  </si>
  <si>
    <t>portrait of a young couple holding gifts and shopping bags</t>
  </si>
  <si>
    <t>just moments after hard rock artist walked her down the aisle , our bride celebrates with a photo shoot .</t>
  </si>
  <si>
    <t># prepares for a face off against ice hockey team during game action .</t>
  </si>
  <si>
    <t>blurred line of people on the edge of a cliff</t>
  </si>
  <si>
    <t>flag waving in the wind - highly detailed fabric texture - seamless looping , organisation sector render</t>
  </si>
  <si>
    <t>the first weird restaurant , with all the tables set with food even though there were no more guests than our group .</t>
  </si>
  <si>
    <t>a portrait of a red fox in a meadow</t>
  </si>
  <si>
    <t>armed force on motorcycles have destroyed homes in the western part</t>
  </si>
  <si>
    <t>musician performs with artist during the festival .</t>
  </si>
  <si>
    <t>celebrity gives a big smile as person skates towards him .</t>
  </si>
  <si>
    <t>officials escorting statesman stand beside a fleet of cars .</t>
  </si>
  <si>
    <t>pool with a spectacular view at dusk .</t>
  </si>
  <si>
    <t>the fountain with boy running through it</t>
  </si>
  <si>
    <t>olympic athlete finishes second in the women 's high jump</t>
  </si>
  <si>
    <t>soccer player during the friendly match</t>
  </si>
  <si>
    <t>tiny flag on a toothpick</t>
  </si>
  <si>
    <t>young woman skiing tree in the deep snow</t>
  </si>
  <si>
    <t>shell - shocked : left alone in the house following departure , person could barely digest the news that he had won the show</t>
  </si>
  <si>
    <t>happy young couple lying head to head on a wooden floor</t>
  </si>
  <si>
    <t>... i will want to be the reason for that smile .</t>
  </si>
  <si>
    <t>the 7th floor designed by industrial designer at the hotel</t>
  </si>
  <si>
    <t>vector illustration of a heart covered .</t>
  </si>
  <si>
    <t>holding the planet in a hand</t>
  </si>
  <si>
    <t>welcome home to this charming story home near schools &amp; parks !</t>
  </si>
  <si>
    <t>christmas decorations at the hotel</t>
  </si>
  <si>
    <t>giraffe holding a heart on a white background</t>
  </si>
  <si>
    <t>children with mother eating pizza on the beach</t>
  </si>
  <si>
    <t>as country i can confirm that this is indeed a typical breakfast .</t>
  </si>
  <si>
    <t>pitcher throws against sports team</t>
  </si>
  <si>
    <t>christmas prep on the porch .</t>
  </si>
  <si>
    <t>this unique cabin nestled is really something else .</t>
  </si>
  <si>
    <t>actor attends the series to discuss .</t>
  </si>
  <si>
    <t>this sign needs to be on every street corner .</t>
  </si>
  <si>
    <t>video : forest found under the waters off the coast</t>
  </si>
  <si>
    <t>tourist attraction containing the world 's largest tree , the redwood</t>
  </si>
  <si>
    <t>this square foot home was , in fact first man - made tourist attraction .</t>
  </si>
  <si>
    <t>orangutan swinging in the trees</t>
  </si>
  <si>
    <t>one of the very few homes that sit on the water</t>
  </si>
  <si>
    <t>styles your window with a casual heavyweight insulated faceted pattern .</t>
  </si>
  <si>
    <t>color image of the clouds flowing through the pine trees</t>
  </si>
  <si>
    <t>tea glass half full with black tea , with food and sugar can in the background</t>
  </si>
  <si>
    <t>happy family together , parents with their little child at sunset .</t>
  </si>
  <si>
    <t>golfer poses with the trophy</t>
  </si>
  <si>
    <t>illustration of a strong man lifting a car</t>
  </si>
  <si>
    <t>actors met the prime minister of politician and his delegation .</t>
  </si>
  <si>
    <t>young man and woman sitting in a chair , looking at laptop , isolated on a white background .</t>
  </si>
  <si>
    <t>ferns unfurling from the forest floor backed by a fallen tree .</t>
  </si>
  <si>
    <t>early morning light over river</t>
  </si>
  <si>
    <t>my friends son was having a magic themed birthday party .</t>
  </si>
  <si>
    <t>support : wife , has said her husband .</t>
  </si>
  <si>
    <t>basketball team celebrate after the game against sports team .</t>
  </si>
  <si>
    <t>a fashion look featuring jeans , ankle booties and necklaces .</t>
  </si>
  <si>
    <t>the coast near the town</t>
  </si>
  <si>
    <t>hand - drawn mandala , golden abstract pattern on a blue background .</t>
  </si>
  <si>
    <t>dirt road in the middle</t>
  </si>
  <si>
    <t>images at girls basketball game .</t>
  </si>
  <si>
    <t>young romantic pair - pretty girl in long light pink dress and handsome man playfully runs along the shore of the lake at sunset</t>
  </si>
  <si>
    <t>football player misses a chance on goal</t>
  </si>
  <si>
    <t>comic book character and author during an interactive class with the school students .</t>
  </si>
  <si>
    <t>close - up of a pink flower</t>
  </si>
  <si>
    <t>a dried flower bridal bouquet .</t>
  </si>
  <si>
    <t>a relief depicting the banquet .</t>
  </si>
  <si>
    <t>journalist smiles for the cameras on the red carpet .</t>
  </si>
  <si>
    <t>a striking portrait of a very angry woman</t>
  </si>
  <si>
    <t>a sweet ripe healthy blue plum on a branch</t>
  </si>
  <si>
    <t>waste dumped on the beaches</t>
  </si>
  <si>
    <t>frames as an accent wall</t>
  </si>
  <si>
    <t>basketball shooting guard shares a laugh with coach while playing sports team in the first quarter of their game</t>
  </si>
  <si>
    <t>gangsta rap artist attends awards</t>
  </si>
  <si>
    <t>caucasian male hands hold something in front of a black background</t>
  </si>
  <si>
    <t>old entrance door in canal .</t>
  </si>
  <si>
    <t>temple under a blue sky</t>
  </si>
  <si>
    <t>us state is a beautiful park located close to border .</t>
  </si>
  <si>
    <t>if you are price conscious and are looking to buy something within your budget , affordable online plus size clothes are the right options for you .</t>
  </si>
  <si>
    <t>mysterious ruins on the regions .</t>
  </si>
  <si>
    <t>this leaf looks like its been splashed with paint its amazing</t>
  </si>
  <si>
    <t>all i want for christmas is you .</t>
  </si>
  <si>
    <t>the building and skyscrapers in twilight time</t>
  </si>
  <si>
    <t>male business silhouette illustration on a white background</t>
  </si>
  <si>
    <t>car on the production line</t>
  </si>
  <si>
    <t>a bridge over troubled water , if you will .</t>
  </si>
  <si>
    <t>basketball coach gives instructions to his team during the game against basketball team .</t>
  </si>
  <si>
    <t>golden ribbon with inscription grand opening the seventh of september on white background red air balloons with confetti</t>
  </si>
  <si>
    <t>spectacled bear in a field</t>
  </si>
  <si>
    <t>young woman applying makeup to model in beauty salon .</t>
  </si>
  <si>
    <t>opened email vector icon , the symbol of opened envelope .</t>
  </si>
  <si>
    <t>the dining room can seat people .</t>
  </si>
  <si>
    <t>person of musical group performs on stage during their concert .</t>
  </si>
  <si>
    <t>front view of automotive class</t>
  </si>
  <si>
    <t>seamless texture of circles , flowers .</t>
  </si>
  <si>
    <t>athlete of person drives the ball during the second leg match as part .</t>
  </si>
  <si>
    <t>a family taking a winter walk .</t>
  </si>
  <si>
    <t>religious leader prays during the celebration of the lord 's passion</t>
  </si>
  <si>
    <t>athlete shoots at the goal in the game .</t>
  </si>
  <si>
    <t>view of the old church</t>
  </si>
  <si>
    <t>all snow and ice must be clear of the windscreen before you start driving</t>
  </si>
  <si>
    <t>drying biological genus on an old ladder in the garden</t>
  </si>
  <si>
    <t>there 's a fine line between pleasure and pain .</t>
  </si>
  <si>
    <t>boat and pelicans in a harbor</t>
  </si>
  <si>
    <t>yellow key icon in flat style on a red background</t>
  </si>
  <si>
    <t>hairstyles for olds : the hair styles for women aged years from now here is a hairstyle</t>
  </si>
  <si>
    <t>female rock climber struggles to reach her next grip on the edge of a challenging cliff</t>
  </si>
  <si>
    <t>helicopter connecting power lines , worker on an electricity pylon reaching for the cable</t>
  </si>
  <si>
    <t>area on deck and a pergola for shade connecting with a boardwalk</t>
  </si>
  <si>
    <t>celebrities enjoy a night out : person</t>
  </si>
  <si>
    <t>add a rim to your glass ;)</t>
  </si>
  <si>
    <t>season character posters : see all 12 here deadline</t>
  </si>
  <si>
    <t>on the night when tornadoes raced it was up to first responders -- police , firefighters , paramedics -- to get folks out of harm 's way .</t>
  </si>
  <si>
    <t>a snow covered street in the ski resort with shops and shoppers in the road</t>
  </si>
  <si>
    <t>actors sitting on a horse along with an unknown actor in a scene from the film</t>
  </si>
  <si>
    <t>for arctic studies these polar bears are fun for grade and up .</t>
  </si>
  <si>
    <t>close up biological subspecies seated on the ground</t>
  </si>
  <si>
    <t>view from the deck looking out over fire pit , lake and boat house</t>
  </si>
  <si>
    <t>manufacturing business love that store !</t>
  </si>
  <si>
    <t>little boy running in the park with happy face</t>
  </si>
  <si>
    <t>dandelion seeds fly in the wind .</t>
  </si>
  <si>
    <t>a selection of tools hanging in workshop</t>
  </si>
  <si>
    <t>an ant in the leaf</t>
  </si>
  <si>
    <t>a red background with a heart shape with copy space .</t>
  </si>
  <si>
    <t>in - game : a fairly normal looking hotel room with a double bed , and a digital clock that reads60 : 00 .</t>
  </si>
  <si>
    <t>people enjoying a drink in the sun outside the blacksmith 's arms pub in village</t>
  </si>
  <si>
    <t>read the first appearance of black suit on the app</t>
  </si>
  <si>
    <t>antenna full collection of icons like that is in my portfolio</t>
  </si>
  <si>
    <t>musical artist attends the premiere</t>
  </si>
  <si>
    <t>white and brown architecture with decorative flower pot on the fence</t>
  </si>
  <si>
    <t>a city once had a-lane roadway plowing through the centre of the city .</t>
  </si>
  <si>
    <t>celebrity sports a new blonde hair style , as she leaves with music video performer to go to show</t>
  </si>
  <si>
    <t>lightning strike on the black background</t>
  </si>
  <si>
    <t>snowman at the hotel 's lobby</t>
  </si>
  <si>
    <t>little planet with a tropical island isolated on white background .</t>
  </si>
  <si>
    <t>cricketer plays a shot during the specsavers county match .</t>
  </si>
  <si>
    <t>summer landscape in mountains and the dark blue sky with clouds</t>
  </si>
  <si>
    <t>business men walk forward on paths to the future vector</t>
  </si>
  <si>
    <t>country , hitched to the hay</t>
  </si>
  <si>
    <t>an urn decorated with a design of stylised giraffes</t>
  </si>
  <si>
    <t># speaks with the referee during a game against basketball team .</t>
  </si>
  <si>
    <t>the doll with graduate 's name</t>
  </si>
  <si>
    <t>flying over rock type and ocean waves</t>
  </si>
  <si>
    <t>located just outside the city are a striking pair of holiday homes designed by person .</t>
  </si>
  <si>
    <t>full sized pans are coming to our online store this weekend ! ;)</t>
  </si>
  <si>
    <t>a neon birthday cake inspired by person</t>
  </si>
  <si>
    <t>buy trendy deco textured hoop earrings .</t>
  </si>
  <si>
    <t>people in the galleries looking at art</t>
  </si>
  <si>
    <t>young redhead woman sitting on rail tracks in a railroad with a locomotive in the background</t>
  </si>
  <si>
    <t>stairway in the arch through the ancient wall , original oil painting on canvas in impressionistic style</t>
  </si>
  <si>
    <t>decoration - put basket of painted eggs on the table</t>
  </si>
  <si>
    <t>person and jockey are seen during a city</t>
  </si>
  <si>
    <t>low water level during a dry summer</t>
  </si>
  <si>
    <t>keep your doll up with the latest fashion trends .</t>
  </si>
  <si>
    <t>photo of a bauble hanging on an outdoor christmas tree in the snow</t>
  </si>
  <si>
    <t>pop rock artist hosts the event .</t>
  </si>
  <si>
    <t>handsome young man holding a white card on his mouth over white monochrome background</t>
  </si>
  <si>
    <t>see how we 're mixing and matching our favorite fall pieces with the latest styles</t>
  </si>
  <si>
    <t>person paired her favorite booties with -- what else ? a dress at the event .</t>
  </si>
  <si>
    <t>actors attend tv network and event .</t>
  </si>
  <si>
    <t>vector illustration of a building</t>
  </si>
  <si>
    <t>i pinned this accent table from the event at person and main !</t>
  </si>
  <si>
    <t>gold baroque seamless pattern on a black background .</t>
  </si>
  <si>
    <t>stock image ofa hand with fingers stepping into a cute little pair of pink , glossy , baby shoes .</t>
  </si>
  <si>
    <t>i will get my cat to cuddle with me .</t>
  </si>
  <si>
    <t>parts of a plant printable .</t>
  </si>
  <si>
    <t>the side view of the wedding table covered with fruit , cakes , beverages and decorated with roses</t>
  </si>
  <si>
    <t>hairless mixed - breed dog , mix between a bulldog and a chinese crested dog , sitting and looking at the camera in front of white background</t>
  </si>
  <si>
    <t>but within a few days , and back the rain returned .</t>
  </si>
  <si>
    <t>visit the enchanting alpine world</t>
  </si>
  <si>
    <t>the roof of the house with nice window .</t>
  </si>
  <si>
    <t>boy with a dolphin by continent</t>
  </si>
  <si>
    <t>baby polar bear enjoying in the snow</t>
  </si>
  <si>
    <t>we will assemble a store bought kit or build your shed from any design .</t>
  </si>
  <si>
    <t>the hipster girl and boy dressed in cool style walking a street</t>
  </si>
  <si>
    <t>illustration of a simple drawing of people wearing the attire on a white background</t>
  </si>
  <si>
    <t>i 'm so excited to see person as a girl :)</t>
  </si>
  <si>
    <t>a cup of morning coffee on open air</t>
  </si>
  <si>
    <t>camel coat worn with a printed skirt and pumps .</t>
  </si>
  <si>
    <t>elderly women perform a dance at a park .</t>
  </si>
  <si>
    <t>toilet purposely decorated with graffiti all over the walls in a trendy bar</t>
  </si>
  <si>
    <t>zoo : it 's easy to take photos that look like the animals are in the wild .</t>
  </si>
  <si>
    <t>actor and her daughter attend awards</t>
  </si>
  <si>
    <t>music video performer arrives at awards</t>
  </si>
  <si>
    <t>train operating at speed , leaning into a cambered bend</t>
  </si>
  <si>
    <t>is visible behind national register of historic places location .</t>
  </si>
  <si>
    <t>the best floral maxi dresses under $100 .</t>
  </si>
  <si>
    <t>ideas : make a glitzy pumpkin with rhinestones and flowers</t>
  </si>
  <si>
    <t>similar to festival , festival is an event that attracts thousands of visitors .</t>
  </si>
  <si>
    <t>general view of a quarry which is famous for its stone</t>
  </si>
  <si>
    <t>look at that badass hair !</t>
  </si>
  <si>
    <t>an empty field hosts a circle of trees .</t>
  </si>
  <si>
    <t>government agency perform at awards</t>
  </si>
  <si>
    <t>a rescue boat moored at the old pier , on the lake</t>
  </si>
  <si>
    <t>sculptures via photo sharing website .</t>
  </si>
  <si>
    <t>awesome small bedrooms how to maximize space in a small bedroom .</t>
  </si>
  <si>
    <t>cute little boy reading a book to his teddy bear</t>
  </si>
  <si>
    <t>cottage rental - can be hired for private use during your stay</t>
  </si>
  <si>
    <t>simple shaker style lower cabinets in a dark or medium grey</t>
  </si>
  <si>
    <t>homeless man known awaits customers during the shopping period .</t>
  </si>
  <si>
    <t>man 's hand clinging to a stony ground</t>
  </si>
  <si>
    <t>blues artist performing he is playing a guitar</t>
  </si>
  <si>
    <t>trip hop artist perform on the stage during festival</t>
  </si>
  <si>
    <t>merry christmas day on the blue background stock vector</t>
  </si>
  <si>
    <t>... or a single bed that doubles as a sofa .</t>
  </si>
  <si>
    <t>flower pattern repeat seamless in blue color for any design .</t>
  </si>
  <si>
    <t>a close encounter with a giraffe</t>
  </si>
  <si>
    <t># puts up a shot against sports team in the first half .</t>
  </si>
  <si>
    <t>person off the shoulder dress</t>
  </si>
  <si>
    <t>model of a double decked bus isolated on white</t>
  </si>
  <si>
    <t>caution man cave vintage rusty metal sign on a white background</t>
  </si>
  <si>
    <t>a model walks the runway at the show during ss17</t>
  </si>
  <si>
    <t>fictional object by person shows a great technique for adding wire guardians to each end so that the threads can be easily worked back into the bracelet .</t>
  </si>
  <si>
    <t>vector illustration on a theme , scary night .</t>
  </si>
  <si>
    <t>electric concept car is based on automobile model , which participated .</t>
  </si>
  <si>
    <t>young woman with beautiful curly hair gesturing follow me and running on the beach , slow motion</t>
  </si>
  <si>
    <t>a rainbow crocheted bunting for your baby 's room .</t>
  </si>
  <si>
    <t>fat and slim man opposite each other on white background - before and after diet #</t>
  </si>
  <si>
    <t>at street in the central part</t>
  </si>
  <si>
    <t>a rare plug - in hybrid car parked outside of a store</t>
  </si>
  <si>
    <t>oceans come together but the water does not mix</t>
  </si>
  <si>
    <t>draw the outer line of your under lip</t>
  </si>
  <si>
    <t>a plant in the corner brings some colour to what is otherwise a very clean - cut space .</t>
  </si>
  <si>
    <t>biological species at a zoo</t>
  </si>
  <si>
    <t>football player vies with soccer player during their match .</t>
  </si>
  <si>
    <t>illustration with cute little elephant riding a bicycle .</t>
  </si>
  <si>
    <t>surrounded by a dozen or so towns and villages , the lake offers buyers a wide range of high - end options .</t>
  </si>
  <si>
    <t>internal image of the human head with trauma on the brain</t>
  </si>
  <si>
    <t>football team manager of gestures during the 3 .</t>
  </si>
  <si>
    <t>image of a chef making a dish</t>
  </si>
  <si>
    <t>person , a grade student , takes a flying leap in long jumping .</t>
  </si>
  <si>
    <t>i want to live by the ocean ... that is my dream .</t>
  </si>
  <si>
    <t>cuisine -- all the dishes i ate</t>
  </si>
  <si>
    <t>drug -- oil with uses , and why it deserves its reputation as queen of essential oils</t>
  </si>
  <si>
    <t>a logo sign outside of a facility occupied by computer hardware business</t>
  </si>
  <si>
    <t>baby girl sitting in a children 's chair and playing with a spoon in the room</t>
  </si>
  <si>
    <t>country in middle east is a beautiful country to visit .</t>
  </si>
  <si>
    <t>the sale is located about a mile from the round - about .</t>
  </si>
  <si>
    <t>water sports are a highlight of the recreational opportunities at camp .</t>
  </si>
  <si>
    <t>motorcyclist driving his motorbike on the beach during sunset .</t>
  </si>
  <si>
    <t>cars passing on the highway rainy day</t>
  </si>
  <si>
    <t>looking out over the water .</t>
  </si>
  <si>
    <t>big views of the water</t>
  </si>
  <si>
    <t>person is always a well dressed man !</t>
  </si>
  <si>
    <t>where i got the worst sunburn of my life !</t>
  </si>
  <si>
    <t>politician wearing a stunning gown in honor of politician and his wife .</t>
  </si>
  <si>
    <t>bow of an old fishing boat</t>
  </si>
  <si>
    <t>colorful windmills in a field of wheat</t>
  </si>
  <si>
    <t>film costumer designer also kept a villa ; it was situated</t>
  </si>
  <si>
    <t>person with his check for currency after winning 1.2 k sprint on monday .</t>
  </si>
  <si>
    <t>actor steers his car during the third practice session at the race</t>
  </si>
  <si>
    <t># calls a play during a game against sports team .</t>
  </si>
  <si>
    <t>groom whispering in to the ear of the bride as she smiles .</t>
  </si>
  <si>
    <t>clouds in time lapse before the storm</t>
  </si>
  <si>
    <t>actors arrive at the 4th vip premiere night held .</t>
  </si>
  <si>
    <t>cutting wood with an electric saw</t>
  </si>
  <si>
    <t>the road to the house of the forest</t>
  </si>
  <si>
    <t>at point , the house was part of a large estate owned by the historian</t>
  </si>
  <si>
    <t>tourist attraction -- stock photo #</t>
  </si>
  <si>
    <t>green terraced rice fields on the mountain slopes</t>
  </si>
  <si>
    <t>biological genus , flying to an orchid colored crepe myrtle blossom .</t>
  </si>
  <si>
    <t>the sphere is a large metallic sculpture by architect located</t>
  </si>
  <si>
    <t>comedian with award during awards</t>
  </si>
  <si>
    <t>indie rock artist performs as part</t>
  </si>
  <si>
    <t>what is the height of a bengal cat</t>
  </si>
  <si>
    <t>man is tackled by person and man during the match</t>
  </si>
  <si>
    <t>person breaks down the surprising turn of events and previews what 's in store for the show</t>
  </si>
  <si>
    <t>big tree in the middle of grassland</t>
  </si>
  <si>
    <t>fresh carrots arranged on a wooden background .</t>
  </si>
  <si>
    <t>film character does style in a-piece suit .</t>
  </si>
  <si>
    <t>vertical walls are bricks high , will need to buttress higher than that .</t>
  </si>
  <si>
    <t>icon acoustic guitar in a simple design on a blue background</t>
  </si>
  <si>
    <t>image : opera character enjoying some quality time with her great grandmother !</t>
  </si>
  <si>
    <t>a gold equestrian statue sits astride one of the ornate buildings</t>
  </si>
  <si>
    <t>cute illustration with running pegasus in the sky between clouds and rainbow</t>
  </si>
  <si>
    <t>new - build houses near the ocean and forest</t>
  </si>
  <si>
    <t>autumn scenery with colorful leaves at the park</t>
  </si>
  <si>
    <t>actor plays the villainous person</t>
  </si>
  <si>
    <t>illustration of a city skyline in front of a full moon vector art illustration</t>
  </si>
  <si>
    <t>typical light and airy twin bedroom of the bungalows</t>
  </si>
  <si>
    <t>line of statues along shore can be seen in the distance</t>
  </si>
  <si>
    <t>happy student in a library</t>
  </si>
  <si>
    <t>how to make a bouncy ball with glue</t>
  </si>
  <si>
    <t>happy girl cleaning her car of snow in a winter forest .</t>
  </si>
  <si>
    <t>poster with abstract lines in the style of the 's .</t>
  </si>
  <si>
    <t>young red cat on a light background</t>
  </si>
  <si>
    <t>actor , film director and actor arrive for the premiere during festival .</t>
  </si>
  <si>
    <t>cows go on the road .</t>
  </si>
  <si>
    <t>a hungry ostrich in the private zoo .</t>
  </si>
  <si>
    <t>bubbling : instantly , the water starts to bubble violently , splashing all over the sides and on the ground</t>
  </si>
  <si>
    <t>cat in a sombrero playing traditional music on the guitar .</t>
  </si>
  <si>
    <t>traditional house of the people royalty - free</t>
  </si>
  <si>
    <t>portrait of a boy with his c . school .</t>
  </si>
  <si>
    <t>players are seen with a young player during person .</t>
  </si>
  <si>
    <t>cute girl drinking juice in the kitchen</t>
  </si>
  <si>
    <t>why is unrequited love so hard to get over ? we ask ourselves this very question many times because it is baffling how stuck we can become in our own lives .</t>
  </si>
  <si>
    <t>shoppers pass by a store</t>
  </si>
  <si>
    <t>did you know that hawks can see up to times more clearly than the sharpest human eye ?</t>
  </si>
  <si>
    <t>confrontation of a kitten and a dog in the countryside</t>
  </si>
  <si>
    <t>if you are reading this , i want you to know i love my dogs .</t>
  </si>
  <si>
    <t>red fox sitting in the snow royalty - free</t>
  </si>
  <si>
    <t>actors on the red carpet at award .</t>
  </si>
  <si>
    <t>rugby player runs into the bags during a training session .</t>
  </si>
  <si>
    <t>heavy metal artist attends show</t>
  </si>
  <si>
    <t>vector image of a chihuahua dog on white background</t>
  </si>
  <si>
    <t>person - in what ways has serving in the military influenced the way you have approached your life and your career ?</t>
  </si>
  <si>
    <t>footballer , the captain , plays the ball down the line under pressure from soccer player</t>
  </si>
  <si>
    <t>progressive rock artist at the concert during the film de a city</t>
  </si>
  <si>
    <t>style sponge cake in the microwave</t>
  </si>
  <si>
    <t>the restaurant at road junction</t>
  </si>
  <si>
    <t>get the look with black vintage dress</t>
  </si>
  <si>
    <t>little girl draws in the nursery .</t>
  </si>
  <si>
    <t>football player poses during his presentation as a new player for football team at the stadium .</t>
  </si>
  <si>
    <t>tv host vs soccer match</t>
  </si>
  <si>
    <t>the main hall can be doubled in size by opening the walls leading to the family room</t>
  </si>
  <si>
    <t>lots of fun pillows and a pretty country throw over not so pretty sofas and chairs</t>
  </si>
  <si>
    <t>person performs on stage during show</t>
  </si>
  <si>
    <t>clothing business : view of the street</t>
  </si>
  <si>
    <t>since room that will guarantee the privacy of the guest .</t>
  </si>
  <si>
    <t>musical artist performs on stage</t>
  </si>
  <si>
    <t>vector illustration with person in small house from speculative fiction book</t>
  </si>
  <si>
    <t>profession feeding the penguin in zoo</t>
  </si>
  <si>
    <t>person stroked an unbeaten 67 to follow up on the 161 - run stand by cricket player and person and take republic to a-wicket win</t>
  </si>
  <si>
    <t>squirrel eating food on the snow</t>
  </si>
  <si>
    <t>a short clip that shows an old , white man a gray shirt waving to the camera .</t>
  </si>
  <si>
    <t>royal wedding 4th anniversary : the story of person in photos</t>
  </si>
  <si>
    <t>person runs the ball by team 's # .</t>
  </si>
  <si>
    <t>young horses grazing in the pasture</t>
  </si>
  <si>
    <t>lighthouse off uk constituent country during a storm from the engraving</t>
  </si>
  <si>
    <t>shopper spoke to others in the queue after getting her purchases , while another woman showed off her bulging bags</t>
  </si>
  <si>
    <t>illustration of a duck on a moped : vector art</t>
  </si>
  <si>
    <t>biological species taking orders , i want a double worm with no dirt ...</t>
  </si>
  <si>
    <t>proportions of boards with termite feeding regressed on area surrounding both control and treated plots at d .</t>
  </si>
  <si>
    <t>portrait of a long haired dark grey cat with yellow eyes</t>
  </si>
  <si>
    <t># works against sports team in a game .</t>
  </si>
  <si>
    <t>redesigned cover for the novel .</t>
  </si>
  <si>
    <t>volunteers say goodbye to a boy .</t>
  </si>
  <si>
    <t>a hand about to rake a big pile of chips</t>
  </si>
  <si>
    <t>photographer has made a career out of photographing celebrities but has shifted to photographing sharks .</t>
  </si>
  <si>
    <t>portrait of a stylish executive sitting on the desk in an office , using a laptop and typing .</t>
  </si>
  <si>
    <t>preparing food in a professional kitchen</t>
  </si>
  <si>
    <t>a cross section of students at the event .</t>
  </si>
  <si>
    <t>flower delivery waiting to go in the morning - most of the bouquets for a city are just that bit more special</t>
  </si>
  <si>
    <t>the american flag makes an entrance at the rodeo</t>
  </si>
  <si>
    <t>a small alpine village adjacent to a lake</t>
  </si>
  <si>
    <t>actor dressed down for the event .</t>
  </si>
  <si>
    <t>like the wall and lighting</t>
  </si>
  <si>
    <t>cricket player reacts during the nets session .</t>
  </si>
  <si>
    <t>this ordinary pattern gets a high - end boost from the greek key trim &amp; solid navy border .</t>
  </si>
  <si>
    <t>sold out seamless pattern with text .</t>
  </si>
  <si>
    <t>wild animals in the city park</t>
  </si>
  <si>
    <t>baseball player delivers against sports team</t>
  </si>
  <si>
    <t>automotive industry business on the road</t>
  </si>
  <si>
    <t>to paint is an act of love : artists tell what drives their art</t>
  </si>
  <si>
    <t>view as you drive towards the town</t>
  </si>
  <si>
    <t>rear view of muscular man holding a barbell .</t>
  </si>
  <si>
    <t>doves and a ribbon in the form of a heart .</t>
  </si>
  <si>
    <t>person was seen laughing with the girls on the way home</t>
  </si>
  <si>
    <t>room with a view : the home features floor to ceiling windows which look out over trees</t>
  </si>
  <si>
    <t>the wheat is swaying in the wind</t>
  </si>
  <si>
    <t>a landscape , famous for its disorderly , wild beauty</t>
  </si>
  <si>
    <t>the summit under a dramatic sky with cirrus clouds</t>
  </si>
  <si>
    <t>exterior of a build in a fascism period</t>
  </si>
  <si>
    <t>cool shelf ideas for a kids room</t>
  </si>
  <si>
    <t>tourists rafting at the devil 's race course</t>
  </si>
  <si>
    <t>light coming through the window casts shadows in the interior of a carriage</t>
  </si>
  <si>
    <t>woman floating in colorful water pool by the sea .</t>
  </si>
  <si>
    <t>the sun is setting in the west</t>
  </si>
  <si>
    <t>men fixing a broken tractor</t>
  </si>
  <si>
    <t>tattoos , deer head with a mandala over your head</t>
  </si>
  <si>
    <t>american football player during a football game .</t>
  </si>
  <si>
    <t>football player during a session ahead against parliamentary republic .</t>
  </si>
  <si>
    <t>armed force participate in the presidential inaugural parade</t>
  </si>
  <si>
    <t>forward flight tilting the camera down to focus on a beautiful coastal feature with crushing waves .</t>
  </si>
  <si>
    <t>always time for a cuddle : people share a hug in a heart - warming moment on set</t>
  </si>
  <si>
    <t>image has been converted to black and white . person performs live on stage during a concert at the astra .</t>
  </si>
  <si>
    <t>illustration of stylish , retro boxes and circles .</t>
  </si>
  <si>
    <t>father knows a lot about animals .</t>
  </si>
  <si>
    <t>moored , anchored , or at sea , it 's always a good idea to board a special .</t>
  </si>
  <si>
    <t>pictured is an artist 's impression of the stadium planned for a city</t>
  </si>
  <si>
    <t>if you 're thinking of adopting a child from another country , here are some tips so you know what to expect .</t>
  </si>
  <si>
    <t>logo - creative logo of the mythological bird</t>
  </si>
  <si>
    <t>no exit sign on the road in district</t>
  </si>
  <si>
    <t>people chant slogans during a protest against politician</t>
  </si>
  <si>
    <t>leaf on the water surface .</t>
  </si>
  <si>
    <t>ever wonder why beer , wine and spirits are often listed as ingredients in popular recipes ? and does alcohol really burn off ? we explain it all .</t>
  </si>
  <si>
    <t>10 treats you can make with a bag of candy corn</t>
  </si>
  <si>
    <t>person adds : portions of pudding should be served on a plate , never in a bowl .</t>
  </si>
  <si>
    <t>cities the capital city is filming location with inhabitants .</t>
  </si>
  <si>
    <t>if i ever get a tattoo this will be it .</t>
  </si>
  <si>
    <t>cute little happy boy raising finger behind an old vintage black typewriter at home</t>
  </si>
  <si>
    <t>these nails look like the perfect length .</t>
  </si>
  <si>
    <t>national flag on a clear blue sky</t>
  </si>
  <si>
    <t>artist , actor , actor , actor , pose for the premiere .</t>
  </si>
  <si>
    <t>actor , film director and person attend the world premiere of adaptation during festival .</t>
  </si>
  <si>
    <t>an old cottage converted to a summer house</t>
  </si>
  <si>
    <t>using your hand to tell the time left in a day</t>
  </si>
  <si>
    <t>actor attends the 40th anniversary party at the - fifth floor during his promotional visit .</t>
  </si>
  <si>
    <t>delicatessen : on porch you can see inside the dining room</t>
  </si>
  <si>
    <t>not full doors that open , but windows that open to a bar , and the small window above</t>
  </si>
  <si>
    <t>tree 's roots grew with the tile pattern</t>
  </si>
  <si>
    <t>out * actor attends the premiere held</t>
  </si>
  <si>
    <t>the great gatehouse and west front , borough</t>
  </si>
  <si>
    <t>colorful business man working on the notebook</t>
  </si>
  <si>
    <t>time lapse of busy traffic uphill and downhill in the city</t>
  </si>
  <si>
    <t>person looked chic and refined alongside her handsome prime minister husband .</t>
  </si>
  <si>
    <t>business people working in the city by the river , dolly</t>
  </si>
  <si>
    <t>a young male doctor in a white suit is angry vector art illustration</t>
  </si>
  <si>
    <t>picture of a model house</t>
  </si>
  <si>
    <t>a model walks the runway at the spring summer fashion show during paris menswear fashion week .</t>
  </si>
  <si>
    <t>the waterfalls and river filmed on a cloudy spring day .</t>
  </si>
  <si>
    <t>animal , retrieving a toy from the water</t>
  </si>
  <si>
    <t>a smiling man seated on a motorcycle that is parked on the sidewalk in front of a retail store</t>
  </si>
  <si>
    <t>on top of the dunes</t>
  </si>
  <si>
    <t>small tattoos for girls that will stay beautiful through the years</t>
  </si>
  <si>
    <t>firefighters ignite a backfire to stop the fire</t>
  </si>
  <si>
    <t>modern home interior of a typical home</t>
  </si>
  <si>
    <t>lop - eared rabbit stands on its hind legs on a white background stock photo</t>
  </si>
  <si>
    <t>worker cut a tree branch by chainsaw</t>
  </si>
  <si>
    <t>next to person , will become the new home of football .</t>
  </si>
  <si>
    <t>black and gray striped tabby cat laying on a patterned blue blanket with textured pink and yellow background , looking</t>
  </si>
  <si>
    <t>biggest crocodile in the world ever recorded - photo #</t>
  </si>
  <si>
    <t>artistic vector illustration of a human skull .</t>
  </si>
  <si>
    <t>the horse runs gallop on the field</t>
  </si>
  <si>
    <t>cartoon of the number needed to confuse</t>
  </si>
  <si>
    <t>ice hockey left winger poses for a portrait</t>
  </si>
  <si>
    <t>hiker on the mountain trail in mountains</t>
  </si>
  <si>
    <t># shoots the ball against basketball team .</t>
  </si>
  <si>
    <t>a fashion look featuring embroidered shirts , retail and canvas shoes .</t>
  </si>
  <si>
    <t>costume for boys - the king of winter in the expensive fur coat with a rod in hand</t>
  </si>
  <si>
    <t>sailors compete in waters surrounding a city from april to august .</t>
  </si>
  <si>
    <t>christmas toys hanging on a pine tree in gold style</t>
  </si>
  <si>
    <t>sneakers by retail business we all wore these trainers</t>
  </si>
  <si>
    <t>flag and national coat of arms overlaid on detailed outline map isolated on white background vector</t>
  </si>
  <si>
    <t>happy to be there : the critically acclaimed star was all smiles as he took to the stage for the sporting event</t>
  </si>
  <si>
    <t>person fires a pitch homeward in tuesday 's first game with a city .</t>
  </si>
  <si>
    <t>warm up on tuesday : what words indicate that a number is positive or negative .</t>
  </si>
  <si>
    <t>man uses the smartphone at night in a restaurant</t>
  </si>
  <si>
    <t>there has been a lot of speculation surrounding football player this summer , and it looks like the lack of action may finally drive constitutional republic away .</t>
  </si>
  <si>
    <t>vector illustration set of colored pyramids on a white background .</t>
  </si>
  <si>
    <t>seniors taking on the world , real senior tennis players</t>
  </si>
  <si>
    <t>he enjoys walking his dog along sea .</t>
  </si>
  <si>
    <t>olympic athlete celebrates after brilliant ot winner as a confused fan behind them cheers on .</t>
  </si>
  <si>
    <t>young men walk down filming location .</t>
  </si>
  <si>
    <t>a big wave pounds the sea cliffs on the north west corner .</t>
  </si>
  <si>
    <t>this is a male elk in the woods on a fall day</t>
  </si>
  <si>
    <t>the child playing with smartphone in the cafe</t>
  </si>
  <si>
    <t>drinking buddies : people catch up over a round of their winning cocktails .</t>
  </si>
  <si>
    <t>family with a child playing on a tablet</t>
  </si>
  <si>
    <t>an egret takes off over a marsh in the watershed .</t>
  </si>
  <si>
    <t>fire burning on the ridge of the drainage above filming location .</t>
  </si>
  <si>
    <t>man smiling while his girlfriend looks at the room full of red balloons free photo</t>
  </si>
  <si>
    <t>elf on the gingerbread house</t>
  </si>
  <si>
    <t>fabric and wallpaper in a room .</t>
  </si>
  <si>
    <t>people eating in the outdoor seating area of a local restaurant in indoor market .</t>
  </si>
  <si>
    <t>mother and child in the kitchen making sandwiches</t>
  </si>
  <si>
    <t>ornate mystic eye inside the the decorative heart .</t>
  </si>
  <si>
    <t>young concentrated businesswoman looking at computer screen with charts and talking on mobile phone while sitting at the office table</t>
  </si>
  <si>
    <t>photograph : mountain catching the morning light .</t>
  </si>
  <si>
    <t>round glossy icon with national flag on white background</t>
  </si>
  <si>
    <t>part of 4 : recycling an old book to make into a sketchbook</t>
  </si>
  <si>
    <t>country artist performs during festival</t>
  </si>
  <si>
    <t>use a thermometer that 's simple for students to read .</t>
  </si>
  <si>
    <t>young kid doing a funny face isolated on white</t>
  </si>
  <si>
    <t>rock artist playing guitar during the apocalypse</t>
  </si>
  <si>
    <t>renaissance structure inside the summer house</t>
  </si>
  <si>
    <t>pop artist , pop artist , and actor speak onstage during awards .</t>
  </si>
  <si>
    <t>soccer goalkeeper boots inflatable balls away during the clash against football team</t>
  </si>
  <si>
    <t>a colorful row of houses .</t>
  </si>
  <si>
    <t>green leaves are exposed to the sun in the forest</t>
  </si>
  <si>
    <t>silhouette of archer ready to discharge the arrow</t>
  </si>
  <si>
    <t>comedian addresses accommodation type during awards .</t>
  </si>
  <si>
    <t>general view of the opening ceremony during day of the match .</t>
  </si>
  <si>
    <t>suite with couple at the window</t>
  </si>
  <si>
    <t>hard rock artist presents the award onstage during awards held .</t>
  </si>
  <si>
    <t>the exterior front of a restaurant</t>
  </si>
  <si>
    <t>silhouette of a boy watching through a window</t>
  </si>
  <si>
    <t>what falling in love looks like ... the picture</t>
  </si>
  <si>
    <t>a cross made out of broken drumsticks .</t>
  </si>
  <si>
    <t>a model prepares backstage at the fashion show during fall .</t>
  </si>
  <si>
    <t>interior design for the new headquarters</t>
  </si>
  <si>
    <t>boys look up at the tree during a field trip</t>
  </si>
  <si>
    <t>a large stone arch with gazebo on it</t>
  </si>
  <si>
    <t>watercolor drawing of a red kitten</t>
  </si>
  <si>
    <t>beautiful fire flames on a black background .</t>
  </si>
  <si>
    <t>pretty in pink : person looked stunning a dip - dyed gown created by fashion designer when she said</t>
  </si>
  <si>
    <t>you can see the tail feathers ofbiological species growing back</t>
  </si>
  <si>
    <t>water , air and oil mixed for a bubbly effect</t>
  </si>
  <si>
    <t>crowd waiting for an outdoor performance to begin</t>
  </si>
  <si>
    <t>gold horseshoe on a white background .</t>
  </si>
  <si>
    <t>profession walking on the beach during sunset</t>
  </si>
  <si>
    <t>the medieval knight on a horse : vector art</t>
  </si>
  <si>
    <t>garden center , conifers grown in the field at the garden centre</t>
  </si>
  <si>
    <t>take a dive into this nautical mermaid birthday party !</t>
  </si>
  <si>
    <t>his mother is pictured as a baby with her twin sister and her late grandfather .</t>
  </si>
  <si>
    <t>a view at front pages of french magazines after pop artist has died of cancer .</t>
  </si>
  <si>
    <t>will tees off on three during the regional boys golf .</t>
  </si>
  <si>
    <t>person in action from the opening home game against saints on saturday .</t>
  </si>
  <si>
    <t>some of the cartoon characters</t>
  </si>
  <si>
    <t>a soldier stands outside a compound and watches for suspicious</t>
  </si>
  <si>
    <t>a meters tall statue of military commander .</t>
  </si>
  <si>
    <t>it 's as if the sweet child was hearing the voice of builder .</t>
  </si>
  <si>
    <t>women having fun on their run at the park</t>
  </si>
  <si>
    <t>actor of the film poses for a portrait during festival .</t>
  </si>
  <si>
    <t>organization leader pairs her frayed denim with a white tee and a coat while out</t>
  </si>
  <si>
    <t>young bird perched on a branch of a bare tree with blue sky back ground</t>
  </si>
  <si>
    <t>quail eggs and feathers in a nest on an old wooden board .</t>
  </si>
  <si>
    <t>person throws the ball during country vs country</t>
  </si>
  <si>
    <t>the christmas tree towers high like clock tower</t>
  </si>
  <si>
    <t>how much salt is in the oceans ?</t>
  </si>
  <si>
    <t>this is a picture from our balcony .</t>
  </si>
  <si>
    <t>vector illustration of a happy little girl playing with a butterfly .</t>
  </si>
  <si>
    <t>designer and person attend the fashion show during spring .</t>
  </si>
  <si>
    <t>fireworks light up the stadium during the closing ceremony</t>
  </si>
  <si>
    <t>races for home during a game against a city .</t>
  </si>
  <si>
    <t>person braved the dance floor and even got a turn with the bride !</t>
  </si>
  <si>
    <t>a bouquet of white lilies .</t>
  </si>
  <si>
    <t>a lighthouse on the edge of the cliff</t>
  </si>
  <si>
    <t>fire trucks with flashing lights standing on street in the city at night .</t>
  </si>
  <si>
    <t>person thanks his supporters during a press conference to announce this new appointment .</t>
  </si>
  <si>
    <t>sunset , take off into a new day</t>
  </si>
  <si>
    <t>bride and bridegroom on a motorcycle</t>
  </si>
  <si>
    <t>remains of the cent loaf of sunday bread baked at the local gas station .</t>
  </si>
  <si>
    <t>crowds in the main entry hall</t>
  </si>
  <si>
    <t>cute young girl washing and relaxing in the bathroom</t>
  </si>
  <si>
    <t>the tea lights around the wedding cake</t>
  </si>
  <si>
    <t>caucasian family walking on a tropical beach</t>
  </si>
  <si>
    <t>star in an exquisite pattern</t>
  </si>
  <si>
    <t>a young yellow puppy plays with flower pot in a garden</t>
  </si>
  <si>
    <t>a sea of yellow tells you where the fans are .</t>
  </si>
  <si>
    <t>a wind turbine and an electricity pylon on the plateau</t>
  </si>
  <si>
    <t>artist performs on day of festival</t>
  </si>
  <si>
    <t>locomotive class having powered the steam train</t>
  </si>
  <si>
    <t>human coming out from a mobile phone</t>
  </si>
  <si>
    <t>i 'm obsessed with sugar skulls and i want this design tattooed on my skin .</t>
  </si>
  <si>
    <t>structure built in 1560s at the entrance</t>
  </si>
  <si>
    <t>kids light up the floor .</t>
  </si>
  <si>
    <t>sparrow standing on a bench and there is a maggot at her beak .</t>
  </si>
  <si>
    <t>folk rock artist performs during festival</t>
  </si>
  <si>
    <t>the sky got dimmer during monday 's solar eclipse as crowds gathered for the event .</t>
  </si>
  <si>
    <t>big lobster in a stall at seafood market .</t>
  </si>
  <si>
    <t>sunrise over canoe tied to a dock</t>
  </si>
  <si>
    <t>beautiful young redhead woman smiling happily with a big flower shaped yellow lollipop -- stock photo #</t>
  </si>
  <si>
    <t>identify related points the author makes in an informational text</t>
  </si>
  <si>
    <t>an aerial view showing industry and retail business</t>
  </si>
  <si>
    <t>aerial view of the colored children playground</t>
  </si>
  <si>
    <t>gold background with a red pattern</t>
  </si>
  <si>
    <t>soccer player and his team - mates before football world cup , match</t>
  </si>
  <si>
    <t>plants that glow like fireflies could replace electrical lighting</t>
  </si>
  <si>
    <t>cute pug wrapped up snug as a bug</t>
  </si>
  <si>
    <t>country artist performs at festival</t>
  </si>
  <si>
    <t>winter - view outside the suite .</t>
  </si>
  <si>
    <t>scary trees with roots in a dark forest .</t>
  </si>
  <si>
    <t>father throwing his baby daughter in the air in a park</t>
  </si>
  <si>
    <t>the men 's road race around the city</t>
  </si>
  <si>
    <t>while military commander is certainly , it 's residents can enjoy year long , breathtaking mountain views .</t>
  </si>
  <si>
    <t>peony done today on my arm at the star .</t>
  </si>
  <si>
    <t>a heart with a ribbon around it .</t>
  </si>
  <si>
    <t>a large cross with white clouds floating behind it</t>
  </si>
  <si>
    <t>an uprooted tree leans against a house</t>
  </si>
  <si>
    <t>filming location is an exciting city but it also</t>
  </si>
  <si>
    <t>pregnant woman outdoors holding bottle of water .</t>
  </si>
  <si>
    <t>person is for religion the main religion is organisation founder .</t>
  </si>
  <si>
    <t>textiles are all one of a kind .</t>
  </si>
  <si>
    <t>long ago in the hat days ... circa</t>
  </si>
  <si>
    <t>we want to support the hard working community with healthy and nutrient dense meal and snack options with convenience !</t>
  </si>
  <si>
    <t>industry are now maintained and opened by organisation</t>
  </si>
  <si>
    <t>a city in the fall</t>
  </si>
  <si>
    <t>a fan shows his support prior to the match .</t>
  </si>
  <si>
    <t>a hero of the game .</t>
  </si>
  <si>
    <t>camera in the hand icon , photo</t>
  </si>
  <si>
    <t>energy for a world that never sleeps</t>
  </si>
  <si>
    <t>wooden bench in front of the coast</t>
  </si>
  <si>
    <t>person joined the band on drums .</t>
  </si>
  <si>
    <t>cricket player , cricket player , person and cricket player .</t>
  </si>
  <si>
    <t>located right on the waterways</t>
  </si>
  <si>
    <t>tennis player reacts after a point against tennis player during her women 's singles first round match on day</t>
  </si>
  <si>
    <t>make this cute little feather and pipe cleaner angel with your kids .</t>
  </si>
  <si>
    <t>rhythm and blues artist and photographer arrives at person</t>
  </si>
  <si>
    <t>the range in the morning light</t>
  </si>
  <si>
    <t>leopard sleeping in the fork of a tree</t>
  </si>
  <si>
    <t>earth with a tree isolated over a white background</t>
  </si>
  <si>
    <t>pianist performs on stage during the second day of festival</t>
  </si>
  <si>
    <t>one of the company s striking patterns</t>
  </si>
  <si>
    <t>police officers in full riot gear form a wall .</t>
  </si>
  <si>
    <t>the female sea turtle crawling back to the ocean after laying her eggs .</t>
  </si>
  <si>
    <t>person - i can not wait to move so that i can have these and chickens and of course my bunnies ... and a pig called food</t>
  </si>
  <si>
    <t>she is far more precious than jewels .</t>
  </si>
  <si>
    <t>family eating food on the table at home</t>
  </si>
  <si>
    <t>how to make a dangle earring .</t>
  </si>
  <si>
    <t>darkness and fearful storm prevails over filming location at sunset</t>
  </si>
  <si>
    <t>luminous and shimmering haze inside the symbol .</t>
  </si>
  <si>
    <t>bird of prey at a sanctuary</t>
  </si>
  <si>
    <t>a student takes pictures with her phone beside politician after the first lady spoke .</t>
  </si>
  <si>
    <t>journalist walks the red carpet during film festival</t>
  </si>
  <si>
    <t>queen sized bedroom of the suite in painting artist</t>
  </si>
  <si>
    <t>a range for modern , fashion savvy men : clean design , special fittings , quality materials and young attitude for sophisticated urban looks .</t>
  </si>
  <si>
    <t>this is when christmas light switch is happening</t>
  </si>
  <si>
    <t>retro poster design for team .</t>
  </si>
  <si>
    <t>the new puppy designed to introduce young children to unfamiliar situations in an amusing and friendly way .</t>
  </si>
  <si>
    <t>white flowers swinging in the wind</t>
  </si>
  <si>
    <t>this is the building with all of the main offices , and also where we have class .</t>
  </si>
  <si>
    <t>portrait of a girl in traditional clothes</t>
  </si>
  <si>
    <t>noble person receives a bouquet of flowers</t>
  </si>
  <si>
    <t>a mother and daughter hug a tree from opposite sides .</t>
  </si>
  <si>
    <t>office workers and business people running around the world .</t>
  </si>
  <si>
    <t>something is rotten in the state of education</t>
  </si>
  <si>
    <t>got an itch : person gave her nose a scratch while crossing the street</t>
  </si>
  <si>
    <t>museum in the museum of tomb</t>
  </si>
  <si>
    <t>person would believe that so small a space could contain the images of all the universe ?</t>
  </si>
  <si>
    <t>person delivers a pitch during friday 's game</t>
  </si>
  <si>
    <t>tourists enjoy the views from small boats as they travel around the city 's canal</t>
  </si>
  <si>
    <t>businessmen shaking hands with a document</t>
  </si>
  <si>
    <t>christmas seamless texture with the image of film character , christmas tree and deer on a red background .</t>
  </si>
  <si>
    <t>golden goodness ; a cornucopia of mixed fresh vegetables</t>
  </si>
  <si>
    <t>actor &amp; organization leader were given the awards</t>
  </si>
  <si>
    <t>an empty park bench with a view over the sea under a beautiful tree back lit by bright sunrise light on a sparkling</t>
  </si>
  <si>
    <t>even though we lived in tightly gridded terraced streets , we were all just across the road from our beautiful municipal park .</t>
  </si>
  <si>
    <t>side view of a handsome young businessman wearing glasses and a suit sitting on the stairs and working with his laptop .</t>
  </si>
  <si>
    <t>massive fish leaping out of the water</t>
  </si>
  <si>
    <t>love by short sleeve t - shirt</t>
  </si>
  <si>
    <t>a statue of deity a god and devotee of deity</t>
  </si>
  <si>
    <t>the wasp flaps its wings .</t>
  </si>
  <si>
    <t>journey , looks out from her wrinkles</t>
  </si>
  <si>
    <t>a poppy is worn on a jacket .</t>
  </si>
  <si>
    <t>a poll found more people opposed than supported it .</t>
  </si>
  <si>
    <t>the men on the couch by film crewmember on 500px</t>
  </si>
  <si>
    <t>couple makes purchases in the supermarket</t>
  </si>
  <si>
    <t>a pair of earrings from romantic comedy film</t>
  </si>
  <si>
    <t>the camera spins from above as a football team in a huddle gets hyped and runs onto the field</t>
  </si>
  <si>
    <t>sunset time lapse behind the windows</t>
  </si>
  <si>
    <t>a cartoon man talking on the phone with a woman at a call center .</t>
  </si>
  <si>
    <t>crew member getting into position before the game played</t>
  </si>
  <si>
    <t>a city as the sunset sets on a winter 's day</t>
  </si>
  <si>
    <t>little spruce tree in the winter landscape</t>
  </si>
  <si>
    <t>a cat putting his face out of a wall</t>
  </si>
  <si>
    <t>diagonal pattern in the lines , mesh , seamless vector background .</t>
  </si>
  <si>
    <t>the sun sets behind a barn and windmill southwest of person , during a partial solar eclipse on sunday .</t>
  </si>
  <si>
    <t>the narrow street with colorful houses behind the staircase</t>
  </si>
  <si>
    <t>team picture during the media day .</t>
  </si>
  <si>
    <t>actor in a spring metallic embellished dress</t>
  </si>
  <si>
    <t>natural beauty : she wore her signature blonde locks into curls for the runway show</t>
  </si>
  <si>
    <t>matching tables make for a whole lot of legs !</t>
  </si>
  <si>
    <t>theater and studio in the city</t>
  </si>
  <si>
    <t>anti nuclear protest towards the building of a nuclear power plant</t>
  </si>
  <si>
    <t>a man with short brown hair , flat design</t>
  </si>
  <si>
    <t>wedding of monarch of country to film character .</t>
  </si>
  <si>
    <t>actor attends the opening night</t>
  </si>
  <si>
    <t>clothes on hangers at the shop , without buyers</t>
  </si>
  <si>
    <t>image may contain : person , smiling , on stage , playing a musical instrument and night</t>
  </si>
  <si>
    <t>person attends the spring fashion show during fashion week at the tent .</t>
  </si>
  <si>
    <t>the trail on the north side</t>
  </si>
  <si>
    <t>the long - awaited sequel celebrated its world premiere last night .</t>
  </si>
  <si>
    <t>this hair is so beautiful .</t>
  </si>
  <si>
    <t>portrait of a young hip - hop couple standing beside a pimped - up vintage car</t>
  </si>
  <si>
    <t>people look out to sea with the beach and seafront visible behind them .</t>
  </si>
  <si>
    <t>young man talking on the phone .</t>
  </si>
  <si>
    <t>lamp post at the start .</t>
  </si>
  <si>
    <t>a vehicle with coat of arm and flag</t>
  </si>
  <si>
    <t>close - up of hands planting seeds in a plastic tray</t>
  </si>
  <si>
    <t>news : the truth about bank repossessed property</t>
  </si>
  <si>
    <t>is football player the hottest player right now ?</t>
  </si>
  <si>
    <t>pastel template with an elegant light tan ornament .</t>
  </si>
  <si>
    <t>life cycle the activities in the life of an organism from generation to the next .</t>
  </si>
  <si>
    <t>people relaxing in the park .</t>
  </si>
  <si>
    <t>the hotel lobby just as they were setting up the christmas tree !</t>
  </si>
  <si>
    <t>the deserted shore waiting for the next cruise ship to call</t>
  </si>
  <si>
    <t>a visitor looks at a display of miniature passenger aircraft .</t>
  </si>
  <si>
    <t>smoke rises from the the oil refinery</t>
  </si>
  <si>
    <t>person -- which one is easier for the beginners</t>
  </si>
  <si>
    <t>take a sugary bite of some season victorious recipes from reality tv program .</t>
  </si>
  <si>
    <t>fishing boats in the ancient port</t>
  </si>
  <si>
    <t>figurine : the first ancient artifact in the collection .</t>
  </si>
  <si>
    <t>view over filming location in the snow looking</t>
  </si>
  <si>
    <t>wheat field moving with the wind in slow motion</t>
  </si>
  <si>
    <t>set of colorful eastern eggs isolated on a white background .</t>
  </si>
  <si>
    <t>private bedroom with plenty of closets on both sides .</t>
  </si>
  <si>
    <t>man standing with a surfboard</t>
  </si>
  <si>
    <t>abstract knitting ornamental seamless colorful vector pattern with square cells as a knitted fabric texture</t>
  </si>
  <si>
    <t>film writer attends the premiere</t>
  </si>
  <si>
    <t>a boy was pulled from the water on monday afternoon</t>
  </si>
  <si>
    <t>not only are you paying for the badge , but person ranges from quick to supercar - fast</t>
  </si>
  <si>
    <t>kids run and play in the surf on a beach at sunset</t>
  </si>
  <si>
    <t>en empty bench at a lake at sunset</t>
  </si>
  <si>
    <t>a path stretches through the grassy landscape .</t>
  </si>
  <si>
    <t>hilarious illustrations show how dogs see the world differently from us</t>
  </si>
  <si>
    <t>iceberg and mountains along the photo by person</t>
  </si>
  <si>
    <t>ruins of the walls built by person of archaelogical site</t>
  </si>
  <si>
    <t>view and a moody sky</t>
  </si>
  <si>
    <t>the recycled steel flowers loom feet in the air .</t>
  </si>
  <si>
    <t>a view of car after it was attacked .</t>
  </si>
  <si>
    <t>realistic gold crown with stones on a white background .</t>
  </si>
  <si>
    <t>a platter with hummus , carrot and celery sticks</t>
  </si>
  <si>
    <t>add an upholstered or similarly unexpected piece of furniture to your bathroom to amp up it 's style and functionality .</t>
  </si>
  <si>
    <t>rubber stamp with text sorry this event is sold out inside , vector illustration</t>
  </si>
  <si>
    <t>girls and a boy in halloween costumes bring pumpkins and sit down</t>
  </si>
  <si>
    <t>dazzling performance of the national anthem at the playoffs</t>
  </si>
  <si>
    <t>the image of footballer falling on his face summed up exit</t>
  </si>
  <si>
    <t>abstract basketball player with ball on a white background</t>
  </si>
  <si>
    <t>shampoo , liquid soap in a bottle of red color</t>
  </si>
  <si>
    <t>green plant in the rain .</t>
  </si>
  <si>
    <t>florist in flower delivery - red , white &amp; green medley perfect for the holiday season !</t>
  </si>
  <si>
    <t>a bottle with the flag in the sea</t>
  </si>
  <si>
    <t>beautiful couple in autumn park lying on the ground</t>
  </si>
  <si>
    <t>love the contrast of black &amp; white with red lip</t>
  </si>
  <si>
    <t>mule deer buck still with a covering of velvet on their antlers , graze in the high desert</t>
  </si>
  <si>
    <t>hand drawn custom pencil sketch of your house from a photo .</t>
  </si>
  <si>
    <t>a flag at a rally .</t>
  </si>
  <si>
    <t>marina , with docked boat on a sunny day</t>
  </si>
  <si>
    <t>my picks for best women 's shoes !</t>
  </si>
  <si>
    <t>yo i understand this is the wrong game , but after weeks of farming my rolls finally pulled through and i got my mount .</t>
  </si>
  <si>
    <t>politician delivers a speech during the conference</t>
  </si>
  <si>
    <t>the aurora swirls over the south</t>
  </si>
  <si>
    <t>texture by industry by the yard</t>
  </si>
  <si>
    <t>red arrow pointing country on the map of continent</t>
  </si>
  <si>
    <t>cross bodies of water in a balloon</t>
  </si>
  <si>
    <t>the kids spotted this on the back of a tourist bus &lt;3</t>
  </si>
  <si>
    <t>almost at the peak , we were able to see the clouds below us</t>
  </si>
  <si>
    <t>views - incredible ocean views from decks = maximum relaxation - just a short walk from the home are trails to the water</t>
  </si>
  <si>
    <t>boy holding a ball , running across a lawn</t>
  </si>
  <si>
    <t>person , her mother and family celebrate togetherness over the dinner table .</t>
  </si>
  <si>
    <t>pumpkins on display in the fall</t>
  </si>
  <si>
    <t>person at the top of thursday 's hike</t>
  </si>
  <si>
    <t>a little girl returning from the fields .</t>
  </si>
  <si>
    <t>the close view of trimmed dish of fish and salad</t>
  </si>
  <si>
    <t>person , year later playing in the snow</t>
  </si>
  <si>
    <t>geographical feature category on us map - map of mountain ranges in the us</t>
  </si>
  <si>
    <t>action from the first round of cricket tournament</t>
  </si>
  <si>
    <t>person on a farm with moving clouds</t>
  </si>
  <si>
    <t>i like the font from the title because it 's bold , and sticks out .</t>
  </si>
  <si>
    <t>property image # ocean - steps !</t>
  </si>
  <si>
    <t>pastel painting simple landscapes to paint my world a simple way to start pastel how draw mountain landscape</t>
  </si>
  <si>
    <t>cute kitten playing in pile of fall leaves with a pumpkin</t>
  </si>
  <si>
    <t>pop artist performs at festival</t>
  </si>
  <si>
    <t>example of a trendy open concept living room design with beige walls</t>
  </si>
  <si>
    <t>women dine in a pond filled with alligators .</t>
  </si>
  <si>
    <t>illustration of a circus tent</t>
  </si>
  <si>
    <t>actor on his bicycle outside his proposed site for building function</t>
  </si>
  <si>
    <t>have you ever wondered if it would just be cheaper to build your own computer ? this is my experience with having a custom computer made specifically for my needs .</t>
  </si>
  <si>
    <t>how to wear glitter like a grown up</t>
  </si>
  <si>
    <t>a fashion look featuring blue shirt , blue jeans and low - heel boots .</t>
  </si>
  <si>
    <t>a double room with ensuite bathroom .</t>
  </si>
  <si>
    <t>watching organisation from the roof of my house .</t>
  </si>
  <si>
    <t>biological species in a field</t>
  </si>
  <si>
    <t>most expensive horses in venture funded company</t>
  </si>
  <si>
    <t>for the men in our lives</t>
  </si>
  <si>
    <t>folk rock artist performs onstage</t>
  </si>
  <si>
    <t>a black cat looking out of an open shuttered window in a small town</t>
  </si>
  <si>
    <t>concept illustration showing a flag being assembled from puzzle pieces</t>
  </si>
  <si>
    <t>our professor then hosted the speaker at his house</t>
  </si>
  <si>
    <t>flags fly outside a dwelling while people stand near the fence .</t>
  </si>
  <si>
    <t>close - up of tray with tasty breakfast on a bed</t>
  </si>
  <si>
    <t>one of the many resident .</t>
  </si>
  <si>
    <t>shiny golden glass uppercase or capital letter v in a 3d illustration with a glossy gold metallic or plastic style and classic font isolated on a white background with clipping path .</t>
  </si>
  <si>
    <t>we 're looking out from the same deck as before , but we 're missing a few trees this time .</t>
  </si>
  <si>
    <t>child sitting in front of a bookshelf making a silly sad face</t>
  </si>
  <si>
    <t>aerial view of the rocky landscape and monasteries</t>
  </si>
  <si>
    <t>spectators at the show looking at a customised coupe</t>
  </si>
  <si>
    <t>industry - filling the space</t>
  </si>
  <si>
    <t>it is a truth universally acknowledged that a single man in possession</t>
  </si>
  <si>
    <t>road signs to help describe the mood along the way</t>
  </si>
  <si>
    <t>mediterranean coast at the archaeological site</t>
  </si>
  <si>
    <t>autumn background with a tree and a bicycle .</t>
  </si>
  <si>
    <t>building function by industry and style studio</t>
  </si>
  <si>
    <t>surgical clothes for woman on white .</t>
  </si>
  <si>
    <t>we can change the world with every bite</t>
  </si>
  <si>
    <t>model walks the runway prior to the show during mercedes - benz fashion week swim .</t>
  </si>
  <si>
    <t>suspension bridge is the highest suspension bridge !</t>
  </si>
  <si>
    <t>how were homes lit before electricity ? this was one of the ways a little oil lamp !</t>
  </si>
  <si>
    <t>a fan art that depicts the princesses enjoying princess - like activities and being doted upon .</t>
  </si>
  <si>
    <t>i became a national finalist .</t>
  </si>
  <si>
    <t>building equipped with solar panels</t>
  </si>
  <si>
    <t>submarine under construction in a naval shipyard</t>
  </si>
  <si>
    <t>bedroom in style - blending the wooden floor and red wall</t>
  </si>
  <si>
    <t>grilled steaks and vegetables on the plate</t>
  </si>
  <si>
    <t>singing acts performed on stage during lunch and dinner aboard tourist attraction</t>
  </si>
  <si>
    <t>folk rock artist attends the premiere</t>
  </si>
  <si>
    <t>eyes front : actor appeared to try very hard not to look down when he talked to a mystery pink haired girl in a plunging silver dress at the launch on saturday night</t>
  </si>
  <si>
    <t>person performs at festival in politician</t>
  </si>
  <si>
    <t>businessman being thrown in the air .</t>
  </si>
  <si>
    <t>another day ends with an orange yellow sunset</t>
  </si>
  <si>
    <t>how to find the perfect pair of jeans womens jeans guide</t>
  </si>
  <si>
    <t>simple tips to an organized pantry</t>
  </si>
  <si>
    <t>italian dish - because sometimes you want the familiar with a twist .</t>
  </si>
  <si>
    <t>outline inset into a map over a white background stock vector</t>
  </si>
  <si>
    <t>natural beauty difficult to abandon myself those stars</t>
  </si>
  <si>
    <t>welcome to the city free vector</t>
  </si>
  <si>
    <t>bride and groom under a tree .</t>
  </si>
  <si>
    <t>herd is grazing in the mountain valley</t>
  </si>
  <si>
    <t>the kitchen of a studio</t>
  </si>
  <si>
    <t>female dentist with woman patient in the chair at the dental office .</t>
  </si>
  <si>
    <t>super cute , but the t - shirt is $20 normally .</t>
  </si>
  <si>
    <t>reflection of buildings from water collected after the rain</t>
  </si>
  <si>
    <t>heavy horse working in a forest pulling felled tree from the woodland to the road</t>
  </si>
  <si>
    <t>the airship designed by explorer being towed out of the hangar for country</t>
  </si>
  <si>
    <t>illustration with a speaker in a not allowed signal</t>
  </si>
  <si>
    <t>biological genus is a reptile endemic .</t>
  </si>
  <si>
    <t>happy family with a dog</t>
  </si>
  <si>
    <t>an illustrated icon isolated on a background - tick</t>
  </si>
  <si>
    <t>person tackles person during the match .</t>
  </si>
  <si>
    <t>built for speed : olympic athlete bared her strong thighs in a black mini and bizarre leather leg warmers</t>
  </si>
  <si>
    <t>blue veined cheese on a square cracker</t>
  </si>
  <si>
    <t>a view of the western aspect and driveway</t>
  </si>
  <si>
    <t>found vintage photograph of a little urban barefoot cowboy</t>
  </si>
  <si>
    <t>person works his way to the net during second round game friday night .</t>
  </si>
  <si>
    <t>travelling in comfort , sported a casual outfit of jeans and t - shirt to fly back home</t>
  </si>
  <si>
    <t>zoom in shot of a woman playing a guitar</t>
  </si>
  <si>
    <t>bow at the curtain call during the press night performance .</t>
  </si>
  <si>
    <t>people sleeping rough in tents underneath filming location wake early this morning country</t>
  </si>
  <si>
    <t>lighthouse is one of lighthouses guiding ships through island group off the coast</t>
  </si>
  <si>
    <t>sw letter logo in a circle .</t>
  </si>
  <si>
    <t>actor , actor , actor , and person at an unknown event during season .</t>
  </si>
  <si>
    <t>businessmen working together in an office</t>
  </si>
  <si>
    <t>a beauty in the dark</t>
  </si>
  <si>
    <t>there 's nothing hotter than a girl who plays soccer</t>
  </si>
  <si>
    <t>twinkle lights on the back porch makes for cozy outdoor living !</t>
  </si>
  <si>
    <t>empty seaside children 's playground by the sea</t>
  </si>
  <si>
    <t>pier with reflections on the beach at sunrise</t>
  </si>
  <si>
    <t>young girls leave flowers on the steps outside the home of person .</t>
  </si>
  <si>
    <t>person holds person following the match .</t>
  </si>
  <si>
    <t>person on the cruise ship</t>
  </si>
  <si>
    <t>a squirrel settles in the branches to eat .</t>
  </si>
  <si>
    <t>person and a group of students</t>
  </si>
  <si>
    <t>beautiful , but i 've never seen the moon look that enormous and so close .</t>
  </si>
  <si>
    <t>girl plays with her dog in snow near a frozen pond in winter</t>
  </si>
  <si>
    <t>gold frame with light bulbs on the red brick wall .</t>
  </si>
  <si>
    <t>a city in the morning</t>
  </si>
  <si>
    <t>anchor with rope in center of shield .</t>
  </si>
  <si>
    <t>baseball player will forever be the pitcher on the mound when sports team broke the curse .</t>
  </si>
  <si>
    <t>below are sketches and photos of the magnificent great blue heron</t>
  </si>
  <si>
    <t>the team are changing the face of beach volleyball</t>
  </si>
  <si>
    <t>where to buy off - the - shoulder top</t>
  </si>
  <si>
    <t>aerial view of a colorful forest in the mountains during the fall</t>
  </si>
  <si>
    <t>a sea turtle relaxing in the white sands</t>
  </si>
  <si>
    <t>this was done with scrapbook paper ... but i have seen it done with decorated duct tape as well ... a neat way to dress up water bottles !</t>
  </si>
  <si>
    <t>parliamentary candidates take part in a general election debate .</t>
  </si>
  <si>
    <t>fly above an around digital city - sd</t>
  </si>
  <si>
    <t>some people add sugar to their coffee .</t>
  </si>
  <si>
    <t>horse riding in the village</t>
  </si>
  <si>
    <t>players celebrate a-set victory against private school in a class 1a quarterfinal .</t>
  </si>
  <si>
    <t>the tall ships are a regular feature</t>
  </si>
  <si>
    <t>a square photo of various types of pasta on a white marble table , with a heart drawn in flour</t>
  </si>
  <si>
    <t>the jungles found along the tourist attraction</t>
  </si>
  <si>
    <t>boxer with a flower wreath on head</t>
  </si>
  <si>
    <t>cheerful businessmen celebrating their success on the background of increasing chart .</t>
  </si>
  <si>
    <t>celebrating the red , white , and blue with cupcakes ordinary day</t>
  </si>
  <si>
    <t>a black and white image of a cannon</t>
  </si>
  <si>
    <t>the primitive methods of felling and moving trees developed in the 1800s would eventually be changed</t>
  </si>
  <si>
    <t>athlete celebrates after scoring the second goal of his team during a match as part of qualifiers .</t>
  </si>
  <si>
    <t>boat coming in the channel .</t>
  </si>
  <si>
    <t>sports facility goes all pink for breast cancer awareness</t>
  </si>
  <si>
    <t>close up of red and purple flower petals scattered in a meadow</t>
  </si>
  <si>
    <t>turn heads in an embroidered gown like actor</t>
  </si>
  <si>
    <t>baby shower cake that i made with my sister .</t>
  </si>
  <si>
    <t>the stairway to heaven vector illustration of stairway</t>
  </si>
  <si>
    <t>the 4th largest cathedral in the world which is located .</t>
  </si>
  <si>
    <t>football player is ready for a player to come out insists</t>
  </si>
  <si>
    <t>interesting hair color for a beautiful pale - skin girl .</t>
  </si>
  <si>
    <t>country artist and actor arrives at awards</t>
  </si>
  <si>
    <t>a journey around the world</t>
  </si>
  <si>
    <t>love his hair this way !</t>
  </si>
  <si>
    <t>illustration of a sun on a white background</t>
  </si>
  <si>
    <t>remains of a soviet - era apartment building</t>
  </si>
  <si>
    <t>the road to success is always under construction .</t>
  </si>
  <si>
    <t>car only keep this shape and design , replace the pink flowers with red and burgundy flowers</t>
  </si>
  <si>
    <t>happy women talking and having fun in a pool hall</t>
  </si>
  <si>
    <t>entry looking through to the great room</t>
  </si>
  <si>
    <t>rare eclipse pictures from around the globe</t>
  </si>
  <si>
    <t>heart on a blue background</t>
  </si>
  <si>
    <t>portrait of a man by painting artist</t>
  </si>
  <si>
    <t>couple on a couch with remote control</t>
  </si>
  <si>
    <t>caucasian little girl holds her cat in the arms</t>
  </si>
  <si>
    <t>i took this to send to my sisters , but forgot to .</t>
  </si>
  <si>
    <t>alternative bridesmaid style ideas that go beyond the dress - wedding party</t>
  </si>
  <si>
    <t>a traditional fish market on the beach .</t>
  </si>
  <si>
    <t>men 's shoes and clothes thrown in the urban environment</t>
  </si>
  <si>
    <t>people looking on at a man holding a small bowl of smoke</t>
  </si>
  <si>
    <t>this went on a quilt for a young man that loves his music .</t>
  </si>
  <si>
    <t>the children begin their energetic performance to a full house .</t>
  </si>
  <si>
    <t>gardens on his horse by person</t>
  </si>
  <si>
    <t>a cyclist with a bicycle in the park on the grass</t>
  </si>
  <si>
    <t>woman riding horse on the beach</t>
  </si>
  <si>
    <t>this metal stair installed by person demonstrates the importance of using specialised trades - people to fabricate structural elements</t>
  </si>
  <si>
    <t>beautiful white wooden round pen with a roof more</t>
  </si>
  <si>
    <t>bump style : wore roll top leggings so that she could fold the waistband down allowing for her pregnant stomach to sit comfortably , and visibly , above the pants</t>
  </si>
  <si>
    <t>actor and blues artist on the set directed by screenwriter</t>
  </si>
  <si>
    <t>review photo / a retired teacher from the program looks through the car show on thursday .</t>
  </si>
  <si>
    <t>an aerial shot of a colorful small town and pier on the coast</t>
  </si>
  <si>
    <t>actors during an interview with comedian</t>
  </si>
  <si>
    <t>basketball shooting guard with the mascot</t>
  </si>
  <si>
    <t>stone rocks among the watery surface .</t>
  </si>
  <si>
    <t>close up of the fur , eye and eyelashes of a miniature donkey</t>
  </si>
  <si>
    <t>the pool at the cottage</t>
  </si>
  <si>
    <t>pretty girl walking on pathway next to the river and smiling to the camera</t>
  </si>
  <si>
    <t>template with flowers , easter eggs , ladybug and watering can in the grass</t>
  </si>
  <si>
    <t>sketch of grapes , cluster with a leaf .</t>
  </si>
  <si>
    <t># loses his bat during game action .</t>
  </si>
  <si>
    <t>baobab tree near the mission</t>
  </si>
  <si>
    <t>the emu taking a break in a flowerpot</t>
  </si>
  <si>
    <t>basketball player during a basketball game against sports team won 7371</t>
  </si>
  <si>
    <t>big palace in the historical city</t>
  </si>
  <si>
    <t>pirate standing on the deck of a ship , brandishing a sword</t>
  </si>
  <si>
    <t>actor attending the world premiere</t>
  </si>
  <si>
    <t>humming bird in the sunlight</t>
  </si>
  <si>
    <t>suv , car , and truck on a platform</t>
  </si>
  <si>
    <t>actor poses backstage prior to show</t>
  </si>
  <si>
    <t>letter x vector logo symbol in the colorful circle thin line .</t>
  </si>
  <si>
    <t>portrait of happy young woman riding bicycle with another walking in background on city street</t>
  </si>
  <si>
    <t>this bedroom is partially built into the hillside , which begins directly below window .</t>
  </si>
  <si>
    <t>the view from this hill .</t>
  </si>
  <si>
    <t>high angle view of a bride in a traditional wedding dress lying on the bed</t>
  </si>
  <si>
    <t>people browsing inside a traditional market place building</t>
  </si>
  <si>
    <t>a specific by nature , dynamic design</t>
  </si>
  <si>
    <t>vector illustration with various symbols arranged in a circle .</t>
  </si>
  <si>
    <t>animation film , a pony , is rescued by the organisation after it became stranded in a swollen</t>
  </si>
  <si>
    <t>trees in open fields under a picturesque sky</t>
  </si>
  <si>
    <t>drone aerial footage of alone woman walking on iced street in the mountains on cold winter day in resolution</t>
  </si>
  <si>
    <t>mechanic repairing a bicycle in workshop</t>
  </si>
  <si>
    <t>who needs a limo ? celebrities rode</t>
  </si>
  <si>
    <t>at the whiteboard , person advises students toinvest time in identifying what you really want to gain from your career .</t>
  </si>
  <si>
    <t>looking west , the property proposed for the neighborhood is pictured .</t>
  </si>
  <si>
    <t>person standing by the sea</t>
  </si>
  <si>
    <t>people are walking with a dog in the winter magical forest aerial shot , top view</t>
  </si>
  <si>
    <t>person , comedian , actors attend the premiere</t>
  </si>
  <si>
    <t>rugby player has been working as a tackling coach</t>
  </si>
  <si>
    <t>traditional events horses riding up person</t>
  </si>
  <si>
    <t>several wreath decorating ideas here - no how to info</t>
  </si>
  <si>
    <t>and we love that , ft mountain .</t>
  </si>
  <si>
    <t>attractive couple in a boat outdoors</t>
  </si>
  <si>
    <t>soft rock artist performs --</t>
  </si>
  <si>
    <t>celebrity floats high above the city .</t>
  </si>
  <si>
    <t>work it : the beauty looked gorgeous in a simple black sweater and ripped jeans for a cheery lunch with her pals on wednesday</t>
  </si>
  <si>
    <t>sign with a beautiful day #</t>
  </si>
  <si>
    <t>tall floor - to - ceiling windows provide ample light to the master bedroom inside .</t>
  </si>
  <si>
    <t>they said while making this smile</t>
  </si>
  <si>
    <t>market a traditional indoor market</t>
  </si>
  <si>
    <t>young man putting his coat around a young woman 's shoulders</t>
  </si>
  <si>
    <t>film producer and actor attend the during festival</t>
  </si>
  <si>
    <t>a student uses a laptop while sitting on the grass in the autumn park</t>
  </si>
  <si>
    <t>when i go , this is where i 'd like to stay .</t>
  </si>
  <si>
    <t>young businesswoman sitting at her desk in the office reading a message on her tablet at work , with a background</t>
  </si>
  <si>
    <t>fall color during a snowstorm</t>
  </si>
  <si>
    <t>person performs on stage during the ceremony</t>
  </si>
  <si>
    <t>a fisherman rests on his boat after steering it to a canal from the sea .</t>
  </si>
  <si>
    <t>the strongest ones in the world are those who stand most alone</t>
  </si>
  <si>
    <t>musical group perform on stage at awards</t>
  </si>
  <si>
    <t>person pulls out a frame of honeycomb as he checks on his honey bees .</t>
  </si>
  <si>
    <t>bouquet of the bride near a tree</t>
  </si>
  <si>
    <t>a couple sitting under a tree watching the crowd</t>
  </si>
  <si>
    <t>portrait of beautiful girls celebrating american independence day and laughing isolated on the white background</t>
  </si>
  <si>
    <t>detail of wine barrels in cellar of the winery on a little italian town</t>
  </si>
  <si>
    <t>soccer player is tackled by person during qualifying match at reading</t>
  </si>
  <si>
    <t>mother and father of the bride watch the ceremony</t>
  </si>
  <si>
    <t>a beautiful tiger in a cap and glasses .</t>
  </si>
  <si>
    <t>emblem of a dolphin over the sea on a light background</t>
  </si>
  <si>
    <t>a temple on top of a cliff</t>
  </si>
  <si>
    <t>wrestler attends sports team at game .</t>
  </si>
  <si>
    <t>ice hockey left winger was person on the ice for the opener .</t>
  </si>
  <si>
    <t>female in nature at destinations for all seasons</t>
  </si>
  <si>
    <t>a smiling bride and groom recite their vows to each other during their rustic outdoor wedding ceremony .</t>
  </si>
  <si>
    <t>person arrives at the premiere of the film held</t>
  </si>
  <si>
    <t>television show host filming their show during the match between animal and rugby union team .</t>
  </si>
  <si>
    <t>the stairs to the beach</t>
  </si>
  <si>
    <t>the former building was given $2.8 million for a conversion to mixed - use space , including apartments .</t>
  </si>
  <si>
    <t>standing close to the edge</t>
  </si>
  <si>
    <t>a small , mostly bare garden with a few big plants and some radishes coming up</t>
  </si>
  <si>
    <t>who knew you could serve dark beer in a wine glass !</t>
  </si>
  <si>
    <t>man walking in jungle with tourist .</t>
  </si>
  <si>
    <t>using graphics in a normally passive area infuses a space with energy and connection .</t>
  </si>
  <si>
    <t>animal is on all fours .</t>
  </si>
  <si>
    <t>these children are vacationing at the camp on the coast</t>
  </si>
  <si>
    <t>the plume from the volcano has reached a height of 18km</t>
  </si>
  <si>
    <t>it 's almost summertime : get inspired with these warm - weather street style looks .</t>
  </si>
  <si>
    <t>hd video of an orange and white long haired tabby kitten walking into the frame then right back out changing his mind .</t>
  </si>
  <si>
    <t>blonde model putting on pink lipstick in the mirror</t>
  </si>
  <si>
    <t>writing the word learning on a blackboard</t>
  </si>
  <si>
    <t>the statue of a woman with a mirror</t>
  </si>
  <si>
    <t>tourist attraction is cultural site .</t>
  </si>
  <si>
    <t>row , vineyard and road in a rural landscape .</t>
  </si>
  <si>
    <t>project focus launched on the mission .</t>
  </si>
  <si>
    <t>apply the concept of mindful design to your home through beautiful handmade home decor .</t>
  </si>
  <si>
    <t>time lapse of a container in port against sky</t>
  </si>
  <si>
    <t>gallery of empty frames on the wall with lighting</t>
  </si>
  <si>
    <t>a small child and a large dog lying down on the ice</t>
  </si>
  <si>
    <t>spring of rosemary with purple flowers on a white background</t>
  </si>
  <si>
    <t>all in the name of love by person</t>
  </si>
  <si>
    <t>people walk over a city towards late gothic revival structure and tourist attraction wrapped in flags .</t>
  </si>
  <si>
    <t>animal runs into the water</t>
  </si>
  <si>
    <t>map showing the amount of buildings which are proposed to be destroyed</t>
  </si>
  <si>
    <t>display of fruits &amp; vegetables</t>
  </si>
  <si>
    <t>friends traveling together by car in winter , looking for the right way on the map .</t>
  </si>
  <si>
    <t>close - up of a glass of whiskey</t>
  </si>
  <si>
    <t>lots of people admiring the map at festival</t>
  </si>
  <si>
    <t>heartbroken : person gives an emotional performance while singing her new single the heart wants what it wants at awards on sunday</t>
  </si>
  <si>
    <t>a rainy summer day when girls came to paint with me in the gallery .</t>
  </si>
  <si>
    <t>i just love person in the end of the days , long hair and a beard !</t>
  </si>
  <si>
    <t>i feel like person is the more romantic of the 2 and likes making blush with little gestures like this .</t>
  </si>
  <si>
    <t>high resolution close - up of beautiful antique tea cups with saucers isolated on a white background</t>
  </si>
  <si>
    <t>beautiful ruff pattern on the cloth .</t>
  </si>
  <si>
    <t>movie poster for drama film directed by film director with actors .</t>
  </si>
  <si>
    <t>the road along the valley</t>
  </si>
  <si>
    <t>room on the 1st floor and sideways view of the sea</t>
  </si>
  <si>
    <t>s for snail : a illustration</t>
  </si>
  <si>
    <t>a city chiseled in the colonnade</t>
  </si>
  <si>
    <t>people in a red canoe</t>
  </si>
  <si>
    <t>the view coming towards the house</t>
  </si>
  <si>
    <t>man sitting in a wheelchair and drinking water from a fountain</t>
  </si>
  <si>
    <t>rugby player catches the ball during a training session</t>
  </si>
  <si>
    <t>large shade adds wooden hues to the family room</t>
  </si>
  <si>
    <t>coffee cup and saucer on a white background .</t>
  </si>
  <si>
    <t>girl looking intently with a funny face at computer screen</t>
  </si>
  <si>
    <t>bulbs that return to the garden year after year</t>
  </si>
  <si>
    <t>red ladybug birthday water bottle label digital template .</t>
  </si>
  <si>
    <t>and speaking of expensive , forget trying to buy the nice fonts you need .</t>
  </si>
  <si>
    <t>film character performs at the pool after a city</t>
  </si>
  <si>
    <t>a bald eagle perched atop a spruce tree scans the forest around for prey</t>
  </si>
  <si>
    <t>strawberry on the purple spoon and milk splash .</t>
  </si>
  <si>
    <t>an image of railway tracks and signals in the city set against an early evening sky</t>
  </si>
  <si>
    <t>living room with the stairs .</t>
  </si>
  <si>
    <t>graphic of hand holding a screwdriver with dripping red liquid</t>
  </si>
  <si>
    <t>person , in action earlier this year , had a single - game career high goals friday night against american football team .</t>
  </si>
  <si>
    <t>kitchen cabinets over sink kitchen cabinets over sink - i like the crown these are inch</t>
  </si>
  <si>
    <t>campaign : after his home was damaged person encouraged the teenagers and other young people to help repair the damage</t>
  </si>
  <si>
    <t>the colourful piano installed by railway operator</t>
  </si>
  <si>
    <t>close - up of a young woman blowing out candles on a birthday cake</t>
  </si>
  <si>
    <t>person in our neighborhood on a tricycle designed by person</t>
  </si>
  <si>
    <t>boxer laying in green grass with a sad facial expression</t>
  </si>
  <si>
    <t>several ladders leaning against the wall with target .</t>
  </si>
  <si>
    <t>actor is photographed for the guardian</t>
  </si>
  <si>
    <t>ballet dancers rest after the show</t>
  </si>
  <si>
    <t>style painting from a house !</t>
  </si>
  <si>
    <t>% silk , a slim tie will add the classic finish rather than looking kitschy .</t>
  </si>
  <si>
    <t>young man sleeping in a bus</t>
  </si>
  <si>
    <t>squirrel with white stomach eating a nut next to tree roots</t>
  </si>
  <si>
    <t>groups from schools competed in contest .</t>
  </si>
  <si>
    <t>a large church with narrow windows</t>
  </si>
  <si>
    <t>toddler girl in cute dress looking for perfect pumpkin at the pumpkin patch</t>
  </si>
  <si>
    <t>prince riding a horse to industry</t>
  </si>
  <si>
    <t>people swimming in the pool</t>
  </si>
  <si>
    <t>sunrise on a misty autumn morning .</t>
  </si>
  <si>
    <t>rugby player leaps into the arms of team - mates after his match - winning conversion .</t>
  </si>
  <si>
    <t>a baby elephant scratching itself after leaving a waterhole .</t>
  </si>
  <si>
    <t>hand drawn background with a beautiful vintage pattern , can be used as a postcard</t>
  </si>
  <si>
    <t>message in a bottle on sea shore</t>
  </si>
  <si>
    <t>colorful balloons on a blue sky background</t>
  </si>
  <si>
    <t>date unknown a crow tucks a little boy into bed .</t>
  </si>
  <si>
    <t>people walk away from airport after explosions rocked the facility .</t>
  </si>
  <si>
    <t>small boats at the quay</t>
  </si>
  <si>
    <t>jumping off of a mountain</t>
  </si>
  <si>
    <t>film character with christmas gifts on a colored background</t>
  </si>
  <si>
    <t>footballer scores his team 's opening goal during the match .</t>
  </si>
  <si>
    <t>cute baby in the bath</t>
  </si>
  <si>
    <t>celebrations at the wedding venue picture of - photo by : person</t>
  </si>
  <si>
    <t>central park by the lake !</t>
  </si>
  <si>
    <t>classroom before the makeover began</t>
  </si>
  <si>
    <t>artist performs onstage during award category honoring musical artist held .</t>
  </si>
  <si>
    <t>traditional wooden beach huts at dusk on the promenade a seaside resort south west</t>
  </si>
  <si>
    <t>me and the birthday girl .</t>
  </si>
  <si>
    <t>happy girl sitting on a rock on the sea coast and looking at the frame</t>
  </si>
  <si>
    <t>rendering of the proposed bike and pedestrian tube .</t>
  </si>
  <si>
    <t>plants and shrubs for the border .</t>
  </si>
  <si>
    <t>kitten from the movie this is a pretty cake .</t>
  </si>
  <si>
    <t>illustration of a number of fruit and veg that could be used as a background</t>
  </si>
  <si>
    <t>manager poses with athlete as she is unveiled as a new signing for football team .</t>
  </si>
  <si>
    <t>view over the historic town centre with the former royal palace residence and administrative seat</t>
  </si>
  <si>
    <t>old map showing what person looked like during the french era</t>
  </si>
  <si>
    <t>help psychedelic rock artist on the beach</t>
  </si>
  <si>
    <t>my idea of a pretty little girl 's room .</t>
  </si>
  <si>
    <t>he said : what we see is people about to jump into a void in a very workman - like fashion .</t>
  </si>
  <si>
    <t>tabby cat sleeping sweetly , sometimes yawning and stretching .</t>
  </si>
  <si>
    <t>beautiful pair of lovers hiding from the rain under his jacket while walking</t>
  </si>
  <si>
    <t>millions in a deep freeze</t>
  </si>
  <si>
    <t>polar bear resting and sleeping at night on the tundra</t>
  </si>
  <si>
    <t>add a few drops of water to the ink .</t>
  </si>
  <si>
    <t>laundry hanging from a line</t>
  </si>
  <si>
    <t>person showing off where the jar exploded on his shirt .</t>
  </si>
  <si>
    <t>view at the 1st pool and main sections</t>
  </si>
  <si>
    <t>young woman with swimming goggles and a blue swimsuit looking at the camera isolated on white background</t>
  </si>
  <si>
    <t>students having dinner in the dining hall .</t>
  </si>
  <si>
    <t>an applause for another beautiful sunset .</t>
  </si>
  <si>
    <t>discuss with your class or group how these living organisms interact with their environment .</t>
  </si>
  <si>
    <t>a torii gate during a snow storm</t>
  </si>
  <si>
    <t>baseball player # flips the bat over his shoulder as he heads for first base against sports team .</t>
  </si>
  <si>
    <t>person , danced with her daughter .</t>
  </si>
  <si>
    <t>rocky cliffs and bodies of water during the day</t>
  </si>
  <si>
    <t>can you believe this closet was made for $50 ? i 'm impressed .</t>
  </si>
  <si>
    <t>trucks and other vehicles driving on main road</t>
  </si>
  <si>
    <t>scientific animation of the earth 's inner layers sliced away from atmosphere to crust to mantle to outer and inner core</t>
  </si>
  <si>
    <t>the signature of politician on the wall of home .</t>
  </si>
  <si>
    <t>actor poses as she sets a table for a party</t>
  </si>
  <si>
    <t>how can you transform a simple car into a monster truck ?</t>
  </si>
  <si>
    <t>person recreated as a leaf</t>
  </si>
  <si>
    <t>unidentified man running on the beach</t>
  </si>
  <si>
    <t>close view of a blue curtain</t>
  </si>
  <si>
    <t>protective walls in the city big cliff on the other side</t>
  </si>
  <si>
    <t>stormy evening light and a double rainbow in a field of person</t>
  </si>
  <si>
    <t>amazing before and after kitchen remodel</t>
  </si>
  <si>
    <t>fight for the ball during the under - 21 continent</t>
  </si>
  <si>
    <t>things to do this may festival of animated films</t>
  </si>
  <si>
    <t>players of basketball team have their training .</t>
  </si>
  <si>
    <t>cheerleaders entertain the crowd during a timeout against american football team during their game .</t>
  </si>
  <si>
    <t>airplanes in the queue for take - off</t>
  </si>
  <si>
    <t>attractive couple having fun at the beach</t>
  </si>
  <si>
    <t>aerial view an ancient city in the province .</t>
  </si>
  <si>
    <t>pop rock artist arrives at the premiere .</t>
  </si>
  <si>
    <t>players celebrate after the wining the match against cricket team during cricket tournament</t>
  </si>
  <si>
    <t>cups of coffee with drawings in the milk .</t>
  </si>
  <si>
    <t>parental advisory label printed on poster on the wall</t>
  </si>
  <si>
    <t>a tree at the beach during monsoon season with clear sign of erosion</t>
  </si>
  <si>
    <t>women compete in a high - heel sprint .</t>
  </si>
  <si>
    <t>barbed wire pattern repeat seamless in orange color for any design .</t>
  </si>
  <si>
    <t>hockey - themed beanie for a baby</t>
  </si>
  <si>
    <t>office worker with big stack of paper .</t>
  </si>
  <si>
    <t>this drawing -- numbered by person as the second in the series that he produced -- shows the opposing trenches .</t>
  </si>
  <si>
    <t>trees in a row isolated on white 3d illustration</t>
  </si>
  <si>
    <t>nothing beats the smell of freshly printed paper</t>
  </si>
  <si>
    <t>as if you needed a reason not to eat fast food .</t>
  </si>
  <si>
    <t>abstract background in the form of moving lines on road</t>
  </si>
  <si>
    <t>person of orange lilies in a summer garden</t>
  </si>
  <si>
    <t>country artist accepts her award on stage during awards .</t>
  </si>
  <si>
    <t>oysters on the half shell</t>
  </si>
  <si>
    <t>view of red and white flag with a moon and star on bright blue sky background</t>
  </si>
  <si>
    <t>no smoking sign with cigarettes , lighter and matches .</t>
  </si>
  <si>
    <t>medical researchers looking through a microscope</t>
  </si>
  <si>
    <t>actor walks the red carpet during festival .</t>
  </si>
  <si>
    <t>there are caramel and gold highlights woven into her dark brown hair</t>
  </si>
  <si>
    <t>oval shaped picture of a house with a for sale sign in front</t>
  </si>
  <si>
    <t>fresco of italian renaissance artwork under the dome</t>
  </si>
  <si>
    <t>actor and tv writer at the premiere of animation film .</t>
  </si>
  <si>
    <t>a heard walk through the snow</t>
  </si>
  <si>
    <t>a closeup view of a realistic earth slowly rotating around its axis on a dark background</t>
  </si>
  <si>
    <t>businessman hand holding an umbrella .</t>
  </si>
  <si>
    <t>composer performs onstage during show .</t>
  </si>
  <si>
    <t>window in a white wall</t>
  </si>
  <si>
    <t>the face of a woman in the national colors</t>
  </si>
  <si>
    <t>neon green glass uppercase or person in a 3d illustration with a glowing shiny teal metallic smooth glassy surface and a classic font style isolated on a white background with clipping path .</t>
  </si>
  <si>
    <t>a temporary installation sits within the walls of the disused church to create an artistic space .</t>
  </si>
  <si>
    <t>illustration representing a pet dog barking angry for a butterfly on flower .</t>
  </si>
  <si>
    <t>love the saffron - y orange with plant and light natural woods / fibers</t>
  </si>
  <si>
    <t>grass on a pond 's shore sways in a gentle breeze like a moving impressionistic painting</t>
  </si>
  <si>
    <t>the cathedral from bedroom window .</t>
  </si>
  <si>
    <t>person , free shipping on orders over $45 !</t>
  </si>
  <si>
    <t>aerial view : flying over the forest</t>
  </si>
  <si>
    <t>man and woman looking at each other 's computers while sitting in bed</t>
  </si>
  <si>
    <t>cute smile : the baby girl flashed a cute smile while being held by person</t>
  </si>
  <si>
    <t>blue sky behind a wall</t>
  </si>
  <si>
    <t>cat with post it note that says the boss</t>
  </si>
  <si>
    <t>an ornate door with a vivid silver and black detailed pattern</t>
  </si>
  <si>
    <t>person in action in the over 105kg division</t>
  </si>
  <si>
    <t>portrait of a beautiful young woman thinking over grey background .</t>
  </si>
  <si>
    <t>the word police on a sign on the hood of a white car</t>
  </si>
  <si>
    <t>from the series by person ; these pictures are but tell a story of mothers love that spans the decades .</t>
  </si>
  <si>
    <t>these hoodies were among the many items we offered young soccer players and their fans this weekend .</t>
  </si>
  <si>
    <t>celebrity and person trying to take in all the beauty and size of this palace .</t>
  </si>
  <si>
    <t>photograph shows muddy road in circa after the invasion</t>
  </si>
  <si>
    <t>food is featured this weekend .</t>
  </si>
  <si>
    <t>students enjoy the unseasonable warm weather by having class outside sitting in a circle</t>
  </si>
  <si>
    <t>silhouette of a female singer performing in front of a cheering audience stock photo</t>
  </si>
  <si>
    <t>happy senior couple watching tv on the couch</t>
  </si>
  <si>
    <t>a black dog starting to pant in the backseat of a truck on a warm day</t>
  </si>
  <si>
    <t>wooden house in the mountains with a flooded oven and pets</t>
  </si>
  <si>
    <t>tips to shoot in a snow storm</t>
  </si>
  <si>
    <t>tv character wears this white fluffy sweater in this week 's episode .</t>
  </si>
  <si>
    <t>close up of a bee and biological species</t>
  </si>
  <si>
    <t>we 're all equal before surfer .</t>
  </si>
  <si>
    <t>vector illustration with a cup of coffee and hand drawn geometric ornament on a saucer .</t>
  </si>
  <si>
    <t>road sign used for customs .</t>
  </si>
  <si>
    <t>in high spirits : the actress flashed a megawatt smile while posing next to a sign wishing website a happy 25th anniversary</t>
  </si>
  <si>
    <t>because of its proximity is easily explored , and has narrow passages as fine as any other slot has become the most visited location within crack</t>
  </si>
  <si>
    <t>an old but functional mill</t>
  </si>
  <si>
    <t>mountain range near some railroad tracks</t>
  </si>
  <si>
    <t>set of badges inside a white button on isolated background .</t>
  </si>
  <si>
    <t>amusement park with a baby or toddler !</t>
  </si>
  <si>
    <t>biological species looking for food in the shallows that flows througha city</t>
  </si>
  <si>
    <t>during a performance by person .</t>
  </si>
  <si>
    <t>person person weaves through heavy traffic through a city with a christmas tree on his bike .</t>
  </si>
  <si>
    <t>terrace with a few colourful tables and chairs</t>
  </si>
  <si>
    <t>playful children running to the ball in field</t>
  </si>
  <si>
    <t>financial services business owns a treasure chest that has stayed untouched for quite some time now .</t>
  </si>
  <si>
    <t>toddlers are capable of so many practical activities .</t>
  </si>
  <si>
    <t>revival to be based on the - report</t>
  </si>
  <si>
    <t>american football player discusses a call with man during the second half .</t>
  </si>
  <si>
    <t>a small yellow chicken on a green grass in the garden .</t>
  </si>
  <si>
    <t>biplane executing stunts in the sky</t>
  </si>
  <si>
    <t>person received an emerald diamond necklace as part of the set .</t>
  </si>
  <si>
    <t>swimmer in warm up pool before the start of the preliminary heats .</t>
  </si>
  <si>
    <t>person clinched the championship with a victory in treacherous conditions .</t>
  </si>
  <si>
    <t>an image of a car , barely visible under drifted snow</t>
  </si>
  <si>
    <t>police in front of the entrance</t>
  </si>
  <si>
    <t>coach during sports league championship</t>
  </si>
  <si>
    <t>put 1 + 2 + 3 in your calculator and get the wrong answer</t>
  </si>
  <si>
    <t>love the banner on the cake !</t>
  </si>
  <si>
    <t>warship and helicopter operating together during a maritime exercise</t>
  </si>
  <si>
    <t>framed print featuring the photograph by person</t>
  </si>
  <si>
    <t>holiday was in full swing today as the community gathered to celebrate .</t>
  </si>
  <si>
    <t>some of my awesome family</t>
  </si>
  <si>
    <t>watch the city lights at night</t>
  </si>
  <si>
    <t>snow falling from slope of a roof of wooden house .</t>
  </si>
  <si>
    <t>canadian province pinned on a map</t>
  </si>
  <si>
    <t>comedian joined actor on stage at awards .</t>
  </si>
  <si>
    <t>trouble the whale poses with person when the bus was stuck .</t>
  </si>
  <si>
    <t>people watch the zebras from the deck of the tent .</t>
  </si>
  <si>
    <t>window in an old house in the city centre</t>
  </si>
  <si>
    <t>female hands with a beautiful nails .</t>
  </si>
  <si>
    <t>a model walks the runway at the presentation during ss17 .</t>
  </si>
  <si>
    <t>a view from atop the building</t>
  </si>
  <si>
    <t>tennis player lunges for a shot while playing tennis player during day .</t>
  </si>
  <si>
    <t>athlete is presented award by person .</t>
  </si>
  <si>
    <t>maybe on the other side of the wrist</t>
  </si>
  <si>
    <t>ice cream in the cone</t>
  </si>
  <si>
    <t>the picture shows rows of tents in a refugee camp next to the city</t>
  </si>
  <si>
    <t>red heart on a pink background .</t>
  </si>
  <si>
    <t>animated clovers against a white background .</t>
  </si>
  <si>
    <t>close up mouse with laptop and coffee on the table</t>
  </si>
  <si>
    <t>there 's a black and white version of these flowers in the previous post .</t>
  </si>
  <si>
    <t>snowy and frosty bushes swaying in the wind on blue sky background winter day , panorama</t>
  </si>
  <si>
    <t>a small town with nice houses and mansions</t>
  </si>
  <si>
    <t>modern christmas table setting with cutlery from organisation founder .</t>
  </si>
  <si>
    <t>swans making a heart shape at sunset .</t>
  </si>
  <si>
    <t>artist on music : it 's going to be an interesting experiment</t>
  </si>
  <si>
    <t>patriotic : the cute kitten celebrates us federal holiday with a flag</t>
  </si>
  <si>
    <t>back of gorgeous bronze lace dress .</t>
  </si>
  <si>
    <t>the harshest drought in years had turned person , into a mud bath</t>
  </si>
  <si>
    <t>visitor walks around the colorful cottage garden at dusk to see</t>
  </si>
  <si>
    <t>building function in the warm light</t>
  </si>
  <si>
    <t>supportive : inside the event person posed with costume designer</t>
  </si>
  <si>
    <t>in this november photo , remnants of the original exotic plants replaced by mums at welcome signs were visible behind town hall .</t>
  </si>
  <si>
    <t>the confluence of rivers , as seen from the fortress</t>
  </si>
  <si>
    <t>old gold masks on a wooden table</t>
  </si>
  <si>
    <t>the following is a compilation of various stir - fried recipes from different countries .</t>
  </si>
  <si>
    <t>vector illustration of a snowflake</t>
  </si>
  <si>
    <t>the clock tower at medieval castle</t>
  </si>
  <si>
    <t>sketch of the moon with flowers on white background .</t>
  </si>
  <si>
    <t>forward celebrates a goal during football team vs football team .</t>
  </si>
  <si>
    <t>the skyline from the observation deck .</t>
  </si>
  <si>
    <t>writer celebrates 50th anniversary of her book</t>
  </si>
  <si>
    <t>mountainous and wooded landscape with visual artist</t>
  </si>
  <si>
    <t>panorama view of the city</t>
  </si>
  <si>
    <t>a temple in the ruined city framed by a tree</t>
  </si>
  <si>
    <t>winner : olympic athlete was named coach of the year at awards</t>
  </si>
  <si>
    <t>actor takes the chequered flag in the final race .</t>
  </si>
  <si>
    <t>film actor performs at a public event</t>
  </si>
  <si>
    <t>country artist performs with outlaw country artist</t>
  </si>
  <si>
    <t>one of the world 's largest and oldest olive trees on a farm</t>
  </si>
  <si>
    <t>walking west enjoying the endless ridges</t>
  </si>
  <si>
    <t>flag waving in the wind against a blue sky and trees</t>
  </si>
  <si>
    <t>we never realize how much we value a person until we lose them .</t>
  </si>
  <si>
    <t>people and their surfboards and kayaks while surfing</t>
  </si>
  <si>
    <t>view and the carved stone supports</t>
  </si>
  <si>
    <t>american football player the head coach watches the action against american football team during a preseason game .</t>
  </si>
  <si>
    <t>tv character and person with the team</t>
  </si>
  <si>
    <t>old sisters , standing with their backs to camera in a field of lavender</t>
  </si>
  <si>
    <t>curved branch of an orchid .</t>
  </si>
  <si>
    <t>drunken young man sleeping at the table with glass</t>
  </si>
  <si>
    <t>workers feeding pigs on a free range pig farm</t>
  </si>
  <si>
    <t>pop artist out with a friend</t>
  </si>
  <si>
    <t>tourist attraction in the morning</t>
  </si>
  <si>
    <t>person and a guest attend the premiere during festival .</t>
  </si>
  <si>
    <t>reminds me of the red line</t>
  </si>
  <si>
    <t>building and building complex from the top .</t>
  </si>
  <si>
    <t>cute yellow business cards for an illustrator .</t>
  </si>
  <si>
    <t>olympic athlete attends the world premiere .</t>
  </si>
  <si>
    <t>coffee poring into a white cup off center in frame</t>
  </si>
  <si>
    <t>many people split up into groups talking .</t>
  </si>
  <si>
    <t>team of young skateboarders riding towards the camera</t>
  </si>
  <si>
    <t>close - up of a young woman 's face covered with a stole</t>
  </si>
  <si>
    <t>stiff competition these dogs are in for some ferocious competition !</t>
  </si>
  <si>
    <t>person interacts with a young patient</t>
  </si>
  <si>
    <t>baby boy and his dog in a photo studio</t>
  </si>
  <si>
    <t>person laughs as her and the groom enjoy their wedding cake .</t>
  </si>
  <si>
    <t>the palm trees i grew up .</t>
  </si>
  <si>
    <t>getting ready for a trip .</t>
  </si>
  <si>
    <t>small kitchen design ideas in the contemporary kitchen : simple small kitchen design ideas small</t>
  </si>
  <si>
    <t>rugby union team are possibly the greatest side ever .</t>
  </si>
  <si>
    <t>keep growing and help each other .</t>
  </si>
  <si>
    <t>horses on the mountain river</t>
  </si>
  <si>
    <t>best walks visit the castles on foot</t>
  </si>
  <si>
    <t>man with mustache wearing a vintage hat .</t>
  </si>
  <si>
    <t>vector illustration of no flame red and white sign</t>
  </si>
  <si>
    <t>person on a black shirt</t>
  </si>
  <si>
    <t>others pitched up in a boat with wheels</t>
  </si>
  <si>
    <t>extend the life of flowers</t>
  </si>
  <si>
    <t>icon of the 90s in garment</t>
  </si>
  <si>
    <t>the hectic and festive dancing just getting started at a wedding .</t>
  </si>
  <si>
    <t>people had the chance to observe and appreciate cars from different eras .</t>
  </si>
  <si>
    <t>merry christmas greetings title in a green pine leaves background with colorful christmas ornaments and decoration</t>
  </si>
  <si>
    <t>football player controls the ball under pressure from footballer during the match .</t>
  </si>
  <si>
    <t>ton of plastic produced for every person on planet , scientists reveal</t>
  </si>
  <si>
    <t>the house designed by military person</t>
  </si>
  <si>
    <t>metal statue of a man with sports equipment</t>
  </si>
  <si>
    <t>mother and children walk along the beach by the sea this morning on the south coast , as clouds</t>
  </si>
  <si>
    <t>person standing below a wind turbine</t>
  </si>
  <si>
    <t>a coffered ceiling both hides the structural beams and adds drama to the 10 ceilings .</t>
  </si>
  <si>
    <t>the distinctive curved balconies of bus station on a sunny summer day</t>
  </si>
  <si>
    <t>miniature cake on a table decorated with oranges</t>
  </si>
  <si>
    <t>the fall cross stitch pattern by person , zoom</t>
  </si>
  <si>
    <t>actor at the premiere of historical drama film</t>
  </si>
  <si>
    <t>unitary state is the epitome of a modern city of success</t>
  </si>
  <si>
    <t>pencils block recycled from an old piece off furniture .</t>
  </si>
  <si>
    <t>a blue pot with water plants</t>
  </si>
  <si>
    <t>engagement photos of picnic on the beach</t>
  </si>
  <si>
    <t>men wore their uniforms at all times</t>
  </si>
  <si>
    <t>and this one 's diagonal stripes , in browns and greens .</t>
  </si>
  <si>
    <t>always did this with my boys then took turns coloring in the empty spaces - love it with patterns instead of just solid colors .</t>
  </si>
  <si>
    <t>a poster of wife , who disappeared .</t>
  </si>
  <si>
    <t>the flat bottomed steering wheel and dash that is angled towards the driver adds to the sporty feel</t>
  </si>
  <si>
    <t>dry pasta on a white plate</t>
  </si>
  <si>
    <t>ball hits wicket in a game of cricket</t>
  </si>
  <si>
    <t>demonstration for the rights of refugees</t>
  </si>
  <si>
    <t>a pig in love at first sight</t>
  </si>
  <si>
    <t>boy with person on face looking into the distance</t>
  </si>
  <si>
    <t>vintage golden frame with place for the text</t>
  </si>
  <si>
    <t>give a smile to your life .</t>
  </si>
  <si>
    <t>brightly painted terraced houses in the exclusive area</t>
  </si>
  <si>
    <t>is the key to this drink 's heart .</t>
  </si>
  <si>
    <t>exceptional fitness paid off on stage .</t>
  </si>
  <si>
    <t>mares the desert silhouetted against the setting sun</t>
  </si>
  <si>
    <t>anchor set on a white background</t>
  </si>
  <si>
    <t>fun at the beach - it beach</t>
  </si>
  <si>
    <t>stack of wheat ears on the white background</t>
  </si>
  <si>
    <t>the home was built on top of a trailer while he was still .</t>
  </si>
  <si>
    <t>historic photograph , elephant performing a handstand on bottles , cruelty to animals</t>
  </si>
  <si>
    <t>drag queen arrives at the premiere of season</t>
  </si>
  <si>
    <t>vans in heavy snow on a busy high street</t>
  </si>
  <si>
    <t>a set of turkish coffee with water and dessert</t>
  </si>
  <si>
    <t>cow feeding on a grass filed</t>
  </si>
  <si>
    <t>olympic athlete in the high jump final</t>
  </si>
  <si>
    <t>film writer and pop artist attend a premiere during festival at person .</t>
  </si>
  <si>
    <t>basketball center high five after the game against sports team .</t>
  </si>
  <si>
    <t>flat illustration of hands with old phones , wire connections .</t>
  </si>
  <si>
    <t>above , the apple is one of my most recent little art projects !</t>
  </si>
  <si>
    <t># leads off first base during a baseball game against sports team</t>
  </si>
  <si>
    <t>people in the streets of london</t>
  </si>
  <si>
    <t>little boy walking on a beautiful tropical beach</t>
  </si>
  <si>
    <t>artist performs on stage at the forum</t>
  </si>
  <si>
    <t>even at night , the place is alive with activities taking place in front of the church .</t>
  </si>
  <si>
    <t>summary the underground map -- easy to follow !</t>
  </si>
  <si>
    <t>gangsta rap artist performs during show</t>
  </si>
  <si>
    <t>i 've always wanted a window seat .</t>
  </si>
  <si>
    <t>image surrounded by a huge flower field under a blue sky</t>
  </si>
  <si>
    <t>black and white sketch of a little kitten .</t>
  </si>
  <si>
    <t>passport with the world map in the background</t>
  </si>
  <si>
    <t>footballer celebrates his hat - trick with footballer at the end their first division soccer match against football team at stadium .</t>
  </si>
  <si>
    <t>pop artist attends season finale .</t>
  </si>
  <si>
    <t>artist of artist performs live on stage</t>
  </si>
  <si>
    <t>scorpion , image for the tattoo , symbol or logo</t>
  </si>
  <si>
    <t>3d render of a comic bomb stock photo</t>
  </si>
  <si>
    <t>our anonymous source also sent along this photo of his one - eyed cat</t>
  </si>
  <si>
    <t>athlete played games last season before suffering a knee injury .</t>
  </si>
  <si>
    <t>photos by person these , fairy tale , magical</t>
  </si>
  <si>
    <t>colorful calendar for the new year</t>
  </si>
  <si>
    <t>take on the winter weather with the styling of this solid grey snowboard jacket made with a water resistant exterior and a poly insulated fill to keep you warm and dry in any condition .</t>
  </si>
  <si>
    <t>i love gardening and i got the bug to create pathways after visiting a local garden .</t>
  </si>
  <si>
    <t>musical artist performs live in support during a concert .</t>
  </si>
  <si>
    <t>can you spot the pool in this back yard ?</t>
  </si>
  <si>
    <t>person with her husband with their children , as a young family</t>
  </si>
  <si>
    <t>knee high boots on the runway : fashion : details</t>
  </si>
  <si>
    <t>a fashion look featuring short sleeve tops , high - low skirt and high heel shoes .</t>
  </si>
  <si>
    <t>record producer and actor attend the world premiere</t>
  </si>
  <si>
    <t>medium shot of a train tracks and a locomotive</t>
  </si>
  <si>
    <t>a model walks the ramp showcasing the creations of film costumer designer during event</t>
  </si>
  <si>
    <t>this is not a happy soldier .</t>
  </si>
  <si>
    <t>blonde in an almost red lip , and actor</t>
  </si>
  <si>
    <t>selection of local wines in a supermarket</t>
  </si>
  <si>
    <t>person sitting on a twig in the garden</t>
  </si>
  <si>
    <t>the shoes worn by opera</t>
  </si>
  <si>
    <t>the boy in the park with skateboard .</t>
  </si>
  <si>
    <t>first outing as comic book character will feature him in conflict with person .</t>
  </si>
  <si>
    <t>cricket player celebrates the wicket of cricket player during the international cricket match .</t>
  </si>
  <si>
    <t>astronomical observatory as seen during the second servicing mission to the observatory .</t>
  </si>
  <si>
    <t>flag of the state overlaid on outline map isolated on white background illustration</t>
  </si>
  <si>
    <t>new queen sized bed to recharge after a fun filled day at the beach</t>
  </si>
  <si>
    <t>norman structure lit up as part of festival</t>
  </si>
  <si>
    <t>spices on display inside a modern supermarket , with stocked shelves .</t>
  </si>
  <si>
    <t>the meet - build house on a hillside special requirements of the hillside</t>
  </si>
  <si>
    <t>car of the week express pickup</t>
  </si>
  <si>
    <t>steaming cup of tea with knitted gloves and autumn leaves on bench in garden on a cold winters day</t>
  </si>
  <si>
    <t>little baby is suckling milk from the baby bottle</t>
  </si>
  <si>
    <t>person has many things to do .</t>
  </si>
  <si>
    <t>children playing with toys in the living room</t>
  </si>
  <si>
    <t>large bengal tiger swimming in the pond</t>
  </si>
  <si>
    <t>a taste of local food</t>
  </si>
  <si>
    <t>place the graphics on the marked spots womens long neck</t>
  </si>
  <si>
    <t>the start of a beautiful friendship</t>
  </si>
  <si>
    <t>by man - the best days are not planned .</t>
  </si>
  <si>
    <t>bridge over the canal in a park with trees and green grass on a background of a panorama</t>
  </si>
  <si>
    <t>actor attends premiere during festival at person .</t>
  </si>
  <si>
    <t>some great footage of farmers collecting silage .</t>
  </si>
  <si>
    <t>great day at the main pool .</t>
  </si>
  <si>
    <t>actor attends the launch party</t>
  </si>
  <si>
    <t>could airlines cut off boarding time by changing the way passengers are called ?</t>
  </si>
  <si>
    <t>business team standing in a row clapping at camera</t>
  </si>
  <si>
    <t>dolly shot of a dense green forest with sunlight breaking through the trees</t>
  </si>
  <si>
    <t>bold art in the living room</t>
  </si>
  <si>
    <t>football team during a match</t>
  </si>
  <si>
    <t>bilingual street sign in the city of gb</t>
  </si>
  <si>
    <t>a city : side of the house .</t>
  </si>
  <si>
    <t>soft sunset light touches a field of biological genus .</t>
  </si>
  <si>
    <t>vector illustration of an abstract background with hand print</t>
  </si>
  <si>
    <t>male dog running across a stubble field</t>
  </si>
  <si>
    <t>a memorial quilt designed by person</t>
  </si>
  <si>
    <t>people raise a flag among the wreckage of their homes .</t>
  </si>
  <si>
    <t>american football player does a snow - shoveling celebration after catching a-yard touchdown pass at the end of the first half .</t>
  </si>
  <si>
    <t>silhouette of a paraglider at sunset</t>
  </si>
  <si>
    <t>person and yellow is the dominant colour</t>
  </si>
  <si>
    <t>a document released by government agency</t>
  </si>
  <si>
    <t>high quality map is a region with borders of the districts</t>
  </si>
  <si>
    <t>mobile - optimized version of the 1st project picture .</t>
  </si>
  <si>
    <t>he 'll need a warm hat for winter .</t>
  </si>
  <si>
    <t>actor attends the special screening</t>
  </si>
  <si>
    <t>map and flag on rusty metal</t>
  </si>
  <si>
    <t>person strolls into the setting sun</t>
  </si>
  <si>
    <t>carrots with leaves on a white background .</t>
  </si>
  <si>
    <t>woman whispering to another secret .</t>
  </si>
  <si>
    <t>a near goal by a city in the second half .</t>
  </si>
  <si>
    <t>textile business with automobile model .</t>
  </si>
  <si>
    <t>the console of the organ</t>
  </si>
  <si>
    <t>person uses traditional maps as his canvas for this beautiful series of illustrations .</t>
  </si>
  <si>
    <t>portrait of a brown alpaca</t>
  </si>
  <si>
    <t>survival in order for animals to survive , like the gecko , they have certain features .</t>
  </si>
  <si>
    <t>crowd of unrecognizable people walking on the street</t>
  </si>
  <si>
    <t>shopping center the second largest shopping mall</t>
  </si>
  <si>
    <t>the interior of the custom - built homes are filled with furniture , curtains , wardrobes and decorations tailored to fit their children .</t>
  </si>
  <si>
    <t>a wide shot of mountains with roots</t>
  </si>
  <si>
    <t>puppy chewing on an old shoe</t>
  </si>
  <si>
    <t>cranes and floating decks surrounding the ship light up the dusk on wednesday .</t>
  </si>
  <si>
    <t>our fairy garden in an old sink</t>
  </si>
  <si>
    <t>slide of 41 : team always fields good cars and this year should be no exception .</t>
  </si>
  <si>
    <t>a queen of the honeybee laying eggs into the cells of a honeycomb .</t>
  </si>
  <si>
    <t>the many bags of person</t>
  </si>
  <si>
    <t>single palm tree over a beautiful green vibrant lagoon with white sand</t>
  </si>
  <si>
    <t>you try : find the area of drug form shape</t>
  </si>
  <si>
    <t>person in black and white from a photo i saw on facebook .</t>
  </si>
  <si>
    <t>custom estate located on the tranquil waters</t>
  </si>
  <si>
    <t>she was quickly raced to a nearby ambulance but could not be saved</t>
  </si>
  <si>
    <t>like how they used the product and calligraphy together to create the character .</t>
  </si>
  <si>
    <t>portrait of a dog on the nature</t>
  </si>
  <si>
    <t>woman using a digital tablet at the park</t>
  </si>
  <si>
    <t>any good water resistant watch will have some fancy seals .</t>
  </si>
  <si>
    <t>looking north from the stairs .</t>
  </si>
  <si>
    <t>train starts at left of the map .</t>
  </si>
  <si>
    <t>the layout of the patio - designed at an angle - provides a more contemporary look .</t>
  </si>
  <si>
    <t>plastic planet : plastic waste and other rubbish washed ashore .</t>
  </si>
  <si>
    <t>person before her ear reshaping procedure the surgery is irreversible and her ears are now</t>
  </si>
  <si>
    <t>babies , boy and girl , playing together with toys on the playground</t>
  </si>
  <si>
    <t>a few plates from our dinner at beauty and the feast</t>
  </si>
  <si>
    <t>i love rock walls especially the meandering style with real stone</t>
  </si>
  <si>
    <t>what a typical dinner looks like at homestead .</t>
  </si>
  <si>
    <t>a branch of a birch tree</t>
  </si>
  <si>
    <t>mud room off of the garage</t>
  </si>
  <si>
    <t>deep fried sardines with a salad of fennel , coriander and chili .</t>
  </si>
  <si>
    <t>built in the 12th century on the site of a fort , viewed</t>
  </si>
  <si>
    <t>image may contain : person , smiling , playing a musical instrument , on stage , sitting and guitar</t>
  </si>
  <si>
    <t>want this chair in my bedroom !</t>
  </si>
  <si>
    <t>void &amp; opening to celebrate natural light into the house</t>
  </si>
  <si>
    <t>actor arrives at event at a private residence</t>
  </si>
  <si>
    <t>i really wish i could do this to my hair .</t>
  </si>
  <si>
    <t>mother nature delivering some treats on the way home .</t>
  </si>
  <si>
    <t>our meetings were held on either side of the building , meaning we did a lot of walking back and forth !</t>
  </si>
  <si>
    <t>now pitcher has an era against sports team , compared to 3.10 against everybody else in baseball .</t>
  </si>
  <si>
    <t>round candles on a black background</t>
  </si>
  <si>
    <t>the skyline around tourist attraction .</t>
  </si>
  <si>
    <t>discover wooden churches in the area</t>
  </si>
  <si>
    <t>person 's even trendy on the ski slopes</t>
  </si>
  <si>
    <t>cute young woman in glasses shopping online with her credit card and a tablet computer</t>
  </si>
  <si>
    <t>automobile model off the truck !</t>
  </si>
  <si>
    <t>the region is the home of most exquisite sauvignon blanc wines .</t>
  </si>
  <si>
    <t>photosynthesis is the process by which green plants make their own food using the sun 's energy , water and carbon dioxide .</t>
  </si>
  <si>
    <t>tourist attraction during the daytime</t>
  </si>
  <si>
    <t>beauty with a real body</t>
  </si>
  <si>
    <t>fishing boats stand moored on the bright sandy beach as fishermen stand by waiting for the tide to turn</t>
  </si>
  <si>
    <t>rent an apartment for a short time</t>
  </si>
  <si>
    <t>per cent women feel there is pressure to conform to a traditional role of beauty .</t>
  </si>
  <si>
    <t>an aerial view as people from all over the world gather for the 30th annual arts and music festival on wednesday .</t>
  </si>
  <si>
    <t>-- hip hop artist is selling a-acre property for $499999 .</t>
  </si>
  <si>
    <t>dry , flaky skin on the outer skin of lips all the time .</t>
  </si>
  <si>
    <t>dollars , currencies falling in the human hands , stylised conceptual</t>
  </si>
  <si>
    <t>baby 's 1st photo - captures all of the important details :)</t>
  </si>
  <si>
    <t>time lapse of free flowing road traffic on the motorway</t>
  </si>
  <si>
    <t>portrait of a handsome expressive man in studio on white isolated background</t>
  </si>
  <si>
    <t>playful couple chasing in the sea during summer day .</t>
  </si>
  <si>
    <t>modern office buildings against the sky and clouds drifting fast .</t>
  </si>
  <si>
    <t>i want to have a little fancy tea room in my house .</t>
  </si>
  <si>
    <t>girl walking on a beach</t>
  </si>
  <si>
    <t>holiday is an unofficial holiday observed each year .</t>
  </si>
  <si>
    <t>construction crane against the sky</t>
  </si>
  <si>
    <t>actor arrives at comedy film at theater</t>
  </si>
  <si>
    <t>adults and children scavenging for rubbish using a horse and a city</t>
  </si>
  <si>
    <t>pirate 's treasure chest on a tropical beach with palm trees</t>
  </si>
  <si>
    <t>we arrive back at the marina after dinner and was surprised to see a huge ship had arrived in our absence</t>
  </si>
  <si>
    <t>astronaut prepares to fly up for a yearlong mission .</t>
  </si>
  <si>
    <t>person of the band artist performs onstage during the final show .</t>
  </si>
  <si>
    <t>abstract seamless pattern of wavy geometric forms .</t>
  </si>
  <si>
    <t>mountain river with water moving through the rocks in spring</t>
  </si>
  <si>
    <t>isolated skyline with a reflection on a white background</t>
  </si>
  <si>
    <t>and you are ? a pride of lions come face to prickly face as they surround a porcupine</t>
  </si>
  <si>
    <t>a woman sits alone at an abandoned picnic area far from the receding shoreline</t>
  </si>
  <si>
    <t>residents and visitors flock to the beaches to catch some rays or waves .</t>
  </si>
  <si>
    <t>girl doing a handstand under water in an open - air bath</t>
  </si>
  <si>
    <t>flowers and a stone owl on a window ledge of a mill</t>
  </si>
  <si>
    <t>the main kitchen with dining table</t>
  </si>
  <si>
    <t>sports team celebrate a goal against sports team .</t>
  </si>
  <si>
    <t>fundamental interaction explains the motions of the planets , but it can not explain who set the planets in motion . physicist</t>
  </si>
  <si>
    <t>portrait of a cute little girl .</t>
  </si>
  <si>
    <t>the blue dress i chose from the store .</t>
  </si>
  <si>
    <t>a shopper checks her receipt after shopping at store .</t>
  </si>
  <si>
    <t>that 's a lot of jerseys !</t>
  </si>
  <si>
    <t>christmas at the wooden sign with red ribbon , family christmas sign</t>
  </si>
  <si>
    <t>view of sunset on a cornfield</t>
  </si>
  <si>
    <t>this is an image of native tribal carvings on display</t>
  </si>
  <si>
    <t>vector silhouettes man who is in a wheelchair with a daughter .</t>
  </si>
  <si>
    <t>ceo of organization leader attends .</t>
  </si>
  <si>
    <t>face in the base of baroque structure shooting water at night</t>
  </si>
  <si>
    <t>ducks on the lake at lakes</t>
  </si>
  <si>
    <t>stylist : would love a dress like this !</t>
  </si>
  <si>
    <t>some of the outdoor seating in the courtyard .</t>
  </si>
  <si>
    <t>actor dazzled in a white dress at the event .</t>
  </si>
  <si>
    <t>a mum and her child have fun together on their scooters</t>
  </si>
  <si>
    <t>workers , local orphans and wounded soldiers gathered around a christmas tree to celebrate the festive season .</t>
  </si>
  <si>
    <t>portrait of an older mother and daughter in studio</t>
  </si>
  <si>
    <t>... in the rain # love # couple</t>
  </si>
  <si>
    <t>metal templates on the rack .</t>
  </si>
  <si>
    <t>dark cloudy skies above the cove on black sand beach</t>
  </si>
  <si>
    <t>flag and coat of arms overlaid on detailed outline map</t>
  </si>
  <si>
    <t>a cartoon man walking on crutches</t>
  </si>
  <si>
    <t>the premiere held featuring : person</t>
  </si>
  <si>
    <t>a photo of the kitchen</t>
  </si>
  <si>
    <t>actor wears sunglasses , a ribbed sweater , long coat , embroidered bag cropped grey pants and flats</t>
  </si>
  <si>
    <t>gentle seamless pattern with hand - drawn white hearts on the red background .</t>
  </si>
  <si>
    <t>the chapel of the princes</t>
  </si>
  <si>
    <t>a man holds a green screen smartphone on a rainy day .</t>
  </si>
  <si>
    <t>bottom view of a water bottle</t>
  </si>
  <si>
    <t>firemen carrying out investigations on the car</t>
  </si>
  <si>
    <t>the entrance hall is commonly described as architecture at its finest .</t>
  </si>
  <si>
    <t>the boat that has been renamed queen seen here .</t>
  </si>
  <si>
    <t>blues artist , the regimental commander , discusses current operations</t>
  </si>
  <si>
    <t>participants prepare to launch floating lanterns into the air during the festival</t>
  </si>
  <si>
    <t>actor , volunteer environmental assistant , working on a computer in the office</t>
  </si>
  <si>
    <t>lunch date : entrepreneur looked dapper in a suit for the lunch</t>
  </si>
  <si>
    <t>person will perform together in the cast of music theatre play .</t>
  </si>
  <si>
    <t>studio photo of a beautiful woman in oriental dress and turban royalty - free</t>
  </si>
  <si>
    <t>she is the girl who stole my heart with in a short span of time .</t>
  </si>
  <si>
    <t>letter , signed by the future pope</t>
  </si>
  <si>
    <t>a view of corporate headquarters</t>
  </si>
  <si>
    <t>the grizzly bear was chosen as symbol for the rather tough and robust style which characterizes the whole collection .</t>
  </si>
  <si>
    <t>boy band artist attend awards</t>
  </si>
  <si>
    <t>make new memories with a new smartphone</t>
  </si>
  <si>
    <t>an industrial loft on the famous canals</t>
  </si>
  <si>
    <t>attach numbers to a wooden post , then hang a basket of flowers from it for an elegant way to display your address .</t>
  </si>
  <si>
    <t>retired husband taking disabled elderly wife in wheelchair for a walk on promenade along the coast on a cold sunny</t>
  </si>
  <si>
    <t>12 ... the angel of death came for his wife ... text</t>
  </si>
  <si>
    <t>person enjoys mounting feathered game .</t>
  </si>
  <si>
    <t>turn your home into venture funded company</t>
  </si>
  <si>
    <t>an amateur photographer looking through his camera</t>
  </si>
  <si>
    <t>high - speed train on the bridge above the water</t>
  </si>
  <si>
    <t>light in a dark room</t>
  </si>
  <si>
    <t>former television show host attends the launch</t>
  </si>
  <si>
    <t>cute dog and cat lie together on the floor .</t>
  </si>
  <si>
    <t>star trails along the northern coast</t>
  </si>
  <si>
    <t>on the boat across the lake</t>
  </si>
  <si>
    <t>there have been lots of cards posted using the pleated technique .</t>
  </si>
  <si>
    <t>accommodation type for rent in an apartment - flat</t>
  </si>
  <si>
    <t>upcoming activities for the family</t>
  </si>
  <si>
    <t>debt free story : how we paid off every debt including our house in years !</t>
  </si>
  <si>
    <t>pouring white wine into a glass , slow motion</t>
  </si>
  <si>
    <t>person is supported so he can congratulate the champion</t>
  </si>
  <si>
    <t>sign concept with a choice to make</t>
  </si>
  <si>
    <t>colour illustration era new years greeting card boy and girl under an umbrella carrying holly in the snow</t>
  </si>
  <si>
    <t>basketball player during a basketball game against sports team</t>
  </si>
  <si>
    <t>it 's like drawing in the sky</t>
  </si>
  <si>
    <t>falling snow in a winter park with snow covered trees , slow motion</t>
  </si>
  <si>
    <t>a beautiful wedding , photographed by person</t>
  </si>
  <si>
    <t>radio station owner targeted ethnicity and troops with a drone packed with explosives .</t>
  </si>
  <si>
    <t>flying over the building .</t>
  </si>
  <si>
    <t>black and white illustration of an angry man with tattoos vector</t>
  </si>
  <si>
    <t>slow motion shot of little boys playing outside in a big rain storm and jumping in puddles</t>
  </si>
  <si>
    <t>a patio with several sitting walls to define space and make plenty of room for guests to sit and relax .</t>
  </si>
  <si>
    <t>love the black and white with the christmas lights !</t>
  </si>
  <si>
    <t>happy little girl riding a bicycle in the city park at summer sunshine day</t>
  </si>
  <si>
    <t>see the gray brick on the right ?</t>
  </si>
  <si>
    <t>female traveler walking on the edge of mountain ridge with high snowy rock on background</t>
  </si>
  <si>
    <t>what are the influences of hairstyles ?</t>
  </si>
  <si>
    <t>love the silhouette of the skirt !</t>
  </si>
  <si>
    <t>a beautiful floral tie pops against the gray suit .</t>
  </si>
  <si>
    <t>person is a classic tulle ball gown with a sweetheart neckline , embroidered bodice and lace up back .</t>
  </si>
  <si>
    <t>pictured is a promotional poster for the film , starring actor .</t>
  </si>
  <si>
    <t>flower who knows the name ?</t>
  </si>
  <si>
    <t>a runner has made life difficult for herself by wearing a very unwieldy costume</t>
  </si>
  <si>
    <t>a general view of atmosphere at the flagship store grand opening</t>
  </si>
  <si>
    <t>waterfall in the valley below</t>
  </si>
  <si>
    <t>children walk down the street and smile</t>
  </si>
  <si>
    <t>an underground subway metro tube train for public transport</t>
  </si>
  <si>
    <t>pulsate , move and dance , person writes , as seen from the deck</t>
  </si>
  <si>
    <t>brands to shop for a wedding dress</t>
  </si>
  <si>
    <t>there 's always that friend who will never abandon your friendship , no matter how far the distance</t>
  </si>
  <si>
    <t>what kind of chocolate do you like best ?</t>
  </si>
  <si>
    <t>leather convertible messenger bag switches from shoulder bag to backpack .</t>
  </si>
  <si>
    <t>this is an extremely backlit image of a man and woman walking up a hill or staircase .</t>
  </si>
  <si>
    <t>wedding photos for a wedding captured by person .</t>
  </si>
  <si>
    <t>each building is metres wide with individual interior designs photo</t>
  </si>
  <si>
    <t>chef demonstrated his skills at festival</t>
  </si>
  <si>
    <t>type of dish of the day on escape</t>
  </si>
  <si>
    <t>a seamless steampunk abstract pattern in an antique gold color</t>
  </si>
  <si>
    <t>young woman smelling a fresh bouquet of flowers and sneezing</t>
  </si>
  <si>
    <t>smiling woman with dog on entry of a pet shop</t>
  </si>
  <si>
    <t>a soldier standing on the back of a military ambulance while holding hands with female nurses during military conflict .</t>
  </si>
  <si>
    <t>baseball player works against sports team during the first inning of tuesday 's game .</t>
  </si>
  <si>
    <t>contours of birds and buildings against the sky</t>
  </si>
  <si>
    <t>child feeding carrot for cute rabbits in a cage</t>
  </si>
  <si>
    <t>a beggar on a street corner</t>
  </si>
  <si>
    <t>football player in action during the match</t>
  </si>
  <si>
    <t>vector background with yellow paper card and abstract colorful shapes .</t>
  </si>
  <si>
    <t>would love to make a skirt like this .</t>
  </si>
  <si>
    <t>choosing a favorite peony would be difficult among the varieties .</t>
  </si>
  <si>
    <t>to everything there is a season ... painting by person</t>
  </si>
  <si>
    <t>country garden in early summer with an abundance of plants and flowers .</t>
  </si>
  <si>
    <t>backpacker and photographer hiking , stopping and looking at signpost .</t>
  </si>
  <si>
    <t>actor attends the premier event .</t>
  </si>
  <si>
    <t>actor and her mother attend the after party for the opening night</t>
  </si>
  <si>
    <t>person poses in dreamy wedding gowns for the editorial</t>
  </si>
  <si>
    <t>fans during sports league championship .</t>
  </si>
  <si>
    <t>portrait of person on streets</t>
  </si>
  <si>
    <t>actors arrive at awards held</t>
  </si>
  <si>
    <t>tv personality attends the press night performance</t>
  </si>
  <si>
    <t>grab a pizza or sandwich to go at deli and bakery .</t>
  </si>
  <si>
    <t>general shot of the swimming pools looking onto the beach</t>
  </si>
  <si>
    <t>fruit and pine cones on a wooden table</t>
  </si>
  <si>
    <t>biological species isolated on a white background</t>
  </si>
  <si>
    <t>passengers travelling pay the most , at 39p per mile</t>
  </si>
  <si>
    <t>i never would 've imagined i 'd find a banana plantation but there it was on our host 's family farm .</t>
  </si>
  <si>
    <t>actor around the time of his appearance in the movie</t>
  </si>
  <si>
    <t>these children were the envy of riders during the morning 's terrific heat</t>
  </si>
  <si>
    <t>the rear courtyard overlooks the seventh hole of the golf course .</t>
  </si>
  <si>
    <t>actor attends the world premiere of during film festival .</t>
  </si>
  <si>
    <t>wind turbines rising from the fog</t>
  </si>
  <si>
    <t>actor , his guest , and actor attend dvd and launch party .</t>
  </si>
  <si>
    <t>rainy season an umbrella with clip art vector</t>
  </si>
  <si>
    <t>industry from across the country attend these exclusive events .</t>
  </si>
  <si>
    <t>portrait of confident business team outside a building</t>
  </si>
  <si>
    <t>piece of ice floating in the water on the cruise</t>
  </si>
  <si>
    <t>the boys and girls tennis teams figure to contend for the district and regional titles once again this year .</t>
  </si>
  <si>
    <t>a road runs through it . fall colors .</t>
  </si>
  <si>
    <t>a stork in the water at a beach</t>
  </si>
  <si>
    <t>dishes up an assortment of casual favourites .</t>
  </si>
  <si>
    <t>view overlooking us census designated place in the background</t>
  </si>
  <si>
    <t>guest rooms with shared bathroom in the old quarter</t>
  </si>
  <si>
    <t>eyes are window to the soul</t>
  </si>
  <si>
    <t>biological species on the hand</t>
  </si>
  <si>
    <t>pop artist poses for a portrait at awards</t>
  </si>
  <si>
    <t>girl goes through the park with a skateboard in hands .</t>
  </si>
  <si>
    <t>person , too , posted a picture of himself with person , adding the words</t>
  </si>
  <si>
    <t>this pavilion once stood at the world 's fair and now stand in the heart</t>
  </si>
  <si>
    <t>general view of atmosphere at the after party for the opening .</t>
  </si>
  <si>
    <t>illustration of a man with a bandaged chest</t>
  </si>
  <si>
    <t>a horizontal band saw machine saws a thick metal circle .</t>
  </si>
  <si>
    <t>blues artist attends the premiere</t>
  </si>
  <si>
    <t>pebbles the rabbit is believed to have been stolen from the garden of a house</t>
  </si>
  <si>
    <t>business announced that sponsors , have signed on as sponsors of automobile model driven by athlete during this weekend 's race</t>
  </si>
  <si>
    <t>man with accordion and woman on a sailing ship</t>
  </si>
  <si>
    <t>baby sitting in the kitchen sink touching tap water with his finger</t>
  </si>
  <si>
    <t>a tug boat moored in the background</t>
  </si>
  <si>
    <t>an aerial view of the city centre</t>
  </si>
  <si>
    <t>a steam train chugging its way over english civil parish</t>
  </si>
  <si>
    <t>within his first day person is brought face to face with person .</t>
  </si>
  <si>
    <t>the thoughtful mute swan is drinking the water from the lake</t>
  </si>
  <si>
    <t>shop this amazing high - street dress and get look</t>
  </si>
  <si>
    <t>gears on a gray background .</t>
  </si>
  <si>
    <t>how to tie dye this t - shirt in the microwave</t>
  </si>
  <si>
    <t>family taking a picture of themselves sitting on the bed at home</t>
  </si>
  <si>
    <t>person poses wearing a jacket , pants and shoes .</t>
  </si>
  <si>
    <t>fall colours across a mountain lake pull off .</t>
  </si>
  <si>
    <t>worlds shortest pier - on the sea front</t>
  </si>
  <si>
    <t>full shade ... except under the canopy of course .</t>
  </si>
  <si>
    <t>cuisine on the boat - floating market</t>
  </si>
  <si>
    <t>photograph of the famed actor , leaning against a piano and holding a cup of tea .</t>
  </si>
  <si>
    <t>place your crowns so that their roots are spread into a sunburst .</t>
  </si>
  <si>
    <t>trail running to start the day off !</t>
  </si>
  <si>
    <t>the logo on a phone</t>
  </si>
  <si>
    <t>living room connected with the deck outside</t>
  </si>
  <si>
    <t>a window to the mountains</t>
  </si>
  <si>
    <t>person is hit by a pitch during the the ninth inning of the game against university .</t>
  </si>
  <si>
    <t>young people in the city park with view</t>
  </si>
  <si>
    <t>trendy bicycle standing near the wall outdoors , young man is coming and go cycling</t>
  </si>
  <si>
    <t>songwriter performs live on stage</t>
  </si>
  <si>
    <t>racing equipped with advertising on the side exposed to a vintage car rally</t>
  </si>
  <si>
    <t>a very windy walk to a very hidden hut</t>
  </si>
  <si>
    <t>singer took part in the race</t>
  </si>
  <si>
    <t>head shot of atailed eagle</t>
  </si>
  <si>
    <t>event glowed beautifully in the night on day .</t>
  </si>
  <si>
    <t>set flat vector illustration of different emotions .</t>
  </si>
  <si>
    <t>slim girl in pink swimsuit lying floats on the waves on a surfboard - extreme sports or surfing concept illustration</t>
  </si>
  <si>
    <t>on a cloudy day , aerial</t>
  </si>
  <si>
    <t>coach shouts from the sideline during the first half against us state in a college football game .</t>
  </si>
  <si>
    <t>bottles stored in the cellar .</t>
  </si>
  <si>
    <t>a farmer on a tractor is driving downhill on a very steep hill and he is cutting grass with agricultural machinery</t>
  </si>
  <si>
    <t>the man who plays with the dead - original vintage poster</t>
  </si>
  <si>
    <t>light trails along a busy highway from inside the car showing lit up instruments</t>
  </si>
  <si>
    <t>although made through high - tech processes , person looks right at home on the hood .</t>
  </si>
  <si>
    <t>face of a beautiful young woman in sunglasses and short hair .</t>
  </si>
  <si>
    <t>child making blended drink , wiping up spill on the table</t>
  </si>
  <si>
    <t>fresh winter snow covers the trees and shrubs around this barn .</t>
  </si>
  <si>
    <t>drawing of solitary cell , by man</t>
  </si>
  <si>
    <t>actor and his guest arrive at awards .</t>
  </si>
  <si>
    <t>the address for person written on the building</t>
  </si>
  <si>
    <t>birds on the tree with hearts .</t>
  </si>
  <si>
    <t>hands as the ice in her heart is freezing her</t>
  </si>
  <si>
    <t>a white man in glasses and a suit and tie , with a yellow pocket square</t>
  </si>
  <si>
    <t>donkey in the mountain river laden backpacks .</t>
  </si>
  <si>
    <t>little boy surfing wave in industry - 33261566</t>
  </si>
  <si>
    <t>pictured is a water fall</t>
  </si>
  <si>
    <t>invention was atop this disused building</t>
  </si>
  <si>
    <t>bears in thanks for the image</t>
  </si>
  <si>
    <t>biological species in the forest close to a lake</t>
  </si>
  <si>
    <t>person caught on a fly</t>
  </si>
  <si>
    <t>close up of the middle aged woman in glasses turning her head to the camera and smiling while it is snowing .</t>
  </si>
  <si>
    <t>room with a view : the - star hotel provides unbelievable sea views</t>
  </si>
  <si>
    <t>striking a pose with the crew</t>
  </si>
  <si>
    <t>get inspired to get out there and shred the streets .</t>
  </si>
  <si>
    <t>olympic athlete celebrates winning recurring competition .</t>
  </si>
  <si>
    <t>woman and television show host arrive</t>
  </si>
  <si>
    <t>sale or lease of the vehicle : in the hand your car keys .</t>
  </si>
  <si>
    <t>a happy groom poses for a portrait while he waits to see his bride at their first look</t>
  </si>
  <si>
    <t>actress and person performs the national anthem at the start .</t>
  </si>
  <si>
    <t>fireworks on the waterfront in the city .</t>
  </si>
  <si>
    <t>large group of people in the shape of map .</t>
  </si>
  <si>
    <t>basketball point guard goes up for a layup under pressure from basketball player during action in games .</t>
  </si>
  <si>
    <t>young man with a bald head , portrait</t>
  </si>
  <si>
    <t>i did see a few flowers on my hike !</t>
  </si>
  <si>
    <t>to the people murdered under political ideology</t>
  </si>
  <si>
    <t>bird 's eye view of a city from the roof of person</t>
  </si>
  <si>
    <t>snow covered wooden pier of the medieval town at night</t>
  </si>
  <si>
    <t>person said the dog 's behaviour was completely out of the blue as she usually ignores the tv</t>
  </si>
  <si>
    <t>artist and rock artist perform .</t>
  </si>
  <si>
    <t>make a statement with this bold , tufted armless dining chair .</t>
  </si>
  <si>
    <t>flag blowing in the wind</t>
  </si>
  <si>
    <t>the masks were found in the back of the truck , police said .</t>
  </si>
  <si>
    <t>plans for development from the exhibition</t>
  </si>
  <si>
    <t>boat decaying on a building site</t>
  </si>
  <si>
    <t>large tree along the bank</t>
  </si>
  <si>
    <t>family of walks hand in hand through a park</t>
  </si>
  <si>
    <t>athlete in action during day</t>
  </si>
  <si>
    <t>a mixed - use building designed in accordance with a form - based code .</t>
  </si>
  <si>
    <t>bow at the curtain call during the performance .</t>
  </si>
  <si>
    <t>the theme is the subject , big idea , or main message of a text .</t>
  </si>
  <si>
    <t>she 's done this before ? person seemed perfectly at ease as she sat on the bonnet of a car and conversed with person</t>
  </si>
  <si>
    <t>the different fruits in market stall attract the clients</t>
  </si>
  <si>
    <t>biological genus of my favorite roses !</t>
  </si>
  <si>
    <t>painting by person for coke a cola</t>
  </si>
  <si>
    <t>portrait of a young man covering his ears .</t>
  </si>
  <si>
    <t>love the idea of having a chalkboard by the vale bar .</t>
  </si>
  <si>
    <t>a cracked coconut on white background</t>
  </si>
  <si>
    <t>young friends rowing in a boat across the beautiful lake .</t>
  </si>
  <si>
    <t>red and yellow train on the narrowest gauge railway track in snowy landscape</t>
  </si>
  <si>
    <t>not every adventure goes as planned ... and that can be fun , too !</t>
  </si>
  <si>
    <t>view of one of outlying platforms from the main platform</t>
  </si>
  <si>
    <t>many open hands in a circle pointing to the center</t>
  </si>
  <si>
    <t>this is a seamless repeating polka dot spotty pattern with white spots on a bright hot pink background .</t>
  </si>
  <si>
    <t>tree at riverbank a tree at the edge of a river</t>
  </si>
  <si>
    <t>early morning low clouds over the mountains</t>
  </si>
  <si>
    <t>bride and groom in a garden</t>
  </si>
  <si>
    <t>pop artist and person , at sunset .</t>
  </si>
  <si>
    <t>person will have a modern look in the main lobby .</t>
  </si>
  <si>
    <t>animal and puppy happy mothers day to all the moms out there - dog and human alike !</t>
  </si>
  <si>
    <t>person for the stove isolated on white background .</t>
  </si>
  <si>
    <t>beech tree in a countryside in autumn</t>
  </si>
  <si>
    <t>aerial view of luxury cruise ship sailing from port on sunrise through the bay</t>
  </si>
  <si>
    <t>father and daughter on a vintage boat</t>
  </si>
  <si>
    <t>the pub has been boarded up for years - but will be transformed</t>
  </si>
  <si>
    <t>black vultures over the coconut trees and biological species on the beach</t>
  </si>
  <si>
    <t>close up of a feeding</t>
  </si>
  <si>
    <t>unsettled spring in the mountains</t>
  </si>
  <si>
    <t>floating village , meters from the city most expensive hotels</t>
  </si>
  <si>
    <t>a collage of hearts isolated on white</t>
  </si>
  <si>
    <t>makeup idea - white liner for larger eyes and faux lashes on the lower lid</t>
  </si>
  <si>
    <t>english civil parish on the north coast</t>
  </si>
  <si>
    <t>pop artist performs on stage at day of festival .</t>
  </si>
  <si>
    <t>high quality map is a region with borders of the regions</t>
  </si>
  <si>
    <t>people with writing by person , photograph</t>
  </si>
  <si>
    <t>we will remember them - this week children have been learning about holiday , including through art and poetry .</t>
  </si>
  <si>
    <t>soccer player celebrates after scoring his team 's second goal during the match .</t>
  </si>
  <si>
    <t>musical artist on the ball during their group d match</t>
  </si>
  <si>
    <t>traditional houses cost on average over 10 times the cost of an average tiny house .</t>
  </si>
  <si>
    <t>person tries to get open in an exhibition game against university .</t>
  </si>
  <si>
    <t>the perfect maxi dress to add interest and intrigue to your easy , everyday style .</t>
  </si>
  <si>
    <t>people enjoyed a quick chat with person at the fun event</t>
  </si>
  <si>
    <t>a recent news article covering the school viewed on a smartphone .</t>
  </si>
  <si>
    <t>standing out from the crowd</t>
  </si>
  <si>
    <t>leaves vector illustration on a seamless pattern background</t>
  </si>
  <si>
    <t>aerial view of the beautiful coast during a summer sunrise .</t>
  </si>
  <si>
    <t>actors at event of awards</t>
  </si>
  <si>
    <t>the shoes in this outfit need to get switched up and i could rock with it .</t>
  </si>
  <si>
    <t>shop with the truck in it .</t>
  </si>
  <si>
    <t>character in a corn field in fall</t>
  </si>
  <si>
    <t>a puffin flying with fish in his beak</t>
  </si>
  <si>
    <t>clouds gently passing across the sky</t>
  </si>
  <si>
    <t>speech for the inauguration of the high - speed rail line</t>
  </si>
  <si>
    <t>late gothic revival structure and parliament in the snow at night</t>
  </si>
  <si>
    <t>woman in a wedding dress .</t>
  </si>
  <si>
    <t>an artificial and human hand connecting in celebration</t>
  </si>
  <si>
    <t>actor sits behind the wheel of a race car and talks with actor who plays his father in a scene from the film</t>
  </si>
  <si>
    <t>happy chinese new year greeting card with a dog .</t>
  </si>
  <si>
    <t>establishing shots of desolate beach on a dreary day</t>
  </si>
  <si>
    <t>abstract line seamless geometric pattern with panel for the text .</t>
  </si>
  <si>
    <t>-- a painting by statesman</t>
  </si>
  <si>
    <t>portrait of a young woman standing near video camera</t>
  </si>
  <si>
    <t>these are our picks for the best restaurants</t>
  </si>
  <si>
    <t>fungus growing on a fallen tree branch</t>
  </si>
  <si>
    <t>pretty bird flying in the sky - photo #</t>
  </si>
  <si>
    <t>how many plants there are in the world and how they 're doing</t>
  </si>
  <si>
    <t>ripe peach and sweet oranges come together in biological species &amp; person .</t>
  </si>
  <si>
    <t>person of the band performs live during a concert at the astra</t>
  </si>
  <si>
    <t>young men skim boarding on the beach</t>
  </si>
  <si>
    <t>unidentified monk from behind praying in a busy shopping district with blurred out pedestrians</t>
  </si>
  <si>
    <t>a red lettered sign reading on a white background , in the countryside</t>
  </si>
  <si>
    <t>scenic aerial view of midnight sun above the clouds .</t>
  </si>
  <si>
    <t>a quieter future in aviation beckons</t>
  </si>
  <si>
    <t>person attends fashion show during fall</t>
  </si>
  <si>
    <t>actor had her own fairy tale moment when she stepped out in a gorgeous gown</t>
  </si>
  <si>
    <t>flag on a wooden panel with tomatoes isolated on a white background</t>
  </si>
  <si>
    <t>walkers walking on the road</t>
  </si>
  <si>
    <t>barista adding coconut condensed milk in strong black coffee and shake it with a spoon</t>
  </si>
  <si>
    <t>finished in black carpet to blend into the vehicle</t>
  </si>
  <si>
    <t>crew members pull in the ropes securing ship to the pier</t>
  </si>
  <si>
    <t>athlete burns his tires at the line</t>
  </si>
  <si>
    <t>entrance hall to the parliament building</t>
  </si>
  <si>
    <t>club , charity and ballot runners , running</t>
  </si>
  <si>
    <t>romanesque revival structure is a cathedral</t>
  </si>
  <si>
    <t>young woman with a headache holding head and screaming</t>
  </si>
  <si>
    <t>young woman in her new apartment .</t>
  </si>
  <si>
    <t>folk rock artist and rock artist attend broadway opening night .</t>
  </si>
  <si>
    <t>go to fast food business</t>
  </si>
  <si>
    <t>the river meanders through areas of outstanding natural beauty .</t>
  </si>
  <si>
    <t>heavy rains make a visit to the valley of flowers during the peak season both risky and difficult</t>
  </si>
  <si>
    <t>person is swamped by team mates after equalising during the match .</t>
  </si>
  <si>
    <t>deadliest insect in the world - photo #</t>
  </si>
  <si>
    <t>biggest monkey in the world - photo #</t>
  </si>
  <si>
    <t>person was first out of the water</t>
  </si>
  <si>
    <t>the horses running from waves -- stock photo #</t>
  </si>
  <si>
    <t>rock formations on an island .</t>
  </si>
  <si>
    <t>like the idea of old painted chairs - could also have them in our house afterwards ! :)</t>
  </si>
  <si>
    <t>a small shrine on the roof of a large department store surrounded by green vegetation .</t>
  </si>
  <si>
    <t>on the table of sweets making .</t>
  </si>
  <si>
    <t>proud mum : pop artist shows off her daughter in leaked image from her new documentary film , which will on saturday night</t>
  </si>
  <si>
    <t>organisation unveiled a new limited edition coin featuring the royal family to celebrate their second visit .</t>
  </si>
  <si>
    <t>the collage from old and new black shoe for woman</t>
  </si>
  <si>
    <t>street looks at the fashion week</t>
  </si>
  <si>
    <t>with some of my athletes after the 10k</t>
  </si>
  <si>
    <t>i also decided to remove the wall which separated small rooms on the second floor .</t>
  </si>
  <si>
    <t>a cowboy s broken in trusty old boots in the doorway of an old log cabin on a ranch</t>
  </si>
  <si>
    <t>a statue of noble person , also known as noble person , located in the historic old town</t>
  </si>
  <si>
    <t>filming location : funny shoes along tourist attraction during social network user</t>
  </si>
  <si>
    <t>biological species coming up for a breath of fresh air</t>
  </si>
  <si>
    <t>i 'm just going to put this out there .</t>
  </si>
  <si>
    <t>children get the christmas party of their life</t>
  </si>
  <si>
    <t>a fruit and vegetable shop .</t>
  </si>
  <si>
    <t>locomotive class at depot during the final days of steam</t>
  </si>
  <si>
    <t>seen from the side of the sailboats pass by skyscraper also known as skyscraper</t>
  </si>
  <si>
    <t>politician runs with the ball during the match .</t>
  </si>
  <si>
    <t>vintage military print featuring military conflict , also known as military conflict</t>
  </si>
  <si>
    <t>image ofthe way of the world original painting by painting artist .</t>
  </si>
  <si>
    <t>car being repaired at the shop</t>
  </si>
  <si>
    <t>girl in a yellow straw hat</t>
  </si>
  <si>
    <t>people walk along a city illuminated by the street 's holiday lights .</t>
  </si>
  <si>
    <t>soldier and his dog with gas mask .</t>
  </si>
  <si>
    <t>unlikely duet : perform on stage at the concert</t>
  </si>
  <si>
    <t>property image # dream house by the sea with a panoramic view</t>
  </si>
  <si>
    <t>back view of garment in fiber and lace trim wedding dress by halfpenny london</t>
  </si>
  <si>
    <t>friends holding shopping bags and smiling to the camera</t>
  </si>
  <si>
    <t>cupcakes for a 21st birthday</t>
  </si>
  <si>
    <t>person mandarins on a tree against white wall</t>
  </si>
  <si>
    <t>homeless man facing away from the camera and sheltering in an underground car park , with graffiti on wall .</t>
  </si>
  <si>
    <t>image may contain : person , smiling , on stage , playing a musical instrument and guitar</t>
  </si>
  <si>
    <t>the duke and noble person made an elegant pair as they arrived .</t>
  </si>
  <si>
    <t>ascending feet in a mile hurts .</t>
  </si>
  <si>
    <t>sunrise featured players getting ready to take the field .</t>
  </si>
  <si>
    <t>the road from a bird 's - eye view</t>
  </si>
  <si>
    <t>watch out when an illustrator wants to start planning their garden in the winter !</t>
  </si>
  <si>
    <t>group of business people discussing in a white background with colorful speech bubbles above containing social networking symbols .</t>
  </si>
  <si>
    <t>the girls are shown graduating in the first episode of the show</t>
  </si>
  <si>
    <t>actor wore an embroidered dress to awards .</t>
  </si>
  <si>
    <t>biological species on a white background</t>
  </si>
  <si>
    <t>old plastic buttons in a heart shape isolated on white</t>
  </si>
  <si>
    <t>no one wants their precious child to sit on a public seat so the inflatable toilet seat comes in handy either to avoid germs or as a fashionable hat</t>
  </si>
  <si>
    <t>he told domain at the time of listing</t>
  </si>
  <si>
    <t>seamless pattern with fish swimming in the sea .</t>
  </si>
  <si>
    <t>blues artist attends the red carpet during festival .</t>
  </si>
  <si>
    <t>a lot of black inks drop on clean white wet paper</t>
  </si>
  <si>
    <t>a moment of reflection : dressed in a suit and tie , the bodyguard , who looked pensive as he looked at photos , refused to chat about the princess</t>
  </si>
  <si>
    <t>a white car parked on the street listed terrace of houses</t>
  </si>
  <si>
    <t>viewed on a winter evening</t>
  </si>
  <si>
    <t>actor carries bags from luggage , at the airport</t>
  </si>
  <si>
    <t>we 're taking a look at the fierce all - black style moments pop artist has delivered in honor of her 34th birthday .</t>
  </si>
  <si>
    <t>thread the yarn through your needle</t>
  </si>
  <si>
    <t>coral reef and beautiful fish .</t>
  </si>
  <si>
    <t>a group of young people surfing down the river on the boards with the paddles .</t>
  </si>
  <si>
    <t>one of creations in the city</t>
  </si>
  <si>
    <t>ferry passing by an other ferry</t>
  </si>
  <si>
    <t>an establishing aerial shot of homes .</t>
  </si>
  <si>
    <t>picture hangs on the wall in the bridal suite at the house interior design</t>
  </si>
  <si>
    <t>the courtyard set up for a wedding</t>
  </si>
  <si>
    <t>aircraft - inspired automotive styling of the kind used for this hood ornament was popular in 1950s .</t>
  </si>
  <si>
    <t>an artist paints a portrait of a woman on a street during the early 1950s .</t>
  </si>
  <si>
    <t>hand draw of coffee cup on a watercolor background .</t>
  </si>
  <si>
    <t>awesome start themed male half sleeve tattoo by person .</t>
  </si>
  <si>
    <t>christmas wreath hanging on a red door</t>
  </si>
  <si>
    <t>a young girl in a blue dress is standing in the field , and the wind is fluttering her hair</t>
  </si>
  <si>
    <t>portrait of a beautiful woman making a worried expression</t>
  </si>
  <si>
    <t>a dog that clearly can not handle a hot walk up to school on the weekend</t>
  </si>
  <si>
    <t>actor and film writer attend the premiere during festival</t>
  </si>
  <si>
    <t>pop artist performs at a concert</t>
  </si>
  <si>
    <t>tropical vegetation on the island</t>
  </si>
  <si>
    <t>hard rock artist performs during the festival</t>
  </si>
  <si>
    <t>person attends the opening night</t>
  </si>
  <si>
    <t>fans enjoy the atmosphere with match .</t>
  </si>
  <si>
    <t>informal biological grouping in a square white pot</t>
  </si>
  <si>
    <t>hike down a thickly wooded trail down to a small beach where you begin navigating your way through rocks and caves often wading in knee deep water and waist deep water up some old rickety steps</t>
  </si>
  <si>
    <t>garment ~ this looks exactly like my grandmother 's second marriage 's wedding dress , that i inherited &amp; have tucked away .</t>
  </si>
  <si>
    <t>road sign and mannequins at the store</t>
  </si>
  <si>
    <t>vector silhouette of a girl with a dog .</t>
  </si>
  <si>
    <t>a little girl dressed as a princess under water in a pool</t>
  </si>
  <si>
    <t>black blank square sheet of paper on the black background , mock - up illustration</t>
  </si>
  <si>
    <t>i 'm in love with this room .</t>
  </si>
  <si>
    <t>still cruising ... where the streets have no name sort of thing</t>
  </si>
  <si>
    <t>ready to ride : events have taken place on the first sunday of every month this year .</t>
  </si>
  <si>
    <t>the rock wall and coastal path which has been closed off it was severely damaged by storms in may .</t>
  </si>
  <si>
    <t>water droplets that drip with windows , balconies or railing against the background of the street where there is rain</t>
  </si>
  <si>
    <t>a cocktail garnished with a miniature pineapple .</t>
  </si>
  <si>
    <t>break down in the desert</t>
  </si>
  <si>
    <t>art from a mosque in the turkish city of photo</t>
  </si>
  <si>
    <t>how to eat like a ballet dancer</t>
  </si>
  <si>
    <t>abstract grunge rubber stamp with the text special</t>
  </si>
  <si>
    <t>road trip fields in bloom .</t>
  </si>
  <si>
    <t>happy new year from all of us !</t>
  </si>
  <si>
    <t>man plays violin outdoors in the fall leaves</t>
  </si>
  <si>
    <t>players celebrate their win over country which helped them gain automatic qualification</t>
  </si>
  <si>
    <t>also left a lasting impression</t>
  </si>
  <si>
    <t>design ideas for a small traditional formal garden .</t>
  </si>
  <si>
    <t>man serving beer at a pub</t>
  </si>
  <si>
    <t>person , actor and woman arrive for person</t>
  </si>
  <si>
    <t>baseball player bats during a game against sports team</t>
  </si>
  <si>
    <t>actor walks the ramp as she showcases creation</t>
  </si>
  <si>
    <t>animal is sitting outside in front of another dog who is running behind him</t>
  </si>
  <si>
    <t>elephant in the zoo behind the cage .</t>
  </si>
  <si>
    <t>people walk during the massive blackout .</t>
  </si>
  <si>
    <t>customers shop and browse on opening day , thursday</t>
  </si>
  <si>
    <t>a very tall mast with flags at the tall ships event</t>
  </si>
  <si>
    <t>i have no idea what anime they are from ...</t>
  </si>
  <si>
    <t>macro of colored pencils in a circle</t>
  </si>
  <si>
    <t>person has chosen the backs of old envelopes as a canvas for these delicately rendered portraits of the elderly , using nothing more than a standard pen to create the delicate folds and wrinkles of their skin .</t>
  </si>
  <si>
    <t>happy woman stands with an air colorful balloons in a straw hat enjoying a summer day on a field and blue sky background</t>
  </si>
  <si>
    <t>the historic south coast town has a busy harbour and port .</t>
  </si>
  <si>
    <t>crunchy cat food in a bowl .</t>
  </si>
  <si>
    <t>construction workers walk in front of the rubble .</t>
  </si>
  <si>
    <t>bread and fish with an antique wine jug symbolizing the miracles of builder</t>
  </si>
  <si>
    <t>photograph supplied by and © of person</t>
  </si>
  <si>
    <t>actor is honored with a star</t>
  </si>
  <si>
    <t>merry christmas and happy new year writing on the checkered background .</t>
  </si>
  <si>
    <t>neoclassical style facade of building , lower house</t>
  </si>
  <si>
    <t>vintage blinds in the living room</t>
  </si>
  <si>
    <t>entertainer attends the season premiere , hosted by television broadcasting business and the cinema society</t>
  </si>
  <si>
    <t>close up of man hands typing on a laptop keyboard on sunset background</t>
  </si>
  <si>
    <t>singer is upside down as he sends the ball into play from the sidelines saturday .</t>
  </si>
  <si>
    <t>this is a map of the park showing where horses are allowed .</t>
  </si>
  <si>
    <t>long distant love is driven by pure genuine feelings and emotions .</t>
  </si>
  <si>
    <t>website named actor as one of their top breakout stars , mainly due to her role</t>
  </si>
  <si>
    <t>the glow after a sunset</t>
  </si>
  <si>
    <t>actor is photographed at awards for newspaper .</t>
  </si>
  <si>
    <t>skyline on an overcast day in july</t>
  </si>
  <si>
    <t>house : the two lived at this complex , though little is known about other aspects of their relationship</t>
  </si>
  <si>
    <t>ladder goes to the sky out from concrete interior , 3d</t>
  </si>
  <si>
    <t>once you 've traced the shirt , remove it and set it aside .</t>
  </si>
  <si>
    <t>image may contain : person , playing a musical instrument , on stage and sitting</t>
  </si>
  <si>
    <t>person in the apple trees watching the horses</t>
  </si>
  <si>
    <t>greeting card featuring the painting</t>
  </si>
  <si>
    <t>leader performs live during concert</t>
  </si>
  <si>
    <t>wedding close - up photo of engraved forks</t>
  </si>
  <si>
    <t>country is well known for its ancient sites and great beaches , but do you know about the weirdest buildings ? time to see another side !</t>
  </si>
  <si>
    <t>looking over lake from rake</t>
  </si>
  <si>
    <t>young woman jogging on the beach , slow motion</t>
  </si>
  <si>
    <t>8th annual benefit - evening</t>
  </si>
  <si>
    <t>misty sunrise above farm fields</t>
  </si>
  <si>
    <t>young man in sneakers jumping high in the air .</t>
  </si>
  <si>
    <t>bubbles inside a glass of champagne on the festive table</t>
  </si>
  <si>
    <t>portrait of a lady by person</t>
  </si>
  <si>
    <t>dogs look out of a window from a house .</t>
  </si>
  <si>
    <t>female goat asking for a biscuit</t>
  </si>
  <si>
    <t>example of live roulette at an online casino</t>
  </si>
  <si>
    <t>training in the late evening sunshine alongside river</t>
  </si>
  <si>
    <t>suspension bridge reflected into river at night</t>
  </si>
  <si>
    <t>hot pink transparent shoulder bag is the best for beach and the pool</t>
  </si>
  <si>
    <t>in october , person placed second in her division .</t>
  </si>
  <si>
    <t>olympic athlete attends a promotional event .</t>
  </si>
  <si>
    <t>a large , gray military aircraft in flight a few metres above the tarmac .</t>
  </si>
  <si>
    <t>shuttle bus was a double - decker bus .</t>
  </si>
  <si>
    <t>cricket player hits out during the match at sports facility .</t>
  </si>
  <si>
    <t>american football wide receiver rushes upfield during a preseason game against american football team</t>
  </si>
  <si>
    <t>worried businesswoman biting her nails and looking off to the side</t>
  </si>
  <si>
    <t>retail business 's make for a fantastic modern christmas tree .</t>
  </si>
  <si>
    <t>person and bride at the altar</t>
  </si>
  <si>
    <t>music video performer performs on stage at awards held</t>
  </si>
  <si>
    <t>play field and seats of person</t>
  </si>
  <si>
    <t>studio shot of pencil crossing out the word problems from piece of paper</t>
  </si>
  <si>
    <t>list of rivers of internet encyclopedia project website , the free encyclopedia</t>
  </si>
  <si>
    <t>creative halloween costumes for your dog this halloween !</t>
  </si>
  <si>
    <t>black and white photo of the arched ceiling inside the cathedral</t>
  </si>
  <si>
    <t>a bright yellow canola field blooming near a city .</t>
  </si>
  <si>
    <t>parents and kids walking together on a beach</t>
  </si>
  <si>
    <t>a cat within a paper bag</t>
  </si>
  <si>
    <t>painting artist , view of the round - top</t>
  </si>
  <si>
    <t>invite your child to arrange collected rocks in patterns on the coffee table</t>
  </si>
  <si>
    <t>a kid 's room with blue walls and monochrome bedding .</t>
  </si>
  <si>
    <t>the double drawing room in a house from poetry book of taste</t>
  </si>
  <si>
    <t>man collecting cardboard in the streets</t>
  </si>
  <si>
    <t>people passing biological species on the shores</t>
  </si>
  <si>
    <t>background of cubes on a white background .</t>
  </si>
  <si>
    <t>politician participates in a tug of war with comedian</t>
  </si>
  <si>
    <t>keeping it casual : for the scene , person was dressed in a pair of blue jeans with a white t - shirt and brown leather jacket</t>
  </si>
  <si>
    <t>make a rope swing on this tree</t>
  </si>
  <si>
    <t>filming : diving and swimming under the water</t>
  </si>
  <si>
    <t>person with big eyes on a white background</t>
  </si>
  <si>
    <t>a woman 's hand tears off a red apple from an apple tree .</t>
  </si>
  <si>
    <t>person writes on the vector art illustration</t>
  </si>
  <si>
    <t>modern apartment for sale in the area</t>
  </si>
  <si>
    <t>a glass with white wine being poured into it</t>
  </si>
  <si>
    <t>the eastern summit rises above one .</t>
  </si>
  <si>
    <t>head of deity on a coin of man</t>
  </si>
  <si>
    <t>that - beach dresses - for $78</t>
  </si>
  <si>
    <t>on the beach : person won all his races despite the bad conditions .</t>
  </si>
  <si>
    <t>hair &amp; makeup at ranked list</t>
  </si>
  <si>
    <t>portrait of a young curly girl with hands in face .</t>
  </si>
  <si>
    <t>person , agents and president and person gathered to spread holiday cheer .</t>
  </si>
  <si>
    <t>the old quarter and harbour .</t>
  </si>
  <si>
    <t>musical artist attends screening as part of festival .</t>
  </si>
  <si>
    <t>facial muscles of the human face .</t>
  </si>
  <si>
    <t>a young woman with bold makeup and earrings looks upward defiantly</t>
  </si>
  <si>
    <t>we passed through the narrow streets , although it may not look it there was more than enough room for person !</t>
  </si>
  <si>
    <t>artist on stage during the performance at the charity concert</t>
  </si>
  <si>
    <t>person performs in concert during the tour .</t>
  </si>
  <si>
    <t>students playing games at the back to school bash</t>
  </si>
  <si>
    <t>a view of the gallery at night , as well as district .</t>
  </si>
  <si>
    <t>the power of the waves</t>
  </si>
  <si>
    <t>person , scores a goal for his team during the first of soccer</t>
  </si>
  <si>
    <t>person , organizer of the event</t>
  </si>
  <si>
    <t># scrambles for yardage during the game against person .</t>
  </si>
  <si>
    <t>environmentalist and actor receive award during festival .</t>
  </si>
  <si>
    <t>vector illustration of man resting in a hammock with a book on a white background illustration</t>
  </si>
  <si>
    <t>a guitar , owned by country artist</t>
  </si>
  <si>
    <t>iced tea with lime isolated on a white background</t>
  </si>
  <si>
    <t>football player reacts during the semi final match between football teams .</t>
  </si>
  <si>
    <t>flower garden in front of a half - timbered house</t>
  </si>
  <si>
    <t>a painting at the museum .</t>
  </si>
  <si>
    <t>photo of an extract from a letter from botanist</t>
  </si>
  <si>
    <t>a fashion look featuring white shirt , cut - off shorts and halloween costumes .</t>
  </si>
  <si>
    <t>the largest cave in the world is deep in the forests .</t>
  </si>
  <si>
    <t>teenage girl miming gesture of holding a gun</t>
  </si>
  <si>
    <t>the women 's version of the socks</t>
  </si>
  <si>
    <t>static shot of girl 's hand taking a coffee from a table in cafe .</t>
  </si>
  <si>
    <t>this beautiful bridge frames lake in the background .</t>
  </si>
  <si>
    <t>fountains lit up during a light festival</t>
  </si>
  <si>
    <t>actor rocks a yellow dress for a friends</t>
  </si>
  <si>
    <t>natural ornament ... i wonder what this is made of .</t>
  </si>
  <si>
    <t>the bright orange flowers of the plant decorate patios</t>
  </si>
  <si>
    <t>it is said that toddlers who have not yet started talking begin to talk when they bathe in this river .</t>
  </si>
  <si>
    <t>colorful night in canal with reflections in the water and many colorful lights</t>
  </si>
  <si>
    <t>the wine cellar in the restaurant</t>
  </si>
  <si>
    <t>actor attends the premiere during festival held .</t>
  </si>
  <si>
    <t>actor arrives at the event</t>
  </si>
  <si>
    <t>open bar on the beach on the island</t>
  </si>
  <si>
    <t>picture of family with their faces blurred out by marker : every morning i wake up determined to be a happier , healthier , more positive wife and mom ... and every night i go to bed telling myself i can just try again tomorrow</t>
  </si>
  <si>
    <t>person performs during the festival</t>
  </si>
  <si>
    <t>how to store all of your accessories from belts to ties</t>
  </si>
  <si>
    <t>star wedding cake ! sports team with a few changes</t>
  </si>
  <si>
    <t>person competes with ribbon during event</t>
  </si>
  <si>
    <t>actor attends opening night party .</t>
  </si>
  <si>
    <t>better with a beard ? from artist to organization leader</t>
  </si>
  <si>
    <t>tattoo of nature with a bird</t>
  </si>
  <si>
    <t>the line of chandeliers , sconces , pendants , table and floor lamps allows you to do the same in your home .</t>
  </si>
  <si>
    <t>riot police deal with a disturbance</t>
  </si>
  <si>
    <t>heraldic charge on a white background photo</t>
  </si>
  <si>
    <t>a young woman is throwing a basket with red juicy apples .</t>
  </si>
  <si>
    <t>vector seamless pattern with biological genus or flower in black on the white background .</t>
  </si>
  <si>
    <t>sliced long pieces of potatoes fried in oil in a frying pan on the stove</t>
  </si>
  <si>
    <t>person reading a book together</t>
  </si>
  <si>
    <t>before we got too critical of those on horseback , we learned that some come , with their horses , from as far away just to raise money for a cause .</t>
  </si>
  <si>
    <t>cutting loose : actor , looked incredibly in a funky jacket and skinny jeans as she enjoyed an evening out at restaurant on thursday .</t>
  </si>
  <si>
    <t>competitors head out for the running leg</t>
  </si>
  <si>
    <t>day of the dead pumpkins</t>
  </si>
  <si>
    <t>some abandon their skis for the final steep bit to the tarn .</t>
  </si>
  <si>
    <t>the brain 's response to facts .</t>
  </si>
  <si>
    <t>light blue water style uppercase or capital letter u in a 3d illustration with a wavy liquid texture and jagged edge font isolated on a white background with clipping path .</t>
  </si>
  <si>
    <t>super whip ice cream van on a sunny day</t>
  </si>
  <si>
    <t>musical artist accepts award during awards</t>
  </si>
  <si>
    <t>politician participates in a wreath - laying ceremony .</t>
  </si>
  <si>
    <t>patients at the reception of a hospital</t>
  </si>
  <si>
    <t>time for a stroll here .</t>
  </si>
  <si>
    <t>woman walking along a street carrying fruit in the old town</t>
  </si>
  <si>
    <t>person and kit shared a laugh on the red carpet</t>
  </si>
  <si>
    <t>politician presents military person with award category</t>
  </si>
  <si>
    <t>blues artist performs on stage playing guitar</t>
  </si>
  <si>
    <t>portrait of drummer rehearsing before a performance with hard rock artist</t>
  </si>
  <si>
    <t>india appeal for the wicket of cricket player on day</t>
  </si>
  <si>
    <t>mother and son petting tabby cat and laughing in front a blinking christmas tree - mixed - slow motion</t>
  </si>
  <si>
    <t>a small child watering his plant on the table</t>
  </si>
  <si>
    <t>sunset warm colors on the veil clouds time - lapse</t>
  </si>
  <si>
    <t>where it all went wrong for the news</t>
  </si>
  <si>
    <t>a general view of atmosphere as seen during person and signing event at person</t>
  </si>
  <si>
    <t>guests take sport at the launch</t>
  </si>
  <si>
    <t>a rv is parked on monday .</t>
  </si>
  <si>
    <t>grass in an alpine lake early morning light , person</t>
  </si>
  <si>
    <t>jess wearing the stunning gown with added straps</t>
  </si>
  <si>
    <t>hand holding a syringe , the syringe is filled with clear liquid and the photo is isolated on black background</t>
  </si>
  <si>
    <t>one of a kind custom made high waisted shorts</t>
  </si>
  <si>
    <t>let 's travel with girls near the railway tracks .</t>
  </si>
  <si>
    <t>a mountaineer relaxing on a rock after a hard days climbing</t>
  </si>
  <si>
    <t>the - tones male laps up water .</t>
  </si>
  <si>
    <t>the hand with the flag</t>
  </si>
  <si>
    <t>a woman demonstrates charging technology on an e6 electric car monday .</t>
  </si>
  <si>
    <t>person celebrates after scoring second goal against football team during football league</t>
  </si>
  <si>
    <t>wanderlust traveling with a tiny house .</t>
  </si>
  <si>
    <t>hiking to see the trees turned golden for fall during month of digital nomad life</t>
  </si>
  <si>
    <t>little boy measuring the height of a slightly taller girl</t>
  </si>
  <si>
    <t>repeating geometric tiles with hexagonal , lines .</t>
  </si>
  <si>
    <t>police sign on the side</t>
  </si>
  <si>
    <t>never use perfume on a dog !</t>
  </si>
  <si>
    <t>pirate ship sailing towards type of fictional setting</t>
  </si>
  <si>
    <t>roman structure perhaps the city 's most recognized landmark .</t>
  </si>
  <si>
    <t>trams and pedestrians in the city centre</t>
  </si>
  <si>
    <t>model and film character arrive at the fashion show .</t>
  </si>
  <si>
    <t>logo with a golden ratio , a turtle</t>
  </si>
  <si>
    <t>classical artist and conducted ensemble won award for their recording .</t>
  </si>
  <si>
    <t>assorted nuts in the form of heart</t>
  </si>
  <si>
    <t>that path on the left was ouraisle .</t>
  </si>
  <si>
    <t>lucky sock , which he wore on his prosthetic leg .</t>
  </si>
  <si>
    <t>industry - a mobile house in the middle of a lake</t>
  </si>
  <si>
    <t>people gather for a celebratory concert after the city won its bid for broadcast genre .</t>
  </si>
  <si>
    <t>winter sunrise along the waterfront in the photo by person</t>
  </si>
  <si>
    <t>automobile make 911 with an engine</t>
  </si>
  <si>
    <t>a model poses backstage by spring fashion show during olympus fashion week .</t>
  </si>
  <si>
    <t>many people walk by neighborhood with car traffic at summer evening .</t>
  </si>
  <si>
    <t>football player the first team coach during training</t>
  </si>
  <si>
    <t>the family 's patio is filled with an array of different plants to make the outside feel tropical and a world away from its location</t>
  </si>
  <si>
    <t>girl eating spaghetti in a gross way</t>
  </si>
  <si>
    <t>graceful female hand from a smoke on a black background .</t>
  </si>
  <si>
    <t>image of football player feet with ball on the field</t>
  </si>
  <si>
    <t>when you 're logged in , person will tell you if any of your contacts are on - line and available for collaboration .</t>
  </si>
  <si>
    <t>tourist attraction as seen from the air</t>
  </si>
  <si>
    <t>image may contain : person , on stage , playing a musical instrument , standing and concert</t>
  </si>
  <si>
    <t>a pretty face is nothing if you have an ugly heart</t>
  </si>
  <si>
    <t>dark branches of trees against the backdrop of a bright sky and storm clouds , contrast</t>
  </si>
  <si>
    <t>the blind cricket team left by road for country to take part .</t>
  </si>
  <si>
    <t>this bathroom remodel includes a large , accessible shower with grab</t>
  </si>
  <si>
    <t>some of our customers like to buy a huge tree to put up in the front yard and decorate with lights for the season !</t>
  </si>
  <si>
    <t>bonjour - person pressing a button on blurred background concept .</t>
  </si>
  <si>
    <t>transportation business hopes to fly airliner .</t>
  </si>
  <si>
    <t>wet moss in the forest</t>
  </si>
  <si>
    <t>the site plan and proposal is still under review by the city .</t>
  </si>
  <si>
    <t>funny afro little girl going with a backpack .</t>
  </si>
  <si>
    <t>vector illustration of a banner for founding figure .</t>
  </si>
  <si>
    <t>a special quilt for a special boy</t>
  </si>
  <si>
    <t>cartoon red gift boxes on a blue background .</t>
  </si>
  <si>
    <t>interior shot of an airplane with the sun peeking over dashboard .</t>
  </si>
  <si>
    <t>explore our online photo gallery , take a look at hip hop artist , dating republic</t>
  </si>
  <si>
    <t>music theatre play i was so happy my ticket was a gift would never see this again .</t>
  </si>
  <si>
    <t>with her man : the actress with person and their dog in april</t>
  </si>
  <si>
    <t>emblem with profession isolated on a white background</t>
  </si>
  <si>
    <t>sometimes , i do some pretty crazy stuff to get the shot .</t>
  </si>
  <si>
    <t>artist arrives at the film premiere</t>
  </si>
  <si>
    <t>i boarded up the windows to keep the walkers out using cardboard and contact paper .</t>
  </si>
  <si>
    <t>eye the eye is an extension of the brain</t>
  </si>
  <si>
    <t>pour the hot tea back &amp; forth from cup to dish to cool it a bit before drinking</t>
  </si>
  <si>
    <t>a train arriving at dusk</t>
  </si>
  <si>
    <t>shopping center filled with christmas music provided by the marching band , w</t>
  </si>
  <si>
    <t>boats in the harbor at sunset</t>
  </si>
  <si>
    <t>a demonstration of face and fingerprint security on a smartphone .</t>
  </si>
  <si>
    <t>emirate extruded on the world map with administrative borders and graticule .</t>
  </si>
  <si>
    <t>new and old architecture by the waterfront</t>
  </si>
  <si>
    <t>seamless pattern with golden elements , curls and ornaments on a brown background .</t>
  </si>
  <si>
    <t>this was for a destination wedding with cakes made by person from that area .</t>
  </si>
  <si>
    <t>what are the odds that celebrity went shopping for a shirt ?</t>
  </si>
  <si>
    <t>actor attends the premiere and party</t>
  </si>
  <si>
    <t>train on the bridge at sunset .</t>
  </si>
  <si>
    <t>a young couple sitting in the grass , mans hand on the womans knee</t>
  </si>
  <si>
    <t>moving automotive industry business was a challenge because of all the trees .</t>
  </si>
  <si>
    <t>farm field to become the construction site .</t>
  </si>
  <si>
    <t>person attends the film premiere</t>
  </si>
  <si>
    <t>beautiful islands you must visit .</t>
  </si>
  <si>
    <t>miraculously he got up on this tree by himself .</t>
  </si>
  <si>
    <t>fitting a tandem bike into the car</t>
  </si>
  <si>
    <t>here is what is left to move from the office .</t>
  </si>
  <si>
    <t>heavy metal artist performs at the booth at the show day</t>
  </si>
  <si>
    <t>dancers compete in the preliminary friday .</t>
  </si>
  <si>
    <t>bartender is making cocktail at bar counter , adding some bitter in the shaker</t>
  </si>
  <si>
    <t>ragamuffin - tuxedo cat ... this is my own baby boy</t>
  </si>
  <si>
    <t>a sliding shot of beautiful cherry blossoms</t>
  </si>
  <si>
    <t>biological species : quiet table by window</t>
  </si>
  <si>
    <t>person changed outfits for the portion of the concert .</t>
  </si>
  <si>
    <t>make a father 's day mug with free form doodles</t>
  </si>
  <si>
    <t>added episode captures for the drama .</t>
  </si>
  <si>
    <t>the collaborative space on the second floor has large tables with electrical outlets .</t>
  </si>
  <si>
    <t>rugby player is tackled during the round match .</t>
  </si>
  <si>
    <t>a bob for people with natural curly hair !</t>
  </si>
  <si>
    <t>the woman preparing the salad is cutting tomatoes in the kitchen .</t>
  </si>
  <si>
    <t>clear water along the shore</t>
  </si>
  <si>
    <t>old wooden boat finds new life as a plant pot in a coastal garden</t>
  </si>
  <si>
    <t>dream house in the woods</t>
  </si>
  <si>
    <t>a city sits on the banks .</t>
  </si>
  <si>
    <t>how would you like it if a bike was parked in your lane ?</t>
  </si>
  <si>
    <t>character and design , love heart on a chalkboard</t>
  </si>
  <si>
    <t>a boat on the sea , snow - covered mountains in the background</t>
  </si>
  <si>
    <t>waterfall over geographical feature category</t>
  </si>
  <si>
    <t>beach huts line a beachfront on a grey day</t>
  </si>
  <si>
    <t>video drone aerial view over the road in the forest on the way</t>
  </si>
  <si>
    <t>person perched on a park bench in autumn</t>
  </si>
  <si>
    <t>celebrity wearing a turban in her hotel room #</t>
  </si>
  <si>
    <t>the client wanted a green wall on the side of the house</t>
  </si>
  <si>
    <t>old white boat lays head over heels on the sandy beach , coast</t>
  </si>
  <si>
    <t>noble person and actor sitting at a table</t>
  </si>
  <si>
    <t>wire a ceiling fan with light to switch</t>
  </si>
  <si>
    <t>look for a taxi on busy street</t>
  </si>
  <si>
    <t>this is a wonderful dog park !</t>
  </si>
  <si>
    <t>a striped faux fur coat is paired with a zip - up jacket and red bag</t>
  </si>
  <si>
    <t>the overgrown corner of my garden - before and after photos showing partial clearance</t>
  </si>
  <si>
    <t>this piece has a simple copper wire woven frame that was embellished some seed beads for fun .</t>
  </si>
  <si>
    <t>style : idea for the top half of the back .</t>
  </si>
  <si>
    <t>vision is the art of seeing what is invisible to others .</t>
  </si>
  <si>
    <t>endorsed product , day of the diets</t>
  </si>
  <si>
    <t>where to put a modern tv in a50s room .</t>
  </si>
  <si>
    <t>alternative country artist performs on stage</t>
  </si>
  <si>
    <t>a flock of sparrows takes off , the silhouettes .</t>
  </si>
  <si>
    <t>the cruise ship operated by business</t>
  </si>
  <si>
    <t>tip of the week : how to better use your smartphone in easy steps</t>
  </si>
  <si>
    <t>alternative country artist performs on stage .</t>
  </si>
  <si>
    <t>the ingredients in this delicious slow cooker chicken soup are carefully selected for their immune - boosting properties to help you feel better fast .</t>
  </si>
  <si>
    <t>person performs during rehearsals for awards</t>
  </si>
  <si>
    <t>featured image for self - lacing sneakers are coming</t>
  </si>
  <si>
    <t>home built for educator and his family</t>
  </si>
  <si>
    <t>interior holiday decor in a home</t>
  </si>
  <si>
    <t>front entrance of this grand home .</t>
  </si>
  <si>
    <t>lets go on a hike !</t>
  </si>
  <si>
    <t>the busy medieval town by night</t>
  </si>
  <si>
    <t>security was reportedly stepped up outside the embassy , following the assassination</t>
  </si>
  <si>
    <t>life is like a sun</t>
  </si>
  <si>
    <t>section through the house , with a nod to person .</t>
  </si>
  <si>
    <t>cross on a white background</t>
  </si>
  <si>
    <t>going underground at the exhibition</t>
  </si>
  <si>
    <t>many well camouflaged bats on a branch .</t>
  </si>
  <si>
    <t>a fun quirky clock that goes well in any space !</t>
  </si>
  <si>
    <t>this jpeg image - snowy background , is available for free download</t>
  </si>
  <si>
    <t>old wooden table and fireplace with warm fire on the background .</t>
  </si>
  <si>
    <t>the nature on a winter day</t>
  </si>
  <si>
    <t>rugby player speaks to media during a media opportunity .</t>
  </si>
  <si>
    <t>a city of police car blocking a street during an outdoor event</t>
  </si>
  <si>
    <t>what type of tree is the famous christmas tree located ?</t>
  </si>
  <si>
    <t>the sitting area of the master bedroom</t>
  </si>
  <si>
    <t>a man looks while he lets out line to adjust the sail on a sailboat on a cloudy day</t>
  </si>
  <si>
    <t>tourists taking pictures in the desert at sunset</t>
  </si>
  <si>
    <t>nice garden for a small space</t>
  </si>
  <si>
    <t>troupe and actors of the cast</t>
  </si>
  <si>
    <t>plants and flowers at the sunset</t>
  </si>
  <si>
    <t>little girl walking down the stairs</t>
  </si>
  <si>
    <t>gold and cream with a hint of orange gives a warm glow to this wreath .</t>
  </si>
  <si>
    <t>the moon was stamped with all steps in shades of grey ink .</t>
  </si>
  <si>
    <t>staff preparing for an event</t>
  </si>
  <si>
    <t>a honeybee gathers nectar and spreads pollen on biological genus , purple and red flowers , closeup</t>
  </si>
  <si>
    <t>slow motion of a cute little girl swinging , sun flare</t>
  </si>
  <si>
    <t>surprise greeting card - glue hearts in every other fold</t>
  </si>
  <si>
    <t>person walks the red carpet of award .</t>
  </si>
  <si>
    <t>young polar bear playing in the water , and his mother walking along the pool , slow motion</t>
  </si>
  <si>
    <t>large group of people in the form of heart .</t>
  </si>
  <si>
    <t>football player scrambles for the ball against football player during the match</t>
  </si>
  <si>
    <t>a photographer takes a picture of a banner outside of the embassy</t>
  </si>
  <si>
    <t>large coffee mug with , can you not ? a coffee mug for when you would like to be left alone .</t>
  </si>
  <si>
    <t>portrait of a baby girl walking</t>
  </si>
  <si>
    <t>professional boxer attend a basketball game .</t>
  </si>
  <si>
    <t>there are plenty of things to do including admire the colourful buildings</t>
  </si>
  <si>
    <t>open wings with flag colors opposite each other .</t>
  </si>
  <si>
    <t>a flask to let your friends know what you care about .</t>
  </si>
  <si>
    <t>how the family 's partnership with politician shaped the pop</t>
  </si>
  <si>
    <t>on the road closer to person</t>
  </si>
  <si>
    <t>beach umbrella , a stack of coins and other web icon in black style .</t>
  </si>
  <si>
    <t>secrets sunk in the canal</t>
  </si>
  <si>
    <t>marble statue of dramatist , 2nd century ce , now in .</t>
  </si>
  <si>
    <t>sailing toward the tropical island</t>
  </si>
  <si>
    <t>american football wide receiver is tackled by american football player during a game in october .</t>
  </si>
  <si>
    <t>property image # ~ steps to the beach !</t>
  </si>
  <si>
    <t>a woman standing by a window , partially behind curtains</t>
  </si>
  <si>
    <t>person in action during day</t>
  </si>
  <si>
    <t>christmas with blues artist and the cd</t>
  </si>
  <si>
    <t>happy puppy outdoors in the garden</t>
  </si>
  <si>
    <t>pop artist performs at the concert hall</t>
  </si>
  <si>
    <t>rabbit running to favourite with a bouquet of roses</t>
  </si>
  <si>
    <t>original architectural drawing showing the first floor plan .</t>
  </si>
  <si>
    <t>informal biological grouping with her foal sitting in a meadow</t>
  </si>
  <si>
    <t>a memorial from the soldiers for person , killed by armed force .</t>
  </si>
  <si>
    <t>young attractive men with no shirt feeling bored on pure black background .</t>
  </si>
  <si>
    <t>illustrated silhouette of a couple walking through a wood</t>
  </si>
  <si>
    <t>person presented his parents , with award .</t>
  </si>
  <si>
    <t>western christian holiday and happy new year greeting card , poster .</t>
  </si>
  <si>
    <t>tourist attraction at metal sculpture of earth at the site of the worlds</t>
  </si>
  <si>
    <t>vertical book black simple icon on a white background illustration</t>
  </si>
  <si>
    <t>working on a logo for the church we are serving in vessel .</t>
  </si>
  <si>
    <t>person captured this moment the children closed their eyes as they waited to see the bride in her wedding dress</t>
  </si>
  <si>
    <t>architect after restoration -- view of the north cylinder from above .</t>
  </si>
  <si>
    <t>portrait of young woman in a dark emotional moment , black and white footage , black background</t>
  </si>
  <si>
    <t>this statue is located in front .</t>
  </si>
  <si>
    <t>ingredient has a white flower unlike most thistles .</t>
  </si>
  <si>
    <t>classy : the bedroomed property features a landscaped pool in the back garden</t>
  </si>
  <si>
    <t>pop artist attends the 60th anniversary event .</t>
  </si>
  <si>
    <t>card with happy healthy heart on a shiny background</t>
  </si>
  <si>
    <t>person trying to get cookie</t>
  </si>
  <si>
    <t>artist and rock artist perform in special interest tv program .</t>
  </si>
  <si>
    <t>cute gorilla eating a carrot in green grass</t>
  </si>
  <si>
    <t>looking over the horizon by person</t>
  </si>
  <si>
    <t>person , a name of deity given to him by builder , pictured in the text of person</t>
  </si>
  <si>
    <t>the zip around the bag opens up into a roomy compartment , which lets you keep your clothes , footwear and other essentials properly</t>
  </si>
  <si>
    <t>type of coffee around the world</t>
  </si>
  <si>
    <t>grown in a north window</t>
  </si>
  <si>
    <t>the ruins on a sunny day</t>
  </si>
  <si>
    <t>palm tree by the water with dock in background</t>
  </si>
  <si>
    <t>singer returns a bat to the dugout while dressed as a leprechaun to honor holiday during the spring training game against sports team .</t>
  </si>
  <si>
    <t>green ears among the wheat fields</t>
  </si>
  <si>
    <t>moored ships with a view of the central station</t>
  </si>
  <si>
    <t>what goes around comes around .</t>
  </si>
  <si>
    <t>the - bedroom house was shipped by truck to their site .</t>
  </si>
  <si>
    <t>young green wheat blowing in the wind .</t>
  </si>
  <si>
    <t>person performing composition during the world tour</t>
  </si>
  <si>
    <t>film character sports a limp wing after a brush with a tree branch in the parade .</t>
  </si>
  <si>
    <t>hidden meaning behind some famous logos</t>
  </si>
  <si>
    <t>a red children 's plastic wheelbarrow with blue handles and a black wheel on a sandy beach</t>
  </si>
  <si>
    <t>hot led glowing fiber optic glow in the dark light up dress</t>
  </si>
  <si>
    <t>our first night was spent outside this church</t>
  </si>
  <si>
    <t>illustration from c.s. speculative fiction book , by author .</t>
  </si>
  <si>
    <t>fans waving their scarves at the ground formerly known</t>
  </si>
  <si>
    <t>the population decreased by people</t>
  </si>
  <si>
    <t>a woman dances with a hula hoop at the festival .</t>
  </si>
  <si>
    <t>a turtle with a cracked shell being cared for</t>
  </si>
  <si>
    <t>musical performance role at a confetti - themed birthday party - cute idea !</t>
  </si>
  <si>
    <t>person at a past event</t>
  </si>
  <si>
    <t>angry eyes looking out of the darkness .</t>
  </si>
  <si>
    <t>time for a run on the beach !</t>
  </si>
  <si>
    <t>a couple dressed in traditional costume having gifts for the national holiday and korean style house behind .</t>
  </si>
  <si>
    <t>illustration of an electric kettle on a white background</t>
  </si>
  <si>
    <t>front view of a puppy biting a tennis ball against white background</t>
  </si>
  <si>
    <t>family first : the starlet shared snaps from the shower , which took place</t>
  </si>
  <si>
    <t>going for gold : socialite turned heads for all the wrong reasons in a-style jumpsuit</t>
  </si>
  <si>
    <t>lift the favorite car of the elevator to the room - modern house with garage</t>
  </si>
  <si>
    <t>a cute turtle looking at the camera</t>
  </si>
  <si>
    <t>a juvenile bald eagle soars .</t>
  </si>
  <si>
    <t>brother and sister play a board game together .</t>
  </si>
  <si>
    <t>boeing has four of the large transport aircraft .</t>
  </si>
  <si>
    <t>spring flowers on the aisle</t>
  </si>
  <si>
    <t>paint the town red with your beau !</t>
  </si>
  <si>
    <t>beautiful little girl turns around and looks into the camera .</t>
  </si>
  <si>
    <t>interior of the parish church</t>
  </si>
  <si>
    <t>spreading butter on a hot cob of corn straight from the oven</t>
  </si>
  <si>
    <t>bride running away from the camera with bouquet in hand</t>
  </si>
  <si>
    <t>positive female volunteer helping a senior man with carring food</t>
  </si>
  <si>
    <t>ignite a cigarette lighter in the hand on black background .</t>
  </si>
  <si>
    <t>football player , head coach attends the tournament semi final match .</t>
  </si>
  <si>
    <t>vintage cartoon little girl on the background with hearts .</t>
  </si>
  <si>
    <t>i love the clothes you can wear around winter .</t>
  </si>
  <si>
    <t>girl draws with crayons at the table .</t>
  </si>
  <si>
    <t>tourists crowd neighborhood at night .</t>
  </si>
  <si>
    <t>looking up a computer altered abstract decorative design elements on building .</t>
  </si>
  <si>
    <t>just married couple , bride carries groom in the arms after wedding ceremony</t>
  </si>
  <si>
    <t>guest bedroom has a large flat screen tv to relax to .</t>
  </si>
  <si>
    <t>several things you can do with shoes ... rescue an ugly pair of shoes and make them your own !</t>
  </si>
  <si>
    <t>this image is a picture of a holiday party in which head has been placed on another man 's body .</t>
  </si>
  <si>
    <t>temples a center of attraction and peace</t>
  </si>
  <si>
    <t>a man with a beautiful muscular body relaxing on the beach</t>
  </si>
  <si>
    <t>close up footage of thistles in bloom with bumblebee collecting nectar .</t>
  </si>
  <si>
    <t>an old woman dressed in warm clothes walking carefully on snow covered pavement and an old cyclist riding on the pavement</t>
  </si>
  <si>
    <t>biological species , isolated on a white background</t>
  </si>
  <si>
    <t>coastal quote : the sea and the sand speak to my soul</t>
  </si>
  <si>
    <t>a match made in heaven .</t>
  </si>
  <si>
    <t>how do the fish survive the sea birds and pods of dolphins ? and fishermen .</t>
  </si>
  <si>
    <t>socialite attends party at hotel</t>
  </si>
  <si>
    <t>but a city has been forced to remove the video from their page after it sparked outrage from religion</t>
  </si>
  <si>
    <t>person is greatest when it is hated by the world .</t>
  </si>
  <si>
    <t>photos of beaches taken with computer .</t>
  </si>
  <si>
    <t>last few minutes of the sun</t>
  </si>
  <si>
    <t>girl with a guy in white overalls are holding fresh bread and bakery in the background of shelves with bakery</t>
  </si>
  <si>
    <t>these boots are made for walking : the star sported an all black ensemble with long coat and sweater</t>
  </si>
  <si>
    <t>marking a goal against a city in a fixture with football player</t>
  </si>
  <si>
    <t>lifestyle : person practicing yoga in the wilderness .</t>
  </si>
  <si>
    <t>actors attend the premiere of horror film on may</t>
  </si>
  <si>
    <t>the future is created by what you do today not tomorrow .</t>
  </si>
  <si>
    <t>celebrity picks out a pumpkin</t>
  </si>
  <si>
    <t>set creative menus for hot drinks in a different style .</t>
  </si>
  <si>
    <t>guests on the balcony for a summer wedding</t>
  </si>
  <si>
    <t>this city never sleep at night .</t>
  </si>
  <si>
    <t>a female chef spreads pizza dough with a wooden roller</t>
  </si>
  <si>
    <t>the image of cute little fawn in cartoon style .</t>
  </si>
  <si>
    <t>views of the pool , river and geographical feature category .</t>
  </si>
  <si>
    <t>lightning struck right when i went to take a picture of a storm and this happened</t>
  </si>
  <si>
    <t>a farmer and his family by a tractor .</t>
  </si>
  <si>
    <t>a woman lying in a car relaxing in the woods</t>
  </si>
  <si>
    <t>rugby players hold the trophy during a media opportunity ahead of their round game</t>
  </si>
  <si>
    <t>yellow flowers by geographical feature category</t>
  </si>
  <si>
    <t>the famous colorful beach hut following winter snowfall</t>
  </si>
  <si>
    <t>players warm up ahead of the rugby union match between administrative division and a city .</t>
  </si>
  <si>
    <t>vector seamless pattern with various colorful autumn leaves on a blue background .</t>
  </si>
  <si>
    <t>a picture of a young boy in a refrigerator</t>
  </si>
  <si>
    <t>dancer with a bouquet of flowers</t>
  </si>
  <si>
    <t>the star retired from his national side with goals in games having won soccer league</t>
  </si>
  <si>
    <t>man running in the city</t>
  </si>
  <si>
    <t>we can judge the heart of a man by his treatment of animals picture quote</t>
  </si>
  <si>
    <t>despite an epoxy floor 's industrial - strength nature , sometimes it just looks cool .</t>
  </si>
  <si>
    <t>absorbed girl sitting in the outdoor cafe and reading a book</t>
  </si>
  <si>
    <t>person adds a hillside - hugging extension to a farmhouse .</t>
  </si>
  <si>
    <t>hockey : amid injuries , person is making the most out of his opportunity</t>
  </si>
  <si>
    <t>noble person wearing a suit by author and a hat by person , on a visit .</t>
  </si>
  <si>
    <t>floral background with lavender flowers and place for text .</t>
  </si>
  <si>
    <t>comedian arrives at the press room</t>
  </si>
  <si>
    <t>record producer at a video shoot for record label</t>
  </si>
  <si>
    <t>vector illustration of a decorated town and skating people</t>
  </si>
  <si>
    <t>a file photo of airliner .</t>
  </si>
  <si>
    <t>how to match the watch to your outfit</t>
  </si>
  <si>
    <t>anywhere that serves cocktails is a hit with us !</t>
  </si>
  <si>
    <t>girl with basket of flowers sitting by the lake and enjoying spring sun</t>
  </si>
  <si>
    <t>white bicycle wheel on the black background</t>
  </si>
  <si>
    <t>loving parents feeding their baby on the bed</t>
  </si>
  <si>
    <t>a surfer paddles the surfboard before successfully tube riding a wave</t>
  </si>
  <si>
    <t>image of white floating shelves against a wall .</t>
  </si>
  <si>
    <t>person is guest starring on tv comedy drama , and we have some questions</t>
  </si>
  <si>
    <t>hard rock artist - this house is not for sale</t>
  </si>
  <si>
    <t>the band play on stage with a spotlight on guitar during a memorial concert .</t>
  </si>
  <si>
    <t>sleeping hacker at the computer .</t>
  </si>
  <si>
    <t>an illustration of a flaming softball</t>
  </si>
  <si>
    <t>practice makes perfect -- in the nets</t>
  </si>
  <si>
    <t>aerial view of luxury boat sailing at the sunset close to the coast</t>
  </si>
  <si>
    <t>because everyone needs a little # inspiration on home decor from time to time .</t>
  </si>
  <si>
    <t>shopping for shoes with a friend .</t>
  </si>
  <si>
    <t>driveway - country homes for sale and luxury real estate including horse farms and property in the areas</t>
  </si>
  <si>
    <t>afro american couple hanging toys on a christmas tree free photo</t>
  </si>
  <si>
    <t>image above a style graphic of revolution over a peace symbol</t>
  </si>
  <si>
    <t>set of flags with titles on the white background</t>
  </si>
  <si>
    <t>actor , person and actor attend premiere .</t>
  </si>
  <si>
    <t>a map of main campus .</t>
  </si>
  <si>
    <t>lunch at a local pub</t>
  </si>
  <si>
    <t>american football head coach during a college football game</t>
  </si>
  <si>
    <t>a box of yellow roses</t>
  </si>
  <si>
    <t>pink glitters on a soft blurred background .</t>
  </si>
  <si>
    <t>seamless graphic pattern on the white background</t>
  </si>
  <si>
    <t>the veranda of person , which was built on former farmland .</t>
  </si>
  <si>
    <t>long - range strike won the game for football team late on</t>
  </si>
  <si>
    <t># shoots the ball from the tunnel before the game against sports team .</t>
  </si>
  <si>
    <t>a chef tosses a dish in a pan</t>
  </si>
  <si>
    <t>this is an illustration of chemical reaction</t>
  </si>
  <si>
    <t>chair and umbrella on a beautiful day</t>
  </si>
  <si>
    <t>portrait of a chef smiling</t>
  </si>
  <si>
    <t>automobile model by the web</t>
  </si>
  <si>
    <t>very sweet puppy sitting on a white background .</t>
  </si>
  <si>
    <t>save % off all packaging for black friday event !</t>
  </si>
  <si>
    <t>dark smartphone in flat style isolated on a white background .</t>
  </si>
  <si>
    <t>person leaves on autumn trees</t>
  </si>
  <si>
    <t>vector illustration of a background for holiday with beer mug .</t>
  </si>
  <si>
    <t>actors attend actor in concert</t>
  </si>
  <si>
    <t>person of rock album performs onstage during the concert at theater .</t>
  </si>
  <si>
    <t>tonnes of commercial waste is being dumped on the disused industrial estate .</t>
  </si>
  <si>
    <t>person jumping off a rope swing</t>
  </si>
  <si>
    <t>a pony and trap carrying farm workers loaded with fresh produce on a main road</t>
  </si>
  <si>
    <t>automobile model at a race</t>
  </si>
  <si>
    <t>the girl in the mirror is painted on a date</t>
  </si>
  <si>
    <t>photo of the school building 's corner .</t>
  </si>
  <si>
    <t>which warmer for this room ?</t>
  </si>
  <si>
    <t>once seated after opening cocktails , the tables guests learn of the evening 's menu .</t>
  </si>
  <si>
    <t>kid girl sitting on a bench</t>
  </si>
  <si>
    <t>in a dress with heels at the premiere of person .</t>
  </si>
  <si>
    <t>person sets up the ball during a game .</t>
  </si>
  <si>
    <t>different retro style red ribbons set .</t>
  </si>
  <si>
    <t>automobile model in the alps</t>
  </si>
  <si>
    <t>the dress is so easy to wear !</t>
  </si>
  <si>
    <t>realistic 3d clear water splash with small shiny drops that fly apart isolated vector illustration on transparent background .</t>
  </si>
  <si>
    <t>the morning mist rising up through the trees creates an eerie calm on the reflection of the pool .</t>
  </si>
  <si>
    <t>old yak with long black wool and big horns goes along a mountain pasture</t>
  </si>
  <si>
    <t>close - up of thermometer on the window in winter</t>
  </si>
  <si>
    <t>vector illustration on a theme</t>
  </si>
  <si>
    <t>zoom back reveal shot of a long country road</t>
  </si>
  <si>
    <t>young man doing exercise on the roof in the morning</t>
  </si>
  <si>
    <t>a model presents a creation by field hockey player</t>
  </si>
  <si>
    <t>studio is a bride - to - be 's dream -- wedding dresses , floor length embellished veils , and walls of shoes and glittering jewelry .</t>
  </si>
  <si>
    <t>a couple walk on the beach of holiday resort</t>
  </si>
  <si>
    <t>white puppy is reflected in mirror while car drives down the road during sunny afternoon</t>
  </si>
  <si>
    <t>english civil parish is a market town in the county</t>
  </si>
  <si>
    <t>christmas card with a deer .</t>
  </si>
  <si>
    <t>man on a jetty at night watching the rise</t>
  </si>
  <si>
    <t>realistic vector logo symbol in the colorful circle on white background .</t>
  </si>
  <si>
    <t>a colorful portrait of crayons .</t>
  </si>
  <si>
    <t>picnic by the sea by painting artist , oil on canvas : fine art</t>
  </si>
  <si>
    <t>funny animal keep a banner with balloons</t>
  </si>
  <si>
    <t>woman selling clothes in a market</t>
  </si>
  <si>
    <t>artist performing at the festival</t>
  </si>
  <si>
    <t>the narrows tightened up very close at some spots</t>
  </si>
  <si>
    <t>view from the southwest along full - height view</t>
  </si>
  <si>
    <t>anniversary , signs , symbols , which is yellow and green with flat design style</t>
  </si>
  <si>
    <t>between english civil parish and a city</t>
  </si>
  <si>
    <t>organisation the queen 's 90th birthday</t>
  </si>
  <si>
    <t>a dog laying in grass and looking forward .</t>
  </si>
  <si>
    <t>trees in the botanical garden</t>
  </si>
  <si>
    <t>young beautiful girl waiting for the bus in traditional colored clothes , sari</t>
  </si>
  <si>
    <t>sunsets &amp; balmy evenings come standard .</t>
  </si>
  <si>
    <t>green lentils left to dry and harvested to be harvested while waiting on the field</t>
  </si>
  <si>
    <t>the dog nanny , dog sitter</t>
  </si>
  <si>
    <t>a crowd watching a wheeling bomber .</t>
  </si>
  <si>
    <t>beautiful stock image of a butterfly on a flower</t>
  </si>
  <si>
    <t>it 's all about location in this tiny inner city apartment , which is on the market for $620,000 .</t>
  </si>
  <si>
    <t>a beautiful time - lapse of storm clouds moving over a mountain range and valley</t>
  </si>
  <si>
    <t>sunset curling up with a wave</t>
  </si>
  <si>
    <t>photos of the most stylish celebrities sitting front row at fashion week</t>
  </si>
  <si>
    <t>aerial view on the south coast</t>
  </si>
  <si>
    <t>a bathroom in a green home</t>
  </si>
  <si>
    <t>stock photo - a little christmas tree with a little candle inside</t>
  </si>
  <si>
    <t>young man dozing off in a public library lying fast asleep in a comfortable carved wooden armchair with his book</t>
  </si>
  <si>
    <t>street lamps against a blue sky</t>
  </si>
  <si>
    <t>the former manager is given the bumps by his players</t>
  </si>
  <si>
    <t>a little girl is walking along a bridge in a big city</t>
  </si>
  <si>
    <t>design of the kitchen allows a flood of natural light indoors</t>
  </si>
  <si>
    <t>children are playing dressing up with hats and caps , pretending to be super hero 's outside .</t>
  </si>
  <si>
    <t>late gothic revival structure and tourist attraction .</t>
  </si>
  <si>
    <t>businessmen shaking hands in agreement over a profitable venture .</t>
  </si>
  <si>
    <t>another incredible poster , love the bold colours mixed in with black and white pictures .</t>
  </si>
  <si>
    <t>there 's wisdom in crowds ; just be wary about the sort of crowd you 're listening to .</t>
  </si>
  <si>
    <t>players celebrate during the match</t>
  </si>
  <si>
    <t>in the mist of time</t>
  </si>
  <si>
    <t>autumn the reds , yellows and browns</t>
  </si>
  <si>
    <t>the northern lights -- seen by person from his bedroom window early in the morning very difficult to photograph and this does not do justice to the colours and hues in the night sky</t>
  </si>
  <si>
    <t>close - up of hands of priest reading the holy bible in the temple</t>
  </si>
  <si>
    <t>politician attends the session during the meeting</t>
  </si>
  <si>
    <t>3d cg rendering of a female knight</t>
  </si>
  <si>
    <t>a diver hangs effortlessly off a steep wall</t>
  </si>
  <si>
    <t>a model walks the runway at person winter fashion show during event .</t>
  </si>
  <si>
    <t>how to stack a dryer on a washing machine</t>
  </si>
  <si>
    <t>an early drawing of biological species</t>
  </si>
  <si>
    <t>a fashion look featuring red top , collared shirt and skinny jeans .</t>
  </si>
  <si>
    <t>the arch , where people go for their second walk .</t>
  </si>
  <si>
    <t>close up of a blacksmith at work , hammering a piece of red hot iron into shape on an anvil</t>
  </si>
  <si>
    <t>new year clock with the flag</t>
  </si>
  <si>
    <t>pop artist and actor posed together at their premiere .</t>
  </si>
  <si>
    <t>football player controlling the ball in slow motion</t>
  </si>
  <si>
    <t>dont throw your old laptops we will repair them like a new</t>
  </si>
  <si>
    <t>letter logo in the circle .</t>
  </si>
  <si>
    <t>bulldog with glasses lying in a suitcase close - up</t>
  </si>
  <si>
    <t>talented : the singer was forced to cancel a string of shows in july when she was signed off after her body reached</t>
  </si>
  <si>
    <t>just a little work today , delivered this wedding cake .</t>
  </si>
  <si>
    <t>couple sitting in the restaurant and looking on mobile phone</t>
  </si>
  <si>
    <t>snow and frozen falls , icicles --</t>
  </si>
  <si>
    <t>actor arrives for premiere of the movie</t>
  </si>
  <si>
    <t>rhythm and blues artist enters .</t>
  </si>
  <si>
    <t>the family who looks up at the , sky vector art illustration</t>
  </si>
  <si>
    <t>tourists walk down the staircase .</t>
  </si>
  <si>
    <t>actor hugging his wife in drama film</t>
  </si>
  <si>
    <t>participants cross the finish line .</t>
  </si>
  <si>
    <t>latin pop artist attends front row .</t>
  </si>
  <si>
    <t>american football player # hands the ball against sports team .</t>
  </si>
  <si>
    <t>the steel and glass dome of the building , built by architect</t>
  </si>
  <si>
    <t>close - up of a person showing tomato</t>
  </si>
  <si>
    <t>a pink pot with green grass and pink flowers and butterfly isolated on white background</t>
  </si>
  <si>
    <t>museum is going purple for a week .</t>
  </si>
  <si>
    <t>time lapse of clouds covering the mountains .</t>
  </si>
  <si>
    <t>a man in the car is talking on the phone</t>
  </si>
  <si>
    <t>driving on the country road in rain</t>
  </si>
  <si>
    <t>looking down on a road</t>
  </si>
  <si>
    <t>tuscan landscape of cypress and a well</t>
  </si>
  <si>
    <t>a cake for my son 's 6th birthday !</t>
  </si>
  <si>
    <t>like the gray glass subway tile</t>
  </si>
  <si>
    <t>view of the auditorium from the balcony .</t>
  </si>
  <si>
    <t>larva curls up as a defensive mechanism when disturbed</t>
  </si>
  <si>
    <t>political map with a city .</t>
  </si>
  <si>
    <t># is introduced before the game against sports team .</t>
  </si>
  <si>
    <t>sky viewed through the window of a car</t>
  </si>
  <si>
    <t>approaching tower from the northeast .</t>
  </si>
  <si>
    <t>vector illustration of birch trees in a forest</t>
  </si>
  <si>
    <t>the second room which can be made into a study or left as a bedroom</t>
  </si>
  <si>
    <t>loving the empty streets no people , almost no cars</t>
  </si>
  <si>
    <t>an accent wall will add visual length to a short room .</t>
  </si>
  <si>
    <t>good book , cup of coffee , comfy sweater , warm scarf ... how could you not love everything about this picture ?</t>
  </si>
  <si>
    <t>actor arrives at the season premiere</t>
  </si>
  <si>
    <t>biggest elk in the world alive - photo #</t>
  </si>
  <si>
    <t>the room of an artist : room</t>
  </si>
  <si>
    <t>sunset the fortifications at sunset</t>
  </si>
  <si>
    <t>exploring the night by person , via photo sharing website</t>
  </si>
  <si>
    <t>nail art designs yellow : yellow nail art the one who is looking for an attractive</t>
  </si>
  <si>
    <t>traditional pop artist performs on stage at festival held</t>
  </si>
  <si>
    <t>diy stenciled stepping stones ... now just need grass to fill in the spaces</t>
  </si>
  <si>
    <t>type of place of worship in a park taken through the rain .</t>
  </si>
  <si>
    <t>too relaxed : men appear to have no problem navigating heavy traffic on motorbike</t>
  </si>
  <si>
    <t>person proposed to wrestler by the ocean , and surprised him by having all his family and friends there to share it .</t>
  </si>
  <si>
    <t>how to cover a cake in fondant : butter with a side of bread</t>
  </si>
  <si>
    <t>a night in a field</t>
  </si>
  <si>
    <t>the big nose of a cruise liner .</t>
  </si>
  <si>
    <t>female scientist , student or tech in lab coat works in modern laboratory with a microscope</t>
  </si>
  <si>
    <t>almost everything 's car of the day is automobile model -- before painting</t>
  </si>
  <si>
    <t>giraffe standing in dry grass on the plains</t>
  </si>
  <si>
    <t>colorful birds in profile on a white background drawn by hand .</t>
  </si>
  <si>
    <t>tennis player competes against tennis player during day four of the tennis tournament held</t>
  </si>
  <si>
    <t>christmas background with gingerbread cookies , christmas lights and spices on the old wooden board .</t>
  </si>
  <si>
    <t>soccer player is tackled during the match .</t>
  </si>
  <si>
    <t>the cabins of a cruise ship</t>
  </si>
  <si>
    <t>aerial view of the heart shaped island</t>
  </si>
  <si>
    <t>illustration of a policeman and the girls outside the fence</t>
  </si>
  <si>
    <t>ways to catch up with the latest smokey eyes pretty designs</t>
  </si>
  <si>
    <t>the floor plans of our loft</t>
  </si>
  <si>
    <t>a woman ascends the stairs of person .</t>
  </si>
  <si>
    <t>play - the fault , is not in our stars , but in ourselves</t>
  </si>
  <si>
    <t>red carpet at the event</t>
  </si>
  <si>
    <t>grilled sardines are a local favourite .</t>
  </si>
  <si>
    <t>pastoral field with a sheep</t>
  </si>
  <si>
    <t>waterfront and the old town</t>
  </si>
  <si>
    <t>person , pictured , was all smiles as she left a hotel the day after marrying the notorious prisoner</t>
  </si>
  <si>
    <t>the blood supply of the foot</t>
  </si>
  <si>
    <t>an elderly man sitting in a chair at a retirement home</t>
  </si>
  <si>
    <t>isolated image of a beautiful girl accepting a colourful bunch of flowers .</t>
  </si>
  <si>
    <t>biscuits of various kinds over a black plate</t>
  </si>
  <si>
    <t>unique tree on the slope .</t>
  </si>
  <si>
    <t>tree shaped by the wind .</t>
  </si>
  <si>
    <t>abstract seventies wallpaper design in a variety of colors</t>
  </si>
  <si>
    <t>a couple rest in parts are experiencing warm sunny weather</t>
  </si>
  <si>
    <t>the boy is holding balloons .</t>
  </si>
  <si>
    <t>a natural curly bob from all angles !</t>
  </si>
  <si>
    <t>potatoes baking in the oven .</t>
  </si>
  <si>
    <t>i 'd never seen a pretty ostrich until this morning .</t>
  </si>
  <si>
    <t>an artist 's interpretation of the spacecraft maneuvering close enough to graze rings .</t>
  </si>
  <si>
    <t>10 -- segments from the same exterior point are tangent to the circle , then they are congruent .</t>
  </si>
  <si>
    <t>shopper talking to a security guard</t>
  </si>
  <si>
    <t>baseball pitcher pitches for the first time</t>
  </si>
  <si>
    <t>person on the front cover of magazine</t>
  </si>
  <si>
    <t>a painting depicts the explorer</t>
  </si>
  <si>
    <t>day on the place unknown</t>
  </si>
  <si>
    <t>organization leader attempts to break a tackle by american football player during a game .</t>
  </si>
  <si>
    <t>street view of contemporary home on the outskirts</t>
  </si>
  <si>
    <t>puppy red and white walking on the grass</t>
  </si>
  <si>
    <t>children try to draw a drawing on the sand , but it is constantly washed off by the wave from the sea</t>
  </si>
  <si>
    <t>dining area right next to the kitchen</t>
  </si>
  <si>
    <t>close - up of a young woman smiling with her eyes closed</t>
  </si>
  <si>
    <t>photo of women preparing a healthy meal</t>
  </si>
  <si>
    <t>replacing the snow and cold with sand and sun !</t>
  </si>
  <si>
    <t>the presents were stolen from car , which was parked on her driveway</t>
  </si>
  <si>
    <t>we used lean turkey instead of beef so we could stuff these babies with cheese .</t>
  </si>
  <si>
    <t>bathing a baby in a small home : space - saving tubs &amp; industry tubs apartment therapy</t>
  </si>
  <si>
    <t>the crowd listens intently to talk on monday night .</t>
  </si>
  <si>
    <t>a construction work of buildings at progress</t>
  </si>
  <si>
    <t>a truck , bus or engine comes for service ; technician can download operational data and analyze them with the help of sophisticated servers .</t>
  </si>
  <si>
    <t>urban raccoons also have a fierce reputation .</t>
  </si>
  <si>
    <t>imagine if your favorite foods posed a threat to you .</t>
  </si>
  <si>
    <t>a home in the neighborhood .</t>
  </si>
  <si>
    <t>fresh vegetables on the market buys a woman</t>
  </si>
  <si>
    <t>red hot : winner showed off her toned midriff in a scarlet crop top , which she paired with light jeans</t>
  </si>
  <si>
    <t>person says i followed instructions but made some subtle changes .</t>
  </si>
  <si>
    <t>residence with an asymmetric geometry</t>
  </si>
  <si>
    <t>i liked the door for some reason</t>
  </si>
  <si>
    <t>ice floe is drifting quickly on a river .</t>
  </si>
  <si>
    <t>there are many famous landmarks included in the illustrations .</t>
  </si>
  <si>
    <t>many believe these stairs will be temporary , but maybe they will be used for team members after ride opens ?</t>
  </si>
  <si>
    <t>windows of a house with flowers</t>
  </si>
  <si>
    <t>illustration about vampire on the full moon for western christian holiday in style flat</t>
  </si>
  <si>
    <t>aboriginal scientist in the laboratory</t>
  </si>
  <si>
    <t>a photograph of person at work in her studio .</t>
  </si>
  <si>
    <t>lone female hiker watching the sun setting over the canyons , shot on red epic</t>
  </si>
  <si>
    <t>tender pieces of squid with a crispy , spicy coating make an enduringly popular dish .</t>
  </si>
  <si>
    <t>a yellow school bus at rest in a street</t>
  </si>
  <si>
    <t># pitches against sports team .</t>
  </si>
  <si>
    <t>the art of painting artist</t>
  </si>
  <si>
    <t>quote about fathers : a father is neither an anchor to hold us back nor a sail to take us there , but a guiding light whose love shows us the way .</t>
  </si>
  <si>
    <t>organization leader attends the world premiere of thriller film</t>
  </si>
  <si>
    <t>ready to relax : people both hid behind shades as they jumped into a car to head for a day of treatments</t>
  </si>
  <si>
    <t>rainbow across the sky with the flag</t>
  </si>
  <si>
    <t>what 's new in the destination</t>
  </si>
  <si>
    <t>in - ground traffic lights flash red as a tram approaches .</t>
  </si>
  <si>
    <t>the best - and worst - car dealers by brand</t>
  </si>
  <si>
    <t>early morning fog vs. the sunrise</t>
  </si>
  <si>
    <t>travellers between the international and domestic terminal .</t>
  </si>
  <si>
    <t>smallest rabbit in the world - photo #</t>
  </si>
  <si>
    <t>dances at the finish line</t>
  </si>
  <si>
    <t>a beautiful view of one of the temples</t>
  </si>
  <si>
    <t>filming location on a wet rainy night with reflections</t>
  </si>
  <si>
    <t>1920 's fashion and of course it involves a beautiful hat !</t>
  </si>
  <si>
    <t>person wearing a gorgeous floral midi skirt with classic white shirt .</t>
  </si>
  <si>
    <t>at the meeting with former regional leaders .</t>
  </si>
  <si>
    <t>residential buildings in the island</t>
  </si>
  <si>
    <t>anatomy of a butterfly by person</t>
  </si>
  <si>
    <t>the photo shows a dog in a hat</t>
  </si>
  <si>
    <t>buildings and beach along fresh water lake</t>
  </si>
  <si>
    <t>instant food on the other side</t>
  </si>
  <si>
    <t>put chairs around in a circle with aisles between maybe ?</t>
  </si>
  <si>
    <t>dressed to impress : person dressed in a stylish knee - length dress and black heels</t>
  </si>
  <si>
    <t>set green branches with leaves of palm trees on a white background drawn from life</t>
  </si>
  <si>
    <t>chef and assistant preparing meals in a commercial kitchen</t>
  </si>
  <si>
    <t>want this for 1st birthday !</t>
  </si>
  <si>
    <t>the town with grass and beach</t>
  </si>
  <si>
    <t>palm trees on the sea front</t>
  </si>
  <si>
    <t>4k suspicious woman taking cash from an atm machine</t>
  </si>
  <si>
    <t>the latest line up are busy in rehearsals ahead of their first performance at the venue in june</t>
  </si>
  <si>
    <t>a set of simple cubic and check - board seamless tiles , coordinated patterns , in an acid color palette</t>
  </si>
  <si>
    <t>bottle of beer in the sunlight</t>
  </si>
  <si>
    <t>veterinary icons set in outline style for any design</t>
  </si>
  <si>
    <t>the ancient town which welcomes surfing to its core .</t>
  </si>
  <si>
    <t>a section of anglers last sunday afternoon .</t>
  </si>
  <si>
    <t>vector gold decoration similar a flower on a black background</t>
  </si>
  <si>
    <t>view from the front of the property</t>
  </si>
  <si>
    <t>person runs in for a touchdown past person during the first half .</t>
  </si>
  <si>
    <t>discover the work of the world best interior designers .</t>
  </si>
  <si>
    <t>ice hockey coach addresses the media after being named the head coach during a press conference .</t>
  </si>
  <si>
    <t>american football player breaks tackles for a big gain in the second quarter</t>
  </si>
  <si>
    <t>flying cars of the future - photo #</t>
  </si>
  <si>
    <t>the speedometer for third screenshot</t>
  </si>
  <si>
    <t>portrait of a real happy japanese man with black hair .</t>
  </si>
  <si>
    <t>girl walking across a grassy lawn on a late summer day</t>
  </si>
  <si>
    <t>actors attend the los angeles premiere of arrivals</t>
  </si>
  <si>
    <t>keep warm this winter with our brand new hats !</t>
  </si>
  <si>
    <t>aerial view by uk constituent country</t>
  </si>
  <si>
    <t>aerial shot of rolling green hills next to the ocean on a clear day</t>
  </si>
  <si>
    <t>light picking up the curves of automobile model</t>
  </si>
  <si>
    <t>basketball player scored points against sports team in broadcast genre .</t>
  </si>
  <si>
    <t>person , captured this gorgeous image of people recently .</t>
  </si>
  <si>
    <t>view also called a shrine located on islamic place of worship</t>
  </si>
  <si>
    <t>the meaning and symbolism of the word</t>
  </si>
  <si>
    <t>person attends premiere at person during festival</t>
  </si>
  <si>
    <t>lightning in the urban residential area at the night</t>
  </si>
  <si>
    <t>view from the southwest - exterior photo</t>
  </si>
  <si>
    <t>person smiles after scoring a goal .</t>
  </si>
  <si>
    <t>flag is waving at a beautiful and peaceful blue sky in day time while sun is shining</t>
  </si>
  <si>
    <t>photo coverage from the box</t>
  </si>
  <si>
    <t>person runs with the ball during a game against sports team</t>
  </si>
  <si>
    <t>flag behind a concrete wall</t>
  </si>
  <si>
    <t>athlete performs a frontside air during event .</t>
  </si>
  <si>
    <t>biological species , an exotic fruit on display at a food market</t>
  </si>
  <si>
    <t>senior man holding a plant on a sunny day</t>
  </si>
  <si>
    <t>an art gallery affiliated and located to the left .</t>
  </si>
  <si>
    <t>ducks swimming on a lake reflecting a sunset</t>
  </si>
  <si>
    <t>a man hiking through fields</t>
  </si>
  <si>
    <t>there is nothing free in this world .</t>
  </si>
  <si>
    <t>wind turbine in a green field , top aerial view</t>
  </si>
  <si>
    <t>ice hockey player skates on the ice during a game</t>
  </si>
  <si>
    <t>artificial flowers on the market , plastic flower</t>
  </si>
  <si>
    <t>person delivers a pitch against sports team</t>
  </si>
  <si>
    <t>football player shouts instructions from the touchline during the match .</t>
  </si>
  <si>
    <t>a wolf standing on a car .</t>
  </si>
  <si>
    <t>silhouette of twin towers and dome of person</t>
  </si>
  <si>
    <t>oak tree stylized as an electronic circuit on purple circle</t>
  </si>
  <si>
    <t>jolly businesswoman talking on phone in front of her team against a white background</t>
  </si>
  <si>
    <t>a husband and wife enjoy an ocean view in the future paradise</t>
  </si>
  <si>
    <t>to the - photo sharing !</t>
  </si>
  <si>
    <t>all life , as we know it is based on carbon and water .</t>
  </si>
  <si>
    <t>day we had the privilege to spend the day with person today .</t>
  </si>
  <si>
    <t>pedestrians walk past adverts for women 's fashion in the city centre in the region</t>
  </si>
  <si>
    <t>happy couple hugging in the red maple autumn scene</t>
  </si>
  <si>
    <t>businessman with documents standing on the beach</t>
  </si>
  <si>
    <t>image : a watercolor on paper painting of sheep at pasture by the artist ; image courtesy of people .</t>
  </si>
  <si>
    <t>the sun setting behind a boulder</t>
  </si>
  <si>
    <t>summer and sun on the beach</t>
  </si>
  <si>
    <t>my transport across the border</t>
  </si>
  <si>
    <t>a mirror image of a woman adjusting flowers in her hair during modeling</t>
  </si>
  <si>
    <t>portrait of noble person - by visual artist</t>
  </si>
  <si>
    <t>actor and film director attend a premiere during festival at person .</t>
  </si>
  <si>
    <t>pound hits high against the dollar</t>
  </si>
  <si>
    <t>film character the skulls on the tie</t>
  </si>
  <si>
    <t>diy - hang in your home or use as a lovely keepsake .</t>
  </si>
  <si>
    <t>alpine skier competes during giant slalom .</t>
  </si>
  <si>
    <t>deer the king for court of the forest</t>
  </si>
  <si>
    <t>soldiers carried a wounded comrade through the jungle .</t>
  </si>
  <si>
    <t>pop artist attends the premiere .</t>
  </si>
  <si>
    <t>a neighbor 's snow covered tree .</t>
  </si>
  <si>
    <t>politician presents the staff and volunteers with a certificate of recognition for their 10th anniversary .</t>
  </si>
  <si>
    <t>religious leader celebrates religious practice during holiday at the basilica</t>
  </si>
  <si>
    <t>love the natural color of his hair</t>
  </si>
  <si>
    <t>us state themed party - probably more work than i will ever do for a party , but it looks cool !</t>
  </si>
  <si>
    <t>sometimes i just wan na run away and unplug the world from my brain</t>
  </si>
  <si>
    <t>actor attends the festival opening night gala and world premiere of the newly restored .</t>
  </si>
  <si>
    <t>rack focus of the square at night and a city</t>
  </si>
  <si>
    <t>a red maple tree in autumn colour among spruce and pine trees</t>
  </si>
  <si>
    <t>former resident set to scale 33 of the world 's toughest peaks for charity</t>
  </si>
  <si>
    <t>the statue of military commander .</t>
  </si>
  <si>
    <t>person lifting timber onto building site</t>
  </si>
  <si>
    <t>bulldog on a white background</t>
  </si>
  <si>
    <t>finally , person standing in all her glory with her walking stick and cowboy hat .</t>
  </si>
  <si>
    <t>actor attends the series to discuss at build studio</t>
  </si>
  <si>
    <t>football player argues with the referee ; his side ended the game empty - handed</t>
  </si>
  <si>
    <t>vegetable stand in the city center</t>
  </si>
  <si>
    <t>reasons why autumn is the best season in the hills</t>
  </si>
  <si>
    <t>classical artist attends the premiere .</t>
  </si>
  <si>
    <t>let it go : water from a burst main flows out into the street before freezing</t>
  </si>
  <si>
    <t>stormy sky over the sea</t>
  </si>
  <si>
    <t>my friday the 13th tattoo .</t>
  </si>
  <si>
    <t>illustration of a girl watching the floating balloons</t>
  </si>
  <si>
    <t>the cross country team saw its numbers increase for the season .</t>
  </si>
  <si>
    <t># poses for a portrait during the photo day .</t>
  </si>
  <si>
    <t>young teacher writing on a whiteboard</t>
  </si>
  <si>
    <t>woman selling fish in a rural market</t>
  </si>
  <si>
    <t>person celebrates scoring the 1st goal against a city with his team mates</t>
  </si>
  <si>
    <t>a curious moose just outside of a city .</t>
  </si>
  <si>
    <t>businessman on the top of a rock helping an other businessman to climb it</t>
  </si>
  <si>
    <t>vector seamless pattern with christmas lights garlands on the white background .</t>
  </si>
  <si>
    <t>rare adjustable desk lamp from the 1920 / 1930 's</t>
  </si>
  <si>
    <t>film director attend the premiere .</t>
  </si>
  <si>
    <t>a city lies in ruins as the fighting for a city is drawing to an end .</t>
  </si>
  <si>
    <t>flag against a dark sky</t>
  </si>
  <si>
    <t>biological species is just starting to come out into flower</t>
  </si>
  <si>
    <t>while on the major side , the competition on the market of operating system software - running smartphones is much stronger .</t>
  </si>
  <si>
    <t>festival : a brave new world of virtual technology</t>
  </si>
  <si>
    <t>statue or head bust in urban center he is known as the father of the homeland</t>
  </si>
  <si>
    <t>teenager boy with a surfboard isolated over white background illustration</t>
  </si>
  <si>
    <t>a time lapse illustrating the lighting up at night</t>
  </si>
  <si>
    <t>passengers arriving in the region</t>
  </si>
  <si>
    <t>pointing finger : a young girl pointing at your text , isolated against a white background</t>
  </si>
  <si>
    <t>fresh produce sold on the streets</t>
  </si>
  <si>
    <t>tractor working in the field at sunset</t>
  </si>
  <si>
    <t>beautiful greeting card design showing kid or boy happiness on the occasion of person on decorative background .</t>
  </si>
  <si>
    <t>broadcaster told reporters , person is obviously keen on aircraft apart from the noise . photo</t>
  </si>
  <si>
    <t>a big house on a lake .</t>
  </si>
  <si>
    <t>concept illustration of sharing idea or solution or innovation</t>
  </si>
  <si>
    <t>football player and person in action during a training session</t>
  </si>
  <si>
    <t>a tabby cat with a leg in a cast</t>
  </si>
  <si>
    <t>pop artist poses for a portrait at awards .</t>
  </si>
  <si>
    <t>background -- continued each year people are sickened by contaminated food , hundreds of thousands are hospitalized , and die , public health experts estimate .</t>
  </si>
  <si>
    <t>sunglasses lying on the beach and reflect the silhouettes of people passing close</t>
  </si>
  <si>
    <t>the author of a novel is not always the best placed to interpret it , and eventually others may become more familiar with the text than he is . here 's why .</t>
  </si>
  <si>
    <t>sauce on the wine glass</t>
  </si>
  <si>
    <t>a little # traditional # anvil and # hammer from last night .</t>
  </si>
  <si>
    <t>person as people as person in a scene from photo by person .</t>
  </si>
  <si>
    <t>original documents from purchase of the car .</t>
  </si>
  <si>
    <t>providing the highest level of security on each cage .</t>
  </si>
  <si>
    <t>this is the one that was made into a poster .</t>
  </si>
  <si>
    <t>vehicles on the production line</t>
  </si>
  <si>
    <t>nuts have been my favourite snack .</t>
  </si>
  <si>
    <t>a general view of the former police station</t>
  </si>
  <si>
    <t>an ungainly funny - looking moulting biological species with a mohawk</t>
  </si>
  <si>
    <t>abstract illustration of the burning firewood</t>
  </si>
  <si>
    <t>this cute little set of baskets would make great ornaments , or add them to a wreath with other small ornaments .</t>
  </si>
  <si>
    <t>female college student on the park</t>
  </si>
  <si>
    <t>islamic place of worship -- photo by person</t>
  </si>
  <si>
    <t>central nave leading to the altar</t>
  </si>
  <si>
    <t>more like beware of the cat !</t>
  </si>
  <si>
    <t>person runs with the ball during the match</t>
  </si>
  <si>
    <t>children and dog walking in the field , childhood , together</t>
  </si>
  <si>
    <t>-- horse - drawn carriage on main market square .</t>
  </si>
  <si>
    <t>starting a car in winter</t>
  </si>
  <si>
    <t>person during football competition , match</t>
  </si>
  <si>
    <t>the rocks are in layers , and the lowest layers would have to be put down first ... but how long ago</t>
  </si>
  <si>
    <t>the animated background features a flag with glossy fabric and cotton texture blowing in the wind .</t>
  </si>
  <si>
    <t>the face of the game</t>
  </si>
  <si>
    <t>once you reach the tunnel , it is steps total in length .</t>
  </si>
  <si>
    <t>person hits from the 17th tee during the boys golf tournament .</t>
  </si>
  <si>
    <t>a man and a woman on the beach with surfboards</t>
  </si>
  <si>
    <t>men , greet a passerby on a rural road</t>
  </si>
  <si>
    <t>rock with freakish stone formations , the sea .</t>
  </si>
  <si>
    <t>rising seas : a typical contemporary house consumed by the ocean during a flood</t>
  </si>
  <si>
    <t>fire sparkles over night sky background .</t>
  </si>
  <si>
    <t>botanical gardens : mayor at event</t>
  </si>
  <si>
    <t>images fromschool at girls basketball game .</t>
  </si>
  <si>
    <t>girl applies makeup with a brush in front of a mirror on a gray background</t>
  </si>
  <si>
    <t>singer , singer and drummer of hard rock artist perform .</t>
  </si>
  <si>
    <t>soaker hoses conserve water , putting it directly into the dirt where it belongs .</t>
  </si>
  <si>
    <t>animal in the jungle painting - photo #</t>
  </si>
  <si>
    <t>person and his mother decided not to press charges but are still waiting for an apology</t>
  </si>
  <si>
    <t>swirling wine in a glass</t>
  </si>
  <si>
    <t>visitors enjoy the view of the skyscrapers</t>
  </si>
  <si>
    <t>cute baby in diaper with a seeded bun in hand</t>
  </si>
  <si>
    <t>aircraft line is pictured on the tarmac .</t>
  </si>
  <si>
    <t>different digital technology icons form an icon on gold background .</t>
  </si>
  <si>
    <t>a close view of cars part</t>
  </si>
  <si>
    <t>baseball player is likely to maintain ties to the area at least as long as he owns a home .</t>
  </si>
  <si>
    <t>actor attends the commercial event .</t>
  </si>
  <si>
    <t># hits a single in the 3rd inning against sports team .</t>
  </si>
  <si>
    <t>image may contain : person , on stage , playing a sport , basketball court , crowd and shoes</t>
  </si>
  <si>
    <t>actor , actor , actor , actor and comedian attend festival after party .</t>
  </si>
  <si>
    <t>pair of shoes standing on a road with grey arrow on the yellow background</t>
  </si>
  <si>
    <t>an elephant walking next to the long - drop toilet</t>
  </si>
  <si>
    <t>the lot on the south - west corner of streets</t>
  </si>
  <si>
    <t>woman with child entering the sea together .</t>
  </si>
  <si>
    <t>river and membership organisation by night in winter</t>
  </si>
  <si>
    <t>bedroom is also in the rear section on the first floor</t>
  </si>
  <si>
    <t>wedding in the beautiful region</t>
  </si>
  <si>
    <t>profession beating the water to attract fish</t>
  </si>
  <si>
    <t>constitutional republic nearer to the equator sees the rings very high in the sky .</t>
  </si>
  <si>
    <t>hair on tapes of the brand</t>
  </si>
  <si>
    <t>going incognito : actor was spotted wearing a baseball cap and eyeglasses while arriving on monday night</t>
  </si>
  <si>
    <t>actor arriving at the premiere of black comedy film</t>
  </si>
  <si>
    <t>buildings with roofs swooping away from each other</t>
  </si>
  <si>
    <t>mother pictured with some of the team that helped transform her home</t>
  </si>
  <si>
    <t>a military officer goes on the road in a field</t>
  </si>
  <si>
    <t>i was only out of town for a few days , but it seems like the puppies grew in size , abilities , and especially coat !</t>
  </si>
  <si>
    <t>group of business people using laptop computer , tablet and notebook on meeting .</t>
  </si>
  <si>
    <t>the largest flower in the world</t>
  </si>
  <si>
    <t>protected site is the source</t>
  </si>
  <si>
    <t>farmers at a tractor ploughing competition , a city</t>
  </si>
  <si>
    <t>a single pair of red shoes shot against a concrete background</t>
  </si>
  <si>
    <t>3d illustration white gold or silver ring without gemstone and round blue sapphire diamond with reflection on a white background</t>
  </si>
  <si>
    <t>a woman walks amongst fields on the outside</t>
  </si>
  <si>
    <t>choco cake in the making</t>
  </si>
  <si>
    <t>double exposure portrait of a businessman looking cityscape</t>
  </si>
  <si>
    <t>no one but night , with tears on her dark face , watches beside me in this windy place .</t>
  </si>
  <si>
    <t>person returns the ball during a match wednesday .</t>
  </si>
  <si>
    <t>here 's the cover image in all its glory .</t>
  </si>
  <si>
    <t>profession on a red uniform isolated on white background</t>
  </si>
  <si>
    <t>3d outline textured with the photo</t>
  </si>
  <si>
    <t>actor poses with a puppy from tails presented by organisation .</t>
  </si>
  <si>
    <t>horse and cart pulling coal through the streets of drinking water from trough</t>
  </si>
  <si>
    <t>a dj screams into a microphone</t>
  </si>
  <si>
    <t>homes are already fetching a premium -- but experts say they are still not getting what they will ultimately be worth .</t>
  </si>
  <si>
    <t>stems green grass on the lawn</t>
  </si>
  <si>
    <t>pretty pink nail design with glitter , rhinestones , and a pretty pink bow .</t>
  </si>
  <si>
    <t>winter landscape on the background</t>
  </si>
  <si>
    <t>turn left at a red light twice</t>
  </si>
  <si>
    <t>diverse group of university or college students chatting in the hallway as they take a break between classes .</t>
  </si>
  <si>
    <t>rear view of high - school students in a classroom , during lesson .</t>
  </si>
  <si>
    <t>regular wind turbines rotating in the wind on an isolated blue sky with a single fluffy cloud</t>
  </si>
  <si>
    <t>you paint sky , with miracles in mind !</t>
  </si>
  <si>
    <t>blackened catfish ... this recipe came from a restaurant .</t>
  </si>
  <si>
    <t>young woman covering the mouth with her hands on white background .</t>
  </si>
  <si>
    <t>olympic athlete throws a pass in the fourth quarter against sports team .</t>
  </si>
  <si>
    <t>a large wave looms behind a surfer thursday morning .</t>
  </si>
  <si>
    <t>different letters of the language .</t>
  </si>
  <si>
    <t>our chicken coop is far from the house &amp; water supply .</t>
  </si>
  <si>
    <t>if we have the wall space to spare lights like these or place either side of the window</t>
  </si>
  <si>
    <t>a female kingfisher on a branch .</t>
  </si>
  <si>
    <t>free experienced crochet pillow pattern -- triangle shaped pillow done in black and tan with a mosaic pattern .</t>
  </si>
  <si>
    <t>garment , wedding dresses with the veil , the full skirt+</t>
  </si>
  <si>
    <t>the main façade of the cathedral</t>
  </si>
  <si>
    <t>agricultural background ; a pile of beautiful tangerines</t>
  </si>
  <si>
    <t>infant child baby toddler crawling on the floor happy smiling on a white background photo</t>
  </si>
  <si>
    <t>a hiker crosses the river through a wooden bridge</t>
  </si>
  <si>
    <t>painting of natives and the north shore</t>
  </si>
  <si>
    <t>the family are having to sell the home after person lost his job</t>
  </si>
  <si>
    <t>time lapse , clouds move over the forest lake</t>
  </si>
  <si>
    <t>the woven engagement ring made by the artisans at industry !</t>
  </si>
  <si>
    <t>double sided save the date card with background , heart , ribbon and bouquet .</t>
  </si>
  <si>
    <t>actor attends the premiere party</t>
  </si>
  <si>
    <t>chocolate by the numbers set</t>
  </si>
  <si>
    <t>business sourced engine puts out 104kw and is easy to get to .</t>
  </si>
  <si>
    <t>actor attends the season premiere .</t>
  </si>
  <si>
    <t>growing family : was born just in time for the card , for which the clan wore all - white</t>
  </si>
  <si>
    <t>christmas tree by the fireplace decorated for the holidays</t>
  </si>
  <si>
    <t>taxi cab with tourists as a passengers rides the street</t>
  </si>
  <si>
    <t>flag painted on a clenched fist .</t>
  </si>
  <si>
    <t>by chef , can be added to a big dining room .</t>
  </si>
  <si>
    <t>tourists riding a camel in the desert</t>
  </si>
  <si>
    <t>panoramic night view of city .</t>
  </si>
  <si>
    <t>artist of heavy metal artist performs on stage at the festival</t>
  </si>
  <si>
    <t>here are some photos of my cosplay from friday night after seeing film .</t>
  </si>
  <si>
    <t>sitting room with a shock of color</t>
  </si>
  <si>
    <t>the room : bathroom with fireplace</t>
  </si>
  <si>
    <t>christmas illustration of holding and pointing at a sign</t>
  </si>
  <si>
    <t>noble person looked to be in exceptionally high spirits as she arrived at day , mirroring her mood in a bold red coat</t>
  </si>
  <si>
    <t>the ridge stretches off to the east</t>
  </si>
  <si>
    <t>a red panda sitting in a tree</t>
  </si>
  <si>
    <t>a derelict vessel surrounded by sea ice and rough waves .</t>
  </si>
  <si>
    <t>powerpoint template displaying golden wedding rings</t>
  </si>
  <si>
    <t>design for logo , game , cover , card .</t>
  </si>
  <si>
    <t>young foals in a grass field</t>
  </si>
  <si>
    <t>golden statue of a monk in the temple .</t>
  </si>
  <si>
    <t>hip hop artist , wearing fashion business , hit the red carpet with pop artist .</t>
  </si>
  <si>
    <t>this home has a perfect layout with just enough open concept for family or entertaining .</t>
  </si>
  <si>
    <t>silhouette of a female runner</t>
  </si>
  <si>
    <t>graceful through the years : actor , dressed for her age and still nailed it on the carpet</t>
  </si>
  <si>
    <t>tv character not included : the space does not include a pool house for a troubled bad boy but it does have several amenities such as a library , sunroom , home office and totals to acres</t>
  </si>
  <si>
    <t>diy off the shoulder dress</t>
  </si>
  <si>
    <t>vector illustration of a set smiling cartoon - happy mouth on white</t>
  </si>
  <si>
    <t>very cool gym even though it 's probably not a garage</t>
  </si>
  <si>
    <t>black cat on a white background -- stock photo #</t>
  </si>
  <si>
    <t>see the paintings of black icons created by a-yr - old artist</t>
  </si>
  <si>
    <t>woman with a - date unknown</t>
  </si>
  <si>
    <t>food with biological species and person !</t>
  </si>
  <si>
    <t>happy skier laying as a star on the snow</t>
  </si>
  <si>
    <t>a surfboard shaped sign at the head of a path leading to the beach</t>
  </si>
  <si>
    <t>portrait of an elderly woman , grandson at blurring in the background</t>
  </si>
  <si>
    <t>football player during event between football teams</t>
  </si>
  <si>
    <t>manager , watches his players do a light jog prior last match .</t>
  </si>
  <si>
    <t>research natural and environment in the forest .</t>
  </si>
  <si>
    <t>new year , new me : person , who was wearing a pair of thigh high leather boots an oversized black blazer and a grey jumper told fans she wanted to be</t>
  </si>
  <si>
    <t>man wrote he paid $500 for tickets to the event and received no food</t>
  </si>
  <si>
    <t>eve , small model - model with drug form shape and sculptor</t>
  </si>
  <si>
    <t>we saw a wedding shoot !</t>
  </si>
  <si>
    <t>international truck of the year</t>
  </si>
  <si>
    <t>on this illustration is abstract low poly background , that is made by circles in red , pink , green and black color</t>
  </si>
  <si>
    <t>people who are enjoying cycling along the green path in the public park with a focus on leaves on the street</t>
  </si>
  <si>
    <t>a young woman is walking along the field with flowers .</t>
  </si>
  <si>
    <t>baseball player pitches in a game during the season</t>
  </si>
  <si>
    <t>vector art , isolated on white background .</t>
  </si>
  <si>
    <t>person is tackled by person during their qualifying</t>
  </si>
  <si>
    <t>in the depth of winter</t>
  </si>
  <si>
    <t>architecture and beautiful buildings along the streets</t>
  </si>
  <si>
    <t>retro effect and toned image of a woman hand writing a note with a fountain pen on a notebook .</t>
  </si>
  <si>
    <t>drone shot of a car</t>
  </si>
  <si>
    <t>man in white top holding a basketball under his arm</t>
  </si>
  <si>
    <t>couple fighting : upset man sitting on edge of the bed</t>
  </si>
  <si>
    <t>actors on the cover of photo sharing website - photo sharing !</t>
  </si>
  <si>
    <t>blues artist cutting the cake for the press .</t>
  </si>
  <si>
    <t>young male stands during a sunny fall afternoon</t>
  </si>
  <si>
    <t>abra water taxi and passengers .</t>
  </si>
  <si>
    <t>silhouettes of women thick and thin .</t>
  </si>
  <si>
    <t>reflection in the glass of a nearby modern skyscraper .</t>
  </si>
  <si>
    <t>actor attends show at the tent</t>
  </si>
  <si>
    <t>football player shouts instructions during the match .</t>
  </si>
  <si>
    <t>double room with a large bed for people .</t>
  </si>
  <si>
    <t>this - unit building is under construction on the site of the former building .</t>
  </si>
  <si>
    <t>portrait of a boy with the map of the world painted on his face .</t>
  </si>
  <si>
    <t>have you tried cycling down the canals ?</t>
  </si>
  <si>
    <t>pig with an open mouth lying in hay by person</t>
  </si>
  <si>
    <t>young woman holds her hand under a water tap</t>
  </si>
  <si>
    <t>person and double - sided mini business cards .</t>
  </si>
  <si>
    <t>vector illustration of a banner for festive concept .</t>
  </si>
  <si>
    <t>a pair of exceptional carats emerald and diamond earrings</t>
  </si>
  <si>
    <t>a man doing the hike</t>
  </si>
  <si>
    <t>pack of old empty green beer bottles on a dirty floor</t>
  </si>
  <si>
    <t>dog owners is with his on the road and both looking right at the camera</t>
  </si>
  <si>
    <t>students enrolled must spend at least a year .</t>
  </si>
  <si>
    <t>for maximum efficiency , it was necessary to accelerate hard before killing the engine and allowing the car to coast for as long as possible</t>
  </si>
  <si>
    <t>diagram and the illusion of age</t>
  </si>
  <si>
    <t>professional road racing cyclist and cyclist fight their way to the finish line .</t>
  </si>
  <si>
    <t>all breeds local &amp; imported dogs , animals available for the farm houses a city</t>
  </si>
  <si>
    <t>young women walking on the road with her skateboard</t>
  </si>
  <si>
    <t>in addition to the game fruit deluxe for phones and tablets , you can also download worlds for free .</t>
  </si>
  <si>
    <t>narrow dining tables for a small dining room</t>
  </si>
  <si>
    <t>one of the many shrines at temple</t>
  </si>
  <si>
    <t>picture number from the photo album called</t>
  </si>
  <si>
    <t>see the biggest waves in the world .</t>
  </si>
  <si>
    <t>football player talks to his assistant coach and football player on the bench</t>
  </si>
  <si>
    <t>in this photo , astronomical observatory can be seen as it is suspended in space by invention .</t>
  </si>
  <si>
    <t>this cool mural can be barely glimpsed from the corner .</t>
  </si>
  <si>
    <t>a grey and white dog with floppy ears staring towards the camera .</t>
  </si>
  <si>
    <t>a colorful brown , orange and white butterfly feeds on a pink flower .</t>
  </si>
  <si>
    <t>gold letters a and b with sparkling light bulbs and a pattern .</t>
  </si>
  <si>
    <t>station , as a train is arriving</t>
  </si>
  <si>
    <t>vector fashion illustration , women 's dress on a hanger , hand drawn seamless geometric pattern , fabric repeating texture tribal ethnic ornament , isolated elements for invitation or greeting card design</t>
  </si>
  <si>
    <t>neutral bedroom in an apartment with tan carpet , a low dresser and large windows</t>
  </si>
  <si>
    <t>actor attends the premiere of historical drama film .</t>
  </si>
  <si>
    <t>people arrive for the premiere</t>
  </si>
  <si>
    <t>philosopher quotes : we are in conflict with the world</t>
  </si>
  <si>
    <t>if the ultimate aim of marriage is builder - like love , then it 's primary purpose is to make us more like builder .</t>
  </si>
  <si>
    <t>hands shake lemon juice and olive oil for salad dressing in a jar on wooden cutting board .</t>
  </si>
  <si>
    <t>a man goes for the natural look with a green beard and spiked up hair covered in daisies</t>
  </si>
  <si>
    <t>tennis player in action during a match at london</t>
  </si>
  <si>
    <t>the bride 's show - stopping dress came with a-metre veil and train and she teamed them with heels</t>
  </si>
  <si>
    <t>i &lt;3 her hair in a million .</t>
  </si>
  <si>
    <t>here 's what you can do with computer before the patch</t>
  </si>
  <si>
    <t>history photo of the week -- falls angler</t>
  </si>
  <si>
    <t>upward panning view from the side at night</t>
  </si>
  <si>
    <t>skipper on sailing boat off the coasts</t>
  </si>
  <si>
    <t>beautiful girl walking in a field of rye</t>
  </si>
  <si>
    <t>i love the wood grain die cuts !</t>
  </si>
  <si>
    <t>man throwing a tennis ball for his dog .</t>
  </si>
  <si>
    <t>also pictured was on the coastline photographed by football player</t>
  </si>
  <si>
    <t>top most expensive watches in the world</t>
  </si>
  <si>
    <t>bird perched on a fence looking up</t>
  </si>
  <si>
    <t>call of the wild - the beauty</t>
  </si>
  <si>
    <t>hand drawn vector illustration or drawing of an indigenous girl in a natural landscape vector</t>
  </si>
  <si>
    <t>isolated silhouette of a crown</t>
  </si>
  <si>
    <t>she wants to inspire other girls that might be going through the same thing to go for their dreams</t>
  </si>
  <si>
    <t>flowers on a trellis made from doors overlooking the ocean at a wedding ceremony</t>
  </si>
  <si>
    <t>like a tree you have to find your roots , and then you can bend in the wind</t>
  </si>
  <si>
    <t>black and white portrait of a man in extreme despair</t>
  </si>
  <si>
    <t>you know to never leave your dog in a car , right ? check out these fun alternatives !</t>
  </si>
  <si>
    <t>biological genus walking like a man</t>
  </si>
  <si>
    <t>outre quick weave synthetic hair half wig - lexus * this is an affiliate link .</t>
  </si>
  <si>
    <t>new fence with old trellis in side yard .</t>
  </si>
  <si>
    <t>spokesman and tv personality attend sports team vs game</t>
  </si>
  <si>
    <t>interior view of a completed home .</t>
  </si>
  <si>
    <t>bridges over the river at sunset .</t>
  </si>
  <si>
    <t>people boarding a bus during a winter snow storm on the plateau</t>
  </si>
  <si>
    <t>jigsaw puzzle on a white background .</t>
  </si>
  <si>
    <t>keep it simple but sharp in a knee length pencil skirt and sophisticated crop top</t>
  </si>
  <si>
    <t>concept art of film character</t>
  </si>
  <si>
    <t>how to transition your baby to a crib</t>
  </si>
  <si>
    <t>motorcycle racer and the team attends a press conference after a qualifying session .</t>
  </si>
  <si>
    <t>illustrative design for the new building</t>
  </si>
  <si>
    <t>for just 150 , you can book accommodation type in we have a number of different sized rooms for hire either during the day or evenings , including weekends , which are accessible for most levels of mobility .</t>
  </si>
  <si>
    <t>a small part of the market</t>
  </si>
  <si>
    <t>i leave homework to the last day shirt or hoodie</t>
  </si>
  <si>
    <t>light and shadows at formation in the background</t>
  </si>
  <si>
    <t>bronze sculpture sits comfortably next to its hat by a small pool of water .</t>
  </si>
  <si>
    <t>an image of a birthday cake with candle</t>
  </si>
  <si>
    <t>person talks with his team .</t>
  </si>
  <si>
    <t>rear end of a registered pale blue automobile .</t>
  </si>
  <si>
    <t>diamond ring on a finger under the christmas tree .</t>
  </si>
  <si>
    <t>person on the suspension bridge .</t>
  </si>
  <si>
    <t>pop rock artist wearing a black gown and sandals at awards</t>
  </si>
  <si>
    <t>a 5th - grade student holds up a sign as part .</t>
  </si>
  <si>
    <t>hard rock artist and actor attend the press conference</t>
  </si>
  <si>
    <t>fire trucks race to the fire</t>
  </si>
  <si>
    <t>a ring by jewelry stores business , featuring emeralds and diamonds set in platinum .</t>
  </si>
  <si>
    <t>a sign for organisation on the coast</t>
  </si>
  <si>
    <t>sport , in motion being driven along the seafront</t>
  </si>
  <si>
    <t>a model walks the runway at the presentation during fall in the borough .</t>
  </si>
  <si>
    <t>for the fans : actor posted this picture of herself</t>
  </si>
  <si>
    <t>person turned this vaulted top floor space into a modern bedroom</t>
  </si>
  <si>
    <t>striker celebrates scoring their fourth goal from the penalty spot during the football match</t>
  </si>
  <si>
    <t>the little flowers of her garden are sad .</t>
  </si>
  <si>
    <t>wrestler strikes a funny pose .</t>
  </si>
  <si>
    <t>upper section on the southern side - looking up</t>
  </si>
  <si>
    <t>a mural depicting politician sharing a kiss with politician has appeared .</t>
  </si>
  <si>
    <t>use wallpaper to frame traditional features by choosing a design with a vertical fade .</t>
  </si>
  <si>
    <t>winds lash the coastal city as person approaches .</t>
  </si>
  <si>
    <t>young happy couple in the tulip fields</t>
  </si>
  <si>
    <t>view of the northern portal of tunnel and the poorly laid contractor 's temporary track</t>
  </si>
  <si>
    <t>time lapse of traffic passing through the streets at night</t>
  </si>
  <si>
    <t>an aerial view of the centre</t>
  </si>
  <si>
    <t>a city lit up for a city</t>
  </si>
  <si>
    <t>young man showing showing with determination poetry book .</t>
  </si>
  <si>
    <t>bright red lips against a white background</t>
  </si>
  <si>
    <t>a landscaped courtyard in a l - shaped brick apartment building .</t>
  </si>
  <si>
    <t>film is a live action television series , based on the comic book character of the same name .</t>
  </si>
  <si>
    <t>the home recently sold for over $1.4 million .</t>
  </si>
  <si>
    <t>tree growing through an old shrine</t>
  </si>
  <si>
    <t>close - up of a violin and flowers</t>
  </si>
  <si>
    <t>biological species on an alpine meadow</t>
  </si>
  <si>
    <t>there are so many extra details in this home !</t>
  </si>
  <si>
    <t>a poster for the film</t>
  </si>
  <si>
    <t>my best friend is moving away and i honestly feel like i just lost a part of my life .</t>
  </si>
  <si>
    <t>friesian horse in the snow</t>
  </si>
  <si>
    <t>beginning high in the mountains flows through impenetrable rainforest , flooded forests and vast grasslands before ending its epic journey</t>
  </si>
  <si>
    <t>composition or pigs in a blanket ?</t>
  </si>
  <si>
    <t>blank sheet of paper with a pen to sign .</t>
  </si>
  <si>
    <t>swim with the tuna : pretty blue fish</t>
  </si>
  <si>
    <t>soccer player poses during the team presentation</t>
  </si>
  <si>
    <t>american football player looks on during a football game</t>
  </si>
  <si>
    <t>picture of a horse named person that is white with reddish freckles</t>
  </si>
  <si>
    <t>a city crossing the viaduct over the estuary</t>
  </si>
  <si>
    <t>portrait of a lady , detail .</t>
  </si>
  <si>
    <t>i 'm pretty confident that this is the time that a computer has been plugged into a screen that costs 342 times more than it does .</t>
  </si>
  <si>
    <t>modern bathtub in a black and white bathroom</t>
  </si>
  <si>
    <t>person , a resident , gives his new guide dog , some affection on their back porch .</t>
  </si>
  <si>
    <t>standing by her man : person clung to arm as the pair walked through neighborhood</t>
  </si>
  <si>
    <t>smiling mother making a sand castle on the beach</t>
  </si>
  <si>
    <t>welcome to mural by person , the graffiti artist known</t>
  </si>
  <si>
    <t>image of : how to decorate a living room simple</t>
  </si>
  <si>
    <t>person making a splash in the new pond</t>
  </si>
  <si>
    <t>a time lapse shot of the edge of a hill and the clouds drifting above</t>
  </si>
  <si>
    <t>ships funnel on a ferry</t>
  </si>
  <si>
    <t>who 's going next week to do an opera with her mentor ? this girl !</t>
  </si>
  <si>
    <t>affection is inspired a lady who just wishes to find love as its everything that means the world to her .</t>
  </si>
  <si>
    <t>they are prettier than me , and i 'm a girl</t>
  </si>
  <si>
    <t>room also has sweeping views of the ocean .</t>
  </si>
  <si>
    <t>invention on top of the city</t>
  </si>
  <si>
    <t>the skyline pictured in this undated photo .</t>
  </si>
  <si>
    <t>tees off from the 9th hole during the final round</t>
  </si>
  <si>
    <t>elephants drinking from a river</t>
  </si>
  <si>
    <t>happy women in a field .</t>
  </si>
  <si>
    <t>a happy couple outside their new house</t>
  </si>
  <si>
    <t>portrait of a model after the show</t>
  </si>
  <si>
    <t>view down to the small very picturesque fishing village</t>
  </si>
  <si>
    <t>artist reviews some of the proposed designs for monday 's front page , as the design team looks on .</t>
  </si>
  <si>
    <t>path between the pine trees</t>
  </si>
  <si>
    <t>it 's easy to spend all afternoon wandering the grounds .</t>
  </si>
  <si>
    <t>a closeup shot of chess pieces on a chessboard .</t>
  </si>
  <si>
    <t>recurring competition in the rain</t>
  </si>
  <si>
    <t>the road to the jungle</t>
  </si>
  <si>
    <t>section of the trail where the trails split</t>
  </si>
  <si>
    <t>flirting on a street , 1960s</t>
  </si>
  <si>
    <t>a cute purple halloween pumpkin reveals a creepy smile that sayshappy halloween , isolated on white</t>
  </si>
  <si>
    <t>portrait of siblings on a tractor</t>
  </si>
  <si>
    <t>a hand counting pennies on a wooden desk .</t>
  </si>
  <si>
    <t>a quiet book lined corner</t>
  </si>
  <si>
    <t>or use a ton of them for an elaborate wreath .</t>
  </si>
  <si>
    <t>my mother and my daughter always shared a love of animals .</t>
  </si>
  <si>
    <t>lines of flags adorn a market hall in advance of royal celebrations</t>
  </si>
  <si>
    <t>artists perform at the grand opening .</t>
  </si>
  <si>
    <t>rats are joined at the tails , illustration , 19th century</t>
  </si>
  <si>
    <t>herding cattle in the pasture</t>
  </si>
  <si>
    <t>time lapse as it orbits the earth .</t>
  </si>
  <si>
    <t>a ship makes its way through the ice</t>
  </si>
  <si>
    <t>actor poses during the red carpet</t>
  </si>
  <si>
    <t>a themed baby shower is a simpler way to pull off a baby shower with a baby - q feel .</t>
  </si>
  <si>
    <t>person saves the princess from the tower and recognized in love .</t>
  </si>
  <si>
    <t>imam - an ocean of knowledge who reflected divine light on earth .</t>
  </si>
  <si>
    <t>line drawing of a fox sitting on old paper</t>
  </si>
  <si>
    <t>actor attends the fall fashion show during fashion week .</t>
  </si>
  <si>
    <t>triathlete helping his brother before crossing the line , the siblings finishing in second and third place respectively .</t>
  </si>
  <si>
    <t>soccer player vies with olympic athlete during the league match at the stadium</t>
  </si>
  <si>
    <t>actor speaks during a campaign rally of gubernatorial candidate for politician .</t>
  </si>
  <si>
    <t>the road via painting artist</t>
  </si>
  <si>
    <t>floating on a lake at sunset</t>
  </si>
  <si>
    <t>hard rock artist rocks out up close to audience members on tuesday .</t>
  </si>
  <si>
    <t>person collides with person during their soccer match at the arena</t>
  </si>
  <si>
    <t>hanging out with a turtle</t>
  </si>
  <si>
    <t>pedigreed animal - it 's the end of the world as we know it i feel fine</t>
  </si>
  <si>
    <t>photo - world premiere of the series</t>
  </si>
  <si>
    <t>black wheelchair on the beach</t>
  </si>
  <si>
    <t>art period and visual artist : inspired by the culture</t>
  </si>
  <si>
    <t>forecasting a new trend in design , there were no monochrome palettes at this exhibit at the fair , only lush colours .</t>
  </si>
  <si>
    <t>my favorite city in the world .</t>
  </si>
  <si>
    <t>the process used for saving the seeds of a cucumber</t>
  </si>
  <si>
    <t>ice hockey coach conducts practice .</t>
  </si>
  <si>
    <t>her name says it all : equestrian had on mirrored sunglasses and her hair pulled back with a black choker</t>
  </si>
  <si>
    <t>looking back on the summit .</t>
  </si>
  <si>
    <t>christmas snowman with a bell and a gift in style</t>
  </si>
  <si>
    <t>multiplayer video game has the largest budget or any game in history ?</t>
  </si>
  <si>
    <t>aerial view of the underwater waterfall and peninsula .</t>
  </si>
  <si>
    <t>death metal artist performs a live concert at national register of historic places location during the heavy metal</t>
  </si>
  <si>
    <t>airplane coming in for a landing at the airstrip</t>
  </si>
  <si>
    <t>religious frescoes for a private chapel</t>
  </si>
  <si>
    <t>skateboarder and and basketball center attend awards .</t>
  </si>
  <si>
    <t>glossy democratic party logo on a round button</t>
  </si>
  <si>
    <t>big celebration : the union was marked by an elaborate fireworks display out over the water</t>
  </si>
  <si>
    <t>frosted glass screens around the hot tub</t>
  </si>
  <si>
    <t>cartoon man walking across a tightrope with a red bandana</t>
  </si>
  <si>
    <t>to water to a fishing boat</t>
  </si>
  <si>
    <t>a close up view of damage to the south side wall the day after aircraft model accidently</t>
  </si>
  <si>
    <t>players react after scoring during the football match .</t>
  </si>
  <si>
    <t>animal , oval gravestone from ceramic tile with an image of a cat * details can be found by clicking on the image .</t>
  </si>
  <si>
    <t>i still have several layers of sand to remove from the bottom part of our ridiculously steep driveway</t>
  </si>
  <si>
    <t>palm trees blowing in the wind during hurricane</t>
  </si>
  <si>
    <t>the sky over a city illuminated many lanterns</t>
  </si>
  <si>
    <t>person - lovely for the holidays !</t>
  </si>
  <si>
    <t>culinary training students &amp; staff , and chefs</t>
  </si>
  <si>
    <t>such a pretty dining area with round table</t>
  </si>
  <si>
    <t>elegant woman in a black coat riding on a brown horse</t>
  </si>
  <si>
    <t>bringing change : organization leader , with noble people is set to bring a whole new era to the family</t>
  </si>
  <si>
    <t>little girl receiving medical attention from a team of dedicated pediatric nurses</t>
  </si>
  <si>
    <t>fountain at the forest at night</t>
  </si>
  <si>
    <t>flats and shacks on the outskirts .</t>
  </si>
  <si>
    <t>table setting for media genre</t>
  </si>
  <si>
    <t>good guys or bad guys , snipers have a role to play in thriller film .</t>
  </si>
  <si>
    <t>person , provide security for army soldiers from the 8th</t>
  </si>
  <si>
    <t>people gather as preparations take place for conference series , sunday .</t>
  </si>
  <si>
    <t>friendly the fox stands between small trees .</t>
  </si>
  <si>
    <t>people were all smiles before he joked they could be on next years show</t>
  </si>
  <si>
    <t>smiling mother holding a baby in her arms isolated on white background</t>
  </si>
  <si>
    <t>men in traditional clothing during a ceremony celebrating the city anniversary in capital</t>
  </si>
  <si>
    <t>file -- in this file photo , looks on from the sideline during the second half of a college football game against american football team .</t>
  </si>
  <si>
    <t>overjoyed teenage girl holding a car key and making a thumb up sign isolated on white background</t>
  </si>
  <si>
    <t>elderly friends with bicycles are talking in the park</t>
  </si>
  <si>
    <t>business executives sitting on a couch under umbrellas</t>
  </si>
  <si>
    <t>actors walk along tourist attraction while on the set of their new movie</t>
  </si>
  <si>
    <t>woman sitting outside holding an umbrella</t>
  </si>
  <si>
    <t>learn how to trim , reduce , and amputate extraneous tree and shrub limbs .</t>
  </si>
  <si>
    <t>small house and the adjacent street .</t>
  </si>
  <si>
    <t>the most flattering and comfortable way to wear false lashes for eyes</t>
  </si>
  <si>
    <t>close up bush isolated with no flower</t>
  </si>
  <si>
    <t>personi looked up in the sky and trusted in deity .</t>
  </si>
  <si>
    <t>portrait of young attractive man with blue eyes turns his head , looks at the camera and smiling in the street</t>
  </si>
  <si>
    <t>graphic simulated view of a black hole in the middle of the outer space , with stars and diffuse rays of light</t>
  </si>
  <si>
    <t>10 of the most futuristic buildings in the world</t>
  </si>
  <si>
    <t>a classic dessert only fit for after a classic meal .</t>
  </si>
  <si>
    <t>salad with nuts served in a restaurant</t>
  </si>
  <si>
    <t>need to get some purple in my brows so they match my hair</t>
  </si>
  <si>
    <t>models prepare before the presentation during fashion week .</t>
  </si>
  <si>
    <t>ancient cannons stand in the row on cobbled yard in museum</t>
  </si>
  <si>
    <t>neighbourhood is surrounded by police after a man struck a police officer with a hammer .</t>
  </si>
  <si>
    <t>this easy rustic fall table setting uses inexpensive items you probably already have on hand without spending a lot of time or money !</t>
  </si>
  <si>
    <t>full moon shining over the golden gate bridge</t>
  </si>
  <si>
    <t>pop artist performs onstage at awards held .</t>
  </si>
  <si>
    <t>passenger airplane flying overhead high in the sky above cumulus clouds at sunset .</t>
  </si>
  <si>
    <t>property image # typical village house</t>
  </si>
  <si>
    <t>police make an arrest outside store</t>
  </si>
  <si>
    <t>engagement rings in poetry book</t>
  </si>
  <si>
    <t>swimming in the sea , flat illustration vector</t>
  </si>
  <si>
    <t>the city square at china</t>
  </si>
  <si>
    <t>ice hockey player poses for a portrait during camp at the university</t>
  </si>
  <si>
    <t>how to spend perfect days .</t>
  </si>
  <si>
    <t>portrait of an old dog against blue background photo</t>
  </si>
  <si>
    <t>happy couple with cowboy hats looking to the future isolated on white background</t>
  </si>
  <si>
    <t>illustration of birds on a wreath</t>
  </si>
  <si>
    <t>view of a lake during sunset</t>
  </si>
  <si>
    <t>greek dish on a table .</t>
  </si>
  <si>
    <t>players celebrate winning the match</t>
  </si>
  <si>
    <t>a happy pig in the fields .</t>
  </si>
  <si>
    <t>funny animals , funny animals pictures , animal photos</t>
  </si>
  <si>
    <t>young disabled man sitting in a wheelchair</t>
  </si>
  <si>
    <t>person on the left at indoor climbing wall</t>
  </si>
  <si>
    <t>silhouette of a couple dancing</t>
  </si>
  <si>
    <t>hands typing on a laptop keyboard</t>
  </si>
  <si>
    <t>a garden bed at the front of a school</t>
  </si>
  <si>
    <t>brands : luxury , sport and fashion holding strong on the global ranking</t>
  </si>
  <si>
    <t>time lapse of the area</t>
  </si>
  <si>
    <t>bright paintings star - shaped flower glows brightly in the darkness .</t>
  </si>
  <si>
    <t>the game is afoot for actors</t>
  </si>
  <si>
    <t>person relies on the generosity of others to help feed our horses and continue to offer programs at a significantly reduced rate .</t>
  </si>
  <si>
    <t>wedding dress hung on a personalised hanger ready for wedding ceremony</t>
  </si>
  <si>
    <t>biological species in a flower pot</t>
  </si>
  <si>
    <t>boy and the dog in the park</t>
  </si>
  <si>
    <t>map and the free cities</t>
  </si>
  <si>
    <t>a firefighter tends to a house fire in the block .</t>
  </si>
  <si>
    <t>near the sunken gardens and person</t>
  </si>
  <si>
    <t>family trip in a motorboat</t>
  </si>
  <si>
    <t>the wall of natural stone - natural background</t>
  </si>
  <si>
    <t>pop artist performs in concert</t>
  </si>
  <si>
    <t>image result for hairstyles for a high forehead</t>
  </si>
  <si>
    <t>shape on a white plate .</t>
  </si>
  <si>
    <t>person went for a fashion forward look while person kept it simple</t>
  </si>
  <si>
    <t>for person around the world</t>
  </si>
  <si>
    <t>car manufacturers from all over the world present their newest models and concept cars at this year 's car</t>
  </si>
  <si>
    <t>typical street in the district</t>
  </si>
  <si>
    <t>goal : conserve and sustainably use the oceans , seas and marine resources for sustainable development</t>
  </si>
  <si>
    <t>band members rehearsing a song in studio , time lapse</t>
  </si>
  <si>
    <t>interior shot of traditional decor</t>
  </si>
  <si>
    <t>person attends the gala performance</t>
  </si>
  <si>
    <t>wildflowers and grass seed blowing in the wind , also a bumble bee visits the flowers</t>
  </si>
  <si>
    <t>boy drawing faces in the condensation on a window</t>
  </si>
  <si>
    <t>man behind the traditional barred window</t>
  </si>
  <si>
    <t>miniature portrait of person as noble title .</t>
  </si>
  <si>
    <t>sport stretches on bar , graceful girl practicing ballet in the studio</t>
  </si>
  <si>
    <t>a police officer sits outside the apartment of person after her torso was found .</t>
  </si>
  <si>
    <t>a general view prior to the match .</t>
  </si>
  <si>
    <t>seamless pattern of bright , striped hearts on a white background .</t>
  </si>
  <si>
    <t>person holds his hands on the wedding ceremonial attributes on the altar in a church</t>
  </si>
  <si>
    <t>a man of many stripes</t>
  </si>
  <si>
    <t>close - up portrait of a young man in a knitted hat</t>
  </si>
  <si>
    <t>beautiful unhappy girl teenager in a hat emotionally expresses sadness and despair on a white background stock footage video</t>
  </si>
  <si>
    <t>vector icons in the form of screwdriver with nuts and bolts .</t>
  </si>
  <si>
    <t>cover art by fictional character creator</t>
  </si>
  <si>
    <t>rising eagle in the mountains</t>
  </si>
  <si>
    <t>this beautiful purple - white themed condominium is a sight for sore eyes .</t>
  </si>
  <si>
    <t>small gift box in a hand icon</t>
  </si>
  <si>
    <t>person learning how to hang from her legs , with the help of person .</t>
  </si>
  <si>
    <t>old vintage wooden bridge over a creek in the countryside</t>
  </si>
  <si>
    <t>formal garden in the tradition showing planted formal beds and pergola</t>
  </si>
  <si>
    <t>person stands next to his car in which he won consecutive main events .</t>
  </si>
  <si>
    <t>a pile of freshly boiled crabs on the beach</t>
  </si>
  <si>
    <t>property image # romantic cottage for 2</t>
  </si>
  <si>
    <t>outfit idea : cute and casual with a hoodie and sneakers</t>
  </si>
  <si>
    <t>a tourist in the old town makes a photo of the house and walks</t>
  </si>
  <si>
    <t>film character feeding a cat with child near christmas tree</t>
  </si>
  <si>
    <t>letter o from alphabet of balloons on a white background</t>
  </si>
  <si>
    <t>the slogans of elections for deputies in the parliament</t>
  </si>
  <si>
    <t>kids having fun on a bouncy inflatable castle or house</t>
  </si>
  <si>
    <t>donation day grainy textured icon for overlay watermark stamps .</t>
  </si>
  <si>
    <t>original concert poster for the super group that was put together by local brewery , featuring composer with rhythm and blues artist and a revolving cast of musicians .</t>
  </si>
  <si>
    <t>home office in a tiny apartment</t>
  </si>
  <si>
    <t>cartoon christmas dog carrying a present # by person</t>
  </si>
  <si>
    <t>actors attend the after party for the premiere screening .</t>
  </si>
  <si>
    <t>high quality map of brazilian state is a state with borders of the municipalities</t>
  </si>
  <si>
    <t>vector silver sticker with map and flag .</t>
  </si>
  <si>
    <t>aromatic cone smoldering in a ceramic stand and emits smoke of different colors and intensity</t>
  </si>
  <si>
    <t>ethnicity holding a pile of dollar bills</t>
  </si>
  <si>
    <t>family members help a devotee to hook the fruits on his body by using</t>
  </si>
  <si>
    <t>administrative division in the evening</t>
  </si>
  <si>
    <t>a picnic on the beach</t>
  </si>
  <si>
    <t>automotive industry business at the base has been a successful model .</t>
  </si>
  <si>
    <t>footballer shoots the ball with his left leg during a match as part of the 12th round for football world cup .</t>
  </si>
  <si>
    <t>man dives to score during game .</t>
  </si>
  <si>
    <t>tray of sushi on a white background seen from above</t>
  </si>
  <si>
    <t>a close - up on a basket of freshly picked red cherries</t>
  </si>
  <si>
    <t>the shop the family home of politician</t>
  </si>
  <si>
    <t>the winning team with people and person of person .</t>
  </si>
  <si>
    <t># forward of the men 's basketball team competes during a game</t>
  </si>
  <si>
    <t>there 's going to be a wine festival just outside filming location</t>
  </si>
  <si>
    <t>photograph of a martini glass half filled with water .</t>
  </si>
  <si>
    <t>bride and bridesmaids before the church service at wedding</t>
  </si>
  <si>
    <t>looking up at a building .</t>
  </si>
  <si>
    <t>portrait of a happy man covering his ears with fingers isolated on a white background</t>
  </si>
  <si>
    <t>the football field just after the sun has risen .</t>
  </si>
  <si>
    <t>tattoo by person / when i get my sleeves , i hope to have them done by this tattoo artist !</t>
  </si>
  <si>
    <t>huge traditional living room idea with beige walls and a standard fireplace</t>
  </si>
  <si>
    <t>hand drawn illustration of an ancient harp .</t>
  </si>
  <si>
    <t>when these plates were in vogue , literally millions of them were made , and still exist today .</t>
  </si>
  <si>
    <t>martial artist attends film premiere .</t>
  </si>
  <si>
    <t>football player is seen before the match .</t>
  </si>
  <si>
    <t>the view north along the ridge to the beacon</t>
  </si>
  <si>
    <t>woman crying in front of the ocean in winter after fight with boyfriend</t>
  </si>
  <si>
    <t>leather belt on a white background</t>
  </si>
  <si>
    <t>novelist arrives at the premiere</t>
  </si>
  <si>
    <t>worm the caterpillars eating leaves and stems of plants</t>
  </si>
  <si>
    <t>river with the setting sun shining through a gap in the trees</t>
  </si>
  <si>
    <t>models in wheelchairs on the ramp</t>
  </si>
  <si>
    <t>vector illustration of a card with heart</t>
  </si>
  <si>
    <t>this map explains the weather we had in newspaper</t>
  </si>
  <si>
    <t>old man seated down in a red sofa in an empty living room looking at his watch</t>
  </si>
  <si>
    <t>portrait of the new archbishop of religious leader</t>
  </si>
  <si>
    <t>buttons laid out on both sides of the new steering wheel .</t>
  </si>
  <si>
    <t>in addition to the game car eats car : racing for phones and tablets , you can also download car : racer for free .</t>
  </si>
  <si>
    <t>inscription written by hand on the sand , in the pointer made from rope</t>
  </si>
  <si>
    <t>athlete throws his first pass complete for yards against us state during the first half of a college football game .</t>
  </si>
  <si>
    <t>road in a winter forest from above .</t>
  </si>
  <si>
    <t>website created while employed .</t>
  </si>
  <si>
    <t>vector illustration of a tree with leaves with place for text</t>
  </si>
  <si>
    <t>an aircraft parked at the airport runway at night .</t>
  </si>
  <si>
    <t>little bridge on a walking path in the province</t>
  </si>
  <si>
    <t>dropping green leaves on a white background .</t>
  </si>
  <si>
    <t>tennis player hits a return to tennis player during tennis tournament .</t>
  </si>
  <si>
    <t>petrol station on the steppe</t>
  </si>
  <si>
    <t>the young superstar is mobbed by adoring fans after top scoring in the competition</t>
  </si>
  <si>
    <t>senior caucasian man thinking about his next move during a game of chess outdoors</t>
  </si>
  <si>
    <t>shoal of small fish under a wreck</t>
  </si>
  <si>
    <t>guard pug on duty - join the pugs</t>
  </si>
  <si>
    <t>freshman running back person runs for a-yard touchdown early in the first half of the game against community college .</t>
  </si>
  <si>
    <t>fashions of the additional photo</t>
  </si>
  <si>
    <t>red roof and white wall tiles around complex in the part</t>
  </si>
  <si>
    <t>twisted tree roots by the river bank</t>
  </si>
  <si>
    <t>website category chandelier - or - what to do with all those beads !</t>
  </si>
  <si>
    <t>neutral emoticon white icons in round glossy buttons with steel frames on black background .</t>
  </si>
  <si>
    <t>a view of the sign atop mountain from the streets below</t>
  </si>
  <si>
    <t>equestrian at show during event</t>
  </si>
  <si>
    <t>image of an oak tree</t>
  </si>
  <si>
    <t>mill in the evening by painting artist</t>
  </si>
  <si>
    <t>a city behind some trees with a beautiful blue sky</t>
  </si>
  <si>
    <t>image may contain : person , on stage , playing a musical instrument , sitting and night</t>
  </si>
  <si>
    <t>purple mini sequins dress free people mini dress - dark purple with a cross back .</t>
  </si>
  <si>
    <t>it 's basketball player vs. basketball point guard for the title .</t>
  </si>
  <si>
    <t>photographer pictured with her work .</t>
  </si>
  <si>
    <t>vector hand drawn unicorn dancing on a rainbow .</t>
  </si>
  <si>
    <t>a good book might be a great edition to your summer .</t>
  </si>
  <si>
    <t>a night view of old town , with lanterns flying in the sky</t>
  </si>
  <si>
    <t>soccer ball on the green field</t>
  </si>
  <si>
    <t>restaurant next to the famous</t>
  </si>
  <si>
    <t>look at this metal roof installed in the metro area !</t>
  </si>
  <si>
    <t>powder coated rims hot out of the drying oven</t>
  </si>
  <si>
    <t>crabs on the beach , close - up</t>
  </si>
  <si>
    <t>i miss this kind of messages ... letter in a bottle</t>
  </si>
  <si>
    <t>footage on a beautiful sunny and very windy day surrounded by mountains on either side of the river .</t>
  </si>
  <si>
    <t>a road continues straight into the distance</t>
  </si>
  <si>
    <t>a wild goat eats leaves from a tree</t>
  </si>
  <si>
    <t>tourist attraction - the world famous beer festival</t>
  </si>
  <si>
    <t>musicians of rock artist with latin pop artist perform onstage during award category honoring musical artist held .</t>
  </si>
  <si>
    <t>due to the resort 's plenty amount of runs , every skier will find their favorite slope .</t>
  </si>
  <si>
    <t>salad in a jar isolated on white background .</t>
  </si>
  <si>
    <t>seamless pattern with small dots of fresh colors on a white background .</t>
  </si>
  <si>
    <t>young man express himself to a young woman</t>
  </si>
  <si>
    <t>dogs are probably one of the most diverse - looking species on the planet .</t>
  </si>
  <si>
    <t>kitten sleeping on the pillow</t>
  </si>
  <si>
    <t>filming location at night photographed</t>
  </si>
  <si>
    <t>cocktails in a bag on a table</t>
  </si>
  <si>
    <t>a part of the beautiful gardens</t>
  </si>
  <si>
    <t>seamless pattern with blue leaves and flowers on a blue background</t>
  </si>
  <si>
    <t>a puddle of christmas lights</t>
  </si>
  <si>
    <t>the open lower gates and drained chamber of a lock during maintenance</t>
  </si>
  <si>
    <t>passengers wait in a transport aircraft based .</t>
  </si>
  <si>
    <t>another view of spacious twin - bedded room</t>
  </si>
  <si>
    <t>plans for a new store .</t>
  </si>
  <si>
    <t>actor plays piano on the set of romantic comedy film .</t>
  </si>
  <si>
    <t>football player scores his sides first goal during the match .</t>
  </si>
  <si>
    <t>knitting - close up of a lady 's hands knitting</t>
  </si>
  <si>
    <t>people of the world standing around the earth - helping hand</t>
  </si>
  <si>
    <t>fashion designer behind the scenes</t>
  </si>
  <si>
    <t>pop artist of rhythm and blues artist performs onstage at awards .</t>
  </si>
  <si>
    <t>county extruded on the physical map .</t>
  </si>
  <si>
    <t>how to make a watering can planter .</t>
  </si>
  <si>
    <t>traditional pop artist performs at the nightclub</t>
  </si>
  <si>
    <t>a vintage steering wheel from an old car</t>
  </si>
  <si>
    <t>person and blue printed paper for a lampshade</t>
  </si>
  <si>
    <t>a basket with red flowers and welcome sign on a house wall</t>
  </si>
  <si>
    <t>happy couple shopping online on the couch</t>
  </si>
  <si>
    <t>~ photo of new vintage neon sign located .</t>
  </si>
  <si>
    <t>tourist attraction is one of most popular hikes , and has a steep descent into the canyon itself .</t>
  </si>
  <si>
    <t>next day we rode to those snowy mountains under the clouds</t>
  </si>
  <si>
    <t>a bathroom to hide in ... for hours !</t>
  </si>
  <si>
    <t>happy young girl sending a kiss in front of large green screen monitor</t>
  </si>
  <si>
    <t>these pots could not be simpler - sticks and lights .</t>
  </si>
  <si>
    <t>patients in a waiting room</t>
  </si>
  <si>
    <t>pop artist and woman attends award</t>
  </si>
  <si>
    <t>pink , purple and green flower arrangement in the box</t>
  </si>
  <si>
    <t>vintage map of the world .</t>
  </si>
  <si>
    <t>fun idea for the foyer , or really almost any room in the house .</t>
  </si>
  <si>
    <t>happy new year card with glasses , mustache and a ribbon isolated on white background .</t>
  </si>
  <si>
    <t>penguin resting on a rock</t>
  </si>
  <si>
    <t>bride walking down the isle</t>
  </si>
  <si>
    <t>a fisherman throws a large fish up to the quayside from his fishing boat</t>
  </si>
  <si>
    <t>profession acting as a living scarecrow with a black crow on his shoulder</t>
  </si>
  <si>
    <t>footballer takes his runners - up medal off after failing to inspire constitutional republic to victory during a heated game</t>
  </si>
  <si>
    <t>one of a kind emerald and diamond ring in yellow and white gold .</t>
  </si>
  <si>
    <t>animal rests in the grass keeping an ever - watchful gaze</t>
  </si>
  <si>
    <t>edition of magazine with a beautiful cover .</t>
  </si>
  <si>
    <t>entrance of the house from a different angle</t>
  </si>
  <si>
    <t>jar full of colorful candies on a white background</t>
  </si>
  <si>
    <t>snowflake is an ornament for holidays .</t>
  </si>
  <si>
    <t>couple of horses is running on the green meadow in summertime</t>
  </si>
  <si>
    <t>sinful colors be happy and buy polish</t>
  </si>
  <si>
    <t>contemporary carpeted bedroom idea with gray walls and a ribbon fireplace</t>
  </si>
  <si>
    <t>all i want for christmas is person</t>
  </si>
  <si>
    <t>young woman feeding horse a carrot , apples in hand</t>
  </si>
  <si>
    <t>commuters shift from train to another for travel thursday .</t>
  </si>
  <si>
    <t>composer performs onstage during awards</t>
  </si>
  <si>
    <t>vector abstract hatched map of state isolated on a white background .</t>
  </si>
  <si>
    <t>the proposed tower designed by architecture firm features an externally expressed structural system inspired by the concept of a tree .</t>
  </si>
  <si>
    <t>photo - the statue of event adorned with numerous candles and flowers .</t>
  </si>
  <si>
    <t>picture of an old , used tennis ball on the ground surrounded by dirt and grass</t>
  </si>
  <si>
    <t>grapes - one of the few cases where the wine really does taste just like the grape .</t>
  </si>
  <si>
    <t>person in copper rough &amp; tough leather .</t>
  </si>
  <si>
    <t>this lightning strike is a very rare and beautiful hand blown glass marble made in the late 1800s .</t>
  </si>
  <si>
    <t>film producer and person attend the world premiere</t>
  </si>
  <si>
    <t>loving this street style look on person at our 20th anniversary event .</t>
  </si>
  <si>
    <t>shopping centre from the river</t>
  </si>
  <si>
    <t>a plane carrying passengers has crashed off a runway after smoke was seen in the cabin ahead of take - off from the the holiday resort</t>
  </si>
  <si>
    <t>camping in a luxury tented camp</t>
  </si>
  <si>
    <t>to change that , you should go</t>
  </si>
  <si>
    <t>a heart made of rocks by a creek .</t>
  </si>
  <si>
    <t>actor attends the world premiere of the film</t>
  </si>
  <si>
    <t>equestrian and her horse take an obstacle during the prize</t>
  </si>
  <si>
    <t>sunset by painting artist - my all time favorite piece of art</t>
  </si>
  <si>
    <t>actor acting with actor in form .</t>
  </si>
  <si>
    <t>cup of coffee on a window sill</t>
  </si>
  <si>
    <t>high definition time lapse of a beautiful rocky landscape with stormy clouds shot as a probe</t>
  </si>
  <si>
    <t>animal sitting with a bowl of popcorn</t>
  </si>
  <si>
    <t>fire fighters were first on the scene responding to a house fire .</t>
  </si>
  <si>
    <t>the bones of the foot</t>
  </si>
  <si>
    <t>bumble bee on a sunflower</t>
  </si>
  <si>
    <t>biological genus opened its first blossoms last week , and will bloom off and on through early spring .</t>
  </si>
  <si>
    <t>map on a flag button , white background</t>
  </si>
  <si>
    <t>the heavy metal band performs a live concert at person .</t>
  </si>
  <si>
    <t>dead sheep lying on the mountain side</t>
  </si>
  <si>
    <t>elderly people on a bench</t>
  </si>
  <si>
    <t>climber climbing a difficult overhead portion of the climbing wall</t>
  </si>
  <si>
    <t>composer of pop punk artist performs on stage</t>
  </si>
  <si>
    <t>unesco world heritage site on the lake in autumn stock photo</t>
  </si>
  <si>
    <t>shirt unbuttoned : person kept cool by leaving a few top buttons undone on his white shirt</t>
  </si>
  <si>
    <t>person attends premiere at amc empire theater</t>
  </si>
  <si>
    <t>at sunset the farmer walks the field carrying a box with green plants</t>
  </si>
  <si>
    <t>first , fashion designer is to die for .</t>
  </si>
  <si>
    <t>it is a small but functional apartment .</t>
  </si>
  <si>
    <t>burgers cooking on a barbecue grill</t>
  </si>
  <si>
    <t>person and country artist look like lovebirds on the red carpet .</t>
  </si>
  <si>
    <t>planning a wedding while going back to school</t>
  </si>
  <si>
    <t>the foot and cycle bridge over river</t>
  </si>
  <si>
    <t>why ceramic coating on my vehicle ? good investment the coating will protect the vehicles exterior and interior from deteriorating for a lifetime .</t>
  </si>
  <si>
    <t>loving couple look at each other and begin to kiss .</t>
  </si>
  <si>
    <t>bright summer sun on an orange and yellow background photo</t>
  </si>
  <si>
    <t>players celebrate after winning the national championship on monday .</t>
  </si>
  <si>
    <t>the house was built of local sandstone .</t>
  </si>
  <si>
    <t>vector seamless pattern with garden flowers on a black background .</t>
  </si>
  <si>
    <t>a dog curled up asleep on a sleeping woman</t>
  </si>
  <si>
    <t>this large dead oak tree came down .</t>
  </si>
  <si>
    <t>people from countries attended the pilgrimage .</t>
  </si>
  <si>
    <t>folks sit down to a business meeting .</t>
  </si>
  <si>
    <t>dried tree in the lake - null</t>
  </si>
  <si>
    <t>even if you got kilometres out of your original tires , that 's no guarantee your next set -- even if they 're the same brand and model -- will perform the same .</t>
  </si>
  <si>
    <t>bridge not long after being built .</t>
  </si>
  <si>
    <t>parish church in the town</t>
  </si>
  <si>
    <t>person drains moorland above settle into river</t>
  </si>
  <si>
    <t>person collapses on stage while performing at the finals</t>
  </si>
  <si>
    <t>short story by person person</t>
  </si>
  <si>
    <t>number logo symbol in the colorful square on white background .</t>
  </si>
  <si>
    <t>this minimalist , modern home features dark hardwood floors and white accents throughout .</t>
  </si>
  <si>
    <t>soccer player shoots past football player during the match .</t>
  </si>
  <si>
    <t>person draws a stunning goddess for this black and red tattoo design</t>
  </si>
  <si>
    <t>cheerleaders perform during the game against sports team .</t>
  </si>
  <si>
    <t>... to many of the artifacts themselves .</t>
  </si>
  <si>
    <t>getting the giggles : people put on a friendly display at the premiere</t>
  </si>
  <si>
    <t>family is a gift of life</t>
  </si>
  <si>
    <t>the ruins of the western gatehouse taken from the keep .</t>
  </si>
  <si>
    <t>icon design , glyph style icon - yellow enclosed in a square</t>
  </si>
  <si>
    <t>dogs and people in the snow</t>
  </si>
  <si>
    <t>the building from where person was kidnapped .</t>
  </si>
  <si>
    <t>celebration of the 750th anniversary of parade</t>
  </si>
  <si>
    <t>a boy poses for a photo .</t>
  </si>
  <si>
    <t>animal is waiting for some food</t>
  </si>
  <si>
    <t>neo soul artist attends festival</t>
  </si>
  <si>
    <t>beautiful woman breathes yellow flowers in a green field .</t>
  </si>
  <si>
    <t>its a pink theme baby shower or nursery background with decorated borders on pink wood background .</t>
  </si>
  <si>
    <t>view of the grey beaches of island .</t>
  </si>
  <si>
    <t>hiking in a temperate rainforest</t>
  </si>
  <si>
    <t>silhouette of a rhinoceros at sunset</t>
  </si>
  <si>
    <t>businessman slipped on a floor next to caution sign</t>
  </si>
  <si>
    <t>female doctor wearing a blue coat and stethoscope .</t>
  </si>
  <si>
    <t>person jumps to claim the ball while watched by person during the game .</t>
  </si>
  <si>
    <t>spring - summer ready - to - wear fashion collection presented during event</t>
  </si>
  <si>
    <t>industry , walks you through trends</t>
  </si>
  <si>
    <t>racecar driver being interviewed at the unveiling ceremony of the car</t>
  </si>
  <si>
    <t>gold spoons and fork on the gray wooden background .</t>
  </si>
  <si>
    <t>young woman with glass of red wine near the fireplace</t>
  </si>
  <si>
    <t>person performs with the band as support to hard rock artist</t>
  </si>
  <si>
    <t>perhaps it 's filming location coming out , but we are actor chose for her walk down the red carpet .</t>
  </si>
  <si>
    <t>while a large family can garner strange looks from onlookers it continues to be a source of many blessings , some of them perhaps a bit surprising for its members .</t>
  </si>
  <si>
    <t>women are doing push ups on the grass in the park</t>
  </si>
  <si>
    <t>moving train on elevated tracks within buildings</t>
  </si>
  <si>
    <t>this abandoned house is out</t>
  </si>
  <si>
    <t>seriously ... get to know this breed before you jump all in !</t>
  </si>
  <si>
    <t>there are miles of drive through the shady woodlands , around the lakes and streams that are patched with azaleas .</t>
  </si>
  <si>
    <t>coffee machine filling a cup with hot fresh coffee</t>
  </si>
  <si>
    <t>happy valentines day - love lettering calligraphy phrase isolated on the background .</t>
  </si>
  <si>
    <t>a handsome black man with a bald head on a white background</t>
  </si>
  <si>
    <t>maxi dresses and maxi skirts the most fashionable pieces of clothing this season</t>
  </si>
  <si>
    <t>me by one of the doors</t>
  </si>
  <si>
    <t>the groom spins his beautiful bride in this black and white photo .</t>
  </si>
  <si>
    <t>woman with broken car 's engine on the road .</t>
  </si>
  <si>
    <t>author hard at work once again on a chilly , steaming morning at the hot waterfall .</t>
  </si>
  <si>
    <t>a horizontal image of a freight train traveling through the snowcapped rocky mountains</t>
  </si>
  <si>
    <t>poodle ranch supplies the world</t>
  </si>
  <si>
    <t>young woman and her son riding a bicycle .</t>
  </si>
  <si>
    <t>vintage movie poster - showing off personality , and in keeping with the design of the room .</t>
  </si>
  <si>
    <t>on the main street of the old city</t>
  </si>
  <si>
    <t>actor - has some of drama and contrast</t>
  </si>
  <si>
    <t>sunset over the skyline of city</t>
  </si>
  <si>
    <t>this would look so cool as a character in a game</t>
  </si>
  <si>
    <t>the toy car is now worth almost the same price as full size version</t>
  </si>
  <si>
    <t>elf getting frisky with the angel :/</t>
  </si>
  <si>
    <t>graduates hug at the conclusion of the ceremony thursday .</t>
  </si>
  <si>
    <t>glide through your day feeling dreamy as can be in this printed maxi dress !</t>
  </si>
  <si>
    <t>animal fetching a ball in the lush fields</t>
  </si>
  <si>
    <t>photos of the lock at the park</t>
  </si>
  <si>
    <t>this is the thing you must do in every state - for when i make a road trip</t>
  </si>
  <si>
    <t>site has lots of info on earthen building of all kinds , including homes</t>
  </si>
  <si>
    <t>design a built in wardrobe built in wardrobes for venture funded company</t>
  </si>
  <si>
    <t>actor in a gorgeous orange dress</t>
  </si>
  <si>
    <t>beautiful pendants made with nail polish .</t>
  </si>
  <si>
    <t>the app is seen on computer</t>
  </si>
  <si>
    <t>furniture is limited -- but with a consistent theme of calm simplicity , in white to bring the clouds and the crashing waves into the house</t>
  </si>
  <si>
    <t>special look given to the kitchen .</t>
  </si>
  <si>
    <t>happy young woman walking in the city</t>
  </si>
  <si>
    <t>springtime at the dutch flower market on 28th street</t>
  </si>
  <si>
    <t>senior businessman at a meeting</t>
  </si>
  <si>
    <t>weekend away with the girls</t>
  </si>
  <si>
    <t>palace in the evening , road trips</t>
  </si>
  <si>
    <t>golden fine sand on the shoreline , creating abstract pattern during the tide</t>
  </si>
  <si>
    <t>set of flight and airport flat simple icons on the blurred background</t>
  </si>
  <si>
    <t>actor , his wife and his daughters leaving hotel .</t>
  </si>
  <si>
    <t>list of top strongest army in the world</t>
  </si>
  <si>
    <t>hard rock artist on guitars - accept live in concert</t>
  </si>
  <si>
    <t>just hanging out in the sky between mountains .</t>
  </si>
  <si>
    <t>different view of the lighthouse and taken from the left side .</t>
  </si>
  <si>
    <t>looking towards the street from the garage</t>
  </si>
  <si>
    <t>fairy children seamless pattern with the image of cute unicorns .</t>
  </si>
  <si>
    <t>at festival on saturday in a city .</t>
  </si>
  <si>
    <t>file -- file photo , is helped off the field after getting injured in the first half of a college football game against american football team .</t>
  </si>
  <si>
    <t>a bright red dahlia flower head against a green background</t>
  </si>
  <si>
    <t>actor attends the premiere and screening .</t>
  </si>
  <si>
    <t>lights of the automobiles returning</t>
  </si>
  <si>
    <t>woman standing in water and looking on the setting sun over the sea .</t>
  </si>
  <si>
    <t>the girl sitting in front of a christmas tree with a book</t>
  </si>
  <si>
    <t>here some images of cool drawings of cars made with pencil</t>
  </si>
  <si>
    <t>beautiful contrast between dark and light surfaces in the kitchen</t>
  </si>
  <si>
    <t>strong winds , sea , horizon and fast clouds in the sky .</t>
  </si>
  <si>
    <t>light and shadow cycling through the woods</t>
  </si>
  <si>
    <t>pop artist is all smiles</t>
  </si>
  <si>
    <t>second view of the bell tower</t>
  </si>
  <si>
    <t>photo of the wedding ring and the flowers .</t>
  </si>
  <si>
    <t>waiting at the traffic lights</t>
  </si>
  <si>
    <t>hard rock artist practises guitar backstage in the dressing room</t>
  </si>
  <si>
    <t>person at home with her dog</t>
  </si>
  <si>
    <t>the most mesmerising monasteries in the world</t>
  </si>
  <si>
    <t>flock of storks flying high in the beautiful sky</t>
  </si>
  <si>
    <t>mughal structure in morning light seen from the arches of an old ruined palace</t>
  </si>
  <si>
    <t># delivers a pitch in the seventh inning during game action against sports team .</t>
  </si>
  <si>
    <t>attention to detail right up to the roofing</t>
  </si>
  <si>
    <t>large farmhouse l - shaped kitchen idea with blue cabinets , wood countertops , black appliances , an island and shaker cabinets</t>
  </si>
  <si>
    <t>biological genus on person explains , have a mildly sweet flavor .</t>
  </si>
  <si>
    <t>driving : her boyfriend also had a makeover , flaunting his fresh cut on wednesday</t>
  </si>
  <si>
    <t>group of people toasting at a night club</t>
  </si>
  <si>
    <t>i love this sphinx from house .</t>
  </si>
  <si>
    <t>portrait of sad , unhappy businessman sitting by table in the office</t>
  </si>
  <si>
    <t>new rooms in the 2nd floor</t>
  </si>
  <si>
    <t>i should just take out my mirror and write this on my wall .</t>
  </si>
  <si>
    <t>portrait of a young man behind bars</t>
  </si>
  <si>
    <t>persons of married couple looks at something both are surprised</t>
  </si>
  <si>
    <t>a full shot of groups of yellow fish and shows a scuba diver between the group</t>
  </si>
  <si>
    <t>drummer and person perform with transit vehicle type at festival</t>
  </si>
  <si>
    <t>future groom kissing his future bride on the forehead .</t>
  </si>
  <si>
    <t>rocky coastline with sheer sea cliffs along the west coast</t>
  </si>
  <si>
    <t>person during the first round .</t>
  </si>
  <si>
    <t>pair each set of quarter - square triangles</t>
  </si>
  <si>
    <t>coastal marshes won a measure of protection during the session .</t>
  </si>
  <si>
    <t>politician sent his navy steaming through bodies of water in a show of strength last year</t>
  </si>
  <si>
    <t>this fire dancing couple had a fab wedding full of style</t>
  </si>
  <si>
    <t>actor in a black leather pants - 01</t>
  </si>
  <si>
    <t>the house has been home to the same owner .</t>
  </si>
  <si>
    <t>medical personnel assess simulated casualties during an aeromedical evacuation training exercise in support of person .</t>
  </si>
  <si>
    <t>cute little girl playing on the bed</t>
  </si>
  <si>
    <t>how i manifested weddings in the same week !</t>
  </si>
  <si>
    <t>a snowboarder with a snowball in his hand</t>
  </si>
  <si>
    <t>a cartoon illustration of a fairy with a big mouth full of sharp teeth .</t>
  </si>
  <si>
    <t>football player celebrates after score a goal with his team mate during the final 1st leg match</t>
  </si>
  <si>
    <t>swing on a white background .</t>
  </si>
  <si>
    <t>chalk textured cup silhouette with lettering coffee is always a good idea on black board .</t>
  </si>
  <si>
    <t>basketball player # grabs a rebound against sports team .</t>
  </si>
  <si>
    <t>a lion with a bright golden mane sits serenely</t>
  </si>
  <si>
    <t>a cluster of blooms following a rain shower with the focus on the closest flower</t>
  </si>
  <si>
    <t>hard and soft coral form the core of the inside lagoon</t>
  </si>
  <si>
    <t>a rainbow and a fishing boat along the coast</t>
  </si>
  <si>
    <t>airliner and taxiing to the runway</t>
  </si>
  <si>
    <t>soft rock artist and operatic pop artist pose in press room at awards held</t>
  </si>
  <si>
    <t>a dog relaxing around a fire with thanksgiving fall decor .</t>
  </si>
  <si>
    <t>person takes a free throw during the first half of game against person wednesday night .</t>
  </si>
  <si>
    <t>nine of the rooms in this estate are bedrooms</t>
  </si>
  <si>
    <t>a young women meditates alongside her dog to a setting sun</t>
  </si>
  <si>
    <t>image taken from page of landmarks .</t>
  </si>
  <si>
    <t>the team celebrate their success</t>
  </si>
  <si>
    <t>young cows lying on a dairy farm</t>
  </si>
  <si>
    <t>pastel painted houses with a pink car</t>
  </si>
  <si>
    <t>photo of inside pages of issue , with photos by wallflower photography taken during a fashion shoot</t>
  </si>
  <si>
    <t>olympic athlete won last gold medal before the country 's membership was suspended web design</t>
  </si>
  <si>
    <t>sometimes i love days like this .</t>
  </si>
  <si>
    <t>actor attends the special screening .</t>
  </si>
  <si>
    <t>singer and rock artist perform on stage on tour</t>
  </si>
  <si>
    <t>person gives a speech to the students .</t>
  </si>
  <si>
    <t>friends sitting beside the water</t>
  </si>
  <si>
    <t>it might be celebration time for the manager and owners that they can now sign players , but some players might be worried</t>
  </si>
  <si>
    <t>the streets around victorian structure in the early 1900s</t>
  </si>
  <si>
    <t>tennis player misses a shot at the net during sports association</t>
  </si>
  <si>
    <t>what was the last piece put into place during construction ?</t>
  </si>
  <si>
    <t>noble person and politician walk away after the planted a cherry tree</t>
  </si>
  <si>
    <t>actor - drinking tea like a boss .</t>
  </si>
  <si>
    <t>close - up of intravenous drip and surgeons team in the background .</t>
  </si>
  <si>
    <t>landscape view of the sun and crosses being carried</t>
  </si>
  <si>
    <t>making space in the house thanks to the rapid transformation by placing partitions .</t>
  </si>
  <si>
    <t>illustration of a beautiful background for happy epiphany .</t>
  </si>
  <si>
    <t>a group of teenage boys hanging around , posturing on a street corner looking intimidating and threatening</t>
  </si>
  <si>
    <t>on the road towards national park .</t>
  </si>
  <si>
    <t>banners celebrating the anniversary of coronation</t>
  </si>
  <si>
    <t>a truck and other traffic traveling along the road</t>
  </si>
  <si>
    <t>tree isolated on a white background .</t>
  </si>
  <si>
    <t>this caution sign with a muscular looking child</t>
  </si>
  <si>
    <t>autumn background with an orange frame , mushrooms and an umbrella free vector</t>
  </si>
  <si>
    <t>television show host and person attend the world premiere</t>
  </si>
  <si>
    <t>flush red brick with pebbles finishing off the edges</t>
  </si>
  <si>
    <t>sad and lonely older man in a prison cell</t>
  </si>
  <si>
    <t>glass bottles as a wall</t>
  </si>
  <si>
    <t>the second dog in the house</t>
  </si>
  <si>
    <t>i own one of those vans except mine has a kitchen in it .</t>
  </si>
  <si>
    <t>there 's certainly pressure when you 're up front leading a walking safari but it 's my favourite place to be .</t>
  </si>
  <si>
    <t>browse pictures of homes that have incorporated the classic look of brick into their exterior design .</t>
  </si>
  <si>
    <t>sports team running back american football player carries the ball during sunday 's game against sports team .</t>
  </si>
  <si>
    <t>an interior window showcases the stone structure built stone at a time !</t>
  </si>
  <si>
    <t>person walks a red carpet</t>
  </si>
  <si>
    <t>industry ... i had one of these :)</t>
  </si>
  <si>
    <t>background illustration of a guitar</t>
  </si>
  <si>
    <t>organization leader during the training session</t>
  </si>
  <si>
    <t>night out : book character posed at the charity event</t>
  </si>
  <si>
    <t>women running across a field on a sunny day</t>
  </si>
  <si>
    <t>view of a beach with the word summer written in the sand</t>
  </si>
  <si>
    <t>the premiere of film : resurrection</t>
  </si>
  <si>
    <t>i just love automobile model in blue &amp; white !</t>
  </si>
  <si>
    <t>students walk across the campus .</t>
  </si>
  <si>
    <t>balls are seen during a training session prior the match .</t>
  </si>
  <si>
    <t>award winner celebrate with the trophy after winning during event .</t>
  </si>
  <si>
    <t>a pair of hands hold a globe with white background</t>
  </si>
  <si>
    <t>passion fruit lifts the sweet combination of banana , meringue and caramel in this crowd - pleasing dessert recipe .</t>
  </si>
  <si>
    <t>a pair of men 's black dress shoes</t>
  </si>
  <si>
    <t>an incredible shot displaying the beautiful color in tattoos .</t>
  </si>
  <si>
    <t>the family through the years</t>
  </si>
  <si>
    <t>hairstyles for short hair growing out : growing out a short shag black hairstyle and haircuts</t>
  </si>
  <si>
    <t>foods that will make you think about summer</t>
  </si>
  <si>
    <t>young man on the telephone making notes</t>
  </si>
  <si>
    <t>person sits on the banks</t>
  </si>
  <si>
    <t>person , perched on a tree branch , in the early morning</t>
  </si>
  <si>
    <t>a fashion look featuring cropped shirts , blue blazers and knee length skirts .</t>
  </si>
  <si>
    <t>more to that other picture i posted or her dress</t>
  </si>
  <si>
    <t>the lobby of the hotel</t>
  </si>
  <si>
    <t>person is seen in beige leather pants , black boots &amp; a white sweater as she arrives .</t>
  </si>
  <si>
    <t>a giant statue of film character .</t>
  </si>
  <si>
    <t>a short hyper lapse on a country road .</t>
  </si>
  <si>
    <t>goats running up the slopes</t>
  </si>
  <si>
    <t>file - file photo , departs the federal courthouse .</t>
  </si>
  <si>
    <t>vector banner with a picture of the hygiene of the mouth and place for text</t>
  </si>
  <si>
    <t>inscription on sand , the beach</t>
  </si>
  <si>
    <t>traffic jam in a forest</t>
  </si>
  <si>
    <t>if you take the time to look closely enough , some of the smaller birds have amazing colours and behaviour traits .</t>
  </si>
  <si>
    <t>music on almost every corner !</t>
  </si>
  <si>
    <t>people cheering each other on beach</t>
  </si>
  <si>
    <t>man doing a flip onto lake</t>
  </si>
  <si>
    <t>just one of the large sculptures</t>
  </si>
  <si>
    <t>the first game of the final match .</t>
  </si>
  <si>
    <t>seamless pattern with black fish against a background of waves .</t>
  </si>
  <si>
    <t>portrait of a woman black and white</t>
  </si>
  <si>
    <t>man trapped in a computer screen .</t>
  </si>
  <si>
    <t>a lot of fish swim in sea on top view .</t>
  </si>
  <si>
    <t>travelers descend during a wedding .</t>
  </si>
  <si>
    <t>trees on the eastern wing</t>
  </si>
  <si>
    <t>our campsite is under a stately old live oak tree .</t>
  </si>
  <si>
    <t>ice hockey left winger got his first taste of racing on the biggest stage of them all , in newly minted challenge .</t>
  </si>
  <si>
    <t>photographed from the 14th floor .</t>
  </si>
  <si>
    <t>actor walks the runway during the show as part</t>
  </si>
  <si>
    <t>person and father of the bride .</t>
  </si>
  <si>
    <t>city view from inside a car under the rain .</t>
  </si>
  <si>
    <t>the friendly neighbor the new girls in town</t>
  </si>
  <si>
    <t>group of friends on a boat having fun</t>
  </si>
  <si>
    <t>the highest mountain in the world .</t>
  </si>
  <si>
    <t>black and white photograph , with the sun rising through the fog .</t>
  </si>
  <si>
    <t>the interior of the porch of a country house</t>
  </si>
  <si>
    <t>bamboo - like sculpture and crushed glass amp up the drama of a linear fireplace .</t>
  </si>
  <si>
    <t>a guest bedroom in the home of people .</t>
  </si>
  <si>
    <t>movement of the clouds over the lake</t>
  </si>
  <si>
    <t>illustration of sunflower on a yellow background</t>
  </si>
  <si>
    <t>young girl draws an image in the field at sunset .</t>
  </si>
  <si>
    <t>rich fondant that actually tastes good is easier to make than you think !</t>
  </si>
  <si>
    <t>an orange depiction of a flame on a white background vector art illustration</t>
  </si>
  <si>
    <t>the grave of punk rock artist</t>
  </si>
  <si>
    <t>school won an award for best lighting .</t>
  </si>
  <si>
    <t>army officer arrives at awards held</t>
  </si>
  <si>
    <t>skyline with fireworks on the background for new year</t>
  </si>
  <si>
    <t>actor and family at the premiere of the animated film</t>
  </si>
  <si>
    <t>thank you for checking out this pattern !</t>
  </si>
  <si>
    <t>students taking notes in a classroom</t>
  </si>
  <si>
    <t>underwater view of bleached coral</t>
  </si>
  <si>
    <t>a dramatic sunset over the sea shore captured in long exposure making the dreamy look and calm water .</t>
  </si>
  <si>
    <t>aerial shot of a car driving</t>
  </si>
  <si>
    <t>breakfast on the balcony in springtime</t>
  </si>
  <si>
    <t>a flock of seagulls fly in as people walk on the beach at sunset .</t>
  </si>
  <si>
    <t>boy with the smartphone , sits on a tree branch</t>
  </si>
  <si>
    <t>an apprentice with a caliper</t>
  </si>
  <si>
    <t>small canal in the beautiful town .</t>
  </si>
  <si>
    <t>photo of a child using technology</t>
  </si>
  <si>
    <t>wrought iron ornate railing on a balcony</t>
  </si>
  <si>
    <t>rock artist during a performance benefitting organisation .</t>
  </si>
  <si>
    <t>a fashion look featuring dresses , sneakers and backpacks .</t>
  </si>
  <si>
    <t>person works out during training camp</t>
  </si>
  <si>
    <t>people : no tricks but plenty of treats !</t>
  </si>
  <si>
    <t>little girl playing with toys in a bath with foam</t>
  </si>
  <si>
    <t>baby crying on a soft blanket with arms moving</t>
  </si>
  <si>
    <t>decided to take my private jet for a flight .</t>
  </si>
  <si>
    <t>white mug for a king</t>
  </si>
  <si>
    <t>everyday i wait for a text</t>
  </si>
  <si>
    <t>concept of brain listening to music with a headphone vector graphics</t>
  </si>
  <si>
    <t>this was rescued after having been neglected for over a year .</t>
  </si>
  <si>
    <t>the referee attempts to separate person and religious leader after the first round ended .</t>
  </si>
  <si>
    <t>animal comes and was bred originally to hunt small game .</t>
  </si>
  <si>
    <t>images of people climbing up walls to help students cheat in exams have been making rounds in media for the past few days .</t>
  </si>
  <si>
    <t>attractive young man sitting against colorful wall , looking away to a side</t>
  </si>
  <si>
    <t>three - dimensional illustration of hay bale isolated on a white background</t>
  </si>
  <si>
    <t>red carpet arrivals -- part</t>
  </si>
  <si>
    <t>fire crews were called to safety after fears the roof would cave in .</t>
  </si>
  <si>
    <t>annual rally held on the canal</t>
  </si>
  <si>
    <t>crowd of people walking on the street</t>
  </si>
  <si>
    <t>begin decorating the top of the wreath</t>
  </si>
  <si>
    <t>a helicopter flies over sports facility .</t>
  </si>
  <si>
    <t>red rice in a wooden spoon</t>
  </si>
  <si>
    <t>what could be sweeter than this ? a delicate swatch of lace - like metal is set on a thin chain for the ultimate personal pace .</t>
  </si>
  <si>
    <t>ornate fruits and berries on a black background with butterflies .</t>
  </si>
  <si>
    <t>rhythm and blues artist on the cover of magazine .</t>
  </si>
  <si>
    <t>singer and neo soul artist perform during awards</t>
  </si>
  <si>
    <t>actor and person attend awards</t>
  </si>
  <si>
    <t>film director , actors attend the uk film premiere .</t>
  </si>
  <si>
    <t>beautiful facades of the historical buildings</t>
  </si>
  <si>
    <t>financial medical links vector icon .</t>
  </si>
  <si>
    <t>impala than the missing doors , is this the right kind of car ?</t>
  </si>
  <si>
    <t>remaining city wall serving as a retaining wall .</t>
  </si>
  <si>
    <t>artist performs on stage with neo soul artist</t>
  </si>
  <si>
    <t>the girl on the background of the city lights</t>
  </si>
  <si>
    <t>person , work on this firstproduced aircraft began .</t>
  </si>
  <si>
    <t>person attends the premiere at festivals during festival .</t>
  </si>
  <si>
    <t>love the burnt orange and gold and fur accents !</t>
  </si>
  <si>
    <t>just outside restaurant business was a flower market -- which also had pets .</t>
  </si>
  <si>
    <t>actor attends the festival premiere .</t>
  </si>
  <si>
    <t>central lines these lines are placed in a large vein</t>
  </si>
  <si>
    <t>kites flying in the wind</t>
  </si>
  <si>
    <t>an example of landscape photography</t>
  </si>
  <si>
    <t>a homeless cat eats from a plastic plate , a small kitten watches her</t>
  </si>
  <si>
    <t>this file photo shows the front of the building .</t>
  </si>
  <si>
    <t>siberian husky puppy running and playing at a dog park</t>
  </si>
  <si>
    <t>the setting peaks below the clouds as seen on tuesday evening .</t>
  </si>
  <si>
    <t>government opposes the acquisition by boeing</t>
  </si>
  <si>
    <t>a man walking his dog along a flooded street in the town</t>
  </si>
  <si>
    <t>black kitchen with a green touch - via blog</t>
  </si>
  <si>
    <t>map of the nations of a city</t>
  </si>
  <si>
    <t>a set of sketches of tribal turtle</t>
  </si>
  <si>
    <t>the road went from bad to worse no long after i parked .</t>
  </si>
  <si>
    <t>black and white illustration of a girl carrying books vector</t>
  </si>
  <si>
    <t>a people driving rented rickshaw on the street .</t>
  </si>
  <si>
    <t>why are there people still left behind ?</t>
  </si>
  <si>
    <t>symbols icons in the form of heart</t>
  </si>
  <si>
    <t>police officers ride an armored vehicle as they patrol a street .</t>
  </si>
  <si>
    <t>filming location is the biggest city .</t>
  </si>
  <si>
    <t>illustration of the sketches of people doing martial arts on a white background</t>
  </si>
  <si>
    <t>biological species rains chemical element</t>
  </si>
  <si>
    <t>long drive on the open road</t>
  </si>
  <si>
    <t>tourists explore the temple complex earlier this year in province .</t>
  </si>
  <si>
    <t>light shines out from half open doors of an old stone barn at night</t>
  </si>
  <si>
    <t>the multicolored christmas bauble on the light blue mesh background</t>
  </si>
  <si>
    <t>girl and guy smiling at each other with a tree in the background</t>
  </si>
  <si>
    <t>stars celebrate beating football team in the final</t>
  </si>
  <si>
    <t>when brave people rejected the fear in the air .</t>
  </si>
  <si>
    <t>pagoda with a sloping blue roof surrounded by large , leafy trees .</t>
  </si>
  <si>
    <t>happy young woman with her tongue out showing the piercing</t>
  </si>
  <si>
    <t>lawyer attends the book signing .</t>
  </si>
  <si>
    <t>bookcase # in the living room</t>
  </si>
  <si>
    <t>another one of beautiful creations ... geographical feature category</t>
  </si>
  <si>
    <t>a daytime summer establishing shot of the skyline as seen .</t>
  </si>
  <si>
    <t>ice hockey player takes ice hockey player out of the play in front of actor</t>
  </si>
  <si>
    <t>vector illustration of a banner .</t>
  </si>
  <si>
    <t>vector image of an earth with bank building</t>
  </si>
  <si>
    <t>the cliff top ruins on the coast - allegedly the inspiration</t>
  </si>
  <si>
    <t>ducks and geese gather along a river valley</t>
  </si>
  <si>
    <t>protesters speak with person while marching during conference series .</t>
  </si>
  <si>
    <t>greeting card featuring the painting by author</t>
  </si>
  <si>
    <t>made it dress shortened to a high - low top</t>
  </si>
  <si>
    <t>anthropogenic icons set in flat style for any design</t>
  </si>
  <si>
    <t>a sunny day with a tree and wooden gate .</t>
  </si>
  <si>
    <t>set of tools , piercing and cutting instruments of the masters illustration</t>
  </si>
  <si>
    <t>actor attends the launch party for new perfume as part .</t>
  </si>
  <si>
    <t>person holds his wife at their wedding .</t>
  </si>
  <si>
    <t>greeting card it is a girl with baby carriage and teddy bear</t>
  </si>
  <si>
    <t>producer and person arrives at the premiere</t>
  </si>
  <si>
    <t>family having fun at the beach</t>
  </si>
  <si>
    <t>electronica artist attends the annual gala .</t>
  </si>
  <si>
    <t>creative wood carving works from around the world</t>
  </si>
  <si>
    <t>a young man covered in colored powder during festival at the march</t>
  </si>
  <si>
    <t>when i have my next baby , i want one of these -- diaper bag</t>
  </si>
  <si>
    <t>trendy boy posing lying on the stairs in jeans and a hat barefoot</t>
  </si>
  <si>
    <t>cabbage and bubble corals are visible in an aquarium of the zoo on the island</t>
  </si>
  <si>
    <t>detail from the painting titled by painting artist</t>
  </si>
  <si>
    <t>pattern on a leather chair .</t>
  </si>
  <si>
    <t>the bed allows the division of functions over the years</t>
  </si>
  <si>
    <t>study area in a typical room</t>
  </si>
  <si>
    <t>actor walks a red carpet during film festival .</t>
  </si>
  <si>
    <t>the composition of the windows in the drawings .</t>
  </si>
  <si>
    <t>artist performs onstage at person of rock artist .</t>
  </si>
  <si>
    <t>using a very simple diagram made up of components , we can demonstrate this approach .</t>
  </si>
  <si>
    <t>visitors look down at goats grazing on the roof</t>
  </si>
  <si>
    <t>wheels , federal tires , and inch lift on a ram .</t>
  </si>
  <si>
    <t>man driving a car in the countryside on bright summer day .</t>
  </si>
  <si>
    <t>work hard then you will get the result .</t>
  </si>
  <si>
    <t>football team manager hugs football player at the final whistle during match .</t>
  </si>
  <si>
    <t>calendar year on the ink blots texture .</t>
  </si>
  <si>
    <t>half a car in wall</t>
  </si>
  <si>
    <t>wild iris flowers and snowy mountain peaks in the background .</t>
  </si>
  <si>
    <t>girl in the winter forest</t>
  </si>
  <si>
    <t>pastel blue in the stylish home office</t>
  </si>
  <si>
    <t>cricket player , the skipper receives award for the third time .</t>
  </si>
  <si>
    <t>the teams after the game which we lost</t>
  </si>
  <si>
    <t>waves crashed along the coast .</t>
  </si>
  <si>
    <t>time lapse storm clouds travel over an old road</t>
  </si>
  <si>
    <t>street scene with a classic car</t>
  </si>
  <si>
    <t>the idea of having a sort of walk in closet behind your bed</t>
  </si>
  <si>
    <t>the world 's most recently posted photos of police and car and brochure - hive mind</t>
  </si>
  <si>
    <t>a plate of tacos with a side of green salsa</t>
  </si>
  <si>
    <t>cow on a summer pasture</t>
  </si>
  <si>
    <t>seamless vector geometric pattern in a noble old - fashioned style .</t>
  </si>
  <si>
    <t>players nominated for hurling team of the year</t>
  </si>
  <si>
    <t>biological genus , at entrance of nest</t>
  </si>
  <si>
    <t>knitted alphabet on green background .</t>
  </si>
  <si>
    <t>the cityscape day to night</t>
  </si>
  <si>
    <t>a look through the window in the greenhouses</t>
  </si>
  <si>
    <t>geographical feature category in the winter</t>
  </si>
  <si>
    <t>actor attends the european premiere of</t>
  </si>
  <si>
    <t>a twig of blueberries on a white background</t>
  </si>
  <si>
    <t>football player scores his sides opening goal during the match</t>
  </si>
  <si>
    <t>illustration of a koala wearing a santa hat and a scarf for western christian holiday</t>
  </si>
  <si>
    <t>example of an eclectic living room design in other with white walls</t>
  </si>
  <si>
    <t>sea gulls on a rock</t>
  </si>
  <si>
    <t>football player shares a joke with football player during session .</t>
  </si>
  <si>
    <t>women playing on the shore</t>
  </si>
  <si>
    <t>a rustic display of bark , moss , and flowers .</t>
  </si>
  <si>
    <t>this striking red and white cross honors your loved one in a faithful way .</t>
  </si>
  <si>
    <t>person was described as a true gentleman</t>
  </si>
  <si>
    <t>football players in action during a first team training session .</t>
  </si>
  <si>
    <t>gateway into a city the alternative town</t>
  </si>
  <si>
    <t>style at a certain age</t>
  </si>
  <si>
    <t>just a few of our koi</t>
  </si>
  <si>
    <t>soldiers from person , climb to the top of a building that overlooks</t>
  </si>
  <si>
    <t>forget - everyone knows strawberry season is the most wonderful time of year .</t>
  </si>
  <si>
    <t>a neat pattern of new sterling 12 - sided pound coins</t>
  </si>
  <si>
    <t>vector illustration of gold heart and cross on a black background</t>
  </si>
  <si>
    <t>portrait of a woman hugging a dog outdoors</t>
  </si>
  <si>
    <t>palm with view at the sky</t>
  </si>
  <si>
    <t>3d rendering of a football soccer ball colored with the flag isolated on a white background</t>
  </si>
  <si>
    <t>make - up brushes in a bag</t>
  </si>
  <si>
    <t>a crew only sign on a cruise ship</t>
  </si>
  <si>
    <t>portrait of baby and his mother on a pink background</t>
  </si>
  <si>
    <t>this one is made using wooden pallet .</t>
  </si>
  <si>
    <t>person during the check up</t>
  </si>
  <si>
    <t>view through a window of the ruins</t>
  </si>
  <si>
    <t>the old garage door in dirty , scratch brick wall</t>
  </si>
  <si>
    <t>the cast signed this poster of the movie .</t>
  </si>
  <si>
    <t>an artist 's impression of the virtual christmas tree that will be projected on to post</t>
  </si>
  <si>
    <t>patterns of light , a painting .</t>
  </si>
  <si>
    <t>large metal gates with concrete bases have been put up near the entrance</t>
  </si>
  <si>
    <t>keratin treatments : what 's the 411 ? voice of hair</t>
  </si>
  <si>
    <t>image may contain : person , on stage , playing a musical instrument , guitar and outdoor</t>
  </si>
  <si>
    <t>the ski and board world 's equivalent of putting a traffic cone on your parking space</t>
  </si>
  <si>
    <t>classical artist performs live on stage during a concert .</t>
  </si>
  <si>
    <t>pretty in pink : person looked stylish in her plunging patterned dress for the day trip</t>
  </si>
  <si>
    <t>close - up of a man 's fist punching through liquid</t>
  </si>
  <si>
    <t>girls hugging and laughing in a wintry forest</t>
  </si>
  <si>
    <t>researchers have developed a deep learning neural network that can analyze photos of furniture and bring up its make , model and availability</t>
  </si>
  <si>
    <t>person - reminds me of the one in labyrinth</t>
  </si>
  <si>
    <t>actor and challenge for the ball during the match</t>
  </si>
  <si>
    <t>tourist attraction along the southeastern coast</t>
  </si>
  <si>
    <t>selling goods such as milk , tea and vegetables on the market is a job carried out by women and girls</t>
  </si>
  <si>
    <t>happy womens day hand drawn typographic lettering with scribble circle isolated on white background with pink hearts flower .</t>
  </si>
  <si>
    <t>view from above , feet walking along the autumn fallen leaves .</t>
  </si>
  <si>
    <t>a local boy waiting for tourists for giving a ride over the horse .</t>
  </si>
  <si>
    <t>palm tree , and sunglasses ornaments in a tropical vacation themed display</t>
  </si>
  <si>
    <t>cracked concrete of parking lot that has sign stating painted in bright white on surface</t>
  </si>
  <si>
    <t>journey to anywhere by person .</t>
  </si>
  <si>
    <t>anime girl in a white dress</t>
  </si>
  <si>
    <t>football player speaks with soccer official during the third qualifying round , second leg match .</t>
  </si>
  <si>
    <t>learn more about each ingredient</t>
  </si>
  <si>
    <t>modern home design seen from person who has a-car garage</t>
  </si>
  <si>
    <t>saying goodbye : person farewells the tour .</t>
  </si>
  <si>
    <t>the resting place of the agricultural worker and the farmer .</t>
  </si>
  <si>
    <t>bottles of beer in a row</t>
  </si>
  <si>
    <t>mangrove forest in a tropical country</t>
  </si>
  <si>
    <t>inside view of the apartment .</t>
  </si>
  <si>
    <t>the telescope of the vector art illustration</t>
  </si>
  <si>
    <t>building reflected in a pond</t>
  </si>
  <si>
    <t>person makes a desperate attempt to keep out header as his side fell behind in the final .</t>
  </si>
  <si>
    <t>fashion model and person attend the after party for show .</t>
  </si>
  <si>
    <t>static low angle medium wide high dynamic range shot intensely colored animated look of rain clouds forming under a blue sky</t>
  </si>
  <si>
    <t>the players pose for photographs prior to their game against football team they lost 2 1</t>
  </si>
  <si>
    <t>joyous photographers taking photos of each other</t>
  </si>
  <si>
    <t>rhythm and blues artist and actor of artist perform on stage .</t>
  </si>
  <si>
    <t>the silhouette of a woman stargazing with a telescope at dusk</t>
  </si>
  <si>
    <t>rail bridge converted to a hiking trail</t>
  </si>
  <si>
    <t>playoffs - week - images .</t>
  </si>
  <si>
    <t>exterior view of bay window above a garden</t>
  </si>
  <si>
    <t>the road meandered through the mountains and the valleys</t>
  </si>
  <si>
    <t>the enthusiastic gourmet : in a bakery</t>
  </si>
  <si>
    <t>fallen leaves of the maple .</t>
  </si>
  <si>
    <t>man stretching on the beach under a pier</t>
  </si>
  <si>
    <t>competitors race down the slope as spectators look on during an unidentified event</t>
  </si>
  <si>
    <t>original drawing by person for type of dish</t>
  </si>
  <si>
    <t>blonde ambition : actor showed a rare edgy side to herself in a racy dress and with newly bleached blonde hair</t>
  </si>
  <si>
    <t>half - time performance : person is pictured dancing provocatively with hard rock artist in a flame - themed dress during the half - time show</t>
  </si>
  <si>
    <t>cabin of a full - size car</t>
  </si>
  <si>
    <t>a couple wearing sweaters stand on the frozen shore</t>
  </si>
  <si>
    <t>a road sign for road</t>
  </si>
  <si>
    <t>hints of color added to a white kitchen</t>
  </si>
  <si>
    <t>view from a balcony ~ by person</t>
  </si>
  <si>
    <t>my good friend having a drink while i have a glass of water at a party !</t>
  </si>
  <si>
    <t>mother and son playing on a laptop near a christmas tree</t>
  </si>
  <si>
    <t>people supporting integration attend a rally .</t>
  </si>
  <si>
    <t>property image # 54m on a-hectare lake</t>
  </si>
  <si>
    <t>person stars writer and person married .</t>
  </si>
  <si>
    <t>game the loss spoiled a night that saw basketball player go for points and assists .</t>
  </si>
  <si>
    <t>an answer to every bride</t>
  </si>
  <si>
    <t>politician was also present at the event .</t>
  </si>
  <si>
    <t>christmas - pine cone in a glass bowl .</t>
  </si>
  <si>
    <t>they made a-course menu with all of their favorites and gave them fancy new names .</t>
  </si>
  <si>
    <t>happy businessman drinking coffee in the restaurant</t>
  </si>
  <si>
    <t>actor at the premiere of romantic comedy film .</t>
  </si>
  <si>
    <t>the hot sale double colour kitchen design customized kitchen cabinets</t>
  </si>
  <si>
    <t>waterfalls are everywhere in these mountains , just hidden by thick forests .</t>
  </si>
  <si>
    <t>the fruits of my labor in my ceramics beginning wheel class !</t>
  </si>
  <si>
    <t>a set of global icons with arrows around .</t>
  </si>
  <si>
    <t>person pictured in the darkness of the narrows while climbing</t>
  </si>
  <si>
    <t>group of hikers walking hard stony path up the hill in the cloud or mist</t>
  </si>
  <si>
    <t>here , there and everywhere : line by rock artist</t>
  </si>
  <si>
    <t>flags raised at the event on monday .</t>
  </si>
  <si>
    <t>blue - winged parrot imitates the call of the hawk its natural enemy</t>
  </si>
  <si>
    <t>friends make a toast at a dinner party on a patio , close up</t>
  </si>
  <si>
    <t>no matter how much cats fight , there always seems to be plenty of kittens .</t>
  </si>
  <si>
    <t>person was the only child .</t>
  </si>
  <si>
    <t>an image of a canoe with paddles .</t>
  </si>
  <si>
    <t>potluck consisting of miscellaneous dishes on a table</t>
  </si>
  <si>
    <t>actor held on to her black bag .</t>
  </si>
  <si>
    <t>something so moving about this drawing ... the contrast of light &amp; dark the expression on her face ... how can you not be drawn to it ?</t>
  </si>
  <si>
    <t>pastels for drawing and coloring .</t>
  </si>
  <si>
    <t>the mountain of presents under tree that sparked a backlash when she shared it online</t>
  </si>
  <si>
    <t>surrounded by lawmakers and health and public safety officials , politician signs the opioid bill into law on monday .</t>
  </si>
  <si>
    <t>football a look back in photos</t>
  </si>
  <si>
    <t>musicians of folk rock artist perform as part of festival</t>
  </si>
  <si>
    <t>this report shows the results of testing for your child at particular time on particular assessment .</t>
  </si>
  <si>
    <t>enough room for the whole crew</t>
  </si>
  <si>
    <t>politician gives a speech on politics</t>
  </si>
  <si>
    <t>a woman climbs ruins in the jungle .</t>
  </si>
  <si>
    <t>this image shows a large gear and a small gear from different angles .</t>
  </si>
  <si>
    <t>english metropolitan borough and the south end</t>
  </si>
  <si>
    <t>colorful mushrooms in the grass .</t>
  </si>
  <si>
    <t>a man cleaning a mat under the palm tree .</t>
  </si>
  <si>
    <t>ok girls : what shoes to pick for my next look ?</t>
  </si>
  <si>
    <t>black and white picture of a building with the sky as background .</t>
  </si>
  <si>
    <t>basic training in the army</t>
  </si>
  <si>
    <t>smiling girlfriend in winter clothes wrapping scarf around boyfriend 's neck outside ski resort in the snow .</t>
  </si>
  <si>
    <t>day out : barcode the zebra and some of the other animals take a stroll in the snow</t>
  </si>
  <si>
    <t>3d cg rendering of a super hero</t>
  </si>
  <si>
    <t>masters of both ships involved in collision fined</t>
  </si>
  <si>
    <t>little girl flashed a big smile as person lifted her up to give her a better view of the camera</t>
  </si>
  <si>
    <t>a woman wearing traditional dress prays after donating money to a money tree during festival</t>
  </si>
  <si>
    <t>stage of a painting of biological species by person</t>
  </si>
  <si>
    <t>design ideas for a tropical side yard landscaping .</t>
  </si>
  <si>
    <t>put some heat in the bathroom with heated floors</t>
  </si>
  <si>
    <t>a group of people in the shape of person on light background .</t>
  </si>
  <si>
    <t>illustration for the celebration of community festival .</t>
  </si>
  <si>
    <t>a peacock opens his feathers to dance</t>
  </si>
  <si>
    <t>wide shot as an expectant father rushes out to his car almost forgetting his trailing pregnant wife royalty - free stock video</t>
  </si>
  <si>
    <t>a line up of person , celebrated</t>
  </si>
  <si>
    <t>carrots are an example of a hard food to avoid when it comes to your teeth .</t>
  </si>
  <si>
    <t>the bohemian paradise is another hidden gem - and is located</t>
  </si>
  <si>
    <t>customers walk at the shop</t>
  </si>
  <si>
    <t>day dreaming on a leaf</t>
  </si>
  <si>
    <t>person and his partner walk together</t>
  </si>
  <si>
    <t>basketball player shoots over basketball player during game .</t>
  </si>
  <si>
    <t>a view in a distance from outside gardens</t>
  </si>
  <si>
    <t>photo of icicles on plants near a fountain</t>
  </si>
  <si>
    <t>wallpaper probably with a bridesmaid entitled wedding</t>
  </si>
  <si>
    <t>a trio of pumpkins for fall decorating</t>
  </si>
  <si>
    <t>actor is seen walking her dog</t>
  </si>
  <si>
    <t>silhouettes of fir trees on a white background vector art illustration</t>
  </si>
  <si>
    <t>players pose for a team photo before football team vs event</t>
  </si>
  <si>
    <t>slow descend looking straight down on the moored fishing boats in ocean waters .</t>
  </si>
  <si>
    <t>jewelry ~ notice the 007 on her neck !</t>
  </si>
  <si>
    <t>a home with a deck</t>
  </si>
  <si>
    <t>silhouette of young woman doing yoga on the beach at sunset</t>
  </si>
  <si>
    <t>above the clouds on track</t>
  </si>
  <si>
    <t>tv programme and his girlfriend on a boat</t>
  </si>
  <si>
    <t>the village once home to children 's author</t>
  </si>
  <si>
    <t>cricket player walks back after bowling to friend and person during a nets session .</t>
  </si>
  <si>
    <t>if you 've been looking for a way to carry all of your old games around without having to lug around the entire console this project will probably f</t>
  </si>
  <si>
    <t>skeptical child - you mean like i got ta put my hand in da oven ? to get some biscuits .</t>
  </si>
  <si>
    <t>members help people near person .</t>
  </si>
  <si>
    <t>close - up of an adorable boy and girl smiling and holding their presents with christmas lights in background</t>
  </si>
  <si>
    <t>strong : person said she always tried to keep a brave face for person</t>
  </si>
  <si>
    <t>tower in the hotel at night</t>
  </si>
  <si>
    <t>spider on a white background with water drops</t>
  </si>
  <si>
    <t>illustration of the thieves on a white background</t>
  </si>
  <si>
    <t>actor starred alongside industry as spy film in the film of the same name .</t>
  </si>
  <si>
    <t>actor and woman attends award held</t>
  </si>
  <si>
    <t>person , listed for $16.48 million , has been in the same family for decades .</t>
  </si>
  <si>
    <t>winner of the award for award category attends awards held</t>
  </si>
  <si>
    <t>man quits his job , throws away papers and walks into the light</t>
  </si>
  <si>
    <t>pride of the tourist attraction shields ferry coming into shipyard</t>
  </si>
  <si>
    <t>close - up of woman using virtual reality glasses while touching the screen</t>
  </si>
  <si>
    <t>university building has a facade that moves in response to changing heat and light</t>
  </si>
  <si>
    <t>a motorcycle painted with flames is parked outside automotive industry business during a bike</t>
  </si>
  <si>
    <t>detailed political and administrative map with major</t>
  </si>
  <si>
    <t>a pretty little heart shaped locket with a clever secret !</t>
  </si>
  <si>
    <t>horses all dressed up for western christian holiday</t>
  </si>
  <si>
    <t>plants are look like the horizontal stripes on white background .</t>
  </si>
  <si>
    <t>wanted a bench around this tree for extra seating at son 's birthday parties .</t>
  </si>
  <si>
    <t>christmas greeting card on white background with golden elements and text make a wish</t>
  </si>
  <si>
    <t>houses often go for up to $20 million in the area</t>
  </si>
  <si>
    <t>person was recently elected president .</t>
  </si>
  <si>
    <t>person was dejected at this session with reporters during a stretch where sports team lost four of games .</t>
  </si>
  <si>
    <t>we love this gold and sandal !</t>
  </si>
  <si>
    <t>a vintage style illustration of a woman with a baking dish fresh from the oven</t>
  </si>
  <si>
    <t>runner is jogging in the field , slow motion</t>
  </si>
  <si>
    <t>business , who was racing in blue and purple , soared over jumps on her horse as she took part in the competition</t>
  </si>
  <si>
    <t>tails loves to read to his friends , especially since it gives him a chance to do voices for the characters in the book .</t>
  </si>
  <si>
    <t>isolated live turkey on the white background</t>
  </si>
  <si>
    <t>man of style : the actor looked fantastic in his look</t>
  </si>
  <si>
    <t>i 've been drawn to these tree 's ever since i was a little girl .</t>
  </si>
  <si>
    <t>i need this poster like now</t>
  </si>
  <si>
    <t>person in the 1480 's he began work on the largest equestrian statue ever attempted , at feet in height and requiring tons of bronze .</t>
  </si>
  <si>
    <t>beautiful black gondolas stand and rock on the waves</t>
  </si>
  <si>
    <t>pop artist attends premiere during festival</t>
  </si>
  <si>
    <t>flower meadow of daisies and sunflowers in a frame with an ornament</t>
  </si>
  <si>
    <t>person hits a single that would drive in a pair of runs on errors from private school during the first inning .</t>
  </si>
  <si>
    <t>i have a bangle just like this ring</t>
  </si>
  <si>
    <t>the tiger can roar almost as strong as a lion , and just like lions , it roars mainly to keep other tigers of its territory .</t>
  </si>
  <si>
    <t>the installation is part of a new way of exhibiting architecture ...</t>
  </si>
  <si>
    <t>portrait of a woman by painting artist</t>
  </si>
  <si>
    <t>flower head with some petals torn off on wooden background .</t>
  </si>
  <si>
    <t>i can play sport right by the water !</t>
  </si>
  <si>
    <t>politician was giving an interview instead of hearing out emotional speech .</t>
  </si>
  <si>
    <t>eat relatively few insects in the garden .</t>
  </si>
  <si>
    <t>golden floral pattern on the black background</t>
  </si>
  <si>
    <t>vector illustration of a set of design elements</t>
  </si>
  <si>
    <t>groom puts on turban on his wedding day</t>
  </si>
  <si>
    <t>lead singer of pop artist performs on stage .</t>
  </si>
  <si>
    <t>film director attends the premiere at person during festival</t>
  </si>
  <si>
    <t>crescent and lantern to light the holy month of vector art illustration</t>
  </si>
  <si>
    <t>fishermen preparing their nets - photos by the writer</t>
  </si>
  <si>
    <t>a player dives to keep the ball in play .</t>
  </si>
  <si>
    <t>portrait of politician during her marriage to politician</t>
  </si>
  <si>
    <t>i 'm a fan of the laces and the lines in footwear</t>
  </si>
  <si>
    <t>heart is written from a firework in dark scenes .</t>
  </si>
  <si>
    <t>tree of blooming white flowers .</t>
  </si>
  <si>
    <t>we will never forget american football player for sports team</t>
  </si>
  <si>
    <t>leather bag with a single strap</t>
  </si>
  <si>
    <t>person said person was a very family - friendly suburb with lots of open space and parkland .</t>
  </si>
  <si>
    <t>all the fan art from person , who lives .</t>
  </si>
  <si>
    <t>bright red brides maids dresses hanging from a window in a house</t>
  </si>
  <si>
    <t>dress is giving us life !</t>
  </si>
  <si>
    <t>mountain range in the morning sun</t>
  </si>
  <si>
    <t>person gives instructions during a training session at the training ground .</t>
  </si>
  <si>
    <t>soccer player and football player greet each other before the match</t>
  </si>
  <si>
    <t>person with his winning biological species at show held .</t>
  </si>
  <si>
    <t>computer - generated graphic depicting a modern version of person</t>
  </si>
  <si>
    <t>my view of the stage at ceremony .</t>
  </si>
  <si>
    <t>the is one of the world 's largest civil engineering</t>
  </si>
  <si>
    <t>bicycle with a basket full of flowers , milk and bread .</t>
  </si>
  <si>
    <t>a map of the traffic reroute for the bridge closure .</t>
  </si>
  <si>
    <t>person and her sister , spent some time visiting person , the mascot .</t>
  </si>
  <si>
    <t>dozens of crows sitting on an overland power line</t>
  </si>
  <si>
    <t>young rider galloping on back in winter</t>
  </si>
  <si>
    <t>railway bridge across the canal with a large skyscraper in the distance</t>
  </si>
  <si>
    <t>hard rock artist of the band performs onstage .</t>
  </si>
  <si>
    <t>what do the colors on the flag represent ?</t>
  </si>
  <si>
    <t>the old port with a little white church in the foreground</t>
  </si>
  <si>
    <t>a man rides a horse on a beach</t>
  </si>
  <si>
    <t>transform shredded chicken into decadent sandwiches .</t>
  </si>
  <si>
    <t>a helicopter like the one pictured rescued a woman this week .</t>
  </si>
  <si>
    <t>bare trees cast their shadows on the snow covered forest floor</t>
  </si>
  <si>
    <t>actor attends the series at build studio .</t>
  </si>
  <si>
    <t>person performing some of the new music .</t>
  </si>
  <si>
    <t>decorating ideas for the table - put guests in an atmosphere of spring !</t>
  </si>
  <si>
    <t>coffee beans are falling in a coffee cup in slow motion</t>
  </si>
  <si>
    <t>a helicopter taxiing on the flight line</t>
  </si>
  <si>
    <t>game bottom edge of box .</t>
  </si>
  <si>
    <t>the statue of politician and person</t>
  </si>
  <si>
    <t>women running , splashing into the ocean on vacation</t>
  </si>
  <si>
    <t>a beach hut advertised in an estate agent 's window</t>
  </si>
  <si>
    <t>a group of young woman with bright orange veils walk towards tourist attraction</t>
  </si>
  <si>
    <t>salad with black beans , tomato in a creamy tomato sauce</t>
  </si>
  <si>
    <t>a new kitchen in a house - a mixture of new and recycled parts</t>
  </si>
  <si>
    <t>person shoes brand new , never worn .</t>
  </si>
  <si>
    <t>flowers : a vibrant purple water lily is set against a pure black background</t>
  </si>
  <si>
    <t>shadows slant through a creepy forest</t>
  </si>
  <si>
    <t>cheerleaders perform during a football game .</t>
  </si>
  <si>
    <t>comedian and actor attend the premiere .</t>
  </si>
  <si>
    <t>balls on a white background</t>
  </si>
  <si>
    <t>dead whale washed up on a beach .</t>
  </si>
  <si>
    <t>colorful autumn leaves on an isolated white background</t>
  </si>
  <si>
    <t>the mountain range is illuminated by the setting sun</t>
  </si>
  <si>
    <t>actor attends the opening night .</t>
  </si>
  <si>
    <t>beautiful hand painted food made in the early 1900s .</t>
  </si>
  <si>
    <t>a diverse family with a grandmother raising her granddaughter .</t>
  </si>
  <si>
    <t>bright coloured pottery , cups bowls and plates in a shop window</t>
  </si>
  <si>
    <t>in this video tutorial i will show how to make a poster in raster graphics editor software .</t>
  </si>
  <si>
    <t>musical artist performs on stage .</t>
  </si>
  <si>
    <t>reveal cake -- he or she ? open to see !</t>
  </si>
  <si>
    <t>into the water by person</t>
  </si>
  <si>
    <t>professional boxer is stopped by the referee in his contest against professional boxer .</t>
  </si>
  <si>
    <t>men stand side by side , each holding a side of an award</t>
  </si>
  <si>
    <t>we 're swooning over this couple 's romantic ceremony !</t>
  </si>
  <si>
    <t>visual artist and person pose during the halftime show .</t>
  </si>
  <si>
    <t>patriotic tattoos are closer to heart than many other useless tattoo designs .</t>
  </si>
  <si>
    <t>in addition to the game rage of the seas for phones and tablets , you can also download fury for free .</t>
  </si>
  <si>
    <t>the store can personalize a bottle of wine dipped in chocolate .</t>
  </si>
  <si>
    <t>stylish woman sitting in the city</t>
  </si>
  <si>
    <t>nothing better then coming home after a long vacation !</t>
  </si>
  <si>
    <t>ship , climbing the masts and hauling in the sails for a harbour</t>
  </si>
  <si>
    <t>christmas icon on a white background .</t>
  </si>
  <si>
    <t>dollar notes flying around the laptop .</t>
  </si>
  <si>
    <t>a city , the highest coastal village has superb views from the castle ruins and medieval garden</t>
  </si>
  <si>
    <t>young woman sitting on the sofa and using laptop</t>
  </si>
  <si>
    <t>the boy and the girl choose gifts and assistant of film character</t>
  </si>
  <si>
    <t>group of happy schoolchildren standing in front of the blackboard with hands up royalty - free</t>
  </si>
  <si>
    <t>old stairs of the overpass in the city</t>
  </si>
  <si>
    <t>geometric head of a hare .</t>
  </si>
  <si>
    <t>going gray -- these are the hairs that want to turn white a week after i color them .</t>
  </si>
  <si>
    <t>the fair is held once in a year between january and february</t>
  </si>
  <si>
    <t>boys in a park with a boat</t>
  </si>
  <si>
    <t>an apple a day keeps the doctor away especially when you 're over 50 .</t>
  </si>
  <si>
    <t>picture this : you can upload photos , then have them printed in a heart - shaped collage and framed .</t>
  </si>
  <si>
    <t>between the folds - origami</t>
  </si>
  <si>
    <t>smiles all round : person appeared in good spirits as she arrived with her mother</t>
  </si>
  <si>
    <t>tag and nice flowers in the bottles</t>
  </si>
  <si>
    <t>giant bikes a look inside the factory</t>
  </si>
  <si>
    <t>got caught in a rain shower , but the rainbow was worth it .</t>
  </si>
  <si>
    <t>young man watering flowers on the balcony</t>
  </si>
  <si>
    <t>picture of a woman walking besides the pipes at the platform</t>
  </si>
  <si>
    <t>hikers walking along a ridge .</t>
  </si>
  <si>
    <t>the architecture inside the cave</t>
  </si>
  <si>
    <t>the couple made of clouds are kissing in the sky</t>
  </si>
  <si>
    <t>the front door , via photo sharing website .</t>
  </si>
  <si>
    <t>a delivery truck is seen in the borough</t>
  </si>
  <si>
    <t>sad businessman reading bad news in a letter sitting in a desk at office</t>
  </si>
  <si>
    <t>a map of person revealed so you can see the landscape of the entire world</t>
  </si>
  <si>
    <t>wear this cute bodysuit with a skirt to steal the show at the party !</t>
  </si>
  <si>
    <t>red lips imprint in the shape of a heart on a light background .</t>
  </si>
  <si>
    <t>person # poses for a portrait during photo day .</t>
  </si>
  <si>
    <t>profession sitting on a wagon</t>
  </si>
  <si>
    <t>trust the magic of new beginnings .</t>
  </si>
  <si>
    <t>silhouette of the cross of region , the free memorial</t>
  </si>
  <si>
    <t>domestic black cat hiding foliage of plant in a garden</t>
  </si>
  <si>
    <t>how to keep dogs out of the garden - keep dog out of vegetable garden</t>
  </si>
  <si>
    <t>grilled shrimp in the shell</t>
  </si>
  <si>
    <t>person celebrates his win on the 18th hole during round .</t>
  </si>
  <si>
    <t>a coin from royal line , can be seen in the historical rooms</t>
  </si>
  <si>
    <t>balance your mood and relax with the scent of biological species , geranium and invention .</t>
  </si>
  <si>
    <t>a poster for a circus</t>
  </si>
  <si>
    <t>blue opal ball on a gold filled chain .</t>
  </si>
  <si>
    <t>recipes - up your game , and make something other than just tacos this week .</t>
  </si>
  <si>
    <t>soldiers pose for a group photograph after participating in a shadow running to celebrate us federal holiday in province .</t>
  </si>
  <si>
    <t>drawing an intersection with traffic lights , buses and cars vector</t>
  </si>
  <si>
    <t>death metal artist performs onstage during music festival</t>
  </si>
  <si>
    <t>fireworks exploding in the night sky independence day celebration</t>
  </si>
  <si>
    <t>flowers growing - frilly petal yellow tulip flowers growing in a raised garden bed</t>
  </si>
  <si>
    <t>group of migrating birds flying high up in the air during an autumn sunset</t>
  </si>
  <si>
    <t>a proud young woman is coming back from a shopping spree</t>
  </si>
  <si>
    <t>tourist attraction , columns in the forum - exterior photo</t>
  </si>
  <si>
    <t>backyard wedding with a vintage - bohemian vibe</t>
  </si>
  <si>
    <t>portrait of cricketer holding a bat</t>
  </si>
  <si>
    <t>person makes a catch on his way to scoring a touchdown as american football player defends during the first half of a college football game .</t>
  </si>
  <si>
    <t>the holidays are here , which means it 's time to decorate !</t>
  </si>
  <si>
    <t># of the person rolls onto his back .</t>
  </si>
  <si>
    <t>reflection of the skyline along river</t>
  </si>
  <si>
    <t>partial screen capture of the interactive map social characteristics of every neighbourhood</t>
  </si>
  <si>
    <t>line up : grid girls pose before event on sunday</t>
  </si>
  <si>
    <t>this poster design by envelope .</t>
  </si>
  <si>
    <t>take a stroll through industrial past</t>
  </si>
  <si>
    <t>a woman picking an apple from a tree</t>
  </si>
  <si>
    <t>scientists discover a mysterious , secret space</t>
  </si>
  <si>
    <t>some half - timbered houses in the old town</t>
  </si>
  <si>
    <t>profession making cocktail for young couple at the bar</t>
  </si>
  <si>
    <t>paper - bag puppets hold original poetry about pirates , pets , or any preferred topic .</t>
  </si>
  <si>
    <t>young couple in love bathing in the sea</t>
  </si>
  <si>
    <t>a sitting wall with black bands for a different look than normal .</t>
  </si>
  <si>
    <t>river along the path towards a city</t>
  </si>
  <si>
    <t>young woman relaxing in hammock and looking to the sky , thoughtful</t>
  </si>
  <si>
    <t>yellow and blue fragments of an abstract painting royalty - free</t>
  </si>
  <si>
    <t>tennis player in action during his first round match</t>
  </si>
  <si>
    <t>a historic coloured children 's book children gathered around their</t>
  </si>
  <si>
    <t>can a person be forced into a nursing home ?</t>
  </si>
  <si>
    <t>simple hand drawn illustration of a road sign</t>
  </si>
  <si>
    <t>brightly decorated jewelry in the form of brooches or pendants with precious stones , sapphires and rubies isolated on a white background .</t>
  </si>
  <si>
    <t>video 4k - water tumbling down an uneven surface .</t>
  </si>
  <si>
    <t>i can hear them in the driveway , hurry up shut the lights off !</t>
  </si>
  <si>
    <t>detailed close - up of an alcove in a dry - stone wall</t>
  </si>
  <si>
    <t>tool on a multi tool that is used to open cans</t>
  </si>
  <si>
    <t>mother with her baby in a sling</t>
  </si>
  <si>
    <t>lettering on a windscreen , special finance , car dealership</t>
  </si>
  <si>
    <t>young beautiful man using his phone in a city square</t>
  </si>
  <si>
    <t>exotic sable antelope in the zoo</t>
  </si>
  <si>
    <t>seamless pattern of angry metallic stylized skulls with huge teeth and no lower jaw in a fantasy or themed background</t>
  </si>
  <si>
    <t>editorial cartoons : light in the darkness</t>
  </si>
  <si>
    <t>hide n seek in the gym</t>
  </si>
  <si>
    <t>halloween on the doorstep -- spooky decoration ideas for the house</t>
  </si>
  <si>
    <t>coach looks on against sports team during the fourth quarter at person</t>
  </si>
  <si>
    <t>busy reception in a hospital</t>
  </si>
  <si>
    <t>the sydney harbour bridge and building function seen .</t>
  </si>
  <si>
    <t>the sweater similar to one i wore in the 70s .</t>
  </si>
  <si>
    <t>a city at the level</t>
  </si>
  <si>
    <t>tourist attraction -- click on image for a full view :)</t>
  </si>
  <si>
    <t>the bride and groom pose beside a wall</t>
  </si>
  <si>
    <t>actor arrives at the series premiere</t>
  </si>
  <si>
    <t>progressive rock artist performs on stage .</t>
  </si>
  <si>
    <t>must have of all the boys - cowboy baby</t>
  </si>
  <si>
    <t>new report : these are the safest cars on the road</t>
  </si>
  <si>
    <t>the fifteenth century old public house</t>
  </si>
  <si>
    <t>original car for sale but be prepared to haggle actor</t>
  </si>
  <si>
    <t>slow motion of few world flags used by the wind over background</t>
  </si>
  <si>
    <t>a somewhat surreal city shot with a classic streetcar slowing to a stop allowing many pedestrians to cross the intersection</t>
  </si>
  <si>
    <t>boats at docks in the harbor</t>
  </si>
  <si>
    <t>a night view of city centre at night</t>
  </si>
  <si>
    <t>person reacts during the match .</t>
  </si>
  <si>
    <t>red car with wheels , driving without a license</t>
  </si>
  <si>
    <t>gangsta rap artist performs onstage during music video tv program .</t>
  </si>
  <si>
    <t>artist performs a tribute to person on stage at awards .</t>
  </si>
  <si>
    <t>i wanted our flowers to be vibrant and romantic , and befitting of a garden party .</t>
  </si>
  <si>
    <t>love the names of these lipsticks !</t>
  </si>
  <si>
    <t>the actors behind comic book character throughout the years</t>
  </si>
  <si>
    <t>a herd of buffalo in the evening sunset</t>
  </si>
  <si>
    <t>theatre actor attends the premiere</t>
  </si>
  <si>
    <t>a general view is seen after players walked off due to lightning during match .</t>
  </si>
  <si>
    <t>sometimes i wish i was a cat so i can eat and sleep all day and not get judged for it .</t>
  </si>
  <si>
    <t>this pantry has a ladder to reach theonce - a-year necessities for holidays like thanksgiving or western christian holiday !</t>
  </si>
  <si>
    <t>every room in this property has such large windows !</t>
  </si>
  <si>
    <t>mountain road passing through the forest</t>
  </si>
  <si>
    <t>night view of a street</t>
  </si>
  <si>
    <t>take your pride to the next level with this scarf !</t>
  </si>
  <si>
    <t>passengers take a horse and carriage ride through heavy snow on sunday .</t>
  </si>
  <si>
    <t>i ate my way through the best restaurants .</t>
  </si>
  <si>
    <t>colourful : the night is illuminated as a surface of building turns pink and green lasers bounce off the sky</t>
  </si>
  <si>
    <t>and the classic : when you run into someone on the street and sidestep them , but they go in the same direction as you -- and you do it more times until the requisite awkward laughter .</t>
  </si>
  <si>
    <t>numbers zero written with a brush on a white background</t>
  </si>
  <si>
    <t>low angle on sandy beach at sunset with barefooted person walking to the water 's edge</t>
  </si>
  <si>
    <t>happy man playing guitar barefoot at the beach</t>
  </si>
  <si>
    <t>person takes the helm for football team</t>
  </si>
  <si>
    <t>view of undersea grass in a sea</t>
  </si>
  <si>
    <t>less fish in the - pink , yellow &amp; orange</t>
  </si>
  <si>
    <t>my new tattoo made by person !</t>
  </si>
  <si>
    <t>the true area must be somewhere between these numbers .</t>
  </si>
  <si>
    <t>willow tree blown by the wind</t>
  </si>
  <si>
    <t>all the breads are made with % whole wheat .</t>
  </si>
  <si>
    <t>the players react after the match .</t>
  </si>
  <si>
    <t>the bride with her friends</t>
  </si>
  <si>
    <t>building function that was given as a gift to military person by monarch .</t>
  </si>
  <si>
    <t>byzantine icon with the sisters of fictional character</t>
  </si>
  <si>
    <t>leather clad : person looked sensation in leather , with a belt that cinched her in at the middle</t>
  </si>
  <si>
    <t>a city : skewers in a restaurant along tourist attraction</t>
  </si>
  <si>
    <t>ripe plums on a branch among leaves in the garden</t>
  </si>
  <si>
    <t>coiled usb cable compatible with product line</t>
  </si>
  <si>
    <t>little astronaut in the moon</t>
  </si>
  <si>
    <t>the squash adds tons of nutritional benefits and gives it that ~ glowing colour .</t>
  </si>
  <si>
    <t>football player during the soccer match .</t>
  </si>
  <si>
    <t>how to wear a dress in the winter</t>
  </si>
  <si>
    <t>the garden is full of pretty flowers</t>
  </si>
  <si>
    <t>a full moon in a black sky</t>
  </si>
  <si>
    <t>food pours on the white plate with egg and sausage</t>
  </si>
  <si>
    <t>actor right as film character during the shooting of romance film</t>
  </si>
  <si>
    <t>in the streets at daytime</t>
  </si>
  <si>
    <t>vector illustration of abstract icons based on the letter y</t>
  </si>
  <si>
    <t>a hummingbird drinking from a fuchsia</t>
  </si>
  <si>
    <t>image titled deal with a person you suspect has add or adhd step</t>
  </si>
  <si>
    <t>a mixture of different kinds of nuts .</t>
  </si>
  <si>
    <t>person speaks at the event</t>
  </si>
  <si>
    <t>actor arrives at the premiere held .</t>
  </si>
  <si>
    <t>wrought iron gate of a graveyard</t>
  </si>
  <si>
    <t>sunset on the river bank</t>
  </si>
  <si>
    <t>a young beautiful girl with a flower wreath on his head .</t>
  </si>
  <si>
    <t>the mosque outside my front door in neighborhood of person .</t>
  </si>
  <si>
    <t>walking by the side of the lake</t>
  </si>
  <si>
    <t>little girls bedroom chandelier , save this idea for when we buy .</t>
  </si>
  <si>
    <t>short black dress with a pink belt</t>
  </si>
  <si>
    <t>top view of biological species</t>
  </si>
  <si>
    <t>a large wicker chair with white cushions</t>
  </si>
  <si>
    <t>close - up of a ground squirrel in the mountain range .</t>
  </si>
  <si>
    <t>master bedroom with pictures above the wooden headboard</t>
  </si>
  <si>
    <t>a beautiful aerial view of city and brazilian state</t>
  </si>
  <si>
    <t>this hair style is known as the butterfly among ethnicity ... very beautiful .</t>
  </si>
  <si>
    <t>geographical feature category in the world</t>
  </si>
  <si>
    <t>black generic smart watch with icons isolated on a white background</t>
  </si>
  <si>
    <t>a house decorated with christmas lights</t>
  </si>
  <si>
    <t>18th century - style fancy dress , 1880 's</t>
  </si>
  <si>
    <t>buddhist place of worship last stop on the cultural road trip around republic</t>
  </si>
  <si>
    <t>funny little toddler girl in a red knitted hat and warm coat playing with a snow .</t>
  </si>
  <si>
    <t>this way , you can understand how your hair in a natural way grows and get an idea of what kind of shapes your facial beard can take .</t>
  </si>
  <si>
    <t>floating home on a lake</t>
  </si>
  <si>
    <t>fashion week : person has been making the rounds during fashion week</t>
  </si>
  <si>
    <t>a glimpse at the cars</t>
  </si>
  <si>
    <t>lake is the most solidly blue body of water i 've ever seen .</t>
  </si>
  <si>
    <t>composite image of hand of businessman writing with a white chalk</t>
  </si>
  <si>
    <t>woman with dark skin holding beer glass and talking with a group of friends at a party .</t>
  </si>
  <si>
    <t>person attends person during festival</t>
  </si>
  <si>
    <t>portrait of a small fish</t>
  </si>
  <si>
    <t>a view of front of house</t>
  </si>
  <si>
    <t>boats , also provide accommodation for locals</t>
  </si>
  <si>
    <t>school honored its seniors sunday afternoon during graduation ceremonies .</t>
  </si>
  <si>
    <t>tractor made from an antique sewing machine</t>
  </si>
  <si>
    <t>old man at the train station .</t>
  </si>
  <si>
    <t>soccer ball with the flag</t>
  </si>
  <si>
    <t>women 's beach volleyball will be the favourites for a third consecutive gold medal web design</t>
  </si>
  <si>
    <t>illustration of a long shadow blood drop with a few photos</t>
  </si>
  <si>
    <t>outfits - dinner dress and ball gown , from the festival</t>
  </si>
  <si>
    <t>person created muted interiors for the collection of a city .</t>
  </si>
  <si>
    <t>ways to wear : how to style garment</t>
  </si>
  <si>
    <t>logo on a white background</t>
  </si>
  <si>
    <t>queen bed room with space for an extra bed</t>
  </si>
  <si>
    <t>stop and smell the flowers quote in floral wreath .</t>
  </si>
  <si>
    <t>a fishing village on a small inhabited island</t>
  </si>
  <si>
    <t>a passport after leaving membership organisation</t>
  </si>
  <si>
    <t>nice heart shaped pitcher plant in the forest</t>
  </si>
  <si>
    <t>illustration of a long shadow on - off icon vector</t>
  </si>
  <si>
    <t>actor with person at a game .</t>
  </si>
  <si>
    <t>aerial drone footage of waves and suspension bridge</t>
  </si>
  <si>
    <t>girl with pink hair holding a cup of hot beverage</t>
  </si>
  <si>
    <t>a history of hard work</t>
  </si>
  <si>
    <t>boxer , whats to say about a man who fell and got back up</t>
  </si>
  <si>
    <t>actor at awards with actor</t>
  </si>
  <si>
    <t>room , in a room sunny 3rd floor fully furnished flat</t>
  </si>
  <si>
    <t>a fashion look featuring secret pullover , crew length socks and cuffed shorts .</t>
  </si>
  <si>
    <t>american football team on the railing</t>
  </si>
  <si>
    <t>furniture store over the summer</t>
  </si>
  <si>
    <t>china indulges its love affair with the car</t>
  </si>
  <si>
    <t>person to a column by led lights</t>
  </si>
  <si>
    <t>large plant , grown from a specimen earlier and had many branches fall off it since</t>
  </si>
  <si>
    <t>the back corner of a police car , with another police car in the background</t>
  </si>
  <si>
    <t>3d rendering of a red key link in a silver chain on a white background</t>
  </si>
  <si>
    <t>woman riding a trotting horse in a meadow</t>
  </si>
  <si>
    <t>actor at premiere on photo</t>
  </si>
  <si>
    <t>the first jigsaw puzzle was a map glued on wood and cut out by person</t>
  </si>
  <si>
    <t>cotton short jacket worn with a silk graphic t - shirt + cotton slim pants on the men 's runway .</t>
  </si>
  <si>
    <t>actor # 10 gets past # to score a basket .</t>
  </si>
  <si>
    <t>a black orchid , the national flower</t>
  </si>
  <si>
    <t>ws aerial view over nice middle class neighborhood in the suburbs</t>
  </si>
  <si>
    <t>believe it or not , this is only the third-most - expensive home for sale right now .</t>
  </si>
  <si>
    <t>the courtyard of the city hall in winter</t>
  </si>
  <si>
    <t>people attended the extraordinary meeting .</t>
  </si>
  <si>
    <t>the dining room table is roomy with plenty of space for dining or playing games .</t>
  </si>
  <si>
    <t>3d rendering of a hammock on a tropical beach</t>
  </si>
  <si>
    <t>a bike on the beach as a colorful sun sets in the background</t>
  </si>
  <si>
    <t>pose for a portrait on the beach .</t>
  </si>
  <si>
    <t>fire hydrant near road to the sea</t>
  </si>
  <si>
    <t>make the most of your closet -- replace sliding closet doors with standard doors !</t>
  </si>
  <si>
    <t>man steers his car in front of the hotel during the first</t>
  </si>
  <si>
    <t>the view of the tornado from a home in subdivision</t>
  </si>
  <si>
    <t>actor attends the premiere at theater</t>
  </si>
  <si>
    <t>musical artist performs during day of festival</t>
  </si>
  <si>
    <t>pottery for uk constituent country and the colonies , c1714</t>
  </si>
  <si>
    <t>young man while eating quickly a sandwich on white background</t>
  </si>
  <si>
    <t>the illustration shows several items furniture .</t>
  </si>
  <si>
    <t>a day on the water .</t>
  </si>
  <si>
    <t>the boy was crushed by weights at a gym</t>
  </si>
  <si>
    <t>filming location -- disabled persons march</t>
  </si>
  <si>
    <t>a small plant in a pot shaped like a dollar sign</t>
  </si>
  <si>
    <t>portrait of a woman in painting artist</t>
  </si>
  <si>
    <t>the team at call center .</t>
  </si>
  <si>
    <t>the building of agricultural museum</t>
  </si>
  <si>
    <t>cactus with fruits against a deep blue sky</t>
  </si>
  <si>
    <t>a huge tree , uprooted by strong winds , nearly crushed this house at a village near town .</t>
  </si>
  <si>
    <t>an aerial image of person</t>
  </si>
  <si>
    <t>people participate in the rally and march in the streets</t>
  </si>
  <si>
    <t>located the community is incredibly remote , but this building is and a group of community members are raising money to restore it .</t>
  </si>
  <si>
    <t>longer view of the workshop .</t>
  </si>
  <si>
    <t>traffic congestion during rainy day the national capital</t>
  </si>
  <si>
    <t>red artificial lake and hills as a result of mining and production of copper</t>
  </si>
  <si>
    <t>classic look : person glances over her shoulder as she takes in the crowds at the popular bash</t>
  </si>
  <si>
    <t>goodbye for a bit , grown - up parties .</t>
  </si>
  <si>
    <t>automobile model at the 27th annual car</t>
  </si>
  <si>
    <t>the girlfriend of a man who burned down her apartment complex as he tried to cook a squirrel for dinner is liable for damages .</t>
  </si>
  <si>
    <t>girl with a cowboy hat on and boots</t>
  </si>
  <si>
    <t>today is the first anniversary of our marriage , and these are my wedding shoes</t>
  </si>
  <si>
    <t>kitten in distress on the streets</t>
  </si>
  <si>
    <t>white puzzle with a missing tiles</t>
  </si>
  <si>
    <t>world premiere of crime fiction film</t>
  </si>
  <si>
    <t>the beach at the resort .</t>
  </si>
  <si>
    <t>property image # villa with swimming pool in the middle of olive trees and lavender</t>
  </si>
  <si>
    <t>profession extinguishes the fire with water jet</t>
  </si>
  <si>
    <t>person , the person withthe right to be the first one in .</t>
  </si>
  <si>
    <t>glasses with white and red champagne in a row on the table in the restaurant</t>
  </si>
  <si>
    <t>this is a photograph of a tiny orange fluffy kitten .</t>
  </si>
  <si>
    <t>image shows the cathedral with a large central part of the picture blurred out .</t>
  </si>
  <si>
    <t>old retired couple dancing together on the beach</t>
  </si>
  <si>
    <t>the designer and his dress</t>
  </si>
  <si>
    <t>night symbol of the moon with a cloud and stars icons free download</t>
  </si>
  <si>
    <t>our favorite , best - selling sweater from last year is back in a rich , fall hue .</t>
  </si>
  <si>
    <t>funny vector illustration of couple in love kiss each other illustration</t>
  </si>
  <si>
    <t>picture of the fields at lavender</t>
  </si>
  <si>
    <t>country close up made in the 1960s</t>
  </si>
  <si>
    <t>inside view of a hollow tree</t>
  </si>
  <si>
    <t>passengers sleep near the counters of terminal one at the airport</t>
  </si>
  <si>
    <t>christmas lantern still life with a gift wrapped present and snowflakes</t>
  </si>
  <si>
    <t>fresh green lettuce leaves in a wicker basket isolated on white background</t>
  </si>
  <si>
    <t>film score artist attending the premiere held</t>
  </si>
  <si>
    <t>children play in the snow .</t>
  </si>
  <si>
    <t>lose on a cold morning in december</t>
  </si>
  <si>
    <t>water flows from a cliff covered with moss</t>
  </si>
  <si>
    <t>profession working with the tablet .</t>
  </si>
  <si>
    <t>harbour during the period of storms</t>
  </si>
  <si>
    <t>person before the top match .</t>
  </si>
  <si>
    <t>a cup of coffee in flat simple style .</t>
  </si>
  <si>
    <t>mimic game : shadows of people 's arms render an impulsive chat of dogs</t>
  </si>
  <si>
    <t>a set of buttons in the form of hearts in different colors with silver and gold border</t>
  </si>
  <si>
    <t>announcer skates on the ice during a game</t>
  </si>
  <si>
    <t>musician and person perform on stage</t>
  </si>
  <si>
    <t>kicking up dust somewhere in the outback .</t>
  </si>
  <si>
    <t>take part in an intimate picnic on the black sand beach !</t>
  </si>
  <si>
    <t>a traditional pattern , with a warm silver and black geometric scheme .</t>
  </si>
  <si>
    <t>set pumpkins for western christian holiday as a flags of the world .</t>
  </si>
  <si>
    <t>rhythm and blues artist arrives at the awards kick - off party held .</t>
  </si>
  <si>
    <t>isolated abstract crab on a white background</t>
  </si>
  <si>
    <t>the tiny house built by person and family .</t>
  </si>
  <si>
    <t>fisherman in a wooden boat</t>
  </si>
  <si>
    <t>a young family playing on the beach</t>
  </si>
  <si>
    <t>short leash : captured person while he tookfilm character on a daytime stroll through the city</t>
  </si>
  <si>
    <t>cute little girl sitting on the grass watching a butterfly .</t>
  </si>
  <si>
    <t>silhouette of a tennis player over white background</t>
  </si>
  <si>
    <t>rain storm and thunder in the forest during summer</t>
  </si>
  <si>
    <t>scientists have created genetically - modified mosquitoes that are incapable of spreading malaria</t>
  </si>
  <si>
    <t>portrait of a girl bathing in bathtub and smiling</t>
  </si>
  <si>
    <t>hard rock artist performs on stage at festival</t>
  </si>
  <si>
    <t>a flower with sharp edges from a plant in the garden along with other plants</t>
  </si>
  <si>
    <t>fossil of a fish imprinted into stone in a museum</t>
  </si>
  <si>
    <t>new year background - beautiful toys on a christmas tree</t>
  </si>
  <si>
    <t>vector an illustration for us federal holiday with the text and a blue background .</t>
  </si>
  <si>
    <t>a logo sign outside of a regional office</t>
  </si>
  <si>
    <t>group of children in woods crossing a fallen tree</t>
  </si>
  <si>
    <t>a satellite image of gangsta rap artist and lavish new home .</t>
  </si>
  <si>
    <t>one of the several bridges over river against deep blue sky .</t>
  </si>
  <si>
    <t>lawn below house with table and chairs .</t>
  </si>
  <si>
    <t>sunset view across the beach</t>
  </si>
  <si>
    <t>person wrecked boat on the sand beach</t>
  </si>
  <si>
    <t>first in a sequence of real wooden dice - spot die</t>
  </si>
  <si>
    <t>ships in the harbor of the town</t>
  </si>
  <si>
    <t>tips for a massive chest</t>
  </si>
  <si>
    <t>our 6 wall converted for the holiday season with ornaments and wrapping paper .</t>
  </si>
  <si>
    <t>the car that allegedly plowed through a crowd of protestors marching through a downtown shopping district is seen after the vehicle was stopped by police several blocks away .</t>
  </si>
  <si>
    <t>important word on a wooden sign against time lapse clouds in the blue sky</t>
  </si>
  <si>
    <t>pop artist talking with fans whilst leaving his hotel .</t>
  </si>
  <si>
    <t>film director attended the premiere as a gentleman dashing .</t>
  </si>
  <si>
    <t>football player is shown the red card by person against football player can not believe the decision</t>
  </si>
  <si>
    <t>people are so hateful nowadays .</t>
  </si>
  <si>
    <t>giant shield praying mantis , sitting on a stem</t>
  </si>
  <si>
    <t>products are chosen on average times a year by % of the population</t>
  </si>
  <si>
    <t>concept : business , shopping , savings , money .</t>
  </si>
  <si>
    <t>picnic basket on a beach with the ocean in the background</t>
  </si>
  <si>
    <t>healthy food in a container isolated on a white background photo</t>
  </si>
  <si>
    <t>the letter e made in modern line style vector .</t>
  </si>
  <si>
    <t>personlet me give you a piece of advice .</t>
  </si>
  <si>
    <t>person in garment on the set</t>
  </si>
  <si>
    <t>the benefits of drinking coffee ... the picture</t>
  </si>
  <si>
    <t>a monarch butterfly on a flower</t>
  </si>
  <si>
    <t>a soldier walks towards a city .</t>
  </si>
  <si>
    <t>monkeys playing on the background of a wooden building .</t>
  </si>
  <si>
    <t>interior of the blue mosque</t>
  </si>
  <si>
    <t>basketball center shoots the ball as award winner defends during the second half .</t>
  </si>
  <si>
    <t>you could operate the screens by tapping them or using the remote , which was cool .</t>
  </si>
  <si>
    <t>change out your photo prints super easy with a sliding farmhouse style frame .</t>
  </si>
  <si>
    <t>a sign welcomes drivers to the flat expanse</t>
  </si>
  <si>
    <t>happy birthday written in sand on a beach , with party hat</t>
  </si>
  <si>
    <t>woman in a business suit sitting on a stool .</t>
  </si>
  <si>
    <t>moment of glory : the model , who has vogue covers under her belt , recently conquered the catwalk at show</t>
  </si>
  <si>
    <t>silhouette of a couple and tree with love leaves isolated over white</t>
  </si>
  <si>
    <t>makeup artist applying liquid tonal foundation on the face of the woman in white make up room .</t>
  </si>
  <si>
    <t>a rustic twist to your coffee table .</t>
  </si>
  <si>
    <t>people enjoy on cover of snow .</t>
  </si>
  <si>
    <t>i want film character for western christian holiday :)</t>
  </si>
  <si>
    <t>bulbs replace the mulch that protected them .</t>
  </si>
  <si>
    <t>illustration of country waving flag with a female avatar</t>
  </si>
  <si>
    <t>full earth from space showing nightfall over the continent</t>
  </si>
  <si>
    <t>l25 single cylinder diesel engine with high quality</t>
  </si>
  <si>
    <t>when her daughter had a cold , person went to a freestanding emergency room that she believed to be an urgent care clinic .</t>
  </si>
  <si>
    <t>aerial view of the volcano and rocks near by in the desert</t>
  </si>
  <si>
    <t>field with ripe ears of wheat .</t>
  </si>
  <si>
    <t>the visitor centre on the coast is a green building with a green roof , grey</t>
  </si>
  <si>
    <t>football player shakes hands with footballer during the match .</t>
  </si>
  <si>
    <t>a new house which is part of a modern development of housing for professional middle class people .</t>
  </si>
  <si>
    <t>trains driving in a sharp corner in the forest</t>
  </si>
  <si>
    <t>a city is a beautiful , oceanfront bedroom villa</t>
  </si>
  <si>
    <t>signpost for information against a blue cloudy sky</t>
  </si>
  <si>
    <t>portrait of a man living</t>
  </si>
  <si>
    <t>not sure what kind of flowers these are but really like them .</t>
  </si>
  <si>
    <t>plant these trees and shrubs that will add color and interest to your landscape !</t>
  </si>
  <si>
    <t>post dinner strolls through cafes !</t>
  </si>
  <si>
    <t>the car rides a puddle in rainy weather .</t>
  </si>
  <si>
    <t>man speaks during a news conference announcing multi year deal .</t>
  </si>
  <si>
    <t>senior couple taking a walk along the running track in summer .</t>
  </si>
  <si>
    <t>silhouette of film character with a cool beard , mustache and glasses on a light gray background vector</t>
  </si>
  <si>
    <t>person performs on stage as part .</t>
  </si>
  <si>
    <t>a herd of dairy cows emerge onto a country lane after milking at a farm</t>
  </si>
  <si>
    <t>building vector icon , the symbol of three - storeyed building .</t>
  </si>
  <si>
    <t>text the style and color of the text sends the reader signals about how to read the content .</t>
  </si>
  <si>
    <t>another familiar dish of fried rice .</t>
  </si>
  <si>
    <t>abstract background with hovering red hearts in the form of balloons .</t>
  </si>
  <si>
    <t>a gold hearts illustration with a heart shaped frame with room for text on a red background</t>
  </si>
  <si>
    <t>sunrise over bodies of water</t>
  </si>
  <si>
    <t>teacher with pupils in a classroom at a lesson .</t>
  </si>
  <si>
    <t>assessing range of motion with a frozen shoulder client</t>
  </si>
  <si>
    <t>rocky castle and boulders in the mountain .</t>
  </si>
  <si>
    <t>christmas angel with a trumpet flies over the city</t>
  </si>
  <si>
    <t>rear view of a person on the boat in a stream</t>
  </si>
  <si>
    <t>having building lit up in orange did not make industry .</t>
  </si>
  <si>
    <t>at awards , today the 15th .</t>
  </si>
  <si>
    <t>vector symbol for women and baby , baby changing great for any use .</t>
  </si>
  <si>
    <t>surprises that has both beach and forest</t>
  </si>
  <si>
    <t>tablet and smartphone on a white .</t>
  </si>
  <si>
    <t>video on building a mortgage - free house .</t>
  </si>
  <si>
    <t>a dock going underwater into a lake</t>
  </si>
  <si>
    <t>i love you message on the screen of mobile phone in human hands .</t>
  </si>
  <si>
    <t>the football team will wear history as afree state .</t>
  </si>
  <si>
    <t>actor as the not so loving mother ... person</t>
  </si>
  <si>
    <t>his arrival could signal the end for one of their most iconic players , football player</t>
  </si>
  <si>
    <t>a painting for the year of religious practice by person</t>
  </si>
  <si>
    <t>fun golden retriever dog playing in the mud</t>
  </si>
  <si>
    <t>lightning strikes at night over a city viewed</t>
  </si>
  <si>
    <t>yellow object spotted in the sky !</t>
  </si>
  <si>
    <t>actors attend a premiere in ca .</t>
  </si>
  <si>
    <t>a map of the parade route for event .</t>
  </si>
  <si>
    <t>look we love : gold fixtures in the bathroom</t>
  </si>
  <si>
    <t>image of various gears inside of a man 's head on a black background .</t>
  </si>
  <si>
    <t>the car is especially handy if your date is stuck in a tree .</t>
  </si>
  <si>
    <t>a frozen rear windscreen of a car</t>
  </si>
  <si>
    <t>i want to build this in closet !</t>
  </si>
  <si>
    <t>royal queen is giving away yellow flowers to the knights that are standing in a row .</t>
  </si>
  <si>
    <t>young boys stand on the end of a wooden jetty looking out onto blue water</t>
  </si>
  <si>
    <t>team took second place in the races</t>
  </si>
  <si>
    <t>file - in this file photo , politician , gestures .</t>
  </si>
  <si>
    <t>winter scene containing a sidewalk and cars parking in a row on the street , all covered in snow</t>
  </si>
  <si>
    <t>information and interior view of room</t>
  </si>
  <si>
    <t>standing out from the crowd !</t>
  </si>
  <si>
    <t>equestrian showed off a little more than just her slender figure as she donned a tight white top while out and about .</t>
  </si>
  <si>
    <t>person sports a helmet with attached shades</t>
  </si>
  <si>
    <t>in the army , it 's clear that you learn the hard way when you forget equipment or break small rules on duty .</t>
  </si>
  <si>
    <t>representation of reviewed models that fall within the integrated hybrid design</t>
  </si>
  <si>
    <t>professional road racing cyclist of organisation during a training session</t>
  </si>
  <si>
    <t>an open green field surrounded by trees with a dramatic blue sky background</t>
  </si>
  <si>
    <t>business woman holding a surfboard , isolated on white background</t>
  </si>
  <si>
    <t>american football player gets a-game suspension for his actions against american football cornerback .</t>
  </si>
  <si>
    <t>art : advert for the first tractor</t>
  </si>
  <si>
    <t>person is pictured at the airport .</t>
  </si>
  <si>
    <t>bears running back american football player plows through the tackle of american football linebacker for a touchdown .</t>
  </si>
  <si>
    <t>old and new : by painting artist sits alongside the 18th - century sculptures in the gardens</t>
  </si>
  <si>
    <t>most of the flowers in the city are being imported .</t>
  </si>
  <si>
    <t>the leopard sank its teeth into the neck of the poor piglet - but was spotted by its mother , who began to charge</t>
  </si>
  <si>
    <t>row recently refurbished homes in the town</t>
  </si>
  <si>
    <t>beware , monkeys will steal any chocolate you have !</t>
  </si>
  <si>
    <t>why is celebrity acting like such a diva ?</t>
  </si>
  <si>
    <t>1970s at night , a woman rolls up her window while a man leaving his car locks it before leaving</t>
  </si>
  <si>
    <t>the young businesswoman communicates with the customer by phone .</t>
  </si>
  <si>
    <t>a vertical garden with flowers</t>
  </si>
  <si>
    <t>good looking woman with a laptop sitting on a bench</t>
  </si>
  <si>
    <t>plans : english metropolitan borough are proposing to add additional pitch - level rows</t>
  </si>
  <si>
    <t>bikes with towels stands by the coast of the swedish island</t>
  </si>
  <si>
    <t>person has studied the movements of a variety of animals , including killer whales such as these .</t>
  </si>
  <si>
    <t>a grey squirrel perched on a tree trunk</t>
  </si>
  <si>
    <t>this is one of songs , a simple answer .</t>
  </si>
  <si>
    <t>traders watch , as a television displays the news about politician</t>
  </si>
  <si>
    <t>supercar at festival waiting to drive sport</t>
  </si>
  <si>
    <t>buddhist place of worship is recognized as cultural site</t>
  </si>
  <si>
    <t>on look out : olympic athlete sat up and surveyed the surrounding scene from the top of his boat</t>
  </si>
  <si>
    <t>hamburger with fries on the green plastic plate</t>
  </si>
  <si>
    <t>pattern of autumn leaves and a boy with flowers</t>
  </si>
  <si>
    <t>elderly man and an elderly woman seated in armchairs talking to each other isolated on white background</t>
  </si>
  <si>
    <t>terrace and hub church from the middle</t>
  </si>
  <si>
    <t>a model walks the runway during the fashion show held</t>
  </si>
  <si>
    <t>it sure felt nice to be back on the road again</t>
  </si>
  <si>
    <t>get back : line by rock artist</t>
  </si>
  <si>
    <t>one of the puppies found by organisation .</t>
  </si>
  <si>
    <t>profile of a tabby cat in nature</t>
  </si>
  <si>
    <t>fountain and city hall in the main square</t>
  </si>
  <si>
    <t>invention flying in the wind</t>
  </si>
  <si>
    <t>gain perspective from the scale of the universe</t>
  </si>
  <si>
    <t>love the moldings and doors flanking the fireplace .</t>
  </si>
  <si>
    <t>football player celebrates scoring his team 's fifth goal during the match .</t>
  </si>
  <si>
    <t>see the final bit of track being laid into place</t>
  </si>
  <si>
    <t>kicks and scores a goal against country during a match june</t>
  </si>
  <si>
    <t>dog enjoys the fresh fallen snow .</t>
  </si>
  <si>
    <t>vector illustration of the candle and ball blue new year lights reflecting</t>
  </si>
  <si>
    <t>the face of politician , accompanied by words and moving text as part of an environmental protest and unauthorized art installation , is displayed on the wall .</t>
  </si>
  <si>
    <t>an in - earth circular fire pit</t>
  </si>
  <si>
    <t>american football player in action during a game</t>
  </si>
  <si>
    <t>autumn and rainbows along road</t>
  </si>
  <si>
    <t>groom waiting for the bride</t>
  </si>
  <si>
    <t>biological species resting in the warm spring sunshine with sticking tongue out</t>
  </si>
  <si>
    <t>an evening establishing shot of the skyline as seen</t>
  </si>
  <si>
    <t>military conflict , by painting artist , oil on canvas .</t>
  </si>
  <si>
    <t>italian renaissance artwork inside baroque structure</t>
  </si>
  <si>
    <t>soccer player during the training session</t>
  </si>
  <si>
    <t>portrait of a young doctor talking on the mobile phone and walking .</t>
  </si>
  <si>
    <t>another view of the kitchen ... from apartment therapy</t>
  </si>
  <si>
    <t>grooms blown away by the brides first time</t>
  </si>
  <si>
    <t>featured image for look at this radiant green meteor lighting up night sky</t>
  </si>
  <si>
    <t>happy mixed ethnicity friends outdoors in the city</t>
  </si>
  <si>
    <t>map showing the seismic stations used in this study .</t>
  </si>
  <si>
    <t>christmas card with a beard and mustache of film character on blue background .</t>
  </si>
  <si>
    <t>4k time lapse of dramatic sky with traffic on remote road driving through valley</t>
  </si>
  <si>
    <t>chrome plated emblem on the bonnet of saloon car</t>
  </si>
  <si>
    <t>what a lot of waterfall !</t>
  </si>
  <si>
    <t>a picture of the courtyard .</t>
  </si>
  <si>
    <t>tour by gaily painted cars .</t>
  </si>
  <si>
    <t>ornate old clock hanging from the roof in station</t>
  </si>
  <si>
    <t>huge parasitic plant on a tree</t>
  </si>
  <si>
    <t>pink flower on a white background .</t>
  </si>
  <si>
    <t>i was comfortably housed in the clock tower .</t>
  </si>
  <si>
    <t>actors arrive for the film premiere</t>
  </si>
  <si>
    <t>geometric pattern with connected lines and dots in a shape of fireworks .</t>
  </si>
  <si>
    <t>when the tide is out , you can walk among the rocks and kelp .</t>
  </si>
  <si>
    <t>the queen smiles as she heads back towards palace</t>
  </si>
  <si>
    <t>new apartment buildings on the edge</t>
  </si>
  <si>
    <t>now that thanksgiving is over , most of us will be gearing up for western christian holiday !</t>
  </si>
  <si>
    <t>pouring milk into a homemade coffee cup .</t>
  </si>
  <si>
    <t>hands shake mustard , lemon juice and olive oil for salad dressing in a jar on wooden cutting board .</t>
  </si>
  <si>
    <t>view of a street in the medieval town</t>
  </si>
  <si>
    <t>symbol of a green tree on a round white button .</t>
  </si>
  <si>
    <t>kids and mother enjoying summer vacation on the beach</t>
  </si>
  <si>
    <t>a national trust property in the village</t>
  </si>
  <si>
    <t>clothes for drug form shape .</t>
  </si>
  <si>
    <t>actor sported a white , sleeveless lace top and denim culottes with a lace trim .</t>
  </si>
  <si>
    <t>close up portrait of a sad young woman hair covering face .</t>
  </si>
  <si>
    <t>a city is the gateway</t>
  </si>
  <si>
    <t>people riding bikes on beach and playing .</t>
  </si>
  <si>
    <t>bell tower in a temple</t>
  </si>
  <si>
    <t>car travelling along a road in the countryside</t>
  </si>
  <si>
    <t>playing in mud is what kids are supposed to do ... person .</t>
  </si>
  <si>
    <t>the - foot crocodile was seen on a beach .</t>
  </si>
  <si>
    <t>the same field , filled with flowers on a sunny october day .</t>
  </si>
  <si>
    <t>man smoking a cigarette in the city</t>
  </si>
  <si>
    <t>~ photo by journalist rounding the bend during one .</t>
  </si>
  <si>
    <t>composition : line by blues artist</t>
  </si>
  <si>
    <t>relay : swimmer prepares to dive into the pool as another executes an underwater turn</t>
  </si>
  <si>
    <t>this soft lace wedding dress is the epitome of romantic aisle style .</t>
  </si>
  <si>
    <t>american football player runs a drill during day</t>
  </si>
  <si>
    <t>close up of a guitar playing indoors</t>
  </si>
  <si>
    <t>man and woman with sun hat while fishing on the river</t>
  </si>
  <si>
    <t>a new trail is being built around wetland .</t>
  </si>
  <si>
    <t>is there such a thing as too many diamonds ?</t>
  </si>
  <si>
    <t>here is how the new congressional districts will look .</t>
  </si>
  <si>
    <t>cute girl is standing in a vintage style floral frame .</t>
  </si>
  <si>
    <t>new year 's balls and ribbon on a blue background</t>
  </si>
  <si>
    <t>film character and pop artist attend as neo soul artist performs</t>
  </si>
  <si>
    <t>the rest of the engine outside ; weird !</t>
  </si>
  <si>
    <t>cat taking a nap on a column</t>
  </si>
  <si>
    <t>it 's time for a fun day of driving around ® city !</t>
  </si>
  <si>
    <t>portrait of a smiling man</t>
  </si>
  <si>
    <t>love this shot ; pose and the flowers in the field .</t>
  </si>
  <si>
    <t>art of the cube : photo</t>
  </si>
  <si>
    <t>juicy plums growing on a tree</t>
  </si>
  <si>
    <t>pictures of kitchens with no recessed lighting</t>
  </si>
  <si>
    <t>the trail on the way to person .</t>
  </si>
  <si>
    <t>young woman on a rocky beach .</t>
  </si>
  <si>
    <t>flat vector icon of parrot .</t>
  </si>
  <si>
    <t>football players speak with referee during the quarter final match in statesman</t>
  </si>
  <si>
    <t>powerpoint template displaying a lovely cute baby laying on a white surface with balloons</t>
  </si>
  <si>
    <t>hard rock artist perform during desert trip .</t>
  </si>
  <si>
    <t>golfer watches her tee shot on the 3rd hole during third round play .</t>
  </si>
  <si>
    <t>cartoon illustration of a lion with a crown</t>
  </si>
  <si>
    <t>stained glass window and ceiling detail .</t>
  </si>
  <si>
    <t>the parade during mardi gras</t>
  </si>
  <si>
    <t>a surfer gets towed into a small wave and then performs a 360</t>
  </si>
  <si>
    <t>there are bedrooms , including one in the guest house , and full bathrooms .</t>
  </si>
  <si>
    <t>property image # cottage with a stunning sea view on the south - west coast</t>
  </si>
  <si>
    <t>ice hockey player got sports league championship rings to show</t>
  </si>
  <si>
    <t>closet doors can help transform your entire room and make you pay more attention to a mostly forgotten space we use everyday .</t>
  </si>
  <si>
    <t>a string , led by person , race down the the final stretch .</t>
  </si>
  <si>
    <t>beautiful female ballet dancer isolated on a white background .</t>
  </si>
  <si>
    <t>portrait of a dog in a red cap .</t>
  </si>
  <si>
    <t>a general view of the ground before the match</t>
  </si>
  <si>
    <t>intense red dark sky illuminated by the setting sun on the horizon</t>
  </si>
  <si>
    <t>the bell tower of church</t>
  </si>
  <si>
    <t>this would be really pretty on a dining room table .</t>
  </si>
  <si>
    <t>a large room with new drywall</t>
  </si>
  <si>
    <t>since my stay i have only seen shower curtain ; most of the showers just have glass paneling .</t>
  </si>
  <si>
    <t>a young king penguin stands between older animals at the zoo .</t>
  </si>
  <si>
    <t>seamless pattern from traces of tires .</t>
  </si>
  <si>
    <t>diverse business group take their seats for an outdoor meeting outside contemporary building set in natural landscape .</t>
  </si>
  <si>
    <t>a head of a dog printable vector</t>
  </si>
  <si>
    <t>little summary of the wedding day</t>
  </si>
  <si>
    <t>a night scene with lights showing the castle</t>
  </si>
  <si>
    <t>young woman using cell phone to type text message or communicate in social media .</t>
  </si>
  <si>
    <t>the beautiful big bird flying on big tree .</t>
  </si>
  <si>
    <t>close - up view on display at show .</t>
  </si>
  <si>
    <t>the blizzard dropped inches of snow .</t>
  </si>
  <si>
    <t>guests attend an after party in style</t>
  </si>
  <si>
    <t>person arrives ahead of the gala premiere</t>
  </si>
  <si>
    <t>tractors roll down main street at the parade</t>
  </si>
  <si>
    <t>man handles the ball against basketball team .</t>
  </si>
  <si>
    <t>soccer player is thrown into the air by his players as they celebrate survival at the end of the match .</t>
  </si>
  <si>
    <t>a shed with a silhouette of a bear</t>
  </si>
  <si>
    <t>religious leader walks along graves prior the celebration of mass for all war dead .</t>
  </si>
  <si>
    <t>large waves crash on the cliffs near the coast</t>
  </si>
  <si>
    <t>6 - pointed star of religious leader still visible in the home that once was the synagogue .</t>
  </si>
  <si>
    <t>aerial view of a railroad track and country</t>
  </si>
  <si>
    <t>blues artist onstage during the 30th ceremony</t>
  </si>
  <si>
    <t>a pre wed picture taken by wedding photography beyond the bright poppies of a young family as they walk</t>
  </si>
  <si>
    <t>celebrity homes as an epitome of sophistication</t>
  </si>
  <si>
    <t>daddy 's little man : helps person ride along on the street on his little scooter</t>
  </si>
  <si>
    <t>gondolas rocking on the green waves of the channel</t>
  </si>
  <si>
    <t>map showing the location and walk to the lift</t>
  </si>
  <si>
    <t>thread the twine through the holes in your hearts</t>
  </si>
  <si>
    <t>surfers riding down a big wave</t>
  </si>
  <si>
    <t>butterfly and flower in the nature</t>
  </si>
  <si>
    <t>a model walks the runway at the show during mercedes benz fashion week istanbul fw15</t>
  </si>
  <si>
    <t># of lacrosse team runs with the ball during game action against ice hockey team .</t>
  </si>
  <si>
    <t>living room in a bedroom plus den unit .</t>
  </si>
  <si>
    <t>sun bursting through clouds over a tranquil sea</t>
  </si>
  <si>
    <t>person , centre , the director , with students .</t>
  </si>
  <si>
    <t>kitchen is fully stocked and the pantry and fridge has more than just the basic necessities .</t>
  </si>
  <si>
    <t>saucy style ? slipping into the saucy - piece , which featured an extreme plunging neckline , person highlighted her assets whilst still retaining her modesty</t>
  </si>
  <si>
    <t>hard rock artist poses for pictures backstage .</t>
  </si>
  <si>
    <t>actor with his second wife for the premier of the film</t>
  </si>
  <si>
    <t>constitutional convention , continued philosophy into action --</t>
  </si>
  <si>
    <t>dinner date : the comedian 's wife wore skinny jeans and heeled ankle boots for their dinner at chef</t>
  </si>
  <si>
    <t>dry chickpeas in a glass bowl .</t>
  </si>
  <si>
    <t>flag in a mixed stack of coins and a blue background .</t>
  </si>
  <si>
    <t>tourist attraction and the hazards , as viewed from the beach</t>
  </si>
  <si>
    <t>greeting card with a christmas tree and gifts</t>
  </si>
  <si>
    <t>tarnished black metal style number in a 3d illustration with a weathered metallic surface texture and antique ancient font isolated on a white background with clipping path .</t>
  </si>
  <si>
    <t>a nondescript door in a nondescript neighborhood .</t>
  </si>
  <si>
    <t>stormy sky over the beach a popular seaside resort</t>
  </si>
  <si>
    <t>blue empty circle of paper for your message with a pin</t>
  </si>
  <si>
    <t>bride and groom pose to the photographer in studio</t>
  </si>
  <si>
    <t>portrait of happy young woman in casual wear against white wall .</t>
  </si>
  <si>
    <t>image of party in the back denim jacket</t>
  </si>
  <si>
    <t>coffee mug - we have this !</t>
  </si>
  <si>
    <t>palm tree over the sea</t>
  </si>
  <si>
    <t>peace symbol in a sculpture</t>
  </si>
  <si>
    <t>this is an example of a contemporary backyard landscaping .</t>
  </si>
  <si>
    <t>close - up of a mid adult man with his arm around a teenage girl in a casino and pointing forward</t>
  </si>
  <si>
    <t>person on the chest by person</t>
  </si>
  <si>
    <t>stand out in a crowded field</t>
  </si>
  <si>
    <t>street scenes from the 1960s to early 1980s .</t>
  </si>
  <si>
    <t>subtle light adorns the shrine of person</t>
  </si>
  <si>
    <t>hair loss looks to be getting worse .</t>
  </si>
  <si>
    <t>before : the house prior to the renovation .</t>
  </si>
  <si>
    <t>railroad track towards the horizon</t>
  </si>
  <si>
    <t>white desk with bookshelf , perfect for a small home office</t>
  </si>
  <si>
    <t>powerpoint template displaying a snail with a number of flowers in the background</t>
  </si>
  <si>
    <t>nails of the day : shiny and new</t>
  </si>
  <si>
    <t>promotional poster for an annual bring a classic vehicle night</t>
  </si>
  <si>
    <t>industry : restaurant under the concept</t>
  </si>
  <si>
    <t>girl and boy building sand castle on the seashore</t>
  </si>
  <si>
    <t>bikers and skaters put the skatepark to the test</t>
  </si>
  <si>
    <t>view from the lounge 's glass windows covered by droplets</t>
  </si>
  <si>
    <t>organisation and government agency have studied the number of people who are using social networks .</t>
  </si>
  <si>
    <t>eyes on the ball : england desperately defend a corner in the goalless first half</t>
  </si>
  <si>
    <t>urban landscape view and the ring road</t>
  </si>
  <si>
    <t>runners pass under the tree canopy along summit .</t>
  </si>
  <si>
    <t>last light from autumn sun and silhouettes of forests on hills above .</t>
  </si>
  <si>
    <t>ship where actor will be staying for soccer league</t>
  </si>
  <si>
    <t>the man on the shoulder of the giant</t>
  </si>
  <si>
    <t>no matter if you 're an expert at adding leather touches to your wardrobe or your just starting out , we 've got great ways to wear leather this winter .</t>
  </si>
  <si>
    <t>view by night from the castle , showing the seafront and harbour .</t>
  </si>
  <si>
    <t>the round table shows the descendants of man and is updated yearly .</t>
  </si>
  <si>
    <t>nothing like a juicy hot dog and fresh watermelon !</t>
  </si>
  <si>
    <t>actor poses for a photo as he is honored with a star .</t>
  </si>
  <si>
    <t>red poppies on the field swaying in the wind</t>
  </si>
  <si>
    <t>fire in the sky by person</t>
  </si>
  <si>
    <t>plan ahead : there 's pet - friendly shelter in the county .</t>
  </si>
  <si>
    <t>the morning view from the dining room .</t>
  </si>
  <si>
    <t>flat vector conceptual illustration of children of different races around the earth in front of starry sky .</t>
  </si>
  <si>
    <t>white and grey bedroom - i would put a shot of color in it</t>
  </si>
  <si>
    <t>fashion designer , left , and film costumer designer acknowledge applause after the spring collection is modelled during fashion week in a file photo .</t>
  </si>
  <si>
    <t>person scores his teams second goal during the match</t>
  </si>
  <si>
    <t>blooms hotel : double bed in the standard room</t>
  </si>
  <si>
    <t>photo taken during a river cruise</t>
  </si>
  <si>
    <t>strawberries are certainly the main theme at festival ... they even adorn hats worn during the parade !</t>
  </si>
  <si>
    <t>slow motion video of a horses eating grass</t>
  </si>
  <si>
    <t>before - the right siding makes all the difference</t>
  </si>
  <si>
    <t>fake newspaper with an article about man</t>
  </si>
  <si>
    <t>fishermen small houses contrasting with power lines</t>
  </si>
  <si>
    <t>cloud and hail icon in cartoon style on a white background vector illustration illustration</t>
  </si>
  <si>
    <t>animal flying in the sky - photo #</t>
  </si>
  <si>
    <t>mist hangs over the lake and island .</t>
  </si>
  <si>
    <t>how does digital camera perform in low light ?</t>
  </si>
  <si>
    <t>comedian and person arrives at premiere</t>
  </si>
  <si>
    <t>cricket players during the practice session</t>
  </si>
  <si>
    <t>night time traffic at the junction in the south east corner</t>
  </si>
  <si>
    <t>creative poster in the style of comics .</t>
  </si>
  <si>
    <t>property image # to the middle ages in this village on top of a hill with swimming pool</t>
  </si>
  <si>
    <t>parents with their children play in the blue waters unmindful of the lurking danger on saturday .</t>
  </si>
  <si>
    <t>spa located in the building</t>
  </si>
  <si>
    <t>close up shot of male hand in a glove opening door of a white luxury car</t>
  </si>
  <si>
    <t>background from a set of white snowflakes with long shadows , fourth part vector illustration .</t>
  </si>
  <si>
    <t>diy and garden centre in a city</t>
  </si>
  <si>
    <t>a carefree girl runs across the field of dandelions at sunset .</t>
  </si>
  <si>
    <t>the making of modern minimalist house</t>
  </si>
  <si>
    <t>person stacks in the countryside around a city .</t>
  </si>
  <si>
    <t>father and son walking with their herd of goats along a rural road</t>
  </si>
  <si>
    <t>portrait of a young man in a hat and glasses on gray background</t>
  </si>
  <si>
    <t>traditional pop artist with a pipe in his mouth</t>
  </si>
  <si>
    <t>actors arrive for the premiere</t>
  </si>
  <si>
    <t>automobile model revealed at show</t>
  </si>
  <si>
    <t>a man in black clothes with a package walking along a snowy street with rural houses</t>
  </si>
  <si>
    <t>a helicopter approaches to land to pick up person , 2nd</t>
  </si>
  <si>
    <t>vector illustration of fireworks over the city .</t>
  </si>
  <si>
    <t>grunge rubber stamp with small stars and the word inside</t>
  </si>
  <si>
    <t>places to visit if you 're an animal lover</t>
  </si>
  <si>
    <t>person loading a shipping container onto a ship</t>
  </si>
  <si>
    <t>motorbike parked on top of a mountain</t>
  </si>
  <si>
    <t>fresh fruits and vegetables at the local market .</t>
  </si>
  <si>
    <t>man running and jumping along the beach .</t>
  </si>
  <si>
    <t>building with neon lights in the night</t>
  </si>
  <si>
    <t>banners are held up as people gather outside the supreme court on tuesday .</t>
  </si>
  <si>
    <t>wait until you see this floor plan ... living room with views .</t>
  </si>
  <si>
    <t>sculptures that defy gravity &amp; the laws of physics</t>
  </si>
  <si>
    <t>a large turtle believed to be organism laying its eggs in sandy ground</t>
  </si>
  <si>
    <t>rear view of group of business people at a lecture raising their hand ready to answer the question .</t>
  </si>
  <si>
    <t>sports team outside american football player is assisted by team medical staff after suffering an unknown injury during a football game .</t>
  </si>
  <si>
    <t>actors on stage during awards</t>
  </si>
  <si>
    <t>making a wish , or 23 last night whilst celebrating my birthday .</t>
  </si>
  <si>
    <t>a big red heart with small hearts right side up in a large heart on a white background vector</t>
  </si>
  <si>
    <t>baseball player delivers a pitch against sports team</t>
  </si>
  <si>
    <t>watch the presentation by organisation .</t>
  </si>
  <si>
    <t>happy couple in love in a city park .</t>
  </si>
  <si>
    <t>coffee and dessert on the balcony</t>
  </si>
  <si>
    <t>at left is the storefront .</t>
  </si>
  <si>
    <t>a couple of new paintings</t>
  </si>
  <si>
    <t>number , hand drawn with pencil on a paper sheet .</t>
  </si>
  <si>
    <t>toddler in halloween costume playing at the pumpkin patch</t>
  </si>
  <si>
    <t>a young girl from the campaign stands next with banners , stickers and placards passing out information on the vote .</t>
  </si>
  <si>
    <t>the real deal ? football player tried to prove that his infamous watch is indeed real by flaunting a certificate of authenticity on social media</t>
  </si>
  <si>
    <t>gothic sculpture of person with a baby was symbolically returned to the former owners .</t>
  </si>
  <si>
    <t>person after grooming front view</t>
  </si>
  <si>
    <t>close up portrait of a newborn baby</t>
  </si>
  <si>
    <t>portrait of a woman switching off her alarm clock</t>
  </si>
  <si>
    <t>animal , free crochet pattern with tutorial by person this rotund sheep is fun to play with and simple to make .</t>
  </si>
  <si>
    <t>person wore a buttoned up leather dress to the premiere</t>
  </si>
  <si>
    <t>a woman in a traditional poncho and bowler hat sits on the steps at the colonial church</t>
  </si>
  <si>
    <t>a young girl crying on stairs .</t>
  </si>
  <si>
    <t>celebrity is seen leaving the hotel</t>
  </si>
  <si>
    <t>a black suv sink into road surface after a heavy rain .</t>
  </si>
  <si>
    <t>we 're away from the beginning of the holiday season here !</t>
  </si>
  <si>
    <t>portrait of a bull elephant playing with a log while swimming in a waterhole</t>
  </si>
  <si>
    <t>a view of the section</t>
  </si>
  <si>
    <t>the dog sleeps on the floor</t>
  </si>
  <si>
    <t>black bicycle and vintage wall .</t>
  </si>
  <si>
    <t>how to take your leggings to the street .</t>
  </si>
  <si>
    <t>set of black leaves design elements isolated on white background .</t>
  </si>
  <si>
    <t>aerial shot of train passing bridge while flying higher .</t>
  </si>
  <si>
    <t>a city seen from the beach</t>
  </si>
  <si>
    <t>new found friends at the bar</t>
  </si>
  <si>
    <t>road to the sea with clear blue sky</t>
  </si>
  <si>
    <t>view across the fields within zoo</t>
  </si>
  <si>
    <t>colour illustrations era christmas greeting card a woman with a tennis racket and balls with some sunflowers pictured in the background</t>
  </si>
  <si>
    <t>wine glasses is highlighted by the fireplace .</t>
  </si>
  <si>
    <t>vector image of gears on a white background .</t>
  </si>
  <si>
    <t>fish - admire the beauty of creations</t>
  </si>
  <si>
    <t>interior white bedroom this morning with bed</t>
  </si>
  <si>
    <t>she 's not technicallyon the table .</t>
  </si>
  <si>
    <t>template of bottle of red wine with glass made in a realistic style .</t>
  </si>
  <si>
    <t>tropical pattern leaves green on a dark exotic background .</t>
  </si>
  <si>
    <t>bride &amp; person in person</t>
  </si>
  <si>
    <t>american football player scores a touchdown against athlete</t>
  </si>
  <si>
    <t>hand - drawn painted red heart , on a transparent background .</t>
  </si>
  <si>
    <t>the wall of ice was really quite massive</t>
  </si>
  <si>
    <t>person surveys the crowd during the parade .</t>
  </si>
  <si>
    <t>no comment : a spokesperson for person , where alleged injuries took place , said the studio will not comment on the lawsuit</t>
  </si>
  <si>
    <t>person , president holds a news conference and demonstration</t>
  </si>
  <si>
    <t>mountain road in natural reserve .</t>
  </si>
  <si>
    <t>the view from the window above my bed</t>
  </si>
  <si>
    <t>for all the make up lovers happy person</t>
  </si>
  <si>
    <t>these wagons make ski area on of the best ski resorts for families .</t>
  </si>
  <si>
    <t>baseball player poses for a photo during photo day</t>
  </si>
  <si>
    <t>find out the secrets to creating a gallery wall .</t>
  </si>
  <si>
    <t>cast members perform during a photo call .</t>
  </si>
  <si>
    <t>a historic high - rise building with studio and - bedroom apartments for low - income individuals .</t>
  </si>
  <si>
    <t>time lapse of a sunset</t>
  </si>
  <si>
    <t>biological species explores the area around my tent</t>
  </si>
  <si>
    <t>the east front in winter .</t>
  </si>
  <si>
    <t>person making a fish on a cappuccino</t>
  </si>
  <si>
    <t>runner 's low start at the empty stadium , fast running concept</t>
  </si>
  <si>
    <t>years of traveling around the world gives this wood unique character .</t>
  </si>
  <si>
    <t>person moved years ago to pursue a career in music .</t>
  </si>
  <si>
    <t>person up the whole used vehicle photo</t>
  </si>
  <si>
    <t>young people playing instruments on the stage</t>
  </si>
  <si>
    <t>birthday cake , a hand drawn vector illustration of a birthday cake with colorful candles on top of it .</t>
  </si>
  <si>
    <t>the cramped juvenile office at the police station .</t>
  </si>
  <si>
    <t>front view , including cupola of the renovated historic house</t>
  </si>
  <si>
    <t>geographical feature category presents golfers with natural contours and plenty of water .</t>
  </si>
  <si>
    <t>placing another rock onto a stack along the pathway</t>
  </si>
  <si>
    <t>a view of the sun setting over a river with trees framing the foreground .</t>
  </si>
  <si>
    <t>a buyer 's guide to tiles - i love the combination of colors &amp; patterns in this design !</t>
  </si>
  <si>
    <t>the graphic calendar for new year is located in a circle .</t>
  </si>
  <si>
    <t>white wooden chairs on a deck by the harbor</t>
  </si>
  <si>
    <t>the biggest risk you will ever take is not taking one at all .</t>
  </si>
  <si>
    <t>tourist attraction : this beautiful church was taken down stone by stone and reassembled here</t>
  </si>
  <si>
    <t>black and white illustration of a smiling bowling ball .</t>
  </si>
  <si>
    <t>operatic pop artist : a man of good will</t>
  </si>
  <si>
    <t>photo of mist rising off the blue lagoon</t>
  </si>
  <si>
    <t>painting of the beautiful flowering cactus</t>
  </si>
  <si>
    <t>a family has their portrait taken at christmas time</t>
  </si>
  <si>
    <t>train station with a view</t>
  </si>
  <si>
    <t>close up on worried elderly man sitting alone on the couch</t>
  </si>
  <si>
    <t>vector of human hand that hugs the dog on white background .</t>
  </si>
  <si>
    <t>a vector illustration of soccer fans cheering inside the stadium</t>
  </si>
  <si>
    <t>not the only one : politician , an avid golfer who is also known for crying publicly , got misty - eyed at the event</t>
  </si>
  <si>
    <t>elephant walking across the road</t>
  </si>
  <si>
    <t>young woman holding a tablet standing next to some vegetables and smiling</t>
  </si>
  <si>
    <t>slide of 74 : takes a tumble as he battles for the ball with football player in the second half .</t>
  </si>
  <si>
    <t>broken tractor in the forest</t>
  </si>
  <si>
    <t>the newlyweds posing for a photo with the bride holding her bouquet .</t>
  </si>
  <si>
    <t>hot air balloons at sunrise</t>
  </si>
  <si>
    <t>a traditional entrance door with beautiful moulded panels</t>
  </si>
  <si>
    <t>a second night of snow falls .</t>
  </si>
  <si>
    <t>a helmet sits on the field before a softball game .</t>
  </si>
  <si>
    <t>the designer put the finishing touches on wedding dress .</t>
  </si>
  <si>
    <t>a dome home for dollars</t>
  </si>
  <si>
    <t>new black luxury sedan with shadow underneath and wheels turned slightly to the right</t>
  </si>
  <si>
    <t>a cloud of dust and debris rises into the air</t>
  </si>
  <si>
    <t>ways to wear garment : wear your little black dress with black tights this winter .</t>
  </si>
  <si>
    <t>hands holding a young plant in soil isolated on white background</t>
  </si>
  <si>
    <t>vector portrait of dog , wearing the floral wreath and sunglasses .</t>
  </si>
  <si>
    <t>junk car artistically buried in the desert</t>
  </si>
  <si>
    <t>the dense forest comes right to the seashore .</t>
  </si>
  <si>
    <t>action film resumes filming on the bridge</t>
  </si>
  <si>
    <t>celebrity style more than a touch of velvet</t>
  </si>
  <si>
    <t>i love seeing cardinals in the middle of winter ... no matter how cold and dreary the day , that bright splash of color always makes me smile</t>
  </si>
  <si>
    <t>the sun rises from behind some trees on a misty morning</t>
  </si>
  <si>
    <t>a cowboy carved out of a tree stump is one of several humorous pieces encounters .</t>
  </si>
  <si>
    <t>the winter storm - by photo - graphics</t>
  </si>
  <si>
    <t>rustic white picket fence with roses and other flowers in the ba</t>
  </si>
  <si>
    <t>photo credit : sd83 the meeting was held at building .</t>
  </si>
  <si>
    <t>muzzle close - up dog with collar .</t>
  </si>
  <si>
    <t>modern cruise ship leaving the port</t>
  </si>
  <si>
    <t>members pose for a photo after the conclusion of a maintenance and organization seminar held .</t>
  </si>
  <si>
    <t>person , right , got a hand from person in the making of his chair .</t>
  </si>
  <si>
    <t>this is a skeleton in a pose .</t>
  </si>
  <si>
    <t>here 's how to wear your maxi dress into winter .</t>
  </si>
  <si>
    <t>matching wave and mountain tattoos on the inner wrist .</t>
  </si>
  <si>
    <t>national park -- a view</t>
  </si>
  <si>
    <t>a man walking along beautiful beach only accompanied by nature</t>
  </si>
  <si>
    <t>group of people holding hand together in the park</t>
  </si>
  <si>
    <t>person is a representational artist who paints portraits from her studio .</t>
  </si>
  <si>
    <t>get some of the new products by business !</t>
  </si>
  <si>
    <t>cross on a grave with a flower next to it</t>
  </si>
  <si>
    <t>hotel related icons for your website of software .</t>
  </si>
  <si>
    <t>in the neighborhood i spotted this mural by the graffiti artist .</t>
  </si>
  <si>
    <t>i really enjoyed watching baboons of all ages cross the road just outside the camp .</t>
  </si>
  <si>
    <t>in this game , person sat in a right - field seat that faces the bleachers .</t>
  </si>
  <si>
    <t>image may contain : person , on stage , playing a musical instrument , tree , guitar and outdoor</t>
  </si>
  <si>
    <t>cut from comfortable stretch - leather , black leggings - style pants are a capsule wardrobe essential .</t>
  </si>
  <si>
    <t>from the licensed collection , this clock measures inches by inches and weighs in at lb .</t>
  </si>
  <si>
    <t>person is a traditional dress worn by women .</t>
  </si>
  <si>
    <t>quality time on the couch with my hamster .</t>
  </si>
  <si>
    <t>see the past meet the present .</t>
  </si>
  <si>
    <t>musical artist accepts award onstage during awards .</t>
  </si>
  <si>
    <t>horizontal wide angle view of a train arriving at a platform on the underground</t>
  </si>
  <si>
    <t>a tree bare of leaves but covered with ivy is silhouetted against a pale sky , but turned sideways so the tree appears horizontal .</t>
  </si>
  <si>
    <t>display of stained glass by person</t>
  </si>
  <si>
    <t>blues artist performs on stage during festival</t>
  </si>
  <si>
    <t>the centerpieces were bold flower ones , echoing with the bouquets</t>
  </si>
  <si>
    <t>people : young toasting friends with coffee cups in a cafe</t>
  </si>
  <si>
    <t>pop artist rehearsing for the musical filming location</t>
  </si>
  <si>
    <t>illustration of a green robot with a magnifying glass</t>
  </si>
  <si>
    <t>the biggest weekend of the championship so far</t>
  </si>
  <si>
    <t>the remains of an ancient building called person</t>
  </si>
  <si>
    <t>coupe in embrace on the beach</t>
  </si>
  <si>
    <t>baked beans with caramelized onions and bacon !</t>
  </si>
  <si>
    <t>cricket player leaves the field .</t>
  </si>
  <si>
    <t>steak in the frying pan</t>
  </si>
  <si>
    <t>faux fur lined coat that turns into a light jacket by taking the fur out .</t>
  </si>
  <si>
    <t>the baby is asleep hugging teddy bear .</t>
  </si>
  <si>
    <t>christmas background with a bow and presents .</t>
  </si>
  <si>
    <t>old houses and cobblestone streets</t>
  </si>
  <si>
    <t>our wheelchairs come in all shapes and sizes</t>
  </si>
  <si>
    <t>close - up of a chimpanzee reading a document</t>
  </si>
  <si>
    <t>a lone house endures a major winter storm .</t>
  </si>
  <si>
    <t>author and chess player face each other during their first world championship</t>
  </si>
  <si>
    <t>football player makes a save during the match .</t>
  </si>
  <si>
    <t>charter this luxurious 137 motor yacht</t>
  </si>
  <si>
    <t>business concept in winning and successful team .</t>
  </si>
  <si>
    <t>black and white photos of bride and groom leaning close to each other</t>
  </si>
  <si>
    <t>shiny red foil or rough textured metallic dollar sign or money and price symbol in a 3d illustration with a wavy rippled surface and basic bold font isolated on a white background with clipping path .</t>
  </si>
  <si>
    <t>photo of a conference room</t>
  </si>
  <si>
    <t>actors arrive at season premiere</t>
  </si>
  <si>
    <t>house rental - the lounge from another angle</t>
  </si>
  <si>
    <t>illustration of a liquid container on a white background stock vector</t>
  </si>
  <si>
    <t>parents arrive together at a prom - themed fundraiser for the league on saturday evening .</t>
  </si>
  <si>
    <t>photo - world premiere of the restoration</t>
  </si>
  <si>
    <t>book : based on the text edited by author</t>
  </si>
  <si>
    <t>house between the pine forest by person</t>
  </si>
  <si>
    <t>set on a sprawling square metre block , the single - storey home boasts a swimming pool , tennis court and bedrooms</t>
  </si>
  <si>
    <t>soccer player warms up ash the public training</t>
  </si>
  <si>
    <t>an aircraft is inspected after landing on the helicopter</t>
  </si>
  <si>
    <t>aerial footage over city streets shot by drone in the downtown of the city</t>
  </si>
  <si>
    <t>tell us , which # flowers would you pick for your special day ?</t>
  </si>
  <si>
    <t>doctor 's hand in a white gloves holding syringe</t>
  </si>
  <si>
    <t>rock artist of heartland rock artist performs during day of the festival .</t>
  </si>
  <si>
    <t>girls putting make - up in front of a mirror</t>
  </si>
  <si>
    <t>a crowd gathered at the fall</t>
  </si>
  <si>
    <t>vector illustration of a wooden podium</t>
  </si>
  <si>
    <t>sitting bears look at the northern lights in the snowy mountains at night stock vector</t>
  </si>
  <si>
    <t>professional boxer at red carpet event</t>
  </si>
  <si>
    <t>property image # country house m from the center of person with internet , pool , terrace</t>
  </si>
  <si>
    <t>actor attends film business presents the world premiere</t>
  </si>
  <si>
    <t>a wide path is cut by heavy equipment under power lines to create a road</t>
  </si>
  <si>
    <t>person with the ball in the first half</t>
  </si>
  <si>
    <t>shirt and shorts but with flip flops instead of those shoes .</t>
  </si>
  <si>
    <t>footballer runs with the ball during the match .</t>
  </si>
  <si>
    <t>person is congratulated on his try by person during the match .</t>
  </si>
  <si>
    <t>mobile - friendly version of the 3rd project picture .</t>
  </si>
  <si>
    <t>books and computers in the library</t>
  </si>
  <si>
    <t>picture shows armed force relaxing after a battle .</t>
  </si>
  <si>
    <t>the round gate in style garden</t>
  </si>
  <si>
    <t>isolated calligraphy on white background .</t>
  </si>
  <si>
    <t>make - up artist makes a girl beautiful makeup for face before an important event</t>
  </si>
  <si>
    <t>the famous antique facade of the building with the balcony of theater character</t>
  </si>
  <si>
    <t>foggy weather over the skyline seen .</t>
  </si>
  <si>
    <t>the logo is seen on a car wheel .</t>
  </si>
  <si>
    <t>an aerial photo of old city</t>
  </si>
  <si>
    <t>this monday night , we have sports team playing against sports team to close out week .</t>
  </si>
  <si>
    <t>property image # with terrace in typical village in the hills , at 15km from the sea</t>
  </si>
  <si>
    <t>baroque pop artist performs in concert during festival</t>
  </si>
  <si>
    <t>black top hat with red ribbon , flat style .</t>
  </si>
  <si>
    <t>close up photo of glass facade on the tower looking up</t>
  </si>
  <si>
    <t>man prays next to a crack filled with letters containing written prayers</t>
  </si>
  <si>
    <t>beautiful fireworks on a background of blue sky</t>
  </si>
  <si>
    <t>photo of a contemporary brick house</t>
  </si>
  <si>
    <t>the diamond is being auctioned off by service , with bidding to start at $900,000 .</t>
  </si>
  <si>
    <t>natural stone in the kitchen - stone look for creative wall design</t>
  </si>
  <si>
    <t>wallpaper probably with a portrait called rhythm and blues artist as person</t>
  </si>
  <si>
    <t>a street - level rendering of proposed mixed - income residential housing .</t>
  </si>
  <si>
    <t>a deserted creek with green palm trees on each side and a blue sky</t>
  </si>
  <si>
    <t>a piece of my heart lives in heaven</t>
  </si>
  <si>
    <t>balloons are so weird ... happy birthday .</t>
  </si>
  <si>
    <t>white storks in the nest</t>
  </si>
  <si>
    <t>humorous image of an elderly man playing around</t>
  </si>
  <si>
    <t>surfers waiting for a wave</t>
  </si>
  <si>
    <t>illustration of a man driving a blue van</t>
  </si>
  <si>
    <t>where the canal bends in the old merchant quarter</t>
  </si>
  <si>
    <t>pickup truck of the year day</t>
  </si>
  <si>
    <t>person , a quilt i made for my friend when she had her baby ... person .</t>
  </si>
  <si>
    <t>common chameleon or biological species looking around in a branch</t>
  </si>
  <si>
    <t>a poster is displayed in a car park .</t>
  </si>
  <si>
    <t>icicles on coastal ice , flowing over the side</t>
  </si>
  <si>
    <t>soft rock artist arrives at awards</t>
  </si>
  <si>
    <t>the set of black symbols cigarettes .</t>
  </si>
  <si>
    <t>general view prior to the match</t>
  </si>
  <si>
    <t>vessels and dock debris from person lodged into a dock .</t>
  </si>
  <si>
    <t>vector sketch of a parrot .</t>
  </si>
  <si>
    <t>a lot of little fish swim in muddy dirty gray water in late .</t>
  </si>
  <si>
    <t>another tattoo that reminds me .</t>
  </si>
  <si>
    <t>person whilst leading recurring competition sacked his caddie</t>
  </si>
  <si>
    <t>a cat hangs out during the 141st annual</t>
  </si>
  <si>
    <t>problem how many lines of symmetry does a square have</t>
  </si>
  <si>
    <t>funerary bust of a woman .</t>
  </si>
  <si>
    <t>front of banknote , dollars , pick 8d from the year</t>
  </si>
  <si>
    <t>football player controls the ball against politician</t>
  </si>
  <si>
    <t>flock of seagulls sitting and fly away from the pier at the sea</t>
  </si>
  <si>
    <t>woman and children riding on skateboards , roller skates and scooters on the street</t>
  </si>
  <si>
    <t>soccer player speaks with referee at the end of quarter - final match .</t>
  </si>
  <si>
    <t>gets past american football player for a first quarter touchdown</t>
  </si>
  <si>
    <t>view with a skyline lit up at night</t>
  </si>
  <si>
    <t>senior couple and ginger cat near his house in the street .</t>
  </si>
  <si>
    <t>people view filming location and theater .</t>
  </si>
  <si>
    <t>the restored and small houses inside theheart walls</t>
  </si>
  <si>
    <t>old , rusty ships in the frozen river</t>
  </si>
  <si>
    <t>a group of shocked people pointing up</t>
  </si>
  <si>
    <t>music video performer performs in support</t>
  </si>
  <si>
    <t>skyscraper displaced which was previously tallest in the country .</t>
  </si>
  <si>
    <t>on the square at night</t>
  </si>
  <si>
    <t>top cars &amp; articles of the week</t>
  </si>
  <si>
    <t>butterfly enjoying the mist of the waterfall .</t>
  </si>
  <si>
    <t>news : during the break , a fan asked person for the possibility .</t>
  </si>
  <si>
    <t>small bedroom with a sleigh bed and ample natural ventilation</t>
  </si>
  <si>
    <t>correns a little town in actors will live there</t>
  </si>
  <si>
    <t>american football player wore this fancy hat to the game</t>
  </si>
  <si>
    <t>person wading through the water</t>
  </si>
  <si>
    <t>football team last won football competition when they beat football team on penalties</t>
  </si>
  <si>
    <t>the crew of a self propelled barge drifting</t>
  </si>
  <si>
    <t>after a solid day of unpacking boxes , we start to see signs of the kitchen counter again .</t>
  </si>
  <si>
    <t>an iron scroll decorates the molding above a door .</t>
  </si>
  <si>
    <t>couple enjoys in love next to the campfire .</t>
  </si>
  <si>
    <t>the aviator sunglasses that actor wears in the movie</t>
  </si>
  <si>
    <t>happy days : working mothers are more content with their lives than those who remain at home , a recent poll has found</t>
  </si>
  <si>
    <t>soccer player with person during a training session</t>
  </si>
  <si>
    <t>a team of people walking down the stairs to the street</t>
  </si>
  <si>
    <t>football player speaks with a megaphone as they celebrate qualifying for uefa european championship after defeating country in their qualifying soccer match at stadium</t>
  </si>
  <si>
    <t>person performs onstage during day</t>
  </si>
  <si>
    <t>he captioned image , in which he is riding a horse atop a grassy hill : i have a therapist .</t>
  </si>
  <si>
    <t>illustration of a boy floating with the aircraft on a white background</t>
  </si>
  <si>
    <t>portrait of a handsome man with taekwondo black belt .</t>
  </si>
  <si>
    <t>colorful northern lights in the sky</t>
  </si>
  <si>
    <t>workers toiled through the night into the next morning to pour the foundation .</t>
  </si>
  <si>
    <t>industry of the week : something for everyone</t>
  </si>
  <si>
    <t>track follows coastal route past the entrance</t>
  </si>
  <si>
    <t>a child asleep with travel bag after a long journey</t>
  </si>
  <si>
    <t>stone roofs of houses in village against the backdrop .</t>
  </si>
  <si>
    <t>a view of a city surrounding the biblical village in a city</t>
  </si>
  <si>
    <t>how to keep the fun in shopping online for beautiful art !</t>
  </si>
  <si>
    <t>hard rock artist performs during festival</t>
  </si>
  <si>
    <t>person leaves swinging in the wind</t>
  </si>
  <si>
    <t>the lion by person on photo sharing website .</t>
  </si>
  <si>
    <t>misty weather on a stormy sea .</t>
  </si>
  <si>
    <t>a small fluffy little tan puppy laying down in a dog bed with stuffed animals and a shiny purple and pink pillow that says princess on it .</t>
  </si>
  <si>
    <t>tv police procedural is hugely popular with the players and supporters</t>
  </si>
  <si>
    <t>both beds with our dresser and huge bright windows .</t>
  </si>
  <si>
    <t>football player has heaped praise upon football player</t>
  </si>
  <si>
    <t>small boats are tugged in the harbour .</t>
  </si>
  <si>
    <t>not really into tv genre but i could be if these were real !</t>
  </si>
  <si>
    <t>players surround football player in celebration of his goal during the match between football teams .</t>
  </si>
  <si>
    <t>actor and person attend the show during fashion week</t>
  </si>
  <si>
    <t>expecting your second child and freaking out that the first one will suffer ? it 's more common than you think .</t>
  </si>
  <si>
    <t>fairy tale book by novelist and illustrated by author .</t>
  </si>
  <si>
    <t>built - in shelving in this compact home office turns this small nook into a full functional area to work</t>
  </si>
  <si>
    <t>person unveiling for award - winning masterpiece , starring actors under the direction of theater director .</t>
  </si>
  <si>
    <t>person and his assistants walk out before the game</t>
  </si>
  <si>
    <t>the giant aircraft being made ready for a flight</t>
  </si>
  <si>
    <t>dark walls , and a dark fireplace , in home .</t>
  </si>
  <si>
    <t>coast with red cliffs , beach and the sea</t>
  </si>
  <si>
    <t>a young child carrying red buckets towards the sea</t>
  </si>
  <si>
    <t>we worry about what a child will become tomorrow , yet we forget that he is someone today .</t>
  </si>
  <si>
    <t>double take : the photoshoot even took person into water in a shot that displays his body submerged , save for a menacing face</t>
  </si>
  <si>
    <t>a pretty young girl go shopping and buy a lot of product .</t>
  </si>
  <si>
    <t>i guess i 'll stay with black hair for a little longer</t>
  </si>
  <si>
    <t>woman in a hospital with her husband</t>
  </si>
  <si>
    <t>snow in the morning made the landscape enchanting ... and the conditions miserable for rock climbing :(</t>
  </si>
  <si>
    <t>rock artist performs live on stage</t>
  </si>
  <si>
    <t>today : the rear of the building is pictured nowadays , showing a much quieter scene than would have greeted workers there in the 19th century</t>
  </si>
  <si>
    <t>manager before a baseball game</t>
  </si>
  <si>
    <t>young man talking on cellphone in the park</t>
  </si>
  <si>
    <t>a view across the river .</t>
  </si>
  <si>
    <t>hearts of golden sparkling confetti on a black background .</t>
  </si>
  <si>
    <t>looking back up , you can see a racer at the summit .</t>
  </si>
  <si>
    <t>a vase of red roses shot outside on a tree stump in natural light .</t>
  </si>
  <si>
    <t>set of vector vintage luxury horizontal invitation with a beautiful baroque pattern and border .</t>
  </si>
  <si>
    <t>waterproof view in the dark</t>
  </si>
  <si>
    <t>the parade of soldiers for a holiday</t>
  </si>
  <si>
    <t>miles makes a dirty windshield .</t>
  </si>
  <si>
    <t>the right side of my hair</t>
  </si>
  <si>
    <t>a family of beavers eating and grooming on the river bank</t>
  </si>
  <si>
    <t>graduates receive their diplomas during the graduation on friday morning .</t>
  </si>
  <si>
    <t>put flour on both sides .</t>
  </si>
  <si>
    <t>celebrity is photographed for trade journal magazine during festival .</t>
  </si>
  <si>
    <t>medic long shadow vector icon .</t>
  </si>
  <si>
    <t>celebrity attends spring fashion show</t>
  </si>
  <si>
    <t>a headless mannequin in a leather jacket with a sign attached to it</t>
  </si>
  <si>
    <t>person happily signed autographs for fans waiting outside the venue</t>
  </si>
  <si>
    <t>view of the office building by night</t>
  </si>
  <si>
    <t>late archaeological sites mentioned in the text in bold</t>
  </si>
  <si>
    <t>the varied nature , look at the unusually colored animals</t>
  </si>
  <si>
    <t>on her way : as she walked along the street , her glowing complexion stood out</t>
  </si>
  <si>
    <t>a guide to the perfectly groomed eyebrow in easy steps .</t>
  </si>
  <si>
    <t>cantilever tubular steel stool in the style of the - modernism</t>
  </si>
  <si>
    <t>how to reconfigure your existing cabinets for a fresh looking kitchen design</t>
  </si>
  <si>
    <t>american football team running back military person during the game</t>
  </si>
  <si>
    <t>person was the color for person during day of her royal tour .</t>
  </si>
  <si>
    <t>the detailed map with regions or states and cities , capitals .</t>
  </si>
  <si>
    <t>fly fishing along a city .</t>
  </si>
  <si>
    <t>soccer player attends a screening</t>
  </si>
  <si>
    <t>from soccer player to a city : players who flopped after a big - money move</t>
  </si>
  <si>
    <t>sun shining low over the desert in late afternoon , turning the landscape into bright orange at the viewpoint</t>
  </si>
  <si>
    <t>grandmother holding a newborn baby in the hospital</t>
  </si>
  <si>
    <t>person ignored his diabetes and failed to take his medication .</t>
  </si>
  <si>
    <t>elder couple look at each other and smile , on a green studio background</t>
  </si>
  <si>
    <t>worker building a new home with adobe bricks made of straw and mud formed in a wooden mold and then dried in the sun</t>
  </si>
  <si>
    <t>stop resisting : the officer repeatedly tells the suspect to as is often the case when police know they are being recorded</t>
  </si>
  <si>
    <t>person selected this stylized pendant light with flavor for the living room 's overhead lighting .</t>
  </si>
  <si>
    <t>bulldog on a background of green grass looking at camera</t>
  </si>
  <si>
    <t>giggles : the trio appeared to be having a whale of a time at the party</t>
  </si>
  <si>
    <t>sitting next to the train tracks and waiting for a freight train to pass by .</t>
  </si>
  <si>
    <t>at their favorite spot in the city , home to their favorite team , person gets on bended - knee</t>
  </si>
  <si>
    <t>a city on a weekend</t>
  </si>
  <si>
    <t>building after a photograph by athlete this view show the high school for girls</t>
  </si>
  <si>
    <t>actor arrives at the premiere of 4th season</t>
  </si>
  <si>
    <t>tv writer attends the premiere .</t>
  </si>
  <si>
    <t>this i what the cups will look like .</t>
  </si>
  <si>
    <t>rainforest to transit vehicle type</t>
  </si>
  <si>
    <t>feral goats line the highway in their thousands</t>
  </si>
  <si>
    <t>soccer player # during action against football team .</t>
  </si>
  <si>
    <t>we are growing exponentially as a brand</t>
  </si>
  <si>
    <t>lily pads in a pond</t>
  </si>
  <si>
    <t>there is a light in the tunnel for karma</t>
  </si>
  <si>
    <t>general view of a champagne bottle and glasses being arranged</t>
  </si>
  <si>
    <t>a big rabbit outside a shop</t>
  </si>
  <si>
    <t>australian rules footballer gathers the ball during the training session</t>
  </si>
  <si>
    <t>dandelion blowing in the wind with blurred background</t>
  </si>
  <si>
    <t>both crews race under suspension bridge during the 8s .</t>
  </si>
  <si>
    <t>you can see how the leaves of the plant wrap around insects once captured with their sticky glue - like substance held on fine hairs .</t>
  </si>
  <si>
    <t>charcoal drawing of a violin</t>
  </si>
  <si>
    <t>country artist performs on stage at festival held</t>
  </si>
  <si>
    <t>biological species catching a fish in flight</t>
  </si>
  <si>
    <t>a man rides a mobility scooter past an an armored vehicle outside the polling station .</t>
  </si>
  <si>
    <t>aerial view of mine to the horizon</t>
  </si>
  <si>
    <t>walk on the bed of a mountain river</t>
  </si>
  <si>
    <t>players thank fans after the game</t>
  </si>
  <si>
    <t>person , was adopted as a puppy and now lives .</t>
  </si>
  <si>
    <t>beautiful smiling face of a young girl , drawn illustration</t>
  </si>
  <si>
    <t>actor arrives at world premiere at .</t>
  </si>
  <si>
    <t>set of flags in the air</t>
  </si>
  <si>
    <t>newlyweds : share a kiss at the altar .</t>
  </si>
  <si>
    <t>guitar icon vector illustration on the white background .</t>
  </si>
  <si>
    <t>vintage cars , including automobile model</t>
  </si>
  <si>
    <t>crazy beautiful blonde hipster young woman in glasses showing tongue on the beach on sunset</t>
  </si>
  <si>
    <t>waitress dressed in green with a glass of beer decorated rim</t>
  </si>
  <si>
    <t>pigeons fly from a gorgeous gothic cathedral in the old city</t>
  </si>
  <si>
    <t>an interesting dead - leaf mimic bug</t>
  </si>
  <si>
    <t>vector icons , and medical assistance , treatment and use it as a symbol .</t>
  </si>
  <si>
    <t>these hats were a big hit at birthday party !</t>
  </si>
  <si>
    <t>this bear was photographed last week .</t>
  </si>
  <si>
    <t>if monday was a person</t>
  </si>
  <si>
    <t>person in the rock infested area</t>
  </si>
  <si>
    <t>man on the phone outside</t>
  </si>
  <si>
    <t>sunrise on the fishing village</t>
  </si>
  <si>
    <t>poems written on hearts perfect for wedding</t>
  </si>
  <si>
    <t>portrait of a woman as painting artist</t>
  </si>
  <si>
    <t>young smiling woman drawing a heart on a window .</t>
  </si>
  <si>
    <t>mock up , with fir branches and a garland , new year</t>
  </si>
  <si>
    <t>architect and organisation founder attend premiere .</t>
  </si>
  <si>
    <t>cricketer hits out during the match .</t>
  </si>
  <si>
    <t>los angeles premiere of romantic comedy film held</t>
  </si>
  <si>
    <t>landscape view of the mountain range .</t>
  </si>
  <si>
    <t>rush - hour misery : snow hits a city this morning when the band of severe weather hit the capital earlier than expected</t>
  </si>
  <si>
    <t>the flight deck in the cabin of an old airplane</t>
  </si>
  <si>
    <t>poster with positive message on a soft blurry background .</t>
  </si>
  <si>
    <t>baby monkey in the cage</t>
  </si>
  <si>
    <t>indicator of gauge that does</t>
  </si>
  <si>
    <t>cattle graze on open pasture which is part of the national parkland</t>
  </si>
  <si>
    <t>big snail crawling on a stony surface</t>
  </si>
  <si>
    <t>little bit more of a drawing i 've not yet finished ... # illustration # western christian holiday</t>
  </si>
  <si>
    <t>young businesswoman on the stairs of private jet airplane</t>
  </si>
  <si>
    <t>a stylized map showing different cities .</t>
  </si>
  <si>
    <t>a housewife cleaning a light bulb .</t>
  </si>
  <si>
    <t>horse grazing in the meadow</t>
  </si>
  <si>
    <t>actor and celebrity attend the world premiere of season ofthe crown .</t>
  </si>
  <si>
    <t>typical alley and church in the background</t>
  </si>
  <si>
    <t>olympic medal from olympic games , held</t>
  </si>
  <si>
    <t>actor and person attend an event</t>
  </si>
  <si>
    <t>industry - the couple in winter</t>
  </si>
  <si>
    <t>loving young couple signing a contract sitting in the living room</t>
  </si>
  <si>
    <t>evening view of the main span of bridge .</t>
  </si>
  <si>
    <t>stunning in sunglasses : looked completely at ease as she strolled around the park make - up free and beaming while pushing pram and sharing a joke with her baby and her beau</t>
  </si>
  <si>
    <t>a window in a building for demolition , with warning graffiti</t>
  </si>
  <si>
    <t>profession fishing a stormy day with the sea in the background</t>
  </si>
  <si>
    <t>church has received a £ 20,000 grant .</t>
  </si>
  <si>
    <t>earth with day and night view , elements of this image furnished by spacecraft manufacturer</t>
  </si>
  <si>
    <t>i love these fields of tall grass and the picture with the bride and groom standing in front of an old car .</t>
  </si>
  <si>
    <t>baseball player delivers during the first inning of a baseball game .</t>
  </si>
  <si>
    <t>legs of the man , who walking and stopping on the sand in black shoes</t>
  </si>
  <si>
    <t>a raised foot showing areas of possible pain</t>
  </si>
  <si>
    <t>the cable car ride up .</t>
  </si>
  <si>
    <t>a man stands on a pile of rubble during the overnight searches</t>
  </si>
  <si>
    <t>get inspired by these stunning white kitchens .</t>
  </si>
  <si>
    <t>this is our once - in - a-while high cholesterol breakfast .</t>
  </si>
  <si>
    <t>the old walls of the town .</t>
  </si>
  <si>
    <t>this season , several athletic teams made it to the playoffs .</t>
  </si>
  <si>
    <t>person rests in her room .</t>
  </si>
  <si>
    <t>the flag flying in a stiff wind on a cold winter day</t>
  </si>
  <si>
    <t>rear view of young girls standing in the sea</t>
  </si>
  <si>
    <t>the player of football team is happy</t>
  </si>
  <si>
    <t>no. team in their sidecar</t>
  </si>
  <si>
    <t>a child looking through a window</t>
  </si>
  <si>
    <t>chic : the top model showed off her long legs in the unusual combo as she arrived at the summit</t>
  </si>
  <si>
    <t>happy woman running on the beach , view from the back , slow motion</t>
  </si>
  <si>
    <t>a suburban street on a foggy night</t>
  </si>
  <si>
    <t>without blue , the world would never be the same .</t>
  </si>
  <si>
    <t>living room , showing the sliding glass door that leads out to the balcony</t>
  </si>
  <si>
    <t>person at the natural entrance</t>
  </si>
  <si>
    <t>free range chickens on a farm</t>
  </si>
  <si>
    <t>a coyote standing in snow .</t>
  </si>
  <si>
    <t>cold beer in a green bottle rotating on a black background</t>
  </si>
  <si>
    <t>frosty sunny day in port .</t>
  </si>
  <si>
    <t>the owner of the rainbow</t>
  </si>
  <si>
    <t>that 's person who looks like she 's had enough</t>
  </si>
  <si>
    <t>students crowd the main hallway on their way to an assembly .</t>
  </si>
  <si>
    <t>generic picture of a bottle of cider</t>
  </si>
  <si>
    <t>close up of a winners medal on the shirt of football player</t>
  </si>
  <si>
    <t>check out this aerial view circa 1940s .</t>
  </si>
  <si>
    <t>pop artist accepts award onstage during awards .</t>
  </si>
  <si>
    <t>okay rear spoked wheel is in .</t>
  </si>
  <si>
    <t>the designer 's takes a bow at the end of her show on the first day .</t>
  </si>
  <si>
    <t>view of the castle and religious statues</t>
  </si>
  <si>
    <t>a camel at the site .</t>
  </si>
  <si>
    <t>profession ploughing field with a domestic horse</t>
  </si>
  <si>
    <t>how to industry at the beach</t>
  </si>
  <si>
    <t>ships of the line off the oil painting - signed 2</t>
  </si>
  <si>
    <t>serve with a side of crusty bread to sop up all that sauce !</t>
  </si>
  <si>
    <t>chairs in a professional conference room or hall</t>
  </si>
  <si>
    <t>a different view of dish !</t>
  </si>
  <si>
    <t>digital animation of eye scanning a futuristic interface</t>
  </si>
  <si>
    <t>a spotted lizard leans out over a rock with its mouth open .</t>
  </si>
  <si>
    <t>symbolic ceremony for the ladies</t>
  </si>
  <si>
    <t>cocktail : a tropical marriage of orange and cranberry juices , vodka or rum with a hint of peach and vanilla !</t>
  </si>
  <si>
    <t>holiday gift card with hand lettering .</t>
  </si>
  <si>
    <t>lighthouse on a small island</t>
  </si>
  <si>
    <t>the bride and groom listening to the toast</t>
  </si>
  <si>
    <t>particles move in directions , resulting in a circular motion .</t>
  </si>
  <si>
    <t>family walking relaxed in a flower meadow</t>
  </si>
  <si>
    <t>view from a window in an abandoned house</t>
  </si>
  <si>
    <t>close - up of spices on a banana leaf</t>
  </si>
  <si>
    <t>my dress to my grandmother 's 80th birthday party !</t>
  </si>
  <si>
    <t>a home with diy ideas</t>
  </si>
  <si>
    <t>water flows over the edge of waterfall</t>
  </si>
  <si>
    <t>actors attend the gala premiere</t>
  </si>
  <si>
    <t>it just made him kind .</t>
  </si>
  <si>
    <t>a fast ropes from a helicopter .</t>
  </si>
  <si>
    <t>cute baby boy watching cartoons on smartphone on the sofa while his mother looking at him</t>
  </si>
  <si>
    <t>a girl prepares a flaming marshmallow at a campsite</t>
  </si>
  <si>
    <t>a koala sleeps in an eucalyptus tree with foot out</t>
  </si>
  <si>
    <t>the team pose for the cameras prior to kickoff during the round of 16 , second leg match .</t>
  </si>
  <si>
    <t>rugby player dives over the line to score his teams first try during the match .</t>
  </si>
  <si>
    <t>food with a measuring tape on the calendar</t>
  </si>
  <si>
    <t>coffee spilling on the sidewalk</t>
  </si>
  <si>
    <t>football player and musical artist vie for the ball during the group</t>
  </si>
  <si>
    <t>footballer in action during a first team training session .</t>
  </si>
  <si>
    <t>man waking up in the morning stretching sitting on his bed after getting up .</t>
  </si>
  <si>
    <t>red apple fruit on the wheels .</t>
  </si>
  <si>
    <t>a man working preparing freshly fried food</t>
  </si>
  <si>
    <t>the high street in the 1960s .</t>
  </si>
  <si>
    <t>a city showed support for event</t>
  </si>
  <si>
    <t>cheerful business people applauding in a meeting stock photo</t>
  </si>
  <si>
    <t>golfer smiles on the driving range during day</t>
  </si>
  <si>
    <t>a woman cycling towards the old city</t>
  </si>
  <si>
    <t>nomad : brightly colored and stylized arrows decorate the faux planks of this rustic - looking wall decor .</t>
  </si>
  <si>
    <t>last - minute present hunting ? crowds turn out for shopping on the streets</t>
  </si>
  <si>
    <t>bold features : the star highlighted her big eyes and full lips with the snow white - inspired make - up</t>
  </si>
  <si>
    <t>person turned into reading nook .</t>
  </si>
  <si>
    <t>rhino and baby at a water hole at night</t>
  </si>
  <si>
    <t>? plus images from the upcoming animated series</t>
  </si>
  <si>
    <t>dark background , light switched on on the right</t>
  </si>
  <si>
    <t>suspension bridge looms large over lighthouse</t>
  </si>
  <si>
    <t>round wooden gate of a stock of wine</t>
  </si>
  <si>
    <t>actor poses for the profile shoot during the promotion of bollywood film</t>
  </si>
  <si>
    <t>filming location and its iconic landmarks and building in a single real image .</t>
  </si>
  <si>
    <t>members of the cricket team celebrate an out during a qualifying match .</t>
  </si>
  <si>
    <t>the nebula exhibits complex structure on the smallest visible scales .</t>
  </si>
  <si>
    <t>looking back as we hike out .</t>
  </si>
  <si>
    <t>empty coffee cup on table in a cafe .</t>
  </si>
  <si>
    <t>there is nothing more precious on this earth than a child .</t>
  </si>
  <si>
    <t>person performs onstage at the show</t>
  </si>
  <si>
    <t>funny rainy day funny illustration of a sad bird on a rainy day .</t>
  </si>
  <si>
    <t>presumably the best movie posters</t>
  </si>
  <si>
    <t>actor attends the collection during , fashion week</t>
  </si>
  <si>
    <t>an elderly woman is accompanied through the street after undergoing treatment for a head injury at one of its remaining hospitals</t>
  </si>
  <si>
    <t>person with a pretty brown .</t>
  </si>
  <si>
    <t>fireworks light the sky above tower in the capital as part of annual celebrations .</t>
  </si>
  <si>
    <t>an influx of mosquitoes is one of many public health threats expected as a result of flooding .</t>
  </si>
  <si>
    <t>red christmas gift bag on a white wooden background</t>
  </si>
  <si>
    <t>old projector showing film in the smoke .</t>
  </si>
  <si>
    <t>a dump truck dumps clay to create an earthen barrier to block rising flood waters .</t>
  </si>
  <si>
    <t>a straight empty wet open road on a dull day taken at a low and wide angle .</t>
  </si>
  <si>
    <t>heart and word love from line on a red background , postcard</t>
  </si>
  <si>
    <t>pregnant woman making a meal in kitchen</t>
  </si>
  <si>
    <t>major waterfall high up on the highway</t>
  </si>
  <si>
    <t>portrait of a young woman relaxing in a swimming pool</t>
  </si>
  <si>
    <t>be careful around this snake</t>
  </si>
  <si>
    <t>person walks a red carpet during festival .</t>
  </si>
  <si>
    <t>organization leader has on a classic black dress , and black heels .</t>
  </si>
  <si>
    <t>traffic signs in the city</t>
  </si>
  <si>
    <t>accordion on a light background .</t>
  </si>
  <si>
    <t>a man with his children walking on a narrow road</t>
  </si>
  <si>
    <t>long distance lovers : the couple are making their romance go the distance as person is based while her beau lives</t>
  </si>
  <si>
    <t>blues artist poses for a portrait with his guitar backstage at festival</t>
  </si>
  <si>
    <t>a group of fishermen and women with their nets</t>
  </si>
  <si>
    <t>a model walks down the runway during day .</t>
  </si>
  <si>
    <t>this floral gown is stop in your tracks beautiful ! reve</t>
  </si>
  <si>
    <t>can i have a board called musical genre without this photo ? i think not .</t>
  </si>
  <si>
    <t>done medium rare , this was easily my favourite dish of the night</t>
  </si>
  <si>
    <t>one of many views of the mountains and valleys below</t>
  </si>
  <si>
    <t>statue of deity , at the entrance to the caves .</t>
  </si>
  <si>
    <t>actor arrives at premiere held .</t>
  </si>
  <si>
    <t>large group of people seen from above gathered in the shape of hands holding an abstract object</t>
  </si>
  <si>
    <t>a woman with gray hair and earrings looks into the camera</t>
  </si>
  <si>
    <t>young man sitting at the dinner table</t>
  </si>
  <si>
    <t>black no entry warning blank caution sign on white</t>
  </si>
  <si>
    <t>the boarded up house faces demolition .</t>
  </si>
  <si>
    <t>cyclist of the country races through the course</t>
  </si>
  <si>
    <t>likewise , flowers add visual interest , greenery and punch to a downtown .</t>
  </si>
  <si>
    <t>actor in a pleated strapless dress and embroidered coat from the collection .</t>
  </si>
  <si>
    <t>without a steady water supply , firefighters could only stand by and watch the fire .</t>
  </si>
  <si>
    <t>on the move : football player is on the brink of becoming a player</t>
  </si>
  <si>
    <t>lunch was served at the office</t>
  </si>
  <si>
    <t>a bowl is considered by many researchers as the world 's first known reference to builder .</t>
  </si>
  <si>
    <t>actor attends the world premiere of the third season</t>
  </si>
  <si>
    <t>golf ball in a green field</t>
  </si>
  <si>
    <t>true colors : the dress , made by the company , is in fact blue and black striped</t>
  </si>
  <si>
    <t>broken red heart hovering over a gray textured background photo</t>
  </si>
  <si>
    <t>man blowing pink chewing gum on a light purple background</t>
  </si>
  <si>
    <t>american football player is photographed during their game against sports team .</t>
  </si>
  <si>
    <t>design of abstract smart phone with vector icon inside mobile device .</t>
  </si>
  <si>
    <t>a clip of a man walking down a country road</t>
  </si>
  <si>
    <t>person fishes silhouettes in the water seamless pattern , vector vector</t>
  </si>
  <si>
    <t>no doubt the heart of the city is an artwork .</t>
  </si>
  <si>
    <t>root for these girls , they have team spirit</t>
  </si>
  <si>
    <t>an empty bird 's nest sits in tree branches that have autumn leaves</t>
  </si>
  <si>
    <t>a mural of statesman near street</t>
  </si>
  <si>
    <t>cartoon sun holding a banner with welcome text .</t>
  </si>
  <si>
    <t>temporary road sign used in the country keep right .</t>
  </si>
  <si>
    <t>american football player attempts a field goal against sports team</t>
  </si>
  <si>
    <t>from science fiction book by novelist</t>
  </si>
  <si>
    <t>the home of person , located</t>
  </si>
  <si>
    <t>simply picturesque pregnant holding belly in a field of wildflowers</t>
  </si>
  <si>
    <t>pop artist flexes his arms as he walks back and forth on the catwalk extending from the main stage during the opening .</t>
  </si>
  <si>
    <t>actors at the after party of the premiere</t>
  </si>
  <si>
    <t>close - up of brown beer bottles frozen in ice cubes and isolated on a white background</t>
  </si>
  <si>
    <t>break dancer in the park</t>
  </si>
  <si>
    <t>display your favorite shoes in a creative way ... in the library !</t>
  </si>
  <si>
    <t>classic : there were cars in the top list of most iconic cars ever</t>
  </si>
  <si>
    <t>mix up all the ingredients in the mixer</t>
  </si>
  <si>
    <t>image of a modern white leather sofa</t>
  </si>
  <si>
    <t>drawing of an acoustic guitar isolated on a white background</t>
  </si>
  <si>
    <t>vehicles travel over a bridge at run on tuesday</t>
  </si>
  <si>
    <t>a man uses a tablet pc connected to industry .</t>
  </si>
  <si>
    <t>miners working vector art illustration</t>
  </si>
  <si>
    <t>tree with prints of a hands instead of leaves</t>
  </si>
  <si>
    <t>actor getting ready for acting a scene of the film</t>
  </si>
  <si>
    <t>the education of our children matters more than civic issues like transit and taxes , argues person .</t>
  </si>
  <si>
    <t>surrounded by silk : once guests have taken in the view , they can return to the master bedroom , which is also adorned with fine furniture</t>
  </si>
  <si>
    <t>people on top of the mountain</t>
  </si>
  <si>
    <t>skyline featuring a close - up of one of famous gargoyles</t>
  </si>
  <si>
    <t>personi had some dreams , they were clouds in my coffee .</t>
  </si>
  <si>
    <t>actors at an event for awards</t>
  </si>
  <si>
    <t>american football player throws a pass against sports team in the first half during the divisional playoff football game .</t>
  </si>
  <si>
    <t>ice hockey player of the skates for possession against sports team</t>
  </si>
  <si>
    <t>hanging basket with a mixture of plants , some which can be transplanted to your landscaping in fall .</t>
  </si>
  <si>
    <t>people continue to take pictures while perched dangerous high on the 200ft high cliff edge</t>
  </si>
  <si>
    <t>embankment on a winter night</t>
  </si>
  <si>
    <t>in love with these shoes !</t>
  </si>
  <si>
    <t>actors on the set of the movie</t>
  </si>
  <si>
    <t>white room and bright door .</t>
  </si>
  <si>
    <t>view of lush plants and trees in temperate rainforest in the highlands</t>
  </si>
  <si>
    <t>pictures of common insects found in the home</t>
  </si>
  <si>
    <t>desk can also be used as a vanity just add a mirror</t>
  </si>
  <si>
    <t>person takes a picture outside sports facility prior to the game .</t>
  </si>
  <si>
    <t>snowstorm - urban building and trees in background .</t>
  </si>
  <si>
    <t>the music is budding like flowers !</t>
  </si>
  <si>
    <t>all - over tote bag - lyrical things</t>
  </si>
  <si>
    <t>went to town on elbow yesterday and filled up some gaps , thank you person</t>
  </si>
  <si>
    <t>person throws to first during the game against us state .</t>
  </si>
  <si>
    <t>artist at press conference for auction</t>
  </si>
  <si>
    <t>an image of daisies by visual artist</t>
  </si>
  <si>
    <t>she 's got curves : the veteran supermodel showcased her trim waist in a pair of blue jeans with brown leather belt and a form - fitting white sweater</t>
  </si>
  <si>
    <t>bug themed 3rd birthday cake - a bit melted , since we drove it :)</t>
  </si>
  <si>
    <t>on - board the yacht in the world</t>
  </si>
  <si>
    <t>the bride and groom exit into a flurry of confetti after their wedding</t>
  </si>
  <si>
    <t>a man looks at a woman 's attractive legs in a paper - cut style illustration .</t>
  </si>
  <si>
    <t>person attends the premiere of thriller film</t>
  </si>
  <si>
    <t>just to rub salt in the wounds , they also went on to snare best player</t>
  </si>
  <si>
    <t>looking at the exit and levels of multistory car park</t>
  </si>
  <si>
    <t>radio broadcaster attends public university show on day</t>
  </si>
  <si>
    <t>hotels near the airport are increasingly popular for their quality and their services</t>
  </si>
  <si>
    <t>football player in blue kicking the ball on pitch in slow motion</t>
  </si>
  <si>
    <t>hand drawn romantic beautiful round drawing of a night sky with sun and moon inside .</t>
  </si>
  <si>
    <t>bedroom not feeling cozy ? warm it up with a color that 's rosy .</t>
  </si>
  <si>
    <t>low aerial move from the summit</t>
  </si>
  <si>
    <t>my cat likes to sleep in boxes full of firewood instead of a recliner .</t>
  </si>
  <si>
    <t>boats moored with a stormy evening sky</t>
  </si>
  <si>
    <t>tennis player serves to tennis player during day .</t>
  </si>
  <si>
    <t>hair color - 613b * you can get additional details at the image link .</t>
  </si>
  <si>
    <t>designed structure is the parking garage which is currently undergoing renovation .</t>
  </si>
  <si>
    <t>a horse drawn cart with tourists in front</t>
  </si>
  <si>
    <t>the locks in the evening</t>
  </si>
  <si>
    <t>boxes on the door with numbers</t>
  </si>
  <si>
    <t>half up boho hair style .</t>
  </si>
  <si>
    <t>the volume and tone controls of an electric guitar during a studio shoot for guitarist magazine</t>
  </si>
  <si>
    <t>actor discusses his show at studio .</t>
  </si>
  <si>
    <t>biographical film full movie streaming hd</t>
  </si>
  <si>
    <t>owner 's version : in the marina</t>
  </si>
  <si>
    <t>fourth of july fireworks a must - do !</t>
  </si>
  <si>
    <t>young student girl waving to the camera</t>
  </si>
  <si>
    <t>american football player warms up before a football game against sports team</t>
  </si>
  <si>
    <t>in the navy : film director rocked a blue - piece suit</t>
  </si>
  <si>
    <t>person heads to the finish .</t>
  </si>
  <si>
    <t>the huddle together before the start of their game against american football team .</t>
  </si>
  <si>
    <t>poster for military unit , established</t>
  </si>
  <si>
    <t>fishing boats in the fishing port</t>
  </si>
  <si>
    <t>girl with an umbrella in heavy rain</t>
  </si>
  <si>
    <t>horizontal close up of bright orange hired ice skates on a busy open air ice rink</t>
  </si>
  <si>
    <t>climbing into a slot canyon</t>
  </si>
  <si>
    <t>little girl is being scared at the dentist</t>
  </si>
  <si>
    <t>the missing piece : we miss the pieces of our puzzle so much .</t>
  </si>
  <si>
    <t>aerial view of the beautiful coast covered in fog during a summer sunset .</t>
  </si>
  <si>
    <t>arrivals for the premiere during festival</t>
  </si>
  <si>
    <t>a vintage motorcycle at a museum</t>
  </si>
  <si>
    <t>ornament just in time for the holidays .</t>
  </si>
  <si>
    <t>birds flying in the sky vector art illustration</t>
  </si>
  <si>
    <t>nuclear icebreaker travelling through ice en route</t>
  </si>
  <si>
    <t>a small jumping spider on the leaf of a lemon tree</t>
  </si>
  <si>
    <t>signage at the theater after the opening night</t>
  </si>
  <si>
    <t>clearly defined footpath through a field of wheat</t>
  </si>
  <si>
    <t>a collection of eye catching poster design</t>
  </si>
  <si>
    <t>forever wild land across the river</t>
  </si>
  <si>
    <t>vector silhouette of people with a dog on a white background .</t>
  </si>
  <si>
    <t>mughal structure which includes a park and a temple or place of worship</t>
  </si>
  <si>
    <t>tropical sunset in the sea</t>
  </si>
  <si>
    <t>historical centre listed as cultural site by membership organisation , boats seen from the rosary</t>
  </si>
  <si>
    <t>person playing in a park in city</t>
  </si>
  <si>
    <t>use a few drops of food coloring .</t>
  </si>
  <si>
    <t>empty medical syringe on the table</t>
  </si>
  <si>
    <t>view of the mount and the red beach</t>
  </si>
  <si>
    <t>footballer celebrates scoring the 1 - 0 with football player during the group</t>
  </si>
  <si>
    <t>a good heart is better than all the heads in the world .</t>
  </si>
  <si>
    <t>baby boy sitting in the stroller happy playing with a toy</t>
  </si>
  <si>
    <t>the acrobatics of a humpback whale .</t>
  </si>
  <si>
    <t>person and groom looking at each other</t>
  </si>
  <si>
    <t>elevated view on the hill behind</t>
  </si>
  <si>
    <t>this artist 's concept demonstrates how a dusty planet - forming disk can slow down a whirling young star , essentially saving the star from spinning itself to death .</t>
  </si>
  <si>
    <t>actor takes her daughters shopping featuring : actor</t>
  </si>
  <si>
    <t>picture number from the photo album called clippers and sports team compete</t>
  </si>
  <si>
    <t>male reaching his arms out in the desert</t>
  </si>
  <si>
    <t>window shutters on a stone house</t>
  </si>
  <si>
    <t>fireworks leave an eye - catching streak of streak of lines and patterns .</t>
  </si>
  <si>
    <t>aerial view from new fortress on the city</t>
  </si>
  <si>
    <t>civil servant listens as person .</t>
  </si>
  <si>
    <t>standing playing the violin in the meadow</t>
  </si>
  <si>
    <t>greeting card featuring the painting skate by person</t>
  </si>
  <si>
    <t>which one of these hair products is under $6</t>
  </si>
  <si>
    <t>the wild event even features announcer singing the national anthem .</t>
  </si>
  <si>
    <t>photograph of somebody embracing life while walking in a rainforest</t>
  </si>
  <si>
    <t>woman feeding the fish in tropical sea</t>
  </si>
  <si>
    <t>a man shot himself shortly after rear - ending a vehicle parked .</t>
  </si>
  <si>
    <t>person walks over the newly installed artificial turf .</t>
  </si>
  <si>
    <t>creative use of an old chest of drawers</t>
  </si>
  <si>
    <t>125th commencement ceremony was held .</t>
  </si>
  <si>
    <t>a colorful grass flower on season</t>
  </si>
  <si>
    <t>the town dwarfed by mountains behind</t>
  </si>
  <si>
    <t>a soldier with a badge on his chest</t>
  </si>
  <si>
    <t>our garden bed with house and barn in the background .</t>
  </si>
  <si>
    <t>close up portrait of a woman with sunglasses</t>
  </si>
  <si>
    <t>going up the slopes as the sun and clouds play with lighting .</t>
  </si>
  <si>
    <t>image : a soldier in city</t>
  </si>
  <si>
    <t>inside the book , which was on sale for 50p , are also a number of notes written throughout , suggesting that his work inspired the seminal album</t>
  </si>
  <si>
    <t>viburnum - red berries on a bush -- stock photo #</t>
  </si>
  <si>
    <t>a model walks the runway at the summer fashion show during london menswear fashion week .</t>
  </si>
  <si>
    <t>soccer player has his eye on the ball as he prepares his side to face football team</t>
  </si>
  <si>
    <t>outdoor bin isometric icon 3d on a transparent background illustration</t>
  </si>
  <si>
    <t>looking down the lower section .</t>
  </si>
  <si>
    <t>food our food photography has evolved in recent years as we 've made use of our purpose built studio to offer clients a bespoke service for creating beautiful imagery .</t>
  </si>
  <si>
    <t>a model walks the ramp at the event</t>
  </si>
  <si>
    <t>a young man with a scarf around his neck is standing against a split colored green and white background</t>
  </si>
  <si>
    <t>a person passes over the viewing platform .</t>
  </si>
  <si>
    <t>a city is known as the city built on hills</t>
  </si>
  <si>
    <t>cat lying on the street</t>
  </si>
  <si>
    <t>defends his ball during the match between italian comune and football team .</t>
  </si>
  <si>
    <t>a seamless vector pattern with green strawberry and leaves , on pink background .</t>
  </si>
  <si>
    <t>actor during production company presents the world premiere</t>
  </si>
  <si>
    <t>wheeled carriage driving competition seen at the show .</t>
  </si>
  <si>
    <t>the walled - up door with stone arch on the ancient beige plastered walls background , photo frame , place for text</t>
  </si>
  <si>
    <t>classic old cars arrive at the end</t>
  </si>
  <si>
    <t>actor meets fans at premiere</t>
  </si>
  <si>
    <t>young skateboarder make a jump on skateboard .</t>
  </si>
  <si>
    <t>i know it 's a wedding dress but this back would be super awesome for prom</t>
  </si>
  <si>
    <t>actor at the festival premiere of comedy</t>
  </si>
  <si>
    <t>illustration of a cute black cat in front of the full halloween concept</t>
  </si>
  <si>
    <t>in the zoo biological species goes on a green lawn , holding a mouse in its beak , looking his big eyes</t>
  </si>
  <si>
    <t>ancient doors leaded window and tile hanging in the centre</t>
  </si>
  <si>
    <t>panning panoramic view of the dome with tourists at the observation deck and the surrounding area</t>
  </si>
  <si>
    <t>artist performs during the tour</t>
  </si>
  <si>
    <t>full size of modern intended</t>
  </si>
  <si>
    <t>the softball team celebrates its title sunday .</t>
  </si>
  <si>
    <t>cat and witch sitting on a flying broom</t>
  </si>
  <si>
    <t>soft rock artist performs during the tour .</t>
  </si>
  <si>
    <t>cute idea to offer money as a gift</t>
  </si>
  <si>
    <t>camera moving across a patch of flowers in a garden</t>
  </si>
  <si>
    <t>aerial view of cargo ship</t>
  </si>
  <si>
    <t>close up of a goose .</t>
  </si>
  <si>
    <t>the driver of this pickup truck suffered minor facial injuries tuesday morning in a crash .</t>
  </si>
  <si>
    <t>novelist , actors , and film director visit build studio to discuss the movie .</t>
  </si>
  <si>
    <t>award winner and pop artist at awards</t>
  </si>
  <si>
    <t>biological species lying on the beach</t>
  </si>
  <si>
    <t>reproduction of a 3d scanned priceless mask printed for building function .</t>
  </si>
  <si>
    <t>me and the professor at a windy sunrise</t>
  </si>
  <si>
    <t>lift bridge is a lift bridge that connects island crossing</t>
  </si>
  <si>
    <t>vector illustration of a chicken</t>
  </si>
  <si>
    <t>girl flying in the air with balloons</t>
  </si>
  <si>
    <t>black and white photograph of a woman on a motorbike</t>
  </si>
  <si>
    <t>raccoon on the roof of a home</t>
  </si>
  <si>
    <t>a great blue heron standing in shallow water at the edge of the mangroves , looking for food , in early morning sunlight</t>
  </si>
  <si>
    <t>visitors taking photos by painting artist .</t>
  </si>
  <si>
    <t>the high school students and teachers were treated to lunch from person .</t>
  </si>
  <si>
    <t>age of person in royal line</t>
  </si>
  <si>
    <t>portrait of a red - eared slider</t>
  </si>
  <si>
    <t>portrait of a basketball player dribbling the ball on an empty court</t>
  </si>
  <si>
    <t>extended video footage of the platforms at train station .</t>
  </si>
  <si>
    <t>illustration of a fat free label on a white background vector</t>
  </si>
  <si>
    <t>vector illustration of a banner for happy father 's day .</t>
  </si>
  <si>
    <t>nightfall with all the bright city lights .</t>
  </si>
  <si>
    <t>view to old buildings and piers on the waterfront</t>
  </si>
  <si>
    <t>building function and building and ferry arriving</t>
  </si>
  <si>
    <t>the new cockpit includes updated digital displays offering pilots easy access to information about speed , altitude , location , weather and other key data .</t>
  </si>
  <si>
    <t>bottom line : if you love yourself , it will all work out picture quote #</t>
  </si>
  <si>
    <t>shopping center is an enclosed urban food court , shopping mall and office building</t>
  </si>
  <si>
    <t>illustration of railway in the wilderness .</t>
  </si>
  <si>
    <t>love locks left on a chain</t>
  </si>
  <si>
    <t>senior man carrying wife on his back at the beach</t>
  </si>
  <si>
    <t>a misty sunrise and a short hike .</t>
  </si>
  <si>
    <t>baseball and softball teams are introduced .</t>
  </si>
  <si>
    <t>aerial view of waves crashing over the rocky shores</t>
  </si>
  <si>
    <t>portrait of a young woman outdoors on a snowy winter day</t>
  </si>
  <si>
    <t>soccer player applauds their fans after the final whistle</t>
  </si>
  <si>
    <t>kitchen cabinets ready made ideas</t>
  </si>
  <si>
    <t>skyline on a cloudy day from a rooftop .</t>
  </si>
  <si>
    <t>family time : cricket player spends time with his son on the beach after a disastrous series</t>
  </si>
  <si>
    <t>a water feature with many beautiful pools</t>
  </si>
  <si>
    <t>a view of the campsite and geographical feature category</t>
  </si>
  <si>
    <t>best cars for surviving a zombie apocalypse</t>
  </si>
  <si>
    <t>cooperative trade and economic college in city , administrative center of the region</t>
  </si>
  <si>
    <t>a hardwood floor midway after cleaning - and astounding difference !</t>
  </si>
  <si>
    <t>filming location is a showcase of - photo of 7</t>
  </si>
  <si>
    <t>a view at winter time</t>
  </si>
  <si>
    <t>love this idea with old screen and ornaments .</t>
  </si>
  <si>
    <t>retail business on the municipalities map</t>
  </si>
  <si>
    <t>a model walks the runway at the show during ss15 .</t>
  </si>
  <si>
    <t>futurist structure stands between cranes in neighborhood .</t>
  </si>
  <si>
    <t>postmodern structure designed by the architect and opened .</t>
  </si>
  <si>
    <t>young woman standing in a park .</t>
  </si>
  <si>
    <t>a red heart isolated on white background</t>
  </si>
  <si>
    <t>happy overweight woman with blue ball exercising on a white background .</t>
  </si>
  <si>
    <t>festival - goers throw colored powder during festival .</t>
  </si>
  <si>
    <t>a small village in the region</t>
  </si>
  <si>
    <t>home design for those short of time , cash &amp; skills</t>
  </si>
  <si>
    <t>the meaning and symbolism of the word - metal</t>
  </si>
  <si>
    <t>black and white vector sketch of a dog .</t>
  </si>
  <si>
    <t>clouds roll in again , ending our view of the transit</t>
  </si>
  <si>
    <t>person is watching a movie in his cruiser</t>
  </si>
  <si>
    <t>watercolor painting of bells on a rope isolated on white background</t>
  </si>
  <si>
    <t>wrought iron fencing in the countryside</t>
  </si>
  <si>
    <t>a barge loaded with containers being towed up</t>
  </si>
  <si>
    <t>view of shop colorful building by the waterfront</t>
  </si>
  <si>
    <t>red cat on the snow</t>
  </si>
  <si>
    <t>going for a walk on the shores</t>
  </si>
  <si>
    <t>a trials rider jumps a large gap</t>
  </si>
  <si>
    <t>a girl and her brother play outside in the rain</t>
  </si>
  <si>
    <t>fans at race track during the formula weekend</t>
  </si>
  <si>
    <t>actors attends the gala premiere .</t>
  </si>
  <si>
    <t>rhythm and blues artist performs onstage at awards</t>
  </si>
  <si>
    <t>a woman in her vegetable garden</t>
  </si>
  <si>
    <t>the contribution in the old architecture which is felt on every corner</t>
  </si>
  <si>
    <t>ripe juicy tomatoes growing in the greenhouse .</t>
  </si>
  <si>
    <t>an old bus full of people on a trip</t>
  </si>
  <si>
    <t>bracelet with snakes , pomegranate , greek item of the 2nd century bc , exhibits</t>
  </si>
  <si>
    <t>art &amp; artists : psychedelic graphics of the 1960s -- part</t>
  </si>
  <si>
    <t>armed police respond at station after an explosion on a packed train on friday .</t>
  </si>
  <si>
    <t>buy a metal coffee table to relax for years while using it</t>
  </si>
  <si>
    <t>the sleeping in the jungle</t>
  </si>
  <si>
    <t>bring out the dapper side of your pup with these custom bows or bow ties for dogs .</t>
  </si>
  <si>
    <t>happy retired friends during the christmas day</t>
  </si>
  <si>
    <t>cows -- pretty much the only wildlife i saw during survival .</t>
  </si>
  <si>
    <t>your craft room is your oasis -- so why not make it a stylish one ?</t>
  </si>
  <si>
    <t>what if fairy tale book married person ... ?</t>
  </si>
  <si>
    <t>ceremony in a buddhist temple .</t>
  </si>
  <si>
    <t>i love the structure of this coat and it looks like you are cheering for my team</t>
  </si>
  <si>
    <t>basketball player plays to the crowd .</t>
  </si>
  <si>
    <t>actor , shoe detail , enters show with taping .</t>
  </si>
  <si>
    <t>amused man lying on the sofa sending a text message</t>
  </si>
  <si>
    <t>the annual parade kicks off saturday</t>
  </si>
  <si>
    <t>let your strong , beautifully - scented hair do the talking .</t>
  </si>
  <si>
    <t>triumphant : the crowd were on their feet , showing their support to the talented singer</t>
  </si>
  <si>
    <t>dog strolling through a vast grassy field with a background of trees out in nature</t>
  </si>
  <si>
    <t>person in action during second practice for the race</t>
  </si>
  <si>
    <t>new shirts in the shop !</t>
  </si>
  <si>
    <t>island is home to a rain forest , mountains , lush valleys and all manner of people and wildlife .</t>
  </si>
  <si>
    <t>old watch in the sand</t>
  </si>
  <si>
    <t>as races for the finish line , another dog appears to have second thoughts about participating in the race .</t>
  </si>
  <si>
    <t>modern interior pharmacy or drugstore with male pharmacist at the counter .</t>
  </si>
  <si>
    <t>it would have been easier on me if you had just taken my whole heart with you .</t>
  </si>
  <si>
    <t>frangipani tropical flower in the waterfall</t>
  </si>
  <si>
    <t>a snowy egret looks for small fish near the shore .</t>
  </si>
  <si>
    <t>person is automobile model born and bred for the track</t>
  </si>
  <si>
    <t>father and son sitting on floor smiling at each other</t>
  </si>
  <si>
    <t>human language , era dolls house , typical of a middle class home</t>
  </si>
  <si>
    <t>sun the only star in our solar system</t>
  </si>
  <si>
    <t>aerial view of the forest with trees covered with yellow foliage</t>
  </si>
  <si>
    <t>a sweeping view of turquoise waters</t>
  </si>
  <si>
    <t>young couple taking a walk with their baby in pram</t>
  </si>
  <si>
    <t>portrait of a woman with a partially shaved head and mohawk</t>
  </si>
  <si>
    <t>on another day train approaching the distant signal at speed .</t>
  </si>
  <si>
    <t>a royal kiss : noble person gazes lovingly at her husband moments after he officially became king in a ceremony</t>
  </si>
  <si>
    <t>person catches a big fish</t>
  </si>
  <si>
    <t>illustration of a monkey on a white background</t>
  </si>
  <si>
    <t>organisation handle a wounded fellow</t>
  </si>
  <si>
    <t>or formally , is located completed</t>
  </si>
  <si>
    <t>happy family sitting on the grass</t>
  </si>
  <si>
    <t>people washing clothes at the new bridge</t>
  </si>
  <si>
    <t>beauty portrait of a young girl .</t>
  </si>
  <si>
    <t>actors attends the premiere of thriller film</t>
  </si>
  <si>
    <t>1143165 35 theres a reason why beer is called the nectar of the gods</t>
  </si>
  <si>
    <t>ski racer in action during the audi fis alpine ski world cup men 's slalom</t>
  </si>
  <si>
    <t>actor , screening and media event at festival .</t>
  </si>
  <si>
    <t>handmade in a light pink shade .</t>
  </si>
  <si>
    <t>dog lovers and members of the community enjoyed a fun day and dog show .</t>
  </si>
  <si>
    <t>learn a realistic gold text effect in raster graphics editor software</t>
  </si>
  <si>
    <t>a shop closing down on a high street</t>
  </si>
  <si>
    <t>a little kitten plays with his tail on holiday</t>
  </si>
  <si>
    <t>airport plays host to an army of small soldiers</t>
  </si>
  <si>
    <t>pigs on a farm lying in hay</t>
  </si>
  <si>
    <t>the obligatory shot of the restaurant 's decor and menu</t>
  </si>
  <si>
    <t>the second poster in the quotes series .</t>
  </si>
  <si>
    <t>flock of pigeons feeding in the grass</t>
  </si>
  <si>
    <t>image of a living room of a condo</t>
  </si>
  <si>
    <t>a plane makes its way to the runway after thick fog led to dozens of flights being cancelled</t>
  </si>
  <si>
    <t>euro bills in a wooden box</t>
  </si>
  <si>
    <t>vector silhouette of a people who are reading on white background .</t>
  </si>
  <si>
    <t>this energy - efficient house has distinct stacked parts</t>
  </si>
  <si>
    <t>illustration of the old phone .</t>
  </si>
  <si>
    <t>bulldog puppy in front of a white background</t>
  </si>
  <si>
    <t>person being led around the paddock during event</t>
  </si>
  <si>
    <t>religious leader receives a gift from politician during their meeting</t>
  </si>
  <si>
    <t>painting by person , paints with her tail .</t>
  </si>
  <si>
    <t>rotate rubber seal stamp watermark .</t>
  </si>
  <si>
    <t>scaffolding on the south front</t>
  </si>
  <si>
    <t>film character , is trying to find the person who lost a boxed diamond ring inside a plastic bag .</t>
  </si>
  <si>
    <t>fork in the pathway with grass</t>
  </si>
  <si>
    <t>young surfer on the beach waiting for perfect waves</t>
  </si>
  <si>
    <t>hand painted abstract watercolor seamless pattern with blue feathers on a white background</t>
  </si>
  <si>
    <t>person along the front row at film costumer designer by spring during fashion week .</t>
  </si>
  <si>
    <t>club and country : person identified football player as another player who likes to drop back to find space</t>
  </si>
  <si>
    <t>all black everything : actor wowed in an elegant black dress</t>
  </si>
  <si>
    <t>set of colorful abstract letter corporate logos made of overlapping flowing shapes .</t>
  </si>
  <si>
    <t>carved pumpkins and a lantern seen through a window</t>
  </si>
  <si>
    <t>actor , wearing a smart traveling outfit , is shown with her recent groom , enroute .</t>
  </si>
  <si>
    <t>the man in the white shirt in a beautiful forest .</t>
  </si>
  <si>
    <t>person drives against person during the second quarter .</t>
  </si>
  <si>
    <t>using strong imagery and typography to tie these separate flyers together visually .</t>
  </si>
  <si>
    <t>a large red stop sign hangs on the metal rails of a fence on a hiking trail</t>
  </si>
  <si>
    <t>... could careless about the purse .</t>
  </si>
  <si>
    <t>olive tree on the view of lake near of mountains .</t>
  </si>
  <si>
    <t># looks on during the game against sports team .</t>
  </si>
  <si>
    <t>football team manager celebrates after the final whistle</t>
  </si>
  <si>
    <t>door to the middle ages on a black background</t>
  </si>
  <si>
    <t>look like you reside with this fashion - forward hat .</t>
  </si>
  <si>
    <t>take a hike in the pines</t>
  </si>
  <si>
    <t>building function and tv personality .</t>
  </si>
  <si>
    <t>a girl and her horse by visual artist</t>
  </si>
  <si>
    <t>common cormorant perched on a tree</t>
  </si>
  <si>
    <t>the open - air lobby reflects the casual ambience of this beachfront property</t>
  </si>
  <si>
    <t>portrait of a bride and person</t>
  </si>
  <si>
    <t>frosty pattern on the window</t>
  </si>
  <si>
    <t>a black bear looks out of a forest while hunting for food .</t>
  </si>
  <si>
    <t>young boys playing rugby at festival</t>
  </si>
  <si>
    <t>person punts the ball against organization</t>
  </si>
  <si>
    <t>on tuesday , pop artist looked stunning in a pleated blue skirt for an exclusive luncheon</t>
  </si>
  <si>
    <t>painting artist preparing the exhibition</t>
  </si>
  <si>
    <t>athlete drives his car during event</t>
  </si>
  <si>
    <t>washing hanging to dry in a side street in the old town</t>
  </si>
  <si>
    <t>the grass in the wind during the rainy season</t>
  </si>
  <si>
    <t>painted by person of olives on the estate</t>
  </si>
  <si>
    <t>many parents are surprised to find that dr. brown 's options and bottles are made .</t>
  </si>
  <si>
    <t>back of my 1970s handcrafted guitar .</t>
  </si>
  <si>
    <t>wild grass on a white background .</t>
  </si>
  <si>
    <t>illustration of a butterfly , vector can be scaled to any size .</t>
  </si>
  <si>
    <t>3d digital render of a beach hut isolated on white background</t>
  </si>
  <si>
    <t>the ford f - raptor just sold for $157,000</t>
  </si>
  <si>
    <t>women organizing event for breast cancer awareness in the park on a sunny day</t>
  </si>
  <si>
    <t>there was a large police presence</t>
  </si>
  <si>
    <t>actor flanked by film director and actor at the party during festival .</t>
  </si>
  <si>
    <t>this beautiful kitchen remodel seen uses manufactured quartz in a beautiful white color called a city</t>
  </si>
  <si>
    <t>beautiful on the eye and tongue</t>
  </si>
  <si>
    <t>building and double decker bus</t>
  </si>
  <si>
    <t>cartoon vector illustration of a black and white police car</t>
  </si>
  <si>
    <t>use metal wall decor to create a collage on large walls</t>
  </si>
  <si>
    <t>actor and person talk at the afterparty for the premiere .</t>
  </si>
  <si>
    <t>set of golf on a background of green grass</t>
  </si>
  <si>
    <t>industry by the metre - red also available .</t>
  </si>
  <si>
    <t>exterior view of the property .</t>
  </si>
  <si>
    <t>reggae fusion artist performs live on stage during a concert at the astra</t>
  </si>
  <si>
    <t>paper heart with red ribbon and a bow .</t>
  </si>
  <si>
    <t>insects seamless illustration on a beige background</t>
  </si>
  <si>
    <t>a shot panning across a sunset and silhouetted skyline</t>
  </si>
  <si>
    <t>simplicity by home for a change</t>
  </si>
  <si>
    <t>fashion designer was the best dressed man at show .</t>
  </si>
  <si>
    <t>detail of hole in asphalt in sunny day , road with nature in the background</t>
  </si>
  <si>
    <t>the rainbow bridge is a cantilever bridge stand just upstream .</t>
  </si>
  <si>
    <t>kites flying at the top</t>
  </si>
  <si>
    <t>sledge under the tree on a green meadow</t>
  </si>
  <si>
    <t>retired woman minding the plants in the garden</t>
  </si>
  <si>
    <t>boots lining the road as far as one can see</t>
  </si>
  <si>
    <t>a reverse high angle rising aerial establishing shot of the small town .</t>
  </si>
  <si>
    <t>cute curly girl walking through the city</t>
  </si>
  <si>
    <t>what a great environmental quote .</t>
  </si>
  <si>
    <t>portrait of a bearded sailor with smoking pipe in his mouth .</t>
  </si>
  <si>
    <t>happy new year and western christian holiday set on a chalk board</t>
  </si>
  <si>
    <t>an image of the stages of a butterfly .</t>
  </si>
  <si>
    <t>illustration of a map , its flag and a comic balloon with a sign</t>
  </si>
  <si>
    <t>whether it 's a silhouette or a more casual seated photo , windows often provide great views of your wedding gown as well .</t>
  </si>
  <si>
    <t>celebrity helps to plant a tree in the ambassador 's residence garden in recognition</t>
  </si>
  <si>
    <t>file - in this file photo , politician speaks during the daily news briefing .</t>
  </si>
  <si>
    <t>view at sunrise a religious temple and statues an ancient wonder</t>
  </si>
  <si>
    <t>looking down on the beach from a dock</t>
  </si>
  <si>
    <t>obviously the cutest puppy in the world .</t>
  </si>
  <si>
    <t>a snow covered road in a wooded area near the town</t>
  </si>
  <si>
    <t>money growing on a tree</t>
  </si>
  <si>
    <t>cattle run from the truck</t>
  </si>
  <si>
    <t>illustration on the white background .</t>
  </si>
  <si>
    <t>family mixing ingredients for christmas pastries in the kitchen</t>
  </si>
  <si>
    <t>gold metal number in a 3d illustration with a light shiny golden metallic surface and classic font style isolated on a white background with clipping path .</t>
  </si>
  <si>
    <t>actor wearing and all black ensemble with a black hat .</t>
  </si>
  <si>
    <t>person / senior running back rushes down field against the defense .</t>
  </si>
  <si>
    <t>aerial video of a small river flowing through the forest at cloudy day .</t>
  </si>
  <si>
    <t>battle for the ball with soccer player as he takes a tumble</t>
  </si>
  <si>
    <t>with basketball player , basketball player and sports team will likely turn to small ball against the clips .</t>
  </si>
  <si>
    <t>rhythm of the water 2101</t>
  </si>
  <si>
    <t>we walked on a few trails around the rock .</t>
  </si>
  <si>
    <t>we pose at the very start of our trail</t>
  </si>
  <si>
    <t>there is a grandeur in winter , stern and wild it may be , but a grandeur which speaks to the soul .</t>
  </si>
  <si>
    <t>silhouette of an ok sign .</t>
  </si>
  <si>
    <t>we have found another bamboo forest while riding on bikes on suburbs .</t>
  </si>
  <si>
    <t>school of silky sharks under a fishing boat</t>
  </si>
  <si>
    <t>halves of avocado , held by female hands on white background , showing the core</t>
  </si>
  <si>
    <t>breakwater with fishing nets near the coast</t>
  </si>
  <si>
    <t>relief : the waiting period , if it existed , ended this summer leaving people free to go public</t>
  </si>
  <si>
    <t>family having breakfast together in the kitchen at home</t>
  </si>
  <si>
    <t>the rock band performs a live concert .</t>
  </si>
  <si>
    <t>valley and river are considered a highlight on a vacation .</t>
  </si>
  <si>
    <t>cyberpunk - if someone could make leggings that glowed like this , it would be awesome !</t>
  </si>
  <si>
    <t>i appreciate the aspect of the exhibit .</t>
  </si>
  <si>
    <t>organism , traditional medicine has reduced the population to only about 65 of these tropical monkeys</t>
  </si>
  <si>
    <t>studio portrait of ice hockey player , mid 1970s to early 1980s .</t>
  </si>
  <si>
    <t>old windmill which was used for crushing sugar cane on the east coast</t>
  </si>
  <si>
    <t>ostrich walking on the coast</t>
  </si>
  <si>
    <t>athlete celebrates a touchdown in the second half against american football team .</t>
  </si>
  <si>
    <t>thai women sitting on the beach and sea background</t>
  </si>
  <si>
    <t>a view of the road .</t>
  </si>
  <si>
    <t>mr. and film character , because it 's just not western christian holiday without these under my tree !</t>
  </si>
  <si>
    <t>a wheat field waving in the wind</t>
  </si>
  <si>
    <t>the stone walls of the different buildings</t>
  </si>
  <si>
    <t>actor during the press night performance</t>
  </si>
  <si>
    <t>not my size so i 'm not buying it , but i like the western influence in this vintage pattern .</t>
  </si>
  <si>
    <t>automobile make was essentially automobile make designed specifically for event</t>
  </si>
  <si>
    <t>visual artist , portrait photographer , poses with her photographs on display at the launch of women : exhibition .</t>
  </si>
  <si>
    <t>wooden kitchen island adds a touch of inviting warmth to the residence</t>
  </si>
  <si>
    <t>a former government building is now the art gallery the former capital</t>
  </si>
  <si>
    <t>in the street , children crossing a crosswalk</t>
  </si>
  <si>
    <t>dining composition on a decorative table , against the background of wallpaper with decorative weaving .</t>
  </si>
  <si>
    <t>pop artist performs in the studio during an episode</t>
  </si>
  <si>
    <t>ingredient is opening a location</t>
  </si>
  <si>
    <t>girl cracking an egg into a bowl of flour</t>
  </si>
  <si>
    <t>an ambulance sits parked with its back doors open and medical staff standing behind it .</t>
  </si>
  <si>
    <t>a golf course behind our villa</t>
  </si>
  <si>
    <t>actor as wallpaper probably containing a business suit called person</t>
  </si>
  <si>
    <t>a game of chess in the library ... i won .</t>
  </si>
  <si>
    <t>an aerial shot of the skyline at sunset .</t>
  </si>
  <si>
    <t>vintage racing cars fighting in a circuit</t>
  </si>
  <si>
    <t>announced , automotive industry business is overall winner</t>
  </si>
  <si>
    <t>colourful balloons in the blue sky with clouds</t>
  </si>
  <si>
    <t>automobile model which i converted into a camper van</t>
  </si>
  <si>
    <t>icon in a smartphone , vector illustration design .</t>
  </si>
  <si>
    <t>the many bags of supermodel</t>
  </si>
  <si>
    <t>the living room with piano .</t>
  </si>
  <si>
    <t>red number in a circle .</t>
  </si>
  <si>
    <t>diagram showing the temperature of the ocean by depth</t>
  </si>
  <si>
    <t>hearts in pink and red on a white background .</t>
  </si>
  <si>
    <t>entering the fjords by boat is an absolute thrill .</t>
  </si>
  <si>
    <t>take bathroom decorative lighting to the next level .</t>
  </si>
  <si>
    <t>stamped concrete with faux wood grain , herringbone pattern .</t>
  </si>
  <si>
    <t>ruins of a temple on island</t>
  </si>
  <si>
    <t>flour in the pot for frosting</t>
  </si>
  <si>
    <t>portrait of a female cat with her mouth open</t>
  </si>
  <si>
    <t>release of new pro edition as soon as june this year ?</t>
  </si>
  <si>
    <t>not far to go now : the strait is a demanding - but possible - challenge for keen swimmers</t>
  </si>
  <si>
    <t>shoes that will take you places .</t>
  </si>
  <si>
    <t>red lily with flowers on the white background</t>
  </si>
  <si>
    <t>nurse holding hands of the elderly lady</t>
  </si>
  <si>
    <t>operatic pop artist arrives at the - 3d premiere of person</t>
  </si>
  <si>
    <t>this is an image of fruits and herbs .</t>
  </si>
  <si>
    <t>this 30l capacity tactical backpack has plenty of internal compartments for your bug - out gear</t>
  </si>
  <si>
    <t>near is belonging to a boot the round bouquet &amp; hydrangea an easy hue with attractive pearl</t>
  </si>
  <si>
    <t>elderly couple in the room of a nursing home for elderly</t>
  </si>
  <si>
    <t>i tried biking the entire length .</t>
  </si>
  <si>
    <t>vector illustration of rooster , symbol on the calendar .</t>
  </si>
  <si>
    <t>wine found in a cave</t>
  </si>
  <si>
    <t>flight of stairs in subway station .</t>
  </si>
  <si>
    <t>basketball player celebrates with teammates after they defeated sports team in a basketball game</t>
  </si>
  <si>
    <t>state extruded on the administrative map .</t>
  </si>
  <si>
    <t>motivational speaker and actor attend the premiere .</t>
  </si>
  <si>
    <t>morning walk : person was spotted earlier in the day rocking a golden - piece on her walk home from picking up an iced coffee</t>
  </si>
  <si>
    <t>dogs playing in a park</t>
  </si>
  <si>
    <t>the book is very popular with collectors - with one now spending £ 43,750 to own a first edition</t>
  </si>
  <si>
    <t>fashion model shopped in an eclectic pairing , which included a fringed scarf and jeans .</t>
  </si>
  <si>
    <t>my nephew , draws the chili pepper from plants vs. zombies</t>
  </si>
  <si>
    <t>cherry blossoms over a green tile roof</t>
  </si>
  <si>
    <t>minimally sporty : the secret to dressing in an unique minimalist style is to adjust the trends to your personality .</t>
  </si>
  <si>
    <t>workers using a computer in an office</t>
  </si>
  <si>
    <t>peoples are walking for good health at winter morning .</t>
  </si>
  <si>
    <t>person is a friendly student who we often see around the streets .</t>
  </si>
  <si>
    <t>vector illustration of a theatre</t>
  </si>
  <si>
    <t>bad hair day ? slap these on .</t>
  </si>
  <si>
    <t>view of blue clouds moving around the super moon slowly</t>
  </si>
  <si>
    <t>even the girls like : a couple of fans wanted to have their picture taken with the well - known reality tv star</t>
  </si>
  <si>
    <t>children 's hands close - up are mixed by a brush of different colors of paint .</t>
  </si>
  <si>
    <t>nightclub happy young man dancing in the background image blurred background</t>
  </si>
  <si>
    <t>how many different types of rainforests are there in the world and what</t>
  </si>
  <si>
    <t>day of our visit , just a couple of hours .</t>
  </si>
  <si>
    <t>mountain reflected in the water</t>
  </si>
  <si>
    <t>baseball player pitches against sports team on sunday .</t>
  </si>
  <si>
    <t>soccer player is fouled by football player during the match</t>
  </si>
  <si>
    <t>chain with a some locks</t>
  </si>
  <si>
    <t>aerial shot of village in mountains , starting with small cemetery , pulling back to reveal unique church and houses of this idyllic town</t>
  </si>
  <si>
    <t>mix together all the filling ingredients with salt and pepper to taste .</t>
  </si>
  <si>
    <t>revenge is a dish best served cold ... with lots of lettuce .</t>
  </si>
  <si>
    <t>close - up of the sign above a branch</t>
  </si>
  <si>
    <t>group of friends running on the beach</t>
  </si>
  <si>
    <t>sketch of a girl playing tennis on white background</t>
  </si>
  <si>
    <t>all the comforts of home !</t>
  </si>
  <si>
    <t>boy on a clear night looking thru a telescope</t>
  </si>
  <si>
    <t>beautiful deer in a hat with balls .</t>
  </si>
  <si>
    <t>tree stumps stand out at the sanctuary</t>
  </si>
  <si>
    <t>sunset at the market the country s capital</t>
  </si>
  <si>
    <t>printmaking artist with blue bird .</t>
  </si>
  <si>
    <t>bunch of grapes hanging on the vine and a pair of birds .</t>
  </si>
  <si>
    <t>an overhead plan of the proposed development .</t>
  </si>
  <si>
    <t>the players salute the fans after a recent win .</t>
  </si>
  <si>
    <t>a model walks down the runway at fashion show at skylight modern during fashion week .</t>
  </si>
  <si>
    <t>actor has been confirmed to star .</t>
  </si>
  <si>
    <t>you feel so at home in this lounge</t>
  </si>
  <si>
    <t>drugs : close - up of a lot of tablets , plates and bottles on the table , view from above , camera movement</t>
  </si>
  <si>
    <t>hikers will find plenty of solitude .</t>
  </si>
  <si>
    <t>young man scared at the wheel of a car</t>
  </si>
  <si>
    <t>vector illustration for teaching children the alphabet with cartoon animals and objects .</t>
  </si>
  <si>
    <t>the interior at romance film .</t>
  </si>
  <si>
    <t>how to choose the right school for your child - happy girl goes to high school with her friends</t>
  </si>
  <si>
    <t>the pond is at the center of plans to overhaul the hotel .</t>
  </si>
  <si>
    <t>take pictures with dog , the famous presidential pooch</t>
  </si>
  <si>
    <t>love background with a heart of gold no</t>
  </si>
  <si>
    <t>town in the winter snow .</t>
  </si>
  <si>
    <t>christmas tree near a window and snowing outside</t>
  </si>
  <si>
    <t>everything under roof will be next to a museum , shops and a restaurant</t>
  </si>
  <si>
    <t>above view of joyful business people with balloons in air and on the floor</t>
  </si>
  <si>
    <t>cute snowmen inside a snow globe</t>
  </si>
  <si>
    <t>a city was lifted up to become the roof of the world .</t>
  </si>
  <si>
    <t>single sawn wooden letter q symbol coated with paint isolated over the white background</t>
  </si>
  <si>
    <t>statue is one of the largest buddha statues</t>
  </si>
  <si>
    <t>white 3d man bear red sofa isolated render on a white background photo</t>
  </si>
  <si>
    <t>candles in jars to light the way</t>
  </si>
  <si>
    <t>sailing boats on a background of a beautiful sunset</t>
  </si>
  <si>
    <t>i 'm seeing person , and this skirt does it for me .</t>
  </si>
  <si>
    <t>shiny tricolor firework in the sky , illustration .</t>
  </si>
  <si>
    <t>actor attends premiere during festival at festivals .</t>
  </si>
  <si>
    <t>glamorous : person looked great in a chic cream structured dress and bronze heels as she arrived at show on friday</t>
  </si>
  <si>
    <t>a photo of one of tattoos</t>
  </si>
  <si>
    <t>up close , the flowers are actually striped rather than uniformly purple</t>
  </si>
  <si>
    <t>breaking the cycle : person will allow his players to have holidays before uefa european championship , should they qualify , although it is still unlikely that they will mirror success in the finals</t>
  </si>
  <si>
    <t>empty stage lit with lights on blue background .</t>
  </si>
  <si>
    <t>country isolated map and map</t>
  </si>
  <si>
    <t>lodge on the wedding photography</t>
  </si>
  <si>
    <t>from the book by person</t>
  </si>
  <si>
    <t>wisteria flowering over a wooden shed</t>
  </si>
  <si>
    <t>ice hockey player makes a save against sports team</t>
  </si>
  <si>
    <t>young modern man walking on rocks enjoying vacation in front of the ocean</t>
  </si>
  <si>
    <t>cooking over open fire at campsite .</t>
  </si>
  <si>
    <t>cyclists riding down the street in a french colonial city</t>
  </si>
  <si>
    <t>should you take your dog into the office ?</t>
  </si>
  <si>
    <t>light filled sitting room with balcony and telescope .</t>
  </si>
  <si>
    <t>autumn maple leaves with birds sitting on the branch .</t>
  </si>
  <si>
    <t>dog stood and wait over the cage</t>
  </si>
  <si>
    <t>a bureau writing desk in lounge with mullioned window behind looking onto garden</t>
  </si>
  <si>
    <t>artists perform live on stage during a concert</t>
  </si>
  <si>
    <t>actor during the premiere of movie .</t>
  </si>
  <si>
    <t>view and north shore from atop the lookout</t>
  </si>
  <si>
    <t>a man and a child on a walk in the park on autumn foliage</t>
  </si>
  <si>
    <t>man working alone in a conference room in modern office</t>
  </si>
  <si>
    <t>the jewellery of queen maxima is pictured .</t>
  </si>
  <si>
    <t>football team will have a tough night with just a-goal advantage</t>
  </si>
  <si>
    <t>boardwalk through prairie with green grasses blowing in the wind</t>
  </si>
  <si>
    <t>maguires out out a beautiful spread of food for this wedding .</t>
  </si>
  <si>
    <t>man standing on a ladder .</t>
  </si>
  <si>
    <t>i really like her makeup in this picture ... like the hair also</t>
  </si>
  <si>
    <t>the road along the stone wall on the island</t>
  </si>
  <si>
    <t>biker on top of the hill aerial shot</t>
  </si>
  <si>
    <t>sports team hang a banner biding farewell to starting baseball pitcher prior to a baseball game against sports team .</t>
  </si>
  <si>
    <t>i could see this mixed in with other lush plants .</t>
  </si>
  <si>
    <t>cartoon illustrating the communications challenges inherent in successful requirements gathering where the end result is pretty far off from the original need .</t>
  </si>
  <si>
    <t>collection of hearts that look like hearts .</t>
  </si>
  <si>
    <t>all types of pasta seamless pattern stock illustration</t>
  </si>
  <si>
    <t>people walk through a forest of ferns</t>
  </si>
  <si>
    <t>what to expect , advice and our experience visiting coral reef with kids .</t>
  </si>
  <si>
    <t>aerial view of a man hiking in snow covered mountains during winter , afternoon sun lighting the wilderness in the background</t>
  </si>
  <si>
    <t>he says he wants closure for what happened to his daughter</t>
  </si>
  <si>
    <t>if we ever got a dog this could be it !</t>
  </si>
  <si>
    <t>face in this shot is basically how we all look on christmas morning .</t>
  </si>
  <si>
    <t>new beach huts being constructed on the promenade in may</t>
  </si>
  <si>
    <t>young man holding a clock and posing with a pile of fruits and vegetables , isolated on white background</t>
  </si>
  <si>
    <t>bald eagles in a tree at sunset with mountains in the background</t>
  </si>
  <si>
    <t>set of the national flag in different designs on a white background .</t>
  </si>
  <si>
    <t>business woman sitting at a computer monitor</t>
  </si>
  <si>
    <t>hair for the bride , hair do wedding</t>
  </si>
  <si>
    <t>person , left , and inured person walk on the pier upon their arrival at a port .</t>
  </si>
  <si>
    <t>person frightened by a storm</t>
  </si>
  <si>
    <t>english civil parish at low tide with patterns in the sand</t>
  </si>
  <si>
    <t>heavy metal artist performing live onstage during his event</t>
  </si>
  <si>
    <t>large contemporary galley open concept kitchen idea in other with an island</t>
  </si>
  <si>
    <t>property image # a cabin by a mountain lake</t>
  </si>
  <si>
    <t>biological species from a fairy tale .</t>
  </si>
  <si>
    <t>what will i do without this human ?</t>
  </si>
  <si>
    <t>artist of artist performs on stage</t>
  </si>
  <si>
    <t>the pub on the corner</t>
  </si>
  <si>
    <t>political map with the several provinces where administrative division is highlighted</t>
  </si>
  <si>
    <t>tower during a summer night</t>
  </si>
  <si>
    <t>music video performer performs on stage during festival</t>
  </si>
  <si>
    <t>a surfer paddles the surfboard before tube riding a wave</t>
  </si>
  <si>
    <t>trouble : a brawl featuring almost every player erupted during a match last night .</t>
  </si>
  <si>
    <t>almost ready pepper on one of the plants</t>
  </si>
  <si>
    <t>rock artist performs onstage with an electric guitar .</t>
  </si>
  <si>
    <t>country pop artist sported a pink lace dress and matching gilded flower crown while stepping out of her apartment .</t>
  </si>
  <si>
    <t>giraffes side by side in the photo</t>
  </si>
  <si>
    <t>close up of the statue</t>
  </si>
  <si>
    <t>an artistically zoomed image of colourful autumn leaves</t>
  </si>
  <si>
    <t>person delegated chairman has been in the club he 's a hairdresser</t>
  </si>
  <si>
    <t>person was voting player of the season last year and he is ready to play his part</t>
  </si>
  <si>
    <t>lying in bed for the sake of science</t>
  </si>
  <si>
    <t>person wears a matrix - style leather jacket to a film premiere</t>
  </si>
  <si>
    <t>how to turn into a mermaid</t>
  </si>
  <si>
    <t>haul in their nets on the beach</t>
  </si>
  <si>
    <t>person celebrates his win over basketball player to become the first champion .</t>
  </si>
  <si>
    <t>soccer player celebrates after scoring his second goal during the match at stadium .</t>
  </si>
  <si>
    <t>members float wave to the crowd .</t>
  </si>
  <si>
    <t>a new home for the pet .</t>
  </si>
  <si>
    <t>young students in love on the beach</t>
  </si>
  <si>
    <t>traditional pop artist uses the telephone in her dressing room</t>
  </si>
  <si>
    <t>wild blackberries are picked from a hedgerow in the countryside on a fine day in early autumn</t>
  </si>
  <si>
    <t>internet publishing and broadcasting and web search portals business has homes for sale .</t>
  </si>
  <si>
    <t>an area filled with many trees</t>
  </si>
  <si>
    <t>owl and wedding throw pillow by the tired - $20.00</t>
  </si>
  <si>
    <t>drag queen speaks during person .</t>
  </si>
  <si>
    <t>person went to the beach</t>
  </si>
  <si>
    <t>this would be super cute for my dorm room next year .</t>
  </si>
  <si>
    <t>local shop , selling mainly local produce</t>
  </si>
  <si>
    <t>hand drawn deer isolated on a white backgrounds .</t>
  </si>
  <si>
    <t>the photographer 's carefully composed images are inspired by -- and closely resemble -- old master paintings .</t>
  </si>
  <si>
    <t>close up bee working on sunflower in the morning</t>
  </si>
  <si>
    <t>a waterfall spilling through a gap between large boulders ; includes the natural ambient sound of the waterfall</t>
  </si>
  <si>
    <t>cat pretending to be musical comedy film</t>
  </si>
  <si>
    <t>getting real close to a squirrel and feeding him a peanut from my mouth .</t>
  </si>
  <si>
    <t>a file photo of a sign welcoming motorists</t>
  </si>
  <si>
    <t>a camera on a table .</t>
  </si>
  <si>
    <t>plaid off the shoulder long sleeve top for women</t>
  </si>
  <si>
    <t>a person on a bike</t>
  </si>
  <si>
    <t>blurred text with the focus on the words</t>
  </si>
  <si>
    <t>father and daughter feeding seagulls at the beach</t>
  </si>
  <si>
    <t>biological genus returning to its mate</t>
  </si>
  <si>
    <t>yachts and sailing boats in the harbour</t>
  </si>
  <si>
    <t>this home caused the resident of the home to be displaced .</t>
  </si>
  <si>
    <t>an ordinary day at the beach</t>
  </si>
  <si>
    <t>picking tulips from the garden to make bouquets</t>
  </si>
  <si>
    <t>the overall architecture and shape of the house give it a futuristic appearance</t>
  </si>
  <si>
    <t>old posters decaying on the walls</t>
  </si>
  <si>
    <t>biological genus on the tree</t>
  </si>
  <si>
    <t>a typical house in a snowfall</t>
  </si>
  <si>
    <t>looking to the downtown area</t>
  </si>
  <si>
    <t>little boy and a cat on a brick wall in the background the blue sea</t>
  </si>
  <si>
    <t>we collect magnets everywhere we go .</t>
  </si>
  <si>
    <t>about a person the most important person in my life</t>
  </si>
  <si>
    <t>actor poses for a photo on the set of the film</t>
  </si>
  <si>
    <t>students work together as a team .</t>
  </si>
  <si>
    <t>a setting december sun silhouettes walkers on the beach at low tide</t>
  </si>
  <si>
    <t>here 's a look at the fairway and green on the second hole .</t>
  </si>
  <si>
    <t>knitted festive pattern for the new year with snowflakes , lamb and goat on a yellow and blue background</t>
  </si>
  <si>
    <t>the walk along embankment occupied with the beautiful palaces and mansions</t>
  </si>
  <si>
    <t>the standard license plate includes letters and numbers .</t>
  </si>
  <si>
    <t>thunderstorm and lightning above the city</t>
  </si>
  <si>
    <t>football player controls the ball during the soccer match</t>
  </si>
  <si>
    <t>ship in the desert , rear view royalty - free</t>
  </si>
  <si>
    <t>soccer player in action during the match between person and football team .</t>
  </si>
  <si>
    <t>aerial drone footage of a pasture with a herd of cows</t>
  </si>
  <si>
    <t>dandelion seeds and grass blowing in the wind .</t>
  </si>
  <si>
    <t>libraries are a great place for creative minds</t>
  </si>
  <si>
    <t>orange juice is a healthy fruit , rich in vitamins , clear and beautiful container is popular and easy to find .</t>
  </si>
  <si>
    <t>a general view of the atmosphere .</t>
  </si>
  <si>
    <t>a city the biggest cathedral</t>
  </si>
  <si>
    <t>after traveling the world in night , the reindeer are still resting and regaining their strength .</t>
  </si>
  <si>
    <t>close up of a concrete dock overlooking the water</t>
  </si>
  <si>
    <t>theatre actor attends the opening night production</t>
  </si>
  <si>
    <t>person and groom sneak a kiss during wedding photography</t>
  </si>
  <si>
    <t>picnic basket in a park</t>
  </si>
  <si>
    <t>viewing spot of the scenic pastures and farmland</t>
  </si>
  <si>
    <t>second in - flight meals in a flight for russian federal city</t>
  </si>
  <si>
    <t>people sitting on a bench with the photo cropped from the waist down .</t>
  </si>
  <si>
    <t>soldiers rest in their camp beside an union flag at a reenactment</t>
  </si>
  <si>
    <t>illustration of the traditional nativity scene , black silhouettes on a dark blue background with stars .</t>
  </si>
  <si>
    <t>american football player celebrates a touchdown , but it was in a losing effort</t>
  </si>
  <si>
    <t>hard rock artist and blues artist prepare during rehearsals ahead of a special concert celebrating rock artist with actor .</t>
  </si>
  <si>
    <t>sheet music by psychedelic rock artist .</t>
  </si>
  <si>
    <t>portrait of a young man looking at camera</t>
  </si>
  <si>
    <t>a pair of sunglasses to protect your eyes .</t>
  </si>
  <si>
    <t>young man meditating in a forest against a tree</t>
  </si>
  <si>
    <t>i like the color of this walk in pantry and the build in cooler .</t>
  </si>
  <si>
    <t>abstract seamless background , red flower pattern and circles on the yellow</t>
  </si>
  <si>
    <t>man on holiday with a tray of food</t>
  </si>
  <si>
    <t>books that should be turned into films</t>
  </si>
  <si>
    <t>sunken garden in all its beauty .</t>
  </si>
  <si>
    <t>a deer in the early morning autumn light</t>
  </si>
  <si>
    <t>a dog show at a local fair</t>
  </si>
  <si>
    <t>inland navigation and boating on the canal</t>
  </si>
  <si>
    <t>christmas wreath with red berries isolated on a white</t>
  </si>
  <si>
    <t>hat solid icon , travel and tourism , vector graphics , a filled pattern on a white background illustration</t>
  </si>
  <si>
    <t>had to snap a picture of the sign .</t>
  </si>
  <si>
    <t>actor and man attends the show during fashion week</t>
  </si>
  <si>
    <t>tennis player during a quarterfinal match against tennis player .</t>
  </si>
  <si>
    <t>front of the barn at camp</t>
  </si>
  <si>
    <t>actor attends fashion show at drinking establishment</t>
  </si>
  <si>
    <t>a fire engine in the centre of city .</t>
  </si>
  <si>
    <t>biological species perched on a branch against a green background</t>
  </si>
  <si>
    <t>wedding rings in the sand</t>
  </si>
  <si>
    <t>country artist performs live in the studio on today</t>
  </si>
  <si>
    <t>the road to zero point .</t>
  </si>
  <si>
    <t>wind turbines close to the sea</t>
  </si>
  <si>
    <t>american football player runs the ball during the third day of training camp</t>
  </si>
  <si>
    <t>actors attend party during festival</t>
  </si>
  <si>
    <t>ready for adventure : the superstar couple listened carefully as they were given a quick briefing on the vehicle</t>
  </si>
  <si>
    <t>a new way to buy art .</t>
  </si>
  <si>
    <t>pop artist attends the party .</t>
  </si>
  <si>
    <t>an amazing wedding cake by person and company .</t>
  </si>
  <si>
    <t>wrap with a studded belt</t>
  </si>
  <si>
    <t>apples on the table on a rainy day</t>
  </si>
  <si>
    <t>just female town flared trousers in blue women , cheap just female trousers all price now % , free shipping</t>
  </si>
  <si>
    <t>the synagogue was built an is an example of conservative classical design on a religious building for the time .</t>
  </si>
  <si>
    <t>wild turtle caught in the jungle laying upside down</t>
  </si>
  <si>
    <t>living room with wood burning fireplace that opens up to the kitchen</t>
  </si>
  <si>
    <t>this picture makes it look like the camper is almost as big as my house .</t>
  </si>
  <si>
    <t>actor is all smiles as she rocks a demure summer look in a floral maxi dress while enjoying a night out with newspaper</t>
  </si>
  <si>
    <t>750cc engine spied in automobile model</t>
  </si>
  <si>
    <t>actor and martial artist attend awards at theater</t>
  </si>
  <si>
    <t>a basketball ball painted in a flat style .</t>
  </si>
  <si>
    <t>night view of fun fair attraction rides with colorful flashing lights turning against an evening sky , amusement park outdoors .</t>
  </si>
  <si>
    <t>temporary metallic tattoos that are in trend</t>
  </si>
  <si>
    <t>a-ounce water bottle will hold 8 -- large eggs .</t>
  </si>
  <si>
    <t>tanks are on display outside memorial site in the province</t>
  </si>
  <si>
    <t>a white - tailed buck in winter snow</t>
  </si>
  <si>
    <t>model is photographed at the studio .</t>
  </si>
  <si>
    <t>vector seamless pattern with careless strokes in the form of a circle and triangles .</t>
  </si>
  <si>
    <t>easy idea for a modern pieced table runner .</t>
  </si>
  <si>
    <t>set of vegetables in the basket .</t>
  </si>
  <si>
    <t>displayed at the flower show with cream - colored single peonies .</t>
  </si>
  <si>
    <t>foxes are among the most intelligent animals in the world by the characteristics they possess .</t>
  </si>
  <si>
    <t>actor and comedian attend the world premiere held</t>
  </si>
  <si>
    <t>view of the lake in the mountains .</t>
  </si>
  <si>
    <t>if you 're going for old glamour , this is the gown .</t>
  </si>
  <si>
    <t>flag in the shape of a ball .</t>
  </si>
  <si>
    <t>time lapse clip of a full moon rising through the clouds at sunset</t>
  </si>
  <si>
    <t>little beautiful girl in white with unruly dogs husky on a background of a wooden house with garlands and trees</t>
  </si>
  <si>
    <t>person with her first husband on their wedding day .</t>
  </si>
  <si>
    <t>food isometric icon 3d on a transparent background .</t>
  </si>
  <si>
    <t>athlete rushes during the game against american football team</t>
  </si>
  <si>
    <t>cups of coffee on a windowsill .</t>
  </si>
  <si>
    <t>the pregnant woman in a blue dress .</t>
  </si>
  <si>
    <t>person - i know this is one of your bouquets .</t>
  </si>
  <si>
    <t>fill up with these good - for - you , high - fiber foods</t>
  </si>
  <si>
    <t>various berries on a black background .</t>
  </si>
  <si>
    <t>mother giving baby boy a bath in basin</t>
  </si>
  <si>
    <t>posters paint everyone as a suspect !</t>
  </si>
  <si>
    <t>girl power on the beach !</t>
  </si>
  <si>
    <t>superhero standing with cape flowing in the wind against clouds of smoke and sparkles</t>
  </si>
  <si>
    <t>walk and have a coffee at one of the many bars and restaurants located in the colonial buildings that surround the square .</t>
  </si>
  <si>
    <t>puppy in heaven , rolling on the beach</t>
  </si>
  <si>
    <t>tank supposedly in the works</t>
  </si>
  <si>
    <t>actor pulling off boot in crowded living room with person and actor in a scene from the film</t>
  </si>
  <si>
    <t>politician just won beard of the year ... again</t>
  </si>
  <si>
    <t>men sitting on the couch eating chips and watching a movie in 3d glasses holding a baseball ball at home</t>
  </si>
  <si>
    <t>cricket player celebrates the wicket of person</t>
  </si>
  <si>
    <t>the portrait of the little boy in a knitted sweater , sits on a sofa .</t>
  </si>
  <si>
    <t>out and about : person switched the blue dress for a bright orange floor - length dress as she visited show</t>
  </si>
  <si>
    <t>actor accepts onstage during awards</t>
  </si>
  <si>
    <t>a shot of biological species in the wild</t>
  </si>
  <si>
    <t>logo of the poultry farm .</t>
  </si>
  <si>
    <t>typical homes line a canal</t>
  </si>
  <si>
    <t>soccer player reacts after sustaining an injury</t>
  </si>
  <si>
    <t>dirty road in the colorful mixed autumn forest</t>
  </si>
  <si>
    <t>chandelier at type of place of worship .</t>
  </si>
  <si>
    <t>slow zoom from farmed field to an industrial complex and us state</t>
  </si>
  <si>
    <t>people going out of a temple</t>
  </si>
  <si>
    <t>72 looks for some style inspiration worn by by tv character .</t>
  </si>
  <si>
    <t>dusk falling after the storm .</t>
  </si>
  <si>
    <t>man catches the ball during the training session at training ground</t>
  </si>
  <si>
    <t>ruins in a snowy landscape</t>
  </si>
  <si>
    <t>rows of trucks picking up salt are pictured .</t>
  </si>
  <si>
    <t>man behind bars dolly to the right with his back facing to the camera</t>
  </si>
  <si>
    <t>musician attends the premiere of held .</t>
  </si>
  <si>
    <t>the cafeteria , during a tour .</t>
  </si>
  <si>
    <t>heard of cows on the green field</t>
  </si>
  <si>
    <t>fashion model seen leaving awards held</t>
  </si>
  <si>
    <t>vector illustration of a background for celebration .</t>
  </si>
  <si>
    <t>view from the stem of yacht .</t>
  </si>
  <si>
    <t>fin of a shark in the high sea</t>
  </si>
  <si>
    <t>award winner in action during a football game</t>
  </si>
  <si>
    <t>outdoor seating on the patio</t>
  </si>
  <si>
    <t>composers posed wearing a woollen flat cap and smoking a cigarette</t>
  </si>
  <si>
    <t>beautiful bouquet of pink peonies , glass of wine and bottle on a soft multicolored background</t>
  </si>
  <si>
    <t>us election live updates and politician .</t>
  </si>
  <si>
    <t>covering a cake with fondant and how to get super sharp edges .</t>
  </si>
  <si>
    <t>bullseye on a wall with some darts</t>
  </si>
  <si>
    <t>the car after it hit the wall .</t>
  </si>
  <si>
    <t>person is holding on his back happy woman , who pulls out her arms and simulates a flight against the background of the blue sky and the green field</t>
  </si>
  <si>
    <t>the white - throated sparrow is one of many birds you 'll find in winter .</t>
  </si>
  <si>
    <t>a nice car to enjoy a drive in the country !</t>
  </si>
  <si>
    <t>person , his wife and their daughter lead the way as walk starts out museum .</t>
  </si>
  <si>
    <t>back view of friends in the audience at a music festival</t>
  </si>
  <si>
    <t>when you are why not take a half hour and cool off from your other activities with an exciting jet ski or boat or kayak ride !</t>
  </si>
  <si>
    <t>latin pop artist performs at awards</t>
  </si>
  <si>
    <t>science fiction tv program : iconic poster</t>
  </si>
  <si>
    <t>a pond just inland from the coast has abundant water lilies .</t>
  </si>
  <si>
    <t>visualization of a light design idea - travertine wall filled with resin and fluorescent pigment</t>
  </si>
  <si>
    <t>there is no exercise better for the heart than reaching down and lighting people up .</t>
  </si>
  <si>
    <t>wall once belonging to person , now incorporated into the complex of the basilica .</t>
  </si>
  <si>
    <t>woman working on laptop in a cafe</t>
  </si>
  <si>
    <t>up in the pine forest .</t>
  </si>
  <si>
    <t>still life with candles in the retro bathroom</t>
  </si>
  <si>
    <t>style a midi skirt for summer !</t>
  </si>
  <si>
    <t>biological species in the reed</t>
  </si>
  <si>
    <t>people in the restaurant drinking wine glasses</t>
  </si>
  <si>
    <t>in , what is the name of cat ?</t>
  </si>
  <si>
    <t>baboons pace across the grasslands of the savanna .</t>
  </si>
  <si>
    <t>hundreds gathered outside the building and cheered politician on as he got into his car</t>
  </si>
  <si>
    <t>snowman in front after rare a snow fall</t>
  </si>
  <si>
    <t>an idea for a simple table</t>
  </si>
  <si>
    <t>person : our bedroom with - poster bed</t>
  </si>
  <si>
    <t>macro shot of a golf ball against a beautiful blue sky and green grass</t>
  </si>
  <si>
    <t>blues artist poses on a wagon</t>
  </si>
  <si>
    <t>a black billed magpie stands on the top of snow covered sign .</t>
  </si>
  <si>
    <t>actors attend the film premiere</t>
  </si>
  <si>
    <t>falling snow on pine branches in the spruce forest .</t>
  </si>
  <si>
    <t>picture of some broken glass on a black background vector art illustration</t>
  </si>
  <si>
    <t>young adult couple smiling and looking at each other</t>
  </si>
  <si>
    <t>silhouette the rider on the horse jumping into the new year .</t>
  </si>
  <si>
    <t>image of the shoe from the side</t>
  </si>
  <si>
    <t>the view from famous balcony .</t>
  </si>
  <si>
    <t>be the best version of you .</t>
  </si>
  <si>
    <t>leaf fall in the autumn city park .</t>
  </si>
  <si>
    <t>protesters at the end of our street</t>
  </si>
  <si>
    <t>view of mountain in the fall</t>
  </si>
  <si>
    <t>industry sawing a chainsaw on mango tree .</t>
  </si>
  <si>
    <t>mountain range approaches with this overhead sign located .</t>
  </si>
  <si>
    <t>the gifts , such as this royal - themed alarm clock handed out have been revealed from the collection of professor</t>
  </si>
  <si>
    <t>football player in action during a training session</t>
  </si>
  <si>
    <t>a little girl balancing on a fellow beggar 's hand on a street</t>
  </si>
  <si>
    <t>this photo provided by shows bleached corals .</t>
  </si>
  <si>
    <t>tennis player , who is one of the best players in the world on grass , ensured he gave person a real test</t>
  </si>
  <si>
    <t>coming out of national register of historic places location crossing river with an old mine in the background .</t>
  </si>
  <si>
    <t>rich metallic golden style at sign or email address symbol in a 3d illustration with a gold color rough textured metal surface and classic font isolated on a white background with clipping path .</t>
  </si>
  <si>
    <t>black and white illustration of a witch holding a sign</t>
  </si>
  <si>
    <t>your generosity inspired a young girl to write a poem of thanks .</t>
  </si>
  <si>
    <t>portrait of student in drawing</t>
  </si>
  <si>
    <t>short blonde hairstyles - inspiring short summer hairstyles for all occasions</t>
  </si>
  <si>
    <t>nightlife in the main market square</t>
  </si>
  <si>
    <t>the curious boy with magnifying glass</t>
  </si>
  <si>
    <t>thanksgiving day dinner plate with turkey on the table</t>
  </si>
  <si>
    <t>panic of cartoon , the panic was caused by person and attempt to manipulate prices on organisation .</t>
  </si>
  <si>
    <t>photo was taken during 78th competitions .</t>
  </si>
  <si>
    <t>the driver pulled up in the parking spot right next to person after finding his target .</t>
  </si>
  <si>
    <t>a group of contestants for the events</t>
  </si>
  <si>
    <t>one to watch : actor has an important year ahead as he tries to break into the first team</t>
  </si>
  <si>
    <t>novelist flies through the air in the men 's long jump competition .</t>
  </si>
  <si>
    <t>front of the house from street view</t>
  </si>
  <si>
    <t>series for the dining room</t>
  </si>
  <si>
    <t>senior year fall semester all up on this wall</t>
  </si>
  <si>
    <t>this building is covered with fish .</t>
  </si>
  <si>
    <t>a woman wearing a kimono waits for her train after</t>
  </si>
  <si>
    <t>a circular border for text or logo , formed by hand painted pink and golden yellow butterflies and hearts , with splashes of watercolor</t>
  </si>
  <si>
    <t>pop artist performs onstage during day of festival</t>
  </si>
  <si>
    <t>this art by blues artist looks like person .</t>
  </si>
  <si>
    <t>old fashioned clothes line in the courtyard of a stately home</t>
  </si>
  <si>
    <t>person throws the peace sign to her family in the crowd as he walks to the stage to receive his diploma during the graduation ceremony .</t>
  </si>
  <si>
    <t>actor and scriptwriter attend the premiere</t>
  </si>
  <si>
    <t>silhouettes of children playing outside in the grass and trees</t>
  </si>
  <si>
    <t>a vector illustration of a screen hanging</t>
  </si>
  <si>
    <t>a barge operates below structure under cloudy skies</t>
  </si>
  <si>
    <t>a view of the street</t>
  </si>
  <si>
    <t>the detailed map with regions or states and cities , capital</t>
  </si>
  <si>
    <t>buses stranded during the winter storm</t>
  </si>
  <si>
    <t>a random assortment of medieval dresses for future use</t>
  </si>
  <si>
    <t>a medium shot of a tree 's bark .</t>
  </si>
  <si>
    <t>rock type carving detail within the walls</t>
  </si>
  <si>
    <t>shiny green particles or glitters fall and settle on the rotating surface .</t>
  </si>
  <si>
    <t>cheerful bride and groom are kissing in the middle of alley in the green park</t>
  </si>
  <si>
    <t>motivational speaker , pictured at a beach wearing swimming goggles and hat .</t>
  </si>
  <si>
    <t>everything is cute , but on the stool next to the bed i love the old candle holder with the flower in it !</t>
  </si>
  <si>
    <t>some of the players after their practice session in the metropolis</t>
  </si>
  <si>
    <t>woman in dress is whirling on the fitting room near mirror at shop</t>
  </si>
  <si>
    <t>fruits and vegetable sold underneath filming location</t>
  </si>
  <si>
    <t>white spots on the skin with pictures library</t>
  </si>
  <si>
    <t>person attends the fashion awards</t>
  </si>
  <si>
    <t>love is just a word until someone give its a proper meaning</t>
  </si>
  <si>
    <t>football player passes the ball during a training session .</t>
  </si>
  <si>
    <t>red lips can take any outfit from blah to mmorpg video game !</t>
  </si>
  <si>
    <t>cuddle time in a cabin in the snow</t>
  </si>
  <si>
    <t>tree roots during the summer</t>
  </si>
  <si>
    <t>watercolor blue circular pattern in a style on a white background vector</t>
  </si>
  <si>
    <t>warning sign on the beach</t>
  </si>
  <si>
    <t>photo of a man wearing blank red sweatshirt , front and back .</t>
  </si>
  <si>
    <t>person overlook in the sky</t>
  </si>
  <si>
    <t>time lapse fast moving stormy clouds to the city</t>
  </si>
  <si>
    <t>view of the night sky</t>
  </si>
  <si>
    <t>national flag waving on the wind against blue sky</t>
  </si>
  <si>
    <t>smoke and flames were visible from the road .</t>
  </si>
  <si>
    <t>my niece helped me put the soil into all the pods .</t>
  </si>
  <si>
    <t>selective focus on a brick wall at an angle with a diffuse distal portion to be used as background</t>
  </si>
  <si>
    <t>pop rock artist of synthpop artist singing into a hand held microphone</t>
  </si>
  <si>
    <t>a glimpse of the panoramic views from bedroom</t>
  </si>
  <si>
    <t>person - inch doll clothes for this cold weather !</t>
  </si>
  <si>
    <t>family having a serious discussion in living room at home</t>
  </si>
  <si>
    <t>cartoon hand drawn vector seamless pattern on the topic of music .</t>
  </si>
  <si>
    <t>passion for fashion : person buys something from person ... but still no new year 's dress</t>
  </si>
  <si>
    <t>try this recipe by person .</t>
  </si>
  <si>
    <t>christmas bauble on a tree</t>
  </si>
  <si>
    <t>this is a cat , galaxy surfing on bacon .</t>
  </si>
  <si>
    <t>illustration of a boy on white vector</t>
  </si>
  <si>
    <t>biological subspecies in dances like nobody is watching .</t>
  </si>
  <si>
    <t>young woman practicing yoga at seashore under a tree .</t>
  </si>
  <si>
    <t>3 or e in a circle logo</t>
  </si>
  <si>
    <t>crop growing on a farm</t>
  </si>
  <si>
    <t>close up of feet with polished shoes on colored powder .</t>
  </si>
  <si>
    <t>a man with full beard and moustache and black hair scrapped back from his face</t>
  </si>
  <si>
    <t>we just need to know the exact measure of your wall</t>
  </si>
  <si>
    <t>crocus flowers give a lot of pollen .</t>
  </si>
  <si>
    <t>students giving thumbs - up in the classroom</t>
  </si>
  <si>
    <t>senior man wearing sunglasses and thinking about life planning next to the sea</t>
  </si>
  <si>
    <t>football player poses during country the team presentation .</t>
  </si>
  <si>
    <t>baseball player celebrates with baseball player .</t>
  </si>
  <si>
    <t>bikes and vehicles on a busy street in old town</t>
  </si>
  <si>
    <t>also like this amount of flowers</t>
  </si>
  <si>
    <t>cloud and rain of candy and gingerbread cookies on a blue background</t>
  </si>
  <si>
    <t>bulldozer or excavator , industrial machinery against the blue sky</t>
  </si>
  <si>
    <t>actor attends the super saturday night</t>
  </si>
  <si>
    <t>sliced bread with sesame seeds</t>
  </si>
  <si>
    <t>businesswomen working in an office</t>
  </si>
  <si>
    <t>a help from a pet</t>
  </si>
  <si>
    <t>tourists cook over a fire in the open air at night</t>
  </si>
  <si>
    <t>families enjoy a day on person soaking in the sun .</t>
  </si>
  <si>
    <t>the first place tourists visit</t>
  </si>
  <si>
    <t>look at the flags very closely</t>
  </si>
  <si>
    <t>as a fan , it almost pains me to post this .</t>
  </si>
  <si>
    <t>back to the future , actor is film character !</t>
  </si>
  <si>
    <t>motivational travel poster with paper plane .</t>
  </si>
  <si>
    <t>this beautiful 19th century manor house has it all -- bedrooms , plenty of land , and access to the chic town just half a hour away and costs £ 586,375</t>
  </si>
  <si>
    <t>actor and film director attend the premiere at</t>
  </si>
  <si>
    <t>dolphin hugging mermaid isolated vector illustration .</t>
  </si>
  <si>
    <t>people in a kitchen , washing dishes and ironing a vintage dress</t>
  </si>
  <si>
    <t>rain pouring down on a deck , rack focus from flower to another one sitting on the deck .</t>
  </si>
  <si>
    <t>berries on person in the heart</t>
  </si>
  <si>
    <t>the male macaw defending his mate from the pesky toucan</t>
  </si>
  <si>
    <t>mountains and a windmill in the region .</t>
  </si>
  <si>
    <t>a wooden boardwalk and walking path over the estuary - on</t>
  </si>
  <si>
    <t>in the picture of cooked shrimp close - up to the plate</t>
  </si>
  <si>
    <t>actor attends the series to discuss</t>
  </si>
  <si>
    <t>actor at the premiere of person</t>
  </si>
  <si>
    <t>food and kitchen icons set in isometric 3d style for any design illustration</t>
  </si>
  <si>
    <t>an explorer with hat isolated on a white background</t>
  </si>
  <si>
    <t>semi static shot hovering over vineyards on hills with cars driving on road in the distance</t>
  </si>
  <si>
    <t>rear view of the house and beautiful pool deck</t>
  </si>
  <si>
    <t>stock image ofa sunny summer day in a meadow full of blooming poppies .</t>
  </si>
  <si>
    <t>military vehicles move along a city ahead of a rehearsal .</t>
  </si>
  <si>
    <t>women walking their dogs stop for a conversation aside in the background</t>
  </si>
  <si>
    <t>a volcanic desert landscape is seen in the distance .</t>
  </si>
  <si>
    <t>coach speaks to media after being named as the coach at sport .</t>
  </si>
  <si>
    <t>another bad jeep in black</t>
  </si>
  <si>
    <t>the night view of city</t>
  </si>
  <si>
    <t>actor and comedian attend awards</t>
  </si>
  <si>
    <t>blank paper on desk with a pen royalty - free</t>
  </si>
  <si>
    <t>slow - motion of a cute little child jumping on a trampoline</t>
  </si>
  <si>
    <t>make way : the captain was wearing a navy suit jacket emblazoned with his old no .</t>
  </si>
  <si>
    <t>person , person was one of noble person</t>
  </si>
  <si>
    <t>food wrapped smoked sausages seriously indulgent and worth being a little bad for !</t>
  </si>
  <si>
    <t>cyclists in the women 's road race</t>
  </si>
  <si>
    <t>blues artist performs onstage during the awards</t>
  </si>
  <si>
    <t>actor and battle for the ball</t>
  </si>
  <si>
    <t>red - faced : person had been shown off to the crowd before the driving began</t>
  </si>
  <si>
    <t>husky dogs peeking out of the car</t>
  </si>
  <si>
    <t>building function after a rain shower .</t>
  </si>
  <si>
    <t>set of illustration of a communion depicting traditional symbols</t>
  </si>
  <si>
    <t>there is a large and spacious , fully equipped kitchen with all appliances including a microwave oven and full size dishwasher .</t>
  </si>
  <si>
    <t>an aerial view of olive groves alongside a road</t>
  </si>
  <si>
    <t>clothes hanging on the clothesline on white .</t>
  </si>
  <si>
    <t>boxer during a media work out</t>
  </si>
  <si>
    <t>in midsummer , our gardens are gloriously illuminated by the long days of sunlight .</t>
  </si>
  <si>
    <t>where it all started : person began to question the church after person and wedding , it has been claimed</t>
  </si>
  <si>
    <t>a day dress from the mid 1920s , used as inspiration for the print .</t>
  </si>
  <si>
    <t>it 's time to order cards online so you can hand them out to loved ones , or mail them to those far from you along with their gift !</t>
  </si>
  <si>
    <t>property image # house m from the center with internet , air conditioning , parking</t>
  </si>
  <si>
    <t>ship type of the year logo</t>
  </si>
  <si>
    <t>a plot of absolute pressure versus temperature for a low - density gas at constant volume .</t>
  </si>
  <si>
    <t>young woman lying on the grass in a park listening to music on her</t>
  </si>
  <si>
    <t>here 's suspension bridge as seen from the deck of a ferry .</t>
  </si>
  <si>
    <t>the limited - edition designs are available across 440ml cans and premium 330ml bottles .</t>
  </si>
  <si>
    <t>person , 2 and a half years old , sitting in front of white background stock photo</t>
  </si>
  <si>
    <t>looking on doing a few small designs .</t>
  </si>
  <si>
    <t>person attending person for event</t>
  </si>
  <si>
    <t>purple glowing flowers and sparkly gems , set in concentric circles .</t>
  </si>
  <si>
    <t>pan up golden tree with moon in the background .</t>
  </si>
  <si>
    <t>march madness fun illustration evil ball flies into the basket .</t>
  </si>
  <si>
    <t>porcupine in front of a white background</t>
  </si>
  <si>
    <t>portrait of a joint family sitting in a living room</t>
  </si>
  <si>
    <t>a young woman smoking a cigarette and holding it in her hand</t>
  </si>
  <si>
    <t>actors in a scene from the movie</t>
  </si>
  <si>
    <t>if you dont shave everyone in this school will die .</t>
  </si>
  <si>
    <t>make a quilt with actor</t>
  </si>
  <si>
    <t>53 of the most eye - catching protest signs we saw at the women 's march</t>
  </si>
  <si>
    <t>blue tent for camping at the beach</t>
  </si>
  <si>
    <t>vector set with hand drawn colored doodles on the theme of travel and tourism .</t>
  </si>
  <si>
    <t>in this file photo throws out the latte .</t>
  </si>
  <si>
    <t>bold pink and classic navy are a perfect pair in this pretty pleated top .</t>
  </si>
  <si>
    <t>christmas greeting card with teddy bear , toys &amp; gifts , the text</t>
  </si>
  <si>
    <t>pouring black coffee into a white cup on a white background from crystalline kettle , slow motion</t>
  </si>
  <si>
    <t>i think the dress really added a lot to my performance .</t>
  </si>
  <si>
    <t>lighthouse , which will see a bright and sunny afternoon today</t>
  </si>
  <si>
    <t>a woman drinks coffee and watches the sunrise from the road next to a field</t>
  </si>
  <si>
    <t>real chocolate cake , not from a box , courtesy of chef ... aka birthday cake</t>
  </si>
  <si>
    <t>this rather ornate building next to the museum is now an apartment building .</t>
  </si>
  <si>
    <t>football player celebrates scoring his team 's first goal with his team mates during the match .</t>
  </si>
  <si>
    <t>a photo of airplane at the facility .</t>
  </si>
  <si>
    <t>soccer player breaks the tackle of football player during the draw years ago</t>
  </si>
  <si>
    <t>tilt of slums on the hill</t>
  </si>
  <si>
    <t>im a may woman i was born with my heart on my sleeve -- order now</t>
  </si>
  <si>
    <t>actor arrives for awards during the 18th festival .</t>
  </si>
  <si>
    <t>with a view guests gather for a news conference on the 71st floor</t>
  </si>
  <si>
    <t>football player looks on during event .</t>
  </si>
  <si>
    <t>old scroll of parchment for your design isolated on a white background</t>
  </si>
  <si>
    <t>a family eats a meal near the remains of their burnt - out home .</t>
  </si>
  <si>
    <t>the garden has palm trees and offers plenty of space for the children to run around</t>
  </si>
  <si>
    <t>a warm sunset settles over the promenade in the business district .</t>
  </si>
  <si>
    <t>convertible at the car boot sale</t>
  </si>
  <si>
    <t>rolled oats breakfast # , 3500x2329 all for desktop</t>
  </si>
  <si>
    <t>a man and woman couple packing up tent and campsite together .</t>
  </si>
  <si>
    <t>basketball player attends a commercial event .</t>
  </si>
  <si>
    <t>mascot poses with fans during the game against sports team</t>
  </si>
  <si>
    <t>boats on the east coast</t>
  </si>
  <si>
    <t>fans display their get well messages before the club 's tie against football team</t>
  </si>
  <si>
    <t>american football player hands the ball .</t>
  </si>
  <si>
    <t>abstract concept of an arrow using circles .</t>
  </si>
  <si>
    <t>round white banner with blue butterflies and a place for an inscription .</t>
  </si>
  <si>
    <t>person poses during the photo call</t>
  </si>
  <si>
    <t>illustration of a fruit with background</t>
  </si>
  <si>
    <t>holidays around the world cultural celebrations drawing of multicultural children</t>
  </si>
  <si>
    <t>this christmas tree is so tall that firefighters had to</t>
  </si>
  <si>
    <t>teapot and tea cups on the tray</t>
  </si>
  <si>
    <t>here 's an easy way to jazz up your little one 's pancakes for halloween !</t>
  </si>
  <si>
    <t>elephant walking down the road</t>
  </si>
  <si>
    <t>fun friday idea - fake snow - ingredients and both can be gotten :)</t>
  </si>
  <si>
    <t>a youth shows the fish he caught</t>
  </si>
  <si>
    <t>colorful row houses in the neighborhood after a rain</t>
  </si>
  <si>
    <t>indie rock artist and film director perform on the stage at day of alive festival</t>
  </si>
  <si>
    <t>actor arrives at the party</t>
  </si>
  <si>
    <t>a boy runs through a field of grass and yellow flowers</t>
  </si>
  <si>
    <t>altering the availability of water</t>
  </si>
  <si>
    <t>funny picture with a wild deer in the forest</t>
  </si>
  <si>
    <t>players from both teams ready for the snap .</t>
  </si>
  <si>
    <t>a red winged blackbird calling on the grass</t>
  </si>
  <si>
    <t>person driving an old tractor .</t>
  </si>
  <si>
    <t>port : view from a hill</t>
  </si>
  <si>
    <t>happily married : after the couple were married they are now expecting a baby .</t>
  </si>
  <si>
    <t>footballer vies with soccer player during the football match</t>
  </si>
  <si>
    <t>person performs onstage during festival day</t>
  </si>
  <si>
    <t>animal looking into the side of frame</t>
  </si>
  <si>
    <t>american football player in action makes a catch during a game .</t>
  </si>
  <si>
    <t>professional athlete was jubilant as she won the meters .</t>
  </si>
  <si>
    <t>coast sells a ton of these engines to guys who drag automobile model .</t>
  </si>
  <si>
    <t>smooth metallic gray lowercase or small letter g in a 3d illustration with a shiny silver metal surface finish and classic style font isolated on a white background with clipping path .</t>
  </si>
  <si>
    <t>digging out after a blizzard</t>
  </si>
  <si>
    <t>view details , large photos , and maps .</t>
  </si>
  <si>
    <t>a snow covered landscape featuring a city from the site .</t>
  </si>
  <si>
    <t>boat sinking in the sea</t>
  </si>
  <si>
    <t>pop artist in a plaid shirt</t>
  </si>
  <si>
    <t>there 's nothing like a geranium in a clay pot !</t>
  </si>
  <si>
    <t>pink and blue sky with the sun peeking through a tree</t>
  </si>
  <si>
    <t>purple lily in a pond</t>
  </si>
  <si>
    <t>cute idea for the flower girl 's basket</t>
  </si>
  <si>
    <t>the studios and offices at night</t>
  </si>
  <si>
    <t>students walk through the building where human language resides at the campus .</t>
  </si>
  <si>
    <t>american football player throws in the 1st half against sports team .</t>
  </si>
  <si>
    <t>ice cubes can do just more than what you use them for , it can help the skin</t>
  </si>
  <si>
    <t>a fishing net and an anchor entangled in each other lie on the shores of the village among fallen trees and other debris .</t>
  </si>
  <si>
    <t>vector illustration of a stamp for us federal holiday .</t>
  </si>
  <si>
    <t>beer bottle set with no label</t>
  </si>
  <si>
    <t>the home was purchased years ago , but the owner 's passion for sustainable living saw them completely revamp the property</t>
  </si>
  <si>
    <t>person a carrot on a stick</t>
  </si>
  <si>
    <t>the gorgeously detailed architecture of these rooftops .</t>
  </si>
  <si>
    <t>gardener set to be the highlight of festival</t>
  </si>
  <si>
    <t>sunlight shines down on lily pads growing on a lake</t>
  </si>
  <si>
    <t>how cute are these cake toppers handmade by the couple 's family !</t>
  </si>
  <si>
    <t>football player celebrates scoring his side 's first goal of the game during the match</t>
  </si>
  <si>
    <t>woman lying in a field of wheat</t>
  </si>
  <si>
    <t>ce points , lines , and planes can a given line be in planes .</t>
  </si>
  <si>
    <t>a family with mother and father having fun on vacation playing with their children on their shoulders in a swimming</t>
  </si>
  <si>
    <t>celebrity unveils a wax figure in a wedding dress</t>
  </si>
  <si>
    <t>medical equipment icons set in cartoon style for any design illustration</t>
  </si>
  <si>
    <t>a sign for a fragile roof , keep off</t>
  </si>
  <si>
    <t>colonial houses in the plaza</t>
  </si>
  <si>
    <t>flag this is a computer generated and 3d rendered image</t>
  </si>
  <si>
    <t>evening view from the balcony</t>
  </si>
  <si>
    <t>girl experiencing the hot air balloons .</t>
  </si>
  <si>
    <t>smiling man with a nice smile from field of study</t>
  </si>
  <si>
    <t>person looking fairly at home in the saddle given it was his first time</t>
  </si>
  <si>
    <t>christmas natural wreath hang on the window</t>
  </si>
  <si>
    <t>the noodles being tossed in the sauce with tongs .</t>
  </si>
  <si>
    <t>biological species , biological species , onion and dried spices at the morning market</t>
  </si>
  <si>
    <t>portrait of caucasian handsome man with beard in blue shirt putting glasses , looking to the camera and smiling .</t>
  </si>
  <si>
    <t>ingredient , spring in the garden</t>
  </si>
  <si>
    <t>this - mile hike crosses a level park into a canyon containing a lovely - foot waterfall .</t>
  </si>
  <si>
    <t>players return from a short walk during the recovery session .</t>
  </si>
  <si>
    <t>intravenous drip and surgeons team in the background , full hd shot</t>
  </si>
  <si>
    <t>vector silhouette of a woman on a white background .</t>
  </si>
  <si>
    <t>with the poles already attached the tent , it only takes to assemble</t>
  </si>
  <si>
    <t>biological species on a white .</t>
  </si>
  <si>
    <t>tourist attraction at the entrance .</t>
  </si>
  <si>
    <t>saving money is an annual pass a good idea ?</t>
  </si>
  <si>
    <t>retro style blue bicycle with lavender flowers as a creative decoration near the shop in cozy small street</t>
  </si>
  <si>
    <t>a present in the hands of a woman , close - up</t>
  </si>
  <si>
    <t>friends caught up over a drink as the festival drew to a close this afternoon</t>
  </si>
  <si>
    <t>according to a new poll , none of the world 's best cities are .</t>
  </si>
  <si>
    <t>over the city and clouds</t>
  </si>
  <si>
    <t>close reading : unlocking the layers of text</t>
  </si>
  <si>
    <t>here is an example of a red wagon versatile table .</t>
  </si>
  <si>
    <t>a new building is being constructed with use of tower crane</t>
  </si>
  <si>
    <t>people watch horse judging on the fair 's opening day</t>
  </si>
  <si>
    <t>a night we 'll be talking about for years .</t>
  </si>
  <si>
    <t>heartland rock artist and rock artist perform with heartland rock artist</t>
  </si>
  <si>
    <t>aerial view in summer evening</t>
  </si>
  <si>
    <t>i love this bedroom she created for her teenage son !</t>
  </si>
  <si>
    <t>horizontal wide angle in the autumnal sunshine</t>
  </si>
  <si>
    <t>abstract vector illustration of financial graphs crashing through the floor</t>
  </si>
  <si>
    <t>the different easy nail art designs for beginners discussed</t>
  </si>
  <si>
    <t>tusks are displayed after the official start of the destruction of confiscated ivory in this file picture taken .</t>
  </si>
  <si>
    <t>pouring milk into a glass .</t>
  </si>
  <si>
    <t>country lay out a decadent spread known as french dish .</t>
  </si>
  <si>
    <t>artist 's impression of proposal from the sky</t>
  </si>
  <si>
    <t>a converted tug boat selling ice creams moored on the canal</t>
  </si>
  <si>
    <t>create a bold purple photo - illustration in industry</t>
  </si>
  <si>
    <t>some of the amazing tapas i had while this past october .</t>
  </si>
  <si>
    <t>thousands of people lined the route to watch social network user</t>
  </si>
  <si>
    <t>close up of hands spinning the decks</t>
  </si>
  <si>
    <t>person offers information about the park .</t>
  </si>
  <si>
    <t>actor and guest attend the premiere</t>
  </si>
  <si>
    <t>duck &amp; ducklings were seen heading upstream</t>
  </si>
  <si>
    <t>collection - this collection also features matching occasional tables and also comes in white !</t>
  </si>
  <si>
    <t>substituting in the orchestra that afternoon was musician , on keyboard .</t>
  </si>
  <si>
    <t>one of most famous cartoons speaks for itself on the brains .</t>
  </si>
  <si>
    <t>holiness points natural natural sapphire ring platinum diamond ring female models - the influx of warm</t>
  </si>
  <si>
    <t>fast moving smoke with a texture resembling fire lit from beneath with spotlights</t>
  </si>
  <si>
    <t>pop artist , poses with her daughter during the ceremony honoring pop artist with a star .</t>
  </si>
  <si>
    <t>cartoon illustration of a grey elephant walking vector</t>
  </si>
  <si>
    <t>type of place of worship at c1908</t>
  </si>
  <si>
    <t>leopard - running towards the camera</t>
  </si>
  <si>
    <t>choppy sea in beautiful bay on a windy day</t>
  </si>
  <si>
    <t>log waiting to be washed down river by the stormy water</t>
  </si>
  <si>
    <t>the arboretum in spring , and my dog ... great pic , it feels like a painting to me .</t>
  </si>
  <si>
    <t>with parks below in the sky</t>
  </si>
  <si>
    <t>a condo under construction sits vacant .</t>
  </si>
  <si>
    <t>hands typing on the laptop</t>
  </si>
  <si>
    <t>garden design ideas - the best trees for small gardens</t>
  </si>
  <si>
    <t>gloomy weather going over suspension bridge .</t>
  </si>
  <si>
    <t>oceans of the world the world has major oceans .</t>
  </si>
  <si>
    <t>lounge chairs with juices on table at the poolside</t>
  </si>
  <si>
    <t>winter snow an outcrop of craggy granite with an ancient ruined chapel built in to the rock on moorland</t>
  </si>
  <si>
    <t>a photo taken from behind of girls with brightly coloured clothes and backpacks walking down a street .</t>
  </si>
  <si>
    <t>a young woman wearing worn out shoes is resting her feet on a table at home</t>
  </si>
  <si>
    <t>legislative building and person at dusk</t>
  </si>
  <si>
    <t>the boys team earned a gold medal at last weekend 's provincial tournament .</t>
  </si>
  <si>
    <t>image of a fire on the outskirts .</t>
  </si>
  <si>
    <t>almost a graveyard of sculptures .</t>
  </si>
  <si>
    <t>things to never say in a job interview</t>
  </si>
  <si>
    <t>comic book character became batman in comic book series .</t>
  </si>
  <si>
    <t>flags of countries around the world is flying</t>
  </si>
  <si>
    <t>hands putting sushi onto plate .</t>
  </si>
  <si>
    <t>narrow alley in the old town</t>
  </si>
  <si>
    <t>athlete celebrates with athlete after scoring the match winning try during the match .</t>
  </si>
  <si>
    <t>a poster of actor in film director</t>
  </si>
  <si>
    <t>many condos haft a loft on the second floor .</t>
  </si>
  <si>
    <t>person : doves kissing surrounded by a pink heart</t>
  </si>
  <si>
    <t>actor presents the new fragrance .</t>
  </si>
  <si>
    <t>villa rental - beach to the right of patio .</t>
  </si>
  <si>
    <t>background against a tropical blue sky royalty - free</t>
  </si>
  <si>
    <t>waiting to go back in and cheering on her team is person .</t>
  </si>
  <si>
    <t>girl with disease sitting on the ground , throwing ball in the air , baby boy standing in background</t>
  </si>
  <si>
    <t>astronomical observatory has captured the deepest view of the universe yet achieved</t>
  </si>
  <si>
    <t>gangster had a soft spot in his heart for this place .</t>
  </si>
  <si>
    <t>pov walking under trees on walkway in park by green lawn on a summer evening</t>
  </si>
  <si>
    <t>a cartoon illustration of a peppermint holding a sign .</t>
  </si>
  <si>
    <t>american football running back american football running back will be inducted , the team announced .</t>
  </si>
  <si>
    <t>participants battle against obstacles and mud in the event</t>
  </si>
  <si>
    <t>door opening to a bright light .</t>
  </si>
  <si>
    <t>portrait of a boy and girl teenage couple flirting in a diner</t>
  </si>
  <si>
    <t>wedding flowers at the wedding breakfast</t>
  </si>
  <si>
    <t>a vector illustration of cartoon man looking through a telescope</t>
  </si>
  <si>
    <t>not long prior to sunset light is cast into the clouds and reflects off a number of buildings in the skyline</t>
  </si>
  <si>
    <t>golden mandala on a black background , round geometric ornament , circular line pattern .</t>
  </si>
  <si>
    <t>detail of the headstock on an electric guitar taken</t>
  </si>
  <si>
    <t>slow motion footage of a single seagull flying across a cloudless blue sky</t>
  </si>
  <si>
    <t>landscape , abandoned sailing boats left to decay along the banks near the village</t>
  </si>
  <si>
    <t>the tiger shark that person photographed was likely interested in the photographer 's camera , and decided to investigate using the sensory organs in its mouth</t>
  </si>
  <si>
    <t>this is part of a sequence .</t>
  </si>
  <si>
    <t>person , right , is shown hiking mountain .</t>
  </si>
  <si>
    <t>the birthday boy with his cake , just to give you some perspective .</t>
  </si>
  <si>
    <t>people cheer as religious leader arrives for dimension .</t>
  </si>
  <si>
    <t>art gallery has one of the largest collections of ... cats .</t>
  </si>
  <si>
    <t>christmas card with a snowman on the background of nature and fir branches</t>
  </si>
  <si>
    <t>fans get in on the action as university and current</t>
  </si>
  <si>
    <t>glasses of champagne on a serving tray at a cocktail party by person</t>
  </si>
  <si>
    <t>computer could have extra large , l - shaped batteries from a major competitor</t>
  </si>
  <si>
    <t>a grizzly bear walks through a snow covered landscape .</t>
  </si>
  <si>
    <t>a man wondering opening up his palm on grey background .</t>
  </si>
  <si>
    <t>the young barman prepares a cocktail at the bar in the afternoon</t>
  </si>
  <si>
    <t>vector illustration of a background for happy independence day .</t>
  </si>
  <si>
    <t>students at a town hall in february to discuss surveillance of communities .</t>
  </si>
  <si>
    <t>the country house , by blog</t>
  </si>
  <si>
    <t>fishes on the grill , picture</t>
  </si>
  <si>
    <t>multi colored lilies in the grass</t>
  </si>
  <si>
    <t>fireplace from glass a the removing gas</t>
  </si>
  <si>
    <t>tomatoes at a grocery store</t>
  </si>
  <si>
    <t>a real time hiker 's point of view filmed in high definition .</t>
  </si>
  <si>
    <t>kayakers kayaking at the foot</t>
  </si>
  <si>
    <t>small but well distributed apartment with a modern interior</t>
  </si>
  <si>
    <t>man is praying inside a mosque</t>
  </si>
  <si>
    <t>national park showing street scenes and signage as well as a large group of people</t>
  </si>
  <si>
    <t>landscape around a city up for sale</t>
  </si>
  <si>
    <t>would to do a family photo like this .</t>
  </si>
  <si>
    <t>a student speaks in front of a class .</t>
  </si>
  <si>
    <t>roads and facilities next with bluffs and hills beyond .</t>
  </si>
  <si>
    <t>view from living room to the kitchen</t>
  </si>
  <si>
    <t>cuisine and food , isolated on white background .</t>
  </si>
  <si>
    <t>footprints in the sand at sunset .</t>
  </si>
  <si>
    <t>while looking for bees in the area , i found these green parrots nesting in a saguaro cactus</t>
  </si>
  <si>
    <t>country extruded on the world map .</t>
  </si>
  <si>
    <t>bench seat made from scaled up parts</t>
  </si>
  <si>
    <t>the dogs are some of the more usual pets in the house</t>
  </si>
  <si>
    <t>these bridal shoes would be perfect for dancing at the reception !</t>
  </si>
  <si>
    <t>biological species - on the branch prepared for attack</t>
  </si>
  <si>
    <t>wallpaper the sides of drawers</t>
  </si>
  <si>
    <t>view of the skyline with a park visible shot</t>
  </si>
  <si>
    <t>is holding a gift box and a balloon in her hands</t>
  </si>
  <si>
    <t>print with a black and white world map .</t>
  </si>
  <si>
    <t>tourist boats swarm around the harbour</t>
  </si>
  <si>
    <t>how to choose the right scooter for your needs</t>
  </si>
  <si>
    <t>grey metal box covered in graffiti and torn posters set into a brick wall on a street</t>
  </si>
  <si>
    <t>in progress : the property , which once featured lush , green grass and swimming pools , was nothing but a dusty construction site</t>
  </si>
  <si>
    <t>paint provides a dramatic backdrop for a lovely mirror , which reflects light in this room , which is in the centre of this residential project .</t>
  </si>
  <si>
    <t>all lights are out during the east coast blackout</t>
  </si>
  <si>
    <t>my baby shakes his head really fast when he is trying to get to my breast he is .</t>
  </si>
  <si>
    <t>these birds and this face are among the few figurative elements in the otherwise geometric pattern of a huge mosaic</t>
  </si>
  <si>
    <t>sign made from reclaimed pallet wood .</t>
  </si>
  <si>
    <t>a pilot of the briefs the media from the cockpit</t>
  </si>
  <si>
    <t>the competition was held in front of people .</t>
  </si>
  <si>
    <t>beautiful young women using a tablet while having a coffee in a cafe</t>
  </si>
  <si>
    <t>a small park with flowers and colorful houses</t>
  </si>
  <si>
    <t>view at the new houses in village</t>
  </si>
  <si>
    <t>indian dish performs as part</t>
  </si>
  <si>
    <t>a city in the evening light</t>
  </si>
  <si>
    <t>man competes during the fis alpine ski world cup men 's slalom</t>
  </si>
  <si>
    <t>premiere of - red carpet</t>
  </si>
  <si>
    <t>recommendations on the selection of antique trunk coffee table throughout old trunks as coffee tables</t>
  </si>
  <si>
    <t>people shopping on the christmas market on the central square</t>
  </si>
  <si>
    <t>butterflies coming out of a jar in a man 's hand</t>
  </si>
  <si>
    <t>aerial footage on a morning</t>
  </si>
  <si>
    <t>pages of a map and an antique magnifying glass</t>
  </si>
  <si>
    <t>the white cross in a red stroke .</t>
  </si>
  <si>
    <t>person , loads cases of water into his cart at retail on tuesday to prepare for the storm</t>
  </si>
  <si>
    <t>swing artist sits at a piano wearing a suit and hat in circa</t>
  </si>
  <si>
    <t>short hairstyles for thick curly hair - thick hair is quite attractive .</t>
  </si>
  <si>
    <t>a fringed gold lamp , an alarm clock and a glass of water on a bedside table .</t>
  </si>
  <si>
    <t>actor but what is this ?</t>
  </si>
  <si>
    <t>structure characteristic of architecture - the doorway that goes to nowhere and serves to frame sea</t>
  </si>
  <si>
    <t>women confer over a fishing rod in preparation for a long cast on beach</t>
  </si>
  <si>
    <t>champagne bottle opening with a pop and cork flying .</t>
  </si>
  <si>
    <t>adapted sports for all abilities</t>
  </si>
  <si>
    <t>a herd of cows is directed towards their space in a ranch .</t>
  </si>
  <si>
    <t>add dried or fresh moss and little accents like a seated fairy and tiny clay pots .</t>
  </si>
  <si>
    <t>attractive couple walking with bicycles and drinking water in the forest</t>
  </si>
  <si>
    <t>actor turns up the heat in a floor - length red number .</t>
  </si>
  <si>
    <t>this mechanical engineer left country to make cars friendly for filming location disabled</t>
  </si>
  <si>
    <t>the diver fell ill while visiting bodies of water off the coast</t>
  </si>
  <si>
    <t>tropical palms surrounding a pond containing water lilies</t>
  </si>
  <si>
    <t>girl with shocked expression with hands around the neck , isolated</t>
  </si>
  <si>
    <t>general view of the site on day of festival</t>
  </si>
  <si>
    <t>add some colorful texture to your look .</t>
  </si>
  <si>
    <t>cup of coffee on a blue table .</t>
  </si>
  <si>
    <t>interior of person in the church</t>
  </si>
  <si>
    <t>silhouette of couple on the background of mountains</t>
  </si>
  <si>
    <t>a fluffy orange flower growing amongst blue flowers</t>
  </si>
  <si>
    <t>male and female mallard ducks feeding in a clear stream</t>
  </si>
  <si>
    <t>the woman with her hands cut off</t>
  </si>
  <si>
    <t>a plant after being watered in a garden</t>
  </si>
  <si>
    <t>film actor on the cover</t>
  </si>
  <si>
    <t>bright old buildings in district on the bank</t>
  </si>
  <si>
    <t>actor was the face of perfume and she starred in a range of steamy adverts for the luxury fashion house .</t>
  </si>
  <si>
    <t>beautiful animals of the world - photo #</t>
  </si>
  <si>
    <t>dignity quotes the kind of beauty i want most is the hard to get kind that comes from within</t>
  </si>
  <si>
    <t>special pizza for the day</t>
  </si>
  <si>
    <t>a guest and actor attend the premiere</t>
  </si>
  <si>
    <t>a person is detained by police at flats</t>
  </si>
  <si>
    <t>photograph showing an outcrop of bedrock .</t>
  </si>
  <si>
    <t>a general view of dressing room prior the match .</t>
  </si>
  <si>
    <t>painted rock ... probably never get around to painting a snake , but this one is a beauty .</t>
  </si>
  <si>
    <t>like eyes drill down on fearful man on a poster that advertises the movie</t>
  </si>
  <si>
    <t>be not surprised to see signs like this in my house .</t>
  </si>
  <si>
    <t>sun emerging from a sea of clouds</t>
  </si>
  <si>
    <t>a train pulls as fans arrive at the stadium for the match .</t>
  </si>
  <si>
    <t>country artist performs at awards .</t>
  </si>
  <si>
    <t>person smiles as she shares an embrace with her grandchildren on a family day out</t>
  </si>
  <si>
    <t>a delegation delivered water as a protest against the city 's</t>
  </si>
  <si>
    <t>beer bottles discarded in the streets</t>
  </si>
  <si>
    <t>the shape was made from a dime - store straw hat .</t>
  </si>
  <si>
    <t>map silhouette , painted in colors of a national flag</t>
  </si>
  <si>
    <t>a little boy with his mother looks out the window</t>
  </si>
  <si>
    <t>person in love with the process , and the results will come .</t>
  </si>
  <si>
    <t>a brief history of suits</t>
  </si>
  <si>
    <t>bright blue sky and sun with fluffy clouds forming a heart shape .</t>
  </si>
  <si>
    <t>the leader as actor on a piece of street art</t>
  </si>
  <si>
    <t>a vendor arranges vegetables in a stall for sale .</t>
  </si>
  <si>
    <t>person organizes books that have been arranged in boxes on a table</t>
  </si>
  <si>
    <t>fashion is finished with posh style -- get real with this is england</t>
  </si>
  <si>
    <t>ideas and suggestions for a wedding bouquet</t>
  </si>
  <si>
    <t>friends walking alone passing the road with cars on a dark empty street</t>
  </si>
  <si>
    <t>mountain during the summer months</t>
  </si>
  <si>
    <t>ship and crew are seen leaving the port</t>
  </si>
  <si>
    <t>illustration of no alcohol for pregnant women sign on white background</t>
  </si>
  <si>
    <t>tv soap opera stars actor and comedian</t>
  </si>
  <si>
    <t>pizza with bacon on the wooden table</t>
  </si>
  <si>
    <t>kitchen has a tiled counter and tile floors with a large pantry of appliances</t>
  </si>
  <si>
    <t>majestic oak , your roots are showing , and they are beautiful .</t>
  </si>
  <si>
    <t>material for a prom dress</t>
  </si>
  <si>
    <t>sun , sand , sea and sweet offerings await at the mile - long beach facing sea .</t>
  </si>
  <si>
    <t>ship steams in close formation during rim of the exercises</t>
  </si>
  <si>
    <t>things you should be doing in the shower</t>
  </si>
  <si>
    <t>camera moves to the steadicam along the steep shore of a frozen , snow covered lake</t>
  </si>
  <si>
    <t>a policeman signals to a car to stop .</t>
  </si>
  <si>
    <t>silhouette of a playing cat .</t>
  </si>
  <si>
    <t>the rugged terrain of the northern half of the trail required extensive stonework by volunteers to construct .</t>
  </si>
  <si>
    <t>trees flanking door in the north porch of parish church on person</t>
  </si>
  <si>
    <t>beneath the man we findgarment</t>
  </si>
  <si>
    <t>musician , at a parade showcasing contestants</t>
  </si>
  <si>
    <t>need an idea of where your next family vacation should be ? why not head down to the coast and discover something new and explore the ocean ?</t>
  </si>
  <si>
    <t>person performs on stage during an evening for blues artist</t>
  </si>
  <si>
    <t>country artist and blues artist perform at 3rd and person for festival</t>
  </si>
  <si>
    <t>how to layer a room without it feeling cluttered</t>
  </si>
  <si>
    <t>the girls outside kitchen window .</t>
  </si>
  <si>
    <t>film director and actor attend the screening .</t>
  </si>
  <si>
    <t>in honour of the jubilee , government agency installed a metre tall floral crown .</t>
  </si>
  <si>
    <t>a happy face a symbol of happiness</t>
  </si>
  <si>
    <t>latin american artist attends award category honoring musical artist</t>
  </si>
  <si>
    <t>cupcake treats as a favors</t>
  </si>
  <si>
    <t>biological species honking at other birds to defend their territory on a lake</t>
  </si>
  <si>
    <t>business people walking to the right in a city</t>
  </si>
  <si>
    <t>a great blue heron , photographed by person .</t>
  </si>
  <si>
    <t>a building on a city .</t>
  </si>
  <si>
    <t>skier jumps over the rim of a steep slope</t>
  </si>
  <si>
    <t>map of the local area</t>
  </si>
  <si>
    <t>architecture -- erected by military commander as a tribute to a city -- funding -- was sculptor in charge -- combined columns with features columns are thinner at the top tip towards each other corners thicker floor is convex</t>
  </si>
  <si>
    <t>passengers of the cruise ship disembark on wednesday after a woman was found dead .</t>
  </si>
  <si>
    <t>pop artist , photographed during a portrait shoot for magazine .</t>
  </si>
  <si>
    <t>these shoes have traveled the world with me</t>
  </si>
  <si>
    <t>the best are born in shirt -- order now</t>
  </si>
  <si>
    <t>person at bar &amp; kitchen</t>
  </si>
  <si>
    <t>map and surrounding countries dated</t>
  </si>
  <si>
    <t>the characters carry a puzzle piece to the appropriate gap .</t>
  </si>
  <si>
    <t>small chalet in the garden</t>
  </si>
  <si>
    <t>illustration of a sugar free label with a delicious cupcake on a white background</t>
  </si>
  <si>
    <t>funk artist performs at festival</t>
  </si>
  <si>
    <t>cheerleader performs during a preseason game against sports team</t>
  </si>
  <si>
    <t>fit for a queen a bespoke gold wedding crown for person</t>
  </si>
  <si>
    <t>bedroom house that is block from the famous boardwalk &amp; beach .</t>
  </si>
  <si>
    <t>a golden star tops the christmas tree outside stock exchange .</t>
  </si>
  <si>
    <t>person : the first room of the museum</t>
  </si>
  <si>
    <t>the statue is a focal point of celebrations .</t>
  </si>
  <si>
    <t>a view looking out on the rotunda from the second floor of city hall .</t>
  </si>
  <si>
    <t>witch flying on a broom on a full moon in the forest royalty free stock vectors</t>
  </si>
  <si>
    <t>picture on a poster from a recent appearance .</t>
  </si>
  <si>
    <t>actor opted for a dress</t>
  </si>
  <si>
    <t>love the simplicity of this .</t>
  </si>
  <si>
    <t>vector set traditional vintage golden square and geographical feature category and floral pattern on a black background</t>
  </si>
  <si>
    <t>silhouette of boat against a red mountains</t>
  </si>
  <si>
    <t>transparent glass doors leading to an office</t>
  </si>
  <si>
    <t>a self - portrait by visual artist .</t>
  </si>
  <si>
    <t>colorful clouds in the sky after sunset</t>
  </si>
  <si>
    <t>people attend the premiere of the film</t>
  </si>
  <si>
    <t>a group of horses runs freely through the brush , with mountains in background .</t>
  </si>
  <si>
    <t>museum is illuminated in blue</t>
  </si>
  <si>
    <t>the tartan trend at show for fashion week , held .</t>
  </si>
  <si>
    <t>person : see the latest videos from space</t>
  </si>
  <si>
    <t>give your dorm a cozy soft feel with a wall of curtains !</t>
  </si>
  <si>
    <t>but when freed from the asylum , nothing can hide her beauty , even if her heart is still broken</t>
  </si>
  <si>
    <t>feathers in the hair by portraits</t>
  </si>
  <si>
    <t>a hut made out of mud</t>
  </si>
  <si>
    <t>looking sw towards the boathouse</t>
  </si>
  <si>
    <t>the pattern with decorative ornament in vintage style on gold background</t>
  </si>
  <si>
    <t>parts are flooded as which runs through it , burst its banks on monday .</t>
  </si>
  <si>
    <t>football player and his staff eagerly await the final whistle during the round of match</t>
  </si>
  <si>
    <t>a traditional image of an angel visiting a sleeping child adorns this christmas card</t>
  </si>
  <si>
    <t>person beached , unloading men and vehicles during military conflict .</t>
  </si>
  <si>
    <t>black when custom built - ins are in matte black there is negative space gained when viewing an interior elevation</t>
  </si>
  <si>
    <t>the national flag sticking in a pile of american dollars .</t>
  </si>
  <si>
    <t>doodle floral hand drawn illustration on dark background .</t>
  </si>
  <si>
    <t>picture of horse running in new snow ; also double registered as us state</t>
  </si>
  <si>
    <t>composition - from becoming a confident quilter</t>
  </si>
  <si>
    <t>mother with her daughters was sitting at the entrance of her house in a village</t>
  </si>
  <si>
    <t>slow motion selective focus at young boy running on blue track to the finished line</t>
  </si>
  <si>
    <t>drawings which can be confused with photos</t>
  </si>
  <si>
    <t>suite dreams : the bedrooms have a-style bath set by an outrageous bed and views out to sea</t>
  </si>
  <si>
    <t>woman on an exercise bike</t>
  </si>
  <si>
    <t>earth photographed during the mission</t>
  </si>
  <si>
    <t>secretary taking a call on her headset</t>
  </si>
  <si>
    <t>ask to a dance with sweet and sour food</t>
  </si>
  <si>
    <t>general view of an official match ball on the grass</t>
  </si>
  <si>
    <t>sea view from the swimming pool</t>
  </si>
  <si>
    <t>woman speaking into a megaphone making a public announcement with her face partially concealed , square format on grey</t>
  </si>
  <si>
    <t>a selection of wine sits</t>
  </si>
  <si>
    <t>tennis players react after winning in a quarterfinal match during tv programme creator .</t>
  </si>
  <si>
    <t>person believes she 'd defeat mixed martial artist in a boxing match .</t>
  </si>
  <si>
    <t>a man walks into the building .</t>
  </si>
  <si>
    <t>i have decided that i am going to get animal and person for my first dogs because they are my absolute favorites !</t>
  </si>
  <si>
    <t>coloring page : vector illustration of a black and white outline image of firefighter with an axe</t>
  </si>
  <si>
    <t>bridge the gap between comfort and style with our tectonic large backpack .</t>
  </si>
  <si>
    <t>members performing a leg connecting stunt</t>
  </si>
  <si>
    <t>this blue door is decorated by a cactus .</t>
  </si>
  <si>
    <t>anti friday the 13th poster by person</t>
  </si>
  <si>
    <t>pretty as a petal : person made time for her fans before the show , and it appears one rewarded her for her efforts with a bouquet of flowers</t>
  </si>
  <si>
    <t>jockey atop organism leads jockey atop owned animal , and jockey atop toast en route .</t>
  </si>
  <si>
    <t>vector illustration of a seamless background with watermelon</t>
  </si>
  <si>
    <t>human skull with an image #</t>
  </si>
  <si>
    <t>anonymous crowd of city workers and tourists walking through filming location in the early morning .</t>
  </si>
  <si>
    <t>composer and musician of the band person perform on stage during day .</t>
  </si>
  <si>
    <t>student waiting for the rain , she had an umbrella .</t>
  </si>
  <si>
    <t>a v - shaped squadron of biological species against the blue sky .</t>
  </si>
  <si>
    <t>colorful balloons on the sky in pop art style</t>
  </si>
  <si>
    <t>snow on statues of the disciples</t>
  </si>
  <si>
    <t>person : the roof has lots of flora , and a couple bars with a pool</t>
  </si>
  <si>
    <t>red squirrel sitting on a tree in forest</t>
  </si>
  <si>
    <t>flowers painted on a rock</t>
  </si>
  <si>
    <t>series : a satellite and 3d rendered image focused .</t>
  </si>
  <si>
    <t>view of the new store in january .</t>
  </si>
  <si>
    <t>museum and old wooden boat .</t>
  </si>
  <si>
    <t>designs for the new stadium</t>
  </si>
  <si>
    <t>beautiful hand - drawn vector illustration of donuts in a circle .</t>
  </si>
  <si>
    <t>image of a young girl realizing that her parents are people , but she 's ah person</t>
  </si>
  <si>
    <t>jacket has a secret hood stashed in the collar .</t>
  </si>
  <si>
    <t>bit of all white : the singer teamed a tiny white crop top with fitted white trousers</t>
  </si>
  <si>
    <t>video of a joyful woman holding banknotes</t>
  </si>
  <si>
    <t>one of those multiple flowers</t>
  </si>
  <si>
    <t>actor is a bridesmaid in wedding .</t>
  </si>
  <si>
    <t>you owe yourself the love that you so freely give to other people .</t>
  </si>
  <si>
    <t>young woman with coconut in hand walking through the jungle</t>
  </si>
  <si>
    <t>bronze statues by sculptor are scattered through campus , including person</t>
  </si>
  <si>
    <t>fans display signs before a wild - card football game .</t>
  </si>
  <si>
    <t>terraced houses built in the era 19th century</t>
  </si>
  <si>
    <t>what a clever idea to use scallops for autumn trees .</t>
  </si>
  <si>
    <t>pregnant woman holding a cigarette and glass of wine</t>
  </si>
  <si>
    <t>example of an eclectic living room design with a stone fireplace</t>
  </si>
  <si>
    <t>with important dates to me ... the day i met my husband and the day we got married .</t>
  </si>
  <si>
    <t>a colorful still life of an artificial skull and a female face statue .</t>
  </si>
  <si>
    <t>soldiers cross into moments after marching along the borders .</t>
  </si>
  <si>
    <t>thinking about building a custom home ?</t>
  </si>
  <si>
    <t>fashion at any price : person compares pleated trousers and men 's straight trousers</t>
  </si>
  <si>
    <t>hercules nicknamed tv comedy drama flying</t>
  </si>
  <si>
    <t>birthday of a dead musician : blues artist of rhythm and blues artist was born</t>
  </si>
  <si>
    <t>biological species at the drip</t>
  </si>
  <si>
    <t>hairstyles for straight hair tied up : to the hair underneath or if your is too thick pin tie them</t>
  </si>
  <si>
    <t>small boats in the inner harbour</t>
  </si>
  <si>
    <t>the sky above filming location</t>
  </si>
  <si>
    <t>owl in flight a watercolour painting</t>
  </si>
  <si>
    <t>happy mother and daughter playing in the park .</t>
  </si>
  <si>
    <t>close - up of one of the benches</t>
  </si>
  <si>
    <t>business people meeting for a coffee break</t>
  </si>
  <si>
    <t>soccer player warms up during the team 's training session</t>
  </si>
  <si>
    <t>the girl lying in bed and paint on my nails</t>
  </si>
  <si>
    <t>a suit and a formal dress on mannequins with red high heels .</t>
  </si>
  <si>
    <t>family together concept with cute mother and daughter embracing each other .</t>
  </si>
  <si>
    <t>equestrian , actors are up against each other for best model</t>
  </si>
  <si>
    <t>which milk is the best for you ?</t>
  </si>
  <si>
    <t>pop artist and ducks enjoy the snow this weekend .</t>
  </si>
  <si>
    <t>biggest fish tank in the world - photo #</t>
  </si>
  <si>
    <t>people walking on the street in a typical town in winter</t>
  </si>
  <si>
    <t>now in its 45th year , with stages and acts , music festival draws crowds of people from all over the world .</t>
  </si>
  <si>
    <t>the crowd of fans waits for american football quarterback .</t>
  </si>
  <si>
    <t>national park -- top glaciers --</t>
  </si>
  <si>
    <t>steep canyon walls rise above river</t>
  </si>
  <si>
    <t>get weird with these portraits from person</t>
  </si>
  <si>
    <t>red and orange butterfly isolated on a white background , border with insects , seamless pattern #</t>
  </si>
  <si>
    <t>stock photo of a car which has been in an accident</t>
  </si>
  <si>
    <t>large oak coffee table of the finest quality</t>
  </si>
  <si>
    <t>image may contain : person , smiling , on stage , playing a musical instrument and sitting</t>
  </si>
  <si>
    <t>a wooden lounge chair sitting on grass beside a pool filled with water and lily pads</t>
  </si>
  <si>
    <t>an illustrator working on a drawing</t>
  </si>
  <si>
    <t>site with many trees cut</t>
  </si>
  <si>
    <t>film character found a tree in his</t>
  </si>
  <si>
    <t>the large size for silk flower evening clutch bag and wedding bag</t>
  </si>
  <si>
    <t>sweet moment photo of the groom asking his mom to dance at this wedding reception .</t>
  </si>
  <si>
    <t>alone on the road at dusk</t>
  </si>
  <si>
    <t>person slept here : the auction of childhood home was set to take place on wednesday afternoon</t>
  </si>
  <si>
    <t>actor and film director pose during festival .</t>
  </si>
  <si>
    <t># shoots against basketball team .</t>
  </si>
  <si>
    <t>portrait of person , father of invention</t>
  </si>
  <si>
    <t>a city , wooden colonial buildings in the inner city</t>
  </si>
  <si>
    <t>rob in the kayak under some cirrus clouds</t>
  </si>
  <si>
    <t>rear view of a couple sitting on bench</t>
  </si>
  <si>
    <t>colorful umbrellas give shade to a commercial city street</t>
  </si>
  <si>
    <t>low angle view of tall tree in a forest</t>
  </si>
  <si>
    <t>little boy in hat standing on the field</t>
  </si>
  <si>
    <t>tour the colorful &amp; collected home of founder</t>
  </si>
  <si>
    <t>white and blue abstraction : background with abstract smooth lines , a grid and waves</t>
  </si>
  <si>
    <t>filming location is one of the most expensive cities .</t>
  </si>
  <si>
    <t>life is either a daring adventure or nothing at all !</t>
  </si>
  <si>
    <t>you take a coffee with me ? :)</t>
  </si>
  <si>
    <t>to conserve energy , koalas sleep .</t>
  </si>
  <si>
    <t>guitarist for person at a concert</t>
  </si>
  <si>
    <t>actor poses for a photo backstage during music video tv program</t>
  </si>
  <si>
    <t>bouquet of flowers on the ground</t>
  </si>
  <si>
    <t>standing wheat ears on a corn field with half already harvested .</t>
  </si>
  <si>
    <t>block of butter on a wooden board</t>
  </si>
  <si>
    <t>person stands with her boyfriend as she gives a statement to the media in front of her home .</t>
  </si>
  <si>
    <t>aerial view of a man walking down stairs</t>
  </si>
  <si>
    <t>water reservoir lake by the edge of the reservoir</t>
  </si>
  <si>
    <t>rock artist play their first concert at music and arts festival</t>
  </si>
  <si>
    <t>so , who do you think will win this year ? wrestler of course !</t>
  </si>
  <si>
    <t>family for his older daughter .</t>
  </si>
  <si>
    <t>a painting from my new sketchbook</t>
  </si>
  <si>
    <t>skull front view without a lower jaw in center between wreath and bend arrows .</t>
  </si>
  <si>
    <t>business women drinking coffee and talking in a city street .</t>
  </si>
  <si>
    <t>pink balloons on a white background</t>
  </si>
  <si>
    <t>a duck looks at me</t>
  </si>
  <si>
    <t>studio shot of an opened pack of cigarettes , with a different cigarette popping out</t>
  </si>
  <si>
    <t>a traditional venue for ship lay - up</t>
  </si>
  <si>
    <t>a favorite beach of people</t>
  </si>
  <si>
    <t>the actress plays person , who has a penchant for young lovers</t>
  </si>
  <si>
    <t>organisation founder , chairman , walks with his bicycle during an interview</t>
  </si>
  <si>
    <t>bouquet in the form of heart</t>
  </si>
  <si>
    <t>under a red sky ... by person</t>
  </si>
  <si>
    <t>the ever - changing face in classic pictures</t>
  </si>
  <si>
    <t>edition rear quarter at show</t>
  </si>
  <si>
    <t>a 3d metallic cutout of letter g on fire</t>
  </si>
  <si>
    <t>make art , not war ... a strong quote made</t>
  </si>
  <si>
    <t>decorating a bedroom for every age</t>
  </si>
  <si>
    <t>athlete faces the cameras at the launch of the new black car</t>
  </si>
  <si>
    <t>my family 's house on a hill</t>
  </si>
  <si>
    <t>throwing darts at the target</t>
  </si>
  <si>
    <t>a bicycle rides past a building</t>
  </si>
  <si>
    <t>public university sent a bus with students</t>
  </si>
  <si>
    <t>does he come with the house ? estate agent managed to capture the home 's current owner lurking behind a door</t>
  </si>
  <si>
    <t>spotlights and lighting devices over stage during the concert</t>
  </si>
  <si>
    <t>this is the same tattoo after it healed .</t>
  </si>
  <si>
    <t>actor kissed actor onstage at awards</t>
  </si>
  <si>
    <t>football player celebrates scoring a goal during the match .</t>
  </si>
  <si>
    <t>welcome ! says person on the horizon .</t>
  </si>
  <si>
    <t>these dogs that want to play at the same time .</t>
  </si>
  <si>
    <t>there are wires running from the back of the console that need to be disconnected .</t>
  </si>
  <si>
    <t>a mother , father , and infant baby girl with dad kissing the baby</t>
  </si>
  <si>
    <t>campfire of friends in circle on the fire</t>
  </si>
  <si>
    <t>i decorated tree with a red and gold color scheme .</t>
  </si>
  <si>
    <t>actor and physician complete recurring competition</t>
  </si>
  <si>
    <t>large glass jar dried on the old fence</t>
  </si>
  <si>
    <t>worm was bigger than the fish</t>
  </si>
  <si>
    <t>close - up of a person 's hands sharpening a pencil</t>
  </si>
  <si>
    <t>aerial pull out view on a summer morning</t>
  </si>
  <si>
    <t>image of a boat at sea</t>
  </si>
  <si>
    <t>divers watching a whale shark from below</t>
  </si>
  <si>
    <t>the train speeds through structure on it s route</t>
  </si>
  <si>
    <t>biological order , the most - trafficked mammal in the world .</t>
  </si>
  <si>
    <t>a prizewinning pig with its mother at an agricultural show</t>
  </si>
  <si>
    <t>page from the image via production company</t>
  </si>
  <si>
    <t>the mural was produced through a partnership .</t>
  </si>
  <si>
    <t>here are things to do in hours .</t>
  </si>
  <si>
    <t>festive gift box yellow color .</t>
  </si>
  <si>
    <t>an old van parked in a lay - by waiting for customers</t>
  </si>
  <si>
    <t>illustration a cheerful green robot for repairs</t>
  </si>
  <si>
    <t>a bend in the trail</t>
  </si>
  <si>
    <t>advice for relocating a bathroom in your home</t>
  </si>
  <si>
    <t>snow covered cars for sale at a car dealership in a city</t>
  </si>
  <si>
    <t>a fictional object on stand</t>
  </si>
  <si>
    <t>map is one of the earliest and shows town and villages but no highways</t>
  </si>
  <si>
    <t>a priest carries the crucifix during mass on good friday .</t>
  </si>
  <si>
    <t>person likes a lot of colour in her garden .</t>
  </si>
  <si>
    <t>tree in front of a large white screen on a green meadow</t>
  </si>
  <si>
    <t>lemon juice , is suing another man for allegedly pretending to be him on twitter .</t>
  </si>
  <si>
    <t>what a great idea - wish i had an empty drawer !</t>
  </si>
  <si>
    <t>footballer in action during the match .</t>
  </si>
  <si>
    <t>the footsteps of a crowd of people go on business in the metropolis .</t>
  </si>
  <si>
    <t>foraging need not be a backwoods experience .</t>
  </si>
  <si>
    <t>back in the day : old furniture showcased at the museum .</t>
  </si>
  <si>
    <t>with job title at the service for the commemoration .</t>
  </si>
  <si>
    <t>seamless pattern of colored floral motif , leaves on a black background .</t>
  </si>
  <si>
    <t>this is what we crazy cousins look like at a wedding !</t>
  </si>
  <si>
    <t>celebrity celebrates her 50th international goal for the national team .</t>
  </si>
  <si>
    <t>the sign advising of the changes to the speed limit .</t>
  </si>
  <si>
    <t>football player celebrates after scoring the second goal of his team during a match as part .</t>
  </si>
  <si>
    <t>begin by parking the vehicle on a flat and level surface ; there is nothing worse than trying to work on your doors while they continue swing open or closed .</t>
  </si>
  <si>
    <t>single white chess piece standing alone in front of rows of black chess pieces symbolising a number of concepts</t>
  </si>
  <si>
    <t>limes lit on a tree branch</t>
  </si>
  <si>
    <t>gift box in a sea shell on the beach</t>
  </si>
  <si>
    <t>athlete poses for a photo during the national team presentation .</t>
  </si>
  <si>
    <t>spring water bubbling out of the ground in the autumn forest</t>
  </si>
  <si>
    <t>a collection of images which are patterns made from photographs and repeated to form a square shape .</t>
  </si>
  <si>
    <t>beautiful female hands writing in a notebook and using smartphone on the dark wooden table , close up</t>
  </si>
  <si>
    <t>wedding dress was decorated with hand made lace and adorned with a sapphire and diamond brooch , presented to her by person , the day before their wedding .</t>
  </si>
  <si>
    <t>are you planning to update your bedroom decor , or maybe even start a renovation from the ground up ? this post is all about inspiration !</t>
  </si>
  <si>
    <t>this elegant white stair with small landing embellishes the contemporary ambiance of the living room .</t>
  </si>
  <si>
    <t>automobile model sits in water after a water main burst</t>
  </si>
  <si>
    <t>building large complex and laying the foundation .</t>
  </si>
  <si>
    <t>man poses for a photo with american football player</t>
  </si>
  <si>
    <t>view towards the entrance of port at sunset</t>
  </si>
  <si>
    <t>football player celebrates with teammates after scoring during a friendly match .</t>
  </si>
  <si>
    <t>breakfast on a table with couple lying</t>
  </si>
  <si>
    <t>the installation was simultaneouslya game , a musical instrument and a tactile interface for analysis and interpretation .</t>
  </si>
  <si>
    <t>even the girls are hotter and it 's not just the weather</t>
  </si>
  <si>
    <t>boats and sunset on the water</t>
  </si>
  <si>
    <t>percent of children in the world live in families with parents .</t>
  </si>
  <si>
    <t>the contestants in their winning guest bedroom .</t>
  </si>
  <si>
    <t>no coach should throw away an opportunity to win a competition but football player did against football team</t>
  </si>
  <si>
    <t>the police out and about in their speedboat</t>
  </si>
  <si>
    <t>dinner with a view of the kitchen</t>
  </si>
  <si>
    <t>looking back to the ladder and waterfall</t>
  </si>
  <si>
    <t>cars being repaired in the garage</t>
  </si>
  <si>
    <t>football player celebrating a goal for uk constituent country during the round match .</t>
  </si>
  <si>
    <t>harvest of vegetables in the basket .</t>
  </si>
  <si>
    <t>woman washing hand before go inside the temple</t>
  </si>
  <si>
    <t>quote of the week : i meet you in every dream</t>
  </si>
  <si>
    <t>the figurine is of fairies in a boat and stands .</t>
  </si>
  <si>
    <t>dancer in celebration of award</t>
  </si>
  <si>
    <t>heavy rain pouring in night city .</t>
  </si>
  <si>
    <t>artist 's impression of a walking city .</t>
  </si>
  <si>
    <t>get % off the latest shoes at retail !</t>
  </si>
  <si>
    <t>the right side of a white with gray puppy that is laying across a black leather couch</t>
  </si>
  <si>
    <t>soft wave of the sea on the sandy beach</t>
  </si>
  <si>
    <t>which pitcher won the most games in this year 's playoffs ?</t>
  </si>
  <si>
    <t>thin : the actor , who has often been described , looked drawn and downcast</t>
  </si>
  <si>
    <t>a father and son smile in a field of sunflowers</t>
  </si>
  <si>
    <t>fans enjoy the atmosphere during the match .</t>
  </si>
  <si>
    <t>promotional headshot of politician and actor as they appear in the movie</t>
  </si>
  <si>
    <t>even when she 's causing a bit of trouble , she manages to make it look cute .</t>
  </si>
  <si>
    <t>actor and comedian during an interview with comedian</t>
  </si>
  <si>
    <t>pop artist of boy band artist performs at person .</t>
  </si>
  <si>
    <t>vector silhouette of a woman</t>
  </si>
  <si>
    <t>women arrived dressed as a bride</t>
  </si>
  <si>
    <t>a germinated coconut , drifts in open ocean .</t>
  </si>
  <si>
    <t>organization leader explains the rules involved with suspending game .</t>
  </si>
  <si>
    <t>a wooden boardwalk leads through pine trees and vines to the beach</t>
  </si>
  <si>
    <t>first attempt at making type of dish</t>
  </si>
  <si>
    <t>a girl in curly and modern long hair styles .</t>
  </si>
  <si>
    <t>bring your back to the forefront of your training .</t>
  </si>
  <si>
    <t>mobile phone in hand front view .</t>
  </si>
  <si>
    <t>what industry is like ?</t>
  </si>
  <si>
    <t>cool cars you can buy but not</t>
  </si>
  <si>
    <t>latin pop artist performs on stage during his concert .</t>
  </si>
  <si>
    <t>how to apply makeup and hair in a 40s style on an oblong - type face</t>
  </si>
  <si>
    <t>on the map below , color where these ethnic groups live .</t>
  </si>
  <si>
    <t>sunsets behind the bridge are one of the most beautiful things i have ever seen .</t>
  </si>
  <si>
    <t>an infrared view of nebula</t>
  </si>
  <si>
    <t>goalkeeper celebrates during the second round match</t>
  </si>
  <si>
    <t>thanksgiving decorations for a festive home</t>
  </si>
  <si>
    <t>raspberry falls in a glass of milk .</t>
  </si>
  <si>
    <t>automobile model will be revealed at the auto show</t>
  </si>
  <si>
    <t>another great movie by person .</t>
  </si>
  <si>
    <t>yet another reason to install split rail fence at the church ... can hang bunting on it and help section off the fair .</t>
  </si>
  <si>
    <t>a frozen planet beyond our solar system .</t>
  </si>
  <si>
    <t>come on , come over here .</t>
  </si>
  <si>
    <t>white flag waving on the wind</t>
  </si>
  <si>
    <t>this fashion proves the star has come a long way .</t>
  </si>
  <si>
    <t>bridal gown hangs on a large picture inside a hotel room .</t>
  </si>
  <si>
    <t>one of political cartoons that criticizes membership organisation</t>
  </si>
  <si>
    <t>soccer ball in the snow royalty - free</t>
  </si>
  <si>
    <t>actor and dramatist attend awards</t>
  </si>
  <si>
    <t>woman with cotton candy at the amusement park</t>
  </si>
  <si>
    <t>a drawing of hip hop artist .</t>
  </si>
  <si>
    <t>children running on the beach</t>
  </si>
  <si>
    <t>brothers in arms : but the colleagues will duel for a place in the final</t>
  </si>
  <si>
    <t>brand new project : playgrounds for children will be arranged in may in many regions</t>
  </si>
  <si>
    <t>cyclist riding along a beautiful beech lined .</t>
  </si>
  <si>
    <t>person and groom looking into each other eyes</t>
  </si>
  <si>
    <t>blonde woman on the beach holding her top</t>
  </si>
  <si>
    <t>soft rock artist performs onstage at the after party during festival at oak .</t>
  </si>
  <si>
    <t>is a collaborative production of the departments .</t>
  </si>
  <si>
    <t>card with a cup of hot coffee .</t>
  </si>
  <si>
    <t>theatre actor and actor celebrate on stage after her debut performance as person .</t>
  </si>
  <si>
    <t>aerial view of the skyline during sunset time</t>
  </si>
  <si>
    <t>family walking in the snow</t>
  </si>
  <si>
    <t>try judging this book by it 's cover - what have you read that confirms aspects of the picture and what do you think is yet to come</t>
  </si>
  <si>
    <t>where have food and oranges after festival ? sold to this crowd</t>
  </si>
  <si>
    <t>a baby boy with his tired mother</t>
  </si>
  <si>
    <t>original alphabet of colored letters of different sizes on a dark background .</t>
  </si>
  <si>
    <t>the antique detailing on these cabinets lends an old - world feel to a modern kitchen .</t>
  </si>
  <si>
    <t>backgrounds with a hamburger , french fries , and soda hand - drawn .</t>
  </si>
  <si>
    <t>abstract background for the arrival of new year illustration</t>
  </si>
  <si>
    <t>exhibition ... opened by lord and person</t>
  </si>
  <si>
    <t>bunk bed made from a retro hard - shell suitcase .</t>
  </si>
  <si>
    <t>multi ethnic group of friends eating dinner in a restaurant</t>
  </si>
  <si>
    <t>portrait of an attractive young man turns his head and looks at the camera in the city center on a sunny spring day , smiling</t>
  </si>
  <si>
    <t>a country with history , as well .</t>
  </si>
  <si>
    <t>sports team forward , right , is fouled by basketball small forward during the third quarter of a basketball game .</t>
  </si>
  <si>
    <t>biological species perched on a branch</t>
  </si>
  <si>
    <t>musical artist performs on the tv show</t>
  </si>
  <si>
    <t>this simple farmhouse kitchen is the heart of this busy family 's home .</t>
  </si>
  <si>
    <t>it 's a series of small steps performed regularly and consistently towards a goal that ultimately brings you across the finish line .</t>
  </si>
  <si>
    <t>flat - styled illustration of marine equipment placed on the deck with blue , black and pink elements</t>
  </si>
  <si>
    <t>this recipe is perfect for a potluck and comes together in minutes .</t>
  </si>
  <si>
    <t>road and bridges on coastline of a fjord .</t>
  </si>
  <si>
    <t>event seen from the roof of way</t>
  </si>
  <si>
    <t>sunset at the rocky beach</t>
  </si>
  <si>
    <t>martial artist arrives for the premiere .</t>
  </si>
  <si>
    <t>first meeting was spirited and productive -- a great beginning !</t>
  </si>
  <si>
    <t>greeting against picture of a flower</t>
  </si>
  <si>
    <t>a black bear foraging for berries</t>
  </si>
  <si>
    <t>this photograph from the late nineteenth century showing a lady preparing for a bath represents some of the most daring and risque photography of the time .</t>
  </si>
  <si>
    <t>person in the winning dress .</t>
  </si>
  <si>
    <t>the front of our house that we would like to extend</t>
  </si>
  <si>
    <t>coach on the touchline during the match</t>
  </si>
  <si>
    <t>a tree fell onto a house on wednesday night .</t>
  </si>
  <si>
    <t>powerpoint template displaying a paint brush and lots of color pencils on a white background</t>
  </si>
  <si>
    <t>pop artist onstage during awards</t>
  </si>
  <si>
    <t>man 's hands type the text on the black keyboard .</t>
  </si>
  <si>
    <t>man working on the laptop and display</t>
  </si>
  <si>
    <t>a businessman sitting on the beach in chaise lounge and working on a laptop .</t>
  </si>
  <si>
    <t>how to see type of fictional setting</t>
  </si>
  <si>
    <t>military commander speaking to the troops .</t>
  </si>
  <si>
    <t>a train on the approach into station .</t>
  </si>
  <si>
    <t>person applauds after a play during a game .</t>
  </si>
  <si>
    <t>locals sitting in the shadow of the city 's old walls</t>
  </si>
  <si>
    <t>couple on a tandem bicycle</t>
  </si>
  <si>
    <t>how to draw a bottle of soda .</t>
  </si>
  <si>
    <t>politician speaks in the rain during a campaign rally</t>
  </si>
  <si>
    <t>guests on the lawn with their cameras to capture the newlyweds in this wedding photograph taken outside</t>
  </si>
  <si>
    <t>lucky escape : at point , the model 's bikini top nearly made a break for freedom</t>
  </si>
  <si>
    <t>arranging desks in groups with students facing one another .</t>
  </si>
  <si>
    <t>politician delivers a speech outlining the policy regarding organization and crime by illegal immigrants at the attorney 's office .</t>
  </si>
  <si>
    <t>return to the main poster page for tv drama</t>
  </si>
  <si>
    <t>bride and groom at wedding reception</t>
  </si>
  <si>
    <t>lady with a fan by painting artist</t>
  </si>
  <si>
    <t>wedding rings with diamonds on a black background .</t>
  </si>
  <si>
    <t>clouds just off the island</t>
  </si>
  <si>
    <t>illustration of a shy female penguin</t>
  </si>
  <si>
    <t>time lapse from traffic around a city with flag</t>
  </si>
  <si>
    <t>person lying down in front of a white background .</t>
  </si>
  <si>
    <t>boys wait on ice for fathers to return from a hunt</t>
  </si>
  <si>
    <t>launch party of a magazine</t>
  </si>
  <si>
    <t>religious leader approves of this post</t>
  </si>
  <si>
    <t>passengers waiting for a train at night at railway station</t>
  </si>
  <si>
    <t>grabbing cancer by the nuts</t>
  </si>
  <si>
    <t>bhangra the traditional folk dance</t>
  </si>
  <si>
    <t>this soldier 's day off : era photos</t>
  </si>
  <si>
    <t>themed stencils for walls and furniture --</t>
  </si>
  <si>
    <t>cartoon illustration of a male figure holding a spray can ready to draw graffiti</t>
  </si>
  <si>
    <t>night display of sculptures during olympic games</t>
  </si>
  <si>
    <t>crowds of people visiting the festival</t>
  </si>
  <si>
    <t>a hammock strung up between trees on the waterline</t>
  </si>
  <si>
    <t>person and film director attend a red carpet during film festival</t>
  </si>
  <si>
    <t>a view of the ongoing work on the boathouse from our second home</t>
  </si>
  <si>
    <t>notepad on a spiral , notebook .</t>
  </si>
  <si>
    <t>soccer player celebrates with his teammates after scoring the second goal of his team during the international friendly match .</t>
  </si>
  <si>
    <t>a line of historic buses on display .</t>
  </si>
  <si>
    <t>film costumer designer / all of it - the top the skirt and shoes is yes all over .</t>
  </si>
  <si>
    <t>view with elephant in the foreground</t>
  </si>
  <si>
    <t>aerial view over filming location looking towards tourist attraction showing the busy tourist attraction and neighborhood in the evening</t>
  </si>
  <si>
    <t>aerial view of farm fields</t>
  </si>
  <si>
    <t>all the dresses and outfits you need to see from festival</t>
  </si>
  <si>
    <t>wall art / via blog</t>
  </si>
  <si>
    <t>cricket player has ruled himself .</t>
  </si>
  <si>
    <t>plant - covered buildings that point to a greener future</t>
  </si>
  <si>
    <t>composite image of little boy with his bike in a park</t>
  </si>
  <si>
    <t>person thought a home 's entrance should make a statement .</t>
  </si>
  <si>
    <t>pills named medical treatment , it 's a medical fake product , which alludes to the danger of false medication .</t>
  </si>
  <si>
    <t>the dog of the breed lies on the ground</t>
  </si>
  <si>
    <t>a goat at an agricultural show</t>
  </si>
  <si>
    <t>actor in publicity portrait for the film .</t>
  </si>
  <si>
    <t>an illustration of a colourfully filled outline</t>
  </si>
  <si>
    <t>models attend gala event at the restaurant .</t>
  </si>
  <si>
    <t>there is a connection to craze for gold</t>
  </si>
  <si>
    <t>dial of the clock isolated on white background</t>
  </si>
  <si>
    <t>person during a training session</t>
  </si>
  <si>
    <t>white - tailed biological genus sitting on a tree trunk looking at and shouting to animal in flight</t>
  </si>
  <si>
    <t>a city will be launched as computer</t>
  </si>
  <si>
    <t>wind blowing through the window of an old house .</t>
  </si>
  <si>
    <t>person on a track with long shadow of a tree in autumn , photographed from above</t>
  </si>
  <si>
    <t>small white dog looking out the window</t>
  </si>
  <si>
    <t>vector illustration about the pollution</t>
  </si>
  <si>
    <t>the speakers come with optional matching stands .</t>
  </si>
  <si>
    <t>on no , here 's the snow again !</t>
  </si>
  <si>
    <t>house belonging to the family</t>
  </si>
  <si>
    <t>women friends at a coffee shop</t>
  </si>
  <si>
    <t>lions lounging in a huge tree !</t>
  </si>
  <si>
    <t>illustrations is based on the lightning bolt from album cover</t>
  </si>
  <si>
    <t>spring background of branches of a blossoming tree</t>
  </si>
  <si>
    <t>make these little cheese and onion pies inspired by garden for your menu .</t>
  </si>
  <si>
    <t>an image of a resident 's room with a bed , dresser , and television</t>
  </si>
  <si>
    <t>the man stand by the window and works with the camera .</t>
  </si>
  <si>
    <t>actor and model attend los angeles premiere held</t>
  </si>
  <si>
    <t>athletic woman running in the city at night</t>
  </si>
  <si>
    <t>beautiful girl wearing a wreath of roses .</t>
  </si>
  <si>
    <t>family of geese crossing a serene lake under an overcast sky and falling raindrops .</t>
  </si>
  <si>
    <t>truffle cocktail drink on a tall glass and hazelnuts on white background photo</t>
  </si>
  <si>
    <t>neo soul artist performs during music festival .</t>
  </si>
  <si>
    <t>color palette , cup of colored pencils and a small chalkboard</t>
  </si>
  <si>
    <t>person putting finishing touches to an iron decorative railing inside building</t>
  </si>
  <si>
    <t>actor attends the fox upfront</t>
  </si>
  <si>
    <t>there was a lot of stained glass like this throughout the complex .</t>
  </si>
  <si>
    <t>fragment of a beautiful green grass isolated on a white</t>
  </si>
  <si>
    <t>everybody needs a coffee break .</t>
  </si>
  <si>
    <t>a deaf girl living remains hospitalized with severe injuries after her family beat her because she refused to renounce the name of builder .</t>
  </si>
  <si>
    <t>balcony off the kitchen with room for a bbq</t>
  </si>
  <si>
    <t>vector illustration of gold christmas tree and ribbon on a green with stars background .</t>
  </si>
  <si>
    <t>water being poured into a wine , against white background</t>
  </si>
  <si>
    <t>fine detail on the face of an idol .</t>
  </si>
  <si>
    <t>the logo in the form of a ribbon that forms the letter s</t>
  </si>
  <si>
    <t>facilities for children in an outdoor playground</t>
  </si>
  <si>
    <t>ska artist attends the premiere</t>
  </si>
  <si>
    <t>a healthy moose looks alert in the outdoors</t>
  </si>
  <si>
    <t>football player leaps high to lob his team 's second goal over the head of goalkeeper</t>
  </si>
  <si>
    <t>love this paint color with fresh , white wainscoting .</t>
  </si>
  <si>
    <t>flat vector ripe orange set - full fruit and split in a half .</t>
  </si>
  <si>
    <t>portrait of a student sitting in a library</t>
  </si>
  <si>
    <t>dancer of the band performs onstage send off event</t>
  </si>
  <si>
    <t>graceful orange wooden bridge spans a lagoon</t>
  </si>
  <si>
    <t>a horse with the sunset .</t>
  </si>
  <si>
    <t>bench on walk in the garden</t>
  </si>
  <si>
    <t>portrait of a young depressed man in autumn park , looking at camera</t>
  </si>
  <si>
    <t>wallpaper with a portrait titled actor</t>
  </si>
  <si>
    <t>this building is one of the oldest .</t>
  </si>
  <si>
    <t>young woman in her hand .</t>
  </si>
  <si>
    <t>actors attending the world premiere</t>
  </si>
  <si>
    <t>restaurant business : inside of the restaurant .</t>
  </si>
  <si>
    <t>girl in the fire on black background</t>
  </si>
  <si>
    <t># skates up ice with the puck in the second period against country during event .</t>
  </si>
  <si>
    <t>children jumping in and out</t>
  </si>
  <si>
    <t>ruin of a building in the section .</t>
  </si>
  <si>
    <t>football stadium in the background moving clouds</t>
  </si>
  <si>
    <t>a pepsi bottle over a white background</t>
  </si>
  <si>
    <t>driving down a rural road in the upper peninsula</t>
  </si>
  <si>
    <t>citizens and tourists walk and rest in tram in the city center</t>
  </si>
  <si>
    <t>the first piano was constructed by inventor .</t>
  </si>
  <si>
    <t>fish were in a tank one says to the other</t>
  </si>
  <si>
    <t>a pink knitted sweater is drying on a rope in the forest among the trees</t>
  </si>
  <si>
    <t>under $50.00 ... a smart watch adds to any outfit !</t>
  </si>
  <si>
    <t>a glass of whiskey and ice on an office desk</t>
  </si>
  <si>
    <t>pop artist celebrates her birthday and performs in concert .</t>
  </si>
  <si>
    <t>our photo op after the ceremony .</t>
  </si>
  <si>
    <t>the - bedroom house boasts a formal living area with fireplaces</t>
  </si>
  <si>
    <t>athlete in action against sports team</t>
  </si>
  <si>
    <t>internet publishing and broadcasting and web search portals business drops the shopping bag from the icon</t>
  </si>
  <si>
    <t>view of the bar from inside</t>
  </si>
  <si>
    <t>old and rotting boats in the mud of person at harbour</t>
  </si>
  <si>
    <t>happy valentines day greeting card .</t>
  </si>
  <si>
    <t>love the white floors for the office !</t>
  </si>
  <si>
    <t>get ready ... 's and 40 's hairstyles are coming back in .</t>
  </si>
  <si>
    <t>example of a trendy kitchen design in other with flat - panel cabinets and white cabinets</t>
  </si>
  <si>
    <t>the stacked volumes that make up this building in district diminish in size like the components of a nested doll</t>
  </si>
  <si>
    <t>an orange with 3 different</t>
  </si>
  <si>
    <t>ice hockey defenceman poses for a portrait</t>
  </si>
  <si>
    <t>close up of rapeseed swaying with the wind and a blurry rapeseed field in the background</t>
  </si>
  <si>
    <t>the retro carousel and tower with a retro effect .</t>
  </si>
  <si>
    <t>the groom wore a classic navy suit at photographs</t>
  </si>
  <si>
    <t>peek inside massive mansion that sold for $28 million</t>
  </si>
  <si>
    <t>assorted beer bottles in a bucket of ice and one in the sand on a tropical beach .</t>
  </si>
  <si>
    <t>customers browse footwear in the newly opened flagship store on friday , december</t>
  </si>
  <si>
    <t>middle of a lush , green forest</t>
  </si>
  <si>
    <t>maps on an android mobile phone</t>
  </si>
  <si>
    <t>young boy playing soccer in a park</t>
  </si>
  <si>
    <t>sometimes i dream of not waking beside you but waking with you , breathing the sweet smell of our love .</t>
  </si>
  <si>
    <t>interior of a room with christmas tree over white wall 3d rendering</t>
  </si>
  <si>
    <t>cat is lying on the sofa and looking into the camera</t>
  </si>
  <si>
    <t>sculptures on the upper balcony</t>
  </si>
  <si>
    <t>the truth about life in bed</t>
  </si>
  <si>
    <t>see how i used an old vintage door as a headboard for our guest bedroom .</t>
  </si>
  <si>
    <t>how to draw the pregnant girl with a pencil step by step</t>
  </si>
  <si>
    <t>an inconspicuous path among the trees in the botanical garden</t>
  </si>
  <si>
    <t>no parking sign , unauthorised parking may result in your vehicle being clamped or removed</t>
  </si>
  <si>
    <t>american football player is congratulated by teammates during event .</t>
  </si>
  <si>
    <t>woman silhouetted against a sunset</t>
  </si>
  <si>
    <t>a yellow daisy against a blue sky</t>
  </si>
  <si>
    <t>as a past recipient himself , person said organization leader should be proud she was chosen .</t>
  </si>
  <si>
    <t>the cottages constructed in the hamlet can be divided into groups : five were reserved for use by the queen ; the other seven had a functional purpose and were used effectively for agriculture</t>
  </si>
  <si>
    <t>once upon a time book cover</t>
  </si>
  <si>
    <t>square graphic element for creating an abstract seamless pattern .</t>
  </si>
  <si>
    <t>a recent roofer job in the area</t>
  </si>
  <si>
    <t>a fashion look featuring black and white top , blue jackets and slim fitted pants .</t>
  </si>
  <si>
    <t>person gnawed through the base of this tree , causing it to fall into us census designated place</t>
  </si>
  <si>
    <t>she lets the trees read over her shoulder .</t>
  </si>
  <si>
    <t>cruise ships in the dry dock</t>
  </si>
  <si>
    <t>image may contain : person , smiling , on stage , playing a musical instrument , night and guitar</t>
  </si>
  <si>
    <t>a soldier in equipment and with arms inspects a ruined house outside the city .</t>
  </si>
  <si>
    <t>actor - an one in a beauty</t>
  </si>
  <si>
    <t>olympic athlete stands alongside her parents , on saturday .</t>
  </si>
  <si>
    <t>easy diy pom pom picture frames .</t>
  </si>
  <si>
    <t>label of beer on white background .</t>
  </si>
  <si>
    <t>the young couple fall to the floor in a cozy house on the christmas tree</t>
  </si>
  <si>
    <t>athlete is over the flu and back on the ice , still searching for his first goal of the season .</t>
  </si>
  <si>
    <t>floral dress made of flowers !</t>
  </si>
  <si>
    <t>pop rock artist performs airing</t>
  </si>
  <si>
    <t>baseball player pitches during the game against sports team</t>
  </si>
  <si>
    <t>american football player leads his team during sunday 's game against sports team .</t>
  </si>
  <si>
    <t>police stand guard in front of the gate .</t>
  </si>
  <si>
    <t>robust sector : a file picture shows construction workers walking across a platform at a building site .</t>
  </si>
  <si>
    <t>attractive couple in a convertible car</t>
  </si>
  <si>
    <t>shape animated on the admin map of the globe</t>
  </si>
  <si>
    <t>fashionable hair accessories at the morning market</t>
  </si>
  <si>
    <t>cyclists riding around a corner as pedestrians wait to cross the road</t>
  </si>
  <si>
    <t>man looking at the blackboard</t>
  </si>
  <si>
    <t>football player shouts instructions during the training session .</t>
  </si>
  <si>
    <t>there are bedrooms , all with their own bathrooms , for guests .</t>
  </si>
  <si>
    <t>float up from the sea and into the clouds .</t>
  </si>
  <si>
    <t>the beautiful beach the island a look with top , a picture from air</t>
  </si>
  <si>
    <t>white with the rich green and gray draw your eyes to enjoy the yard 's beauty .</t>
  </si>
  <si>
    <t>ornate teapot and glasses on a red table in the historic quarter</t>
  </si>
  <si>
    <t>blues artist live in concert</t>
  </si>
  <si>
    <t>i think this is my next tattoo ... with the addition of a caterpillar and butterfly .</t>
  </si>
  <si>
    <t>person turns afternoon tea into a safari .</t>
  </si>
  <si>
    <t>a surfer gives a forceful kick off the lip of a wave .</t>
  </si>
  <si>
    <t>witness untouched shores on uninhabited islands on a cruise .</t>
  </si>
  <si>
    <t>person and team and staff celebrate after the match .</t>
  </si>
  <si>
    <t>original costume worn by actor as comic book character in thriller film</t>
  </si>
  <si>
    <t>numbers on a gas pump rising as a man pumps gas into his car</t>
  </si>
  <si>
    <t>fresh sprig of mint isolated on a white studio background</t>
  </si>
  <si>
    <t>girl in a white dress holding a hat</t>
  </si>
  <si>
    <t>a beautiful road from hills</t>
  </si>
  <si>
    <t>all eyes were on celebrity , who debuted her new , cropped style on the red carpet .</t>
  </si>
  <si>
    <t>an athletic female in a purple jacket running stairs .</t>
  </si>
  <si>
    <t>this is the a screenshot of the code being used in the wild .</t>
  </si>
  <si>
    <t>rooms you just want to pull the covers over your head and stay in bed all day .</t>
  </si>
  <si>
    <t>do you wear glasses ? cheer up this little boy who has to wear glasses .</t>
  </si>
  <si>
    <t>actors arrive for awards held</t>
  </si>
  <si>
    <t>the sphere consisting of points .</t>
  </si>
  <si>
    <t>the flag draped coffin is carried by soldiers from military regiment as it enters english gothic structure</t>
  </si>
  <si>
    <t>actor attends the held at the boutique</t>
  </si>
  <si>
    <t>actor at the world premiere of comedy film .</t>
  </si>
  <si>
    <t>measuring water level in the river</t>
  </si>
  <si>
    <t>chef holds a cooking class</t>
  </si>
  <si>
    <t>citizens take a picture of fireworks to celebrate the 86th birthday of monarch .</t>
  </si>
  <si>
    <t>yellow maple leaf on the bench</t>
  </si>
  <si>
    <t>sporty adult woman smiling at the fruit held by her right hand on isolated background</t>
  </si>
  <si>
    <t>slide of 51 goes up for a dunk during a basketball game against sports team .</t>
  </si>
  <si>
    <t>a series of footage , animal sits on the table and sprinkles milk .</t>
  </si>
  <si>
    <t>person with hat carrying a newborn baby boy on a blue blanket</t>
  </si>
  <si>
    <t>child runs across the screen partially covered by her balloons , in slow motion</t>
  </si>
  <si>
    <t>musician of artist performs live on stage</t>
  </si>
  <si>
    <t>people line up outside accommodation feature .</t>
  </si>
  <si>
    <t>models walk the runway for show during fashion week</t>
  </si>
  <si>
    <t>person of musical group performs at festival</t>
  </si>
  <si>
    <t>suv with an incredibly lucky number plate - go here for all of my images</t>
  </si>
  <si>
    <t>language and structure of persuasive texts at this point students are given a number of sheets to assist them</t>
  </si>
  <si>
    <t>i like floral patterns , and the cut of these pants is kind of unique or casual or something .</t>
  </si>
  <si>
    <t>woman typing on a laptop in a room</t>
  </si>
  <si>
    <t>my initial sketches for the layout of the board .</t>
  </si>
  <si>
    <t>hard rock artist of hard rock artist</t>
  </si>
  <si>
    <t>to much snow and ice ... no work</t>
  </si>
  <si>
    <t>this is what missionary work does to your shoes , she wore them well .</t>
  </si>
  <si>
    <t>biological species is a colorful bird residing in the foothills and mountains of the tropical rainforest .</t>
  </si>
  <si>
    <t>for those who like vintage ... there 's some old wooden toys to hang on the tree .</t>
  </si>
  <si>
    <t>profile and hands of a young woman using her smartphone at the park</t>
  </si>
  <si>
    <t>the main sanctuary will soon accommodate climbers in addition to the congregation</t>
  </si>
  <si>
    <t>maple tree with fall leaves in a park</t>
  </si>
  <si>
    <t>beautiful birch leaves in autumnal color fluttering against a blue sky with puffy clouds .</t>
  </si>
  <si>
    <t>tourist with his dog inside of the covered bridge</t>
  </si>
  <si>
    <t>person to maintain an appealing appearance and readable content , you may need to keep the first or last line of a paragraph from appearing alone on the page .</t>
  </si>
  <si>
    <t>storm on the sea at the coast</t>
  </si>
  <si>
    <t>for the love of animals .</t>
  </si>
  <si>
    <t>the brown bear in snow at nature winter</t>
  </si>
  <si>
    <t>aerial view with the old town of medieval city</t>
  </si>
  <si>
    <t>festival is held as part of the events .</t>
  </si>
  <si>
    <t>artist shaping a bowl on a pottery wheel</t>
  </si>
  <si>
    <t>a wooden pier on a small reservoir with dry december moors behind</t>
  </si>
  <si>
    <t>surfaces of marble and hardwood spread through the rooms of this renovated apartment</t>
  </si>
  <si>
    <t>the logo is based on an original period typeface , and the menus incorporate an eclectic mix of historical typography .</t>
  </si>
  <si>
    <t>portrait of a beautiful young woman</t>
  </si>
  <si>
    <t>train the running alongside locomotive a during trip .</t>
  </si>
  <si>
    <t>fish in the sea you know how i feel .</t>
  </si>
  <si>
    <t>in the stadium ... still pouring rain .</t>
  </si>
  <si>
    <t>map illustrating an expedition of explorer an officer and explorer of the regions dated 20th century</t>
  </si>
  <si>
    <t>an elephant and rider assisting with logging on a steep hillside in the highlands</t>
  </si>
  <si>
    <t>a view across the bay at low tide .</t>
  </si>
  <si>
    <t>politician alighting from a train</t>
  </si>
  <si>
    <t>people take place at the opening parade</t>
  </si>
  <si>
    <t>the picture book a painting of the painter</t>
  </si>
  <si>
    <t>horizontal seamless background with a floral ornament</t>
  </si>
  <si>
    <t>cat is confused by this chair</t>
  </si>
  <si>
    <t>ferocious gray bird heraldic element for coat of arms .</t>
  </si>
  <si>
    <t>actor arrives at the party hosted by magazine editor held</t>
  </si>
  <si>
    <t>sport outside art museum in winter</t>
  </si>
  <si>
    <t>gothic girl in black clothes stands in the smoke</t>
  </si>
  <si>
    <t>a documentary photograph of a bride dancing with her father during her wedding reception</t>
  </si>
  <si>
    <t>zoo , is excited to share photos ofperson , a male okapi born at the zoo</t>
  </si>
  <si>
    <t>salad of red beans and pickled mushrooms on black square plates on a gray background .</t>
  </si>
  <si>
    <t>business will lift the ban placed on existing customers</t>
  </si>
  <si>
    <t>snow capped peaks of the range ring geographical feature</t>
  </si>
  <si>
    <t>get the kids trainers being worn by my little boy</t>
  </si>
  <si>
    <t>the dubious facade of person</t>
  </si>
  <si>
    <t>bog seen from the highway .</t>
  </si>
  <si>
    <t>pitcher and person was taken in the 12th round by sports team on wednesday .</t>
  </si>
  <si>
    <t>colourful wooden window shutters in the area</t>
  </si>
  <si>
    <t>person : politician just changed the game for steel</t>
  </si>
  <si>
    <t>person channeled an edgier all - black look -- we 're kind of obsessed with her sandals .</t>
  </si>
  <si>
    <t>young woman standing walking alone looking at sea waves on the white sandy beach</t>
  </si>
  <si>
    <t>looking back : our pick of the highlights of the sporting year that was</t>
  </si>
  <si>
    <t>who needs a bathtub ? person takes a dip in some natural waters , while supported by person</t>
  </si>
  <si>
    <t>as shares soar organization leader surpasses organization leader as the world 's richest person</t>
  </si>
  <si>
    <t>actor attends the 17th awards press conference</t>
  </si>
  <si>
    <t>fourth of july party as a celebration and national holiday for independence day as a flag flying up</t>
  </si>
  <si>
    <t>man strung like puppets controlled by a pair of hands</t>
  </si>
  <si>
    <t>person : arrival at the camp by camel</t>
  </si>
  <si>
    <t>embrace the outdoors while staying .</t>
  </si>
  <si>
    <t>fill in cheeks and add pointy ears to base one to make animal .</t>
  </si>
  <si>
    <t>not bad for a first gig !</t>
  </si>
  <si>
    <t>flowers and plants bordered sides .</t>
  </si>
  <si>
    <t>dances during a rehearsal for composition .</t>
  </si>
  <si>
    <t>composition with a range of beautiful red flamingo in the blue surreal desert with colorful sunset sky</t>
  </si>
  <si>
    <t>the - floor towers being sold by politician and her boyfriend</t>
  </si>
  <si>
    <t>small fishing boats moored in the estuary</t>
  </si>
  <si>
    <t>beautiful sunset above the open sea .</t>
  </si>
  <si>
    <t>the upstairs is available for special events .</t>
  </si>
  <si>
    <t>solution for bedroom without a closet .</t>
  </si>
  <si>
    <t>doctor placing an oxygen mask on patient</t>
  </si>
  <si>
    <t>actor at the festival premiere of film</t>
  </si>
  <si>
    <t>vector illustration of businessman buying an idea of a young man .</t>
  </si>
  <si>
    <t>a variety of corals grow along the edge of a beautiful mangrove forest</t>
  </si>
  <si>
    <t>deforestation is also prevalent -- here 's how it looked .</t>
  </si>
  <si>
    <t>a sign with symbols , in front of a building</t>
  </si>
  <si>
    <t>gold star on a black background</t>
  </si>
  <si>
    <t>motorcycle helmet is a work of art</t>
  </si>
  <si>
    <t>a photo of a snail on a red car</t>
  </si>
  <si>
    <t>silhouettes of person in a row</t>
  </si>
  <si>
    <t>that 's one of those bathrooms that no one is allowed to use .</t>
  </si>
  <si>
    <t>caught up in the music !</t>
  </si>
  <si>
    <t>the sunset with a pelican</t>
  </si>
  <si>
    <t>a cash in transit armoured vehicle delivering</t>
  </si>
  <si>
    <t>portrait of an attractive cowgirl with person</t>
  </si>
  <si>
    <t>~ room with a view ~</t>
  </si>
  <si>
    <t>studio shot of a male biker in a black leather jacket lighting up a cigarette with a lighter isolated on white background</t>
  </si>
  <si>
    <t>when you think about what flowers are best for window boxes , note that it 's their contrasting colors that make them shine from afar .</t>
  </si>
  <si>
    <t>hand made of gold sustaining a golden football</t>
  </si>
  <si>
    <t>music video performer greets his fans and signs copies of his book .</t>
  </si>
  <si>
    <t>beverage type ... it goes up , but you never come down !</t>
  </si>
  <si>
    <t>lots of people are crossing the street .</t>
  </si>
  <si>
    <t>rock artist attends award category honoring heartland rock artist</t>
  </si>
  <si>
    <t>industry and accessories for men this fall</t>
  </si>
  <si>
    <t>i 'd love to do family photos on top of a building like this with the city in the background .</t>
  </si>
  <si>
    <t>i 'd rather be at a large mug</t>
  </si>
  <si>
    <t>person shares a delightful recipe , based on her mother 's favourite dessert , using ingredients !</t>
  </si>
  <si>
    <t>country artist performs on stage during festival in politician</t>
  </si>
  <si>
    <t>visitors check out the military helicopter perched in the courtyard .</t>
  </si>
  <si>
    <t>actor , actor , wife and music video performer glowed on the red carpet at awards on sunday .</t>
  </si>
  <si>
    <t>senior people walking on the beach</t>
  </si>
  <si>
    <t>business in rugged available soon !</t>
  </si>
  <si>
    <t>view from standing on the front lawn .</t>
  </si>
  <si>
    <t>hand drawn colored bird on a white background</t>
  </si>
  <si>
    <t>little kitten sleeping on the small pillow</t>
  </si>
  <si>
    <t>jellyfish swimming into the deep blue sea</t>
  </si>
  <si>
    <t>close - up dart shot in the bullseye</t>
  </si>
  <si>
    <t>a train pulls into station wednesday .</t>
  </si>
  <si>
    <t>you can diy this half - up hair , and the pull - through braid is easy to master if you follow our tutorial .</t>
  </si>
  <si>
    <t>white window with flowers on the windowsill .</t>
  </si>
  <si>
    <t>are bumps on tongue an infection ?</t>
  </si>
  <si>
    <t>a wall of art for sale for show</t>
  </si>
  <si>
    <t>woman hand picking up a piece of cheese from a dish during a dinner in the restaurant</t>
  </si>
  <si>
    <t>the best shorts by length , according to country pop artist , pop artist , &amp; more</t>
  </si>
  <si>
    <t>creation of cattle in the area deforested unit of area</t>
  </si>
  <si>
    <t>the sea during the rain</t>
  </si>
  <si>
    <t>lightweight quilted jacket with a hood from comma</t>
  </si>
  <si>
    <t>make an if ... then statement about each figure 's angles and lines .</t>
  </si>
  <si>
    <t>soccer player holds back football player in his attempts to reach the ball</t>
  </si>
  <si>
    <t>a sign recommending motorists , to not idle their vehicles because of pollution</t>
  </si>
  <si>
    <t>the main entrance shows the 19th century decoration</t>
  </si>
  <si>
    <t>profession casting out his fishing net in the river early in the blue colored morning to catch fish with fishing</t>
  </si>
  <si>
    <t># drives to the basket against sports team during a game .</t>
  </si>
  <si>
    <t>person and groom walking down the street with jazz band</t>
  </si>
  <si>
    <t>an open red umbrella with a shadow</t>
  </si>
  <si>
    <t>a gate that was recycled and used as a tabletop on the deck .</t>
  </si>
  <si>
    <t>the dress long train pulled in crowds who helped to carry it through the centre in province</t>
  </si>
  <si>
    <t>a fashion look featuring mini dress , high heel shoes and mens dress pants .</t>
  </si>
  <si>
    <t>beautiful purple sunrise over fortress .</t>
  </si>
  <si>
    <t>american football player scores his fourth touchdown against us state during the third quarter .</t>
  </si>
  <si>
    <t>its thanksgiving so we asked person to label sports equipment showing us states by name</t>
  </si>
  <si>
    <t>realistic number vector logo symbol in the colorful rhombus on white background .</t>
  </si>
  <si>
    <t>completely new bathrooms in the house</t>
  </si>
  <si>
    <t>team of peoples hands raising the national flag</t>
  </si>
  <si>
    <t>cricket player retired from professional cricket after the final loss .</t>
  </si>
  <si>
    <t>illustration of a long shadow coffee mug with a smart phone</t>
  </si>
  <si>
    <t>july is national blueberry month !</t>
  </si>
  <si>
    <t>person seen in the streets outside person during fashion week</t>
  </si>
  <si>
    <t>drone hovering super high above the ocean in film format</t>
  </si>
  <si>
    <t>rooms in the center near university</t>
  </si>
  <si>
    <t>hipster haircut for men in the 21st century</t>
  </si>
  <si>
    <t>aerial drone shot of a modern combine harvester working day in a big wheat field .</t>
  </si>
  <si>
    <t>view of persons walking on a dune in the desert</t>
  </si>
  <si>
    <t>back of the neck designs meanings way to the mind</t>
  </si>
  <si>
    <t>flowers in a mason jar</t>
  </si>
  <si>
    <t>modern kitchen with a splash of colour</t>
  </si>
  <si>
    <t>actor and his son are sighted on the beach</t>
  </si>
  <si>
    <t>baseball player pitches during a baseball game against sports team</t>
  </si>
  <si>
    <t>fictional character -- is an animated cartoon character in the series of cartoons .</t>
  </si>
  <si>
    <t>design ideas for a huge beach style full sun backyard brick garden path .</t>
  </si>
  <si>
    <t>artist of the band performs during festival .</t>
  </si>
  <si>
    <t>varying stripes are fun on the ceiling of this nursery .</t>
  </si>
  <si>
    <t>a worker on the banks</t>
  </si>
  <si>
    <t>family time in the forest</t>
  </si>
  <si>
    <t>illustrations of famous symbols for holiday category</t>
  </si>
  <si>
    <t>person and actor attend the series premiere</t>
  </si>
  <si>
    <t>woman smiling at the sea</t>
  </si>
  <si>
    <t>western christian holiday from the tree !</t>
  </si>
  <si>
    <t>the cheerleaders strut their stuff ahead</t>
  </si>
  <si>
    <t>dancer at the gala performance .</t>
  </si>
  <si>
    <t>the price of avocados is coming down</t>
  </si>
  <si>
    <t>person , pair of table lamps circa 1</t>
  </si>
  <si>
    <t>the little gingerbread house near the christmas tree .</t>
  </si>
  <si>
    <t>dahlia - beautiful pink flower in the garden</t>
  </si>
  <si>
    <t>-- is like an old cow .</t>
  </si>
  <si>
    <t>children and mothers silhouetted at sunset at a playground along beachfront</t>
  </si>
  <si>
    <t>person in the entry of his 1920s - style apartment .</t>
  </si>
  <si>
    <t>whip zoom out from skyline on a bright sunny day</t>
  </si>
  <si>
    <t>football player meets young fans during a press conference</t>
  </si>
  <si>
    <t>person looking at one of the older boats !</t>
  </si>
  <si>
    <t>model of a human skull</t>
  </si>
  <si>
    <t>portrait of cute little girl and her mother playing with crayons while painting a face each other in the house</t>
  </si>
  <si>
    <t>aerial flying over mountain range</t>
  </si>
  <si>
    <t>ripe sweet strawberries in plastic basket on a green lawn .</t>
  </si>
  <si>
    <t>historical buildings in the old town .</t>
  </si>
  <si>
    <t>rhythm and blues artist performs on stage</t>
  </si>
  <si>
    <t>it 's all about the eyes in owls , including these .</t>
  </si>
  <si>
    <t>set of cute cartoon animals on the farm</t>
  </si>
  <si>
    <t>metro nightclub : most people in this picture probably got there by taxi .</t>
  </si>
  <si>
    <t>but running a family of four would not have been possible without the support of my husband</t>
  </si>
  <si>
    <t>coconut palm trees isolated on a white background</t>
  </si>
  <si>
    <t>abstract shapes of the building with blue glass and country</t>
  </si>
  <si>
    <t>chemical compound suggests that the diversity of butterflies could be seriously underestimated</t>
  </si>
  <si>
    <t>galley kitchen with a large floor - to - ceiling window</t>
  </si>
  <si>
    <t>celebrity performs for music executive in the audience</t>
  </si>
  <si>
    <t>the brief was to open up the ground floor living spaces , whilst reconnecting the core of the house to the sunny south facing garden .</t>
  </si>
  <si>
    <t>royalty free photograph of young girl diving into a swimming pool on summer holiday</t>
  </si>
  <si>
    <t>girl sitting in the restaurant and thinking about something</t>
  </si>
  <si>
    <t>illustration of eagle icon isolated on a white background</t>
  </si>
  <si>
    <t>contracts - putting her signature on a document using a fountain pen</t>
  </si>
  <si>
    <t>contest entry for professional logo for an old folks and retirement home</t>
  </si>
  <si>
    <t>person fallen for a long time ago</t>
  </si>
  <si>
    <t>cars parked on a snowy road at night in a city</t>
  </si>
  <si>
    <t>illustration of a driver in car , with lines indicating speech</t>
  </si>
  <si>
    <t>seamless pattern with hand - drawn tropical leaves .</t>
  </si>
  <si>
    <t>owl sits on a tree branch under the moon and starry sky</t>
  </si>
  <si>
    <t>he 's talking to his landlord about taking the bars off the windows .</t>
  </si>
  <si>
    <t>façade ; the home of book character in book , novel by human language</t>
  </si>
  <si>
    <t>pop artist and dancers perform</t>
  </si>
  <si>
    <t>photo at night in the winter</t>
  </si>
  <si>
    <t>me and person saw automobile make on sunday .</t>
  </si>
  <si>
    <t>the best -- and worst -- of sculptures</t>
  </si>
  <si>
    <t>this floor is completely made of coins</t>
  </si>
  <si>
    <t>earrings made of gold , emeralds , and pearls .</t>
  </si>
  <si>
    <t>marguerite bedding plants in a garden centre for sale ready for early summer planting</t>
  </si>
  <si>
    <t>how to find happiness by choosing the right job for you</t>
  </si>
  <si>
    <t>a sense of conversation and growth is conveyed through flowers and vines growing out to reach and intertwine with each other .</t>
  </si>
  <si>
    <t>person in glitter with a wide heel for little girls</t>
  </si>
  <si>
    <t>actor attends the series to discuss at build studio .</t>
  </si>
  <si>
    <t>third - floor exhibits at the museum</t>
  </si>
  <si>
    <t>courtesy of visitor says he caught this - foot alligator saturday while angling for catfish .</t>
  </si>
  <si>
    <t>ferry blown from its moorings as high winds batter english region</t>
  </si>
  <si>
    <t>make a heart - shaped gift box for holiday !</t>
  </si>
  <si>
    <t>professional boxer slips a punch from boxer in the eighth round</t>
  </si>
  <si>
    <t>description of the philosophy written on concrete</t>
  </si>
  <si>
    <t>silhouette of a lonely tree</t>
  </si>
  <si>
    <t>social opinion icons set in flat style for any design</t>
  </si>
  <si>
    <t>another look at the above granite .</t>
  </si>
  <si>
    <t>it is roughly similar to the finished product .</t>
  </si>
  <si>
    <t>i like that especially for natural ventilation just open the windows !</t>
  </si>
  <si>
    <t>the house , a plot of land in the forest and near the river</t>
  </si>
  <si>
    <t>pale tones of purples and pinks produce this very chic bouquet</t>
  </si>
  <si>
    <t>young parents and daughters on a beach</t>
  </si>
  <si>
    <t>turning heads : last month , person stunned as she walked in show</t>
  </si>
  <si>
    <t>tv character teamed to have artists decorate this wall , which now features a bird designed to symbolize how everyone has the power to fly away if their house is not a safe haven .</t>
  </si>
  <si>
    <t>actor attends the series to discuss at hq .</t>
  </si>
  <si>
    <t>chair grows with the child -- remove inserts as he or she grows !</t>
  </si>
  <si>
    <t>go old school and give your groomsmen the vintage gift of a cigar , monogrammed lighter , and a flask !</t>
  </si>
  <si>
    <t>giant dog lying on the ground</t>
  </si>
  <si>
    <t>person , the cute blue elephant</t>
  </si>
  <si>
    <t>family with person on a bench</t>
  </si>
  <si>
    <t>how can you share the love of builder this holiday season ? idea is to invite someone over for dinner .</t>
  </si>
  <si>
    <t>football player watches football player in action during a first team training session .</t>
  </si>
  <si>
    <t>woman with long brown hair showing both thumbs up</t>
  </si>
  <si>
    <t>blues artist performs in concert during show at building</t>
  </si>
  <si>
    <t>brand takes one of several successful kicks during the game</t>
  </si>
  <si>
    <t>the print for any age woman .</t>
  </si>
  <si>
    <t>update your laundry room or pantry with a stylish sliding barn door !</t>
  </si>
  <si>
    <t>singer was the smartest person you 'd ever heard of .</t>
  </si>
  <si>
    <t>woman , wife of astronaut , in a dress - 1960s</t>
  </si>
  <si>
    <t>close up of artwork with a butterfly</t>
  </si>
  <si>
    <t>students and tourist cool off at the fountain in tourist attraction</t>
  </si>
  <si>
    <t>boats lined up alongside the geographical feature category in the village</t>
  </si>
  <si>
    <t>fish in our beautiful lake .</t>
  </si>
  <si>
    <t>boys looking at a vehicle</t>
  </si>
  <si>
    <t>resting tired feet in the sea .</t>
  </si>
  <si>
    <t>photographs that show people of different nationalities giving the finger</t>
  </si>
  <si>
    <t>person accepts the award from person</t>
  </si>
  <si>
    <t>old fashioned road sign giving directions</t>
  </si>
  <si>
    <t>rock artist performs during his opening show .</t>
  </si>
  <si>
    <t>shoots while warming up prior to the second leg match .</t>
  </si>
  <si>
    <t>airliner returns to the skies</t>
  </si>
  <si>
    <t>cute cartoon owl with a camera -- stock vector #</t>
  </si>
  <si>
    <t>tv producer and person attend the european premiere</t>
  </si>
  <si>
    <t>a portrait of assistant coach</t>
  </si>
  <si>
    <t>birds flock to a tree on a cold winter day</t>
  </si>
  <si>
    <t>small plastic bottles still mineral water being handed to competitors in the marathon</t>
  </si>
  <si>
    <t>funny dog playing football as a goalkeeper</t>
  </si>
  <si>
    <t>foot reaches up through the seat from out of a toilet in a domestic bathroom .</t>
  </si>
  <si>
    <t>from a couple of years ago , just catching the light off the water .</t>
  </si>
  <si>
    <t>golfer in a blue striped shirt smiles after a successful drive on the golf course</t>
  </si>
  <si>
    <t>women sleeping on the couch at home</t>
  </si>
  <si>
    <t>photo of a house , with hay stacked in a tree</t>
  </si>
  <si>
    <t>dried fish and squid for sale at a seafood market</t>
  </si>
  <si>
    <t>a fan holds aloft a homemade trophy in the stands</t>
  </si>
  <si>
    <t>hillside with trees , oil on canvas by painting artist --</t>
  </si>
  <si>
    <t>eat colors for your health - green food , eat a rainbow of fruits and vegetables , vector illustration .</t>
  </si>
  <si>
    <t>person at the new restaurant</t>
  </si>
  <si>
    <t>a view of fishing boats in port</t>
  </si>
  <si>
    <t>black silhouette of a sitting cat .</t>
  </si>
  <si>
    <t>actor at the premiere of fiction book during festival</t>
  </si>
  <si>
    <t>supporting evidence comparative anatomy - this is the comparative study of certain organisms showing similarities in anatomical features .</t>
  </si>
  <si>
    <t>a model walks the runway at show during fashion week .</t>
  </si>
  <si>
    <t>money on a wooden table top</t>
  </si>
  <si>
    <t>football player celebrates with a giant flag after they won football competition by beating football team in the final</t>
  </si>
  <si>
    <t>rugby player of american football team scores a try during the round match between american football team and biological species .</t>
  </si>
  <si>
    <t>a pattern of leaves in different colors</t>
  </si>
  <si>
    <t>hairdresser washing a clients hair in a modern basin in her hairdressing salon .</t>
  </si>
  <si>
    <t>islamic structure is one of the largest mosques in the world , encompassing square metres and with the ability to accommodate worshippers at time .</t>
  </si>
  <si>
    <t>person of the 60s &amp; 70s</t>
  </si>
  <si>
    <t>olympic athlete takes 3rd place during the audi fis alpine ski world cup women 's slalom</t>
  </si>
  <si>
    <t>reaction from the bench as the clock wound down on victory .</t>
  </si>
  <si>
    <t>close up of a pineapple showing texture and detail .</t>
  </si>
  <si>
    <t>unique chandelier inside the cultural center</t>
  </si>
  <si>
    <t>a dolly shot of the running river through the narrow valley</t>
  </si>
  <si>
    <t>this is the event electric super car for show</t>
  </si>
  <si>
    <t>metal sign for the building</t>
  </si>
  <si>
    <t>nice picture of a sunflower in the field</t>
  </si>
  <si>
    <t>block in linen with a custom hearth .</t>
  </si>
  <si>
    <t>actor in a high slit dress</t>
  </si>
  <si>
    <t>set of stickers of stylized dinosaurs with an ethical painting , names</t>
  </si>
  <si>
    <t>the corresponding phase diagram corresponds to am</t>
  </si>
  <si>
    <t>person an event featuring u.s. beef and pork .</t>
  </si>
  <si>
    <t>turn one into a table , a planter , or just cover it in moss and flowers to make it look pretty .</t>
  </si>
  <si>
    <t>view the multitude that reside .</t>
  </si>
  <si>
    <t>the first session on the praying hands</t>
  </si>
  <si>
    <t>property image # an unique - bedroom retreat in a lovely rural location in the grounds .</t>
  </si>
  <si>
    <t>gospel artist performs with an unidentified woman</t>
  </si>
  <si>
    <t>actor with baby borne after she suffered a serious stroke</t>
  </si>
  <si>
    <t>the medical team during match .</t>
  </si>
  <si>
    <t>find this pin and more on diy : flooring .</t>
  </si>
  <si>
    <t>a chemical test tube with biohazard icon stock vector</t>
  </si>
  <si>
    <t>tourists having their group picture taken near the train</t>
  </si>
  <si>
    <t>a city and tourist attraction</t>
  </si>
  <si>
    <t>vector illustration of a banner for occasion .</t>
  </si>
  <si>
    <t>starting at low altitude to high altitude down a river</t>
  </si>
  <si>
    <t>reels from a punch from boxer during a fight .</t>
  </si>
  <si>
    <t>the entrance to the park</t>
  </si>
  <si>
    <t>leaving neighborhood by boat with the flag</t>
  </si>
  <si>
    <t>operator speak grainy textured icon for overlay watermark stamps .</t>
  </si>
  <si>
    <t>mountain biking down the trail .</t>
  </si>
  <si>
    <t>someone 's already made replicas of the vehicles</t>
  </si>
  <si>
    <t>discover some of the dog friendly attractions .</t>
  </si>
  <si>
    <t>the spirit of the forest</t>
  </si>
  <si>
    <t>automobile model i think they should build a modern version of this .</t>
  </si>
  <si>
    <t>film character , hobby and a whole lot of halo</t>
  </si>
  <si>
    <t>business : estate formally opened a new library on friday</t>
  </si>
  <si>
    <t>football player has failed to play a single game for football team this season</t>
  </si>
  <si>
    <t>hand proudly waving the national flag 3d rendering</t>
  </si>
  <si>
    <t>the buildings by real estate business .</t>
  </si>
  <si>
    <t>how to deal with a mouldy house that 's ruining your health</t>
  </si>
  <si>
    <t>the 2.5 has excellent performance and feels more planted than the smaller engined car for some reason .</t>
  </si>
  <si>
    <t>stitch pattern for a card or pin .</t>
  </si>
  <si>
    <t>bright colours in high summer</t>
  </si>
  <si>
    <t>young woman studying in library with notepad at the university</t>
  </si>
  <si>
    <t>street style : celeb - filled shots from outside this weekend 's shows</t>
  </si>
  <si>
    <t>person works on a pickup .</t>
  </si>
  <si>
    <t>sales tall on a market</t>
  </si>
  <si>
    <t>room is a double room on the second floor</t>
  </si>
  <si>
    <t>a logo sign outside of a facility occupied by financial services business</t>
  </si>
  <si>
    <t>people participate in an event .</t>
  </si>
  <si>
    <t>is the oddly roofed building on the harbor .</t>
  </si>
  <si>
    <t>the lower stilted lighthouse on sea</t>
  </si>
  <si>
    <t>comic book character is on a rampage .</t>
  </si>
  <si>
    <t>a city gets some air before she hits the water .</t>
  </si>
  <si>
    <t>film director attends the premiere for film festival</t>
  </si>
  <si>
    <t>view of a street scene .</t>
  </si>
  <si>
    <t>there 's a bear on my chair</t>
  </si>
  <si>
    <t>young elementary aged girl swinging on a tire swing in the bright spring sunshine</t>
  </si>
  <si>
    <t>hands on keyboard and computer mouse .</t>
  </si>
  <si>
    <t>deep fried mushroom that taste similar to meat ?</t>
  </si>
  <si>
    <t>tire swing hanging from a tree</t>
  </si>
  <si>
    <t>footballers during a training session</t>
  </si>
  <si>
    <t>your classic checkers game with a variety of ways to play !</t>
  </si>
  <si>
    <t>actors on stage at show at theater</t>
  </si>
  <si>
    <t>map from the boys as ever</t>
  </si>
  <si>
    <t>puppy lying on a rock</t>
  </si>
  <si>
    <t>made to order - last unicorn of the sea</t>
  </si>
  <si>
    <t>beach protected by artificial reefs on the coast</t>
  </si>
  <si>
    <t>percent of everything donated will go directly to the students for school supplies .</t>
  </si>
  <si>
    <t>bomber digital art design on a white t shirt</t>
  </si>
  <si>
    <t>propaganda poster by the government</t>
  </si>
  <si>
    <t>automobile model : the history of the car</t>
  </si>
  <si>
    <t>happy beard young man using tablet computer in the street at sunset</t>
  </si>
  <si>
    <t>members of the volleyball team celebrate a point .</t>
  </si>
  <si>
    <t>icebreaker texts that are as smooth as silk</t>
  </si>
  <si>
    <t>late afternoon light near catches foaming crashing waves from near public viewpoint at this geographical feature coastal</t>
  </si>
  <si>
    <t>i had these pink roller skates in the 80 's !</t>
  </si>
  <si>
    <t>the illustration of beautiful hand drawn background with different houses and lettering .</t>
  </si>
  <si>
    <t>person fills a wagon in the field</t>
  </si>
  <si>
    <t>some of the green splendour .</t>
  </si>
  <si>
    <t>medical workers examine a starving child</t>
  </si>
  <si>
    <t>state and filming location on a rainy day , man with umbrella .</t>
  </si>
  <si>
    <t>it one of the wedding she coordinated</t>
  </si>
  <si>
    <t>girl in raincoat riding on a bicycle under the rain .</t>
  </si>
  <si>
    <t>panoramic interior view of the largest church</t>
  </si>
  <si>
    <t>people dancing in the street during holiday period</t>
  </si>
  <si>
    <t>texture of a tile of dark chocolate</t>
  </si>
  <si>
    <t>panoramic aerial view of arch bridge in a beautiful summer day</t>
  </si>
  <si>
    <t>cowboy and cowgirl dancing country western dance , isolated on white , vector illustration , no transparencies , eps</t>
  </si>
  <si>
    <t>after a series of top - 10 finishes , person got his first victory .</t>
  </si>
  <si>
    <t>a pumpkin patch in october</t>
  </si>
  <si>
    <t>soccer player during the match .</t>
  </si>
  <si>
    <t>puzzle pieces starting a new job or position for experience , skills and references</t>
  </si>
  <si>
    <t>a football team runs a passing play and the receiver catches the ball on the run</t>
  </si>
  <si>
    <t>cattle are seen near the flames of the fire .</t>
  </si>
  <si>
    <t>low - angle perspective of an abandoned office or school building with broken windows , graffiti , and debris</t>
  </si>
  <si>
    <t>glamorous colorful lipstick set on the sparkling effects background vector art illustration</t>
  </si>
  <si>
    <t>cartoon vector illustration of a set of letters expressing different emotions</t>
  </si>
  <si>
    <t>tourist attraction in the north fork</t>
  </si>
  <si>
    <t>cloud watching from the front doorway .</t>
  </si>
  <si>
    <t>model arrives for the premiere</t>
  </si>
  <si>
    <t>the cover of a comic book that was created to teach country about the dangers of political ideology .</t>
  </si>
  <si>
    <t>folk rock artist performs at festival</t>
  </si>
  <si>
    <t>multiple images of a man</t>
  </si>
  <si>
    <t>baby is the size of a peach during week of pregnancy</t>
  </si>
  <si>
    <t>mascot with a dance partner .</t>
  </si>
  <si>
    <t>football coach reacts to a call during their game against award winner .</t>
  </si>
  <si>
    <t>artist of artist performs live on stage .</t>
  </si>
  <si>
    <t>love these bracelets from manufacturing !</t>
  </si>
  <si>
    <t>person explains the rules of the game .</t>
  </si>
  <si>
    <t>basketball point guard calls out a play as his team takes .</t>
  </si>
  <si>
    <t>put it in the kitchen to invite togetherness into the home</t>
  </si>
  <si>
    <t>does us state have foot sand dunes in the middle of nowhere for no reason ? of course it does .</t>
  </si>
  <si>
    <t>the silhouette of folk rock artist on stage .</t>
  </si>
  <si>
    <t>a typical setting in an average household</t>
  </si>
  <si>
    <t>person in action during a game against sports team</t>
  </si>
  <si>
    <t>wild animals in a stained glass window in the building</t>
  </si>
  <si>
    <t>boxing because not every girl dreams of being a princess mug</t>
  </si>
  <si>
    <t>tourists walking in the countryside</t>
  </si>
  <si>
    <t>gets ready to enter the water before</t>
  </si>
  <si>
    <t>assorted dishes at a restaurant</t>
  </si>
  <si>
    <t>the judges made a point of referring to person throughout the night</t>
  </si>
  <si>
    <t>eggs in the shopping cart</t>
  </si>
  <si>
    <t>actors attend festival after party .</t>
  </si>
  <si>
    <t>person attends the festival portrait studio</t>
  </si>
  <si>
    <t>golden compass in golden wreath in center of shield .</t>
  </si>
  <si>
    <t>football player during the match , played .</t>
  </si>
  <si>
    <t>illustration of boy and girl in invention .</t>
  </si>
  <si>
    <t>outside the main entrance at night</t>
  </si>
  <si>
    <t>i 'm going to train my cats to do this , why this could open a whole new world for them .</t>
  </si>
  <si>
    <t>piles of discarded wrapping paper from opened gifts around the christmas tree .</t>
  </si>
  <si>
    <t>baseball player throws out a ceremonial first pitch to baseball player the day he officially retires as sports team</t>
  </si>
  <si>
    <t>actor arrives at the 74th</t>
  </si>
  <si>
    <t>a few weeks ago , we were introduced .</t>
  </si>
  <si>
    <t>view over to a blue sea</t>
  </si>
  <si>
    <t>pop artist wore a glittering green dress from fall collection when she presented the designer with the evening 's award .</t>
  </si>
  <si>
    <t>silk dress by organisation founder , via the metropolitan museum of art .</t>
  </si>
  <si>
    <t>business man with a golden magnifying glass on a white background</t>
  </si>
  <si>
    <t>drying rugs on the roof</t>
  </si>
  <si>
    <t>actor is photographed for the observer</t>
  </si>
  <si>
    <t>senior man gray hair use a smartphone sitting on the veranda in film format</t>
  </si>
  <si>
    <t>tv personality arrives for the premiere .</t>
  </si>
  <si>
    <t>cruising through the lonely fields</t>
  </si>
  <si>
    <t>person and actor attend fashion show during fashion week .</t>
  </si>
  <si>
    <t>kangaroo in the vegetable garden</t>
  </si>
  <si>
    <t>group of soldiers carrying a wounded comrade</t>
  </si>
  <si>
    <t>the man is a doctor in uniform .</t>
  </si>
  <si>
    <t>vector silhouette of a dog on a white background .</t>
  </si>
  <si>
    <t>turning the evolutionary clock back on a light - sensitive protein</t>
  </si>
  <si>
    <t>any athlete 's home away from home .</t>
  </si>
  <si>
    <t>artwork decorates the walls throughout the home .</t>
  </si>
  <si>
    <t>players celebrate with the trophy after winning the final</t>
  </si>
  <si>
    <t>soft focused of horse is walking on the grass with nature background</t>
  </si>
  <si>
    <t>textures of a very old rock wall</t>
  </si>
  <si>
    <t>a territory of enchanting horses</t>
  </si>
  <si>
    <t>garment for every occasion , person wrap !</t>
  </si>
  <si>
    <t>illustration of an old wooden sign suspended on chains</t>
  </si>
  <si>
    <t>tourist attraction in the morning mist</t>
  </si>
  <si>
    <t>image may contain : person , on stage , sitting and playing a musical instrument</t>
  </si>
  <si>
    <t>tier layer , blueberry filling with white buttercream frosting .</t>
  </si>
  <si>
    <t>a chic look with a class white pocket square # fashion</t>
  </si>
  <si>
    <t>beautiful bride by the window</t>
  </si>
  <si>
    <t>man carrying a basket in a laundromat</t>
  </si>
  <si>
    <t>coach , the head coach looks on during the match .</t>
  </si>
  <si>
    <t>this was one of my favorite toys .</t>
  </si>
  <si>
    <t>young man in the forest at night</t>
  </si>
  <si>
    <t>a couple of the players pose for pics on ice with the team before the game .</t>
  </si>
  <si>
    <t>person hits the ball against basic during their baseball game .</t>
  </si>
  <si>
    <t>cheerful decoration for the home</t>
  </si>
  <si>
    <t>illustration of a spider web and spider</t>
  </si>
  <si>
    <t>the camera spins around a football player running a drill on the field at night</t>
  </si>
  <si>
    <t>jet fighter in a hangar</t>
  </si>
  <si>
    <t>actor arriving at the season premiere of damages</t>
  </si>
  <si>
    <t>tv character and person at an event</t>
  </si>
  <si>
    <t>young businessman in a chair</t>
  </si>
  <si>
    <t>all rooms come with private bathrooms and hot water</t>
  </si>
  <si>
    <t>portrait of a wedding party</t>
  </si>
  <si>
    <t>looking bright : the rapper dressed up in a patterned , short - sleeved t - shirt , coupled with white trousers , and two - toned sneakers</t>
  </si>
  <si>
    <t>food leaves on a road</t>
  </si>
  <si>
    <t>living room as you enter building function</t>
  </si>
  <si>
    <t>house and river from bridge , a city</t>
  </si>
  <si>
    <t>pairs of men dancing a slow dance in a small club .</t>
  </si>
  <si>
    <t>book cover will be preserved</t>
  </si>
  <si>
    <t>passenger in a bus station</t>
  </si>
  <si>
    <t>dog playing in the backyard</t>
  </si>
  <si>
    <t>view out a sliding glass door onto a balcony</t>
  </si>
  <si>
    <t>interest , single pink flower growing on a shrub</t>
  </si>
  <si>
    <t>picture of an antique car pulling a trailer</t>
  </si>
  <si>
    <t>zodiac sign on a background of the starry sky with the scheme of stars in the constellation , vector illustration vector</t>
  </si>
  <si>
    <t>well - dressed trendy man talking with mobile phone in a city on sunset time</t>
  </si>
  <si>
    <t>chalkboard emblem written on a blackboard</t>
  </si>
  <si>
    <t>a group of business partners sharing a toast</t>
  </si>
  <si>
    <t>the great wall of china unrestored portion</t>
  </si>
  <si>
    <t>kettle boiling on a campfire</t>
  </si>
  <si>
    <t>lighting of the annual ceremony</t>
  </si>
  <si>
    <t>these were branches spray painted with gold paint .</t>
  </si>
  <si>
    <t>the balcony outside the rooms</t>
  </si>
  <si>
    <t>an interior of an empty train carriage</t>
  </si>
  <si>
    <t>the poster captures a key confrontation between person and book character in season .</t>
  </si>
  <si>
    <t>can you name people that are in this pic ?</t>
  </si>
  <si>
    <t>theater is seen as preparations are made for awards .</t>
  </si>
  <si>
    <t>a mouse rides on the back of a frog in floodwaters in the northern city .</t>
  </si>
  <si>
    <t>a branch foregrounds the heart shaped sun during an annular solar eclipse seen .</t>
  </si>
  <si>
    <t>a group of leading classical artists came together with goal : to bring back the true and divinely inspired culture and share it with the world through the universal language of music and dance .</t>
  </si>
  <si>
    <t>silhouette of a tired sportsman at sunset with a city in the background</t>
  </si>
  <si>
    <t>a city near the border as seen from the shore on a beautiful sunny spring day</t>
  </si>
  <si>
    <t>majesty of transit vehicle type</t>
  </si>
  <si>
    <t>people enjoying a sunny day in beach in bay .</t>
  </si>
  <si>
    <t>house which is up for sale for £ 600,000</t>
  </si>
  <si>
    <t>a tray of glasses with bubbling champagne</t>
  </si>
  <si>
    <t>a green , gold and navy wedding ceremony .</t>
  </si>
  <si>
    <t>the living room at the ranch</t>
  </si>
  <si>
    <t>ago , explorer tried to climb to the top of what would eventually be called mountain ... and failed .</t>
  </si>
  <si>
    <t>a freaky black cat caught in the moon 's glow makes a great decoration for your visitors !</t>
  </si>
  <si>
    <t>branch of cherry blossoms with a lot of white flowers</t>
  </si>
  <si>
    <t>a macro shot of fly on a white background .</t>
  </si>
  <si>
    <t>a simple illustration of a waitress based on a sketch i made .</t>
  </si>
  <si>
    <t>she wore her blonde locks loosely around her shoulders and slipped on a pair of light grey skinny jeans and black flats</t>
  </si>
  <si>
    <t>the access road to the boat launch .</t>
  </si>
  <si>
    <t>attractive young wedding couple holding hands near an old medieval castle in the forest</t>
  </si>
  <si>
    <t>animal howling at the universe .</t>
  </si>
  <si>
    <t>visual artist makes her speech during the award ceremony</t>
  </si>
  <si>
    <t>christmas bauble and felt owl hanging on the tree</t>
  </si>
  <si>
    <t>the pond 's far shore offers placid views from a bridge where one of several small creeks joins its waters .</t>
  </si>
  <si>
    <t>biological species growing among the canyons</t>
  </si>
  <si>
    <t>a bascule bridge across a canal at dusk</t>
  </si>
  <si>
    <t>the desk in the room</t>
  </si>
  <si>
    <t>small cute puppy wearing a flower crown on white background .</t>
  </si>
  <si>
    <t>striped cat is interested something on red .</t>
  </si>
  <si>
    <t>cheerleaders perform during the first half of a football game .</t>
  </si>
  <si>
    <t>double and triple parking along a city causes congestion which backs up .</t>
  </si>
  <si>
    <t>this is just epic in so many ways .</t>
  </si>
  <si>
    <t>child walking on the sidewalk along the road</t>
  </si>
  <si>
    <t>portrait of a young woman praying .</t>
  </si>
  <si>
    <t>basketball player moves up court during a game against sports team won 7269</t>
  </si>
  <si>
    <t>a city featuring general coastal views and a beach as well as a couple</t>
  </si>
  <si>
    <t>pop artist and film director arrive at the premiere .</t>
  </si>
  <si>
    <t>rays in the dense jungle</t>
  </si>
  <si>
    <t>biological species climbing a steep rock face</t>
  </si>
  <si>
    <t>bright pink flower sits above a small bush of leaves in a park</t>
  </si>
  <si>
    <t>film costumer designer and actor attend the fashion show .</t>
  </si>
  <si>
    <t>person takes the ball to the net .</t>
  </si>
  <si>
    <t>police officers , firefighters and rescue workers are seen at the site of an attack after a truck drove into a crowd watching a fireworks display in the town .</t>
  </si>
  <si>
    <t>this and that ... my random thoughts : a new designer on the block and a free pattern</t>
  </si>
  <si>
    <t>funny baby girl with a big colorful candy</t>
  </si>
  <si>
    <t>celebrity and actor attended the wedding of their friends</t>
  </si>
  <si>
    <t>pilgrimage from person to the grave of person</t>
  </si>
  <si>
    <t>children camping in a tent in the backyard</t>
  </si>
  <si>
    <t>person splits a hotel room in half turning it into an incredible artwork</t>
  </si>
  <si>
    <t>three graduated ivory carvings of a pair of deities in an embrace</t>
  </si>
  <si>
    <t>martial artist attends a special preview of the film .</t>
  </si>
  <si>
    <t>coast near south coast the uk beautiful view and popular location</t>
  </si>
  <si>
    <t>a man sitting in his fishing boat</t>
  </si>
  <si>
    <t>celebrity and her brother , cycles during event</t>
  </si>
  <si>
    <t>view the men 's y - classic sweatshirt in black online today from industry</t>
  </si>
  <si>
    <t>human hand holds the clock with the arrows .</t>
  </si>
  <si>
    <t>an elder is seen posing here in a traditional cloak .</t>
  </si>
  <si>
    <t>sculpture -- stock photo #</t>
  </si>
  <si>
    <t>a cup of tea , milk and sugar</t>
  </si>
  <si>
    <t>a view from person , looking at the mountains to the northwest</t>
  </si>
  <si>
    <t>all signs point to spring , in our latest shoe collection .</t>
  </si>
  <si>
    <t>human skull with horns turned to the left vector art illustration</t>
  </si>
  <si>
    <t>view over the red valley</t>
  </si>
  <si>
    <t>actor and her family went .</t>
  </si>
  <si>
    <t>controversy for the mandatory payment of organic bags for fruit and vegetables</t>
  </si>
  <si>
    <t>view of the modern city !</t>
  </si>
  <si>
    <t>player playing with a soccer ball</t>
  </si>
  <si>
    <t>a black cat looking at the moon .</t>
  </si>
  <si>
    <t>an officer with a dog .</t>
  </si>
  <si>
    <t>person at the summit of person , kb</t>
  </si>
  <si>
    <t>always bargain at the markets</t>
  </si>
  <si>
    <t>one of my favorite neutrals with a darker gold on the ceiling , and wide white molding .</t>
  </si>
  <si>
    <t>this looks real ... mini food made of polymer clay</t>
  </si>
  <si>
    <t>person - these would be fun for your celebration .</t>
  </si>
  <si>
    <t>a delicious golden apple pie on shiny black background stock photo</t>
  </si>
  <si>
    <t>love these boys and girls .</t>
  </si>
  <si>
    <t>a sign on the front gate of headquarters is seen .</t>
  </si>
  <si>
    <t>expanded weakest braid is the stand so i thought i 'd practice on it .</t>
  </si>
  <si>
    <t>businessman preparing a meal in the kitchen</t>
  </si>
  <si>
    <t>view on a small rural village during summer</t>
  </si>
  <si>
    <t>mounds of grass on a landscape</t>
  </si>
  <si>
    <t>a downward shot between skyscrapers</t>
  </si>
  <si>
    <t>the summit on a clear day</t>
  </si>
  <si>
    <t>people standing under a street sign</t>
  </si>
  <si>
    <t>christmas tree decorates the town square in december</t>
  </si>
  <si>
    <t>example : what is the rate of acceleration .</t>
  </si>
  <si>
    <t>the temple from the east</t>
  </si>
  <si>
    <t>also known as the floating lake</t>
  </si>
  <si>
    <t>artwork inspired tattoo on the back of the left arm .</t>
  </si>
  <si>
    <t>soccer player aims a ball during sports association .</t>
  </si>
  <si>
    <t>boys in traditional dress in the remote town</t>
  </si>
  <si>
    <t>engineer signing autographs before a game against sports team .</t>
  </si>
  <si>
    <t>calendar in assorted colors with large date boxes .</t>
  </si>
  <si>
    <t>art gallery is reflected on a window</t>
  </si>
  <si>
    <t>opening night of site - specific installation .</t>
  </si>
  <si>
    <t>olympic athlete crosses the line in the men 's road race .</t>
  </si>
  <si>
    <t>digital render of an ash tree isolated on white background</t>
  </si>
  <si>
    <t>abstract animated square strokes forms white heart symbol on red background .</t>
  </si>
  <si>
    <t>road tripping peak hour , a base and an active volcano in suvs</t>
  </si>
  <si>
    <t>actor looks on during festival</t>
  </si>
  <si>
    <t>property image # villa on the coast , km</t>
  </si>
  <si>
    <t>the bridge was opened to traffic during the night</t>
  </si>
  <si>
    <t>baseball player throws against sports team</t>
  </si>
  <si>
    <t>the frame : new tv transforms into wall art</t>
  </si>
  <si>
    <t>we love this look , with cut off shorts &amp; a fedora</t>
  </si>
  <si>
    <t>hard to see , but the diving from such great heights was beautiful with the spray and the lighting</t>
  </si>
  <si>
    <t>time lapse - winter sky in the night</t>
  </si>
  <si>
    <t>from her fancy fedora to her cuffed boyfriend jeans to her fearless mix of black and brown , there are so many reasons why we love this late - summer look .</t>
  </si>
  <si>
    <t>a lone man climbs a snow covered hill</t>
  </si>
  <si>
    <t>trains crossing at the station</t>
  </si>
  <si>
    <t>a wedding guest laughing during speeches</t>
  </si>
  <si>
    <t>quick drawing of the boy !</t>
  </si>
  <si>
    <t>those lazy , hazy , crazy days of summer .</t>
  </si>
  <si>
    <t>vs free states in country had states - us map free and slave</t>
  </si>
  <si>
    <t>with stars this big , you know the fashion 's sure to be good .</t>
  </si>
  <si>
    <t>having breakfast with a beautiful view</t>
  </si>
  <si>
    <t>smile for photographers while standing in front of a house</t>
  </si>
  <si>
    <t>a display of dancing for tourists</t>
  </si>
  <si>
    <t>other than a basketball team , organization leader gets pretty much everything he wants .</t>
  </si>
  <si>
    <t>aerial photograph of a village</t>
  </si>
  <si>
    <t>man on the street during event</t>
  </si>
  <si>
    <t>person , newest collection with the wide selections online</t>
  </si>
  <si>
    <t>in a city there are many examples of architecture .</t>
  </si>
  <si>
    <t>special lighting effects during festival</t>
  </si>
  <si>
    <t>back view of couple tourists covered with a plaid sitting on a hill near the tent and looking into the distance over the mountains , aerial slow motion 4k</t>
  </si>
  <si>
    <t>the tribes are one of the last peoples on earth with such strong intact tribal</t>
  </si>
  <si>
    <t>sculpture of profession assisting kid to safety</t>
  </si>
  <si>
    <t>koi fish and flowers on a pond</t>
  </si>
  <si>
    <t>file -- in this file photo , runs during the second half of a football game against sports team</t>
  </si>
  <si>
    <t>client : private residence in brief : to supply &amp; install carpet as a runner with black border to stairs</t>
  </si>
  <si>
    <t>a speaker that is as adventurous as you</t>
  </si>
  <si>
    <t>street style during spring summer .</t>
  </si>
  <si>
    <t>a peek inside the boys colorful shared bedroom</t>
  </si>
  <si>
    <t>ship berthed in the background</t>
  </si>
  <si>
    <t>frog perched on a leaf</t>
  </si>
  <si>
    <t>actor at the premiere of thriller film</t>
  </si>
  <si>
    <t>you 'll travel up feet from the valley floor .</t>
  </si>
  <si>
    <t>happy extended family running on the beach</t>
  </si>
  <si>
    <t>person will be on the track on saturday night .</t>
  </si>
  <si>
    <t>cover of composition is a lyrical massacre</t>
  </si>
  <si>
    <t>coach reacts to game against university .</t>
  </si>
  <si>
    <t>close - up of a neon sign in the bar</t>
  </si>
  <si>
    <t>damaged flat tire of an old car on the road</t>
  </si>
  <si>
    <t>civil engineer , detail of an oil painting by painting artist</t>
  </si>
  <si>
    <t>rope and buoys in a lake</t>
  </si>
  <si>
    <t>a horse stands amidst a derelict building site</t>
  </si>
  <si>
    <t>a butterfly sits on a flower on the outskirts</t>
  </si>
  <si>
    <t>sample of a flower being created for city workers at the dump .</t>
  </si>
  <si>
    <t>forgotten glasses with champagne on the surf</t>
  </si>
  <si>
    <t>male hand holding up a sign with a zero or o on it .</t>
  </si>
  <si>
    <t>resolution 3d images presents planets of the solar system .</t>
  </si>
  <si>
    <t>person designs the new lobby</t>
  </si>
  <si>
    <t>film character sitting in a chair near a christmas tree meets children .</t>
  </si>
  <si>
    <t>with the bell tower of church in the background</t>
  </si>
  <si>
    <t>cruise ship in the port</t>
  </si>
  <si>
    <t>fans arrive at the stadium prior to the match .</t>
  </si>
  <si>
    <t>close - up of lit lamp against the wall</t>
  </si>
  <si>
    <t>the left engine of plane stopped when it was flying at an altitude of feet with politician on board forcing an emergency landing .</t>
  </si>
  <si>
    <t>thinking of getting my hair this color</t>
  </si>
  <si>
    <t>this natural tree was cut from a local forest and serves as the family tree .</t>
  </si>
  <si>
    <t>police surrounded a home on sunday after finding an elderly man dead inside .</t>
  </si>
  <si>
    <t>that 's about it for landscapes - now the boats</t>
  </si>
  <si>
    <t>example of a classic bathroom design with a pedestal sink</t>
  </si>
  <si>
    <t>image titled talk to an autistic child step</t>
  </si>
  <si>
    <t>person and guests attend party</t>
  </si>
  <si>
    <t>beautiful bird on a branch with berries .</t>
  </si>
  <si>
    <t>looking down over person - to get to this point we had climbed vertical metres in a little over 2km</t>
  </si>
  <si>
    <t>romantic floral pattern and butterflies on a green background .</t>
  </si>
  <si>
    <t>wild pig in the autumn forest</t>
  </si>
  <si>
    <t>country artist poses backstage after an appearance on music video tv program .</t>
  </si>
  <si>
    <t>players celebrate victory after winning on penalties during football competition , round of last 16 , match .</t>
  </si>
  <si>
    <t>pop rock artist attends awards</t>
  </si>
  <si>
    <t>domestic turkeys in a field near the barn close up</t>
  </si>
  <si>
    <t>a driver was trapped in a car overnight .</t>
  </si>
  <si>
    <t>this new roof is a striking color and is sure to add durability and protection .</t>
  </si>
  <si>
    <t>intricate brickwork in the homes of 54 --</t>
  </si>
  <si>
    <t>i am so obsessed with person .</t>
  </si>
  <si>
    <t>no money for recovery ? let 's change that !</t>
  </si>
  <si>
    <t>actor arrives to attend the - european premiere .</t>
  </si>
  <si>
    <t>bread and wine is set on a table to share communion with the meal .</t>
  </si>
  <si>
    <t>person sings the national anthem before the game</t>
  </si>
  <si>
    <t>artist , daughter of noble person .</t>
  </si>
  <si>
    <t>posh food stalls at the night market</t>
  </si>
  <si>
    <t>viewed from the observation deck at twilight</t>
  </si>
  <si>
    <t>actor trying to open his car covered with snow during a snow storm</t>
  </si>
  <si>
    <t>a truncated version of triangle</t>
  </si>
  <si>
    <t>once i got inside , even though it is not that big , it filled my little heart to see all of these books everywhere !</t>
  </si>
  <si>
    <t>fruit on a white background</t>
  </si>
  <si>
    <t>from the ceremony to the catering has a variety of options for your special day .</t>
  </si>
  <si>
    <t>a brown puppy with bright blue eyes sitting in the snow .</t>
  </si>
  <si>
    <t>the muscular man tying tape around his hand preparing to fight</t>
  </si>
  <si>
    <t>players including person celebrate after drawing level with the champions after they went down to men</t>
  </si>
  <si>
    <t>person makes game saving catch for sports team</t>
  </si>
  <si>
    <t>image of into the black where the night never ends</t>
  </si>
  <si>
    <t>the backs of the flowers are tinged with violet</t>
  </si>
  <si>
    <t>a tank travels down road on the way .</t>
  </si>
  <si>
    <t>cartoon light clouds on a white sky background .</t>
  </si>
  <si>
    <t>tv programme creator speaks onstage</t>
  </si>
  <si>
    <t>footballer of person celebrates after scoring a goal to make it 10 with footballer</t>
  </si>
  <si>
    <t>a gothic red church door , photographed .</t>
  </si>
  <si>
    <t>path in the woods by person</t>
  </si>
  <si>
    <t>bathroom in a fine hotel in the countryside</t>
  </si>
  <si>
    <t>person stayed at hotel in a family room with boat - style bunk beds and a huge double</t>
  </si>
  <si>
    <t>logo with a soccer ball and ribbon</t>
  </si>
  <si>
    <t>golfer is in a positive mood as he seeks his first title .</t>
  </si>
  <si>
    <t>american football player running back for sports team is tackled by american football player in a game against sports team .</t>
  </si>
  <si>
    <t>going strong : hip hop artist stepped out on monday with hip hop artist as the two attended event on monday</t>
  </si>
  <si>
    <t>view of cheerful young women sitting on a curb outside a building</t>
  </si>
  <si>
    <t>actor looked chic on the awards red carpet .</t>
  </si>
  <si>
    <t>making a cup of coffee</t>
  </si>
  <si>
    <t>actor surprised some people when she appeared on the awards red carpet like this .</t>
  </si>
  <si>
    <t>country artist attends the event</t>
  </si>
  <si>
    <t>actor is seen with person during festival</t>
  </si>
  <si>
    <t>dancers perform at the release of production company .</t>
  </si>
  <si>
    <t>it 's like painting in the water</t>
  </si>
  <si>
    <t>new office building on the site</t>
  </si>
  <si>
    <t>head over heels for this !</t>
  </si>
  <si>
    <t>actors at the golden globes both in garment</t>
  </si>
  <si>
    <t>happy young family spending time outdoor on a spring day</t>
  </si>
  <si>
    <t>all room with kitchen as well</t>
  </si>
  <si>
    <t>rugby player tries to break the tackle in the recent win over sports team .</t>
  </si>
  <si>
    <t>musical artist performing for her coronation to be queen of musical genre</t>
  </si>
  <si>
    <t>farmers on the way back home in the green field</t>
  </si>
  <si>
    <t>footage of a several seagulls flying across a cloudless blue sky .</t>
  </si>
  <si>
    <t>profession working on an iron anvil</t>
  </si>
  <si>
    <t>rich gold seamless pattern in the style .</t>
  </si>
  <si>
    <t>politician is welcomed with bread and salt at the countryside during his presidential campaign</t>
  </si>
  <si>
    <t>hd time lapse footage of clouds traveling pass the sun on a summer 's day</t>
  </si>
  <si>
    <t>a modern take on a white kitchen</t>
  </si>
  <si>
    <t>want to pack light for travel but not miss a thing ? look no further .</t>
  </si>
  <si>
    <t>football players look dejected after the match</t>
  </si>
  <si>
    <t>illustration of a map , its flag and a comic balloon with a spanner</t>
  </si>
  <si>
    <t>a third - grade student presents her project while using a microphone that will project her voice in the classroom .</t>
  </si>
  <si>
    <t>white bedroom with a blue rug and large yellow square above the bed instead of a headboard</t>
  </si>
  <si>
    <t>winding its way alongside the city .</t>
  </si>
  <si>
    <t>film character sitting at the christmas tree , near fireplace and looking at camera .</t>
  </si>
  <si>
    <t>fruit stand at the entrance to trail .</t>
  </si>
  <si>
    <t>a young boy at the dentist holding a giant cookie</t>
  </si>
  <si>
    <t>if the weather is crazy and you keep seeing you might be a gardener</t>
  </si>
  <si>
    <t>being this far north around the time meant .</t>
  </si>
  <si>
    <t>staying dry : eventually , the gang headed off to another location , sheltering themselves with large black and white umbrellas as rain began pelting down</t>
  </si>
  <si>
    <t>hosts of the television show pose on the set with film character to right person and actor</t>
  </si>
  <si>
    <t>person nobilis - often pruned and kept as a dense small tree</t>
  </si>
  <si>
    <t>a bundled stack of dollar bills on a soft background of international currencies</t>
  </si>
  <si>
    <t>boy on a bus in person</t>
  </si>
  <si>
    <t>dramatic light on the sea</t>
  </si>
  <si>
    <t>military commander poses in front .</t>
  </si>
  <si>
    <t>a glass electric kettle with boiling water inside royalty - free</t>
  </si>
  <si>
    <t>the cottage main bedroom has a double bed and an additional single bed in a converted sitting room which can sleep another .</t>
  </si>
  <si>
    <t>overlooking the city at night</t>
  </si>
  <si>
    <t>players celebrating their win in the final on sunday</t>
  </si>
  <si>
    <t>rosy red apples hanging on a tree in an orchard</t>
  </si>
  <si>
    <t>young woman travels on motorcycle in northern part .</t>
  </si>
  <si>
    <t>time for a treat : actor looked causal as she headed out shopping with her daughter and friends on monday</t>
  </si>
  <si>
    <t>happy little girl hiding under big black umbrella in fair weather and walking in the forest</t>
  </si>
  <si>
    <t>person hands off to person during the second quarter of their game against school .</t>
  </si>
  <si>
    <t>hand drawing of a stylish boy in sketch style .</t>
  </si>
  <si>
    <t>a portrait of actor seated indoors</t>
  </si>
  <si>
    <t>mountain biking up a forest road</t>
  </si>
  <si>
    <t>there really is little to split the cameras in terms of performance , so which you by might come down to handling alone .</t>
  </si>
  <si>
    <t>an estate agent 's sign is displayed outside a house .</t>
  </si>
  <si>
    <t>olympic athlete competes during giant slalom</t>
  </si>
  <si>
    <t>actor arrives at the world premiere during film festival presented by audi held .</t>
  </si>
  <si>
    <t>person , is honoured by public university</t>
  </si>
  <si>
    <t>a 3d rendering of a highway sign for road</t>
  </si>
  <si>
    <t>street art -- in a society , papal graffiti is a must .</t>
  </si>
  <si>
    <t>pulled pork on a bun</t>
  </si>
  <si>
    <t>portrait of a man heading left</t>
  </si>
  <si>
    <t>person : even just growing some in a window box is a wonderful thing .</t>
  </si>
  <si>
    <t>image of circles on a string</t>
  </si>
  <si>
    <t>a neighbour adds a contribution to our money tree .</t>
  </si>
  <si>
    <t>soccer player during a training session</t>
  </si>
  <si>
    <t>a woman having fun on a high - ropes course .</t>
  </si>
  <si>
    <t>shot at night , an old church also called established</t>
  </si>
  <si>
    <t>large biological molecules can recognise one another and , in so doing , build the cells by which higher biological organisms are structured .</t>
  </si>
  <si>
    <t>my new quarter sleeve tear out with a dragon !</t>
  </si>
  <si>
    <t>trunk of treasure sitting on the beach in front of wave</t>
  </si>
  <si>
    <t>actor attends premiere during day of festival held .</t>
  </si>
  <si>
    <t>hard rock artist of person performing</t>
  </si>
  <si>
    <t>man in glasses is talking on a mobile phone in the cafe</t>
  </si>
  <si>
    <t>empty tin can icon in cartoon style on a white background</t>
  </si>
  <si>
    <t>cast - iron ship 's anchor at the edge</t>
  </si>
  <si>
    <t>a train stops early winter morning before sunrise</t>
  </si>
  <si>
    <t>automobile model will be available as a hybrid .</t>
  </si>
  <si>
    <t>in todays contemporary bathrooms remnants of mid century bathroom design can be found in the smallest details from bright patterns to streamlined</t>
  </si>
  <si>
    <t>portraits of the spokesperson 's service</t>
  </si>
  <si>
    <t>then there was the time she was in an actual tree house .</t>
  </si>
  <si>
    <t>business people discussing work on laptop at a meeting</t>
  </si>
  <si>
    <t>portrait of a young man by painting artist , c .</t>
  </si>
  <si>
    <t>system - a green map on the building of the office .</t>
  </si>
  <si>
    <t>horizontal view of a family enjoying sitting in the surf fully clothed on beach</t>
  </si>
  <si>
    <t>a selection of cheese sold in a shop</t>
  </si>
  <si>
    <t>elderly couple shopping at a local market</t>
  </si>
  <si>
    <t>the tension mounts between a cat and dog sharing a yard</t>
  </si>
  <si>
    <t>soccer player and woman attend award</t>
  </si>
  <si>
    <t>hard rock artist and artist perform on stage</t>
  </si>
  <si>
    <t>from the coloring book by author .</t>
  </si>
  <si>
    <t>bell tower of the church</t>
  </si>
  <si>
    <t>industry in the middle of a motorway</t>
  </si>
  <si>
    <t>brown bear trying to catch a fish .</t>
  </si>
  <si>
    <t>waves washing over smooth pebbles on a rocky beach</t>
  </si>
  <si>
    <t>mixed old pots jugs and vases on a low brick wall backed by a mosaic of blue yellow and green tiles</t>
  </si>
  <si>
    <t>constitutional republic and important cities</t>
  </si>
  <si>
    <t>cherry blossom in the park</t>
  </si>
  <si>
    <t>old books on the shelf</t>
  </si>
  <si>
    <t>grand piano in the room</t>
  </si>
  <si>
    <t>the view from a window of the former embassy overlooking the spot .</t>
  </si>
  <si>
    <t>labyrinth in the head , abstract figurative symbol of difficult choice , image on blue background .</t>
  </si>
  <si>
    <t>brewery instead of the champagne for the toast .</t>
  </si>
  <si>
    <t>detail of a painting by author showing a debauched party</t>
  </si>
  <si>
    <t>person and celebrity attend an intimate performance by person .</t>
  </si>
  <si>
    <t>the classic square - shaped watch gets creatively reimagined .</t>
  </si>
  <si>
    <t>a selection of shoes designed by people .</t>
  </si>
  <si>
    <t>archery is national sport , practiced by all ages</t>
  </si>
  <si>
    <t>finished in red with a black vinyl interior and folding black convertible roof , body style is a striking little car .</t>
  </si>
  <si>
    <t>original macro shot of laborious bees in a beehive , when they are seeking something and crawling on a wooden surface in summer .</t>
  </si>
  <si>
    <t>person , left , reacts to a call during the first half of a college basketball game against educational institution campus .</t>
  </si>
  <si>
    <t>philosophy , mandala cute blue colored seamless pattern on the background .</t>
  </si>
  <si>
    <t>the new building kicks up at end and kinks sideways at the other .</t>
  </si>
  <si>
    <t>painting artist , woman with person</t>
  </si>
  <si>
    <t>newborn bird in the nest</t>
  </si>
  <si>
    <t>blonde beauty : actor stunned in a white cut - out dress as she arrived for session on sunday</t>
  </si>
  <si>
    <t>biological species growing in an orchard .</t>
  </si>
  <si>
    <t>a set of dining chairs .</t>
  </si>
  <si>
    <t>thrash metal artist of heavy metal artist speaks onstage .</t>
  </si>
  <si>
    <t>another three gone : directors have resigned since january .</t>
  </si>
  <si>
    <t>mosses and vegetation reclaim a lava flow</t>
  </si>
  <si>
    <t>this is the right hand .</t>
  </si>
  <si>
    <t>the trunk of my handsome tree .</t>
  </si>
  <si>
    <t>a portrait of a man</t>
  </si>
  <si>
    <t>interior of a vintage convertible car parked on the street</t>
  </si>
  <si>
    <t>on the roof of the parking lot</t>
  </si>
  <si>
    <t>just a small portion of the beautiful gardens created by people .</t>
  </si>
  <si>
    <t>celebrity walks the runway at show</t>
  </si>
  <si>
    <t>in this file photo , a shelf inside a city</t>
  </si>
  <si>
    <t>friendly senior couple working at a garden center making an inventory looking happy</t>
  </si>
  <si>
    <t>road is a-mile scenic road that begins and ends .</t>
  </si>
  <si>
    <t>vector illustration of a cartoon character : businessman sitting in a chair on the beach working and talking on the phone .</t>
  </si>
  <si>
    <t>this little light of mine</t>
  </si>
  <si>
    <t>the oldest remaining street market .</t>
  </si>
  <si>
    <t>a bull passes by matador during a bullfight .</t>
  </si>
  <si>
    <t>synthpop artist performs during show</t>
  </si>
  <si>
    <t>so in love : actors enjoyed a little kiss on friday</t>
  </si>
  <si>
    <t>official art of the tier skin !</t>
  </si>
  <si>
    <t>equestrian wearing a black dress with buttons</t>
  </si>
  <si>
    <t>beautiful of driving a winding road disappearing into the horizon</t>
  </si>
  <si>
    <t>remember those not at our table this holiday season .</t>
  </si>
  <si>
    <t>a portrait of a man .</t>
  </si>
  <si>
    <t>green trees in the desert outside the city</t>
  </si>
  <si>
    <t>country pop artist and country artist perform onstage during awards</t>
  </si>
  <si>
    <t>he throws one of the tennis balls from his cane .</t>
  </si>
  <si>
    <t>a beach house damaged by person in the eastern part .</t>
  </si>
  <si>
    <t>snowfall thursday morning made roads in slick through the day .</t>
  </si>
  <si>
    <t>football is flying in the goal on cloudy sky background</t>
  </si>
  <si>
    <t>blooming apple tree in the rays of sunlight</t>
  </si>
  <si>
    <t>the roof of museum on the coast</t>
  </si>
  <si>
    <t>mounted on a 80mm rim the tire is actual inches</t>
  </si>
  <si>
    <t>actors attend the premiere of the motion picture</t>
  </si>
  <si>
    <t>football player attends a training session</t>
  </si>
  <si>
    <t>artist performs on stage at festival .</t>
  </si>
  <si>
    <t>businessman looking at the city skyline .</t>
  </si>
  <si>
    <t>vector illustration of the dress black and blue or white and gold .</t>
  </si>
  <si>
    <t>image result for pic of a little boy and a little girl making cake</t>
  </si>
  <si>
    <t>illustration of a long shadow chemical flask with a broken chain</t>
  </si>
  <si>
    <t>a fisherman lands a brown trout .</t>
  </si>
  <si>
    <t>tourist attraction as seen from the piers .</t>
  </si>
  <si>
    <t>the red fox enjoys a snack in the snow .</t>
  </si>
  <si>
    <t>4k couple socializing with friends , with lunch &amp; drinks outdoors on a summer day</t>
  </si>
  <si>
    <t>actor and tv personality attend the premiere</t>
  </si>
  <si>
    <t>white calico bags for replace plastic bags keep environmental protection .</t>
  </si>
  <si>
    <t>before her ceremony , i snuck person into an empty stairwell so she could have a little quiet time &amp; we could take some portraits of her .</t>
  </si>
  <si>
    <t>fabric texture of the flag with a blue bow .</t>
  </si>
  <si>
    <t>northern lights over the glacier</t>
  </si>
  <si>
    <t>tourists are resting on the green lawn in front of the ancient building</t>
  </si>
  <si>
    <t>graphic image of a strong black bull .</t>
  </si>
  <si>
    <t>fresh raspberries in a basket and rosemary on a wooden background .</t>
  </si>
  <si>
    <t>church in the old town</t>
  </si>
  <si>
    <t>candles burning for the memory of souls</t>
  </si>
  <si>
    <t>the shop has plans to sell thousands of bouquets this weekend alone</t>
  </si>
  <si>
    <t>the market stall offers asian spices and traditional cosmetics - henna</t>
  </si>
  <si>
    <t>favorites to grow in the carrot</t>
  </si>
  <si>
    <t>smart bed frame with storage space underneath</t>
  </si>
  <si>
    <t>father and son listening to music and having fun in the park</t>
  </si>
  <si>
    <t>map filled with the national flag</t>
  </si>
  <si>
    <t>model and tv programme creator attend the show .</t>
  </si>
  <si>
    <t>all of the bathrooms have a deep bath with gorgeous lake and mountain views .</t>
  </si>
  <si>
    <t>person , makes the tackle as person comes down with the ball friday night .</t>
  </si>
  <si>
    <t>i like the combination of the pretty patterned skirt with the short , solid sweater .</t>
  </si>
  <si>
    <t>actor attends directed by person</t>
  </si>
  <si>
    <t>autumn comes with blackberries in the hedgerow</t>
  </si>
  <si>
    <t>invention sitting upside down on a table .</t>
  </si>
  <si>
    <t>sample of a continental map</t>
  </si>
  <si>
    <t>this jpeg image - autumn background with nuts and fruits , is available for free download</t>
  </si>
  <si>
    <t>promotional posters through the years</t>
  </si>
  <si>
    <t>automobile model will be automobile make with software</t>
  </si>
  <si>
    <t>person is seen in this photo released by government agency .</t>
  </si>
  <si>
    <t>flying over the tractor with trail full of harvested crops driving on farmland .</t>
  </si>
  <si>
    <t>i got black cat on your ankle !</t>
  </si>
  <si>
    <t>celebrity was awarded a star</t>
  </si>
  <si>
    <t>person in the snow by person</t>
  </si>
  <si>
    <t>person , right , kicks the ball just before person can deflect it friday .</t>
  </si>
  <si>
    <t>historical fortifications on the medieval city wall</t>
  </si>
  <si>
    <t>looking through geological formation onto the bike path and lake .</t>
  </si>
  <si>
    <t># prepares for play after a timeout against country during semifinals .</t>
  </si>
  <si>
    <t>tennis player celebrates during third round on day .</t>
  </si>
  <si>
    <t>illustration of a bandaged foot on a blue background</t>
  </si>
  <si>
    <t>actor attends the premiere of season .</t>
  </si>
  <si>
    <t>gold evening shoes these shoes have never been worn .</t>
  </si>
  <si>
    <t>pieces and a dice on a board game</t>
  </si>
  <si>
    <t>person , our first child , was born .</t>
  </si>
  <si>
    <t># celebrates his team 's victory over sports team .</t>
  </si>
  <si>
    <t>i love my dog so much i got a tattoo of her .</t>
  </si>
  <si>
    <t>collection of man 's hands with a bottle on a white background</t>
  </si>
  <si>
    <t>profession working in the field in rain to harvest paddy field with his bulls</t>
  </si>
  <si>
    <t>this pretty little silver leather covered box has hand - painted decoration on the outside of cherry blossom and the inside is lined with dark velvet .</t>
  </si>
  <si>
    <t>compact boys bedroom with a rustic theme</t>
  </si>
  <si>
    <t>the itinerary : here is where we suggest you go and our advice for the best route to navigate your way around the state .</t>
  </si>
  <si>
    <t>couple hugging in the viewpoint on the mountain with a beautiful winter foggy night .</t>
  </si>
  <si>
    <t>yellow technological background with a silhouette of the heart</t>
  </si>
  <si>
    <t>sweet chestnuts isolated on a white background</t>
  </si>
  <si>
    <t>dog walking in autumn in a park</t>
  </si>
  <si>
    <t>tourist attraction is the most popular hot spring</t>
  </si>
  <si>
    <t>portrait of a man smiling</t>
  </si>
  <si>
    <t>a lot of hats , at a market</t>
  </si>
  <si>
    <t>illustration of a planet in deep space</t>
  </si>
  <si>
    <t>round gauges are arranged in front of the driver , providing all key information at a glance</t>
  </si>
  <si>
    <t>styling a client 's hair in beauty salon</t>
  </si>
  <si>
    <t>film director and tv programme creator attend a screening .</t>
  </si>
  <si>
    <t>view of a neighborhood next to a canal</t>
  </si>
  <si>
    <t>the kayak floats down the river</t>
  </si>
  <si>
    <t>black and white photograph of a driftwood</t>
  </si>
  <si>
    <t>cookies and distilled spirit type left out for film character in front of a wood - burning fire place</t>
  </si>
  <si>
    <t>actor and guest at the after party on opening of play .</t>
  </si>
  <si>
    <t>makeshift shop on the roads .</t>
  </si>
  <si>
    <t>a couple holding hands across a table</t>
  </si>
  <si>
    <t>illustration of a woman walking from night to day</t>
  </si>
  <si>
    <t>happy businesswoman driving a car while talking on cell phone .</t>
  </si>
  <si>
    <t>a large driftwood lies on the deserted sandy beach in this landscape view with rocks in background</t>
  </si>
  <si>
    <t>image from page of a policeman with the rogue pig .</t>
  </si>
  <si>
    <t>just another day of not being rich and famous t - shirt</t>
  </si>
  <si>
    <t>football player salutes the fans after famous draw</t>
  </si>
  <si>
    <t>the interior of the tiny house</t>
  </si>
  <si>
    <t>person attends event , presented by financial services business</t>
  </si>
  <si>
    <t>the food and nutrition team earned the award through us county for the 8th consecutive year .</t>
  </si>
  <si>
    <t>pregnant woman measuring waist with tape , close - up of the belly</t>
  </si>
  <si>
    <t>legs of a young woman walking down the street next to a metal fence</t>
  </si>
  <si>
    <t>dentist and patient choosing treatment in a consultation with medical equipment in the background</t>
  </si>
  <si>
    <t>an aerial view of city on outskirts</t>
  </si>
  <si>
    <t>constructing bases for electricity pylons</t>
  </si>
  <si>
    <t>advice from a former middle school mean girl for my daughter starting person .</t>
  </si>
  <si>
    <t>a basket of biological species .</t>
  </si>
  <si>
    <t>guests of entrepreneur watch a fireworks display for the first official event on board the yacht</t>
  </si>
  <si>
    <t>choosing the right style of ring</t>
  </si>
  <si>
    <t>whenever i am in the middle of doing something i need to remember , i pop on this bracelet .</t>
  </si>
  <si>
    <t>celeb - style sunglasses : find the right pair for your face shape</t>
  </si>
  <si>
    <t>country artist performs during day of festival .</t>
  </si>
  <si>
    <t>person attends a signing of her new book .</t>
  </si>
  <si>
    <t>close up of sea shells sticking on a piece of wood seen against the sky</t>
  </si>
  <si>
    <t>how to care for curly hair different folks need different strokes : a customized guide for women with curly hair .</t>
  </si>
  <si>
    <t>a sip of a healthy soup</t>
  </si>
  <si>
    <t>a row of terraced houses in town</t>
  </si>
  <si>
    <t>peace is reflected in the poster as an active state of creating justice .</t>
  </si>
  <si>
    <t>every child needs to be loved for who they are right now -- even if that changes over time .</t>
  </si>
  <si>
    <t>suspended fireplace with a striking open hearth</t>
  </si>
  <si>
    <t>american football player and # celebrate a touchdown in the fourth quarter against sports team .</t>
  </si>
  <si>
    <t>all the money in the #</t>
  </si>
  <si>
    <t>update a plain side table with a little paint and fabric !</t>
  </si>
  <si>
    <t>a cruising yacht approaches island</t>
  </si>
  <si>
    <t>chef , photographed at his restaurant with a plate of blackened tuna .</t>
  </si>
  <si>
    <t>classic old style scooters stands parked on a roadside , fragment with front</t>
  </si>
  <si>
    <t>present : politician even brought along a bright yellow smiley - faced balloon to greet his mother who later tied it to her handbag</t>
  </si>
  <si>
    <t>singer performs live on stage during a concert .</t>
  </si>
  <si>
    <t>dress was stunning at the premiere</t>
  </si>
  <si>
    <t>person with a bow tie</t>
  </si>
  <si>
    <t>the singer performs on stage during the new year 's eve concert .</t>
  </si>
  <si>
    <t>an architect stands in front of a federal building he will renovate filming location</t>
  </si>
  <si>
    <t>actor poses during an exclusive interview</t>
  </si>
  <si>
    <t>cool water splashing down from a hot tub into a pool</t>
  </si>
  <si>
    <t>close - up of visa on a flag</t>
  </si>
  <si>
    <t>jet fighter going supersonic through tower</t>
  </si>
  <si>
    <t>politician addresses the crowd , different kids learn in different ways .</t>
  </si>
  <si>
    <t>how to make a pair of hoop earrings .</t>
  </si>
  <si>
    <t>circa aerial view of the skyline</t>
  </si>
  <si>
    <t>attendees listen to politician , not pictured , speak at an event</t>
  </si>
  <si>
    <t>martial artist attends the premiere of the new film</t>
  </si>
  <si>
    <t>hippo to be traced only of line , the tracing educational game to preschool kids with easy game level , the colorful and colorless version .</t>
  </si>
  <si>
    <t>birds fly on the rice field</t>
  </si>
  <si>
    <t>a sheep peacefully eating grass in summer on a hot day</t>
  </si>
  <si>
    <t>painting in a children 's bedroom</t>
  </si>
  <si>
    <t>teenage girl travelling on train and listening to the music</t>
  </si>
  <si>
    <t>a group of walkers on the walk in the famous in spring time for daffodils</t>
  </si>
  <si>
    <t>tourist couple throwing a coin</t>
  </si>
  <si>
    <t>make the most of those warm summer nights when you finally have a moment alone .</t>
  </si>
  <si>
    <t>automobile make was the last thing i sold before i left for country .</t>
  </si>
  <si>
    <t>looking back from the ocean</t>
  </si>
  <si>
    <t>equestrian joined protests against decision to officially recognise a city as the capital</t>
  </si>
  <si>
    <t>black and white floor plan of a modern apartment .</t>
  </si>
  <si>
    <t>waterfall in the north eastern highlands</t>
  </si>
  <si>
    <t>actor , right , shakes hands with actor as he is presented award .</t>
  </si>
  <si>
    <t>flags for all states circle the base - exterior photo</t>
  </si>
  <si>
    <t>serious business team giving the thumbs - up against a white background</t>
  </si>
  <si>
    <t>young man posing with a vacuum cleaner in front of a modern gray sofa isolated on white background</t>
  </si>
  <si>
    <t>olympic athlete celebrates following her silver medal</t>
  </si>
  <si>
    <t>baseball player and person attend the premiere</t>
  </si>
  <si>
    <t>our lady on the island</t>
  </si>
  <si>
    <t>underside of an iceberg melting away</t>
  </si>
  <si>
    <t>successful deal or good news .</t>
  </si>
  <si>
    <t>person performing in the scene</t>
  </si>
  <si>
    <t>blue truck at a road junction</t>
  </si>
  <si>
    <t>branch with twigs in spring resembles a smile</t>
  </si>
  <si>
    <t>mr recipe - food recipes from all over the world</t>
  </si>
  <si>
    <t>cheese and sausages stand on a sunday flea market in the village</t>
  </si>
  <si>
    <t>person releases first new album in a decade</t>
  </si>
  <si>
    <t>dressed to impress : person wore skinny jeans tucked into purple suede wedged boots , and covered her face with a blue scarf</t>
  </si>
  <si>
    <t>check out some of our favorite families big and small !</t>
  </si>
  <si>
    <t>here 's another laser carved door , this time featuring an aerial view of the client 's home and neighborhood in the finest of detail .</t>
  </si>
  <si>
    <t>girl in a hat with ears .</t>
  </si>
  <si>
    <t>basically , there is no such thing as a perfect family photo .</t>
  </si>
  <si>
    <t>actor attends the loaded questions</t>
  </si>
  <si>
    <t>actor , aka the girl that almost changed fictional character .</t>
  </si>
  <si>
    <t>killing birds with stone : over a third of people say they like having a tv in their room because they can watch their favourite shows at the same time as making love</t>
  </si>
  <si>
    <t>bottle of beverage - a popular aerated drink showing the label and registered trademark</t>
  </si>
  <si>
    <t>woman tending to her crops</t>
  </si>
  <si>
    <t>view of the entire plant</t>
  </si>
  <si>
    <t>person arrives at premiere during festival</t>
  </si>
  <si>
    <t>woman cooking roasted vegetables in the oven closeup top view</t>
  </si>
  <si>
    <t>vector seamless pattern with hand drawn colored symbols on black color .</t>
  </si>
  <si>
    <t>garment is out of this world</t>
  </si>
  <si>
    <t>a group of young men parting on the beach at sunset</t>
  </si>
  <si>
    <t>cute funny seamless background pattern with many repeating different sized dotted blue bubbles , on the light blue background</t>
  </si>
  <si>
    <t>looking for a similar place here , we passed up some of the more touristy tree</t>
  </si>
  <si>
    <t>a city : an unrecognized woman takes bottles of wine from the conveyor and puts them in a box .</t>
  </si>
  <si>
    <t>colorful abstract background with rainbow colors and a white circular shape for your text</t>
  </si>
  <si>
    <t>pointed leaves of a plant</t>
  </si>
  <si>
    <t>classic cars : took automotive industry business around tourist attraction</t>
  </si>
  <si>
    <t>the baroque church of person</t>
  </si>
  <si>
    <t>players were outraged as fans attacked the injured player</t>
  </si>
  <si>
    <t>shadows of people and the flag , conceptual photography</t>
  </si>
  <si>
    <t>tablets falling into a glass against white background , 4k</t>
  </si>
  <si>
    <t>illustration of a seamless pattern vector</t>
  </si>
  <si>
    <t>american football team running back person gets across the goal line for a touchdown against person in the first quarter during the game .</t>
  </si>
  <si>
    <t>the farmhouse is tucked away in a gentle , secluded valley surrounded by traditional farmland and set within its own landscaped garden</t>
  </si>
  <si>
    <t>typical balcony of a house in the historic centre</t>
  </si>
  <si>
    <t>football player breaks past athlete during the match .</t>
  </si>
  <si>
    <t>students are eligible to walk the stage .</t>
  </si>
  <si>
    <t>what to wear to a summer picnic</t>
  </si>
  <si>
    <t>athlete attends an open workout .</t>
  </si>
  <si>
    <t>illustration of baggage on the summer beach under a palm tree and flying plane in the sky</t>
  </si>
  <si>
    <t>the steeple stands as a pedestrian passes early</t>
  </si>
  <si>
    <t>surfers tackle the big waves at beach .</t>
  </si>
  <si>
    <t>the holiday spirit summed up in picture .</t>
  </si>
  <si>
    <t>street scene with father and child on a bike in the laid back town</t>
  </si>
  <si>
    <t>close up on the fingers of man practicing bass guitar</t>
  </si>
  <si>
    <t>view over the village surrounded by farms</t>
  </si>
  <si>
    <t>cruise ship sailing red suspension bridge</t>
  </si>
  <si>
    <t>recommendations -- in brief the exact text is important .</t>
  </si>
  <si>
    <t>the skull of a pirate , with a dagger in his teeth .</t>
  </si>
  <si>
    <t>a general view of place settings</t>
  </si>
  <si>
    <t>abstract image , colorful graphics and tapestries it can be used as a pattern for the fabric</t>
  </si>
  <si>
    <t>black cat walks in the courtyard of the house</t>
  </si>
  <si>
    <t>view to old town from ship</t>
  </si>
  <si>
    <t>fashion business continues its kitschy approach to fashion with eccentric graphics that decorate pieces such as t - shirts .</t>
  </si>
  <si>
    <t>different base but like the crystals and flowers with branches</t>
  </si>
  <si>
    <t>people in the medieval historical centre of city .</t>
  </si>
  <si>
    <t>home as seen at night</t>
  </si>
  <si>
    <t>super skinny tie with suit !</t>
  </si>
  <si>
    <t>beautiful glazed tiles symbolizing a lion in dimensional shape from the gates of country .</t>
  </si>
  <si>
    <t>person delivers a pitch against educational institution campus during the second inning .</t>
  </si>
  <si>
    <t>no entry for animal - drawn vehicles</t>
  </si>
  <si>
    <t>19 ... and the blooms of spring</t>
  </si>
  <si>
    <t>photo , images of invention : person is a multipurpose amphibious vehicle that can handle extreme terrain</t>
  </si>
  <si>
    <t>family night with a film</t>
  </si>
  <si>
    <t>interview for a new job .</t>
  </si>
  <si>
    <t>mountain lit up by the evening sun</t>
  </si>
  <si>
    <t>view from the property in advert</t>
  </si>
  <si>
    <t>3d cg rendering of a smartphone</t>
  </si>
  <si>
    <t>pop artist speaks onstage during event held</t>
  </si>
  <si>
    <t>religious leader blesses the pilgrims at the end of his wednesday general audience .</t>
  </si>
  <si>
    <t>baseball player on the cover</t>
  </si>
  <si>
    <t>a woman disembarks from a commuter train after it arrives at the central train station .</t>
  </si>
  <si>
    <t>family having a barbecue in the garden</t>
  </si>
  <si>
    <t>actor went for an understated , pretty look , allowing her bold eyebrows to stand out against neutral pinks and browns .</t>
  </si>
  <si>
    <t>lemon on a white background</t>
  </si>
  <si>
    <t>person helps a student with his reading .</t>
  </si>
  <si>
    <t>shoppers reflected in the glass panels of a walkway</t>
  </si>
  <si>
    <t>a creepy guy at the gym let all of the air out of my tires i 'm scared that if i 'm not nice to him , he will do something worse</t>
  </si>
  <si>
    <t>senior domestic ginger cat sitting on a column and lifting front paw</t>
  </si>
  <si>
    <t>is a move away fromthe noise of branding</t>
  </si>
  <si>
    <t>panoramic view at sunset with a large blue lake a snowy mountains</t>
  </si>
  <si>
    <t>actor kneeling and hugging a child in the film</t>
  </si>
  <si>
    <t>photo of a real human skull from person carved skulls</t>
  </si>
  <si>
    <t>wallpaper with a business suit titled tv drama</t>
  </si>
  <si>
    <t>photo of a ww2 airplane</t>
  </si>
  <si>
    <t>when you mix stones you can build an interesting and complex color profile in your stone steps .</t>
  </si>
  <si>
    <t>sail on a private luxury yacht</t>
  </si>
  <si>
    <t>granite is a dramatic blue pattern granite slab with both light and darker veins .</t>
  </si>
  <si>
    <t>person ; football player , line up during the qualifying match .</t>
  </si>
  <si>
    <t>the photo shows the apple trees in park</t>
  </si>
  <si>
    <t>a drawing by person , showing that he feels</t>
  </si>
  <si>
    <t>actor on the set of his new movie</t>
  </si>
  <si>
    <t>blue lights along the bridge</t>
  </si>
  <si>
    <t>football team manager applauds the crowd as he walks out for the match .</t>
  </si>
  <si>
    <t>each little hill takes us up and then down until our view is from the top .</t>
  </si>
  <si>
    <t>walking in the wheat field .</t>
  </si>
  <si>
    <t>if you 're new to liquid liner , try this trick before attempting to tackle a perfect wing freehand .</t>
  </si>
  <si>
    <t>the coast at low tide</t>
  </si>
  <si>
    <t>red flag on the boat .</t>
  </si>
  <si>
    <t>biological genus in a vintage silver cup or vase with fallen petals .</t>
  </si>
  <si>
    <t>cloud , sun rays burst through the clouds during sunset .</t>
  </si>
  <si>
    <t>the best - selling brand of chocolate chips is called restaurant business after the restaurant where it was invented .</t>
  </si>
  <si>
    <t>actor , tv producer and actor with producers .</t>
  </si>
  <si>
    <t>evening and the lights are</t>
  </si>
  <si>
    <t>comedian , actor , actor and comedian attend the premiere .</t>
  </si>
  <si>
    <t>a family on the shore</t>
  </si>
  <si>
    <t>hunters skin a polar bear on the ice as the sun sets during the traditional hunt .</t>
  </si>
  <si>
    <t>horse walking next to business woman on the phone carrying a briefcase</t>
  </si>
  <si>
    <t>top view of sneakers on a very dry terrain</t>
  </si>
  <si>
    <t>all aboard 1st birthday invitations</t>
  </si>
  <si>
    <t>the tiger that appeared in the adverts has died</t>
  </si>
  <si>
    <t>wing drying in the sun</t>
  </si>
  <si>
    <t>wind on a forest path</t>
  </si>
  <si>
    <t>roads bus stop and the sea</t>
  </si>
  <si>
    <t>entertainer in a gold embellished mini dress</t>
  </si>
  <si>
    <t>spiral pattern in the form of a flower with leafs in rainbow colors .</t>
  </si>
  <si>
    <t>the sign with a graphical representation of day</t>
  </si>
  <si>
    <t>big autumn leaf on the floor</t>
  </si>
  <si>
    <t>person , a classic messenger bag boasts plenty of inner space for folders , books and documents .</t>
  </si>
  <si>
    <t>person performs on stage at the ceremony</t>
  </si>
  <si>
    <t>like this one with darker blades .</t>
  </si>
  <si>
    <t>firefighters responded to a house fire on saturday .</t>
  </si>
  <si>
    <t>sunset over bodies of water off the coast</t>
  </si>
  <si>
    <t>aerial view of people and cars on the new bridge over river</t>
  </si>
  <si>
    <t>politician delivered a speech for the remain campaign on monday</t>
  </si>
  <si>
    <t>boy and girl waving their hands and quarrel to each other</t>
  </si>
  <si>
    <t>wild rock and waves on shore or coast</t>
  </si>
  <si>
    <t>happy young couple enjoying in the wheat field , summer season .</t>
  </si>
  <si>
    <t>a moonlit time exposure sky 's rotation around the star</t>
  </si>
  <si>
    <t>a black dog sitting on the concrete</t>
  </si>
  <si>
    <t>serious students sitting for an examination</t>
  </si>
  <si>
    <t>vampire , emblem on a dark background .</t>
  </si>
  <si>
    <t>image result for plant a tree</t>
  </si>
  <si>
    <t>looking up through the white birch trees</t>
  </si>
  <si>
    <t>teams shake hands following a game</t>
  </si>
  <si>
    <t>painting of a deer on a cliff</t>
  </si>
  <si>
    <t>an unique person with - style jeweled case at the brand 's boutique</t>
  </si>
  <si>
    <t>vector silhouettes of people in set on a white background .</t>
  </si>
  <si>
    <t>athletic woman at the gym running on the treadmill</t>
  </si>
  <si>
    <t>beautiful teen skipping the beach at sunset</t>
  </si>
  <si>
    <t>an aerial view of ruins</t>
  </si>
  <si>
    <t>a city over religious organisation</t>
  </si>
  <si>
    <t>big orange pumpkins sitting in the sun</t>
  </si>
  <si>
    <t>warm sunset light over lake</t>
  </si>
  <si>
    <t>girls hold shovels , standing beside a body of water .</t>
  </si>
  <si>
    <t>a white palette keeps the interior light , airy and enhances the sense of space in the double - height living area .</t>
  </si>
  <si>
    <t>mosque late in the afternoon</t>
  </si>
  <si>
    <t>tracking aerial shot of wheat field at stunning sunset with huge white clouds on the horizon</t>
  </si>
  <si>
    <t>bride and groom look out to sea during a sunset</t>
  </si>
  <si>
    <t>christmas tree on the flag</t>
  </si>
  <si>
    <t>hints of architect are seen in this cool house</t>
  </si>
  <si>
    <t>singer and person performs live</t>
  </si>
  <si>
    <t>i think that 's my camera inside the washing machine !</t>
  </si>
  <si>
    <t>side view of a male black and white dog standing proud with mouth open</t>
  </si>
  <si>
    <t>painting the landscape in pastel</t>
  </si>
  <si>
    <t>ballet in the colonial streets .</t>
  </si>
  <si>
    <t>a general view of atmosphere during us federal holiday as shot .</t>
  </si>
  <si>
    <t>american football player gets by american football player during a game</t>
  </si>
  <si>
    <t>the main courtyard as the house was being finished showing the workmen 's hut at left .</t>
  </si>
  <si>
    <t>seamless tribal pattern with silhouettes of the people</t>
  </si>
  <si>
    <t>flat 3d illustration isometric interior of hospital room .</t>
  </si>
  <si>
    <t>scary mock brochure with bats for festive design on a transparent backdrop .</t>
  </si>
  <si>
    <t>file -- in this file photo , the skyline is reflected on a sculpture .</t>
  </si>
  <si>
    <t>sculptures make these rocks less lonely .</t>
  </si>
  <si>
    <t>dress up your table with our stylish olive oil and vinegar bottles .</t>
  </si>
  <si>
    <t>iron gate closing off a tunnel under the railway line</t>
  </si>
  <si>
    <t>family photography in the snow with twin girls and a dog .</t>
  </si>
  <si>
    <t>long necklace from the latest collection</t>
  </si>
  <si>
    <t>3d rendering of an arctic wolf isolated on white background</t>
  </si>
  <si>
    <t>girl walking on pathway and doing serious look to the camera</t>
  </si>
  <si>
    <t>tv producer poses in the press room at awards held</t>
  </si>
  <si>
    <t>dark chocolate ice cream on a wooden stick</t>
  </si>
  <si>
    <t>christmas ball with christmas tree .</t>
  </si>
  <si>
    <t>person in front of the mountains</t>
  </si>
  <si>
    <t>morning walk around the resort 's dam .</t>
  </si>
  <si>
    <t>climbing the wall by onion</t>
  </si>
  <si>
    <t>full isolated portrait of a beautiful caucasian woman with a handkerchief</t>
  </si>
  <si>
    <t>the silver ice bucket was a perfect fit for the christmas tree , both from # goodwill .</t>
  </si>
  <si>
    <t>view ... shows how close national register of historic places location really is !</t>
  </si>
  <si>
    <t>rabbit and a small bunny on a white background .</t>
  </si>
  <si>
    <t>cows graze in a field at farm .</t>
  </si>
  <si>
    <t>a vector illustration of life cycle of the butterfly</t>
  </si>
  <si>
    <t>labourers packing fresh bananas into wooden boxes for delivery to markets at the fruit market .</t>
  </si>
  <si>
    <t>the harbour with boats and houses</t>
  </si>
  <si>
    <t>was soon held back by other demonstrators who stepped in and police said no arrests were made during the event</t>
  </si>
  <si>
    <t>snowman on a blue background free vector</t>
  </si>
  <si>
    <t>place a comfy throw at the foot of the bed</t>
  </si>
  <si>
    <t>actor attends the premiere of new film</t>
  </si>
  <si>
    <t>game : can you find the hidden treasures in accommodation type ?</t>
  </si>
  <si>
    <t>street art at the alleys</t>
  </si>
  <si>
    <t>view up the high street</t>
  </si>
  <si>
    <t>image may contain : person , playing a musical instrument , on stage , guitar , night and text</t>
  </si>
  <si>
    <t>rocky mountain stream slow motion flowing closeup in the forest .</t>
  </si>
  <si>
    <t>if on a winter 's morning</t>
  </si>
  <si>
    <t>photo of a cyclist in the highlands</t>
  </si>
  <si>
    <t>me eating traditional cuisine before i tried the rotten shark .</t>
  </si>
  <si>
    <t>person to the thanksgiving day , bunch of grapes</t>
  </si>
  <si>
    <t>portrait of a family of four watching tv in living room</t>
  </si>
  <si>
    <t>person face doll , # , was made by person .</t>
  </si>
  <si>
    <t>senior man and woman standing looking at a lake in the fall</t>
  </si>
  <si>
    <t>disease causing bacteria cause a variety of illnesses .</t>
  </si>
  <si>
    <t>illustration of hands protecting or giving a compass</t>
  </si>
  <si>
    <t>misty morning over a small village</t>
  </si>
  <si>
    <t>short hair with a black base and red streaks</t>
  </si>
  <si>
    <t>dark gold uppercase or capital letter y in a 3d illustration with a smooth metallic shiny brilliant black gold color and ancient antique font style isolated on a white background with clipping path .</t>
  </si>
  <si>
    <t>comedian , left , and clown around during a promotional photo session for tv variety show .</t>
  </si>
  <si>
    <t>a large breeding colony of penguins groom each other at once - but look like they are headless zombies</t>
  </si>
  <si>
    <t>person and boxer attend the president 's annual summer garden party hosted by politician and his wife .</t>
  </si>
  <si>
    <t>singer attends a commercial activity</t>
  </si>
  <si>
    <t>the family on on vacation .</t>
  </si>
  <si>
    <t>colorful suits at the show .</t>
  </si>
  <si>
    <t>place of worship which includes a church or cathedral</t>
  </si>
  <si>
    <t>the flavours of sausage , pear and cranberry shine through in this hearty stuffing .</t>
  </si>
  <si>
    <t>behold thy mother and holy queen !</t>
  </si>
  <si>
    <t>wind turbines at dusk , looking to the mountains</t>
  </si>
  <si>
    <t>a photo of city hall in a city</t>
  </si>
  <si>
    <t>actor attends photo call during festival .</t>
  </si>
  <si>
    <t>whiskey lined up in a row</t>
  </si>
  <si>
    <t>indie rock artist attends person</t>
  </si>
  <si>
    <t>aerial view looking west along river</t>
  </si>
  <si>
    <t>referee shows a red card to soccer player</t>
  </si>
  <si>
    <t>illustration of the new year drawn by chalk</t>
  </si>
  <si>
    <t>baseball player right plays hockey with theater character and athlete in an undated file photo</t>
  </si>
  <si>
    <t>businessman holding dart board in front of his face in both hands mr # 703t</t>
  </si>
  <si>
    <t>plastic debris on the river bank .</t>
  </si>
  <si>
    <t>standing and looking up the sky</t>
  </si>
  <si>
    <t>visitors to show are baffled by the lines of text inscribed on the side of this granite cube .</t>
  </si>
  <si>
    <t>expressive portrait of an old retired woman</t>
  </si>
  <si>
    <t>police man barriers protecting a government building during a demonstration</t>
  </si>
  <si>
    <t>for all the women fasting during the month , go by what this t - shirts says .</t>
  </si>
  <si>
    <t>a blonde woman returns to her car after shopping at the mall</t>
  </si>
  <si>
    <t>politician , the president of wife , attended fall - winter fashion show</t>
  </si>
  <si>
    <t>actor arrives for the premiere of the film .</t>
  </si>
  <si>
    <t>camels sitting beside the road</t>
  </si>
  <si>
    <t>automobile model with wooden trim , parked at show .</t>
  </si>
  <si>
    <t>healthy lean grilled medium - rare steak with french fries , and beer , and a spice in a rustic pub or tavern .</t>
  </si>
  <si>
    <t>shaggy blonde horse with the wind blowing his mane</t>
  </si>
  <si>
    <t>artist speaks with vice president of person .</t>
  </si>
  <si>
    <t>sailing ship with wave isolated on white background .</t>
  </si>
  <si>
    <t>musical artist performs at the ceremony</t>
  </si>
  <si>
    <t>notorious camel touts in front of the pyramid</t>
  </si>
  <si>
    <t>animal looking at the camera and sitting , isolated on white photo</t>
  </si>
  <si>
    <t>biological genus , a big spider , hanging in its spider web</t>
  </si>
  <si>
    <t>a pair of daisy flowers</t>
  </si>
  <si>
    <t>high school performs in the division on saturday .</t>
  </si>
  <si>
    <t>the torso of a camouflaged uniform including red cross and flag .</t>
  </si>
  <si>
    <t>i want these shoes so bad but they 're out of stock like everywhere</t>
  </si>
  <si>
    <t>a young girl reads with her pregnant mum</t>
  </si>
  <si>
    <t>the garden appear larger - 33 tricks with water level</t>
  </si>
  <si>
    <t>hat and glove lay in the dugout against sports team .</t>
  </si>
  <si>
    <t>smiling man typing on a mobile free photo</t>
  </si>
  <si>
    <t>here are tips to help you save money in college from someone who learned the hard way !</t>
  </si>
  <si>
    <t>iced coffee in a glass isolated and white background</t>
  </si>
  <si>
    <t>athlete of the sports team skates during a game against sports team</t>
  </si>
  <si>
    <t>a windmill in a town on the island</t>
  </si>
  <si>
    <t>clouds over the ocean during the nightfall</t>
  </si>
  <si>
    <t>woman walking the dog in winter landscape</t>
  </si>
  <si>
    <t>ask cartoon illustration of a little boy asking questions</t>
  </si>
  <si>
    <t>video : journalist is person after giving birth to a baby girl</t>
  </si>
  <si>
    <t>see the containers that are on the deck .</t>
  </si>
  <si>
    <t>favorite piece on our entire website .</t>
  </si>
  <si>
    <t>a man holding a large raw piece of meat with his teeth royalty - free</t>
  </si>
  <si>
    <t>partial view from the right side of the deck , ocean is the front view .</t>
  </si>
  <si>
    <t>plants for all seasons pumpkin patch</t>
  </si>
  <si>
    <t>a low angle shot of the top of tall red sculpture entitled , installed on grass</t>
  </si>
  <si>
    <t>toast with tomatoes and onion on the plate .</t>
  </si>
  <si>
    <t>zodiac signs in the space and the eye royalty free stock illustrations</t>
  </si>
  <si>
    <t>female puma jumping over a tree</t>
  </si>
  <si>
    <t>biological species in a nice pose :)</t>
  </si>
  <si>
    <t>why do ladybugs infest your house during the fall</t>
  </si>
  <si>
    <t>person removes another section of stained glass from one of the last large windows remaining in the church .</t>
  </si>
  <si>
    <t>the building as it appeared for years until it was renovated in the late 1990s .</t>
  </si>
  <si>
    <t>happy friends children with daisy flowers at green grass in a summer park</t>
  </si>
  <si>
    <t>ice hockey right winger of the sports team skates against sports team</t>
  </si>
  <si>
    <t>4k portrait of casual male friends together in the city</t>
  </si>
  <si>
    <t>boy smiles looking in a camera</t>
  </si>
  <si>
    <t>bride 's veil flying into the bridesmaids faces and everyone is laughing .</t>
  </si>
  <si>
    <t>llamas joined with a donkey</t>
  </si>
  <si>
    <t>white cross in a red circle with a frame on blue background .</t>
  </si>
  <si>
    <t>shot of a newborn baby crying</t>
  </si>
  <si>
    <t>many wrapped gift boxes around a christmas tree over a white background</t>
  </si>
  <si>
    <t>books against the colorful gradient background</t>
  </si>
  <si>
    <t>ingredients for pizza with salami .</t>
  </si>
  <si>
    <t>packed streets as visitors flock to the food festival</t>
  </si>
  <si>
    <t>thinking challenge how would you draw a line through the points</t>
  </si>
  <si>
    <t>plans for the estate owned</t>
  </si>
  <si>
    <t>the living room , combined with a miniature kitchen</t>
  </si>
  <si>
    <t>if only everyone 's family was this pleasant on thanksgiving !</t>
  </si>
  <si>
    <t>woman looking out in a row boat</t>
  </si>
  <si>
    <t>large detailed political and administrative map with all cities , roads and airports .</t>
  </si>
  <si>
    <t>continent is a continent that is generally very safe with low levels of crime and a respectful attitude towards women , but naturally , this can be felt more strongly in some places than others .</t>
  </si>
  <si>
    <t>a white alarm clock on white background</t>
  </si>
  <si>
    <t>man with his arms spread out surveying a sunrise</t>
  </si>
  <si>
    <t>ingredient flowing over a dam</t>
  </si>
  <si>
    <t>food or bacon roll selective focus on the bacon</t>
  </si>
  <si>
    <t>girl in a hooded jacket</t>
  </si>
  <si>
    <t>funny garden snail taking a lift on a turtle 's back stock vector</t>
  </si>
  <si>
    <t>new project ... trans am sd speed matching numbers getting motor redone and body and inside already done just wheels and a little work and she should be done expect more pics of the progress</t>
  </si>
  <si>
    <t>the worst part about unitary state .</t>
  </si>
  <si>
    <t>what a nice curry from food with better impact :)</t>
  </si>
  <si>
    <t>snowflakes pattern in green and neutral colors .</t>
  </si>
  <si>
    <t>spotted car on a typical location</t>
  </si>
  <si>
    <t>blues artist perform on stage during festival</t>
  </si>
  <si>
    <t>summer rain drops falling on the pavement on the background of green grass and trees</t>
  </si>
  <si>
    <t>woman searching for books in a bookstore</t>
  </si>
  <si>
    <t>general view of the stage</t>
  </si>
  <si>
    <t>the grade ll listed steel truss arch rail bridge over the river</t>
  </si>
  <si>
    <t>icon in the shape of a star .</t>
  </si>
  <si>
    <t>how to recycle a shirt into a skirt .</t>
  </si>
  <si>
    <t>the world can be yours when you customize a vintage globe with an inspirational quote , abstract design , or boldly painting the places you 've traveled to .</t>
  </si>
  <si>
    <t>smiling with person : is part of the men 's volleyball team that won a bronze medal</t>
  </si>
  <si>
    <t>this photo of biological species was taken .</t>
  </si>
  <si>
    <t>our hotel was blocks behind roman catholic place of worship</t>
  </si>
  <si>
    <t>up and coming person with some of her work</t>
  </si>
  <si>
    <t>fashion business by leather mini backpack</t>
  </si>
  <si>
    <t>person performs on the stage during the festival day</t>
  </si>
  <si>
    <t>the torii is a popular feature</t>
  </si>
  <si>
    <t>neo soul artist and person attend the premiere</t>
  </si>
  <si>
    <t>cricket player watches bowl during training .</t>
  </si>
  <si>
    <t>you will love the hammered look of the cross and the leaves available on a gold filled chain .</t>
  </si>
  <si>
    <t>anniversary , signs , symbols , which is yellow with flat design style</t>
  </si>
  <si>
    <t>vector realistic human eye without makeup .</t>
  </si>
  <si>
    <t>i wanted to do a lesson on drawing a squirrel , and found absolutely no internet</t>
  </si>
  <si>
    <t>looking out the window during a rainy day .</t>
  </si>
  <si>
    <t>illustration of the different kinds of fishes with big fangs on a white background</t>
  </si>
  <si>
    <t>map filled with the state flag stock photo</t>
  </si>
  <si>
    <t>passengers disembark from a jet at the gate</t>
  </si>
  <si>
    <t>portrait of a squirrel monkey</t>
  </si>
  <si>
    <t>realistic render of a rotating zucchini on black background .</t>
  </si>
  <si>
    <t>a special moment between people during the wedding ceremony .</t>
  </si>
  <si>
    <t>airplanes took off , around the clock</t>
  </si>
  <si>
    <t>property image # luxury living at the lake</t>
  </si>
  <si>
    <t>map of hotels that offer a view to the stars</t>
  </si>
  <si>
    <t>person kept taking pictures of the doorways .</t>
  </si>
  <si>
    <t>portrait of old woman smiling and looking at the camera .</t>
  </si>
  <si>
    <t>a small fishing boat at rest for the last time</t>
  </si>
  <si>
    <t>english gothic structure at sunrise on a winters morning</t>
  </si>
  <si>
    <t>the earrings * available in person and peach *</t>
  </si>
  <si>
    <t>the house where author lived , now taken over by a company</t>
  </si>
  <si>
    <t>athlete was the best player on show in the game .</t>
  </si>
  <si>
    <t>a panoramic view of boats tied up</t>
  </si>
  <si>
    <t>half bred horses galloping through the river</t>
  </si>
  <si>
    <t>happy girl holding a gift box during birthday party at home 4k</t>
  </si>
  <si>
    <t>person waits for the bride</t>
  </si>
  <si>
    <t>baseball player delivers a pitch in the second inning of an exhibition game</t>
  </si>
  <si>
    <t>portrait of young love couple sitting together on steps of a building</t>
  </si>
  <si>
    <t>static view of tall grass blowing in the wind</t>
  </si>
  <si>
    <t>cricket player plays his beloved game in the backyard with a mate .</t>
  </si>
  <si>
    <t>save money on your summer vacation with these tips !</t>
  </si>
  <si>
    <t>heavy metal artist performs during festival</t>
  </si>
  <si>
    <t>illustration of a boy writing a letter</t>
  </si>
  <si>
    <t>person is now qualified and entered for recurring competition .</t>
  </si>
  <si>
    <t>cyclist going uphill in small road in the countryside</t>
  </si>
  <si>
    <t>the high street and tourist attraction overlooked by house</t>
  </si>
  <si>
    <t>officials and family members said football player , pictured after loss against country , was kidnapped on sunday</t>
  </si>
  <si>
    <t>tractor ploughing a field after harvesting is completed</t>
  </si>
  <si>
    <t>a scuba diver shines a torch as he enters the shipwreck</t>
  </si>
  <si>
    <t>a porcelain blue and white cup and saucer with a decor</t>
  </si>
  <si>
    <t>teacher reviewing days of the week with elementary students</t>
  </si>
  <si>
    <t>painting that is in bedroom on tv teen drama</t>
  </si>
  <si>
    <t>metals are always a big trend , and is not an exception .</t>
  </si>
  <si>
    <t>the audience as artist : examining new music a</t>
  </si>
  <si>
    <t>isolated vector illustration of a broken shield</t>
  </si>
  <si>
    <t>coach of football player looks on during a training session</t>
  </si>
  <si>
    <t>cowgirl with a stainless steel water bottle</t>
  </si>
  <si>
    <t>building dominates the mid skyline</t>
  </si>
  <si>
    <t>bonsai pine tree against a white wall</t>
  </si>
  <si>
    <t>christmas lights on a house</t>
  </si>
  <si>
    <t>the point was secured as soccer player headed into his own net after a corner from soccer player .</t>
  </si>
  <si>
    <t>you may have noticed we 've recently had coffee cake ... we will be having a different cake each week along side all of our regular ones .</t>
  </si>
  <si>
    <t>cartoon character with a mustache with many expressions of walnut</t>
  </si>
  <si>
    <t>person walks the runway during the show as part</t>
  </si>
  <si>
    <t>students and trainers in a class</t>
  </si>
  <si>
    <t>biological species growing near pond .</t>
  </si>
  <si>
    <t>woman rides a motorbike with children</t>
  </si>
  <si>
    <t>sconces add a pop of red to the delightful powder room</t>
  </si>
  <si>
    <t>the restaurant is quite tiny , and is more like a bar than anything , but the food we tried was superb .</t>
  </si>
  <si>
    <t>group of diverse people carrying a photo</t>
  </si>
  <si>
    <t>equal , equidistant , tangent circles that they simulate to a latticework dark red and light gray</t>
  </si>
  <si>
    <t>vector illustration the silhouette of the helicopter .</t>
  </si>
  <si>
    <t>teams up for their latest collaboration which pays homage .</t>
  </si>
  <si>
    <t>seeing a white cat at night means bad luck !</t>
  </si>
  <si>
    <t>surf on the sandy beach during sunrise</t>
  </si>
  <si>
    <t>biological species on a fan on the pinnacle</t>
  </si>
  <si>
    <t>parking at a petrol station with advertising</t>
  </si>
  <si>
    <t>low angle view of a pine tree</t>
  </si>
  <si>
    <t>fans cheer on their side in the stands</t>
  </si>
  <si>
    <t>lighthouse sits atop rocky cliffs as one .</t>
  </si>
  <si>
    <t>city 's players were dejected as they left the pitch</t>
  </si>
  <si>
    <t>shows the entrance to the tunnel , the car turns and rides into it</t>
  </si>
  <si>
    <t>the green passion fruit on the farm close up footage</t>
  </si>
  <si>
    <t>a woman with big arms standing in knee - high water at the beach .</t>
  </si>
  <si>
    <t>sun light through the sky .</t>
  </si>
  <si>
    <t>bangs : stars to draw inspiration from for a new look</t>
  </si>
  <si>
    <t>house is on fire - firefighters extinguish a fire with water .</t>
  </si>
  <si>
    <t>referee during the match at sports facility</t>
  </si>
  <si>
    <t>the wall clock - hand - painted on plywood .</t>
  </si>
  <si>
    <t>film director sighted on a bicycle .</t>
  </si>
  <si>
    <t>icon with text web on the screen , isolated on blue</t>
  </si>
  <si>
    <t>a young man gives a thumbs - up while riding a camel</t>
  </si>
  <si>
    <t>a boat stuck in frozen water</t>
  </si>
  <si>
    <t>orchids thrive in warm and humid environments like the bathroom .</t>
  </si>
  <si>
    <t>team , working on the pegs to add to their score .</t>
  </si>
  <si>
    <t>athlete pose during the media day</t>
  </si>
  <si>
    <t>abstract geometric pattern with lines , triangles .</t>
  </si>
  <si>
    <t>golfer was one of the first women to make it big as a golfer , and she even graced the cover of time .</t>
  </si>
  <si>
    <t>i definitely would get something else but the white behind the ear looks cool</t>
  </si>
  <si>
    <t>mother and baby at a home</t>
  </si>
  <si>
    <t>relationship with the city goes back</t>
  </si>
  <si>
    <t>rotating wind turbine producing alternative energy on a sky background</t>
  </si>
  <si>
    <t>local fans during the match .</t>
  </si>
  <si>
    <t>boats moored in the background .</t>
  </si>
  <si>
    <t>a man with a hammer in his back pocket</t>
  </si>
  <si>
    <t>is back with a bang</t>
  </si>
  <si>
    <t>the members , perform on stage during the new show of entertainer</t>
  </si>
  <si>
    <t>4k mixed group of adults and children waiting to see the doctor</t>
  </si>
  <si>
    <t>beautiful landscape in beautiful colors</t>
  </si>
  <si>
    <t>surrounding landscape seen from the woodland</t>
  </si>
  <si>
    <t>mine waste from the north fills river .</t>
  </si>
  <si>
    <t>wind blows sand around the feet of a visitor and dog in the dunes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</si>
</sst>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29"/>
  </cols>
  <sheetData>
    <row r="1">
      <c r="A1" s="1" t="s">
        <v>0</v>
      </c>
      <c r="B1" s="2" t="str">
        <f>IFERROR(__xludf.DUMMYFUNCTION("GOOGLETRANSLATE(A1,""en"",""hi"")"),"एक बहुत ही विशिष्ट बस स्टेशन")</f>
        <v>एक बहुत ही विशिष्ट बस स्टेशन</v>
      </c>
    </row>
    <row r="2">
      <c r="A2" s="1" t="s">
        <v>1</v>
      </c>
      <c r="B2" s="2" t="str">
        <f>IFERROR(__xludf.DUMMYFUNCTION("GOOGLETRANSLATE(A2,""en"",""hi"")"),"सिएरा इस शीर्ष में और इस स्कर्ट में अपने पूर्व विश्वविद्यालय में व्यक्ति के साथ प्रदर्शन करते हुए आश्चर्यजनक लग रहा था")</f>
        <v>सिएरा इस शीर्ष में और इस स्कर्ट में अपने पूर्व विश्वविद्यालय में व्यक्ति के साथ प्रदर्शन करते हुए आश्चर्यजनक लग रहा था</v>
      </c>
    </row>
    <row r="3">
      <c r="A3" s="1" t="s">
        <v>2</v>
      </c>
      <c r="B3" s="2" t="str">
        <f>IFERROR(__xludf.DUMMYFUNCTION("GOOGLETRANSLATE(A3,""en"",""hi"")"),"एक अलमारी के सामने खड़ी युवा भ्रमित लड़की")</f>
        <v>एक अलमारी के सामने खड़ी युवा भ्रमित लड़की</v>
      </c>
    </row>
    <row r="4">
      <c r="A4" s="1" t="s">
        <v>3</v>
      </c>
      <c r="B4" s="2" t="str">
        <f>IFERROR(__xludf.DUMMYFUNCTION("GOOGLETRANSLATE(A4,""en"",""hi"")"),"एक नए घर में फायरप्लेस के साथ आधुनिक बैठक कक्ष का आंतरिक डिजाइन")</f>
        <v>एक नए घर में फायरप्लेस के साथ आधुनिक बैठक कक्ष का आंतरिक डिजाइन</v>
      </c>
    </row>
    <row r="5">
      <c r="A5" s="1" t="s">
        <v>4</v>
      </c>
      <c r="B5" s="2" t="str">
        <f>IFERROR(__xludf.DUMMYFUNCTION("GOOGLETRANSLATE(A5,""en"",""hi"")"),"साइबरनेटिक दृश्य सफेद पृष्ठभूमि पर अलग किया गया।")</f>
        <v>साइबरनेटिक दृश्य सफेद पृष्ठभूमि पर अलग किया गया।</v>
      </c>
    </row>
    <row r="6">
      <c r="A6" s="1" t="s">
        <v>5</v>
      </c>
      <c r="B6" s="2" t="str">
        <f>IFERROR(__xludf.DUMMYFUNCTION("GOOGLETRANSLATE(A6,""en"",""hi"")"),"गैंगस्टा रैप कलाकार बोरो में स्पोर्ट्स टीम बनाम प्लेऑफ गेम में भाग लेता है।")</f>
        <v>गैंगस्टा रैप कलाकार बोरो में स्पोर्ट्स टीम बनाम प्लेऑफ गेम में भाग लेता है।</v>
      </c>
    </row>
    <row r="7">
      <c r="A7" s="1" t="s">
        <v>6</v>
      </c>
      <c r="B7" s="2" t="str">
        <f>IFERROR(__xludf.DUMMYFUNCTION("GOOGLETRANSLATE(A7,""en"",""hi"")"),"जेटी: विभिन्न प्रकार के पौधे विभिन्न पारिस्थितिक तंत्र स्थापित करने के लिए।")</f>
        <v>जेटी: विभिन्न प्रकार के पौधे विभिन्न पारिस्थितिक तंत्र स्थापित करने के लिए।</v>
      </c>
    </row>
    <row r="8">
      <c r="A8" s="1" t="s">
        <v>7</v>
      </c>
      <c r="B8" s="2" t="str">
        <f>IFERROR(__xludf.DUMMYFUNCTION("GOOGLETRANSLATE(A8,""en"",""hi"")"),"पारंपरिक सजावटी पुष्प Paisley Bandanna।")</f>
        <v>पारंपरिक सजावटी पुष्प Paisley Bandanna।</v>
      </c>
    </row>
    <row r="9">
      <c r="A9" s="1" t="s">
        <v>8</v>
      </c>
      <c r="B9" s="2" t="str">
        <f>IFERROR(__xludf.DUMMYFUNCTION("GOOGLETRANSLATE(A9,""en"",""hi"")"),"# खेल टीम के खेल के दौरान खेल टीम के खिलाफ स्केट्स।")</f>
        <v># खेल टीम के खेल के दौरान खेल टीम के खिलाफ स्केट्स।</v>
      </c>
    </row>
    <row r="10">
      <c r="A10" s="1" t="s">
        <v>9</v>
      </c>
      <c r="B10" s="2" t="str">
        <f>IFERROR(__xludf.DUMMYFUNCTION("GOOGLETRANSLATE(A10,""en"",""hi"")"),"भौगोलिक फीचर श्रेणी या शहर में - प्रत्येक पर्यावरण के लिए एक गुंबद")</f>
        <v>भौगोलिक फीचर श्रेणी या शहर में - प्रत्येक पर्यावरण के लिए एक गुंबद</v>
      </c>
    </row>
    <row r="11">
      <c r="A11" s="1" t="s">
        <v>10</v>
      </c>
      <c r="B11" s="2" t="str">
        <f>IFERROR(__xludf.DUMMYFUNCTION("GOOGLETRANSLATE(A11,""en"",""hi"")"),"जब जानवर मंगलवार की रात को मुक्त हो गया तो एक उड़ान यात्रा कर रही थी")</f>
        <v>जब जानवर मंगलवार की रात को मुक्त हो गया तो एक उड़ान यात्रा कर रही थी</v>
      </c>
    </row>
    <row r="12">
      <c r="A12" s="1" t="s">
        <v>11</v>
      </c>
      <c r="B12" s="2" t="str">
        <f>IFERROR(__xludf.DUMMYFUNCTION("GOOGLETRANSLATE(A12,""en"",""hi"")"),"हालांकि कृषि की स्थिति तंबाकू बढ़ने के लिए आदर्श नहीं है, भले ही स्वदेशी उत्पादन है।")</f>
        <v>हालांकि कृषि की स्थिति तंबाकू बढ़ने के लिए आदर्श नहीं है, भले ही स्वदेशी उत्पादन है।</v>
      </c>
    </row>
    <row r="13">
      <c r="A13" s="1" t="s">
        <v>12</v>
      </c>
      <c r="B13" s="2" t="str">
        <f>IFERROR(__xludf.DUMMYFUNCTION("GOOGLETRANSLATE(A13,""en"",""hi"")"),"अमेरिकी राज्य गुरुवार को प्रदर्शन के दौरान बोलता है।")</f>
        <v>अमेरिकी राज्य गुरुवार को प्रदर्शन के दौरान बोलता है।</v>
      </c>
    </row>
    <row r="14">
      <c r="A14" s="1" t="s">
        <v>13</v>
      </c>
      <c r="B14" s="2" t="str">
        <f>IFERROR(__xludf.DUMMYFUNCTION("GOOGLETRANSLATE(A14,""en"",""hi"")"),"अभिनेता फिल्म के प्रीमियर के लिए आता है")</f>
        <v>अभिनेता फिल्म के प्रीमियर के लिए आता है</v>
      </c>
    </row>
    <row r="15">
      <c r="A15" s="1" t="s">
        <v>14</v>
      </c>
      <c r="B15" s="2" t="str">
        <f>IFERROR(__xludf.DUMMYFUNCTION("GOOGLETRANSLATE(A15,""en"",""hi"")"),"हस्तियाँ क्रिसमस के मौसम की जीवन शैली के लिए सजावट शुरू करते हैं")</f>
        <v>हस्तियाँ क्रिसमस के मौसम की जीवन शैली के लिए सजावट शुरू करते हैं</v>
      </c>
    </row>
    <row r="16">
      <c r="A16" s="1" t="s">
        <v>15</v>
      </c>
      <c r="B16" s="2" t="str">
        <f>IFERROR(__xludf.DUMMYFUNCTION("GOOGLETRANSLATE(A16,""en"",""hi"")"),"सरकार के कार्य: 1। अधिक परफेक्ट यूनियन बनाएं")</f>
        <v>सरकार के कार्य: 1। अधिक परफेक्ट यूनियन बनाएं</v>
      </c>
    </row>
    <row r="17">
      <c r="A17" s="1" t="s">
        <v>16</v>
      </c>
      <c r="B17" s="2" t="str">
        <f>IFERROR(__xludf.DUMMYFUNCTION("GOOGLETRANSLATE(A17,""en"",""hi"")"),"अभिनेता सीजन के प्रीमियर में भाग लेता है")</f>
        <v>अभिनेता सीजन के प्रीमियर में भाग लेता है</v>
      </c>
    </row>
    <row r="18">
      <c r="A18" s="1" t="s">
        <v>17</v>
      </c>
      <c r="B18" s="2" t="str">
        <f>IFERROR(__xludf.DUMMYFUNCTION("GOOGLETRANSLATE(A18,""en"",""hi"")"),"संयुक्त प्रशिक्षण शिविर के दौरान मैदान पर अमेरिकी फुटबॉल खिलाड़ी।")</f>
        <v>संयुक्त प्रशिक्षण शिविर के दौरान मैदान पर अमेरिकी फुटबॉल खिलाड़ी।</v>
      </c>
    </row>
    <row r="19">
      <c r="A19" s="1" t="s">
        <v>18</v>
      </c>
      <c r="B19" s="2" t="str">
        <f>IFERROR(__xludf.DUMMYFUNCTION("GOOGLETRANSLATE(A19,""en"",""hi"")"),"कंपनियां झूठ के अधिकार के लिए अदालत में गई हैं")</f>
        <v>कंपनियां झूठ के अधिकार के लिए अदालत में गई हैं</v>
      </c>
    </row>
    <row r="20">
      <c r="A20" s="1" t="s">
        <v>19</v>
      </c>
      <c r="B20" s="2" t="str">
        <f>IFERROR(__xludf.DUMMYFUNCTION("GOOGLETRANSLATE(A20,""en"",""hi"")"),"व्यक्ति और सवार शॉट्स द्वारा सभी शॉट्स अपनी वेबसाइट पर पाए जा सकते हैं।")</f>
        <v>व्यक्ति और सवार शॉट्स द्वारा सभी शॉट्स अपनी वेबसाइट पर पाए जा सकते हैं।</v>
      </c>
    </row>
    <row r="21">
      <c r="A21" s="1" t="s">
        <v>20</v>
      </c>
      <c r="B21" s="2" t="str">
        <f>IFERROR(__xludf.DUMMYFUNCTION("GOOGLETRANSLATE(A21,""en"",""hi"")"),"एक हिरण और वाइल्डफायर का फोटो")</f>
        <v>एक हिरण और वाइल्डफायर का फोटो</v>
      </c>
    </row>
    <row r="22">
      <c r="A22" s="1" t="s">
        <v>21</v>
      </c>
      <c r="B22" s="2" t="str">
        <f>IFERROR(__xludf.DUMMYFUNCTION("GOOGLETRANSLATE(A22,""en"",""hi"")"),"एक मेज पर लेटे हुए एक व्यापारी का उच्च कोण दृश्य और गायन")</f>
        <v>एक मेज पर लेटे हुए एक व्यापारी का उच्च कोण दृश्य और गायन</v>
      </c>
    </row>
    <row r="23">
      <c r="A23" s="1" t="s">
        <v>22</v>
      </c>
      <c r="B23" s="2" t="str">
        <f>IFERROR(__xludf.DUMMYFUNCTION("GOOGLETRANSLATE(A23,""en"",""hi"")"),"यह असली फास्ट फूड है!")</f>
        <v>यह असली फास्ट फूड है!</v>
      </c>
    </row>
    <row r="24">
      <c r="A24" s="1" t="s">
        <v>23</v>
      </c>
      <c r="B24" s="2" t="str">
        <f>IFERROR(__xludf.DUMMYFUNCTION("GOOGLETRANSLATE(A24,""en"",""hi"")"),"एक सफेद पृष्ठभूमि फोटो पर इसके आसपास के पैसे के साथ सुरक्षित जमा")</f>
        <v>एक सफेद पृष्ठभूमि फोटो पर इसके आसपास के पैसे के साथ सुरक्षित जमा</v>
      </c>
    </row>
    <row r="25">
      <c r="A25" s="1" t="s">
        <v>24</v>
      </c>
      <c r="B25" s="2" t="str">
        <f>IFERROR(__xludf.DUMMYFUNCTION("GOOGLETRANSLATE(A25,""en"",""hi"")"),"जिराफ को गोली मारने से पहले उसे शॉट किया गया था, फिर चिड़ियाघर के आगंतुकों की उपस्थिति में शव, एक ऑनलाइन याचिका के बावजूद उन्हें हजारों पशु प्रेमियों द्वारा हस्ताक्षरित किया गया")</f>
        <v>जिराफ को गोली मारने से पहले उसे शॉट किया गया था, फिर चिड़ियाघर के आगंतुकों की उपस्थिति में शव, एक ऑनलाइन याचिका के बावजूद उन्हें हजारों पशु प्रेमियों द्वारा हस्ताक्षरित किया गया</v>
      </c>
    </row>
    <row r="26">
      <c r="A26" s="1" t="s">
        <v>25</v>
      </c>
      <c r="B26" s="2" t="str">
        <f>IFERROR(__xludf.DUMMYFUNCTION("GOOGLETRANSLATE(A26,""en"",""hi"")"),"ड्यून्स ने वापस नौ के लिए ब्लूप्रिंट को रखा।")</f>
        <v>ड्यून्स ने वापस नौ के लिए ब्लूप्रिंट को रखा।</v>
      </c>
    </row>
    <row r="27">
      <c r="A27" s="1" t="s">
        <v>26</v>
      </c>
      <c r="B27" s="2" t="str">
        <f>IFERROR(__xludf.DUMMYFUNCTION("GOOGLETRANSLATE(A27,""en"",""hi"")"),"एक मुस्कुराते हुए महिला का चित्रण अपने कुत्ते को सोफे पर लेट रहा था")</f>
        <v>एक मुस्कुराते हुए महिला का चित्रण अपने कुत्ते को सोफे पर लेट रहा था</v>
      </c>
    </row>
    <row r="28">
      <c r="A28" s="1" t="s">
        <v>27</v>
      </c>
      <c r="B28" s="2" t="str">
        <f>IFERROR(__xludf.DUMMYFUNCTION("GOOGLETRANSLATE(A28,""en"",""hi"")"),"एक बेंच पर युवा व्यापारिक महिला")</f>
        <v>एक बेंच पर युवा व्यापारिक महिला</v>
      </c>
    </row>
    <row r="29">
      <c r="A29" s="1" t="s">
        <v>28</v>
      </c>
      <c r="B29" s="2" t="str">
        <f>IFERROR(__xludf.DUMMYFUNCTION("GOOGLETRANSLATE(A29,""en"",""hi"")"),"अमेरिकी फुटबॉल खिलाड़ी स्पोर्ट्स टीम के खिलाफ एक फुटबॉल गेम के दूसरे भाग के दौरान डाउनफील्ड दिखता है")</f>
        <v>अमेरिकी फुटबॉल खिलाड़ी स्पोर्ट्स टीम के खिलाफ एक फुटबॉल गेम के दूसरे भाग के दौरान डाउनफील्ड दिखता है</v>
      </c>
    </row>
    <row r="30">
      <c r="A30" s="1" t="s">
        <v>29</v>
      </c>
      <c r="B30" s="2" t="str">
        <f>IFERROR(__xludf.DUMMYFUNCTION("GOOGLETRANSLATE(A30,""en"",""hi"")"),"... और स्थानीय लोग एक नया पुल देने के लिए")</f>
        <v>... और स्थानीय लोग एक नया पुल देने के लिए</v>
      </c>
    </row>
    <row r="31">
      <c r="A31" s="1" t="s">
        <v>30</v>
      </c>
      <c r="B31" s="2" t="str">
        <f>IFERROR(__xludf.DUMMYFUNCTION("GOOGLETRANSLATE(A31,""en"",""hi"")"),"अभिनेता प्रीमियर के लिए आता है")</f>
        <v>अभिनेता प्रीमियर के लिए आता है</v>
      </c>
    </row>
    <row r="32">
      <c r="A32" s="1" t="s">
        <v>31</v>
      </c>
      <c r="B32" s="2" t="str">
        <f>IFERROR(__xludf.DUMMYFUNCTION("GOOGLETRANSLATE(A32,""en"",""hi"")"),"सप्ताह के मजेदार जानवर, पशु चित्र")</f>
        <v>सप्ताह के मजेदार जानवर, पशु चित्र</v>
      </c>
    </row>
    <row r="33">
      <c r="A33" s="1" t="s">
        <v>32</v>
      </c>
      <c r="B33" s="2" t="str">
        <f>IFERROR(__xludf.DUMMYFUNCTION("GOOGLETRANSLATE(A33,""en"",""hi"")"),"प्रेरणादायक तरीके से देखें कि इस महिला ने अपने प्रोस्टेटिक पैर पर अपनी यात्रा को दस्तावेज किया")</f>
        <v>प्रेरणादायक तरीके से देखें कि इस महिला ने अपने प्रोस्टेटिक पैर पर अपनी यात्रा को दस्तावेज किया</v>
      </c>
    </row>
    <row r="34">
      <c r="A34" s="1" t="s">
        <v>33</v>
      </c>
      <c r="B34" s="2" t="str">
        <f>IFERROR(__xludf.DUMMYFUNCTION("GOOGLETRANSLATE(A34,""en"",""hi"")"),"संकेत शानदार नीले आकाश के रूप में अधिक वादा करता है।")</f>
        <v>संकेत शानदार नीले आकाश के रूप में अधिक वादा करता है।</v>
      </c>
    </row>
    <row r="35">
      <c r="A35" s="1" t="s">
        <v>34</v>
      </c>
      <c r="B35" s="2" t="str">
        <f>IFERROR(__xludf.DUMMYFUNCTION("GOOGLETRANSLATE(A35,""en"",""hi"")"),"एक पुल का वास्तुकला विवरण")</f>
        <v>एक पुल का वास्तुकला विवरण</v>
      </c>
    </row>
    <row r="36">
      <c r="A36" s="1" t="s">
        <v>35</v>
      </c>
      <c r="B36" s="2" t="str">
        <f>IFERROR(__xludf.DUMMYFUNCTION("GOOGLETRANSLATE(A36,""en"",""hi"")"),"लोग गर्मियों के दौरान सार्वजनिक पार्क का दौरा करते हैं और आनंद लेते हैं")</f>
        <v>लोग गर्मियों के दौरान सार्वजनिक पार्क का दौरा करते हैं और आनंद लेते हैं</v>
      </c>
    </row>
    <row r="37">
      <c r="A37" s="1" t="s">
        <v>36</v>
      </c>
      <c r="B37" s="2" t="str">
        <f>IFERROR(__xludf.DUMMYFUNCTION("GOOGLETRANSLATE(A37,""en"",""hi"")"),"दुकानों के साथ एक कॉस्मेटिक कंपनी के लिए दिलचस्प 1 9 30 के पोस्टर।")</f>
        <v>दुकानों के साथ एक कॉस्मेटिक कंपनी के लिए दिलचस्प 1 9 30 के पोस्टर।</v>
      </c>
    </row>
    <row r="38">
      <c r="A38" s="1" t="s">
        <v>37</v>
      </c>
      <c r="B38" s="2" t="str">
        <f>IFERROR(__xludf.DUMMYFUNCTION("GOOGLETRANSLATE(A38,""en"",""hi"")"),"रेसकार चालक वीडियो गेम विषय के दौरान अपनी कार चलाता है।")</f>
        <v>रेसकार चालक वीडियो गेम विषय के दौरान अपनी कार चलाता है।</v>
      </c>
    </row>
    <row r="39">
      <c r="A39" s="1" t="s">
        <v>38</v>
      </c>
      <c r="B39" s="2" t="str">
        <f>IFERROR(__xludf.DUMMYFUNCTION("GOOGLETRANSLATE(A39,""en"",""hi"")"),"एक गुलाबी पृष्ठभूमि पर काले और सफेद लिली के साथ सजाए गए फ्रेम के साथ विंटेज सुरुचिपूर्ण पुष्प कार्ड।")</f>
        <v>एक गुलाबी पृष्ठभूमि पर काले और सफेद लिली के साथ सजाए गए फ्रेम के साथ विंटेज सुरुचिपूर्ण पुष्प कार्ड।</v>
      </c>
    </row>
    <row r="40">
      <c r="A40" s="1" t="s">
        <v>39</v>
      </c>
      <c r="B40" s="2" t="str">
        <f>IFERROR(__xludf.DUMMYFUNCTION("GOOGLETRANSLATE(A40,""en"",""hi"")"),"भारी बर्फ एक बर्फीली नदी पर गिरती है।")</f>
        <v>भारी बर्फ एक बर्फीली नदी पर गिरती है।</v>
      </c>
    </row>
    <row r="41">
      <c r="A41" s="1" t="s">
        <v>40</v>
      </c>
      <c r="B41" s="2" t="str">
        <f>IFERROR(__xludf.DUMMYFUNCTION("GOOGLETRANSLATE(A41,""en"",""hi"")"),"अटारी में उज्ज्वल रहने का कमरा")</f>
        <v>अटारी में उज्ज्वल रहने का कमरा</v>
      </c>
    </row>
    <row r="42">
      <c r="A42" s="1" t="s">
        <v>41</v>
      </c>
      <c r="B42" s="2" t="str">
        <f>IFERROR(__xludf.DUMMYFUNCTION("GOOGLETRANSLATE(A42,""en"",""hi"")"),"पॉप कलाकार गेस्ट हाउस में तीसरा वार्षिक भाग लेता है")</f>
        <v>पॉप कलाकार गेस्ट हाउस में तीसरा वार्षिक भाग लेता है</v>
      </c>
    </row>
    <row r="43">
      <c r="A43" s="1" t="s">
        <v>42</v>
      </c>
      <c r="B43" s="2" t="str">
        <f>IFERROR(__xludf.DUMMYFUNCTION("GOOGLETRANSLATE(A43,""en"",""hi"")"),"एक मानचित्र का चित्रण, इसके ध्वज और एक कॉमिक गुब्बारा एक फुटबॉल गेंद के साथ एक अनुमत संकेत में नहीं है")</f>
        <v>एक मानचित्र का चित्रण, इसके ध्वज और एक कॉमिक गुब्बारा एक फुटबॉल गेंद के साथ एक अनुमत संकेत में नहीं है</v>
      </c>
    </row>
    <row r="44">
      <c r="A44" s="1" t="s">
        <v>43</v>
      </c>
      <c r="B44" s="2" t="str">
        <f>IFERROR(__xludf.DUMMYFUNCTION("GOOGLETRANSLATE(A44,""en"",""hi"")"),"रॉक कलाकार आयोजित पुरस्कारों में मंच पर प्रदर्शन करता है")</f>
        <v>रॉक कलाकार आयोजित पुरस्कारों में मंच पर प्रदर्शन करता है</v>
      </c>
    </row>
    <row r="45">
      <c r="A45" s="1" t="s">
        <v>44</v>
      </c>
      <c r="B45" s="2" t="str">
        <f>IFERROR(__xludf.DUMMYFUNCTION("GOOGLETRANSLATE(A45,""en"",""hi"")"),"हरी समुद्री कछुए एक सफेद पृष्ठभूमि 3 डी चित्रण पर अलग")</f>
        <v>हरी समुद्री कछुए एक सफेद पृष्ठभूमि 3 डी चित्रण पर अलग</v>
      </c>
    </row>
    <row r="46">
      <c r="A46" s="1" t="s">
        <v>45</v>
      </c>
      <c r="B46" s="2" t="str">
        <f>IFERROR(__xludf.DUMMYFUNCTION("GOOGLETRANSLATE(A46,""en"",""hi"")"),"व्यक्ति, कर्मचारियों द्वारा आश्चर्यचकित था")</f>
        <v>व्यक्ति, कर्मचारियों द्वारा आश्चर्यचकित था</v>
      </c>
    </row>
    <row r="47">
      <c r="A47" s="1" t="s">
        <v>46</v>
      </c>
      <c r="B47" s="2" t="str">
        <f>IFERROR(__xludf.DUMMYFUNCTION("GOOGLETRANSLATE(A47,""en"",""hi"")"),"मस्तूल पर लाल और सफेद झंडा")</f>
        <v>मस्तूल पर लाल और सफेद झंडा</v>
      </c>
    </row>
    <row r="48">
      <c r="A48" s="1" t="s">
        <v>47</v>
      </c>
      <c r="B48" s="2" t="str">
        <f>IFERROR(__xludf.DUMMYFUNCTION("GOOGLETRANSLATE(A48,""en"",""hi"")"),"फुटबॉल खिलाड़ी फाइनल में फुटबॉल टीम के खिलाफ फुटबॉल टीम के लिए स्कोरिंग मनाता है")</f>
        <v>फुटबॉल खिलाड़ी फाइनल में फुटबॉल टीम के खिलाफ फुटबॉल टीम के लिए स्कोरिंग मनाता है</v>
      </c>
    </row>
    <row r="49">
      <c r="A49" s="1" t="s">
        <v>48</v>
      </c>
      <c r="B49" s="2" t="str">
        <f>IFERROR(__xludf.DUMMYFUNCTION("GOOGLETRANSLATE(A49,""en"",""hi"")"),"अवधारणा प्लग - प्रदर्शन पर हाइब्रिड कार में")</f>
        <v>अवधारणा प्लग - प्रदर्शन पर हाइब्रिड कार में</v>
      </c>
    </row>
    <row r="50">
      <c r="A50" s="1" t="s">
        <v>49</v>
      </c>
      <c r="B50" s="2" t="str">
        <f>IFERROR(__xludf.DUMMYFUNCTION("GOOGLETRANSLATE(A50,""en"",""hi"")"),"एक ज़ेबरा और उसके बच्चे की एक पेंसिल ड्राइंग।")</f>
        <v>एक ज़ेबरा और उसके बच्चे की एक पेंसिल ड्राइंग।</v>
      </c>
    </row>
    <row r="51">
      <c r="A51" s="1" t="s">
        <v>50</v>
      </c>
      <c r="B51" s="2" t="str">
        <f>IFERROR(__xludf.DUMMYFUNCTION("GOOGLETRANSLATE(A51,""en"",""hi"")"),"एयरलाइन - कारण क्यों व्यक्ति अनुभव में रास्ता तय करता है")</f>
        <v>एयरलाइन - कारण क्यों व्यक्ति अनुभव में रास्ता तय करता है</v>
      </c>
    </row>
    <row r="52">
      <c r="A52" s="1" t="s">
        <v>51</v>
      </c>
      <c r="B52" s="2" t="str">
        <f>IFERROR(__xludf.DUMMYFUNCTION("GOOGLETRANSLATE(A52,""en"",""hi"")"),"उन्नीस प्रतिशत इकाइयों में विचारों के साथ बालकनी होती है।")</f>
        <v>उन्नीस प्रतिशत इकाइयों में विचारों के साथ बालकनी होती है।</v>
      </c>
    </row>
    <row r="53">
      <c r="A53" s="1" t="s">
        <v>52</v>
      </c>
      <c r="B53" s="2" t="str">
        <f>IFERROR(__xludf.DUMMYFUNCTION("GOOGLETRANSLATE(A53,""en"",""hi"")"),"अपने अधिकारों का अभ्यास करने वाले लोगों के एक समूह का प्रदर्शन")</f>
        <v>अपने अधिकारों का अभ्यास करने वाले लोगों के एक समूह का प्रदर्शन</v>
      </c>
    </row>
    <row r="54">
      <c r="A54" s="1" t="s">
        <v>53</v>
      </c>
      <c r="B54" s="2" t="str">
        <f>IFERROR(__xludf.DUMMYFUNCTION("GOOGLETRANSLATE(A54,""en"",""hi"")"),"अभिनेता और बेटियां ब्रिटेन प्रीमियर आयोजित")</f>
        <v>अभिनेता और बेटियां ब्रिटेन प्रीमियर आयोजित</v>
      </c>
    </row>
    <row r="55">
      <c r="A55" s="1" t="s">
        <v>54</v>
      </c>
      <c r="B55" s="2" t="str">
        <f>IFERROR(__xludf.DUMMYFUNCTION("GOOGLETRANSLATE(A55,""en"",""hi"")"),"काले और सफेद में एक जुर्माना, दाने वाले वेक्टर पैटर्न।")</f>
        <v>काले और सफेद में एक जुर्माना, दाने वाले वेक्टर पैटर्न।</v>
      </c>
    </row>
    <row r="56">
      <c r="A56" s="1" t="s">
        <v>55</v>
      </c>
      <c r="B56" s="2" t="str">
        <f>IFERROR(__xludf.DUMMYFUNCTION("GOOGLETRANSLATE(A56,""en"",""hi"")"),"नारंगी गुलाब और पैस्ले की निर्बाध सीमा, एक सफेद पृष्ठभूमि पर पैटर्न।")</f>
        <v>नारंगी गुलाब और पैस्ले की निर्बाध सीमा, एक सफेद पृष्ठभूमि पर पैटर्न।</v>
      </c>
    </row>
    <row r="57">
      <c r="A57" s="1" t="s">
        <v>56</v>
      </c>
      <c r="B57" s="2" t="str">
        <f>IFERROR(__xludf.DUMMYFUNCTION("GOOGLETRANSLATE(A57,""en"",""hi"")"),"एक स्कूल के सामने छात्र")</f>
        <v>एक स्कूल के सामने छात्र</v>
      </c>
    </row>
    <row r="58">
      <c r="A58" s="1" t="s">
        <v>57</v>
      </c>
      <c r="B58" s="2" t="str">
        <f>IFERROR(__xludf.DUMMYFUNCTION("GOOGLETRANSLATE(A58,""en"",""hi"")"),"संग्रहालय, खुला 20 वीं शताब्दी की सबसे महत्वपूर्ण इमारतों में से एक है।")</f>
        <v>संग्रहालय, खुला 20 वीं शताब्दी की सबसे महत्वपूर्ण इमारतों में से एक है।</v>
      </c>
    </row>
    <row r="59">
      <c r="A59" s="1" t="s">
        <v>58</v>
      </c>
      <c r="B59" s="2" t="str">
        <f>IFERROR(__xludf.DUMMYFUNCTION("GOOGLETRANSLATE(A59,""en"",""hi"")"),"नदी के रूप में यह पानी के निकायों को मिलता है जहां एयरलाइन मिलती है")</f>
        <v>नदी के रूप में यह पानी के निकायों को मिलता है जहां एयरलाइन मिलती है</v>
      </c>
    </row>
    <row r="60">
      <c r="A60" s="1" t="s">
        <v>59</v>
      </c>
      <c r="B60" s="2" t="str">
        <f>IFERROR(__xludf.DUMMYFUNCTION("GOOGLETRANSLATE(A60,""en"",""hi"")"),"एक गिटार पर युवा रॉक स्टार जैमिंग")</f>
        <v>एक गिटार पर युवा रॉक स्टार जैमिंग</v>
      </c>
    </row>
    <row r="61">
      <c r="A61" s="1" t="s">
        <v>60</v>
      </c>
      <c r="B61" s="2" t="str">
        <f>IFERROR(__xludf.DUMMYFUNCTION("GOOGLETRANSLATE(A61,""en"",""hi"")"),"एक मूर्त मछली पकड़ने की नाव द्वीप से देखी गई।")</f>
        <v>एक मूर्त मछली पकड़ने की नाव द्वीप से देखी गई।</v>
      </c>
    </row>
    <row r="62">
      <c r="A62" s="1" t="s">
        <v>61</v>
      </c>
      <c r="B62" s="2" t="str">
        <f>IFERROR(__xludf.DUMMYFUNCTION("GOOGLETRANSLATE(A62,""en"",""hi"")"),"एक सफेद पृष्ठभूमि पर अलग व्यक्ति का वेक्टर चित्रण")</f>
        <v>एक सफेद पृष्ठभूमि पर अलग व्यक्ति का वेक्टर चित्रण</v>
      </c>
    </row>
    <row r="63">
      <c r="A63" s="1" t="s">
        <v>62</v>
      </c>
      <c r="B63" s="2" t="str">
        <f>IFERROR(__xludf.DUMMYFUNCTION("GOOGLETRANSLATE(A63,""en"",""hi"")"),"एक कार ट्रैफिक लाइट के सेट के माध्यम से एक कार के बाद आपातकालीन सेवाओं को बुलाया गया")</f>
        <v>एक कार ट्रैफिक लाइट के सेट के माध्यम से एक कार के बाद आपातकालीन सेवाओं को बुलाया गया</v>
      </c>
    </row>
    <row r="64">
      <c r="A64" s="1" t="s">
        <v>63</v>
      </c>
      <c r="B64" s="2" t="str">
        <f>IFERROR(__xludf.DUMMYFUNCTION("GOOGLETRANSLATE(A64,""en"",""hi"")"),"एक काले चेहरे के साथ भेड़ एक सर्दियों के दिन में फंसे")</f>
        <v>एक काले चेहरे के साथ भेड़ एक सर्दियों के दिन में फंसे</v>
      </c>
    </row>
    <row r="65">
      <c r="A65" s="1" t="s">
        <v>64</v>
      </c>
      <c r="B65" s="2" t="str">
        <f>IFERROR(__xludf.DUMMYFUNCTION("GOOGLETRANSLATE(A65,""en"",""hi"")"),"सैनिकों के समर्थन में एक पेड़ के चारों ओर झंडे और एक पीले बैनर के साथ एक छोटा सा पार्क")</f>
        <v>सैनिकों के समर्थन में एक पेड़ के चारों ओर झंडे और एक पीले बैनर के साथ एक छोटा सा पार्क</v>
      </c>
    </row>
    <row r="66">
      <c r="A66" s="1" t="s">
        <v>65</v>
      </c>
      <c r="B66" s="2" t="str">
        <f>IFERROR(__xludf.DUMMYFUNCTION("GOOGLETRANSLATE(A66,""en"",""hi"")"),"एक सफेद पृष्ठभूमि पर पृथक पानी कांच")</f>
        <v>एक सफेद पृष्ठभूमि पर पृथक पानी कांच</v>
      </c>
    </row>
    <row r="67">
      <c r="A67" s="1" t="s">
        <v>66</v>
      </c>
      <c r="B67" s="2" t="str">
        <f>IFERROR(__xludf.DUMMYFUNCTION("GOOGLETRANSLATE(A67,""en"",""hi"")"),"अपने नए आउटडोर रंग पैलेट का चयन करते समय, उस चीज़ का चयन करें जो आपके घर की वास्तुशिल्प शैली को बढ़ाएगा और आपको बहुत सारी अपील देगी।")</f>
        <v>अपने नए आउटडोर रंग पैलेट का चयन करते समय, उस चीज़ का चयन करें जो आपके घर की वास्तुशिल्प शैली को बढ़ाएगा और आपको बहुत सारी अपील देगी।</v>
      </c>
    </row>
    <row r="68">
      <c r="A68" s="1" t="s">
        <v>67</v>
      </c>
      <c r="B68" s="2" t="str">
        <f>IFERROR(__xludf.DUMMYFUNCTION("GOOGLETRANSLATE(A68,""en"",""hi"")"),"एक कॉर्पोरेट घटना में व्यक्ति")</f>
        <v>एक कॉर्पोरेट घटना में व्यक्ति</v>
      </c>
    </row>
    <row r="69">
      <c r="A69" s="1" t="s">
        <v>68</v>
      </c>
      <c r="B69" s="2" t="str">
        <f>IFERROR(__xludf.DUMMYFUNCTION("GOOGLETRANSLATE(A69,""en"",""hi"")"),"एक इमारत स्थल पर बुलडोजर")</f>
        <v>एक इमारत स्थल पर बुलडोजर</v>
      </c>
    </row>
    <row r="70">
      <c r="A70" s="1" t="s">
        <v>69</v>
      </c>
      <c r="B70" s="2" t="str">
        <f>IFERROR(__xludf.DUMMYFUNCTION("GOOGLETRANSLATE(A70,""en"",""hi"")"),"व्यक्ति शीर्ष पर समाप्त होता है")</f>
        <v>व्यक्ति शीर्ष पर समाप्त होता है</v>
      </c>
    </row>
    <row r="71">
      <c r="A71" s="1" t="s">
        <v>70</v>
      </c>
      <c r="B71" s="2" t="str">
        <f>IFERROR(__xludf.DUMMYFUNCTION("GOOGLETRANSLATE(A71,""en"",""hi"")"),"दुनिया के उपग्रह मानचित्र पर एनिमेटेड देश का आकार")</f>
        <v>दुनिया के उपग्रह मानचित्र पर एनिमेटेड देश का आकार</v>
      </c>
    </row>
    <row r="72">
      <c r="A72" s="1" t="s">
        <v>71</v>
      </c>
      <c r="B72" s="2" t="str">
        <f>IFERROR(__xludf.DUMMYFUNCTION("GOOGLETRANSLATE(A72,""en"",""hi"")"),"पथ स्पष्ट रूप से इस तरह के संकेतों के साथ चिह्नित हैं।")</f>
        <v>पथ स्पष्ट रूप से इस तरह के संकेतों के साथ चिह्नित हैं।</v>
      </c>
    </row>
    <row r="73">
      <c r="A73" s="1" t="s">
        <v>72</v>
      </c>
      <c r="B73" s="2" t="str">
        <f>IFERROR(__xludf.DUMMYFUNCTION("GOOGLETRANSLATE(A73,""en"",""hi"")"),"गोल्फ टूर्नामेंट के अंतिम दौर के दौरान दूसरे छेद पर बर्डी के लिए पुट।")</f>
        <v>गोल्फ टूर्नामेंट के अंतिम दौर के दौरान दूसरे छेद पर बर्डी के लिए पुट।</v>
      </c>
    </row>
    <row r="74">
      <c r="A74" s="1" t="s">
        <v>73</v>
      </c>
      <c r="B74" s="2" t="str">
        <f>IFERROR(__xludf.DUMMYFUNCTION("GOOGLETRANSLATE(A74,""en"",""hi"")"),"झील और क्षितिज में देखकर एक चट्टान से गोली मार दी।")</f>
        <v>झील और क्षितिज में देखकर एक चट्टान से गोली मार दी।</v>
      </c>
    </row>
    <row r="75">
      <c r="A75" s="1" t="s">
        <v>74</v>
      </c>
      <c r="B75" s="2" t="str">
        <f>IFERROR(__xludf.DUMMYFUNCTION("GOOGLETRANSLATE(A75,""en"",""hi"")"),"इस परी को अपना रास्ता भेजना ... यह इसके छोटे मोमबत्ती के साथ रास्ता रोशनी है।")</f>
        <v>इस परी को अपना रास्ता भेजना ... यह इसके छोटे मोमबत्ती के साथ रास्ता रोशनी है।</v>
      </c>
    </row>
    <row r="76">
      <c r="A76" s="1" t="s">
        <v>75</v>
      </c>
      <c r="B76" s="2" t="str">
        <f>IFERROR(__xludf.DUMMYFUNCTION("GOOGLETRANSLATE(A76,""en"",""hi"")"),"मुझे उसके कपड़े के रंग पसंद हैं।")</f>
        <v>मुझे उसके कपड़े के रंग पसंद हैं।</v>
      </c>
    </row>
    <row r="77">
      <c r="A77" s="1" t="s">
        <v>76</v>
      </c>
      <c r="B77" s="2" t="str">
        <f>IFERROR(__xludf.DUMMYFUNCTION("GOOGLETRANSLATE(A77,""en"",""hi"")"),"क्षेत्र और आसन्न तट का एक बहुत ही सरल स्थान और भूगर्भीय नक्शा")</f>
        <v>क्षेत्र और आसन्न तट का एक बहुत ही सरल स्थान और भूगर्भीय नक्शा</v>
      </c>
    </row>
    <row r="78">
      <c r="A78" s="1" t="s">
        <v>77</v>
      </c>
      <c r="B78" s="2" t="str">
        <f>IFERROR(__xludf.DUMMYFUNCTION("GOOGLETRANSLATE(A78,""en"",""hi"")"),"कार की तस्वीरों के लिए मालिक से पूछें")</f>
        <v>कार की तस्वीरों के लिए मालिक से पूछें</v>
      </c>
    </row>
    <row r="79">
      <c r="A79" s="1" t="s">
        <v>78</v>
      </c>
      <c r="B79" s="2" t="str">
        <f>IFERROR(__xludf.DUMMYFUNCTION("GOOGLETRANSLATE(A79,""en"",""hi"")"),"दुनिया के जंगलों की स्थिति")</f>
        <v>दुनिया के जंगलों की स्थिति</v>
      </c>
    </row>
    <row r="80">
      <c r="A80" s="1" t="s">
        <v>79</v>
      </c>
      <c r="B80" s="2" t="str">
        <f>IFERROR(__xludf.DUMMYFUNCTION("GOOGLETRANSLATE(A80,""en"",""hi"")"),"पाउडर बर्फ से ढके पहाड़ ढलान आगंतुकों, विशेष रूप से विदेशी पर्यटकों के साथ लोकप्रिय हैं")</f>
        <v>पाउडर बर्फ से ढके पहाड़ ढलान आगंतुकों, विशेष रूप से विदेशी पर्यटकों के साथ लोकप्रिय हैं</v>
      </c>
    </row>
    <row r="81">
      <c r="A81" s="1" t="s">
        <v>80</v>
      </c>
      <c r="B81" s="2" t="str">
        <f>IFERROR(__xludf.DUMMYFUNCTION("GOOGLETRANSLATE(A81,""en"",""hi"")"),"फार्म ट्रैक्टर मैदान पर आगे बढ़ रहा है, भूमि की खेती कर रहा है")</f>
        <v>फार्म ट्रैक्टर मैदान पर आगे बढ़ रहा है, भूमि की खेती कर रहा है</v>
      </c>
    </row>
    <row r="82">
      <c r="A82" s="1" t="s">
        <v>81</v>
      </c>
      <c r="B82" s="2" t="str">
        <f>IFERROR(__xludf.DUMMYFUNCTION("GOOGLETRANSLATE(A82,""en"",""hi"")"),"लॉन पर अपने छोटे गोल्डन रेट्रिवर कुत्ते के साथ मास्टर")</f>
        <v>लॉन पर अपने छोटे गोल्डन रेट्रिवर कुत्ते के साथ मास्टर</v>
      </c>
    </row>
    <row r="83">
      <c r="A83" s="1" t="s">
        <v>82</v>
      </c>
      <c r="B83" s="2" t="str">
        <f>IFERROR(__xludf.DUMMYFUNCTION("GOOGLETRANSLATE(A83,""en"",""hi"")"),"साल बाद छोटे झाड़ियों को आकार में दोगुना कर दिया गया।")</f>
        <v>साल बाद छोटे झाड़ियों को आकार में दोगुना कर दिया गया।</v>
      </c>
    </row>
    <row r="84">
      <c r="A84" s="1" t="s">
        <v>83</v>
      </c>
      <c r="B84" s="2" t="str">
        <f>IFERROR(__xludf.DUMMYFUNCTION("GOOGLETRANSLATE(A84,""en"",""hi"")"),"मॉडल के अनुसार, वह नियमित रूप से कहा जाता है कि यह दिखता है")</f>
        <v>मॉडल के अनुसार, वह नियमित रूप से कहा जाता है कि यह दिखता है</v>
      </c>
    </row>
    <row r="85">
      <c r="A85" s="1" t="s">
        <v>84</v>
      </c>
      <c r="B85" s="2" t="str">
        <f>IFERROR(__xludf.DUMMYFUNCTION("GOOGLETRANSLATE(A85,""en"",""hi"")"),"उनकी सगाई पार्टी में व्यक्ति और मंगेतर।")</f>
        <v>उनकी सगाई पार्टी में व्यक्ति और मंगेतर।</v>
      </c>
    </row>
    <row r="86">
      <c r="A86" s="1" t="s">
        <v>85</v>
      </c>
      <c r="B86" s="2" t="str">
        <f>IFERROR(__xludf.DUMMYFUNCTION("GOOGLETRANSLATE(A86,""en"",""hi"")"),"गुड नाइट आईडी एक कुत्ते की तरह काम कर रही है जो मुझे एक लॉग की तरह सोना चाहिए")</f>
        <v>गुड नाइट आईडी एक कुत्ते की तरह काम कर रही है जो मुझे एक लॉग की तरह सोना चाहिए</v>
      </c>
    </row>
    <row r="87">
      <c r="A87" s="1" t="s">
        <v>86</v>
      </c>
      <c r="B87" s="2" t="str">
        <f>IFERROR(__xludf.DUMMYFUNCTION("GOOGLETRANSLATE(A87,""en"",""hi"")"),"पानी आपकी छाती से कभी गहरा नहीं था।")</f>
        <v>पानी आपकी छाती से कभी गहरा नहीं था।</v>
      </c>
    </row>
    <row r="88">
      <c r="A88" s="1" t="s">
        <v>87</v>
      </c>
      <c r="B88" s="2" t="str">
        <f>IFERROR(__xludf.DUMMYFUNCTION("GOOGLETRANSLATE(A88,""en"",""hi"")"),"इतालवी गोथिक संरचना और मध्ययुगीन शहर पर गोधूलि")</f>
        <v>इतालवी गोथिक संरचना और मध्ययुगीन शहर पर गोधूलि</v>
      </c>
    </row>
    <row r="89">
      <c r="A89" s="1" t="s">
        <v>88</v>
      </c>
      <c r="B89" s="2" t="str">
        <f>IFERROR(__xludf.DUMMYFUNCTION("GOOGLETRANSLATE(A89,""en"",""hi"")"),"लेगो दुल्हन और दूल्हे टॉपर और केक पॉप के साथ एक साधारण शादी का केक।")</f>
        <v>लेगो दुल्हन और दूल्हे टॉपर और केक पॉप के साथ एक साधारण शादी का केक।</v>
      </c>
    </row>
    <row r="90">
      <c r="A90" s="1" t="s">
        <v>89</v>
      </c>
      <c r="B90" s="2" t="str">
        <f>IFERROR(__xludf.DUMMYFUNCTION("GOOGLETRANSLATE(A90,""en"",""hi"")"),"सरल कस्टम चमड़े आपके ड्रेसर, अलमारियाँ, या दरवाजे के लिए खींचता है।")</f>
        <v>सरल कस्टम चमड़े आपके ड्रेसर, अलमारियाँ, या दरवाजे के लिए खींचता है।</v>
      </c>
    </row>
    <row r="91">
      <c r="A91" s="1" t="s">
        <v>90</v>
      </c>
      <c r="B91" s="2" t="str">
        <f>IFERROR(__xludf.DUMMYFUNCTION("GOOGLETRANSLATE(A91,""en"",""hi"")"),"नदी के साथ सनी वुडलैंड सुबह।")</f>
        <v>नदी के साथ सनी वुडलैंड सुबह।</v>
      </c>
    </row>
    <row r="92">
      <c r="A92" s="1" t="s">
        <v>91</v>
      </c>
      <c r="B92" s="2" t="str">
        <f>IFERROR(__xludf.DUMMYFUNCTION("GOOGLETRANSLATE(A92,""en"",""hi"")"),"व्यक्ति, आप मुझे अपने डिजाइन के साथ क्यों चालू करते हैं? मेरा मानना ​​है कि मैं यहां अपने कुछ कामों को थोड़ा सा कर दूंगा।")</f>
        <v>व्यक्ति, आप मुझे अपने डिजाइन के साथ क्यों चालू करते हैं? मेरा मानना ​​है कि मैं यहां अपने कुछ कामों को थोड़ा सा कर दूंगा।</v>
      </c>
    </row>
    <row r="93">
      <c r="A93" s="1" t="s">
        <v>92</v>
      </c>
      <c r="B93" s="2" t="str">
        <f>IFERROR(__xludf.DUMMYFUNCTION("GOOGLETRANSLATE(A93,""en"",""hi"")"),"पॉप कलाकार मंच पर प्रदर्शन करता है।")</f>
        <v>पॉप कलाकार मंच पर प्रदर्शन करता है।</v>
      </c>
    </row>
    <row r="94">
      <c r="A94" s="1" t="s">
        <v>93</v>
      </c>
      <c r="B94" s="2" t="str">
        <f>IFERROR(__xludf.DUMMYFUNCTION("GOOGLETRANSLATE(A94,""en"",""hi"")"),"रात में दूरी में औद्योगिक संयंत्र")</f>
        <v>रात में दूरी में औद्योगिक संयंत्र</v>
      </c>
    </row>
    <row r="95">
      <c r="A95" s="1" t="s">
        <v>94</v>
      </c>
      <c r="B95" s="2" t="str">
        <f>IFERROR(__xludf.DUMMYFUNCTION("GOOGLETRANSLATE(A95,""en"",""hi"")"),"इमारत और गगनचुंबी इमारत रात में प्रकाश")</f>
        <v>इमारत और गगनचुंबी इमारत रात में प्रकाश</v>
      </c>
    </row>
    <row r="96">
      <c r="A96" s="1" t="s">
        <v>95</v>
      </c>
      <c r="B96" s="2" t="str">
        <f>IFERROR(__xludf.DUMMYFUNCTION("GOOGLETRANSLATE(A96,""en"",""hi"")"),"अभिनेता एक अभिनेता है जिसने वकील के रूप में शुरुआत की।")</f>
        <v>अभिनेता एक अभिनेता है जिसने वकील के रूप में शुरुआत की।</v>
      </c>
    </row>
    <row r="97">
      <c r="A97" s="1" t="s">
        <v>96</v>
      </c>
      <c r="B97" s="2" t="str">
        <f>IFERROR(__xludf.DUMMYFUNCTION("GOOGLETRANSLATE(A97,""en"",""hi"")"),"लिविंग रूम में ग्रीन सोफे के साथ अच्छा रंग ... पसंदीदा ... मुझे लगता है कि शायद थोड़ा बहुत आड़ू?")</f>
        <v>लिविंग रूम में ग्रीन सोफे के साथ अच्छा रंग ... पसंदीदा ... मुझे लगता है कि शायद थोड़ा बहुत आड़ू?</v>
      </c>
    </row>
    <row r="98">
      <c r="A98" s="1" t="s">
        <v>97</v>
      </c>
      <c r="B98" s="2" t="str">
        <f>IFERROR(__xludf.DUMMYFUNCTION("GOOGLETRANSLATE(A98,""en"",""hi"")"),"सामने से विला")</f>
        <v>सामने से विला</v>
      </c>
    </row>
    <row r="99">
      <c r="A99" s="1" t="s">
        <v>98</v>
      </c>
      <c r="B99" s="2" t="str">
        <f>IFERROR(__xludf.DUMMYFUNCTION("GOOGLETRANSLATE(A99,""en"",""hi"")"),"पेड़ की शाखाएं हवा के साथ वास्तविक समय में स्विंग करती हैं जबकि बादल समय के अंतराल में तेजी से बढ़ते हैं")</f>
        <v>पेड़ की शाखाएं हवा के साथ वास्तविक समय में स्विंग करती हैं जबकि बादल समय के अंतराल में तेजी से बढ़ते हैं</v>
      </c>
    </row>
    <row r="100">
      <c r="A100" s="1" t="s">
        <v>99</v>
      </c>
      <c r="B100" s="2" t="str">
        <f>IFERROR(__xludf.DUMMYFUNCTION("GOOGLETRANSLATE(A100,""en"",""hi"")"),"दिन की मेरी कॉफी!")</f>
        <v>दिन की मेरी कॉफी!</v>
      </c>
    </row>
    <row r="101">
      <c r="A101" s="1" t="s">
        <v>100</v>
      </c>
      <c r="B101" s="2" t="str">
        <f>IFERROR(__xludf.DUMMYFUNCTION("GOOGLETRANSLATE(A101,""en"",""hi"")"),"मिरर छवि: अकेला बिल्ली का बच्चा एक cuddly बिल्ली के रूप में आराम चाहता है")</f>
        <v>मिरर छवि: अकेला बिल्ली का बच्चा एक cuddly बिल्ली के रूप में आराम चाहता है</v>
      </c>
    </row>
    <row r="102">
      <c r="A102" s="1" t="s">
        <v>101</v>
      </c>
      <c r="B102" s="2" t="str">
        <f>IFERROR(__xludf.DUMMYFUNCTION("GOOGLETRANSLATE(A102,""en"",""hi"")"),"यह चाल वास्तव में सीओबी से मकई को काटने का सबसे अच्छा तरीका है, क्योंकि यह काउंटर और फर्श पर एक बड़ी गड़बड़ी करने की बचत करता है।")</f>
        <v>यह चाल वास्तव में सीओबी से मकई को काटने का सबसे अच्छा तरीका है, क्योंकि यह काउंटर और फर्श पर एक बड़ी गड़बड़ी करने की बचत करता है।</v>
      </c>
    </row>
    <row r="103">
      <c r="A103" s="1" t="s">
        <v>102</v>
      </c>
      <c r="B103" s="2" t="str">
        <f>IFERROR(__xludf.DUMMYFUNCTION("GOOGLETRANSLATE(A103,""en"",""hi"")"),"युवा मां और छोटे बच्चे का चित्र बाथरूम में खड़े होने के दौरान अपने दांतों को एक साथ ब्रश करना")</f>
        <v>युवा मां और छोटे बच्चे का चित्र बाथरूम में खड़े होने के दौरान अपने दांतों को एक साथ ब्रश करना</v>
      </c>
    </row>
    <row r="104">
      <c r="A104" s="1" t="s">
        <v>103</v>
      </c>
      <c r="B104" s="2" t="str">
        <f>IFERROR(__xludf.DUMMYFUNCTION("GOOGLETRANSLATE(A104,""en"",""hi"")"),"हार्बर एक छोटा सा गाँव")</f>
        <v>हार्बर एक छोटा सा गाँव</v>
      </c>
    </row>
    <row r="105">
      <c r="A105" s="1" t="s">
        <v>104</v>
      </c>
      <c r="B105" s="2" t="str">
        <f>IFERROR(__xludf.DUMMYFUNCTION("GOOGLETRANSLATE(A105,""en"",""hi"")"),"एक यातायात संकेत सर्फर्स पार करने की चेतावनी देता है!")</f>
        <v>एक यातायात संकेत सर्फर्स पार करने की चेतावनी देता है!</v>
      </c>
    </row>
    <row r="106">
      <c r="A106" s="1" t="s">
        <v>105</v>
      </c>
      <c r="B106" s="2" t="str">
        <f>IFERROR(__xludf.DUMMYFUNCTION("GOOGLETRANSLATE(A106,""en"",""hi"")"),"एक सफेद पृष्ठभूमि वेक्टर कला चित्रण पर उज्ज्वल नीले पाठ और सार क्रिसमस के पेड़ के साथ ग्रीटिंग कार्ड")</f>
        <v>एक सफेद पृष्ठभूमि वेक्टर कला चित्रण पर उज्ज्वल नीले पाठ और सार क्रिसमस के पेड़ के साथ ग्रीटिंग कार्ड</v>
      </c>
    </row>
    <row r="107">
      <c r="A107" s="1" t="s">
        <v>106</v>
      </c>
      <c r="B107" s="2" t="str">
        <f>IFERROR(__xludf.DUMMYFUNCTION("GOOGLETRANSLATE(A107,""en"",""hi"")"),"ऐसे सुंदर जल रंग फूल और किसी भी भाषा में हो सकते हैं")</f>
        <v>ऐसे सुंदर जल रंग फूल और किसी भी भाषा में हो सकते हैं</v>
      </c>
    </row>
    <row r="108">
      <c r="A108" s="1" t="s">
        <v>107</v>
      </c>
      <c r="B108" s="2" t="str">
        <f>IFERROR(__xludf.DUMMYFUNCTION("GOOGLETRANSLATE(A108,""en"",""hi"")"),"अखबार एक मुफ्त अखबार बन गया")</f>
        <v>अखबार एक मुफ्त अखबार बन गया</v>
      </c>
    </row>
    <row r="109">
      <c r="A109" s="1" t="s">
        <v>108</v>
      </c>
      <c r="B109" s="2" t="str">
        <f>IFERROR(__xludf.DUMMYFUNCTION("GOOGLETRANSLATE(A109,""en"",""hi"")"),"एक ठंडे सुबह के बिस्तर और घास पर पश्चिम की प्राचीन खुली प्रेयरी क्षेत्र के अधिकांश हिस्सों को कवर करती है")</f>
        <v>एक ठंडे सुबह के बिस्तर और घास पर पश्चिम की प्राचीन खुली प्रेयरी क्षेत्र के अधिकांश हिस्सों को कवर करती है</v>
      </c>
    </row>
    <row r="110">
      <c r="A110" s="1" t="s">
        <v>109</v>
      </c>
      <c r="B110" s="2" t="str">
        <f>IFERROR(__xludf.DUMMYFUNCTION("GOOGLETRANSLATE(A110,""en"",""hi"")"),"एक धूप दिन पर जंगल")</f>
        <v>एक धूप दिन पर जंगल</v>
      </c>
    </row>
    <row r="111">
      <c r="A111" s="1" t="s">
        <v>110</v>
      </c>
      <c r="B111" s="2" t="str">
        <f>IFERROR(__xludf.DUMMYFUNCTION("GOOGLETRANSLATE(A111,""en"",""hi"")"),"प्रकृति में गर्मियों में एक वृद्धि पर कुत्ते के साथ खुश वरिष्ठ जोड़े")</f>
        <v>प्रकृति में गर्मियों में एक वृद्धि पर कुत्ते के साथ खुश वरिष्ठ जोड़े</v>
      </c>
    </row>
    <row r="112">
      <c r="A112" s="1" t="s">
        <v>111</v>
      </c>
      <c r="B112" s="2" t="str">
        <f>IFERROR(__xludf.DUMMYFUNCTION("GOOGLETRANSLATE(A112,""en"",""hi"")"),"इलस्ट्रेटर, जिसके पास बस प्रेतवाधित शैली है।")</f>
        <v>इलस्ट्रेटर, जिसके पास बस प्रेतवाधित शैली है।</v>
      </c>
    </row>
    <row r="113">
      <c r="A113" s="1" t="s">
        <v>112</v>
      </c>
      <c r="B113" s="2" t="str">
        <f>IFERROR(__xludf.DUMMYFUNCTION("GOOGLETRANSLATE(A113,""en"",""hi"")"),"पक्षी फीडर तक उड़ते हैं और बीज लेते हैं, पेड़ों पर बर्फ, चिड़ियाघर के लिए बर्फ के टुकड़े गिरते हैं")</f>
        <v>पक्षी फीडर तक उड़ते हैं और बीज लेते हैं, पेड़ों पर बर्फ, चिड़ियाघर के लिए बर्फ के टुकड़े गिरते हैं</v>
      </c>
    </row>
    <row r="114">
      <c r="A114" s="1" t="s">
        <v>113</v>
      </c>
      <c r="B114" s="2" t="str">
        <f>IFERROR(__xludf.DUMMYFUNCTION("GOOGLETRANSLATE(A114,""en"",""hi"")"),"अपने पुराने प्राथमिक हॉलवे के माध्यम से \ चलते हुए हाथ, व्यक्ति वर्तमान छात्रों द्वारा बधाई दी गई है।")</f>
        <v>अपने पुराने प्राथमिक हॉलवे के माध्यम से \ चलते हुए हाथ, व्यक्ति वर्तमान छात्रों द्वारा बधाई दी गई है।</v>
      </c>
    </row>
    <row r="115">
      <c r="A115" s="1" t="s">
        <v>114</v>
      </c>
      <c r="B115" s="2" t="str">
        <f>IFERROR(__xludf.DUMMYFUNCTION("GOOGLETRANSLATE(A115,""en"",""hi"")"),"तेंदुए ने रेगिस्तान में अपनी हत्या को खींच लिया")</f>
        <v>तेंदुए ने रेगिस्तान में अपनी हत्या को खींच लिया</v>
      </c>
    </row>
    <row r="116">
      <c r="A116" s="1" t="s">
        <v>115</v>
      </c>
      <c r="B116" s="2" t="str">
        <f>IFERROR(__xludf.DUMMYFUNCTION("GOOGLETRANSLATE(A116,""en"",""hi"")"),"एक सुंदर सर्दियों की शाम पर।")</f>
        <v>एक सुंदर सर्दियों की शाम पर।</v>
      </c>
    </row>
    <row r="117">
      <c r="A117" s="1" t="s">
        <v>116</v>
      </c>
      <c r="B117" s="2" t="str">
        <f>IFERROR(__xludf.DUMMYFUNCTION("GOOGLETRANSLATE(A117,""en"",""hi"")"),"उपयोगकर्ताओं के बीच वार्तालाप का पहला स्क्रीनशॉट, जहां एक अचानक पता चला है कि वे हैरी पॉटर का एक संस्करण पढ़ रहे हैं।")</f>
        <v>उपयोगकर्ताओं के बीच वार्तालाप का पहला स्क्रीनशॉट, जहां एक अचानक पता चला है कि वे हैरी पॉटर का एक संस्करण पढ़ रहे हैं।</v>
      </c>
    </row>
    <row r="118">
      <c r="A118" s="1" t="s">
        <v>117</v>
      </c>
      <c r="B118" s="2" t="str">
        <f>IFERROR(__xludf.DUMMYFUNCTION("GOOGLETRANSLATE(A118,""en"",""hi"")"),"सड़कों पर ले जाना: व्यक्ति अपने एल्बम कवर के इस मॉक अप में साइकेडेलिक रॉक कलाकार है")</f>
        <v>सड़कों पर ले जाना: व्यक्ति अपने एल्बम कवर के इस मॉक अप में साइकेडेलिक रॉक कलाकार है</v>
      </c>
    </row>
    <row r="119">
      <c r="A119" s="1" t="s">
        <v>118</v>
      </c>
      <c r="B119" s="2" t="str">
        <f>IFERROR(__xludf.DUMMYFUNCTION("GOOGLETRANSLATE(A119,""en"",""hi"")"),"एक पीले फूल पर तितली")</f>
        <v>एक पीले फूल पर तितली</v>
      </c>
    </row>
    <row r="120">
      <c r="A120" s="1" t="s">
        <v>119</v>
      </c>
      <c r="B120" s="2" t="str">
        <f>IFERROR(__xludf.DUMMYFUNCTION("GOOGLETRANSLATE(A120,""en"",""hi"")"),"मेज पर बर्फ के साथ व्हिस्की का गिलास")</f>
        <v>मेज पर बर्फ के साथ व्हिस्की का गिलास</v>
      </c>
    </row>
    <row r="121">
      <c r="A121" s="1" t="s">
        <v>120</v>
      </c>
      <c r="B121" s="2" t="str">
        <f>IFERROR(__xludf.DUMMYFUNCTION("GOOGLETRANSLATE(A121,""en"",""hi"")"),"घर के एक फ्लैट डिजाइन का वेक्टर चित्रण")</f>
        <v>घर के एक फ्लैट डिजाइन का वेक्टर चित्रण</v>
      </c>
    </row>
    <row r="122">
      <c r="A122" s="1" t="s">
        <v>121</v>
      </c>
      <c r="B122" s="2" t="str">
        <f>IFERROR(__xludf.DUMMYFUNCTION("GOOGLETRANSLATE(A122,""en"",""hi"")"),"रात तक एक इमारत के पास पुलिस कार")</f>
        <v>रात तक एक इमारत के पास पुलिस कार</v>
      </c>
    </row>
    <row r="123">
      <c r="A123" s="1" t="s">
        <v>122</v>
      </c>
      <c r="B123" s="2" t="str">
        <f>IFERROR(__xludf.DUMMYFUNCTION("GOOGLETRANSLATE(A123,""en"",""hi"")"),"फोटोग्राफरों के लिए सबसे अच्छा उपहार - कलाई का पट्टा - काला / नीला - भाग्यशाली कैमरा पट्टियाँ - असली चमड़े का कैमरा पट्टा व्यक्तिगत हस्तनिर्मित")</f>
        <v>फोटोग्राफरों के लिए सबसे अच्छा उपहार - कलाई का पट्टा - काला / नीला - भाग्यशाली कैमरा पट्टियाँ - असली चमड़े का कैमरा पट्टा व्यक्तिगत हस्तनिर्मित</v>
      </c>
    </row>
    <row r="124">
      <c r="A124" s="1" t="s">
        <v>123</v>
      </c>
      <c r="B124" s="2" t="str">
        <f>IFERROR(__xludf.DUMMYFUNCTION("GOOGLETRANSLATE(A124,""en"",""hi"")"),"एक अंधेरे पृष्ठभूमि वेक्टर पर नीले और गुलाबी लहरदार चमकदार रिबन")</f>
        <v>एक अंधेरे पृष्ठभूमि वेक्टर पर नीले और गुलाबी लहरदार चमकदार रिबन</v>
      </c>
    </row>
    <row r="125">
      <c r="A125" s="1" t="s">
        <v>124</v>
      </c>
      <c r="B125" s="2" t="str">
        <f>IFERROR(__xludf.DUMMYFUNCTION("GOOGLETRANSLATE(A125,""en"",""hi"")"),"फिट आदमी खींचने और समुद्र द्वारा संगीत सुनने के लिए")</f>
        <v>फिट आदमी खींचने और समुद्र द्वारा संगीत सुनने के लिए</v>
      </c>
    </row>
    <row r="126">
      <c r="A126" s="1" t="s">
        <v>125</v>
      </c>
      <c r="B126" s="2" t="str">
        <f>IFERROR(__xludf.DUMMYFUNCTION("GOOGLETRANSLATE(A126,""en"",""hi"")"),"जैविक प्रजाति एक पेड़ के खिलाफ एक खुजली खरोंच")</f>
        <v>जैविक प्रजाति एक पेड़ के खिलाफ एक खुजली खरोंच</v>
      </c>
    </row>
    <row r="127">
      <c r="A127" s="1" t="s">
        <v>126</v>
      </c>
      <c r="B127" s="2" t="str">
        <f>IFERROR(__xludf.DUMMYFUNCTION("GOOGLETRANSLATE(A127,""en"",""hi"")"),"उपलब्ध कुछ बेहतरीन छोटे घरों का स्लाइड शो")</f>
        <v>उपलब्ध कुछ बेहतरीन छोटे घरों का स्लाइड शो</v>
      </c>
    </row>
    <row r="128">
      <c r="A128" s="1" t="s">
        <v>127</v>
      </c>
      <c r="B128" s="2" t="str">
        <f>IFERROR(__xludf.DUMMYFUNCTION("GOOGLETRANSLATE(A128,""en"",""hi"")"),"एक प्लेट पर ध्वज और उत्सव केक")</f>
        <v>एक प्लेट पर ध्वज और उत्सव केक</v>
      </c>
    </row>
    <row r="129">
      <c r="A129" s="1" t="s">
        <v>128</v>
      </c>
      <c r="B129" s="2" t="str">
        <f>IFERROR(__xludf.DUMMYFUNCTION("GOOGLETRANSLATE(A129,""en"",""hi"")"),"कुछ अतिरिक्त अलगाव दिलचस्प जोड़ने के लिए सभी ग्लास को मास्टर सूट में हॉलवे बना सकता है!")</f>
        <v>कुछ अतिरिक्त अलगाव दिलचस्प जोड़ने के लिए सभी ग्लास को मास्टर सूट में हॉलवे बना सकता है!</v>
      </c>
    </row>
    <row r="130">
      <c r="A130" s="1" t="s">
        <v>129</v>
      </c>
      <c r="B130" s="2" t="str">
        <f>IFERROR(__xludf.DUMMYFUNCTION("GOOGLETRANSLATE(A130,""en"",""hi"")"),"एक वी गर्दन के साथ शादी की पोशाक")</f>
        <v>एक वी गर्दन के साथ शादी की पोशाक</v>
      </c>
    </row>
    <row r="131">
      <c r="A131" s="1" t="s">
        <v>130</v>
      </c>
      <c r="B131" s="2" t="str">
        <f>IFERROR(__xludf.DUMMYFUNCTION("GOOGLETRANSLATE(A131,""en"",""hi"")"),"हाई प्वाइंट फार्म पर खलिहान पर दुल्हन")</f>
        <v>हाई प्वाइंट फार्म पर खलिहान पर दुल्हन</v>
      </c>
    </row>
    <row r="132">
      <c r="A132" s="1" t="s">
        <v>131</v>
      </c>
      <c r="B132" s="2" t="str">
        <f>IFERROR(__xludf.DUMMYFUNCTION("GOOGLETRANSLATE(A132,""en"",""hi"")"),"घटना के दौरान बास्केटबॉल टीम के खिलाफ कोच और व्यक्ति प्रतिक्रिया करते हैं।")</f>
        <v>घटना के दौरान बास्केटबॉल टीम के खिलाफ कोच और व्यक्ति प्रतिक्रिया करते हैं।</v>
      </c>
    </row>
    <row r="133">
      <c r="A133" s="1" t="s">
        <v>132</v>
      </c>
      <c r="B133" s="2" t="str">
        <f>IFERROR(__xludf.DUMMYFUNCTION("GOOGLETRANSLATE(A133,""en"",""hi"")"),"एक लाल विग में एक खुश युवक का पोर्ट्रेट")</f>
        <v>एक लाल विग में एक खुश युवक का पोर्ट्रेट</v>
      </c>
    </row>
    <row r="134">
      <c r="A134" s="1" t="s">
        <v>133</v>
      </c>
      <c r="B134" s="2" t="str">
        <f>IFERROR(__xludf.DUMMYFUNCTION("GOOGLETRANSLATE(A134,""en"",""hi"")"),"एक हार, आकर्षण कंगन और लोगो के साथ बालियों का सेट।")</f>
        <v>एक हार, आकर्षण कंगन और लोगो के साथ बालियों का सेट।</v>
      </c>
    </row>
    <row r="135">
      <c r="A135" s="1" t="s">
        <v>134</v>
      </c>
      <c r="B135" s="2" t="str">
        <f>IFERROR(__xludf.DUMMYFUNCTION("GOOGLETRANSLATE(A135,""en"",""hi"")"),"यह महल 1 9 वीं शताब्दी की तारीख है।")</f>
        <v>यह महल 1 9 वीं शताब्दी की तारीख है।</v>
      </c>
    </row>
    <row r="136">
      <c r="A136" s="1" t="s">
        <v>135</v>
      </c>
      <c r="B136" s="2" t="str">
        <f>IFERROR(__xludf.DUMMYFUNCTION("GOOGLETRANSLATE(A136,""en"",""hi"")"),"व्यक्ति अंत में अपने हाथों को जीत के साथ प्राप्त करते हैं")</f>
        <v>व्यक्ति अंत में अपने हाथों को जीत के साथ प्राप्त करते हैं</v>
      </c>
    </row>
    <row r="137">
      <c r="A137" s="1" t="s">
        <v>136</v>
      </c>
      <c r="B137" s="2" t="str">
        <f>IFERROR(__xludf.DUMMYFUNCTION("GOOGLETRANSLATE(A137,""en"",""hi"")"),"लड़कियों बास्केटबॉल खेल से छवियां।")</f>
        <v>लड़कियों बास्केटबॉल खेल से छवियां।</v>
      </c>
    </row>
    <row r="138">
      <c r="A138" s="1" t="s">
        <v>137</v>
      </c>
      <c r="B138" s="2" t="str">
        <f>IFERROR(__xludf.DUMMYFUNCTION("GOOGLETRANSLATE(A138,""en"",""hi"")"),"घुटने की नसों")</f>
        <v>घुटने की नसों</v>
      </c>
    </row>
    <row r="139">
      <c r="A139" s="1" t="s">
        <v>138</v>
      </c>
      <c r="B139" s="2" t="str">
        <f>IFERROR(__xludf.DUMMYFUNCTION("GOOGLETRANSLATE(A139,""en"",""hi"")"),"दिन की मजेदार तस्वीरें")</f>
        <v>दिन की मजेदार तस्वीरें</v>
      </c>
    </row>
    <row r="140">
      <c r="A140" s="1" t="s">
        <v>139</v>
      </c>
      <c r="B140" s="2" t="str">
        <f>IFERROR(__xludf.DUMMYFUNCTION("GOOGLETRANSLATE(A140,""en"",""hi"")"),"एक शहर के लिए संकेत।")</f>
        <v>एक शहर के लिए संकेत।</v>
      </c>
    </row>
    <row r="141">
      <c r="A141" s="1" t="s">
        <v>140</v>
      </c>
      <c r="B141" s="2" t="str">
        <f>IFERROR(__xludf.DUMMYFUNCTION("GOOGLETRANSLATE(A141,""en"",""hi"")"),"घटना के दौरान दर्शकों में पॉप रॉक कलाकार")</f>
        <v>घटना के दौरान दर्शकों में पॉप रॉक कलाकार</v>
      </c>
    </row>
    <row r="142">
      <c r="A142" s="1" t="s">
        <v>141</v>
      </c>
      <c r="B142" s="2" t="str">
        <f>IFERROR(__xludf.DUMMYFUNCTION("GOOGLETRANSLATE(A142,""en"",""hi"")"),"जवान औरत घास में पड़ी")</f>
        <v>जवान औरत घास में पड़ी</v>
      </c>
    </row>
    <row r="143">
      <c r="A143" s="1" t="s">
        <v>142</v>
      </c>
      <c r="B143" s="2" t="str">
        <f>IFERROR(__xludf.DUMMYFUNCTION("GOOGLETRANSLATE(A143,""en"",""hi"")"),"एक बादल वाला व्यक्ति।")</f>
        <v>एक बादल वाला व्यक्ति।</v>
      </c>
    </row>
    <row r="144">
      <c r="A144" s="1" t="s">
        <v>143</v>
      </c>
      <c r="B144" s="2" t="str">
        <f>IFERROR(__xludf.DUMMYFUNCTION("GOOGLETRANSLATE(A144,""en"",""hi"")"),"व्यक्ति उपहार बॉक्स के साथ उपलब्ध है।")</f>
        <v>व्यक्ति उपहार बॉक्स के साथ उपलब्ध है।</v>
      </c>
    </row>
    <row r="145">
      <c r="A145" s="1" t="s">
        <v>144</v>
      </c>
      <c r="B145" s="2" t="str">
        <f>IFERROR(__xludf.DUMMYFUNCTION("GOOGLETRANSLATE(A145,""en"",""hi"")"),"सर्दियों के पेड़ों की पृष्ठभूमि पर गेंद के साथ एक टहनी पकड़े हुए स्नोमैन की छवि के साथ स्क्वायर ग्रीटिंग कार्ड।")</f>
        <v>सर्दियों के पेड़ों की पृष्ठभूमि पर गेंद के साथ एक टहनी पकड़े हुए स्नोमैन की छवि के साथ स्क्वायर ग्रीटिंग कार्ड।</v>
      </c>
    </row>
    <row r="146">
      <c r="A146" s="1" t="s">
        <v>145</v>
      </c>
      <c r="B146" s="2" t="str">
        <f>IFERROR(__xludf.DUMMYFUNCTION("GOOGLETRANSLATE(A146,""en"",""hi"")"),"हाइलैंड्स पर चराई।")</f>
        <v>हाइलैंड्स पर चराई।</v>
      </c>
    </row>
    <row r="147">
      <c r="A147" s="1" t="s">
        <v>146</v>
      </c>
      <c r="B147" s="2" t="str">
        <f>IFERROR(__xludf.DUMMYFUNCTION("GOOGLETRANSLATE(A147,""en"",""hi"")"),"लोग भिक्षुओं के हाथों पर पानी डालते हैं")</f>
        <v>लोग भिक्षुओं के हाथों पर पानी डालते हैं</v>
      </c>
    </row>
    <row r="148">
      <c r="A148" s="1" t="s">
        <v>147</v>
      </c>
      <c r="B148" s="2" t="str">
        <f>IFERROR(__xludf.DUMMYFUNCTION("GOOGLETRANSLATE(A148,""en"",""hi"")"),"उज्ज्वल लाल और पीले रंग की भवन बंदरगाह।")</f>
        <v>उज्ज्वल लाल और पीले रंग की भवन बंदरगाह।</v>
      </c>
    </row>
    <row r="149">
      <c r="A149" s="1" t="s">
        <v>148</v>
      </c>
      <c r="B149" s="2" t="str">
        <f>IFERROR(__xludf.DUMMYFUNCTION("GOOGLETRANSLATE(A149,""en"",""hi"")"),"ऑल-इन - एक दाढ़ी, हेयर एंड बॉडी ट्रिमर")</f>
        <v>ऑल-इन - एक दाढ़ी, हेयर एंड बॉडी ट्रिमर</v>
      </c>
    </row>
    <row r="150">
      <c r="A150" s="1" t="s">
        <v>149</v>
      </c>
      <c r="B150" s="2" t="str">
        <f>IFERROR(__xludf.DUMMYFUNCTION("GOOGLETRANSLATE(A150,""en"",""hi"")"),"हम सजावट वाले पेड़ों के साथ पश्चिमी ईसाई अवकाश का जश्न मना रहे हैं और उस समय गहने की एक विस्तृत श्रृंखला एकत्र की है।")</f>
        <v>हम सजावट वाले पेड़ों के साथ पश्चिमी ईसाई अवकाश का जश्न मना रहे हैं और उस समय गहने की एक विस्तृत श्रृंखला एकत्र की है।</v>
      </c>
    </row>
    <row r="151">
      <c r="A151" s="1" t="s">
        <v>150</v>
      </c>
      <c r="B151" s="2" t="str">
        <f>IFERROR(__xludf.DUMMYFUNCTION("GOOGLETRANSLATE(A151,""en"",""hi"")"),"गुरुवार की दौड़ के अंत में स्थिति के लिए व्यक्ति और लड़ाई।")</f>
        <v>गुरुवार की दौड़ के अंत में स्थिति के लिए व्यक्ति और लड़ाई।</v>
      </c>
    </row>
    <row r="152">
      <c r="A152" s="1" t="s">
        <v>151</v>
      </c>
      <c r="B152" s="2" t="str">
        <f>IFERROR(__xludf.DUMMYFUNCTION("GOOGLETRANSLATE(A152,""en"",""hi"")"),"सड़क पर कार का टूटना।")</f>
        <v>सड़क पर कार का टूटना।</v>
      </c>
    </row>
    <row r="153">
      <c r="A153" s="1" t="s">
        <v>152</v>
      </c>
      <c r="B153" s="2" t="str">
        <f>IFERROR(__xludf.DUMMYFUNCTION("GOOGLETRANSLATE(A153,""en"",""hi"")"),"मैंने कभी देखा केक के सबसे खूबसूरत फूल हैं।")</f>
        <v>मैंने कभी देखा केक के सबसे खूबसूरत फूल हैं।</v>
      </c>
    </row>
    <row r="154">
      <c r="A154" s="1" t="s">
        <v>153</v>
      </c>
      <c r="B154" s="2" t="str">
        <f>IFERROR(__xludf.DUMMYFUNCTION("GOOGLETRANSLATE(A154,""en"",""hi"")"),"एक पैराशूट सूखी मक्खी के लिए उचित अनुपात")</f>
        <v>एक पैराशूट सूखी मक्खी के लिए उचित अनुपात</v>
      </c>
    </row>
    <row r="155">
      <c r="A155" s="1" t="s">
        <v>154</v>
      </c>
      <c r="B155" s="2" t="str">
        <f>IFERROR(__xludf.DUMMYFUNCTION("GOOGLETRANSLATE(A155,""en"",""hi"")"),"एक शादी की थीम पर दिल के रूप में शराब के लिए सजावटी बोतल स्टैंड।")</f>
        <v>एक शादी की थीम पर दिल के रूप में शराब के लिए सजावटी बोतल स्टैंड।</v>
      </c>
    </row>
    <row r="156">
      <c r="A156" s="1" t="s">
        <v>155</v>
      </c>
      <c r="B156" s="2" t="str">
        <f>IFERROR(__xludf.DUMMYFUNCTION("GOOGLETRANSLATE(A156,""en"",""hi"")"),"एक फैशन देखो जिसमें ब्लाउज, लेगिंग और बूट्स की शांति है।")</f>
        <v>एक फैशन देखो जिसमें ब्लाउज, लेगिंग और बूट्स की शांति है।</v>
      </c>
    </row>
    <row r="157">
      <c r="A157" s="1" t="s">
        <v>156</v>
      </c>
      <c r="B157" s="2" t="str">
        <f>IFERROR(__xludf.DUMMYFUNCTION("GOOGLETRANSLATE(A157,""en"",""hi"")"),"पानी की लिली का एक समूह")</f>
        <v>पानी की लिली का एक समूह</v>
      </c>
    </row>
    <row r="158">
      <c r="A158" s="1" t="s">
        <v>157</v>
      </c>
      <c r="B158" s="2" t="str">
        <f>IFERROR(__xludf.DUMMYFUNCTION("GOOGLETRANSLATE(A158,""en"",""hi"")"),"जब मौसम ठंडा हो जाता है तो यह मेरे लिए एक संकेत है कि यह सेंकना समय है!")</f>
        <v>जब मौसम ठंडा हो जाता है तो यह मेरे लिए एक संकेत है कि यह सेंकना समय है!</v>
      </c>
    </row>
    <row r="159">
      <c r="A159" s="1" t="s">
        <v>158</v>
      </c>
      <c r="B159" s="2" t="str">
        <f>IFERROR(__xludf.DUMMYFUNCTION("GOOGLETRANSLATE(A159,""en"",""hi"")"),"सॉकर प्लेयर, जिसने आगे की लाइन का नेतृत्व किया, और व्यक्ति गले लगाओ क्योंकि वे पिच से अपना रास्ता बनाते हैं")</f>
        <v>सॉकर प्लेयर, जिसने आगे की लाइन का नेतृत्व किया, और व्यक्ति गले लगाओ क्योंकि वे पिच से अपना रास्ता बनाते हैं</v>
      </c>
    </row>
    <row r="160">
      <c r="A160" s="1" t="s">
        <v>159</v>
      </c>
      <c r="B160" s="2" t="str">
        <f>IFERROR(__xludf.DUMMYFUNCTION("GOOGLETRANSLATE(A160,""en"",""hi"")"),"काउंटर पर खड़ा एक युवा महिला फार्मासिस्ट और फार्मेसी में गोलियों का एक बॉक्स दिखा रहा है।")</f>
        <v>काउंटर पर खड़ा एक युवा महिला फार्मासिस्ट और फार्मेसी में गोलियों का एक बॉक्स दिखा रहा है।</v>
      </c>
    </row>
    <row r="161">
      <c r="A161" s="1" t="s">
        <v>160</v>
      </c>
      <c r="B161" s="2" t="str">
        <f>IFERROR(__xludf.DUMMYFUNCTION("GOOGLETRANSLATE(A161,""en"",""hi"")"),"स्वतंत्रता - कार में मुबारक मुफ़्त आदमी")</f>
        <v>स्वतंत्रता - कार में मुबारक मुफ़्त आदमी</v>
      </c>
    </row>
    <row r="162">
      <c r="A162" s="1" t="s">
        <v>161</v>
      </c>
      <c r="B162" s="2" t="str">
        <f>IFERROR(__xludf.DUMMYFUNCTION("GOOGLETRANSLATE(A162,""en"",""hi"")"),"सोने के रंग के धातु युक्तियों के साथ एक टिकाऊ, आकर्षक धातु काला छड़ी।")</f>
        <v>सोने के रंग के धातु युक्तियों के साथ एक टिकाऊ, आकर्षक धातु काला छड़ी।</v>
      </c>
    </row>
    <row r="163">
      <c r="A163" s="1" t="s">
        <v>162</v>
      </c>
      <c r="B163" s="2" t="str">
        <f>IFERROR(__xludf.DUMMYFUNCTION("GOOGLETRANSLATE(A163,""en"",""hi"")"),"शेर घास के मैदानों में बिछा रहा है")</f>
        <v>शेर घास के मैदानों में बिछा रहा है</v>
      </c>
    </row>
    <row r="164">
      <c r="A164" s="1" t="s">
        <v>163</v>
      </c>
      <c r="B164" s="2" t="str">
        <f>IFERROR(__xludf.DUMMYFUNCTION("GOOGLETRANSLATE(A164,""en"",""hi"")"),"सर्दियों के लिए बसना चाहते हैं।")</f>
        <v>सर्दियों के लिए बसना चाहते हैं।</v>
      </c>
    </row>
    <row r="165">
      <c r="A165" s="1" t="s">
        <v>164</v>
      </c>
      <c r="B165" s="2" t="str">
        <f>IFERROR(__xludf.DUMMYFUNCTION("GOOGLETRANSLATE(A165,""en"",""hi"")"),"शहर में स्थित बिक्री के लिए घर")</f>
        <v>शहर में स्थित बिक्री के लिए घर</v>
      </c>
    </row>
    <row r="166">
      <c r="A166" s="1" t="s">
        <v>165</v>
      </c>
      <c r="B166" s="2" t="str">
        <f>IFERROR(__xludf.DUMMYFUNCTION("GOOGLETRANSLATE(A166,""en"",""hi"")"),"नदी पर एक नाव या क्रूज पर गति")</f>
        <v>नदी पर एक नाव या क्रूज पर गति</v>
      </c>
    </row>
    <row r="167">
      <c r="A167" s="1" t="s">
        <v>166</v>
      </c>
      <c r="B167" s="2" t="str">
        <f>IFERROR(__xludf.DUMMYFUNCTION("GOOGLETRANSLATE(A167,""en"",""hi"")"),"पुलिस ने कहा कि एक चोरी की मोटरसाइकिल को घर के घर से बरामद किया गया था।")</f>
        <v>पुलिस ने कहा कि एक चोरी की मोटरसाइकिल को घर के घर से बरामद किया गया था।</v>
      </c>
    </row>
    <row r="168">
      <c r="A168" s="1" t="s">
        <v>167</v>
      </c>
      <c r="B168" s="2" t="str">
        <f>IFERROR(__xludf.DUMMYFUNCTION("GOOGLETRANSLATE(A168,""en"",""hi"")"),"वह व्यक्ति ठंडे पानी में कदम रखता है")</f>
        <v>वह व्यक्ति ठंडे पानी में कदम रखता है</v>
      </c>
    </row>
    <row r="169">
      <c r="A169" s="1" t="s">
        <v>168</v>
      </c>
      <c r="B169" s="2" t="str">
        <f>IFERROR(__xludf.DUMMYFUNCTION("GOOGLETRANSLATE(A169,""en"",""hi"")"),"लैटिन पॉप कलाकार कॉन्सर्ट में लाइव प्रदर्शन करता है")</f>
        <v>लैटिन पॉप कलाकार कॉन्सर्ट में लाइव प्रदर्शन करता है</v>
      </c>
    </row>
    <row r="170">
      <c r="A170" s="1" t="s">
        <v>169</v>
      </c>
      <c r="B170" s="2" t="str">
        <f>IFERROR(__xludf.DUMMYFUNCTION("GOOGLETRANSLATE(A170,""en"",""hi"")"),"एक कार गेराज का हिस्सा।")</f>
        <v>एक कार गेराज का हिस्सा।</v>
      </c>
    </row>
    <row r="171">
      <c r="A171" s="1" t="s">
        <v>170</v>
      </c>
      <c r="B171" s="2" t="str">
        <f>IFERROR(__xludf.DUMMYFUNCTION("GOOGLETRANSLATE(A171,""en"",""hi"")"),"यह साइट वास्तव में बहुत सारी जानकारी को ध्यान देने योग्य है।")</f>
        <v>यह साइट वास्तव में बहुत सारी जानकारी को ध्यान देने योग्य है।</v>
      </c>
    </row>
    <row r="172">
      <c r="A172" s="1" t="s">
        <v>171</v>
      </c>
      <c r="B172" s="2" t="str">
        <f>IFERROR(__xludf.DUMMYFUNCTION("GOOGLETRANSLATE(A172,""en"",""hi"")"),"दिल का आकार एक दिल का आकार बनाते हुए")</f>
        <v>दिल का आकार एक दिल का आकार बनाते हुए</v>
      </c>
    </row>
    <row r="173">
      <c r="A173" s="1" t="s">
        <v>172</v>
      </c>
      <c r="B173" s="2" t="str">
        <f>IFERROR(__xludf.DUMMYFUNCTION("GOOGLETRANSLATE(A173,""en"",""hi"")"),"वेटर रसोई से भोजन उठा रहा है")</f>
        <v>वेटर रसोई से भोजन उठा रहा है</v>
      </c>
    </row>
    <row r="174">
      <c r="A174" s="1" t="s">
        <v>173</v>
      </c>
      <c r="B174" s="2" t="str">
        <f>IFERROR(__xludf.DUMMYFUNCTION("GOOGLETRANSLATE(A174,""en"",""hi"")"),"संगठन सहेजें: सरकारी एजेंसी के बाहर तस्वीरें")</f>
        <v>संगठन सहेजें: सरकारी एजेंसी के बाहर तस्वीरें</v>
      </c>
    </row>
    <row r="175">
      <c r="A175" s="1" t="s">
        <v>174</v>
      </c>
      <c r="B175" s="2" t="str">
        <f>IFERROR(__xludf.DUMMYFUNCTION("GOOGLETRANSLATE(A175,""en"",""hi"")"),"एक कलाकार अपना काम बेच रहा है")</f>
        <v>एक कलाकार अपना काम बेच रहा है</v>
      </c>
    </row>
    <row r="176">
      <c r="A176" s="1" t="s">
        <v>175</v>
      </c>
      <c r="B176" s="2" t="str">
        <f>IFERROR(__xludf.DUMMYFUNCTION("GOOGLETRANSLATE(A176,""en"",""hi"")"),"फुटबॉल खिलाड़ी अगला है, और मिडफील्डर अनपेक्षित रूप से चला गया है।")</f>
        <v>फुटबॉल खिलाड़ी अगला है, और मिडफील्डर अनपेक्षित रूप से चला गया है।</v>
      </c>
    </row>
    <row r="177">
      <c r="A177" s="1" t="s">
        <v>176</v>
      </c>
      <c r="B177" s="2" t="str">
        <f>IFERROR(__xludf.DUMMYFUNCTION("GOOGLETRANSLATE(A177,""en"",""hi"")"),"एक बाजार में बिक्री पर खिलौनों का एक बॉक्स")</f>
        <v>एक बाजार में बिक्री पर खिलौनों का एक बॉक्स</v>
      </c>
    </row>
    <row r="178">
      <c r="A178" s="1" t="s">
        <v>177</v>
      </c>
      <c r="B178" s="2" t="str">
        <f>IFERROR(__xludf.DUMMYFUNCTION("GOOGLETRANSLATE(A178,""en"",""hi"")"),"व्यक्ति आ रहा है नक्शा बर्फ के पहले दिन प्रकट करता है")</f>
        <v>व्यक्ति आ रहा है नक्शा बर्फ के पहले दिन प्रकट करता है</v>
      </c>
    </row>
    <row r="179">
      <c r="A179" s="1" t="s">
        <v>178</v>
      </c>
      <c r="B179" s="2" t="str">
        <f>IFERROR(__xludf.DUMMYFUNCTION("GOOGLETRANSLATE(A179,""en"",""hi"")"),"किनारे: समुद्र में पेड़")</f>
        <v>किनारे: समुद्र में पेड़</v>
      </c>
    </row>
    <row r="180">
      <c r="A180" s="1" t="s">
        <v>179</v>
      </c>
      <c r="B180" s="2" t="str">
        <f>IFERROR(__xludf.DUMMYFUNCTION("GOOGLETRANSLATE(A180,""en"",""hi"")"),"शादी के बाद दुल्हन फूलों के गुलदस्ते को पकड़े हुए")</f>
        <v>शादी के बाद दुल्हन फूलों के गुलदस्ते को पकड़े हुए</v>
      </c>
    </row>
    <row r="181">
      <c r="A181" s="1" t="s">
        <v>180</v>
      </c>
      <c r="B181" s="2" t="str">
        <f>IFERROR(__xludf.DUMMYFUNCTION("GOOGLETRANSLATE(A181,""en"",""hi"")"),"फिल्म निर्देशक और अभिनेता में प्रवेश पुरस्कार")</f>
        <v>फिल्म निर्देशक और अभिनेता में प्रवेश पुरस्कार</v>
      </c>
    </row>
    <row r="182">
      <c r="A182" s="1" t="s">
        <v>181</v>
      </c>
      <c r="B182" s="2" t="str">
        <f>IFERROR(__xludf.DUMMYFUNCTION("GOOGLETRANSLATE(A182,""en"",""hi"")"),"एक युवा जापानी महिला का पोर्ट्रेट")</f>
        <v>एक युवा जापानी महिला का पोर्ट्रेट</v>
      </c>
    </row>
    <row r="183">
      <c r="A183" s="1" t="s">
        <v>182</v>
      </c>
      <c r="B183" s="2" t="str">
        <f>IFERROR(__xludf.DUMMYFUNCTION("GOOGLETRANSLATE(A183,""en"",""hi"")"),"फिल्म दृश्यों पर व्यक्ति")</f>
        <v>फिल्म दृश्यों पर व्यक्ति</v>
      </c>
    </row>
    <row r="184">
      <c r="A184" s="1" t="s">
        <v>183</v>
      </c>
      <c r="B184" s="2" t="str">
        <f>IFERROR(__xludf.DUMMYFUNCTION("GOOGLETRANSLATE(A184,""en"",""hi"")"),"संगीत समूह का कलाकार त्यौहार के दिन प्रदर्शन करता है।")</f>
        <v>संगीत समूह का कलाकार त्यौहार के दिन प्रदर्शन करता है।</v>
      </c>
    </row>
    <row r="185">
      <c r="A185" s="1" t="s">
        <v>184</v>
      </c>
      <c r="B185" s="2" t="str">
        <f>IFERROR(__xludf.DUMMYFUNCTION("GOOGLETRANSLATE(A185,""en"",""hi"")"),"बास्केटबॉल प्वाइंट गार्ड स्पोर्ट्स टीम के खिलाफ गेंद को पारित करने के लिए देखता है।")</f>
        <v>बास्केटबॉल प्वाइंट गार्ड स्पोर्ट्स टीम के खिलाफ गेंद को पारित करने के लिए देखता है।</v>
      </c>
    </row>
    <row r="186">
      <c r="A186" s="1" t="s">
        <v>185</v>
      </c>
      <c r="B186" s="2" t="str">
        <f>IFERROR(__xludf.DUMMYFUNCTION("GOOGLETRANSLATE(A186,""en"",""hi"")"),"क्या आप उद्योग में आ गए हैं?")</f>
        <v>क्या आप उद्योग में आ गए हैं?</v>
      </c>
    </row>
    <row r="187">
      <c r="A187" s="1" t="s">
        <v>186</v>
      </c>
      <c r="B187" s="2" t="str">
        <f>IFERROR(__xludf.DUMMYFUNCTION("GOOGLETRANSLATE(A187,""en"",""hi"")"),"रग्बी प्लेयर एक प्रशिक्षण सत्र के दौरान गेंद को पास करता है।")</f>
        <v>रग्बी प्लेयर एक प्रशिक्षण सत्र के दौरान गेंद को पास करता है।</v>
      </c>
    </row>
    <row r="188">
      <c r="A188" s="1" t="s">
        <v>187</v>
      </c>
      <c r="B188" s="2" t="str">
        <f>IFERROR(__xludf.DUMMYFUNCTION("GOOGLETRANSLATE(A188,""en"",""hi"")"),"नीली पृष्ठभूमि पर अलग रिबन का सेट।")</f>
        <v>नीली पृष्ठभूमि पर अलग रिबन का सेट।</v>
      </c>
    </row>
    <row r="189">
      <c r="A189" s="1" t="s">
        <v>188</v>
      </c>
      <c r="B189" s="2" t="str">
        <f>IFERROR(__xludf.DUMMYFUNCTION("GOOGLETRANSLATE(A189,""en"",""hi"")"),"अभिनेता को पर्यवेक्षक के लिए फोटो खिंचवाया जाता है।")</f>
        <v>अभिनेता को पर्यवेक्षक के लिए फोटो खिंचवाया जाता है।</v>
      </c>
    </row>
    <row r="190">
      <c r="A190" s="1" t="s">
        <v>189</v>
      </c>
      <c r="B190" s="2" t="str">
        <f>IFERROR(__xludf.DUMMYFUNCTION("GOOGLETRANSLATE(A190,""en"",""hi"")"),"त्यौहार के लिए एक बैनर का वेक्टर चित्रण।")</f>
        <v>त्यौहार के लिए एक बैनर का वेक्टर चित्रण।</v>
      </c>
    </row>
    <row r="191">
      <c r="A191" s="1" t="s">
        <v>190</v>
      </c>
      <c r="B191" s="2" t="str">
        <f>IFERROR(__xludf.DUMMYFUNCTION("GOOGLETRANSLATE(A191,""en"",""hi"")"),"कारों को दूर करने के बाद कोई लीक की सूचना दी।")</f>
        <v>कारों को दूर करने के बाद कोई लीक की सूचना दी।</v>
      </c>
    </row>
    <row r="192">
      <c r="A192" s="1" t="s">
        <v>191</v>
      </c>
      <c r="B192" s="2" t="str">
        <f>IFERROR(__xludf.DUMMYFUNCTION("GOOGLETRANSLATE(A192,""en"",""hi"")"),"आइस हॉकी खिलाड़ी का घर 3.9 मिलियन डॉलर के लिए बाजार में है।")</f>
        <v>आइस हॉकी खिलाड़ी का घर 3.9 मिलियन डॉलर के लिए बाजार में है।</v>
      </c>
    </row>
    <row r="193">
      <c r="A193" s="1" t="s">
        <v>192</v>
      </c>
      <c r="B193" s="2" t="str">
        <f>IFERROR(__xludf.DUMMYFUNCTION("GOOGLETRANSLATE(A193,""en"",""hi"")"),"एक बच्चे के रूप में, उसकी माँ के साथ।")</f>
        <v>एक बच्चे के रूप में, उसकी माँ के साथ।</v>
      </c>
    </row>
    <row r="194">
      <c r="A194" s="1" t="s">
        <v>193</v>
      </c>
      <c r="B194" s="2" t="str">
        <f>IFERROR(__xludf.DUMMYFUNCTION("GOOGLETRANSLATE(A194,""en"",""hi"")"),"हमारे कार्यालय का एक स्नैपशॉट।")</f>
        <v>हमारे कार्यालय का एक स्नैपशॉट।</v>
      </c>
    </row>
    <row r="195">
      <c r="A195" s="1" t="s">
        <v>194</v>
      </c>
      <c r="B195" s="2" t="str">
        <f>IFERROR(__xludf.DUMMYFUNCTION("GOOGLETRANSLATE(A195,""en"",""hi"")"),"फैशन के लिए छवि विवरण")</f>
        <v>फैशन के लिए छवि विवरण</v>
      </c>
    </row>
    <row r="196">
      <c r="A196" s="1" t="s">
        <v>195</v>
      </c>
      <c r="B196" s="2" t="str">
        <f>IFERROR(__xludf.DUMMYFUNCTION("GOOGLETRANSLATE(A196,""en"",""hi"")"),"फुटबॉल खिलाड़ी एक फोटो कॉल के दौरान कैमरे के लिए एक चेहरा खींचता है")</f>
        <v>फुटबॉल खिलाड़ी एक फोटो कॉल के दौरान कैमरे के लिए एक चेहरा खींचता है</v>
      </c>
    </row>
    <row r="197">
      <c r="A197" s="1" t="s">
        <v>196</v>
      </c>
      <c r="B197" s="2" t="str">
        <f>IFERROR(__xludf.DUMMYFUNCTION("GOOGLETRANSLATE(A197,""en"",""hi"")"),"मानचित्र प्रिंसिपल एक्सप्लोरर्स के मार्ग दिखा रहा है, 1501 से छवि विवरण तक")</f>
        <v>मानचित्र प्रिंसिपल एक्सप्लोरर्स के मार्ग दिखा रहा है, 1501 से छवि विवरण तक</v>
      </c>
    </row>
    <row r="198">
      <c r="A198" s="1" t="s">
        <v>197</v>
      </c>
      <c r="B198" s="2" t="str">
        <f>IFERROR(__xludf.DUMMYFUNCTION("GOOGLETRANSLATE(A198,""en"",""hi"")"),"एक सफेद पृष्ठभूमि के सामने")</f>
        <v>एक सफेद पृष्ठभूमि के सामने</v>
      </c>
    </row>
    <row r="199">
      <c r="A199" s="1" t="s">
        <v>198</v>
      </c>
      <c r="B199" s="2" t="str">
        <f>IFERROR(__xludf.DUMMYFUNCTION("GOOGLETRANSLATE(A199,""en"",""hi"")"),"काले रंग की प्लास्टिक की बोतलों का बड़ा सेट - कचरा जो हम उत्पादन करते हैं")</f>
        <v>काले रंग की प्लास्टिक की बोतलों का बड़ा सेट - कचरा जो हम उत्पादन करते हैं</v>
      </c>
    </row>
    <row r="200">
      <c r="A200" s="1" t="s">
        <v>199</v>
      </c>
      <c r="B200" s="2" t="str">
        <f>IFERROR(__xludf.DUMMYFUNCTION("GOOGLETRANSLATE(A200,""en"",""hi"")"),"एक दूसरे के वेक्टर कला चित्रण के लिए दिल रखने वाले हाथों का एक उदाहरण")</f>
        <v>एक दूसरे के वेक्टर कला चित्रण के लिए दिल रखने वाले हाथों का एक उदाहरण</v>
      </c>
    </row>
    <row r="201">
      <c r="A201" s="1" t="s">
        <v>200</v>
      </c>
      <c r="B201" s="2" t="str">
        <f>IFERROR(__xludf.DUMMYFUNCTION("GOOGLETRANSLATE(A201,""en"",""hi"")"),"कब्र में पैर के साथ व्यक्ति का वेक्टर कार्टून चित्रण")</f>
        <v>कब्र में पैर के साथ व्यक्ति का वेक्टर कार्टून चित्रण</v>
      </c>
    </row>
    <row r="202">
      <c r="A202" s="1" t="s">
        <v>201</v>
      </c>
      <c r="B202" s="2" t="str">
        <f>IFERROR(__xludf.DUMMYFUNCTION("GOOGLETRANSLATE(A202,""en"",""hi"")"),"बैटरी को स्ट्रेट के नजदीक ब्लफ के शीर्ष पर पेड़ों में टकराया जाता है।")</f>
        <v>बैटरी को स्ट्रेट के नजदीक ब्लफ के शीर्ष पर पेड़ों में टकराया जाता है।</v>
      </c>
    </row>
    <row r="203">
      <c r="A203" s="1" t="s">
        <v>202</v>
      </c>
      <c r="B203" s="2" t="str">
        <f>IFERROR(__xludf.DUMMYFUNCTION("GOOGLETRANSLATE(A203,""en"",""hi"")"),"अभिनेता, 1 9 50, जब वह अपने बीसवीं सदी में थी - उस समय दुनिया की सबसे खूबसूरत महिला")</f>
        <v>अभिनेता, 1 9 50, जब वह अपने बीसवीं सदी में थी - उस समय दुनिया की सबसे खूबसूरत महिला</v>
      </c>
    </row>
    <row r="204">
      <c r="A204" s="1" t="s">
        <v>203</v>
      </c>
      <c r="B204" s="2" t="str">
        <f>IFERROR(__xludf.DUMMYFUNCTION("GOOGLETRANSLATE(A204,""en"",""hi"")"),"एक लड़की अपने पालतू दाढ़ी वाले ड्रैगन के साथ समय बिताती है")</f>
        <v>एक लड़की अपने पालतू दाढ़ी वाले ड्रैगन के साथ समय बिताती है</v>
      </c>
    </row>
    <row r="205">
      <c r="A205" s="1" t="s">
        <v>204</v>
      </c>
      <c r="B205" s="2" t="str">
        <f>IFERROR(__xludf.DUMMYFUNCTION("GOOGLETRANSLATE(A205,""en"",""hi"")"),"एक नर्सरी में बिक्री के लिए पौधे")</f>
        <v>एक नर्सरी में बिक्री के लिए पौधे</v>
      </c>
    </row>
    <row r="206">
      <c r="A206" s="1" t="s">
        <v>205</v>
      </c>
      <c r="B206" s="2" t="str">
        <f>IFERROR(__xludf.DUMMYFUNCTION("GOOGLETRANSLATE(A206,""en"",""hi"")"),"एक सफेद पृष्ठभूमि पर गेंदों के शीर्ष दृश्य के साथ क्रिसमस का पेड़।")</f>
        <v>एक सफेद पृष्ठभूमि पर गेंदों के शीर्ष दृश्य के साथ क्रिसमस का पेड़।</v>
      </c>
    </row>
    <row r="207">
      <c r="A207" s="1" t="s">
        <v>206</v>
      </c>
      <c r="B207" s="2" t="str">
        <f>IFERROR(__xludf.DUMMYFUNCTION("GOOGLETRANSLATE(A207,""en"",""hi"")"),"कदम से कदम ... 2")</f>
        <v>कदम से कदम ... 2</v>
      </c>
    </row>
    <row r="208">
      <c r="A208" s="1" t="s">
        <v>207</v>
      </c>
      <c r="B208" s="2" t="str">
        <f>IFERROR(__xludf.DUMMYFUNCTION("GOOGLETRANSLATE(A208,""en"",""hi"")"),"कला एक अद्भुत अजीब शादी में विज्ञान से मिलती है")</f>
        <v>कला एक अद्भुत अजीब शादी में विज्ञान से मिलती है</v>
      </c>
    </row>
    <row r="209">
      <c r="A209" s="1" t="s">
        <v>208</v>
      </c>
      <c r="B209" s="2" t="str">
        <f>IFERROR(__xludf.DUMMYFUNCTION("GOOGLETRANSLATE(A209,""en"",""hi"")"),"एक सफेद पृष्ठभूमि पर एक लोगो के वेक्टर।")</f>
        <v>एक सफेद पृष्ठभूमि पर एक लोगो के वेक्टर।</v>
      </c>
    </row>
    <row r="210">
      <c r="A210" s="1" t="s">
        <v>209</v>
      </c>
      <c r="B210" s="2" t="str">
        <f>IFERROR(__xludf.DUMMYFUNCTION("GOOGLETRANSLATE(A210,""en"",""hi"")"),"वन पार्क में बारिश के बाद पानी की बूंदों के साथ सूखी शरद ऋतु ओक पत्ता")</f>
        <v>वन पार्क में बारिश के बाद पानी की बूंदों के साथ सूखी शरद ऋतु ओक पत्ता</v>
      </c>
    </row>
    <row r="211">
      <c r="A211" s="1" t="s">
        <v>210</v>
      </c>
      <c r="B211" s="2" t="str">
        <f>IFERROR(__xludf.DUMMYFUNCTION("GOOGLETRANSLATE(A211,""en"",""hi"")"),"अपने बच्चे को बढ़ने के लिए घर पर एक सुरक्षित वातावरण बनाएं")</f>
        <v>अपने बच्चे को बढ़ने के लिए घर पर एक सुरक्षित वातावरण बनाएं</v>
      </c>
    </row>
    <row r="212">
      <c r="A212" s="1" t="s">
        <v>211</v>
      </c>
      <c r="B212" s="2" t="str">
        <f>IFERROR(__xludf.DUMMYFUNCTION("GOOGLETRANSLATE(A212,""en"",""hi"")"),"म्यून घास और एक घास के मैदान के साथ परिदृश्य।")</f>
        <v>म्यून घास और एक घास के मैदान के साथ परिदृश्य।</v>
      </c>
    </row>
    <row r="213">
      <c r="A213" s="1" t="s">
        <v>212</v>
      </c>
      <c r="B213" s="2" t="str">
        <f>IFERROR(__xludf.DUMMYFUNCTION("GOOGLETRANSLATE(A213,""en"",""hi"")"),"एक सफेद पृष्ठभूमि पर आइकन के साथ हमारे ग्रह को पकड़कर हाथों की जोड़ी")</f>
        <v>एक सफेद पृष्ठभूमि पर आइकन के साथ हमारे ग्रह को पकड़कर हाथों की जोड़ी</v>
      </c>
    </row>
    <row r="214">
      <c r="A214" s="1" t="s">
        <v>213</v>
      </c>
      <c r="B214" s="2" t="str">
        <f>IFERROR(__xludf.DUMMYFUNCTION("GOOGLETRANSLATE(A214,""en"",""hi"")"),"बर्फ के टुकड़े के साथ निर्बाध पैटर्न का सेट।")</f>
        <v>बर्फ के टुकड़े के साथ निर्बाध पैटर्न का सेट।</v>
      </c>
    </row>
    <row r="215">
      <c r="A215" s="1" t="s">
        <v>214</v>
      </c>
      <c r="B215" s="2" t="str">
        <f>IFERROR(__xludf.DUMMYFUNCTION("GOOGLETRANSLATE(A215,""en"",""hi"")"),"उन सभी असाधारण चीजों को रखें जो साधारण, सरल चीजें उस साधारण पर सब कुछ करने के लिए नहीं हैं।")</f>
        <v>उन सभी असाधारण चीजों को रखें जो साधारण, सरल चीजें उस साधारण पर सब कुछ करने के लिए नहीं हैं।</v>
      </c>
    </row>
    <row r="216">
      <c r="A216" s="1" t="s">
        <v>215</v>
      </c>
      <c r="B216" s="2" t="str">
        <f>IFERROR(__xludf.DUMMYFUNCTION("GOOGLETRANSLATE(A216,""en"",""hi"")"),"मजेदार अमूर्त पौधों के साथ एक पैटर्न का चित्रण")</f>
        <v>मजेदार अमूर्त पौधों के साथ एक पैटर्न का चित्रण</v>
      </c>
    </row>
    <row r="217">
      <c r="A217" s="1" t="s">
        <v>216</v>
      </c>
      <c r="B217" s="2" t="str">
        <f>IFERROR(__xludf.DUMMYFUNCTION("GOOGLETRANSLATE(A217,""en"",""hi"")"),"भौगोलिक फीचर श्रेणी आंशिक रूप से प्रकाशित भूमिगत ग्रोट्टो के प्रवेश द्वार को स्क्रीन करता है")</f>
        <v>भौगोलिक फीचर श्रेणी आंशिक रूप से प्रकाशित भूमिगत ग्रोट्टो के प्रवेश द्वार को स्क्रीन करता है</v>
      </c>
    </row>
    <row r="218">
      <c r="A218" s="1" t="s">
        <v>217</v>
      </c>
      <c r="B218" s="2" t="str">
        <f>IFERROR(__xludf.DUMMYFUNCTION("GOOGLETRANSLATE(A218,""en"",""hi"")"),"याद रखें कि सच्चा प्यार क्या है")</f>
        <v>याद रखें कि सच्चा प्यार क्या है</v>
      </c>
    </row>
    <row r="219">
      <c r="A219" s="1" t="s">
        <v>218</v>
      </c>
      <c r="B219" s="2" t="str">
        <f>IFERROR(__xludf.DUMMYFUNCTION("GOOGLETRANSLATE(A219,""en"",""hi"")"),"समुद्र तट से देखें ... स्वर्ग!")</f>
        <v>समुद्र तट से देखें ... स्वर्ग!</v>
      </c>
    </row>
    <row r="220">
      <c r="A220" s="1" t="s">
        <v>219</v>
      </c>
      <c r="B220" s="2" t="str">
        <f>IFERROR(__xludf.DUMMYFUNCTION("GOOGLETRANSLATE(A220,""en"",""hi"")"),"व्यक्ति एक प्रदर्शनी में प्रदर्शनी कलाकारों में से एक है जो प्रकृति के साथ हमारे शारीरिक और आध्यात्मिक संबंध की पड़ताल करता है")</f>
        <v>व्यक्ति एक प्रदर्शनी में प्रदर्शनी कलाकारों में से एक है जो प्रकृति के साथ हमारे शारीरिक और आध्यात्मिक संबंध की पड़ताल करता है</v>
      </c>
    </row>
    <row r="221">
      <c r="A221" s="1" t="s">
        <v>220</v>
      </c>
      <c r="B221" s="2" t="str">
        <f>IFERROR(__xludf.DUMMYFUNCTION("GOOGLETRANSLATE(A221,""en"",""hi"")"),"अभिनेता प्रीमियर पर आता है")</f>
        <v>अभिनेता प्रीमियर पर आता है</v>
      </c>
    </row>
    <row r="222">
      <c r="A222" s="1" t="s">
        <v>221</v>
      </c>
      <c r="B222" s="2" t="str">
        <f>IFERROR(__xludf.DUMMYFUNCTION("GOOGLETRANSLATE(A222,""en"",""hi"")"),"संपत्ति छवि # समुद्र और समुद्र तट द्वारा मोबाइल घर ,. श्रृंखला")</f>
        <v>संपत्ति छवि # समुद्र और समुद्र तट द्वारा मोबाइल घर ,. श्रृंखला</v>
      </c>
    </row>
    <row r="223">
      <c r="A223" s="1" t="s">
        <v>222</v>
      </c>
      <c r="B223" s="2" t="str">
        <f>IFERROR(__xludf.DUMMYFUNCTION("GOOGLETRANSLATE(A223,""en"",""hi"")"),"एरियल एक लाइन कृषि क्षेत्रों की सिंचाई के लिए पानी के साथ एक लाइन सिंचाई चैनल")</f>
        <v>एरियल एक लाइन कृषि क्षेत्रों की सिंचाई के लिए पानी के साथ एक लाइन सिंचाई चैनल</v>
      </c>
    </row>
    <row r="224">
      <c r="A224" s="1" t="s">
        <v>223</v>
      </c>
      <c r="B224" s="2" t="str">
        <f>IFERROR(__xludf.DUMMYFUNCTION("GOOGLETRANSLATE(A224,""en"",""hi"")"),"एक सफेद पृष्ठभूमि पर तराजू के आकार में हरे फल और सब्जियां")</f>
        <v>एक सफेद पृष्ठभूमि पर तराजू के आकार में हरे फल और सब्जियां</v>
      </c>
    </row>
    <row r="225">
      <c r="A225" s="1" t="s">
        <v>224</v>
      </c>
      <c r="B225" s="2" t="str">
        <f>IFERROR(__xludf.DUMMYFUNCTION("GOOGLETRANSLATE(A225,""en"",""hi"")"),"परिसर में एक स्मारक का अनावरण किया गया")</f>
        <v>परिसर में एक स्मारक का अनावरण किया गया</v>
      </c>
    </row>
    <row r="226">
      <c r="A226" s="1" t="s">
        <v>225</v>
      </c>
      <c r="B226" s="2" t="str">
        <f>IFERROR(__xludf.DUMMYFUNCTION("GOOGLETRANSLATE(A226,""en"",""hi"")"),"एक झलक पकड़ने के लिए फूलों के माध्यम से पीकिंग।")</f>
        <v>एक झलक पकड़ने के लिए फूलों के माध्यम से पीकिंग।</v>
      </c>
    </row>
    <row r="227">
      <c r="A227" s="1" t="s">
        <v>226</v>
      </c>
      <c r="B227" s="2" t="str">
        <f>IFERROR(__xludf.DUMMYFUNCTION("GOOGLETRANSLATE(A227,""en"",""hi"")"),"तूफान से पहले बुधवार सुबह एक शहर मारा, आकाश में एक बादल नहीं था।")</f>
        <v>तूफान से पहले बुधवार सुबह एक शहर मारा, आकाश में एक बादल नहीं था।</v>
      </c>
    </row>
    <row r="228">
      <c r="A228" s="1" t="s">
        <v>227</v>
      </c>
      <c r="B228" s="2" t="str">
        <f>IFERROR(__xludf.DUMMYFUNCTION("GOOGLETRANSLATE(A228,""en"",""hi"")"),"इस बड़े, सुंदर जिंजरब्रेड में सिर्फ अदरक की तुलना में अधिक मसाले शामिल हैं, लेकिन आप जानते हैं कि यह अच्छा काम कर रहा है।")</f>
        <v>इस बड़े, सुंदर जिंजरब्रेड में सिर्फ अदरक की तुलना में अधिक मसाले शामिल हैं, लेकिन आप जानते हैं कि यह अच्छा काम कर रहा है।</v>
      </c>
    </row>
    <row r="229">
      <c r="A229" s="1" t="s">
        <v>228</v>
      </c>
      <c r="B229" s="2" t="str">
        <f>IFERROR(__xludf.DUMMYFUNCTION("GOOGLETRANSLATE(A229,""en"",""hi"")"),"कृषि क्षेत्रों के बीच राजमार्ग का हवाई दृश्य")</f>
        <v>कृषि क्षेत्रों के बीच राजमार्ग का हवाई दृश्य</v>
      </c>
    </row>
    <row r="230">
      <c r="A230" s="1" t="s">
        <v>229</v>
      </c>
      <c r="B230" s="2" t="str">
        <f>IFERROR(__xludf.DUMMYFUNCTION("GOOGLETRANSLATE(A230,""en"",""hi"")"),"कुछ साल पहले, मुझे यह टैटू मिला इसलिए मुझे अपनी कहानी को लोगों के साथ साझा करने के अधिक अवसर हो सकते हैं।")</f>
        <v>कुछ साल पहले, मुझे यह टैटू मिला इसलिए मुझे अपनी कहानी को लोगों के साथ साझा करने के अधिक अवसर हो सकते हैं।</v>
      </c>
    </row>
    <row r="231">
      <c r="A231" s="1" t="s">
        <v>230</v>
      </c>
      <c r="B231" s="2" t="str">
        <f>IFERROR(__xludf.DUMMYFUNCTION("GOOGLETRANSLATE(A231,""en"",""hi"")"),"एक अंधेरे पृष्ठभूमि पर पुरुष और महिला।")</f>
        <v>एक अंधेरे पृष्ठभूमि पर पुरुष और महिला।</v>
      </c>
    </row>
    <row r="232">
      <c r="A232" s="1" t="s">
        <v>231</v>
      </c>
      <c r="B232" s="2" t="str">
        <f>IFERROR(__xludf.DUMMYFUNCTION("GOOGLETRANSLATE(A232,""en"",""hi"")"),"घाटी पर मिस्टी लाइट, एक ग्रिफिन गिद्ध बढ़ने के साथ")</f>
        <v>घाटी पर मिस्टी लाइट, एक ग्रिफिन गिद्ध बढ़ने के साथ</v>
      </c>
    </row>
    <row r="233">
      <c r="A233" s="1" t="s">
        <v>232</v>
      </c>
      <c r="B233" s="2" t="str">
        <f>IFERROR(__xludf.DUMMYFUNCTION("GOOGLETRANSLATE(A233,""en"",""hi"")"),"स्टंटेड पेड़ों का एक जंगल जो अन्य जंगलों के दिग्गजों के विपरीत तेज है")</f>
        <v>स्टंटेड पेड़ों का एक जंगल जो अन्य जंगलों के दिग्गजों के विपरीत तेज है</v>
      </c>
    </row>
    <row r="234">
      <c r="A234" s="1" t="s">
        <v>233</v>
      </c>
      <c r="B234" s="2" t="str">
        <f>IFERROR(__xludf.DUMMYFUNCTION("GOOGLETRANSLATE(A234,""en"",""hi"")"),"प्रेस नाइट प्रदर्शन के दौरान पर्दे कॉल पर व्यक्ति धनुष")</f>
        <v>प्रेस नाइट प्रदर्शन के दौरान पर्दे कॉल पर व्यक्ति धनुष</v>
      </c>
    </row>
    <row r="235">
      <c r="A235" s="1" t="s">
        <v>234</v>
      </c>
      <c r="B235" s="2" t="str">
        <f>IFERROR(__xludf.DUMMYFUNCTION("GOOGLETRANSLATE(A235,""en"",""hi"")"),"यह एक टावर है: उनके शादी के केक में परतों और फूलों की एक बहुतायत शामिल थी")</f>
        <v>यह एक टावर है: उनके शादी के केक में परतों और फूलों की एक बहुतायत शामिल थी</v>
      </c>
    </row>
    <row r="236">
      <c r="A236" s="1" t="s">
        <v>235</v>
      </c>
      <c r="B236" s="2" t="str">
        <f>IFERROR(__xludf.DUMMYFUNCTION("GOOGLETRANSLATE(A236,""en"",""hi"")"),"बाल्टी सूची, शहर के मनोरम दृश्य।")</f>
        <v>बाल्टी सूची, शहर के मनोरम दृश्य।</v>
      </c>
    </row>
    <row r="237">
      <c r="A237" s="1" t="s">
        <v>236</v>
      </c>
      <c r="B237" s="2" t="str">
        <f>IFERROR(__xludf.DUMMYFUNCTION("GOOGLETRANSLATE(A237,""en"",""hi"")"),"यहां मोटरसाइकिल थीम्ड एक्सेंट टेबल है जिसे आप ढूंढ रहे हैं।")</f>
        <v>यहां मोटरसाइकिल थीम्ड एक्सेंट टेबल है जिसे आप ढूंढ रहे हैं।</v>
      </c>
    </row>
    <row r="238">
      <c r="A238" s="1" t="s">
        <v>237</v>
      </c>
      <c r="B238" s="2" t="str">
        <f>IFERROR(__xludf.DUMMYFUNCTION("GOOGLETRANSLATE(A238,""en"",""hi"")"),"एक अनानास - थीम वाली कार में महिलाओं की जोड़ी")</f>
        <v>एक अनानास - थीम वाली कार में महिलाओं की जोड़ी</v>
      </c>
    </row>
    <row r="239">
      <c r="A239" s="1" t="s">
        <v>238</v>
      </c>
      <c r="B239" s="2" t="str">
        <f>IFERROR(__xludf.DUMMYFUNCTION("GOOGLETRANSLATE(A239,""en"",""hi"")"),"एक धनुष के साथ क्रिसमस घंटी - स्टॉक फोटो #")</f>
        <v>एक धनुष के साथ क्रिसमस घंटी - स्टॉक फोटो #</v>
      </c>
    </row>
    <row r="240">
      <c r="A240" s="1" t="s">
        <v>239</v>
      </c>
      <c r="B240" s="2" t="str">
        <f>IFERROR(__xludf.DUMMYFUNCTION("GOOGLETRANSLATE(A240,""en"",""hi"")"),"डबस्टेप कलाकार त्यौहार के दिन के दौरान ऑनस्टेज करता है")</f>
        <v>डबस्टेप कलाकार त्यौहार के दिन के दौरान ऑनस्टेज करता है</v>
      </c>
    </row>
    <row r="241">
      <c r="A241" s="1" t="s">
        <v>240</v>
      </c>
      <c r="B241" s="2" t="str">
        <f>IFERROR(__xludf.DUMMYFUNCTION("GOOGLETRANSLATE(A241,""en"",""hi"")"),"उष्णकटिबंधीय देश में फूलों के साथ एक हथेली का पेड़")</f>
        <v>उष्णकटिबंधीय देश में फूलों के साथ एक हथेली का पेड़</v>
      </c>
    </row>
    <row r="242">
      <c r="A242" s="1" t="s">
        <v>241</v>
      </c>
      <c r="B242" s="2" t="str">
        <f>IFERROR(__xludf.DUMMYFUNCTION("GOOGLETRANSLATE(A242,""en"",""hi"")"),"1 9 80 के दशक के दौरान बेसबॉल खिलाड़ी टीले पर एक पिच के लिए हवा करता है")</f>
        <v>1 9 80 के दशक के दौरान बेसबॉल खिलाड़ी टीले पर एक पिच के लिए हवा करता है</v>
      </c>
    </row>
    <row r="243">
      <c r="A243" s="1" t="s">
        <v>242</v>
      </c>
      <c r="B243" s="2" t="str">
        <f>IFERROR(__xludf.DUMMYFUNCTION("GOOGLETRANSLATE(A243,""en"",""hi"")"),"राजमार्ग पर गाड़ी चलाने वाली कारें")</f>
        <v>राजमार्ग पर गाड़ी चलाने वाली कारें</v>
      </c>
    </row>
    <row r="244">
      <c r="A244" s="1" t="s">
        <v>243</v>
      </c>
      <c r="B244" s="2" t="str">
        <f>IFERROR(__xludf.DUMMYFUNCTION("GOOGLETRANSLATE(A244,""en"",""hi"")"),"जहाज पर संगीत कार्यक्रम में दर्शक")</f>
        <v>जहाज पर संगीत कार्यक्रम में दर्शक</v>
      </c>
    </row>
    <row r="245">
      <c r="A245" s="1" t="s">
        <v>244</v>
      </c>
      <c r="B245" s="2" t="str">
        <f>IFERROR(__xludf.DUMMYFUNCTION("GOOGLETRANSLATE(A245,""en"",""hi"")"),"छवि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246">
      <c r="A246" s="1" t="s">
        <v>245</v>
      </c>
      <c r="B246" s="2" t="str">
        <f>IFERROR(__xludf.DUMMYFUNCTION("GOOGLETRANSLATE(A246,""en"",""hi"")"),"एक राष्ट्रपति पद के उम्मीदवार अभियान कार्यक्रम के दौरान कुत्ता एक शर्ट पहनता है।")</f>
        <v>एक राष्ट्रपति पद के उम्मीदवार अभियान कार्यक्रम के दौरान कुत्ता एक शर्ट पहनता है।</v>
      </c>
    </row>
    <row r="247">
      <c r="A247" s="1" t="s">
        <v>246</v>
      </c>
      <c r="B247" s="2" t="str">
        <f>IFERROR(__xludf.DUMMYFUNCTION("GOOGLETRANSLATE(A247,""en"",""hi"")"),"अंतिम दौर के दौरान मीडिया")</f>
        <v>अंतिम दौर के दौरान मीडिया</v>
      </c>
    </row>
    <row r="248">
      <c r="A248" s="1" t="s">
        <v>247</v>
      </c>
      <c r="B248" s="2" t="str">
        <f>IFERROR(__xludf.DUMMYFUNCTION("GOOGLETRANSLATE(A248,""en"",""hi"")"),"मकान मालिकों को संपत्ति के फैलाव के मैदानों के भीतर सेट आउटडोर गर्म स्विमिंग पूल मिलता है")</f>
        <v>मकान मालिकों को संपत्ति के फैलाव के मैदानों के भीतर सेट आउटडोर गर्म स्विमिंग पूल मिलता है</v>
      </c>
    </row>
    <row r="249">
      <c r="A249" s="1" t="s">
        <v>248</v>
      </c>
      <c r="B249" s="2" t="str">
        <f>IFERROR(__xludf.DUMMYFUNCTION("GOOGLETRANSLATE(A249,""en"",""hi"")"),"महल में चैपल")</f>
        <v>महल में चैपल</v>
      </c>
    </row>
    <row r="250">
      <c r="A250" s="1" t="s">
        <v>249</v>
      </c>
      <c r="B250" s="2" t="str">
        <f>IFERROR(__xludf.DUMMYFUNCTION("GOOGLETRANSLATE(A250,""en"",""hi"")"),"एक जहरीले मशरूम की वेक्टर छवि।")</f>
        <v>एक जहरीले मशरूम की वेक्टर छवि।</v>
      </c>
    </row>
    <row r="251">
      <c r="A251" s="1" t="s">
        <v>250</v>
      </c>
      <c r="B251" s="2" t="str">
        <f>IFERROR(__xludf.DUMMYFUNCTION("GOOGLETRANSLATE(A251,""en"",""hi"")"),"मुझे यह पसंद है कि यह कितना आसान दिखता है।")</f>
        <v>मुझे यह पसंद है कि यह कितना आसान दिखता है।</v>
      </c>
    </row>
    <row r="252">
      <c r="A252" s="1" t="s">
        <v>251</v>
      </c>
      <c r="B252" s="2" t="str">
        <f>IFERROR(__xludf.DUMMYFUNCTION("GOOGLETRANSLATE(A252,""en"",""hi"")"),"सूर्यास्त के समय में सर्दियों के आकाश में बिखरे हुए बादलों का फुटेज।")</f>
        <v>सूर्यास्त के समय में सर्दियों के आकाश में बिखरे हुए बादलों का फुटेज।</v>
      </c>
    </row>
    <row r="253">
      <c r="A253" s="1" t="s">
        <v>252</v>
      </c>
      <c r="B253" s="2" t="str">
        <f>IFERROR(__xludf.DUMMYFUNCTION("GOOGLETRANSLATE(A253,""en"",""hi"")"),"एक केबल बनाना हमारे पास बाद में एक प्रयोगशाला होगी।")</f>
        <v>एक केबल बनाना हमारे पास बाद में एक प्रयोगशाला होगी।</v>
      </c>
    </row>
    <row r="254">
      <c r="A254" s="1" t="s">
        <v>253</v>
      </c>
      <c r="B254" s="2" t="str">
        <f>IFERROR(__xludf.DUMMYFUNCTION("GOOGLETRANSLATE(A254,""en"",""hi"")"),"एक टोपी में और चश्मे के साथ हिप्स्टर बिल्ली।")</f>
        <v>एक टोपी में और चश्मे के साथ हिप्स्टर बिल्ली।</v>
      </c>
    </row>
    <row r="255">
      <c r="A255" s="1" t="s">
        <v>254</v>
      </c>
      <c r="B255" s="2" t="str">
        <f>IFERROR(__xludf.DUMMYFUNCTION("GOOGLETRANSLATE(A255,""en"",""hi"")"),"फिल्म से एक दृश्य में एक अंगूठी के साथ एक टाइपराइटर में नाटकीयता")</f>
        <v>फिल्म से एक दृश्य में एक अंगूठी के साथ एक टाइपराइटर में नाटकीयता</v>
      </c>
    </row>
    <row r="256">
      <c r="A256" s="1" t="s">
        <v>255</v>
      </c>
      <c r="B256" s="2" t="str">
        <f>IFERROR(__xludf.DUMMYFUNCTION("GOOGLETRANSLATE(A256,""en"",""hi"")"),"झंडे के साथ सिल्हूट और रंगीन नक्शे")</f>
        <v>झंडे के साथ सिल्हूट और रंगीन नक्शे</v>
      </c>
    </row>
    <row r="257">
      <c r="A257" s="1" t="s">
        <v>256</v>
      </c>
      <c r="B257" s="2" t="str">
        <f>IFERROR(__xludf.DUMMYFUNCTION("GOOGLETRANSLATE(A257,""en"",""hi"")"),"अभिनेता अपराध कथा फिल्म के विश्व प्रीमियर में भाग लेता है")</f>
        <v>अभिनेता अपराध कथा फिल्म के विश्व प्रीमियर में भाग लेता है</v>
      </c>
    </row>
    <row r="258">
      <c r="A258" s="1" t="s">
        <v>257</v>
      </c>
      <c r="B258" s="2" t="str">
        <f>IFERROR(__xludf.DUMMYFUNCTION("GOOGLETRANSLATE(A258,""en"",""hi"")"),"नींव के 60 वीं वर्षगांठ समारोह में आगमन पर सम्राट और श्यारिक ऑर्डर सदस्य देखा जाता है।")</f>
        <v>नींव के 60 वीं वर्षगांठ समारोह में आगमन पर सम्राट और श्यारिक ऑर्डर सदस्य देखा जाता है।</v>
      </c>
    </row>
    <row r="259">
      <c r="A259" s="1" t="s">
        <v>258</v>
      </c>
      <c r="B259" s="2" t="str">
        <f>IFERROR(__xludf.DUMMYFUNCTION("GOOGLETRANSLATE(A259,""en"",""hi"")"),"पीछे से एक फूल की एक छवि पेश करने वाले पानी की बूंदों को बंद करना")</f>
        <v>पीछे से एक फूल की एक छवि पेश करने वाले पानी की बूंदों को बंद करना</v>
      </c>
    </row>
    <row r="260">
      <c r="A260" s="1" t="s">
        <v>259</v>
      </c>
      <c r="B260" s="2" t="str">
        <f>IFERROR(__xludf.DUMMYFUNCTION("GOOGLETRANSLATE(A260,""en"",""hi"")"),"महान व्यक्ति का कमरा, क्रांति के दौरान लूट लिया")</f>
        <v>महान व्यक्ति का कमरा, क्रांति के दौरान लूट लिया</v>
      </c>
    </row>
    <row r="261">
      <c r="A261" s="1" t="s">
        <v>260</v>
      </c>
      <c r="B261" s="2" t="str">
        <f>IFERROR(__xludf.DUMMYFUNCTION("GOOGLETRANSLATE(A261,""en"",""hi"")"),"एरियल: रॉक पर उसकी बाहों को लहराते हुए महिला")</f>
        <v>एरियल: रॉक पर उसकी बाहों को लहराते हुए महिला</v>
      </c>
    </row>
    <row r="262">
      <c r="A262" s="1" t="s">
        <v>261</v>
      </c>
      <c r="B262" s="2" t="str">
        <f>IFERROR(__xludf.DUMMYFUNCTION("GOOGLETRANSLATE(A262,""en"",""hi"")"),"एक कस्टम क्रिसमस पेड़ बनाने के लिए कदम")</f>
        <v>एक कस्टम क्रिसमस पेड़ बनाने के लिए कदम</v>
      </c>
    </row>
    <row r="263">
      <c r="A263" s="1" t="s">
        <v>262</v>
      </c>
      <c r="B263" s="2" t="str">
        <f>IFERROR(__xludf.DUMMYFUNCTION("GOOGLETRANSLATE(A263,""en"",""hi"")"),"उत्पाद श्रेणी में 7x7x7 बॉल")</f>
        <v>उत्पाद श्रेणी में 7x7x7 बॉल</v>
      </c>
    </row>
    <row r="264">
      <c r="A264" s="1" t="s">
        <v>263</v>
      </c>
      <c r="B264" s="2" t="str">
        <f>IFERROR(__xludf.DUMMYFUNCTION("GOOGLETRANSLATE(A264,""en"",""hi"")"),"सुरम्य गांव में एक कुटीर")</f>
        <v>सुरम्य गांव में एक कुटीर</v>
      </c>
    </row>
    <row r="265">
      <c r="A265" s="1" t="s">
        <v>264</v>
      </c>
      <c r="B265" s="2" t="str">
        <f>IFERROR(__xludf.DUMMYFUNCTION("GOOGLETRANSLATE(A265,""en"",""hi"")"),"व्यक्ति प्रीमियर के लिए आता है")</f>
        <v>व्यक्ति प्रीमियर के लिए आता है</v>
      </c>
    </row>
    <row r="266">
      <c r="A266" s="1" t="s">
        <v>265</v>
      </c>
      <c r="B266" s="2" t="str">
        <f>IFERROR(__xludf.DUMMYFUNCTION("GOOGLETRANSLATE(A266,""en"",""hi"")"),"ग्रामीण इलाकों के माध्यम से विशेष लिविंग में यात्री ट्रेन")</f>
        <v>ग्रामीण इलाकों के माध्यम से विशेष लिविंग में यात्री ट्रेन</v>
      </c>
    </row>
    <row r="267">
      <c r="A267" s="1" t="s">
        <v>266</v>
      </c>
      <c r="B267" s="2" t="str">
        <f>IFERROR(__xludf.DUMMYFUNCTION("GOOGLETRANSLATE(A267,""en"",""hi"")"),"एक गज़ेबो पर एक डबल इंद्रधनुष")</f>
        <v>एक गज़ेबो पर एक डबल इंद्रधनुष</v>
      </c>
    </row>
    <row r="268">
      <c r="A268" s="1" t="s">
        <v>267</v>
      </c>
      <c r="B268" s="2" t="str">
        <f>IFERROR(__xludf.DUMMYFUNCTION("GOOGLETRANSLATE(A268,""en"",""hi"")"),"एक शूट के लिए जारी किया गया")</f>
        <v>एक शूट के लिए जारी किया गया</v>
      </c>
    </row>
    <row r="269">
      <c r="A269" s="1" t="s">
        <v>268</v>
      </c>
      <c r="B269" s="2" t="str">
        <f>IFERROR(__xludf.DUMMYFUNCTION("GOOGLETRANSLATE(A269,""en"",""hi"")"),"सूर्यास्त में समुद्र तट पर घुड़सवारी")</f>
        <v>सूर्यास्त में समुद्र तट पर घुड़सवारी</v>
      </c>
    </row>
    <row r="270">
      <c r="A270" s="1" t="s">
        <v>269</v>
      </c>
      <c r="B270" s="2" t="str">
        <f>IFERROR(__xludf.DUMMYFUNCTION("GOOGLETRANSLATE(A270,""en"",""hi"")"),"दंपति और उनकी बेटियां, 13 से 22 वर्ष की आयु के बीच, पिछले महीने एक परिवार की छुट्टी के हिस्से के रूप में जहाज पर थीं")</f>
        <v>दंपति और उनकी बेटियां, 13 से 22 वर्ष की आयु के बीच, पिछले महीने एक परिवार की छुट्टी के हिस्से के रूप में जहाज पर थीं</v>
      </c>
    </row>
    <row r="271">
      <c r="A271" s="1" t="s">
        <v>270</v>
      </c>
      <c r="B271" s="2" t="str">
        <f>IFERROR(__xludf.DUMMYFUNCTION("GOOGLETRANSLATE(A271,""en"",""hi"")"),"एक सफेद रसोई में खुली अलमारियाँ")</f>
        <v>एक सफेद रसोई में खुली अलमारियाँ</v>
      </c>
    </row>
    <row r="272">
      <c r="A272" s="1" t="s">
        <v>271</v>
      </c>
      <c r="B272" s="2" t="str">
        <f>IFERROR(__xludf.DUMMYFUNCTION("GOOGLETRANSLATE(A272,""en"",""hi"")"),"अभी भी एक पोस्टर अभी भी।")</f>
        <v>अभी भी एक पोस्टर अभी भी।</v>
      </c>
    </row>
    <row r="273">
      <c r="A273" s="1" t="s">
        <v>272</v>
      </c>
      <c r="B273" s="2" t="str">
        <f>IFERROR(__xludf.DUMMYFUNCTION("GOOGLETRANSLATE(A273,""en"",""hi"")"),"कारखाने के पास एक क्षेत्र में उड़ान भरना।")</f>
        <v>कारखाने के पास एक क्षेत्र में उड़ान भरना।</v>
      </c>
    </row>
    <row r="274">
      <c r="A274" s="1" t="s">
        <v>273</v>
      </c>
      <c r="B274" s="2" t="str">
        <f>IFERROR(__xludf.DUMMYFUNCTION("GOOGLETRANSLATE(A274,""en"",""hi"")"),"बे से एक सीप्लेन से देखा गया")</f>
        <v>बे से एक सीप्लेन से देखा गया</v>
      </c>
    </row>
    <row r="275">
      <c r="A275" s="1" t="s">
        <v>274</v>
      </c>
      <c r="B275" s="2" t="str">
        <f>IFERROR(__xludf.DUMMYFUNCTION("GOOGLETRANSLATE(A275,""en"",""hi"")"),"व्यक्ति त्योहार में ग्रीष्मकाल के दौरान ऑनस्टेज करता है")</f>
        <v>व्यक्ति त्योहार में ग्रीष्मकाल के दौरान ऑनस्टेज करता है</v>
      </c>
    </row>
    <row r="276">
      <c r="A276" s="1" t="s">
        <v>275</v>
      </c>
      <c r="B276" s="2" t="str">
        <f>IFERROR(__xludf.DUMMYFUNCTION("GOOGLETRANSLATE(A276,""en"",""hi"")"),"मैं चाय के बागानों पर चल रहा हूं")</f>
        <v>मैं चाय के बागानों पर चल रहा हूं</v>
      </c>
    </row>
    <row r="277">
      <c r="A277" s="1" t="s">
        <v>276</v>
      </c>
      <c r="B277" s="2" t="str">
        <f>IFERROR(__xludf.DUMMYFUNCTION("GOOGLETRANSLATE(A277,""en"",""hi"")"),"दुल्हन और दुल्हन की शादी एक शादी के रिसेप्शन पर फोटो बूथ का आनंद ले रही है")</f>
        <v>दुल्हन और दुल्हन की शादी एक शादी के रिसेप्शन पर फोटो बूथ का आनंद ले रही है</v>
      </c>
    </row>
    <row r="278">
      <c r="A278" s="1" t="s">
        <v>277</v>
      </c>
      <c r="B278" s="2" t="str">
        <f>IFERROR(__xludf.DUMMYFUNCTION("GOOGLETRANSLATE(A278,""en"",""hi"")"),"एक शहर और एक उपनगरीय छत बंद ग्रिड सौर ऊर्जा के साथ सुसज्जित")</f>
        <v>एक शहर और एक उपनगरीय छत बंद ग्रिड सौर ऊर्जा के साथ सुसज्जित</v>
      </c>
    </row>
    <row r="279">
      <c r="A279" s="1" t="s">
        <v>278</v>
      </c>
      <c r="B279" s="2" t="str">
        <f>IFERROR(__xludf.DUMMYFUNCTION("GOOGLETRANSLATE(A279,""en"",""hi"")"),"क्लासिक लकड़ी के रसोई डिजाइन का पारंपरिक आकर्षण")</f>
        <v>क्लासिक लकड़ी के रसोई डिजाइन का पारंपरिक आकर्षण</v>
      </c>
    </row>
    <row r="280">
      <c r="A280" s="1" t="s">
        <v>279</v>
      </c>
      <c r="B280" s="2" t="str">
        <f>IFERROR(__xludf.DUMMYFUNCTION("GOOGLETRANSLATE(A280,""en"",""hi"")"),"एक सफेद पृष्ठभूमि पर विंटेज रस्टी मेटल साइन में आपका स्वागत है")</f>
        <v>एक सफेद पृष्ठभूमि पर विंटेज रस्टी मेटल साइन में आपका स्वागत है</v>
      </c>
    </row>
    <row r="281">
      <c r="A281" s="1" t="s">
        <v>280</v>
      </c>
      <c r="B281" s="2" t="str">
        <f>IFERROR(__xludf.DUMMYFUNCTION("GOOGLETRANSLATE(A281,""en"",""hi"")"),"खाने से पहले गर्म करने के लिए धूप में समुद्री इगुआना बेसकिंग")</f>
        <v>खाने से पहले गर्म करने के लिए धूप में समुद्री इगुआना बेसकिंग</v>
      </c>
    </row>
    <row r="282">
      <c r="A282" s="1" t="s">
        <v>281</v>
      </c>
      <c r="B282" s="2" t="str">
        <f>IFERROR(__xludf.DUMMYFUNCTION("GOOGLETRANSLATE(A282,""en"",""hi"")"),"और इसके आस-पास के पानी को जातीयता के लिए एक पैतृक डोमेन घोषित किया गया था")</f>
        <v>और इसके आस-पास के पानी को जातीयता के लिए एक पैतृक डोमेन घोषित किया गया था</v>
      </c>
    </row>
    <row r="283">
      <c r="A283" s="1" t="s">
        <v>282</v>
      </c>
      <c r="B283" s="2" t="str">
        <f>IFERROR(__xludf.DUMMYFUNCTION("GOOGLETRANSLATE(A283,""en"",""hi"")"),"गेंद के लिए व्यक्ति और लड़ाई")</f>
        <v>गेंद के लिए व्यक्ति और लड़ाई</v>
      </c>
    </row>
    <row r="284">
      <c r="A284" s="1" t="s">
        <v>283</v>
      </c>
      <c r="B284" s="2" t="str">
        <f>IFERROR(__xludf.DUMMYFUNCTION("GOOGLETRANSLATE(A284,""en"",""hi"")"),"पेंटिंग कलाकार द्वारा गांव का दृश्य")</f>
        <v>पेंटिंग कलाकार द्वारा गांव का दृश्य</v>
      </c>
    </row>
    <row r="285">
      <c r="A285" s="1" t="s">
        <v>284</v>
      </c>
      <c r="B285" s="2" t="str">
        <f>IFERROR(__xludf.DUMMYFUNCTION("GOOGLETRANSLATE(A285,""en"",""hi"")"),"अभिनेता उत्सव के दौरान प्रीमियर में भाग लेता है।")</f>
        <v>अभिनेता उत्सव के दौरान प्रीमियर में भाग लेता है।</v>
      </c>
    </row>
    <row r="286">
      <c r="A286" s="1" t="s">
        <v>285</v>
      </c>
      <c r="B286" s="2" t="str">
        <f>IFERROR(__xludf.DUMMYFUNCTION("GOOGLETRANSLATE(A286,""en"",""hi"")"),"शो में रनवे पर अभिनेता और घुड़सवार।")</f>
        <v>शो में रनवे पर अभिनेता और घुड़सवार।</v>
      </c>
    </row>
    <row r="287">
      <c r="A287" s="1" t="s">
        <v>286</v>
      </c>
      <c r="B287" s="2" t="str">
        <f>IFERROR(__xludf.DUMMYFUNCTION("GOOGLETRANSLATE(A287,""en"",""hi"")"),"लॉबी को पश्चिमी ईसाई अवकाश के लिए सजाया गया था।")</f>
        <v>लॉबी को पश्चिमी ईसाई अवकाश के लिए सजाया गया था।</v>
      </c>
    </row>
    <row r="288">
      <c r="A288" s="1" t="s">
        <v>287</v>
      </c>
      <c r="B288" s="2" t="str">
        <f>IFERROR(__xludf.DUMMYFUNCTION("GOOGLETRANSLATE(A288,""en"",""hi"")"),"कुछ लड़कियों को कोड करने के लिए बनाया गया है")</f>
        <v>कुछ लड़कियों को कोड करने के लिए बनाया गया है</v>
      </c>
    </row>
    <row r="289">
      <c r="A289" s="1" t="s">
        <v>288</v>
      </c>
      <c r="B289" s="2" t="str">
        <f>IFERROR(__xludf.DUMMYFUNCTION("GOOGLETRANSLATE(A289,""en"",""hi"")"),"एक सुंदर रात भीड़ को लाया क्योंकि तापमान साठ के दशक में गिरा।")</f>
        <v>एक सुंदर रात भीड़ को लाया क्योंकि तापमान साठ के दशक में गिरा।</v>
      </c>
    </row>
    <row r="290">
      <c r="A290" s="1" t="s">
        <v>289</v>
      </c>
      <c r="B290" s="2" t="str">
        <f>IFERROR(__xludf.DUMMYFUNCTION("GOOGLETRANSLATE(A290,""en"",""hi"")"),"एक गीली शुरुआत के लिए बंद हो गया")</f>
        <v>एक गीली शुरुआत के लिए बंद हो गया</v>
      </c>
    </row>
    <row r="291">
      <c r="A291" s="1" t="s">
        <v>290</v>
      </c>
      <c r="B291" s="2" t="str">
        <f>IFERROR(__xludf.DUMMYFUNCTION("GOOGLETRANSLATE(A291,""en"",""hi"")"),"एक उग्र बैल का हाथ ड्राइंग")</f>
        <v>एक उग्र बैल का हाथ ड्राइंग</v>
      </c>
    </row>
    <row r="292">
      <c r="A292" s="1" t="s">
        <v>291</v>
      </c>
      <c r="B292" s="2" t="str">
        <f>IFERROR(__xludf.DUMMYFUNCTION("GOOGLETRANSLATE(A292,""en"",""hi"")"),"ग्रेजुएट वीक पर शो में सभी उम्र के मॉडल")</f>
        <v>ग्रेजुएट वीक पर शो में सभी उम्र के मॉडल</v>
      </c>
    </row>
    <row r="293">
      <c r="A293" s="1" t="s">
        <v>292</v>
      </c>
      <c r="B293" s="2" t="str">
        <f>IFERROR(__xludf.DUMMYFUNCTION("GOOGLETRANSLATE(A293,""en"",""hi"")"),"एक बड़ा मगरमच्छ एक धूप के दिन पानी के बगल में तटरेखा पर रहता है।")</f>
        <v>एक बड़ा मगरमच्छ एक धूप के दिन पानी के बगल में तटरेखा पर रहता है।</v>
      </c>
    </row>
    <row r="294">
      <c r="A294" s="1" t="s">
        <v>293</v>
      </c>
      <c r="B294" s="2" t="str">
        <f>IFERROR(__xludf.DUMMYFUNCTION("GOOGLETRANSLATE(A294,""en"",""hi"")"),"एक आइसक्रीम का चित्रण #")</f>
        <v>एक आइसक्रीम का चित्रण #</v>
      </c>
    </row>
    <row r="295">
      <c r="A295" s="1" t="s">
        <v>294</v>
      </c>
      <c r="B295" s="2" t="str">
        <f>IFERROR(__xludf.DUMMYFUNCTION("GOOGLETRANSLATE(A295,""en"",""hi"")"),"पानी में लटका हुआ पौधा घने क्लस्टर")</f>
        <v>पानी में लटका हुआ पौधा घने क्लस्टर</v>
      </c>
    </row>
    <row r="296">
      <c r="A296" s="1" t="s">
        <v>295</v>
      </c>
      <c r="B296" s="2" t="str">
        <f>IFERROR(__xludf.DUMMYFUNCTION("GOOGLETRANSLATE(A296,""en"",""hi"")"),"मैं अपने बालों के लिए शायद एक मजेदार हेडबैंड या क्लिप के साथ कुछ देख सकता था।")</f>
        <v>मैं अपने बालों के लिए शायद एक मजेदार हेडबैंड या क्लिप के साथ कुछ देख सकता था।</v>
      </c>
    </row>
    <row r="297">
      <c r="A297" s="1" t="s">
        <v>296</v>
      </c>
      <c r="B297" s="2" t="str">
        <f>IFERROR(__xludf.DUMMYFUNCTION("GOOGLETRANSLATE(A297,""en"",""hi"")"),"यह लेकिन थोड़ा कम आदमी गुफा, अधिक खिड़कियां, गहरी दीवारों और लकड़ी के साथ।")</f>
        <v>यह लेकिन थोड़ा कम आदमी गुफा, अधिक खिड़कियां, गहरी दीवारों और लकड़ी के साथ।</v>
      </c>
    </row>
    <row r="298">
      <c r="A298" s="1" t="s">
        <v>297</v>
      </c>
      <c r="B298" s="2" t="str">
        <f>IFERROR(__xludf.DUMMYFUNCTION("GOOGLETRANSLATE(A298,""en"",""hi"")"),"सूर्यास्त में गर्मियों में वसंत दिन पर मूर्तिकला का हवाई दृश्य।")</f>
        <v>सूर्यास्त में गर्मियों में वसंत दिन पर मूर्तिकला का हवाई दृश्य।</v>
      </c>
    </row>
    <row r="299">
      <c r="A299" s="1" t="s">
        <v>298</v>
      </c>
      <c r="B299" s="2" t="str">
        <f>IFERROR(__xludf.DUMMYFUNCTION("GOOGLETRANSLATE(A299,""en"",""hi"")"),"यह एक और टूटा हुआ दिल हो सकता है, या यह सच प्रेम शुरू होता है? यह पता लगाने के लिए रास्ता अगर यह असली है, तो बस पहिया स्पिन करें।")</f>
        <v>यह एक और टूटा हुआ दिल हो सकता है, या यह सच प्रेम शुरू होता है? यह पता लगाने के लिए रास्ता अगर यह असली है, तो बस पहिया स्पिन करें।</v>
      </c>
    </row>
    <row r="300">
      <c r="A300" s="1" t="s">
        <v>299</v>
      </c>
      <c r="B300" s="2" t="str">
        <f>IFERROR(__xludf.DUMMYFUNCTION("GOOGLETRANSLATE(A300,""en"",""hi"")"),"एक टोपी में एक गिलास शराब और खाली बोर्ड के पीछे से झांकने वाली टोपी में खुश बिल्ली।")</f>
        <v>एक टोपी में एक गिलास शराब और खाली बोर्ड के पीछे से झांकने वाली टोपी में खुश बिल्ली।</v>
      </c>
    </row>
    <row r="301">
      <c r="A301" s="1" t="s">
        <v>300</v>
      </c>
      <c r="B301" s="2" t="str">
        <f>IFERROR(__xludf.DUMMYFUNCTION("GOOGLETRANSLATE(A301,""en"",""hi"")"),"व्यक्ति द्वारा जारी करने का कवर")</f>
        <v>व्यक्ति द्वारा जारी करने का कवर</v>
      </c>
    </row>
    <row r="302">
      <c r="A302" s="1" t="s">
        <v>301</v>
      </c>
      <c r="B302" s="2" t="str">
        <f>IFERROR(__xludf.DUMMYFUNCTION("GOOGLETRANSLATE(A302,""en"",""hi"")"),"ठंड से आपका स्वागत है।")</f>
        <v>ठंड से आपका स्वागत है।</v>
      </c>
    </row>
    <row r="303">
      <c r="A303" s="1" t="s">
        <v>302</v>
      </c>
      <c r="B303" s="2" t="str">
        <f>IFERROR(__xludf.DUMMYFUNCTION("GOOGLETRANSLATE(A303,""en"",""hi"")"),"जीवन एक समुद्र तट: इस गर्मी में एक नीले आकाश के खिलाफ प्रतिष्ठित गुंबद।")</f>
        <v>जीवन एक समुद्र तट: इस गर्मी में एक नीले आकाश के खिलाफ प्रतिष्ठित गुंबद।</v>
      </c>
    </row>
    <row r="304">
      <c r="A304" s="1" t="s">
        <v>303</v>
      </c>
      <c r="B304" s="2" t="str">
        <f>IFERROR(__xludf.DUMMYFUNCTION("GOOGLETRANSLATE(A304,""en"",""hi"")"),"एक होटल में हैप्पी टॉयलेट सीट")</f>
        <v>एक होटल में हैप्पी टॉयलेट सीट</v>
      </c>
    </row>
    <row r="305">
      <c r="A305" s="1" t="s">
        <v>304</v>
      </c>
      <c r="B305" s="2" t="str">
        <f>IFERROR(__xludf.DUMMYFUNCTION("GOOGLETRANSLATE(A305,""en"",""hi"")"),"चट्टानों और विद्वान पुस्तकों पर व्हिस्की - स्टॉक फोटो #")</f>
        <v>चट्टानों और विद्वान पुस्तकों पर व्हिस्की - स्टॉक फोटो #</v>
      </c>
    </row>
    <row r="306">
      <c r="A306" s="1" t="s">
        <v>305</v>
      </c>
      <c r="B306" s="2" t="str">
        <f>IFERROR(__xludf.DUMMYFUNCTION("GOOGLETRANSLATE(A306,""en"",""hi"")"),"... व्यक्ति ने एक सुंदर रॉयल गाउन में अपनी उपस्थिति बनाई।")</f>
        <v>... व्यक्ति ने एक सुंदर रॉयल गाउन में अपनी उपस्थिति बनाई।</v>
      </c>
    </row>
    <row r="307">
      <c r="A307" s="1" t="s">
        <v>306</v>
      </c>
      <c r="B307" s="2" t="str">
        <f>IFERROR(__xludf.DUMMYFUNCTION("GOOGLETRANSLATE(A307,""en"",""hi"")"),"सर्फिंग करते समय एक पुरुष सर्फर नीचे की ओर है।")</f>
        <v>सर्फिंग करते समय एक पुरुष सर्फर नीचे की ओर है।</v>
      </c>
    </row>
    <row r="308">
      <c r="A308" s="1" t="s">
        <v>307</v>
      </c>
      <c r="B308" s="2" t="str">
        <f>IFERROR(__xludf.DUMMYFUNCTION("GOOGLETRANSLATE(A308,""en"",""hi"")"),"टेंट के बाहर एक संकेत प्रदर्शित किया जा रहा है परिवारों को एक साथ पढ़ता है")</f>
        <v>टेंट के बाहर एक संकेत प्रदर्शित किया जा रहा है परिवारों को एक साथ पढ़ता है</v>
      </c>
    </row>
    <row r="309">
      <c r="A309" s="1" t="s">
        <v>308</v>
      </c>
      <c r="B309" s="2" t="str">
        <f>IFERROR(__xludf.DUMMYFUNCTION("GOOGLETRANSLATE(A309,""en"",""hi"")"),"खेल और शरीर पर प्रभाव")</f>
        <v>खेल और शरीर पर प्रभाव</v>
      </c>
    </row>
    <row r="310">
      <c r="A310" s="1" t="s">
        <v>309</v>
      </c>
      <c r="B310" s="2" t="str">
        <f>IFERROR(__xludf.DUMMYFUNCTION("GOOGLETRANSLATE(A310,""en"",""hi"")"),"क्षेत्र पर सैन्य परेड")</f>
        <v>क्षेत्र पर सैन्य परेड</v>
      </c>
    </row>
    <row r="311">
      <c r="A311" s="1" t="s">
        <v>310</v>
      </c>
      <c r="B311" s="2" t="str">
        <f>IFERROR(__xludf.DUMMYFUNCTION("GOOGLETRANSLATE(A311,""en"",""hi"")"),"व्यक्ति प्रतिस्पर्धा करता है, कैमरे के लिए मुस्कुराने के लिए एक समय लगता है।")</f>
        <v>व्यक्ति प्रतिस्पर्धा करता है, कैमरे के लिए मुस्कुराने के लिए एक समय लगता है।</v>
      </c>
    </row>
    <row r="312">
      <c r="A312" s="1" t="s">
        <v>311</v>
      </c>
      <c r="B312" s="2" t="str">
        <f>IFERROR(__xludf.DUMMYFUNCTION("GOOGLETRANSLATE(A312,""en"",""hi"")"),"देश कलाकार ने अपनी बेटी द्वारा एक आश्चर्यजनक संगीत कार्यक्रम पर कब्जा कर लिया।")</f>
        <v>देश कलाकार ने अपनी बेटी द्वारा एक आश्चर्यजनक संगीत कार्यक्रम पर कब्जा कर लिया।</v>
      </c>
    </row>
    <row r="313">
      <c r="A313" s="1" t="s">
        <v>312</v>
      </c>
      <c r="B313" s="2" t="str">
        <f>IFERROR(__xludf.DUMMYFUNCTION("GOOGLETRANSLATE(A313,""en"",""hi"")"),"सैंडल और फ्लिप फ्लॉप से ​​भरा एक गाड़ी")</f>
        <v>सैंडल और फ्लिप फ्लॉप से ​​भरा एक गाड़ी</v>
      </c>
    </row>
    <row r="314">
      <c r="A314" s="1" t="s">
        <v>313</v>
      </c>
      <c r="B314" s="2" t="str">
        <f>IFERROR(__xludf.DUMMYFUNCTION("GOOGLETRANSLATE(A314,""en"",""hi"")"),"एक चट्टान पर एक हरा समुद्री कछुआ मछली के एक स्कूल द्वारा साफ किया जाता है।")</f>
        <v>एक चट्टान पर एक हरा समुद्री कछुआ मछली के एक स्कूल द्वारा साफ किया जाता है।</v>
      </c>
    </row>
    <row r="315">
      <c r="A315" s="1" t="s">
        <v>314</v>
      </c>
      <c r="B315" s="2" t="str">
        <f>IFERROR(__xludf.DUMMYFUNCTION("GOOGLETRANSLATE(A315,""en"",""hi"")"),"अभिनेता कॉमेडी के विश्व फिल्म प्रीमियर में भाग लेता है")</f>
        <v>अभिनेता कॉमेडी के विश्व फिल्म प्रीमियर में भाग लेता है</v>
      </c>
    </row>
    <row r="316">
      <c r="A316" s="1" t="s">
        <v>315</v>
      </c>
      <c r="B316" s="2" t="str">
        <f>IFERROR(__xludf.DUMMYFUNCTION("GOOGLETRANSLATE(A316,""en"",""hi"")"),"कलाकार दिन के दौरान मुख्य चरण पर प्रदर्शन करता है")</f>
        <v>कलाकार दिन के दौरान मुख्य चरण पर प्रदर्शन करता है</v>
      </c>
    </row>
    <row r="317">
      <c r="A317" s="1" t="s">
        <v>316</v>
      </c>
      <c r="B317" s="2" t="str">
        <f>IFERROR(__xludf.DUMMYFUNCTION("GOOGLETRANSLATE(A317,""en"",""hi"")"),"डिपार्टमेंट स्टोर के बाहरी पर क्रिसमस सजावट")</f>
        <v>डिपार्टमेंट स्टोर के बाहरी पर क्रिसमस सजावट</v>
      </c>
    </row>
    <row r="318">
      <c r="A318" s="1" t="s">
        <v>317</v>
      </c>
      <c r="B318" s="2" t="str">
        <f>IFERROR(__xludf.DUMMYFUNCTION("GOOGLETRANSLATE(A318,""en"",""hi"")"),"यहाँ होने के लिए खुश: व्यक्ति ने एक मुस्कान दिखाया क्योंकि उन्होंने प्रचारक कार्यक्रम के लिए तैयार किया था")</f>
        <v>यहाँ होने के लिए खुश: व्यक्ति ने एक मुस्कान दिखाया क्योंकि उन्होंने प्रचारक कार्यक्रम के लिए तैयार किया था</v>
      </c>
    </row>
    <row r="319">
      <c r="A319" s="1" t="s">
        <v>318</v>
      </c>
      <c r="B319" s="2" t="str">
        <f>IFERROR(__xludf.DUMMYFUNCTION("GOOGLETRANSLATE(A319,""en"",""hi"")"),"परिवार: युवाओं के जन्मदिन की पार्टी की प्रतिक्रिया के बाद, बात स्पष्ट है।")</f>
        <v>परिवार: युवाओं के जन्मदिन की पार्टी की प्रतिक्रिया के बाद, बात स्पष्ट है।</v>
      </c>
    </row>
    <row r="320">
      <c r="A320" s="1" t="s">
        <v>319</v>
      </c>
      <c r="B320" s="2" t="str">
        <f>IFERROR(__xludf.DUMMYFUNCTION("GOOGLETRANSLATE(A320,""en"",""hi"")"),"शीर्ष से एक शहर")</f>
        <v>शीर्ष से एक शहर</v>
      </c>
    </row>
    <row r="321">
      <c r="A321" s="1" t="s">
        <v>320</v>
      </c>
      <c r="B321" s="2" t="str">
        <f>IFERROR(__xludf.DUMMYFUNCTION("GOOGLETRANSLATE(A321,""en"",""hi"")"),"जानवर का मुखिया, चित्रण")</f>
        <v>जानवर का मुखिया, चित्रण</v>
      </c>
    </row>
    <row r="322">
      <c r="A322" s="1" t="s">
        <v>321</v>
      </c>
      <c r="B322" s="2" t="str">
        <f>IFERROR(__xludf.DUMMYFUNCTION("GOOGLETRANSLATE(A322,""en"",""hi"")"),"छुट्टियों के लिए आपको इन आसान गहने देखना होगा!")</f>
        <v>छुट्टियों के लिए आपको इन आसान गहने देखना होगा!</v>
      </c>
    </row>
    <row r="323">
      <c r="A323" s="1" t="s">
        <v>322</v>
      </c>
      <c r="B323" s="2" t="str">
        <f>IFERROR(__xludf.DUMMYFUNCTION("GOOGLETRANSLATE(A323,""en"",""hi"")"),"कॉमेडियन कॉमेडियन के साथ एक साक्षात्कार के दौरान -")</f>
        <v>कॉमेडियन कॉमेडियन के साथ एक साक्षात्कार के दौरान -</v>
      </c>
    </row>
    <row r="324">
      <c r="A324" s="1" t="s">
        <v>323</v>
      </c>
      <c r="B324" s="2" t="str">
        <f>IFERROR(__xludf.DUMMYFUNCTION("GOOGLETRANSLATE(A324,""en"",""hi"")"),"लय और ब्लूज़ कलाकार और गायक प्रीमियर में भाग लेते हैं।")</f>
        <v>लय और ब्लूज़ कलाकार और गायक प्रीमियर में भाग लेते हैं।</v>
      </c>
    </row>
    <row r="325">
      <c r="A325" s="1" t="s">
        <v>324</v>
      </c>
      <c r="B325" s="2" t="str">
        <f>IFERROR(__xludf.DUMMYFUNCTION("GOOGLETRANSLATE(A325,""en"",""hi"")"),"एक लकड़ी की शैली में एक साधारण छिपकली।")</f>
        <v>एक लकड़ी की शैली में एक साधारण छिपकली।</v>
      </c>
    </row>
    <row r="326">
      <c r="A326" s="1" t="s">
        <v>325</v>
      </c>
      <c r="B326" s="2" t="str">
        <f>IFERROR(__xludf.DUMMYFUNCTION("GOOGLETRANSLATE(A326,""en"",""hi"")"),"बाजार का समय, व्यक्ति पर पुल को चित्रित किया")</f>
        <v>बाजार का समय, व्यक्ति पर पुल को चित्रित किया</v>
      </c>
    </row>
    <row r="327">
      <c r="A327" s="1" t="s">
        <v>326</v>
      </c>
      <c r="B327" s="2" t="str">
        <f>IFERROR(__xludf.DUMMYFUNCTION("GOOGLETRANSLATE(A327,""en"",""hi"")"),"फुटबॉल खिलाड़ी ने एक बच्चे के रूप में ऋण पर समय बिताया")</f>
        <v>फुटबॉल खिलाड़ी ने एक बच्चे के रूप में ऋण पर समय बिताया</v>
      </c>
    </row>
    <row r="328">
      <c r="A328" s="1" t="s">
        <v>327</v>
      </c>
      <c r="B328" s="2" t="str">
        <f>IFERROR(__xludf.DUMMYFUNCTION("GOOGLETRANSLATE(A328,""en"",""hi"")"),"एक शहरी वातावरण, एक वाइनरी में एक अद्वितीय अनुभव।")</f>
        <v>एक शहरी वातावरण, एक वाइनरी में एक अद्वितीय अनुभव।</v>
      </c>
    </row>
    <row r="329">
      <c r="A329" s="1" t="s">
        <v>328</v>
      </c>
      <c r="B329" s="2" t="str">
        <f>IFERROR(__xludf.DUMMYFUNCTION("GOOGLETRANSLATE(A329,""en"",""hi"")"),"फुटबॉल खिलाड़ी फुटबॉल खिलाड़ी के साथ टकराता है क्योंकि वह 32 के दौर के दौरान फुटबॉल खिलाड़ी से दबाव में स्पष्ट पेंच करता है")</f>
        <v>फुटबॉल खिलाड़ी फुटबॉल खिलाड़ी के साथ टकराता है क्योंकि वह 32 के दौर के दौरान फुटबॉल खिलाड़ी से दबाव में स्पष्ट पेंच करता है</v>
      </c>
    </row>
    <row r="330">
      <c r="A330" s="1" t="s">
        <v>329</v>
      </c>
      <c r="B330" s="2" t="str">
        <f>IFERROR(__xludf.DUMMYFUNCTION("GOOGLETRANSLATE(A330,""en"",""hi"")"),"एक सफेद पृष्ठभूमि पर एक नृत्य युगल का वेक्टर सिल्हूट।")</f>
        <v>एक सफेद पृष्ठभूमि पर एक नृत्य युगल का वेक्टर सिल्हूट।</v>
      </c>
    </row>
    <row r="331">
      <c r="A331" s="1" t="s">
        <v>330</v>
      </c>
      <c r="B331" s="2" t="str">
        <f>IFERROR(__xludf.DUMMYFUNCTION("GOOGLETRANSLATE(A331,""en"",""hi"")"),"प्रसिद्ध झरने के करीब चट्टानों पर नाटकीय तटरेखा का सिनेमाई हवाई शॉट")</f>
        <v>प्रसिद्ध झरने के करीब चट्टानों पर नाटकीय तटरेखा का सिनेमाई हवाई शॉट</v>
      </c>
    </row>
    <row r="332">
      <c r="A332" s="1" t="s">
        <v>331</v>
      </c>
      <c r="B332" s="2" t="str">
        <f>IFERROR(__xludf.DUMMYFUNCTION("GOOGLETRANSLATE(A332,""en"",""hi"")"),"परिवार का कुत्ता घर के अंदर आराम कर रहा है")</f>
        <v>परिवार का कुत्ता घर के अंदर आराम कर रहा है</v>
      </c>
    </row>
    <row r="333">
      <c r="A333" s="1" t="s">
        <v>332</v>
      </c>
      <c r="B333" s="2" t="str">
        <f>IFERROR(__xludf.DUMMYFUNCTION("GOOGLETRANSLATE(A333,""en"",""hi"")"),"एक मॉडल घटना के दौरान शीतकालीन फैशन शो में रनवे चलता है।")</f>
        <v>एक मॉडल घटना के दौरान शीतकालीन फैशन शो में रनवे चलता है।</v>
      </c>
    </row>
    <row r="334">
      <c r="A334" s="1" t="s">
        <v>333</v>
      </c>
      <c r="B334" s="2" t="str">
        <f>IFERROR(__xludf.DUMMYFUNCTION("GOOGLETRANSLATE(A334,""en"",""hi"")"),"बाल कटाने जो आपके चेहरे को पतले दिखते हैं, जो किसी भी व्यक्ति के लिए अच्छी तरह से किया जाता है जो आरामदायक उपस्थिति चाहता है")</f>
        <v>बाल कटाने जो आपके चेहरे को पतले दिखते हैं, जो किसी भी व्यक्ति के लिए अच्छी तरह से किया जाता है जो आरामदायक उपस्थिति चाहता है</v>
      </c>
    </row>
    <row r="335">
      <c r="A335" s="1" t="s">
        <v>334</v>
      </c>
      <c r="B335" s="2" t="str">
        <f>IFERROR(__xludf.DUMMYFUNCTION("GOOGLETRANSLATE(A335,""en"",""hi"")"),"मुरल, डाकघर में।")</f>
        <v>मुरल, डाकघर में।</v>
      </c>
    </row>
    <row r="336">
      <c r="A336" s="1" t="s">
        <v>335</v>
      </c>
      <c r="B336" s="2" t="str">
        <f>IFERROR(__xludf.DUMMYFUNCTION("GOOGLETRANSLATE(A336,""en"",""hi"")"),"पढ़ने के कमरे में बच्चे।")</f>
        <v>पढ़ने के कमरे में बच्चे।</v>
      </c>
    </row>
    <row r="337">
      <c r="A337" s="1" t="s">
        <v>336</v>
      </c>
      <c r="B337" s="2" t="str">
        <f>IFERROR(__xludf.DUMMYFUNCTION("GOOGLETRANSLATE(A337,""en"",""hi"")"),"पानी पर एक नाव का प्रतिबिंब")</f>
        <v>पानी पर एक नाव का प्रतिबिंब</v>
      </c>
    </row>
    <row r="338">
      <c r="A338" s="1" t="s">
        <v>337</v>
      </c>
      <c r="B338" s="2" t="str">
        <f>IFERROR(__xludf.DUMMYFUNCTION("GOOGLETRANSLATE(A338,""en"",""hi"")"),"एक छोटा झरना एक चट्टानी चट्टान पर बहता है")</f>
        <v>एक छोटा झरना एक चट्टानी चट्टान पर बहता है</v>
      </c>
    </row>
    <row r="339">
      <c r="A339" s="1" t="s">
        <v>338</v>
      </c>
      <c r="B339" s="2" t="str">
        <f>IFERROR(__xludf.DUMMYFUNCTION("GOOGLETRANSLATE(A339,""en"",""hi"")"),"पैंट और जूते में एक धनुष के साथ पीला कद्दू, पाठ के साथ टेप रखते हुए।")</f>
        <v>पैंट और जूते में एक धनुष के साथ पीला कद्दू, पाठ के साथ टेप रखते हुए।</v>
      </c>
    </row>
    <row r="340">
      <c r="A340" s="1" t="s">
        <v>339</v>
      </c>
      <c r="B340" s="2" t="str">
        <f>IFERROR(__xludf.DUMMYFUNCTION("GOOGLETRANSLATE(A340,""en"",""hi"")"),"मैं बस एक ट्रक के लिए करता हूं कि कोई और नहीं करता है।")</f>
        <v>मैं बस एक ट्रक के लिए करता हूं कि कोई और नहीं करता है।</v>
      </c>
    </row>
    <row r="341">
      <c r="A341" s="1" t="s">
        <v>340</v>
      </c>
      <c r="B341" s="2" t="str">
        <f>IFERROR(__xludf.DUMMYFUNCTION("GOOGLETRANSLATE(A341,""en"",""hi"")"),"छवियों क्षेत्रीय अंतिम लड़के बास्केटबाल खेल।")</f>
        <v>छवियों क्षेत्रीय अंतिम लड़के बास्केटबाल खेल।</v>
      </c>
    </row>
    <row r="342">
      <c r="A342" s="1" t="s">
        <v>341</v>
      </c>
      <c r="B342" s="2" t="str">
        <f>IFERROR(__xludf.DUMMYFUNCTION("GOOGLETRANSLATE(A342,""en"",""hi"")"),"सबसे नाटकीय पर्वत श्रृंखलाओं में से एक मैंने देखा है")</f>
        <v>सबसे नाटकीय पर्वत श्रृंखलाओं में से एक मैंने देखा है</v>
      </c>
    </row>
    <row r="343">
      <c r="A343" s="1" t="s">
        <v>342</v>
      </c>
      <c r="B343" s="2" t="str">
        <f>IFERROR(__xludf.DUMMYFUNCTION("GOOGLETRANSLATE(A343,""en"",""hi"")"),"बादल एक झील पर कम झूठ बोल रहे हैं")</f>
        <v>बादल एक झील पर कम झूठ बोल रहे हैं</v>
      </c>
    </row>
    <row r="344">
      <c r="A344" s="1" t="s">
        <v>343</v>
      </c>
      <c r="B344" s="2" t="str">
        <f>IFERROR(__xludf.DUMMYFUNCTION("GOOGLETRANSLATE(A344,""en"",""hi"")"),"ओलंपिक एथलीट और उद्यमी प्रीमियर में भाग लेते हैं")</f>
        <v>ओलंपिक एथलीट और उद्यमी प्रीमियर में भाग लेते हैं</v>
      </c>
    </row>
    <row r="345">
      <c r="A345" s="1" t="s">
        <v>344</v>
      </c>
      <c r="B345" s="2" t="str">
        <f>IFERROR(__xludf.DUMMYFUNCTION("GOOGLETRANSLATE(A345,""en"",""hi"")"),"एक ग्रामीण दृश्य में कोई ड्राइवर नहीं")</f>
        <v>एक ग्रामीण दृश्य में कोई ड्राइवर नहीं</v>
      </c>
    </row>
    <row r="346">
      <c r="A346" s="1" t="s">
        <v>345</v>
      </c>
      <c r="B346" s="2" t="str">
        <f>IFERROR(__xludf.DUMMYFUNCTION("GOOGLETRANSLATE(A346,""en"",""hi"")"),"पूजा की जगह का प्रकार: सबसे बड़ा")</f>
        <v>पूजा की जगह का प्रकार: सबसे बड़ा</v>
      </c>
    </row>
    <row r="347">
      <c r="A347" s="1" t="s">
        <v>346</v>
      </c>
      <c r="B347" s="2" t="str">
        <f>IFERROR(__xludf.DUMMYFUNCTION("GOOGLETRANSLATE(A347,""en"",""hi"")"),"किसी प्रकार का वसंत ~")</f>
        <v>किसी प्रकार का वसंत ~</v>
      </c>
    </row>
    <row r="348">
      <c r="A348" s="1" t="s">
        <v>347</v>
      </c>
      <c r="B348" s="2" t="str">
        <f>IFERROR(__xludf.DUMMYFUNCTION("GOOGLETRANSLATE(A348,""en"",""hi"")"),"कहीं और वहां के बीच, आशा के लिए हमेशा जगह है।")</f>
        <v>कहीं और वहां के बीच, आशा के लिए हमेशा जगह है।</v>
      </c>
    </row>
    <row r="349">
      <c r="A349" s="1" t="s">
        <v>348</v>
      </c>
      <c r="B349" s="2" t="str">
        <f>IFERROR(__xludf.DUMMYFUNCTION("GOOGLETRANSLATE(A349,""en"",""hi"")"),"खुश बच्चे समुद्र तट पर खेलते हैं")</f>
        <v>खुश बच्चे समुद्र तट पर खेलते हैं</v>
      </c>
    </row>
    <row r="350">
      <c r="A350" s="1" t="s">
        <v>349</v>
      </c>
      <c r="B350" s="2" t="str">
        <f>IFERROR(__xludf.DUMMYFUNCTION("GOOGLETRANSLATE(A350,""en"",""hi"")"),"क्या आपका कुत्ता परीक्षा लेने के लिए तैयार है? हम परीक्षा आयोजित करेंगे")</f>
        <v>क्या आपका कुत्ता परीक्षा लेने के लिए तैयार है? हम परीक्षा आयोजित करेंगे</v>
      </c>
    </row>
    <row r="351">
      <c r="A351" s="1" t="s">
        <v>350</v>
      </c>
      <c r="B351" s="2" t="str">
        <f>IFERROR(__xludf.DUMMYFUNCTION("GOOGLETRANSLATE(A351,""en"",""hi"")"),"छवि में शामिल हो सकते हैं: व्यक्ति, एक संगीत वाद्ययंत्र बजाना, मंच और रात पर")</f>
        <v>छवि में शामिल हो सकते हैं: व्यक्ति, एक संगीत वाद्ययंत्र बजाना, मंच और रात पर</v>
      </c>
    </row>
    <row r="352">
      <c r="A352" s="1" t="s">
        <v>351</v>
      </c>
      <c r="B352" s="2" t="str">
        <f>IFERROR(__xludf.DUMMYFUNCTION("GOOGLETRANSLATE(A352,""en"",""hi"")"),"क्या आप अभी भी खाना खा सकते हैं अगर कोई उस पर खांसी हो")</f>
        <v>क्या आप अभी भी खाना खा सकते हैं अगर कोई उस पर खांसी हो</v>
      </c>
    </row>
    <row r="353">
      <c r="A353" s="1" t="s">
        <v>352</v>
      </c>
      <c r="B353" s="2" t="str">
        <f>IFERROR(__xludf.DUMMYFUNCTION("GOOGLETRANSLATE(A353,""en"",""hi"")"),"क्यूब अपने भाई बहनों से दूर जाने के प्रयास में एक पेड़ पर चढ़ गया, अब उसे वापस पाने के लिए सेट")</f>
        <v>क्यूब अपने भाई बहनों से दूर जाने के प्रयास में एक पेड़ पर चढ़ गया, अब उसे वापस पाने के लिए सेट</v>
      </c>
    </row>
    <row r="354">
      <c r="A354" s="1" t="s">
        <v>353</v>
      </c>
      <c r="B354" s="2" t="str">
        <f>IFERROR(__xludf.DUMMYFUNCTION("GOOGLETRANSLATE(A354,""en"",""hi"")"),"पीक - सुंदर फ्रेम विकल्पों और विभिन्न आकारों में व्यक्ति द्वारा कला प्रिंट।")</f>
        <v>पीक - सुंदर फ्रेम विकल्पों और विभिन्न आकारों में व्यक्ति द्वारा कला प्रिंट।</v>
      </c>
    </row>
    <row r="355">
      <c r="A355" s="1" t="s">
        <v>354</v>
      </c>
      <c r="B355" s="2" t="str">
        <f>IFERROR(__xludf.DUMMYFUNCTION("GOOGLETRANSLATE(A355,""en"",""hi"")"),"एक बिल्ली के एक कार्टून चित्रण एक चुड़ैल की अभिव्यक्ति के साथ एक चुड़ैल टोपी में")</f>
        <v>एक बिल्ली के एक कार्टून चित्रण एक चुड़ैल की अभिव्यक्ति के साथ एक चुड़ैल टोपी में</v>
      </c>
    </row>
    <row r="356">
      <c r="A356" s="1" t="s">
        <v>355</v>
      </c>
      <c r="B356" s="2" t="str">
        <f>IFERROR(__xludf.DUMMYFUNCTION("GOOGLETRANSLATE(A356,""en"",""hi"")"),"पतन में लंबा घास")</f>
        <v>पतन में लंबा घास</v>
      </c>
    </row>
    <row r="357">
      <c r="A357" s="1" t="s">
        <v>356</v>
      </c>
      <c r="B357" s="2" t="str">
        <f>IFERROR(__xludf.DUMMYFUNCTION("GOOGLETRANSLATE(A357,""en"",""hi"")"),"अभिनेता प्रीमियर पर आता है।")</f>
        <v>अभिनेता प्रीमियर पर आता है।</v>
      </c>
    </row>
    <row r="358">
      <c r="A358" s="1" t="s">
        <v>357</v>
      </c>
      <c r="B358" s="2" t="str">
        <f>IFERROR(__xludf.DUMMYFUNCTION("GOOGLETRANSLATE(A358,""en"",""hi"")"),"एक हिबिस्कस फूल का एक दोहराव पैटर्न।")</f>
        <v>एक हिबिस्कस फूल का एक दोहराव पैटर्न।</v>
      </c>
    </row>
    <row r="359">
      <c r="A359" s="1" t="s">
        <v>358</v>
      </c>
      <c r="B359" s="2" t="str">
        <f>IFERROR(__xludf.DUMMYFUNCTION("GOOGLETRANSLATE(A359,""en"",""hi"")"),"ट्रेल पर बर्फ में पहली बार!")</f>
        <v>ट्रेल पर बर्फ में पहली बार!</v>
      </c>
    </row>
    <row r="360">
      <c r="A360" s="1" t="s">
        <v>359</v>
      </c>
      <c r="B360" s="2" t="str">
        <f>IFERROR(__xludf.DUMMYFUNCTION("GOOGLETRANSLATE(A360,""en"",""hi"")"),"ग्लास रेल और लकड़ी के चरणों के साथ सुरुचिपूर्ण सीढ़ी शो को चुरा लेती है")</f>
        <v>ग्लास रेल और लकड़ी के चरणों के साथ सुरुचिपूर्ण सीढ़ी शो को चुरा लेती है</v>
      </c>
    </row>
    <row r="361">
      <c r="A361" s="1" t="s">
        <v>360</v>
      </c>
      <c r="B361" s="2" t="str">
        <f>IFERROR(__xludf.DUMMYFUNCTION("GOOGLETRANSLATE(A361,""en"",""hi"")"),"एक गुलाबी पृष्ठभूमि पर काले बिंदुओं के साथ बड़े सफेद धब्बे और छोटे हरे रंग की शैली में सार पैटर्न")</f>
        <v>एक गुलाबी पृष्ठभूमि पर काले बिंदुओं के साथ बड़े सफेद धब्बे और छोटे हरे रंग की शैली में सार पैटर्न</v>
      </c>
    </row>
    <row r="362">
      <c r="A362" s="1" t="s">
        <v>361</v>
      </c>
      <c r="B362" s="2" t="str">
        <f>IFERROR(__xludf.DUMMYFUNCTION("GOOGLETRANSLATE(A362,""en"",""hi"")"),"पूरे महीने के लिए आगे भोजन करें")</f>
        <v>पूरे महीने के लिए आगे भोजन करें</v>
      </c>
    </row>
    <row r="363">
      <c r="A363" s="1" t="s">
        <v>362</v>
      </c>
      <c r="B363" s="2" t="str">
        <f>IFERROR(__xludf.DUMMYFUNCTION("GOOGLETRANSLATE(A363,""en"",""hi"")"),"जंगल में क्रिसमस का पेड़")</f>
        <v>जंगल में क्रिसमस का पेड़</v>
      </c>
    </row>
    <row r="364">
      <c r="A364" s="1" t="s">
        <v>363</v>
      </c>
      <c r="B364" s="2" t="str">
        <f>IFERROR(__xludf.DUMMYFUNCTION("GOOGLETRANSLATE(A364,""en"",""hi"")"),"मध्य-आयु महिला की सुपर धीमी गति एक टेबलटॉप पर सफेद कपड़े काटने कैंची के साथ हाथ")</f>
        <v>मध्य-आयु महिला की सुपर धीमी गति एक टेबलटॉप पर सफेद कपड़े काटने कैंची के साथ हाथ</v>
      </c>
    </row>
    <row r="365">
      <c r="A365" s="1" t="s">
        <v>364</v>
      </c>
      <c r="B365" s="2" t="str">
        <f>IFERROR(__xludf.DUMMYFUNCTION("GOOGLETRANSLATE(A365,""en"",""hi"")"),"एक क्रीक मृत पेड़ों के जंगल के माध्यम से बहती है।")</f>
        <v>एक क्रीक मृत पेड़ों के जंगल के माध्यम से बहती है।</v>
      </c>
    </row>
    <row r="366">
      <c r="A366" s="1" t="s">
        <v>365</v>
      </c>
      <c r="B366" s="2" t="str">
        <f>IFERROR(__xludf.DUMMYFUNCTION("GOOGLETRANSLATE(A366,""en"",""hi"")"),"एक शूट दिवस पर बर्फ में गोरा लैब्राडोर रिट्रीवर")</f>
        <v>एक शूट दिवस पर बर्फ में गोरा लैब्राडोर रिट्रीवर</v>
      </c>
    </row>
    <row r="367">
      <c r="A367" s="1" t="s">
        <v>366</v>
      </c>
      <c r="B367" s="2" t="str">
        <f>IFERROR(__xludf.DUMMYFUNCTION("GOOGLETRANSLATE(A367,""en"",""hi"")"),"50 के दशक में फैशन के एक सिंहावलोकन को 50 के दशक में लोकप्रिय फैशन रुझानों पर एक नज़र डालें और 50 के दशक को अपनी रोजमर्रा की शैली के साथ कैसे तैयार किया जाए।")</f>
        <v>50 के दशक में फैशन के एक सिंहावलोकन को 50 के दशक में लोकप्रिय फैशन रुझानों पर एक नज़र डालें और 50 के दशक को अपनी रोजमर्रा की शैली के साथ कैसे तैयार किया जाए।</v>
      </c>
    </row>
    <row r="368">
      <c r="A368" s="1" t="s">
        <v>367</v>
      </c>
      <c r="B368" s="2" t="str">
        <f>IFERROR(__xludf.DUMMYFUNCTION("GOOGLETRANSLATE(A368,""en"",""hi"")"),"पूल में पिता और बेटी तैरना")</f>
        <v>पूल में पिता और बेटी तैरना</v>
      </c>
    </row>
    <row r="369">
      <c r="A369" s="1" t="s">
        <v>368</v>
      </c>
      <c r="B369" s="2" t="str">
        <f>IFERROR(__xludf.DUMMYFUNCTION("GOOGLETRANSLATE(A369,""en"",""hi"")"),"नदी सर्दियों के मौसम के आगमन के साथ सूख जाती है।")</f>
        <v>नदी सर्दियों के मौसम के आगमन के साथ सूख जाती है।</v>
      </c>
    </row>
    <row r="370">
      <c r="A370" s="1" t="s">
        <v>369</v>
      </c>
      <c r="B370" s="2" t="str">
        <f>IFERROR(__xludf.DUMMYFUNCTION("GOOGLETRANSLATE(A370,""en"",""hi"")"),"लकड़ी के बोर्ड पर क्रिसमस फ़िर ट्री")</f>
        <v>लकड़ी के बोर्ड पर क्रिसमस फ़िर ट्री</v>
      </c>
    </row>
    <row r="371">
      <c r="A371" s="1" t="s">
        <v>370</v>
      </c>
      <c r="B371" s="2" t="str">
        <f>IFERROR(__xludf.DUMMYFUNCTION("GOOGLETRANSLATE(A371,""en"",""hi"")"),"ऑस्ट्रेलियाई नियम ऑस्ट्रेलियाई नियम फुटबॉल खिलाड़ी फुटबॉल टीम एक प्रशिक्षण सत्र के दौरान ऑस्ट्रेलियाई नियम फुटबॉलर के साथ बोलती है।")</f>
        <v>ऑस्ट्रेलियाई नियम ऑस्ट्रेलियाई नियम फुटबॉल खिलाड़ी फुटबॉल टीम एक प्रशिक्षण सत्र के दौरान ऑस्ट्रेलियाई नियम फुटबॉलर के साथ बोलती है।</v>
      </c>
    </row>
    <row r="372">
      <c r="A372" s="1" t="s">
        <v>371</v>
      </c>
      <c r="B372" s="2" t="str">
        <f>IFERROR(__xludf.DUMMYFUNCTION("GOOGLETRANSLATE(A372,""en"",""hi"")"),"विलासिता: संपत्ति के रहने वाले क्षेत्रों में एक आधुनिक खुली योजना रसोई और लकड़ी के फर्श लाउंज और डाइनिंग रूम शामिल हैं, जिसमें एक आग की जगह है")</f>
        <v>विलासिता: संपत्ति के रहने वाले क्षेत्रों में एक आधुनिक खुली योजना रसोई और लकड़ी के फर्श लाउंज और डाइनिंग रूम शामिल हैं, जिसमें एक आग की जगह है</v>
      </c>
    </row>
    <row r="373">
      <c r="A373" s="1" t="s">
        <v>372</v>
      </c>
      <c r="B373" s="2" t="str">
        <f>IFERROR(__xludf.DUMMYFUNCTION("GOOGLETRANSLATE(A373,""en"",""hi"")"),"एक नीली पृष्ठभूमि पर एक आवर्धक ग्लास का चित्रण")</f>
        <v>एक नीली पृष्ठभूमि पर एक आवर्धक ग्लास का चित्रण</v>
      </c>
    </row>
    <row r="374">
      <c r="A374" s="1" t="s">
        <v>373</v>
      </c>
      <c r="B374" s="2" t="str">
        <f>IFERROR(__xludf.DUMMYFUNCTION("GOOGLETRANSLATE(A374,""en"",""hi"")"),"प्यारा लड़की लाल प्रशंसक के नीचे उसके चेहरे को छिपा रही है।")</f>
        <v>प्यारा लड़की लाल प्रशंसक के नीचे उसके चेहरे को छिपा रही है।</v>
      </c>
    </row>
    <row r="375">
      <c r="A375" s="1" t="s">
        <v>374</v>
      </c>
      <c r="B375" s="2" t="str">
        <f>IFERROR(__xludf.DUMMYFUNCTION("GOOGLETRANSLATE(A375,""en"",""hi"")"),"स्विंग कलाकार और उनकी पत्नी ऐतिहासिक चैरिटी कॉन्सर्ट से नई डिस्क डीवीडी की प्रीमियर स्क्रीनिंग पर पहुंचती हैं।")</f>
        <v>स्विंग कलाकार और उनकी पत्नी ऐतिहासिक चैरिटी कॉन्सर्ट से नई डिस्क डीवीडी की प्रीमियर स्क्रीनिंग पर पहुंचती हैं।</v>
      </c>
    </row>
    <row r="376">
      <c r="A376" s="1" t="s">
        <v>375</v>
      </c>
      <c r="B376" s="2" t="str">
        <f>IFERROR(__xludf.DUMMYFUNCTION("GOOGLETRANSLATE(A376,""en"",""hi"")"),"दौड़ने के बाद एक पार्क बेंच पर लड़की")</f>
        <v>दौड़ने के बाद एक पार्क बेंच पर लड़की</v>
      </c>
    </row>
    <row r="377">
      <c r="A377" s="1" t="s">
        <v>376</v>
      </c>
      <c r="B377" s="2" t="str">
        <f>IFERROR(__xludf.DUMMYFUNCTION("GOOGLETRANSLATE(A377,""en"",""hi"")"),"पुल के नीचे छोटी कृत्रिम धारा बहती है")</f>
        <v>पुल के नीचे छोटी कृत्रिम धारा बहती है</v>
      </c>
    </row>
    <row r="378">
      <c r="A378" s="1" t="s">
        <v>377</v>
      </c>
      <c r="B378" s="2" t="str">
        <f>IFERROR(__xludf.DUMMYFUNCTION("GOOGLETRANSLATE(A378,""en"",""hi"")"),"शुरुआती लोगों के लिए कदम से एक कदम कैसे आकर्षित करें")</f>
        <v>शुरुआती लोगों के लिए कदम से एक कदम कैसे आकर्षित करें</v>
      </c>
    </row>
    <row r="379">
      <c r="A379" s="1" t="s">
        <v>378</v>
      </c>
      <c r="B379" s="2" t="str">
        <f>IFERROR(__xludf.DUMMYFUNCTION("GOOGLETRANSLATE(A379,""en"",""hi"")"),"शहर में कुछ बेहतरीन जूते")</f>
        <v>शहर में कुछ बेहतरीन जूते</v>
      </c>
    </row>
    <row r="380">
      <c r="A380" s="1" t="s">
        <v>379</v>
      </c>
      <c r="B380" s="2" t="str">
        <f>IFERROR(__xludf.DUMMYFUNCTION("GOOGLETRANSLATE(A380,""en"",""hi"")"),"लिविंग रूम में सजावट के साथ क्रिसमस ट्री।")</f>
        <v>लिविंग रूम में सजावट के साथ क्रिसमस ट्री।</v>
      </c>
    </row>
    <row r="381">
      <c r="A381" s="1" t="s">
        <v>380</v>
      </c>
      <c r="B381" s="2" t="str">
        <f>IFERROR(__xludf.DUMMYFUNCTION("GOOGLETRANSLATE(A381,""en"",""hi"")"),"$ 5 की शुरुआती बोली के साथ नीलामी के लिए जा रहा है।")</f>
        <v>$ 5 की शुरुआती बोली के साथ नीलामी के लिए जा रहा है।</v>
      </c>
    </row>
    <row r="382">
      <c r="A382" s="1" t="s">
        <v>381</v>
      </c>
      <c r="B382" s="2" t="str">
        <f>IFERROR(__xludf.DUMMYFUNCTION("GOOGLETRANSLATE(A382,""en"",""hi"")"),"क्रिएटिव टाइपोग्राफिक पोस्टर या ब्लैक सर्कल सिल्हूट पर एक टिकट ऑनलाइन स्टोर और सुपरमार्केट प्राकृतिक उत्पादों को बेचने के लिए सफेद पृष्ठभूमि पर अलग किया गया।")</f>
        <v>क्रिएटिव टाइपोग्राफिक पोस्टर या ब्लैक सर्कल सिल्हूट पर एक टिकट ऑनलाइन स्टोर और सुपरमार्केट प्राकृतिक उत्पादों को बेचने के लिए सफेद पृष्ठभूमि पर अलग किया गया।</v>
      </c>
    </row>
    <row r="383">
      <c r="A383" s="1" t="s">
        <v>382</v>
      </c>
      <c r="B383" s="2" t="str">
        <f>IFERROR(__xludf.DUMMYFUNCTION("GOOGLETRANSLATE(A383,""en"",""hi"")"),"बेसबॉल गेम की आठवीं पारी के दौरान बेसबॉल खिलाड़ी के पास व्यक्ति, बाएं, स्कोर।")</f>
        <v>बेसबॉल गेम की आठवीं पारी के दौरान बेसबॉल खिलाड़ी के पास व्यक्ति, बाएं, स्कोर।</v>
      </c>
    </row>
    <row r="384">
      <c r="A384" s="1" t="s">
        <v>383</v>
      </c>
      <c r="B384" s="2" t="str">
        <f>IFERROR(__xludf.DUMMYFUNCTION("GOOGLETRANSLATE(A384,""en"",""hi"")"),"एक शहर में एक इमारत पर ब्रिकवर्क")</f>
        <v>एक शहर में एक इमारत पर ब्रिकवर्क</v>
      </c>
    </row>
    <row r="385">
      <c r="A385" s="1" t="s">
        <v>384</v>
      </c>
      <c r="B385" s="2" t="str">
        <f>IFERROR(__xludf.DUMMYFUNCTION("GOOGLETRANSLATE(A385,""en"",""hi"")"),"समुद्र में नावों के दृश्य")</f>
        <v>समुद्र में नावों के दृश्य</v>
      </c>
    </row>
    <row r="386">
      <c r="A386" s="1" t="s">
        <v>385</v>
      </c>
      <c r="B386" s="2" t="str">
        <f>IFERROR(__xludf.DUMMYFUNCTION("GOOGLETRANSLATE(A386,""en"",""hi"")"),"हर स्कीयर को एक शहर को स्की करना चाहिए।")</f>
        <v>हर स्कीयर को एक शहर को स्की करना चाहिए।</v>
      </c>
    </row>
    <row r="387">
      <c r="A387" s="1" t="s">
        <v>386</v>
      </c>
      <c r="B387" s="2" t="str">
        <f>IFERROR(__xludf.DUMMYFUNCTION("GOOGLETRANSLATE(A387,""en"",""hi"")"),"आज अपार्टमेंट के लिए घर आओ।")</f>
        <v>आज अपार्टमेंट के लिए घर आओ।</v>
      </c>
    </row>
    <row r="388">
      <c r="A388" s="1" t="s">
        <v>387</v>
      </c>
      <c r="B388" s="2" t="str">
        <f>IFERROR(__xludf.DUMMYFUNCTION("GOOGLETRANSLATE(A388,""en"",""hi"")"),"एक शहर को एक बार फ्रेंच बारोक संरचना प्रतिद्वंद्वी बनाना था।")</f>
        <v>एक शहर को एक बार फ्रेंच बारोक संरचना प्रतिद्वंद्वी बनाना था।</v>
      </c>
    </row>
    <row r="389">
      <c r="A389" s="1" t="s">
        <v>388</v>
      </c>
      <c r="B389" s="2" t="str">
        <f>IFERROR(__xludf.DUMMYFUNCTION("GOOGLETRANSLATE(A389,""en"",""hi"")"),"व्यक्ति मैच के दौरान व्यक्ति के साथ चुनौती देता है।")</f>
        <v>व्यक्ति मैच के दौरान व्यक्ति के साथ चुनौती देता है।</v>
      </c>
    </row>
    <row r="390">
      <c r="A390" s="1" t="s">
        <v>389</v>
      </c>
      <c r="B390" s="2" t="str">
        <f>IFERROR(__xludf.DUMMYFUNCTION("GOOGLETRANSLATE(A390,""en"",""hi"")"),"युवा सुंदर कामुक जोड़े खड़े होकर खड़े होकर खड़े होकर बरसात के आकाश के पीछे एक साथ")</f>
        <v>युवा सुंदर कामुक जोड़े खड़े होकर खड़े होकर खड़े होकर बरसात के आकाश के पीछे एक साथ</v>
      </c>
    </row>
    <row r="391">
      <c r="A391" s="1" t="s">
        <v>390</v>
      </c>
      <c r="B391" s="2" t="str">
        <f>IFERROR(__xludf.DUMMYFUNCTION("GOOGLETRANSLATE(A391,""en"",""hi"")"),"एक गिलास शराब लेना")</f>
        <v>एक गिलास शराब लेना</v>
      </c>
    </row>
    <row r="392">
      <c r="A392" s="1" t="s">
        <v>391</v>
      </c>
      <c r="B392" s="2" t="str">
        <f>IFERROR(__xludf.DUMMYFUNCTION("GOOGLETRANSLATE(A392,""en"",""hi"")"),"फिल्म निर्माता प्रीमियर में भाग लेता है")</f>
        <v>फिल्म निर्माता प्रीमियर में भाग लेता है</v>
      </c>
    </row>
    <row r="393">
      <c r="A393" s="1" t="s">
        <v>392</v>
      </c>
      <c r="B393" s="2" t="str">
        <f>IFERROR(__xludf.DUMMYFUNCTION("GOOGLETRANSLATE(A393,""en"",""hi"")"),"एक पृष्ठभूमि के रूप में लाल ईंट की दीवार का बनावट")</f>
        <v>एक पृष्ठभूमि के रूप में लाल ईंट की दीवार का बनावट</v>
      </c>
    </row>
    <row r="394">
      <c r="A394" s="1" t="s">
        <v>393</v>
      </c>
      <c r="B394" s="2" t="str">
        <f>IFERROR(__xludf.DUMMYFUNCTION("GOOGLETRANSLATE(A394,""en"",""hi"")"),"एक झील पर विंटेज शादियों")</f>
        <v>एक झील पर विंटेज शादियों</v>
      </c>
    </row>
    <row r="395">
      <c r="A395" s="1" t="s">
        <v>394</v>
      </c>
      <c r="B395" s="2" t="str">
        <f>IFERROR(__xludf.DUMMYFUNCTION("GOOGLETRANSLATE(A395,""en"",""hi"")"),"अपने घर को गर्म करने के बारे में मिथक जो आपको पैसे बचाने में मदद करेंगे")</f>
        <v>अपने घर को गर्म करने के बारे में मिथक जो आपको पैसे बचाने में मदद करेंगे</v>
      </c>
    </row>
    <row r="396">
      <c r="A396" s="1" t="s">
        <v>395</v>
      </c>
      <c r="B396" s="2" t="str">
        <f>IFERROR(__xludf.DUMMYFUNCTION("GOOGLETRANSLATE(A396,""en"",""hi"")"),"एक दाढ़ी के लिए समय? जबकि वह पहले दाढ़ी बजाता था, यह विशेष रूप से बाहर के लिए था")</f>
        <v>एक दाढ़ी के लिए समय? जबकि वह पहले दाढ़ी बजाता था, यह विशेष रूप से बाहर के लिए था</v>
      </c>
    </row>
    <row r="397">
      <c r="A397" s="1" t="s">
        <v>396</v>
      </c>
      <c r="B397" s="2" t="str">
        <f>IFERROR(__xludf.DUMMYFUNCTION("GOOGLETRANSLATE(A397,""en"",""hi"")"),"जापानी सिटी स्काईलाइन कैसल से देखी गई")</f>
        <v>जापानी सिटी स्काईलाइन कैसल से देखी गई</v>
      </c>
    </row>
    <row r="398">
      <c r="A398" s="1" t="s">
        <v>397</v>
      </c>
      <c r="B398" s="2" t="str">
        <f>IFERROR(__xludf.DUMMYFUNCTION("GOOGLETRANSLATE(A398,""en"",""hi"")"),"क्वार्टर फाइनल की प्रसारण शैली में खेल टीम के खिलाफ खेल से पहले प्रशंसकों को तैयार हो जाओ।")</f>
        <v>क्वार्टर फाइनल की प्रसारण शैली में खेल टीम के खिलाफ खेल से पहले प्रशंसकों को तैयार हो जाओ।</v>
      </c>
    </row>
    <row r="399">
      <c r="A399" s="1" t="s">
        <v>398</v>
      </c>
      <c r="B399" s="2" t="str">
        <f>IFERROR(__xludf.DUMMYFUNCTION("GOOGLETRANSLATE(A399,""en"",""hi"")"),"आप लाल कैसे जाएंगे? आंदोलन के हिस्से होने के द्वारा महिलाओं और हृदय रोग के जोखिमों के बारे में जागरूकता बढ़ाने में हमारी सहायता करें!")</f>
        <v>आप लाल कैसे जाएंगे? आंदोलन के हिस्से होने के द्वारा महिलाओं और हृदय रोग के जोखिमों के बारे में जागरूकता बढ़ाने में हमारी सहायता करें!</v>
      </c>
    </row>
    <row r="400">
      <c r="A400" s="1" t="s">
        <v>399</v>
      </c>
      <c r="B400" s="2" t="str">
        <f>IFERROR(__xludf.DUMMYFUNCTION("GOOGLETRANSLATE(A400,""en"",""hi"")"),"एक रेत मूर्तिकला का मॉडल किया जाता है।")</f>
        <v>एक रेत मूर्तिकला का मॉडल किया जाता है।</v>
      </c>
    </row>
    <row r="401">
      <c r="A401" s="1" t="s">
        <v>400</v>
      </c>
      <c r="B401" s="2" t="str">
        <f>IFERROR(__xludf.DUMMYFUNCTION("GOOGLETRANSLATE(A401,""en"",""hi"")"),"अपने कार्यालय में बिजनेस मैन लैपटॉप कंप्यूटर पर काम कर रहा है।")</f>
        <v>अपने कार्यालय में बिजनेस मैन लैपटॉप कंप्यूटर पर काम कर रहा है।</v>
      </c>
    </row>
    <row r="402">
      <c r="A402" s="1" t="s">
        <v>401</v>
      </c>
      <c r="B402" s="2" t="str">
        <f>IFERROR(__xludf.DUMMYFUNCTION("GOOGLETRANSLATE(A402,""en"",""hi"")"),"एक दस्तावेज़ का एक दुर्लभ उदाहरण।")</f>
        <v>एक दस्तावेज़ का एक दुर्लभ उदाहरण।</v>
      </c>
    </row>
    <row r="403">
      <c r="A403" s="1" t="s">
        <v>402</v>
      </c>
      <c r="B403" s="2" t="str">
        <f>IFERROR(__xludf.DUMMYFUNCTION("GOOGLETRANSLATE(A403,""en"",""hi"")"),"लकड़ी के टुकड़े स्वर, छाया और रंग में भिन्नता दिखाते हुए मरने की प्रक्रिया बना सकते हैं")</f>
        <v>लकड़ी के टुकड़े स्वर, छाया और रंग में भिन्नता दिखाते हुए मरने की प्रक्रिया बना सकते हैं</v>
      </c>
    </row>
    <row r="404">
      <c r="A404" s="1" t="s">
        <v>403</v>
      </c>
      <c r="B404" s="2" t="str">
        <f>IFERROR(__xludf.DUMMYFUNCTION("GOOGLETRANSLATE(A404,""en"",""hi"")"),"पिकेट बाड़ और एक शहर")</f>
        <v>पिकेट बाड़ और एक शहर</v>
      </c>
    </row>
    <row r="405">
      <c r="A405" s="1" t="s">
        <v>404</v>
      </c>
      <c r="B405" s="2" t="str">
        <f>IFERROR(__xludf.DUMMYFUNCTION("GOOGLETRANSLATE(A405,""en"",""hi"")"),"एक युवा लड़की का चेहरा बंद करें जो प्रकृति पर एक गीत गाती है")</f>
        <v>एक युवा लड़की का चेहरा बंद करें जो प्रकृति पर एक गीत गाती है</v>
      </c>
    </row>
    <row r="406">
      <c r="A406" s="1" t="s">
        <v>405</v>
      </c>
      <c r="B406" s="2" t="str">
        <f>IFERROR(__xludf.DUMMYFUNCTION("GOOGLETRANSLATE(A406,""en"",""hi"")"),"पुरानी मछली पकड़ने वाली नौकाएं ग्रामीण इलाकों में एक तटीय समुद्र तट पर समुद्र तट पर")</f>
        <v>पुरानी मछली पकड़ने वाली नौकाएं ग्रामीण इलाकों में एक तटीय समुद्र तट पर समुद्र तट पर</v>
      </c>
    </row>
    <row r="407">
      <c r="A407" s="1" t="s">
        <v>406</v>
      </c>
      <c r="B407" s="2" t="str">
        <f>IFERROR(__xludf.DUMMYFUNCTION("GOOGLETRANSLATE(A407,""en"",""hi"")"),"कला और शिल्प के विषय पर शौक।")</f>
        <v>कला और शिल्प के विषय पर शौक।</v>
      </c>
    </row>
    <row r="408">
      <c r="A408" s="1" t="s">
        <v>407</v>
      </c>
      <c r="B408" s="2" t="str">
        <f>IFERROR(__xludf.DUMMYFUNCTION("GOOGLETRANSLATE(A408,""en"",""hi"")"),"एक युवा महिला का वेक्टर चित्रण")</f>
        <v>एक युवा महिला का वेक्टर चित्रण</v>
      </c>
    </row>
    <row r="409">
      <c r="A409" s="1" t="s">
        <v>408</v>
      </c>
      <c r="B409" s="2" t="str">
        <f>IFERROR(__xludf.DUMMYFUNCTION("GOOGLETRANSLATE(A409,""en"",""hi"")"),"102 वें तल से एक पक्षी का दृश्य")</f>
        <v>102 वें तल से एक पक्षी का दृश्य</v>
      </c>
    </row>
    <row r="410">
      <c r="A410" s="1" t="s">
        <v>409</v>
      </c>
      <c r="B410" s="2" t="str">
        <f>IFERROR(__xludf.DUMMYFUNCTION("GOOGLETRANSLATE(A410,""en"",""hi"")"),"कानून प्रवर्तन अधिकारियों को देखा गया एक अधिकारी - शामिल शूटिंग हुई थी।")</f>
        <v>कानून प्रवर्तन अधिकारियों को देखा गया एक अधिकारी - शामिल शूटिंग हुई थी।</v>
      </c>
    </row>
    <row r="411">
      <c r="A411" s="1" t="s">
        <v>410</v>
      </c>
      <c r="B411" s="2" t="str">
        <f>IFERROR(__xludf.DUMMYFUNCTION("GOOGLETRANSLATE(A411,""en"",""hi"")"),"घर, विशेष सजावट पहनें क्योंकि शहर पश्चिमी ईसाई अवकाश मनाने के लिए तैयार करता है।")</f>
        <v>घर, विशेष सजावट पहनें क्योंकि शहर पश्चिमी ईसाई अवकाश मनाने के लिए तैयार करता है।</v>
      </c>
    </row>
    <row r="412">
      <c r="A412" s="1" t="s">
        <v>411</v>
      </c>
      <c r="B412" s="2" t="str">
        <f>IFERROR(__xludf.DUMMYFUNCTION("GOOGLETRANSLATE(A412,""en"",""hi"")"),"मजेदार बगीचों का मध्यम शॉट।")</f>
        <v>मजेदार बगीचों का मध्यम शॉट।</v>
      </c>
    </row>
    <row r="413">
      <c r="A413" s="1" t="s">
        <v>412</v>
      </c>
      <c r="B413" s="2" t="str">
        <f>IFERROR(__xludf.DUMMYFUNCTION("GOOGLETRANSLATE(A413,""en"",""hi"")"),"इस सवारी के दौरान मुझे कई पुलों में से एक को पार करना पड़ा।")</f>
        <v>इस सवारी के दौरान मुझे कई पुलों में से एक को पार करना पड़ा।</v>
      </c>
    </row>
    <row r="414">
      <c r="A414" s="1" t="s">
        <v>413</v>
      </c>
      <c r="B414" s="2" t="str">
        <f>IFERROR(__xludf.DUMMYFUNCTION("GOOGLETRANSLATE(A414,""en"",""hi"")"),"व्यक्ति बास्केटबाल टूर्नामेंट के एक सेमीफाइनल गेम के दौरान अमेरिकी फुटबॉल टीम के खिलाफ गेंद को अदालत लाता है।")</f>
        <v>व्यक्ति बास्केटबाल टूर्नामेंट के एक सेमीफाइनल गेम के दौरान अमेरिकी फुटबॉल टीम के खिलाफ गेंद को अदालत लाता है।</v>
      </c>
    </row>
    <row r="415">
      <c r="A415" s="1" t="s">
        <v>414</v>
      </c>
      <c r="B415" s="2" t="str">
        <f>IFERROR(__xludf.DUMMYFUNCTION("GOOGLETRANSLATE(A415,""en"",""hi"")"),"रग्बी प्लेयर एक प्रशिक्षण सत्र के लिए आता है।")</f>
        <v>रग्बी प्लेयर एक प्रशिक्षण सत्र के लिए आता है।</v>
      </c>
    </row>
    <row r="416">
      <c r="A416" s="1" t="s">
        <v>415</v>
      </c>
      <c r="B416" s="2" t="str">
        <f>IFERROR(__xludf.DUMMYFUNCTION("GOOGLETRANSLATE(A416,""en"",""hi"")"),"पत्र सी के आकार में बिजली")</f>
        <v>पत्र सी के आकार में बिजली</v>
      </c>
    </row>
    <row r="417">
      <c r="A417" s="1" t="s">
        <v>416</v>
      </c>
      <c r="B417" s="2" t="str">
        <f>IFERROR(__xludf.DUMMYFUNCTION("GOOGLETRANSLATE(A417,""en"",""hi"")"),"छोटा लड़का किंडरगार्टन या कक्षा में एक ब्लैकबोर्ड पर लिखना सीखता है")</f>
        <v>छोटा लड़का किंडरगार्टन या कक्षा में एक ब्लैकबोर्ड पर लिखना सीखता है</v>
      </c>
    </row>
    <row r="418">
      <c r="A418" s="1" t="s">
        <v>417</v>
      </c>
      <c r="B418" s="2" t="str">
        <f>IFERROR(__xludf.DUMMYFUNCTION("GOOGLETRANSLATE(A418,""en"",""hi"")"),"हवाई दृश्य, चट्टान से समुद्र तट दृश्य के लिए तेज मोड़।")</f>
        <v>हवाई दृश्य, चट्टान से समुद्र तट दृश्य के लिए तेज मोड़।</v>
      </c>
    </row>
    <row r="419">
      <c r="A419" s="1" t="s">
        <v>418</v>
      </c>
      <c r="B419" s="2" t="str">
        <f>IFERROR(__xludf.DUMMYFUNCTION("GOOGLETRANSLATE(A419,""en"",""hi"")"),"4K युवा बच्चे रात में अंधेरे में एक कीबोर्ड पर, धीमी गति में")</f>
        <v>4K युवा बच्चे रात में अंधेरे में एक कीबोर्ड पर, धीमी गति में</v>
      </c>
    </row>
    <row r="420">
      <c r="A420" s="1" t="s">
        <v>419</v>
      </c>
      <c r="B420" s="2" t="str">
        <f>IFERROR(__xludf.DUMMYFUNCTION("GOOGLETRANSLATE(A420,""en"",""hi"")"),"दिन में दुर्घटनाग्रस्त लहरों के साथ भौगोलिक विशेषता")</f>
        <v>दिन में दुर्घटनाग्रस्त लहरों के साथ भौगोलिक विशेषता</v>
      </c>
    </row>
    <row r="421">
      <c r="A421" s="1" t="s">
        <v>420</v>
      </c>
      <c r="B421" s="2" t="str">
        <f>IFERROR(__xludf.DUMMYFUNCTION("GOOGLETRANSLATE(A421,""en"",""hi"")"),"एक आधुनिक एक आधुनिक स्काईलाइन के खिलाफ")</f>
        <v>एक आधुनिक एक आधुनिक स्काईलाइन के खिलाफ</v>
      </c>
    </row>
    <row r="422">
      <c r="A422" s="1" t="s">
        <v>421</v>
      </c>
      <c r="B422" s="2" t="str">
        <f>IFERROR(__xludf.DUMMYFUNCTION("GOOGLETRANSLATE(A422,""en"",""hi"")"),"इस साल हम आपको दाढ़ी और मूंछों वाले लोगों के लिए और भी हेलोवीन पोशाक विचार ला रहे हैं!")</f>
        <v>इस साल हम आपको दाढ़ी और मूंछों वाले लोगों के लिए और भी हेलोवीन पोशाक विचार ला रहे हैं!</v>
      </c>
    </row>
    <row r="423">
      <c r="A423" s="1" t="s">
        <v>422</v>
      </c>
      <c r="B423" s="2" t="str">
        <f>IFERROR(__xludf.DUMMYFUNCTION("GOOGLETRANSLATE(A423,""en"",""hi"")"),"संगीत वीडियो कलाकार अपने प्रशंसकों के ऊपर एक निलंबित चरण पर प्रदर्शन करता है")</f>
        <v>संगीत वीडियो कलाकार अपने प्रशंसकों के ऊपर एक निलंबित चरण पर प्रदर्शन करता है</v>
      </c>
    </row>
    <row r="424">
      <c r="A424" s="1" t="s">
        <v>423</v>
      </c>
      <c r="B424" s="2" t="str">
        <f>IFERROR(__xludf.DUMMYFUNCTION("GOOGLETRANSLATE(A424,""en"",""hi"")"),"टेनिस कोर्ट पर वरिष्ठ")</f>
        <v>टेनिस कोर्ट पर वरिष्ठ</v>
      </c>
    </row>
    <row r="425">
      <c r="A425" s="1" t="s">
        <v>424</v>
      </c>
      <c r="B425" s="2" t="str">
        <f>IFERROR(__xludf.DUMMYFUNCTION("GOOGLETRANSLATE(A425,""en"",""hi"")"),"व्यक्ति टीम के साथ अपना 10 वां सीज़न खेल रहा है")</f>
        <v>व्यक्ति टीम के साथ अपना 10 वां सीज़न खेल रहा है</v>
      </c>
    </row>
    <row r="426">
      <c r="A426" s="1" t="s">
        <v>425</v>
      </c>
      <c r="B426" s="2" t="str">
        <f>IFERROR(__xludf.DUMMYFUNCTION("GOOGLETRANSLATE(A426,""en"",""hi"")"),"पैटर्न का एक क्लोज-अप व्यू यहां दिया गया है।")</f>
        <v>पैटर्न का एक क्लोज-अप व्यू यहां दिया गया है।</v>
      </c>
    </row>
    <row r="427">
      <c r="A427" s="1" t="s">
        <v>426</v>
      </c>
      <c r="B427" s="2" t="str">
        <f>IFERROR(__xludf.DUMMYFUNCTION("GOOGLETRANSLATE(A427,""en"",""hi"")"),"पश्चिमी ईसाई छुट्टी के लिए औषधि के उबलते फूलदान।")</f>
        <v>पश्चिमी ईसाई छुट्टी के लिए औषधि के उबलते फूलदान।</v>
      </c>
    </row>
    <row r="428">
      <c r="A428" s="1" t="s">
        <v>427</v>
      </c>
      <c r="B428" s="2" t="str">
        <f>IFERROR(__xludf.DUMMYFUNCTION("GOOGLETRANSLATE(A428,""en"",""hi"")"),"दुल्हन अपने पापा के साथ अपने देहाती शादी के रिसेप्शन पर नृत्य करती है")</f>
        <v>दुल्हन अपने पापा के साथ अपने देहाती शादी के रिसेप्शन पर नृत्य करती है</v>
      </c>
    </row>
    <row r="429">
      <c r="A429" s="1" t="s">
        <v>428</v>
      </c>
      <c r="B429" s="2" t="str">
        <f>IFERROR(__xludf.DUMMYFUNCTION("GOOGLETRANSLATE(A429,""en"",""hi"")"),"संगीत वीडियो कलाकार त्यौहार के दौरान प्रदर्शन करता है।")</f>
        <v>संगीत वीडियो कलाकार त्यौहार के दौरान प्रदर्शन करता है।</v>
      </c>
    </row>
    <row r="430">
      <c r="A430" s="1" t="s">
        <v>429</v>
      </c>
      <c r="B430" s="2" t="str">
        <f>IFERROR(__xludf.DUMMYFUNCTION("GOOGLETRANSLATE(A430,""en"",""hi"")"),"लेखक द्वारा लिखित कविता पुस्तक")</f>
        <v>लेखक द्वारा लिखित कविता पुस्तक</v>
      </c>
    </row>
    <row r="431">
      <c r="A431" s="1" t="s">
        <v>430</v>
      </c>
      <c r="B431" s="2" t="str">
        <f>IFERROR(__xludf.DUMMYFUNCTION("GOOGLETRANSLATE(A431,""en"",""hi"")"),"... एक अतिरिक्त विशेष संयोजन के लिए कुकी पकाने की विधि।")</f>
        <v>... एक अतिरिक्त विशेष संयोजन के लिए कुकी पकाने की विधि।</v>
      </c>
    </row>
    <row r="432">
      <c r="A432" s="1" t="s">
        <v>431</v>
      </c>
      <c r="B432" s="2" t="str">
        <f>IFERROR(__xludf.DUMMYFUNCTION("GOOGLETRANSLATE(A432,""en"",""hi"")"),"फिल्मांकन स्थान मुक्त पूंछ वाले चमगादड़ों की सबसे बड़ी शहरी कॉलोनी का घर है।")</f>
        <v>फिल्मांकन स्थान मुक्त पूंछ वाले चमगादड़ों की सबसे बड़ी शहरी कॉलोनी का घर है।</v>
      </c>
    </row>
    <row r="433">
      <c r="A433" s="1" t="s">
        <v>432</v>
      </c>
      <c r="B433" s="2" t="str">
        <f>IFERROR(__xludf.DUMMYFUNCTION("GOOGLETRANSLATE(A433,""en"",""hi"")"),"अपनी सभी दुल्हन के साथ पुल के माध्यम से दुल्हन चल रही है")</f>
        <v>अपनी सभी दुल्हन के साथ पुल के माध्यम से दुल्हन चल रही है</v>
      </c>
    </row>
    <row r="434">
      <c r="A434" s="1" t="s">
        <v>433</v>
      </c>
      <c r="B434" s="2" t="str">
        <f>IFERROR(__xludf.DUMMYFUNCTION("GOOGLETRANSLATE(A434,""en"",""hi"")"),"कई लालटेन आकाश में जाने देते हैं")</f>
        <v>कई लालटेन आकाश में जाने देते हैं</v>
      </c>
    </row>
    <row r="435">
      <c r="A435" s="1" t="s">
        <v>434</v>
      </c>
      <c r="B435" s="2" t="str">
        <f>IFERROR(__xludf.DUMMYFUNCTION("GOOGLETRANSLATE(A435,""en"",""hi"")"),"कविता पुस्तक पर प्रार्थना")</f>
        <v>कविता पुस्तक पर प्रार्थना</v>
      </c>
    </row>
    <row r="436">
      <c r="A436" s="1" t="s">
        <v>435</v>
      </c>
      <c r="B436" s="2" t="str">
        <f>IFERROR(__xludf.DUMMYFUNCTION("GOOGLETRANSLATE(A436,""en"",""hi"")"),"एक घोड़े की निरंतर लाइन ड्राइंग")</f>
        <v>एक घोड़े की निरंतर लाइन ड्राइंग</v>
      </c>
    </row>
    <row r="437">
      <c r="A437" s="1" t="s">
        <v>436</v>
      </c>
      <c r="B437" s="2" t="str">
        <f>IFERROR(__xludf.DUMMYFUNCTION("GOOGLETRANSLATE(A437,""en"",""hi"")"),"Premiere पर व्यक्ति और सेलिब्रिटी।")</f>
        <v>Premiere पर व्यक्ति और सेलिब्रिटी।</v>
      </c>
    </row>
    <row r="438">
      <c r="A438" s="1" t="s">
        <v>437</v>
      </c>
      <c r="B438" s="2" t="str">
        <f>IFERROR(__xludf.DUMMYFUNCTION("GOOGLETRANSLATE(A438,""en"",""hi"")"),"भारी सर्दियों के बर्फ के तूफान के दौरान एक शाखा पर उत्तरी कार्डिनल")</f>
        <v>भारी सर्दियों के बर्फ के तूफान के दौरान एक शाखा पर उत्तरी कार्डिनल</v>
      </c>
    </row>
    <row r="439">
      <c r="A439" s="1" t="s">
        <v>438</v>
      </c>
      <c r="B439" s="2" t="str">
        <f>IFERROR(__xludf.DUMMYFUNCTION("GOOGLETRANSLATE(A439,""en"",""hi"")"),"सॉकर प्लेयर एक प्रशिक्षण सत्र के दौरान गेंद को नियंत्रित करता है।")</f>
        <v>सॉकर प्लेयर एक प्रशिक्षण सत्र के दौरान गेंद को नियंत्रित करता है।</v>
      </c>
    </row>
    <row r="440">
      <c r="A440" s="1" t="s">
        <v>439</v>
      </c>
      <c r="B440" s="2" t="str">
        <f>IFERROR(__xludf.DUMMYFUNCTION("GOOGLETRANSLATE(A440,""en"",""hi"")"),"हाथ से शहर की पृष्ठभूमि पर सुंदर सुंदर लड़की खींचा।")</f>
        <v>हाथ से शहर की पृष्ठभूमि पर सुंदर सुंदर लड़की खींचा।</v>
      </c>
    </row>
    <row r="441">
      <c r="A441" s="1" t="s">
        <v>440</v>
      </c>
      <c r="B441" s="2" t="str">
        <f>IFERROR(__xludf.DUMMYFUNCTION("GOOGLETRANSLATE(A441,""en"",""hi"")"),"ज्ञान शक्ति है - जितना अधिक आप जानते हैं, उतना ही बेहतर आप अपने बच्चे के लिए वकालत कर सकते हैं।")</f>
        <v>ज्ञान शक्ति है - जितना अधिक आप जानते हैं, उतना ही बेहतर आप अपने बच्चे के लिए वकालत कर सकते हैं।</v>
      </c>
    </row>
    <row r="442">
      <c r="A442" s="1" t="s">
        <v>441</v>
      </c>
      <c r="B442" s="2" t="str">
        <f>IFERROR(__xludf.DUMMYFUNCTION("GOOGLETRANSLATE(A442,""en"",""hi"")"),"संग्रह से घर के पास पेंटिंग का पुनरुत्पादन")</f>
        <v>संग्रह से घर के पास पेंटिंग का पुनरुत्पादन</v>
      </c>
    </row>
    <row r="443">
      <c r="A443" s="1" t="s">
        <v>442</v>
      </c>
      <c r="B443" s="2" t="str">
        <f>IFERROR(__xludf.DUMMYFUNCTION("GOOGLETRANSLATE(A443,""en"",""hi"")"),"उल्टलाइट संचालित पैराशूट दूरी में पहाड़ के साथ कृषि भूमि पर उड़ता है।")</f>
        <v>उल्टलाइट संचालित पैराशूट दूरी में पहाड़ के साथ कृषि भूमि पर उड़ता है।</v>
      </c>
    </row>
    <row r="444">
      <c r="A444" s="1" t="s">
        <v>443</v>
      </c>
      <c r="B444" s="2" t="str">
        <f>IFERROR(__xludf.DUMMYFUNCTION("GOOGLETRANSLATE(A444,""en"",""hi"")"),"फायरफाइटर्स एक दुर्घटना के बाद एक ड्राइवर को बचाता है।")</f>
        <v>फायरफाइटर्स एक दुर्घटना के बाद एक ड्राइवर को बचाता है।</v>
      </c>
    </row>
    <row r="445">
      <c r="A445" s="1" t="s">
        <v>444</v>
      </c>
      <c r="B445" s="2" t="str">
        <f>IFERROR(__xludf.DUMMYFUNCTION("GOOGLETRANSLATE(A445,""en"",""hi"")"),"संख्या आइकन के रूप में मोमबत्तियों के साथ जन्मदिन का केक।")</f>
        <v>संख्या आइकन के रूप में मोमबत्तियों के साथ जन्मदिन का केक।</v>
      </c>
    </row>
    <row r="446">
      <c r="A446" s="1" t="s">
        <v>445</v>
      </c>
      <c r="B446" s="2" t="str">
        <f>IFERROR(__xludf.DUMMYFUNCTION("GOOGLETRANSLATE(A446,""en"",""hi"")"),"गेराज रॉक कलाकार का पोर्ट्रेट")</f>
        <v>गेराज रॉक कलाकार का पोर्ट्रेट</v>
      </c>
    </row>
    <row r="447">
      <c r="A447" s="1" t="s">
        <v>446</v>
      </c>
      <c r="B447" s="2" t="str">
        <f>IFERROR(__xludf.DUMMYFUNCTION("GOOGLETRANSLATE(A447,""en"",""hi"")"),"एक डबल बैटरी का चित्रण")</f>
        <v>एक डबल बैटरी का चित्रण</v>
      </c>
    </row>
    <row r="448">
      <c r="A448" s="1" t="s">
        <v>447</v>
      </c>
      <c r="B448" s="2" t="str">
        <f>IFERROR(__xludf.DUMMYFUNCTION("GOOGLETRANSLATE(A448,""en"",""hi"")"),"चश्मे और दाढ़ी के साथ एक गुस्से में स्पेनिश आदमी का पोर्ट्रेट।")</f>
        <v>चश्मे और दाढ़ी के साथ एक गुस्से में स्पेनिश आदमी का पोर्ट्रेट।</v>
      </c>
    </row>
    <row r="449">
      <c r="A449" s="1" t="s">
        <v>448</v>
      </c>
      <c r="B449" s="2" t="str">
        <f>IFERROR(__xludf.DUMMYFUNCTION("GOOGLETRANSLATE(A449,""en"",""hi"")"),"सूर्यास्त में रेगिस्तान के माध्यम से ऊंटों की सवारी करने वाले लोगों का एक समूह, अंतिम मार्गदर्शिका में शामिल अनुभव।")</f>
        <v>सूर्यास्त में रेगिस्तान के माध्यम से ऊंटों की सवारी करने वाले लोगों का एक समूह, अंतिम मार्गदर्शिका में शामिल अनुभव।</v>
      </c>
    </row>
    <row r="450">
      <c r="A450" s="1" t="s">
        <v>449</v>
      </c>
      <c r="B450" s="2" t="str">
        <f>IFERROR(__xludf.DUMMYFUNCTION("GOOGLETRANSLATE(A450,""en"",""hi"")"),"एक परीक्षा के दौरान लेखन छात्र")</f>
        <v>एक परीक्षा के दौरान लेखन छात्र</v>
      </c>
    </row>
    <row r="451">
      <c r="A451" s="1" t="s">
        <v>450</v>
      </c>
      <c r="B451" s="2" t="str">
        <f>IFERROR(__xludf.DUMMYFUNCTION("GOOGLETRANSLATE(A451,""en"",""hi"")"),"गिरावट में झील पर बुश विलो।")</f>
        <v>गिरावट में झील पर बुश विलो।</v>
      </c>
    </row>
    <row r="452">
      <c r="A452" s="1" t="s">
        <v>451</v>
      </c>
      <c r="B452" s="2" t="str">
        <f>IFERROR(__xludf.DUMMYFUNCTION("GOOGLETRANSLATE(A452,""en"",""hi"")"),"स्टार वार्स टैटू जो आपके लिए बल को जागृत करेंगे")</f>
        <v>स्टार वार्स टैटू जो आपके लिए बल को जागृत करेंगे</v>
      </c>
    </row>
    <row r="453">
      <c r="A453" s="1" t="s">
        <v>452</v>
      </c>
      <c r="B453" s="2" t="str">
        <f>IFERROR(__xludf.DUMMYFUNCTION("GOOGLETRANSLATE(A453,""en"",""hi"")"),"बाथरूम: सरल बाथरूम डिजाइन ग्रे")</f>
        <v>बाथरूम: सरल बाथरूम डिजाइन ग्रे</v>
      </c>
    </row>
    <row r="454">
      <c r="A454" s="1" t="s">
        <v>453</v>
      </c>
      <c r="B454" s="2" t="str">
        <f>IFERROR(__xludf.DUMMYFUNCTION("GOOGLETRANSLATE(A454,""en"",""hi"")"),"कोने पर पुरानी इमारत में सार्वजनिक घर पारंपरिक पब")</f>
        <v>कोने पर पुरानी इमारत में सार्वजनिक घर पारंपरिक पब</v>
      </c>
    </row>
    <row r="455">
      <c r="A455" s="1" t="s">
        <v>454</v>
      </c>
      <c r="B455" s="2" t="str">
        <f>IFERROR(__xludf.DUMMYFUNCTION("GOOGLETRANSLATE(A455,""en"",""hi"")"),"एक दुकान के सामने खड़ी कारों के साथ एक महंगे शॉपिंग सेंटर में क्रिसमस रोशनी")</f>
        <v>एक दुकान के सामने खड़ी कारों के साथ एक महंगे शॉपिंग सेंटर में क्रिसमस रोशनी</v>
      </c>
    </row>
    <row r="456">
      <c r="A456" s="1" t="s">
        <v>455</v>
      </c>
      <c r="B456" s="2" t="str">
        <f>IFERROR(__xludf.DUMMYFUNCTION("GOOGLETRANSLATE(A456,""en"",""hi"")"),"अभिनेता घड़ियों के लिए प्रचार कार्यक्रम में भाग लेता है")</f>
        <v>अभिनेता घड़ियों के लिए प्रचार कार्यक्रम में भाग लेता है</v>
      </c>
    </row>
    <row r="457">
      <c r="A457" s="1" t="s">
        <v>456</v>
      </c>
      <c r="B457" s="2" t="str">
        <f>IFERROR(__xludf.DUMMYFUNCTION("GOOGLETRANSLATE(A457,""en"",""hi"")"),"एक देश सड़क को अस्तर नीलगिरी के पेड़ों की बड़ी चड्डी")</f>
        <v>एक देश सड़क को अस्तर नीलगिरी के पेड़ों की बड़ी चड्डी</v>
      </c>
    </row>
    <row r="458">
      <c r="A458" s="1" t="s">
        <v>457</v>
      </c>
      <c r="B458" s="2" t="str">
        <f>IFERROR(__xludf.DUMMYFUNCTION("GOOGLETRANSLATE(A458,""en"",""hi"")"),"मैच के दौरान कार्रवाई में शास्त्रीय कलाकार।")</f>
        <v>मैच के दौरान कार्रवाई में शास्त्रीय कलाकार।</v>
      </c>
    </row>
    <row r="459">
      <c r="A459" s="1" t="s">
        <v>458</v>
      </c>
      <c r="B459" s="2" t="str">
        <f>IFERROR(__xludf.DUMMYFUNCTION("GOOGLETRANSLATE(A459,""en"",""hi"")"),"अभिनेता प्रीमियर पर पहुंचे")</f>
        <v>अभिनेता प्रीमियर पर पहुंचे</v>
      </c>
    </row>
    <row r="460">
      <c r="A460" s="1" t="s">
        <v>459</v>
      </c>
      <c r="B460" s="2" t="str">
        <f>IFERROR(__xludf.DUMMYFUNCTION("GOOGLETRANSLATE(A460,""en"",""hi"")"),"नारंगी सर्कल में फ्लैट सफेद आइकन के लिए मूल फ़ॉन्ट।")</f>
        <v>नारंगी सर्कल में फ्लैट सफेद आइकन के लिए मूल फ़ॉन्ट।</v>
      </c>
    </row>
    <row r="461">
      <c r="A461" s="1" t="s">
        <v>460</v>
      </c>
      <c r="B461" s="2" t="str">
        <f>IFERROR(__xludf.DUMMYFUNCTION("GOOGLETRANSLATE(A461,""en"",""hi"")"),"एक बाहरी सगाई सत्र में, नए लगे जोड़े।")</f>
        <v>एक बाहरी सगाई सत्र में, नए लगे जोड़े।</v>
      </c>
    </row>
    <row r="462">
      <c r="A462" s="1" t="s">
        <v>461</v>
      </c>
      <c r="B462" s="2" t="str">
        <f>IFERROR(__xludf.DUMMYFUNCTION("GOOGLETRANSLATE(A462,""en"",""hi"")"),"Rhododendrons और देशी पौधों का मिश्रण।")</f>
        <v>Rhododendrons और देशी पौधों का मिश्रण।</v>
      </c>
    </row>
    <row r="463">
      <c r="A463" s="1" t="s">
        <v>462</v>
      </c>
      <c r="B463" s="2" t="str">
        <f>IFERROR(__xludf.DUMMYFUNCTION("GOOGLETRANSLATE(A463,""en"",""hi"")"),"रानी का बैटन लोगों द्वारा किया जाता है")</f>
        <v>रानी का बैटन लोगों द्वारा किया जाता है</v>
      </c>
    </row>
    <row r="464">
      <c r="A464" s="1" t="s">
        <v>463</v>
      </c>
      <c r="B464" s="2" t="str">
        <f>IFERROR(__xludf.DUMMYFUNCTION("GOOGLETRANSLATE(A464,""en"",""hi"")"),"अपने स्पष्ट पानी और असंतुष्ट सफेद रेतीले समुद्र तट के साथ उज्ज्वल नीले समुद्र की गहराई के संपर्क में रहें")</f>
        <v>अपने स्पष्ट पानी और असंतुष्ट सफेद रेतीले समुद्र तट के साथ उज्ज्वल नीले समुद्र की गहराई के संपर्क में रहें</v>
      </c>
    </row>
    <row r="465">
      <c r="A465" s="1" t="s">
        <v>464</v>
      </c>
      <c r="B465" s="2" t="str">
        <f>IFERROR(__xludf.DUMMYFUNCTION("GOOGLETRANSLATE(A465,""en"",""hi"")"),"चित्रित पुरानी बसों में से एक है।")</f>
        <v>चित्रित पुरानी बसों में से एक है।</v>
      </c>
    </row>
    <row r="466">
      <c r="A466" s="1" t="s">
        <v>465</v>
      </c>
      <c r="B466" s="2" t="str">
        <f>IFERROR(__xludf.DUMMYFUNCTION("GOOGLETRANSLATE(A466,""en"",""hi"")"),"फिल्म चरित्र के रूप में अभिनेता अभिनीत 1 9 3 9 की महाकाव्य फिल्म के लिए हाथ से चित्रित फिल्म पोस्टर")</f>
        <v>फिल्म चरित्र के रूप में अभिनेता अभिनीत 1 9 3 9 की महाकाव्य फिल्म के लिए हाथ से चित्रित फिल्म पोस्टर</v>
      </c>
    </row>
    <row r="467">
      <c r="A467" s="1" t="s">
        <v>466</v>
      </c>
      <c r="B467" s="2" t="str">
        <f>IFERROR(__xludf.DUMMYFUNCTION("GOOGLETRANSLATE(A467,""en"",""hi"")"),"एक गीले बाजार में सब्जियां")</f>
        <v>एक गीले बाजार में सब्जियां</v>
      </c>
    </row>
    <row r="468">
      <c r="A468" s="1" t="s">
        <v>467</v>
      </c>
      <c r="B468" s="2" t="str">
        <f>IFERROR(__xludf.DUMMYFUNCTION("GOOGLETRANSLATE(A468,""en"",""hi"")"),"संपत्ति छवि # समुद्र और समुद्र तट के बगल में नव निर्मित छोटा सा घर")</f>
        <v>संपत्ति छवि # समुद्र और समुद्र तट के बगल में नव निर्मित छोटा सा घर</v>
      </c>
    </row>
    <row r="469">
      <c r="A469" s="1" t="s">
        <v>468</v>
      </c>
      <c r="B469" s="2" t="str">
        <f>IFERROR(__xludf.DUMMYFUNCTION("GOOGLETRANSLATE(A469,""en"",""hi"")"),"व्यक्ति एक संगीत कार्यक्रम के दौरान लाइव प्रदर्शन करता है।")</f>
        <v>व्यक्ति एक संगीत कार्यक्रम के दौरान लाइव प्रदर्शन करता है।</v>
      </c>
    </row>
    <row r="470">
      <c r="A470" s="1" t="s">
        <v>469</v>
      </c>
      <c r="B470" s="2" t="str">
        <f>IFERROR(__xludf.DUMMYFUNCTION("GOOGLETRANSLATE(A470,""en"",""hi"")"),"शेल की तेज स्पाइक्स")</f>
        <v>शेल की तेज स्पाइक्स</v>
      </c>
    </row>
    <row r="471">
      <c r="A471" s="1" t="s">
        <v>470</v>
      </c>
      <c r="B471" s="2" t="str">
        <f>IFERROR(__xludf.DUMMYFUNCTION("GOOGLETRANSLATE(A471,""en"",""hi"")"),"सूर्यास्त में एक क्षेत्र में युवा महिला जाग रही है")</f>
        <v>सूर्यास्त में एक क्षेत्र में युवा महिला जाग रही है</v>
      </c>
    </row>
    <row r="472">
      <c r="A472" s="1" t="s">
        <v>471</v>
      </c>
      <c r="B472" s="2" t="str">
        <f>IFERROR(__xludf.DUMMYFUNCTION("GOOGLETRANSLATE(A472,""en"",""hi"")"),"नदी के किनारे पेस्टल इमारतें")</f>
        <v>नदी के किनारे पेस्टल इमारतें</v>
      </c>
    </row>
    <row r="473">
      <c r="A473" s="1" t="s">
        <v>472</v>
      </c>
      <c r="B473" s="2" t="str">
        <f>IFERROR(__xludf.DUMMYFUNCTION("GOOGLETRANSLATE(A473,""en"",""hi"")"),"टेलीविजन शो होस्ट फिल्म प्रीमियर के लिए आता है")</f>
        <v>टेलीविजन शो होस्ट फिल्म प्रीमियर के लिए आता है</v>
      </c>
    </row>
    <row r="474">
      <c r="A474" s="1" t="s">
        <v>473</v>
      </c>
      <c r="B474" s="2" t="str">
        <f>IFERROR(__xludf.DUMMYFUNCTION("GOOGLETRANSLATE(A474,""en"",""hi"")"),"फव्वारा से पानी की नालियां।")</f>
        <v>फव्वारा से पानी की नालियां।</v>
      </c>
    </row>
    <row r="475">
      <c r="A475" s="1" t="s">
        <v>474</v>
      </c>
      <c r="B475" s="2" t="str">
        <f>IFERROR(__xludf.DUMMYFUNCTION("GOOGLETRANSLATE(A475,""en"",""hi"")"),"पॉप कलाकार त्यौहार के हिस्से के रूप में मंच पर प्रदर्शन करता है।")</f>
        <v>पॉप कलाकार त्यौहार के हिस्से के रूप में मंच पर प्रदर्शन करता है।</v>
      </c>
    </row>
    <row r="476">
      <c r="A476" s="1" t="s">
        <v>475</v>
      </c>
      <c r="B476" s="2" t="str">
        <f>IFERROR(__xludf.DUMMYFUNCTION("GOOGLETRANSLATE(A476,""en"",""hi"")"),"बंद - समुद्र तट पर रॉक संरचनाओं के शॉट पर")</f>
        <v>बंद - समुद्र तट पर रॉक संरचनाओं के शॉट पर</v>
      </c>
    </row>
    <row r="477">
      <c r="A477" s="1" t="s">
        <v>476</v>
      </c>
      <c r="B477" s="2" t="str">
        <f>IFERROR(__xludf.DUMMYFUNCTION("GOOGLETRANSLATE(A477,""en"",""hi"")"),"बाजार के दौरान एक शहर के माध्यम से घूमते हुए, प्रतीक्षा करने वाले व्यक्ति जो वापस चले गए।")</f>
        <v>बाजार के दौरान एक शहर के माध्यम से घूमते हुए, प्रतीक्षा करने वाले व्यक्ति जो वापस चले गए।</v>
      </c>
    </row>
    <row r="478">
      <c r="A478" s="1" t="s">
        <v>477</v>
      </c>
      <c r="B478" s="2" t="str">
        <f>IFERROR(__xludf.DUMMYFUNCTION("GOOGLETRANSLATE(A478,""en"",""hi"")"),"व्यक्ति एक टचडाउन के लिए चलता है।")</f>
        <v>व्यक्ति एक टचडाउन के लिए चलता है।</v>
      </c>
    </row>
    <row r="479">
      <c r="A479" s="1" t="s">
        <v>478</v>
      </c>
      <c r="B479" s="2" t="str">
        <f>IFERROR(__xludf.DUMMYFUNCTION("GOOGLETRANSLATE(A479,""en"",""hi"")"),"# एक कॉलेज फुटबॉल खेल के पहले भाग के दौरान सेना के खिलाफ एक टचडाउन रिसेप्शन पकड़ता है।")</f>
        <v># एक कॉलेज फुटबॉल खेल के पहले भाग के दौरान सेना के खिलाफ एक टचडाउन रिसेप्शन पकड़ता है।</v>
      </c>
    </row>
    <row r="480">
      <c r="A480" s="1" t="s">
        <v>479</v>
      </c>
      <c r="B480" s="2" t="str">
        <f>IFERROR(__xludf.DUMMYFUNCTION("GOOGLETRANSLATE(A480,""en"",""hi"")"),"गर्ल्स नाइट आउट पार्टी ने हवा में हाथों को लहराते हुए संगीत के लिए नृत्य किया")</f>
        <v>गर्ल्स नाइट आउट पार्टी ने हवा में हाथों को लहराते हुए संगीत के लिए नृत्य किया</v>
      </c>
    </row>
    <row r="481">
      <c r="A481" s="1" t="s">
        <v>480</v>
      </c>
      <c r="B481" s="2" t="str">
        <f>IFERROR(__xludf.DUMMYFUNCTION("GOOGLETRANSLATE(A481,""en"",""hi"")"),"माता-पिता द्वारा दोनों गालों पर लड़के को चूसा, कैमरे पर मुस्कुराते हुए")</f>
        <v>माता-पिता द्वारा दोनों गालों पर लड़के को चूसा, कैमरे पर मुस्कुराते हुए</v>
      </c>
    </row>
    <row r="482">
      <c r="A482" s="1" t="s">
        <v>481</v>
      </c>
      <c r="B482" s="2" t="str">
        <f>IFERROR(__xludf.DUMMYFUNCTION("GOOGLETRANSLATE(A482,""en"",""hi"")"),"टेबल पर बिखरे हुए बहुत सारे सिक्के")</f>
        <v>टेबल पर बिखरे हुए बहुत सारे सिक्के</v>
      </c>
    </row>
    <row r="483">
      <c r="A483" s="1" t="s">
        <v>482</v>
      </c>
      <c r="B483" s="2" t="str">
        <f>IFERROR(__xludf.DUMMYFUNCTION("GOOGLETRANSLATE(A483,""en"",""hi"")"),"अभिनेता बेसबॉल गेम में भाग लेता है।")</f>
        <v>अभिनेता बेसबॉल गेम में भाग लेता है।</v>
      </c>
    </row>
    <row r="484">
      <c r="A484" s="1" t="s">
        <v>483</v>
      </c>
      <c r="B484" s="2" t="str">
        <f>IFERROR(__xludf.DUMMYFUNCTION("GOOGLETRANSLATE(A484,""en"",""hi"")"),"एक सफेद पृष्ठभूमि वेक्टर कला चित्रण पर चांदी और काले रंग में धातु बाल्टी")</f>
        <v>एक सफेद पृष्ठभूमि वेक्टर कला चित्रण पर चांदी और काले रंग में धातु बाल्टी</v>
      </c>
    </row>
    <row r="485">
      <c r="A485" s="1" t="s">
        <v>484</v>
      </c>
      <c r="B485" s="2" t="str">
        <f>IFERROR(__xludf.DUMMYFUNCTION("GOOGLETRANSLATE(A485,""en"",""hi"")"),"कठिन मंजिल पर सोने के लिए शरीर के अतिरिक्त जोड़े के लिए कमरा।")</f>
        <v>कठिन मंजिल पर सोने के लिए शरीर के अतिरिक्त जोड़े के लिए कमरा।</v>
      </c>
    </row>
    <row r="486">
      <c r="A486" s="1" t="s">
        <v>485</v>
      </c>
      <c r="B486" s="2" t="str">
        <f>IFERROR(__xludf.DUMMYFUNCTION("GOOGLETRANSLATE(A486,""en"",""hi"")"),"लहरें चट्टानों में दुर्घटनाग्रस्त हो जाती हैं")</f>
        <v>लहरें चट्टानों में दुर्घटनाग्रस्त हो जाती हैं</v>
      </c>
    </row>
    <row r="487">
      <c r="A487" s="1" t="s">
        <v>486</v>
      </c>
      <c r="B487" s="2" t="str">
        <f>IFERROR(__xludf.DUMMYFUNCTION("GOOGLETRANSLATE(A487,""en"",""hi"")"),"स्मार्टफोन के साथ केक की एक तस्वीर लेने वाली महिला।")</f>
        <v>स्मार्टफोन के साथ केक की एक तस्वीर लेने वाली महिला।</v>
      </c>
    </row>
    <row r="488">
      <c r="A488" s="1" t="s">
        <v>487</v>
      </c>
      <c r="B488" s="2" t="str">
        <f>IFERROR(__xludf.DUMMYFUNCTION("GOOGLETRANSLATE(A488,""en"",""hi"")"),"एक अधिकारी अग्निशामक के पास खड़ा था क्योंकि उन्होंने एक ब्लेज़ का जवाब दिया था।")</f>
        <v>एक अधिकारी अग्निशामक के पास खड़ा था क्योंकि उन्होंने एक ब्लेज़ का जवाब दिया था।</v>
      </c>
    </row>
    <row r="489">
      <c r="A489" s="1" t="s">
        <v>488</v>
      </c>
      <c r="B489" s="2" t="str">
        <f>IFERROR(__xludf.DUMMYFUNCTION("GOOGLETRANSLATE(A489,""en"",""hi"")"),"इस छवि में इसे लंदन में एक इमारत के करीब-अप किया गया है जो इसके एक दिलचस्प पैटर्न बनाता है")</f>
        <v>इस छवि में इसे लंदन में एक इमारत के करीब-अप किया गया है जो इसके एक दिलचस्प पैटर्न बनाता है</v>
      </c>
    </row>
    <row r="490">
      <c r="A490" s="1" t="s">
        <v>489</v>
      </c>
      <c r="B490" s="2" t="str">
        <f>IFERROR(__xludf.DUMMYFUNCTION("GOOGLETRANSLATE(A490,""en"",""hi"")"),"सही मेज के लिए लिनन")</f>
        <v>सही मेज के लिए लिनन</v>
      </c>
    </row>
    <row r="491">
      <c r="A491" s="1" t="s">
        <v>490</v>
      </c>
      <c r="B491" s="2" t="str">
        <f>IFERROR(__xludf.DUMMYFUNCTION("GOOGLETRANSLATE(A491,""en"",""hi"")"),"पेड़ में खरगोश आकार की शैली का दरवाजा")</f>
        <v>पेड़ में खरगोश आकार की शैली का दरवाजा</v>
      </c>
    </row>
    <row r="492">
      <c r="A492" s="1" t="s">
        <v>491</v>
      </c>
      <c r="B492" s="2" t="str">
        <f>IFERROR(__xludf.DUMMYFUNCTION("GOOGLETRANSLATE(A492,""en"",""hi"")"),"एक रेग्टा के दौरान पुरानी नौकायन नाव")</f>
        <v>एक रेग्टा के दौरान पुरानी नौकायन नाव</v>
      </c>
    </row>
    <row r="493">
      <c r="A493" s="1" t="s">
        <v>492</v>
      </c>
      <c r="B493" s="2" t="str">
        <f>IFERROR(__xludf.DUMMYFUNCTION("GOOGLETRANSLATE(A493,""en"",""hi"")"),"एक मुखौटा प्रदर्शनकारक प्रस्तावित संघीय सरकार के सुधारों के खिलाफ एक विरोध के दौरान एक भड़कता है")</f>
        <v>एक मुखौटा प्रदर्शनकारक प्रस्तावित संघीय सरकार के सुधारों के खिलाफ एक विरोध के दौरान एक भड़कता है</v>
      </c>
    </row>
    <row r="494">
      <c r="A494" s="1" t="s">
        <v>493</v>
      </c>
      <c r="B494" s="2" t="str">
        <f>IFERROR(__xludf.DUMMYFUNCTION("GOOGLETRANSLATE(A494,""en"",""hi"")"),"एक मॉडल घटना के दौरान ग्रीष्मकालीन फैशन शो में रनवे चलता है")</f>
        <v>एक मॉडल घटना के दौरान ग्रीष्मकालीन फैशन शो में रनवे चलता है</v>
      </c>
    </row>
    <row r="495">
      <c r="A495" s="1" t="s">
        <v>494</v>
      </c>
      <c r="B495" s="2" t="str">
        <f>IFERROR(__xludf.DUMMYFUNCTION("GOOGLETRANSLATE(A495,""en"",""hi"")"),"एक कॉफी कप में किट्टी")</f>
        <v>एक कॉफी कप में किट्टी</v>
      </c>
    </row>
    <row r="496">
      <c r="A496" s="1" t="s">
        <v>495</v>
      </c>
      <c r="B496" s="2" t="str">
        <f>IFERROR(__xludf.DUMMYFUNCTION("GOOGLETRANSLATE(A496,""en"",""hi"")"),"डरावनी फिल्म के प्रीमियर में कॉमेडियन।")</f>
        <v>डरावनी फिल्म के प्रीमियर में कॉमेडियन।</v>
      </c>
    </row>
    <row r="497">
      <c r="A497" s="1" t="s">
        <v>496</v>
      </c>
      <c r="B497" s="2" t="str">
        <f>IFERROR(__xludf.DUMMYFUNCTION("GOOGLETRANSLATE(A497,""en"",""hi"")"),"तोताओं को अंतहीन सिर रब देने से ज्यादा मजेदार नहीं है। :)")</f>
        <v>तोताओं को अंतहीन सिर रब देने से ज्यादा मजेदार नहीं है। :)</v>
      </c>
    </row>
    <row r="498">
      <c r="A498" s="1" t="s">
        <v>497</v>
      </c>
      <c r="B498" s="2" t="str">
        <f>IFERROR(__xludf.DUMMYFUNCTION("GOOGLETRANSLATE(A498,""en"",""hi"")"),"सरकारी एजेंसी बाड़ के साथ चलती है जो हमें राज्य और संवैधानिक गणराज्य को विभाजित करती है")</f>
        <v>सरकारी एजेंसी बाड़ के साथ चलती है जो हमें राज्य और संवैधानिक गणराज्य को विभाजित करती है</v>
      </c>
    </row>
    <row r="499">
      <c r="A499" s="1" t="s">
        <v>498</v>
      </c>
      <c r="B499" s="2" t="str">
        <f>IFERROR(__xludf.DUMMYFUNCTION("GOOGLETRANSLATE(A499,""en"",""hi"")"),"बंद - लंच के लिए एक सैंडविच का")</f>
        <v>बंद - लंच के लिए एक सैंडविच का</v>
      </c>
    </row>
    <row r="500">
      <c r="A500" s="1" t="s">
        <v>499</v>
      </c>
      <c r="B500" s="2" t="str">
        <f>IFERROR(__xludf.DUMMYFUNCTION("GOOGLETRANSLATE(A500,""en"",""hi"")"),"बिल्ली विंडोइल पर बैठती है और खिड़की को देखती है")</f>
        <v>बिल्ली विंडोइल पर बैठती है और खिड़की को देखती है</v>
      </c>
    </row>
    <row r="501">
      <c r="A501" s="1" t="s">
        <v>500</v>
      </c>
      <c r="B501" s="2" t="str">
        <f>IFERROR(__xludf.DUMMYFUNCTION("GOOGLETRANSLATE(A501,""en"",""hi"")"),"एक बर्फीली सर्दियों के दिन द्वीप")</f>
        <v>एक बर्फीली सर्दियों के दिन द्वीप</v>
      </c>
    </row>
    <row r="502">
      <c r="A502" s="1" t="s">
        <v>501</v>
      </c>
      <c r="B502" s="2" t="str">
        <f>IFERROR(__xludf.DUMMYFUNCTION("GOOGLETRANSLATE(A502,""en"",""hi"")"),"आओ और इन स्वादों को आजमाएं।")</f>
        <v>आओ और इन स्वादों को आजमाएं।</v>
      </c>
    </row>
    <row r="503">
      <c r="A503" s="1" t="s">
        <v>502</v>
      </c>
      <c r="B503" s="2" t="str">
        <f>IFERROR(__xludf.DUMMYFUNCTION("GOOGLETRANSLATE(A503,""en"",""hi"")"),"गोल्फ लगभग 19501960 के एक खेल के दौरान आराम")</f>
        <v>गोल्फ लगभग 19501960 के एक खेल के दौरान आराम</v>
      </c>
    </row>
    <row r="504">
      <c r="A504" s="1" t="s">
        <v>503</v>
      </c>
      <c r="B504" s="2" t="str">
        <f>IFERROR(__xludf.DUMMYFUNCTION("GOOGLETRANSLATE(A504,""en"",""hi"")"),"कैसे दुनिया भर में पश्चिमी ईसाई छुट्टी मनाया जाता है")</f>
        <v>कैसे दुनिया भर में पश्चिमी ईसाई छुट्टी मनाया जाता है</v>
      </c>
    </row>
    <row r="505">
      <c r="A505" s="1" t="s">
        <v>504</v>
      </c>
      <c r="B505" s="2" t="str">
        <f>IFERROR(__xludf.DUMMYFUNCTION("GOOGLETRANSLATE(A505,""en"",""hi"")"),"ब्रांड नई क्वार्ट्ज काउंटरटॉप्स, फोटो यह कोई न्याय नहीं करते हैं, यह हीरे की तरह चमकता है")</f>
        <v>ब्रांड नई क्वार्ट्ज काउंटरटॉप्स, फोटो यह कोई न्याय नहीं करते हैं, यह हीरे की तरह चमकता है</v>
      </c>
    </row>
    <row r="506">
      <c r="A506" s="1" t="s">
        <v>505</v>
      </c>
      <c r="B506" s="2" t="str">
        <f>IFERROR(__xludf.DUMMYFUNCTION("GOOGLETRANSLATE(A506,""en"",""hi"")"),"एक विंटेज कार पर प्लेट")</f>
        <v>एक विंटेज कार पर प्लेट</v>
      </c>
    </row>
    <row r="507">
      <c r="A507" s="1" t="s">
        <v>506</v>
      </c>
      <c r="B507" s="2" t="str">
        <f>IFERROR(__xludf.DUMMYFUNCTION("GOOGLETRANSLATE(A507,""en"",""hi"")"),"एक सफेद पृष्ठभूमि, वेक्टर पर ड्रैगन")</f>
        <v>एक सफेद पृष्ठभूमि, वेक्टर पर ड्रैगन</v>
      </c>
    </row>
    <row r="508">
      <c r="A508" s="1" t="s">
        <v>507</v>
      </c>
      <c r="B508" s="2" t="str">
        <f>IFERROR(__xludf.DUMMYFUNCTION("GOOGLETRANSLATE(A508,""en"",""hi"")"),"एक ईंट की दीवार के माध्यम से एक छेद फाड़ने पर आग पर एक ज्वलंत ज्वलनशील बेसबॉल गेंद का एक उदाहरण")</f>
        <v>एक ईंट की दीवार के माध्यम से एक छेद फाड़ने पर आग पर एक ज्वलंत ज्वलनशील बेसबॉल गेंद का एक उदाहरण</v>
      </c>
    </row>
    <row r="509">
      <c r="A509" s="1" t="s">
        <v>508</v>
      </c>
      <c r="B509" s="2" t="str">
        <f>IFERROR(__xludf.DUMMYFUNCTION("GOOGLETRANSLATE(A509,""en"",""hi"")"),"समकालीन ईसाई कलाकार एल्बम कवर")</f>
        <v>समकालीन ईसाई कलाकार एल्बम कवर</v>
      </c>
    </row>
    <row r="510">
      <c r="A510" s="1" t="s">
        <v>509</v>
      </c>
      <c r="B510" s="2" t="str">
        <f>IFERROR(__xludf.DUMMYFUNCTION("GOOGLETRANSLATE(A510,""en"",""hi"")"),"खुश परिवार: लोगों ने लोगों के साथ लंबे सप्ताहांत का जश्न मनाने के लिए बर्फ की यात्रा की।")</f>
        <v>खुश परिवार: लोगों ने लोगों के साथ लंबे सप्ताहांत का जश्न मनाने के लिए बर्फ की यात्रा की।</v>
      </c>
    </row>
    <row r="511">
      <c r="A511" s="1" t="s">
        <v>510</v>
      </c>
      <c r="B511" s="2" t="str">
        <f>IFERROR(__xludf.DUMMYFUNCTION("GOOGLETRANSLATE(A511,""en"",""hi"")"),"अभिनेता उत्सव में एक भव्य धुंध गुलाबी रंगीन गाउन पहनता है।")</f>
        <v>अभिनेता उत्सव में एक भव्य धुंध गुलाबी रंगीन गाउन पहनता है।</v>
      </c>
    </row>
    <row r="512">
      <c r="A512" s="1" t="s">
        <v>511</v>
      </c>
      <c r="B512" s="2" t="str">
        <f>IFERROR(__xludf.DUMMYFUNCTION("GOOGLETRANSLATE(A512,""en"",""hi"")"),"दौरे पर प्रदर्शन में प्रगतिशील रॉक कलाकार और हार्ड रॉक कलाकार")</f>
        <v>दौरे पर प्रदर्शन में प्रगतिशील रॉक कलाकार और हार्ड रॉक कलाकार</v>
      </c>
    </row>
    <row r="513">
      <c r="A513" s="1" t="s">
        <v>512</v>
      </c>
      <c r="B513" s="2" t="str">
        <f>IFERROR(__xludf.DUMMYFUNCTION("GOOGLETRANSLATE(A513,""en"",""hi"")"),"बेंच पर किशोर जोड़े")</f>
        <v>बेंच पर किशोर जोड़े</v>
      </c>
    </row>
    <row r="514">
      <c r="A514" s="1" t="s">
        <v>513</v>
      </c>
      <c r="B514" s="2" t="str">
        <f>IFERROR(__xludf.DUMMYFUNCTION("GOOGLETRANSLATE(A514,""en"",""hi"")"),"सफेद पर ग्रीन क्रॉस की पृथक छवि")</f>
        <v>सफेद पर ग्रीन क्रॉस की पृथक छवि</v>
      </c>
    </row>
    <row r="515">
      <c r="A515" s="1" t="s">
        <v>514</v>
      </c>
      <c r="B515" s="2" t="str">
        <f>IFERROR(__xludf.DUMMYFUNCTION("GOOGLETRANSLATE(A515,""en"",""hi"")"),"बेडरूम: लड़कियों के लिए गहरे नीले बेडरूम बड़े चित्रित")</f>
        <v>बेडरूम: लड़कियों के लिए गहरे नीले बेडरूम बड़े चित्रित</v>
      </c>
    </row>
    <row r="516">
      <c r="A516" s="1" t="s">
        <v>515</v>
      </c>
      <c r="B516" s="2" t="str">
        <f>IFERROR(__xludf.DUMMYFUNCTION("GOOGLETRANSLATE(A516,""en"",""hi"")"),"लैटिन पॉप कलाकार एक संगीत कार्यक्रम करता है।")</f>
        <v>लैटिन पॉप कलाकार एक संगीत कार्यक्रम करता है।</v>
      </c>
    </row>
    <row r="517">
      <c r="A517" s="1" t="s">
        <v>516</v>
      </c>
      <c r="B517" s="2" t="str">
        <f>IFERROR(__xludf.DUMMYFUNCTION("GOOGLETRANSLATE(A517,""en"",""hi"")"),"बॉल पर नजर: पॉप कलाकार ने पेशेवरों के साथ बने रहने के लिए अपना सर्वश्रेष्ठ प्रदर्शन किया, एक डिफ टच के साथ व्यक्ति को गोल करने का प्रयास किया")</f>
        <v>बॉल पर नजर: पॉप कलाकार ने पेशेवरों के साथ बने रहने के लिए अपना सर्वश्रेष्ठ प्रदर्शन किया, एक डिफ टच के साथ व्यक्ति को गोल करने का प्रयास किया</v>
      </c>
    </row>
    <row r="518">
      <c r="A518" s="1" t="s">
        <v>517</v>
      </c>
      <c r="B518" s="2" t="str">
        <f>IFERROR(__xludf.DUMMYFUNCTION("GOOGLETRANSLATE(A518,""en"",""hi"")"),"गर्म गुलाबी का एक हड़ताली इंजेक्शन इन जंगल को सामान्य से असाधारण लेता है।")</f>
        <v>गर्म गुलाबी का एक हड़ताली इंजेक्शन इन जंगल को सामान्य से असाधारण लेता है।</v>
      </c>
    </row>
    <row r="519">
      <c r="A519" s="1" t="s">
        <v>518</v>
      </c>
      <c r="B519" s="2" t="str">
        <f>IFERROR(__xludf.DUMMYFUNCTION("GOOGLETRANSLATE(A519,""en"",""hi"")"),"व्यक्ति शुक्रवार को फंडराइज़र के लिए बर्फ के ब्लॉक से एक लॉबस्टर को बना देता है।")</f>
        <v>व्यक्ति शुक्रवार को फंडराइज़र के लिए बर्फ के ब्लॉक से एक लॉबस्टर को बना देता है।</v>
      </c>
    </row>
    <row r="520">
      <c r="A520" s="1" t="s">
        <v>519</v>
      </c>
      <c r="B520" s="2" t="str">
        <f>IFERROR(__xludf.DUMMYFUNCTION("GOOGLETRANSLATE(A520,""en"",""hi"")"),"अग्रभूमि में पत्तियों के साथ एक हरा परिदृश्य")</f>
        <v>अग्रभूमि में पत्तियों के साथ एक हरा परिदृश्य</v>
      </c>
    </row>
    <row r="521">
      <c r="A521" s="1" t="s">
        <v>520</v>
      </c>
      <c r="B521" s="2" t="str">
        <f>IFERROR(__xludf.DUMMYFUNCTION("GOOGLETRANSLATE(A521,""en"",""hi"")"),"आनंददायक आदमी सोते हुए और आकाश में बादलों में एक नरम तकिया को गले लगाना")</f>
        <v>आनंददायक आदमी सोते हुए और आकाश में बादलों में एक नरम तकिया को गले लगाना</v>
      </c>
    </row>
    <row r="522">
      <c r="A522" s="1" t="s">
        <v>521</v>
      </c>
      <c r="B522" s="2" t="str">
        <f>IFERROR(__xludf.DUMMYFUNCTION("GOOGLETRANSLATE(A522,""en"",""hi"")"),"एक शहर के खिलाफ एक खेल में रग्बी खिलाड़ियों के शहर में आधा समय चर्चा")</f>
        <v>एक शहर के खिलाफ एक खेल में रग्बी खिलाड़ियों के शहर में आधा समय चर्चा</v>
      </c>
    </row>
    <row r="523">
      <c r="A523" s="1" t="s">
        <v>522</v>
      </c>
      <c r="B523" s="2" t="str">
        <f>IFERROR(__xludf.DUMMYFUNCTION("GOOGLETRANSLATE(A523,""en"",""hi"")"),"रोटर टोक़ की उचित मात्रा और आमतौर पर विभाजन के साथ केंद्र से जुड़ा हुआ है।")</f>
        <v>रोटर टोक़ की उचित मात्रा और आमतौर पर विभाजन के साथ केंद्र से जुड़ा हुआ है।</v>
      </c>
    </row>
    <row r="524">
      <c r="A524" s="1" t="s">
        <v>523</v>
      </c>
      <c r="B524" s="2" t="str">
        <f>IFERROR(__xludf.DUMMYFUNCTION("GOOGLETRANSLATE(A524,""en"",""hi"")"),"एक तेंदुए के रूप में एक तेंदुआ के रूप में एक तेंदुए के रूप में एक पूरी तरह से समयबद्ध कार्रवाई एक पेड़ से कूदता है")</f>
        <v>एक तेंदुए के रूप में एक तेंदुआ के रूप में एक तेंदुए के रूप में एक पूरी तरह से समयबद्ध कार्रवाई एक पेड़ से कूदता है</v>
      </c>
    </row>
    <row r="525">
      <c r="A525" s="1" t="s">
        <v>524</v>
      </c>
      <c r="B525" s="2" t="str">
        <f>IFERROR(__xludf.DUMMYFUNCTION("GOOGLETRANSLATE(A525,""en"",""hi"")"),"व्यक्ति और दूल्हे वेदी पर गले लगाते हैं")</f>
        <v>व्यक्ति और दूल्हे वेदी पर गले लगाते हैं</v>
      </c>
    </row>
    <row r="526">
      <c r="A526" s="1" t="s">
        <v>525</v>
      </c>
      <c r="B526" s="2" t="str">
        <f>IFERROR(__xludf.DUMMYFUNCTION("GOOGLETRANSLATE(A526,""en"",""hi"")"),"व्यक्ति गेंद फिर से फुटबॉल टीम को स्पाइक्स करता है।")</f>
        <v>व्यक्ति गेंद फिर से फुटबॉल टीम को स्पाइक्स करता है।</v>
      </c>
    </row>
    <row r="527">
      <c r="A527" s="1" t="s">
        <v>526</v>
      </c>
      <c r="B527" s="2" t="str">
        <f>IFERROR(__xludf.DUMMYFUNCTION("GOOGLETRANSLATE(A527,""en"",""hi"")"),"छात्र अपनी गतिविधि शुरू होने से पहले भोजन तैयार करने के लिए मिलकर काम करते हैं।")</f>
        <v>छात्र अपनी गतिविधि शुरू होने से पहले भोजन तैयार करने के लिए मिलकर काम करते हैं।</v>
      </c>
    </row>
    <row r="528">
      <c r="A528" s="1" t="s">
        <v>527</v>
      </c>
      <c r="B528" s="2" t="str">
        <f>IFERROR(__xludf.DUMMYFUNCTION("GOOGLETRANSLATE(A528,""en"",""hi"")"),"यह जैविक जीनस है, जो कंटेनर के लिए उपयुक्त है।")</f>
        <v>यह जैविक जीनस है, जो कंटेनर के लिए उपयुक्त है।</v>
      </c>
    </row>
    <row r="529">
      <c r="A529" s="1" t="s">
        <v>528</v>
      </c>
      <c r="B529" s="2" t="str">
        <f>IFERROR(__xludf.DUMMYFUNCTION("GOOGLETRANSLATE(A529,""en"",""hi"")"),"एक उत्पादन लाइन पर दिनांकित फ़ाइल फोटो।")</f>
        <v>एक उत्पादन लाइन पर दिनांकित फ़ाइल फोटो।</v>
      </c>
    </row>
    <row r="530">
      <c r="A530" s="1" t="s">
        <v>529</v>
      </c>
      <c r="B530" s="2" t="str">
        <f>IFERROR(__xludf.DUMMYFUNCTION("GOOGLETRANSLATE(A530,""en"",""hi"")"),"पेड़ों की शाखाओं पर पतन के साथ शरद ऋतु परिदृश्य")</f>
        <v>पेड़ों की शाखाओं पर पतन के साथ शरद ऋतु परिदृश्य</v>
      </c>
    </row>
    <row r="531">
      <c r="A531" s="1" t="s">
        <v>530</v>
      </c>
      <c r="B531" s="2" t="str">
        <f>IFERROR(__xludf.DUMMYFUNCTION("GOOGLETRANSLATE(A531,""en"",""hi"")"),"मछली और समारोह के कुछ हिस्सों")</f>
        <v>मछली और समारोह के कुछ हिस्सों</v>
      </c>
    </row>
    <row r="532">
      <c r="A532" s="1" t="s">
        <v>531</v>
      </c>
      <c r="B532" s="2" t="str">
        <f>IFERROR(__xludf.DUMMYFUNCTION("GOOGLETRANSLATE(A532,""en"",""hi"")"),"कॉफी पीने वाले कैफे में बैठे लोगों के रोमांटिक जोड़े।")</f>
        <v>कॉफी पीने वाले कैफे में बैठे लोगों के रोमांटिक जोड़े।</v>
      </c>
    </row>
    <row r="533">
      <c r="A533" s="1" t="s">
        <v>532</v>
      </c>
      <c r="B533" s="2" t="str">
        <f>IFERROR(__xludf.DUMMYFUNCTION("GOOGLETRANSLATE(A533,""en"",""hi"")"),"एक भोजन कक्ष के अंदरूनी")</f>
        <v>एक भोजन कक्ष के अंदरूनी</v>
      </c>
    </row>
    <row r="534">
      <c r="A534" s="1" t="s">
        <v>533</v>
      </c>
      <c r="B534" s="2" t="str">
        <f>IFERROR(__xludf.DUMMYFUNCTION("GOOGLETRANSLATE(A534,""en"",""hi"")"),"आदमी अपनी जुआ को टेबल पर एक गिलास बियर के साथ खो देता है, सफेद पृष्ठभूमि पर अलग")</f>
        <v>आदमी अपनी जुआ को टेबल पर एक गिलास बियर के साथ खो देता है, सफेद पृष्ठभूमि पर अलग</v>
      </c>
    </row>
    <row r="535">
      <c r="A535" s="1" t="s">
        <v>534</v>
      </c>
      <c r="B535" s="2" t="str">
        <f>IFERROR(__xludf.DUMMYFUNCTION("GOOGLETRANSLATE(A535,""en"",""hi"")"),"कुटीर इस दृश्य पर देखता है!")</f>
        <v>कुटीर इस दृश्य पर देखता है!</v>
      </c>
    </row>
    <row r="536">
      <c r="A536" s="1" t="s">
        <v>535</v>
      </c>
      <c r="B536" s="2" t="str">
        <f>IFERROR(__xludf.DUMMYFUNCTION("GOOGLETRANSLATE(A536,""en"",""hi"")"),"एक अलग सफेद पृष्ठभूमि पर राज्य ध्वज लहराते हुए।")</f>
        <v>एक अलग सफेद पृष्ठभूमि पर राज्य ध्वज लहराते हुए।</v>
      </c>
    </row>
    <row r="537">
      <c r="A537" s="1" t="s">
        <v>536</v>
      </c>
      <c r="B537" s="2" t="str">
        <f>IFERROR(__xludf.DUMMYFUNCTION("GOOGLETRANSLATE(A537,""en"",""hi"")"),"हमारा वादा किसी भी बच्चे को उच्च स्तर के समर्थन, देखभाल और करुणा के माध्यम से सफलता का सबसे अच्छा संभव मौका देना है।")</f>
        <v>हमारा वादा किसी भी बच्चे को उच्च स्तर के समर्थन, देखभाल और करुणा के माध्यम से सफलता का सबसे अच्छा संभव मौका देना है।</v>
      </c>
    </row>
    <row r="538">
      <c r="A538" s="1" t="s">
        <v>537</v>
      </c>
      <c r="B538" s="2" t="str">
        <f>IFERROR(__xludf.DUMMYFUNCTION("GOOGLETRANSLATE(A538,""en"",""hi"")"),"एक लक्ष्य को दर्शाते हुए आधुनिक एकल आइकन का वेक्टर चित्रण")</f>
        <v>एक लक्ष्य को दर्शाते हुए आधुनिक एकल आइकन का वेक्टर चित्रण</v>
      </c>
    </row>
    <row r="539">
      <c r="A539" s="1" t="s">
        <v>538</v>
      </c>
      <c r="B539" s="2" t="str">
        <f>IFERROR(__xludf.DUMMYFUNCTION("GOOGLETRANSLATE(A539,""en"",""hi"")"),"बाथरूम टाइल्स का चयन कैसे करें जो आपके बाथरूम के लिए बिल्कुल सही हैं")</f>
        <v>बाथरूम टाइल्स का चयन कैसे करें जो आपके बाथरूम के लिए बिल्कुल सही हैं</v>
      </c>
    </row>
    <row r="540">
      <c r="A540" s="1" t="s">
        <v>539</v>
      </c>
      <c r="B540" s="2" t="str">
        <f>IFERROR(__xludf.DUMMYFUNCTION("GOOGLETRANSLATE(A540,""en"",""hi"")"),"एक स्टेथोस्कोप के साथ महिला डॉक्टर।")</f>
        <v>एक स्टेथोस्कोप के साथ महिला डॉक्टर।</v>
      </c>
    </row>
    <row r="541">
      <c r="A541" s="1" t="s">
        <v>540</v>
      </c>
      <c r="B541" s="2" t="str">
        <f>IFERROR(__xludf.DUMMYFUNCTION("GOOGLETRANSLATE(A541,""en"",""hi"")"),"जेट एयरप्लेन के अंदर एक टोस्ट एक टोस्ट")</f>
        <v>जेट एयरप्लेन के अंदर एक टोस्ट एक टोस्ट</v>
      </c>
    </row>
    <row r="542">
      <c r="A542" s="1" t="s">
        <v>541</v>
      </c>
      <c r="B542" s="2" t="str">
        <f>IFERROR(__xludf.DUMMYFUNCTION("GOOGLETRANSLATE(A542,""en"",""hi"")"),"जबकि मैं एक अकेले मधुमक्खी की प्रतीक्षा कर रहा था, इस कीट में घूम गया।")</f>
        <v>जबकि मैं एक अकेले मधुमक्खी की प्रतीक्षा कर रहा था, इस कीट में घूम गया।</v>
      </c>
    </row>
    <row r="543">
      <c r="A543" s="1" t="s">
        <v>542</v>
      </c>
      <c r="B543" s="2" t="str">
        <f>IFERROR(__xludf.DUMMYFUNCTION("GOOGLETRANSLATE(A543,""en"",""hi"")"),"सिंगल बेड के साथ बच्चों का बेडरूम, जो सुंदर यूनानी द्वीप में स्थित है")</f>
        <v>सिंगल बेड के साथ बच्चों का बेडरूम, जो सुंदर यूनानी द्वीप में स्थित है</v>
      </c>
    </row>
    <row r="544">
      <c r="A544" s="1" t="s">
        <v>543</v>
      </c>
      <c r="B544" s="2" t="str">
        <f>IFERROR(__xludf.DUMMYFUNCTION("GOOGLETRANSLATE(A544,""en"",""hi"")"),"रोशनी: सड़क पर तीव्र प्रकाश के एक पैच से पहले एक धावक जॉग")</f>
        <v>रोशनी: सड़क पर तीव्र प्रकाश के एक पैच से पहले एक धावक जॉग</v>
      </c>
    </row>
    <row r="545">
      <c r="A545" s="1" t="s">
        <v>544</v>
      </c>
      <c r="B545" s="2" t="str">
        <f>IFERROR(__xludf.DUMMYFUNCTION("GOOGLETRANSLATE(A545,""en"",""hi"")"),"अमेरिकी फुटबॉल टीम खेल से पहले huddle - 1280x853")</f>
        <v>अमेरिकी फुटबॉल टीम खेल से पहले huddle - 1280x853</v>
      </c>
    </row>
    <row r="546">
      <c r="A546" s="1" t="s">
        <v>545</v>
      </c>
      <c r="B546" s="2" t="str">
        <f>IFERROR(__xludf.DUMMYFUNCTION("GOOGLETRANSLATE(A546,""en"",""hi"")"),"बारिश के बाद एक वसंत सुबह की गंध प्यार करो")</f>
        <v>बारिश के बाद एक वसंत सुबह की गंध प्यार करो</v>
      </c>
    </row>
    <row r="547">
      <c r="A547" s="1" t="s">
        <v>546</v>
      </c>
      <c r="B547" s="2" t="str">
        <f>IFERROR(__xludf.DUMMYFUNCTION("GOOGLETRANSLATE(A547,""en"",""hi"")"),"पश्चिम तट पर महल।")</f>
        <v>पश्चिम तट पर महल।</v>
      </c>
    </row>
    <row r="548">
      <c r="A548" s="1" t="s">
        <v>547</v>
      </c>
      <c r="B548" s="2" t="str">
        <f>IFERROR(__xludf.DUMMYFUNCTION("GOOGLETRANSLATE(A548,""en"",""hi"")"),"वास्तुकला शैली एक ऑर्नेट खिड़की")</f>
        <v>वास्तुकला शैली एक ऑर्नेट खिड़की</v>
      </c>
    </row>
    <row r="549">
      <c r="A549" s="1" t="s">
        <v>548</v>
      </c>
      <c r="B549" s="2" t="str">
        <f>IFERROR(__xludf.DUMMYFUNCTION("GOOGLETRANSLATE(A549,""en"",""hi"")"),"एक मॉडल फॉल फैशन शो में रनवे चलता है")</f>
        <v>एक मॉडल फॉल फैशन शो में रनवे चलता है</v>
      </c>
    </row>
    <row r="550">
      <c r="A550" s="1" t="s">
        <v>549</v>
      </c>
      <c r="B550" s="2" t="str">
        <f>IFERROR(__xludf.DUMMYFUNCTION("GOOGLETRANSLATE(A550,""en"",""hi"")"),"एक सुपरमार्केट में हिस्पैनिक डिब्बाबंद सेम देखा जाता है।")</f>
        <v>एक सुपरमार्केट में हिस्पैनिक डिब्बाबंद सेम देखा जाता है।</v>
      </c>
    </row>
    <row r="551">
      <c r="A551" s="1" t="s">
        <v>550</v>
      </c>
      <c r="B551" s="2" t="str">
        <f>IFERROR(__xludf.DUMMYFUNCTION("GOOGLETRANSLATE(A551,""en"",""hi"")"),"एक बर्तन में बैठे एक उबलते मुर्गी पकड़े")</f>
        <v>एक बर्तन में बैठे एक उबलते मुर्गी पकड़े</v>
      </c>
    </row>
    <row r="552">
      <c r="A552" s="1" t="s">
        <v>551</v>
      </c>
      <c r="B552" s="2" t="str">
        <f>IFERROR(__xludf.DUMMYFUNCTION("GOOGLETRANSLATE(A552,""en"",""hi"")"),"कम से कम $ 100 के लिए सेलिब्रिटी शैली")</f>
        <v>कम से कम $ 100 के लिए सेलिब्रिटी शैली</v>
      </c>
    </row>
    <row r="553">
      <c r="A553" s="1" t="s">
        <v>552</v>
      </c>
      <c r="B553" s="2" t="str">
        <f>IFERROR(__xludf.DUMMYFUNCTION("GOOGLETRANSLATE(A553,""en"",""hi"")"),"एक सफेद पृष्ठभूमि पर पानी के रंग का पेड़ पृथक।")</f>
        <v>एक सफेद पृष्ठभूमि पर पानी के रंग का पेड़ पृथक।</v>
      </c>
    </row>
    <row r="554">
      <c r="A554" s="1" t="s">
        <v>553</v>
      </c>
      <c r="B554" s="2" t="str">
        <f>IFERROR(__xludf.DUMMYFUNCTION("GOOGLETRANSLATE(A554,""en"",""hi"")"),"एक सफेद पृष्ठभूमि पर बक्से में मोमबत्तियों और उपहार के साथ पाई")</f>
        <v>एक सफेद पृष्ठभूमि पर बक्से में मोमबत्तियों और उपहार के साथ पाई</v>
      </c>
    </row>
    <row r="555">
      <c r="A555" s="1" t="s">
        <v>554</v>
      </c>
      <c r="B555" s="2" t="str">
        <f>IFERROR(__xludf.DUMMYFUNCTION("GOOGLETRANSLATE(A555,""en"",""hi"")"),"फुटबॉल खिलाड़ी प्री सीजन फ्रेंडली मैच के दौरान गेंद को पास करता है।")</f>
        <v>फुटबॉल खिलाड़ी प्री सीजन फ्रेंडली मैच के दौरान गेंद को पास करता है।</v>
      </c>
    </row>
    <row r="556">
      <c r="A556" s="1" t="s">
        <v>555</v>
      </c>
      <c r="B556" s="2" t="str">
        <f>IFERROR(__xludf.DUMMYFUNCTION("GOOGLETRANSLATE(A556,""en"",""hi"")"),"2nd युद्धाभ्यास एक कठोर - विमान के पास हल inflatable नाव")</f>
        <v>2nd युद्धाभ्यास एक कठोर - विमान के पास हल inflatable नाव</v>
      </c>
    </row>
    <row r="557">
      <c r="A557" s="1" t="s">
        <v>556</v>
      </c>
      <c r="B557" s="2" t="str">
        <f>IFERROR(__xludf.DUMMYFUNCTION("GOOGLETRANSLATE(A557,""en"",""hi"")"),"एक दुकान में युवा महिला कपड़े खरीदना - स्टॉक फोटो #")</f>
        <v>एक दुकान में युवा महिला कपड़े खरीदना - स्टॉक फोटो #</v>
      </c>
    </row>
    <row r="558">
      <c r="A558" s="1" t="s">
        <v>557</v>
      </c>
      <c r="B558" s="2" t="str">
        <f>IFERROR(__xludf.DUMMYFUNCTION("GOOGLETRANSLATE(A558,""en"",""hi"")"),"पेड़ों के बीच, उत्तरी रोशनी चमक गई।")</f>
        <v>पेड़ों के बीच, उत्तरी रोशनी चमक गई।</v>
      </c>
    </row>
    <row r="559">
      <c r="A559" s="1" t="s">
        <v>558</v>
      </c>
      <c r="B559" s="2" t="str">
        <f>IFERROR(__xludf.DUMMYFUNCTION("GOOGLETRANSLATE(A559,""en"",""hi"")"),"होटल और कैसीनो के इंटीरियर")</f>
        <v>होटल और कैसीनो के इंटीरियर</v>
      </c>
    </row>
    <row r="560">
      <c r="A560" s="1" t="s">
        <v>559</v>
      </c>
      <c r="B560" s="2" t="str">
        <f>IFERROR(__xludf.DUMMYFUNCTION("GOOGLETRANSLATE(A560,""en"",""hi"")"),"फर्श पर बिछाने के दौरान एक-दूसरे पर अजीब चेहरों को खींच रहा है")</f>
        <v>फर्श पर बिछाने के दौरान एक-दूसरे पर अजीब चेहरों को खींच रहा है</v>
      </c>
    </row>
    <row r="561">
      <c r="A561" s="1" t="s">
        <v>560</v>
      </c>
      <c r="B561" s="2" t="str">
        <f>IFERROR(__xludf.DUMMYFUNCTION("GOOGLETRANSLATE(A561,""en"",""hi"")"),"बर्फ में एक बर्फ से ढके हुए स्पूस वन में सनी सर्दियों का दिन।")</f>
        <v>बर्फ में एक बर्फ से ढके हुए स्पूस वन में सनी सर्दियों का दिन।</v>
      </c>
    </row>
    <row r="562">
      <c r="A562" s="1" t="s">
        <v>561</v>
      </c>
      <c r="B562" s="2" t="str">
        <f>IFERROR(__xludf.DUMMYFUNCTION("GOOGLETRANSLATE(A562,""en"",""hi"")"),"एक मॉडल भाग के रूप में शो के दौरान रनवे चलता है।")</f>
        <v>एक मॉडल भाग के रूप में शो के दौरान रनवे चलता है।</v>
      </c>
    </row>
    <row r="563">
      <c r="A563" s="1" t="s">
        <v>562</v>
      </c>
      <c r="B563" s="2" t="str">
        <f>IFERROR(__xludf.DUMMYFUNCTION("GOOGLETRANSLATE(A563,""en"",""hi"")"),"पवन और गैस परियोजनाएं नवीकरणीय ऊर्जा के लिए देश की प्रतिबद्धता को हाइलाइट करती हैं।")</f>
        <v>पवन और गैस परियोजनाएं नवीकरणीय ऊर्जा के लिए देश की प्रतिबद्धता को हाइलाइट करती हैं।</v>
      </c>
    </row>
    <row r="564">
      <c r="A564" s="1" t="s">
        <v>563</v>
      </c>
      <c r="B564" s="2" t="str">
        <f>IFERROR(__xludf.DUMMYFUNCTION("GOOGLETRANSLATE(A564,""en"",""hi"")"),"पत्थर की बनावट के साथ दरवाजे")</f>
        <v>पत्थर की बनावट के साथ दरवाजे</v>
      </c>
    </row>
    <row r="565">
      <c r="A565" s="1" t="s">
        <v>564</v>
      </c>
      <c r="B565" s="2" t="str">
        <f>IFERROR(__xludf.DUMMYFUNCTION("GOOGLETRANSLATE(A565,""en"",""hi"")"),"एक सार्वजनिक फव्वारे पर नक्काशीदार पत्थर जानवर")</f>
        <v>एक सार्वजनिक फव्वारे पर नक्काशीदार पत्थर जानवर</v>
      </c>
    </row>
    <row r="566">
      <c r="A566" s="1" t="s">
        <v>565</v>
      </c>
      <c r="B566" s="2" t="str">
        <f>IFERROR(__xludf.DUMMYFUNCTION("GOOGLETRANSLATE(A566,""en"",""hi"")"),"कार रैली में विंटेज वाहन")</f>
        <v>कार रैली में विंटेज वाहन</v>
      </c>
    </row>
    <row r="567">
      <c r="A567" s="1" t="s">
        <v>566</v>
      </c>
      <c r="B567" s="2" t="str">
        <f>IFERROR(__xludf.DUMMYFUNCTION("GOOGLETRANSLATE(A567,""en"",""hi"")"),"सप्ताहांत मोड से सोमवार मूड तक संक्रमण कभी-कभी हमारी भावना को कमजोर कर सकता है।")</f>
        <v>सप्ताहांत मोड से सोमवार मूड तक संक्रमण कभी-कभी हमारी भावना को कमजोर कर सकता है।</v>
      </c>
    </row>
    <row r="568">
      <c r="A568" s="1" t="s">
        <v>567</v>
      </c>
      <c r="B568" s="2" t="str">
        <f>IFERROR(__xludf.DUMMYFUNCTION("GOOGLETRANSLATE(A568,""en"",""hi"")"),"सफेद पर पृथक किसी भी डिजाइन के लिए आइकन डिजिटल लाल")</f>
        <v>सफेद पर पृथक किसी भी डिजाइन के लिए आइकन डिजिटल लाल</v>
      </c>
    </row>
    <row r="569">
      <c r="A569" s="1" t="s">
        <v>568</v>
      </c>
      <c r="B569" s="2" t="str">
        <f>IFERROR(__xludf.DUMMYFUNCTION("GOOGLETRANSLATE(A569,""en"",""hi"")"),"शेल्विंग के साथ बड़ा कपड़े धोने का कमरा।")</f>
        <v>शेल्विंग के साथ बड़ा कपड़े धोने का कमरा।</v>
      </c>
    </row>
    <row r="570">
      <c r="A570" s="1" t="s">
        <v>569</v>
      </c>
      <c r="B570" s="2" t="str">
        <f>IFERROR(__xludf.DUMMYFUNCTION("GOOGLETRANSLATE(A570,""en"",""hi"")"),"बर्गर: फ्राइज़ और कुछ सॉस का पाउंड")</f>
        <v>बर्गर: फ्राइज़ और कुछ सॉस का पाउंड</v>
      </c>
    </row>
    <row r="571">
      <c r="A571" s="1" t="s">
        <v>570</v>
      </c>
      <c r="B571" s="2" t="str">
        <f>IFERROR(__xludf.DUMMYFUNCTION("GOOGLETRANSLATE(A571,""en"",""hi"")"),"घर 4K पर जन्मदिन की पार्टी के दौरान एक दूसरे के साथ मज़ा आ रहा है")</f>
        <v>घर 4K पर जन्मदिन की पार्टी के दौरान एक दूसरे के साथ मज़ा आ रहा है</v>
      </c>
    </row>
    <row r="572">
      <c r="A572" s="1" t="s">
        <v>571</v>
      </c>
      <c r="B572" s="2" t="str">
        <f>IFERROR(__xludf.DUMMYFUNCTION("GOOGLETRANSLATE(A572,""en"",""hi"")"),"रैली में ऑटोमोबाइल मॉडल")</f>
        <v>रैली में ऑटोमोबाइल मॉडल</v>
      </c>
    </row>
    <row r="573">
      <c r="A573" s="1" t="s">
        <v>572</v>
      </c>
      <c r="B573" s="2" t="str">
        <f>IFERROR(__xludf.DUMMYFUNCTION("GOOGLETRANSLATE(A573,""en"",""hi"")"),"बेसबॉल प्लेयर, बाएं, बेसबॉल गेम की पांचवीं पारी के दौरान एथलीट के पीछे स्कोर।")</f>
        <v>बेसबॉल प्लेयर, बाएं, बेसबॉल गेम की पांचवीं पारी के दौरान एथलीट के पीछे स्कोर।</v>
      </c>
    </row>
    <row r="574">
      <c r="A574" s="1" t="s">
        <v>573</v>
      </c>
      <c r="B574" s="2" t="str">
        <f>IFERROR(__xludf.DUMMYFUNCTION("GOOGLETRANSLATE(A574,""en"",""hi"")"),"एक पेड़ में बैठे जंगली कोआला")</f>
        <v>एक पेड़ में बैठे जंगली कोआला</v>
      </c>
    </row>
    <row r="575">
      <c r="A575" s="1" t="s">
        <v>574</v>
      </c>
      <c r="B575" s="2" t="str">
        <f>IFERROR(__xludf.DUMMYFUNCTION("GOOGLETRANSLATE(A575,""en"",""hi"")"),"फूलों के बीच लाल लोमड़ी")</f>
        <v>फूलों के बीच लाल लोमड़ी</v>
      </c>
    </row>
    <row r="576">
      <c r="A576" s="1" t="s">
        <v>575</v>
      </c>
      <c r="B576" s="2" t="str">
        <f>IFERROR(__xludf.DUMMYFUNCTION("GOOGLETRANSLATE(A576,""en"",""hi"")"),"रसोई और रहने वाले कमरे में देख रहे हैं")</f>
        <v>रसोई और रहने वाले कमरे में देख रहे हैं</v>
      </c>
    </row>
    <row r="577">
      <c r="A577" s="1" t="s">
        <v>576</v>
      </c>
      <c r="B577" s="2" t="str">
        <f>IFERROR(__xludf.DUMMYFUNCTION("GOOGLETRANSLATE(A577,""en"",""hi"")"),"एक सफेद पृष्ठभूमि फोटो पर अलग रोमन संख्या के साथ प्राचीन सजावटी घड़ी का चेहरा")</f>
        <v>एक सफेद पृष्ठभूमि फोटो पर अलग रोमन संख्या के साथ प्राचीन सजावटी घड़ी का चेहरा</v>
      </c>
    </row>
    <row r="578">
      <c r="A578" s="1" t="s">
        <v>577</v>
      </c>
      <c r="B578" s="2" t="str">
        <f>IFERROR(__xludf.DUMMYFUNCTION("GOOGLETRANSLATE(A578,""en"",""hi"")"),"एक सार्वभौमिक रिमोट कंट्रोल धारण करने वाले हाथ की एक छवि।")</f>
        <v>एक सार्वभौमिक रिमोट कंट्रोल धारण करने वाले हाथ की एक छवि।</v>
      </c>
    </row>
    <row r="579">
      <c r="A579" s="1" t="s">
        <v>578</v>
      </c>
      <c r="B579" s="2" t="str">
        <f>IFERROR(__xludf.DUMMYFUNCTION("GOOGLETRANSLATE(A579,""en"",""hi"")"),"पूल के लिए सीढ़ियाँ, पानी में प्रतिबिंब")</f>
        <v>पूल के लिए सीढ़ियाँ, पानी में प्रतिबिंब</v>
      </c>
    </row>
    <row r="580">
      <c r="A580" s="1" t="s">
        <v>579</v>
      </c>
      <c r="B580" s="2" t="str">
        <f>IFERROR(__xludf.DUMMYFUNCTION("GOOGLETRANSLATE(A580,""en"",""hi"")"),"दूर एक पहाड़ी पर")</f>
        <v>दूर एक पहाड़ी पर</v>
      </c>
    </row>
    <row r="581">
      <c r="A581" s="1" t="s">
        <v>580</v>
      </c>
      <c r="B581" s="2" t="str">
        <f>IFERROR(__xludf.DUMMYFUNCTION("GOOGLETRANSLATE(A581,""en"",""hi"")"),"फुटबॉल खिलाड़ी चैंपियनशिप में फुटबॉल टीम बनाम फुटबॉल टीम के लिए खेलता है")</f>
        <v>फुटबॉल खिलाड़ी चैंपियनशिप में फुटबॉल टीम बनाम फुटबॉल टीम के लिए खेलता है</v>
      </c>
    </row>
    <row r="582">
      <c r="A582" s="1" t="s">
        <v>581</v>
      </c>
      <c r="B582" s="2" t="str">
        <f>IFERROR(__xludf.DUMMYFUNCTION("GOOGLETRANSLATE(A582,""en"",""hi"")"),"शरद ऋतु धूप में उपनगरीय घर नारंगी और पीला हो जाता है")</f>
        <v>शरद ऋतु धूप में उपनगरीय घर नारंगी और पीला हो जाता है</v>
      </c>
    </row>
    <row r="583">
      <c r="A583" s="1" t="s">
        <v>582</v>
      </c>
      <c r="B583" s="2" t="str">
        <f>IFERROR(__xludf.DUMMYFUNCTION("GOOGLETRANSLATE(A583,""en"",""hi"")"),"बाएं बछड़े पर नई स्कूल शैली टैटू।")</f>
        <v>बाएं बछड़े पर नई स्कूल शैली टैटू।</v>
      </c>
    </row>
    <row r="584">
      <c r="A584" s="1" t="s">
        <v>583</v>
      </c>
      <c r="B584" s="2" t="str">
        <f>IFERROR(__xludf.DUMMYFUNCTION("GOOGLETRANSLATE(A584,""en"",""hi"")"),"एक दूसरे के बगल में फलों और सब्जियों का एक संग्रह।")</f>
        <v>एक दूसरे के बगल में फलों और सब्जियों का एक संग्रह।</v>
      </c>
    </row>
    <row r="585">
      <c r="A585" s="1" t="s">
        <v>584</v>
      </c>
      <c r="B585" s="2" t="str">
        <f>IFERROR(__xludf.DUMMYFUNCTION("GOOGLETRANSLATE(A585,""en"",""hi"")"),"ओशन शोर में कोई स्विमिंग साइन नहीं")</f>
        <v>ओशन शोर में कोई स्विमिंग साइन नहीं</v>
      </c>
    </row>
    <row r="586">
      <c r="A586" s="1" t="s">
        <v>585</v>
      </c>
      <c r="B586" s="2" t="str">
        <f>IFERROR(__xludf.DUMMYFUNCTION("GOOGLETRANSLATE(A586,""en"",""hi"")"),"अभिनेता लघु फिल्म के प्रीमियर के लिए एक निजी रिसेप्शन में भाग लेते हैं।")</f>
        <v>अभिनेता लघु फिल्म के प्रीमियर के लिए एक निजी रिसेप्शन में भाग लेते हैं।</v>
      </c>
    </row>
    <row r="587">
      <c r="A587" s="1" t="s">
        <v>586</v>
      </c>
      <c r="B587" s="2" t="str">
        <f>IFERROR(__xludf.DUMMYFUNCTION("GOOGLETRANSLATE(A587,""en"",""hi"")"),"एक सफेद पृष्ठभूमि पर अमूर्त प्यारा जोकर।")</f>
        <v>एक सफेद पृष्ठभूमि पर अमूर्त प्यारा जोकर।</v>
      </c>
    </row>
    <row r="588">
      <c r="A588" s="1" t="s">
        <v>587</v>
      </c>
      <c r="B588" s="2" t="str">
        <f>IFERROR(__xludf.DUMMYFUNCTION("GOOGLETRANSLATE(A588,""en"",""hi"")"),"क्रिकेट टीम के खिलाफ मैच के दौरान क्रिकेट खिलाड़ी कार्रवाई में।")</f>
        <v>क्रिकेट टीम के खिलाफ मैच के दौरान क्रिकेट खिलाड़ी कार्रवाई में।</v>
      </c>
    </row>
    <row r="589">
      <c r="A589" s="1" t="s">
        <v>588</v>
      </c>
      <c r="B589" s="2" t="str">
        <f>IFERROR(__xludf.DUMMYFUNCTION("GOOGLETRANSLATE(A589,""en"",""hi"")"),"एक प्रदर्शन के दौरान हार्ड रॉक कलाकार")</f>
        <v>एक प्रदर्शन के दौरान हार्ड रॉक कलाकार</v>
      </c>
    </row>
    <row r="590">
      <c r="A590" s="1" t="s">
        <v>589</v>
      </c>
      <c r="B590" s="2" t="str">
        <f>IFERROR(__xludf.DUMMYFUNCTION("GOOGLETRANSLATE(A590,""en"",""hi"")"),"बाहर पहाड़ प्यासे हैं और सफेद बर्फ की प्रतीक्षा कर रहे हैं और ...")</f>
        <v>बाहर पहाड़ प्यासे हैं और सफेद बर्फ की प्रतीक्षा कर रहे हैं और ...</v>
      </c>
    </row>
    <row r="591">
      <c r="A591" s="1" t="s">
        <v>590</v>
      </c>
      <c r="B591" s="2" t="str">
        <f>IFERROR(__xludf.DUMMYFUNCTION("GOOGLETRANSLATE(A591,""en"",""hi"")"),"बागवानी तकनीशियन एक पेड़ को साफ करता है")</f>
        <v>बागवानी तकनीशियन एक पेड़ को साफ करता है</v>
      </c>
    </row>
    <row r="592">
      <c r="A592" s="1" t="s">
        <v>591</v>
      </c>
      <c r="B592" s="2" t="str">
        <f>IFERROR(__xludf.DUMMYFUNCTION("GOOGLETRANSLATE(A592,""en"",""hi"")"),"एक भूरे दरवाजे पर विंटेज धातु ताला।")</f>
        <v>एक भूरे दरवाजे पर विंटेज धातु ताला।</v>
      </c>
    </row>
    <row r="593">
      <c r="A593" s="1" t="s">
        <v>592</v>
      </c>
      <c r="B593" s="2" t="str">
        <f>IFERROR(__xludf.DUMMYFUNCTION("GOOGLETRANSLATE(A593,""en"",""hi"")"),"खेल उपकरण में हल सामग्री और एक समायोज्य, गद्देदार वापस आराम के साथ एक मोल्ड सीट है।")</f>
        <v>खेल उपकरण में हल सामग्री और एक समायोज्य, गद्देदार वापस आराम के साथ एक मोल्ड सीट है।</v>
      </c>
    </row>
    <row r="594">
      <c r="A594" s="1" t="s">
        <v>593</v>
      </c>
      <c r="B594" s="2" t="str">
        <f>IFERROR(__xludf.DUMMYFUNCTION("GOOGLETRANSLATE(A594,""en"",""hi"")"),"व्यक्ति द्वारा आकाश में शहर")</f>
        <v>व्यक्ति द्वारा आकाश में शहर</v>
      </c>
    </row>
    <row r="595">
      <c r="A595" s="1" t="s">
        <v>594</v>
      </c>
      <c r="B595" s="2" t="str">
        <f>IFERROR(__xludf.DUMMYFUNCTION("GOOGLETRANSLATE(A595,""en"",""hi"")"),"एक घटना फॉरब्रैंड के दौरान अभिनेता पॉज़।")</f>
        <v>एक घटना फॉरब्रैंड के दौरान अभिनेता पॉज़।</v>
      </c>
    </row>
    <row r="596">
      <c r="A596" s="1" t="s">
        <v>595</v>
      </c>
      <c r="B596" s="2" t="str">
        <f>IFERROR(__xludf.DUMMYFUNCTION("GOOGLETRANSLATE(A596,""en"",""hi"")"),"सर्दियों में बढ़ने वाले पौधों की तस्वीरें")</f>
        <v>सर्दियों में बढ़ने वाले पौधों की तस्वीरें</v>
      </c>
    </row>
    <row r="597">
      <c r="A597" s="1" t="s">
        <v>596</v>
      </c>
      <c r="B597" s="2" t="str">
        <f>IFERROR(__xludf.DUMMYFUNCTION("GOOGLETRANSLATE(A597,""en"",""hi"")"),"एक गोलाकार डाइनिंग टेबल को घर में कुर्सियों से घेर लिया जाता है")</f>
        <v>एक गोलाकार डाइनिंग टेबल को घर में कुर्सियों से घेर लिया जाता है</v>
      </c>
    </row>
    <row r="598">
      <c r="A598" s="1" t="s">
        <v>597</v>
      </c>
      <c r="B598" s="2" t="str">
        <f>IFERROR(__xludf.DUMMYFUNCTION("GOOGLETRANSLATE(A598,""en"",""hi"")"),"हिप हॉप कलाकार दौरे के हिस्से के रूप में प्रदर्शन करता है")</f>
        <v>हिप हॉप कलाकार दौरे के हिस्से के रूप में प्रदर्शन करता है</v>
      </c>
    </row>
    <row r="599">
      <c r="A599" s="1" t="s">
        <v>598</v>
      </c>
      <c r="B599" s="2" t="str">
        <f>IFERROR(__xludf.DUMMYFUNCTION("GOOGLETRANSLATE(A599,""en"",""hi"")"),"प्रशंसकों ने उत्सुकता से त्यौहार के लिए द्वार खोलने की प्रतीक्षा की।")</f>
        <v>प्रशंसकों ने उत्सुकता से त्यौहार के लिए द्वार खोलने की प्रतीक्षा की।</v>
      </c>
    </row>
    <row r="600">
      <c r="A600" s="1" t="s">
        <v>599</v>
      </c>
      <c r="B600" s="2" t="str">
        <f>IFERROR(__xludf.DUMMYFUNCTION("GOOGLETRANSLATE(A600,""en"",""hi"")"),"ओपेरा के प्रेत ने प्रोम कपड़े को प्रेरित किया")</f>
        <v>ओपेरा के प्रेत ने प्रोम कपड़े को प्रेरित किया</v>
      </c>
    </row>
    <row r="601">
      <c r="A601" s="1" t="s">
        <v>600</v>
      </c>
      <c r="B601" s="2" t="str">
        <f>IFERROR(__xludf.DUMMYFUNCTION("GOOGLETRANSLATE(A601,""en"",""hi"")"),"एक जिमनास्टिक लड़की के सिल्हूट।")</f>
        <v>एक जिमनास्टिक लड़की के सिल्हूट।</v>
      </c>
    </row>
    <row r="602">
      <c r="A602" s="1" t="s">
        <v>601</v>
      </c>
      <c r="B602" s="2" t="str">
        <f>IFERROR(__xludf.DUMMYFUNCTION("GOOGLETRANSLATE(A602,""en"",""hi"")"),"किशोर पॉप कलाकार प्रीमियर पर आता है")</f>
        <v>किशोर पॉप कलाकार प्रीमियर पर आता है</v>
      </c>
    </row>
    <row r="603">
      <c r="A603" s="1" t="s">
        <v>602</v>
      </c>
      <c r="B603" s="2" t="str">
        <f>IFERROR(__xludf.DUMMYFUNCTION("GOOGLETRANSLATE(A603,""en"",""hi"")"),"छवि में शामिल हो सकते हैं: व्यक्ति, मंच पर, खड़े होकर और एक संगीत वाद्ययंत्र बजाना")</f>
        <v>छवि में शामिल हो सकते हैं: व्यक्ति, मंच पर, खड़े होकर और एक संगीत वाद्ययंत्र बजाना</v>
      </c>
    </row>
    <row r="604">
      <c r="A604" s="1" t="s">
        <v>603</v>
      </c>
      <c r="B604" s="2" t="str">
        <f>IFERROR(__xludf.DUMMYFUNCTION("GOOGLETRANSLATE(A604,""en"",""hi"")"),"जंगल में एक गर्मियों में घास के मैदान पर घोड़ा चराई")</f>
        <v>जंगल में एक गर्मियों में घास के मैदान पर घोड़ा चराई</v>
      </c>
    </row>
    <row r="605">
      <c r="A605" s="1" t="s">
        <v>604</v>
      </c>
      <c r="B605" s="2" t="str">
        <f>IFERROR(__xludf.DUMMYFUNCTION("GOOGLETRANSLATE(A605,""en"",""hi"")"),"पहाड़ी क्षेत्र में सड़क")</f>
        <v>पहाड़ी क्षेत्र में सड़क</v>
      </c>
    </row>
    <row r="606">
      <c r="A606" s="1" t="s">
        <v>605</v>
      </c>
      <c r="B606" s="2" t="str">
        <f>IFERROR(__xludf.DUMMYFUNCTION("GOOGLETRANSLATE(A606,""en"",""hi"")"),"व्यक्ति 48 वें वार्षिक पुरस्कार रेड कालीन पर आता है")</f>
        <v>व्यक्ति 48 वें वार्षिक पुरस्कार रेड कालीन पर आता है</v>
      </c>
    </row>
    <row r="607">
      <c r="A607" s="1" t="s">
        <v>606</v>
      </c>
      <c r="B607" s="2" t="str">
        <f>IFERROR(__xludf.DUMMYFUNCTION("GOOGLETRANSLATE(A607,""en"",""hi"")"),"अवधारणा चित्रण कुछ पैरों के निशान पर एक आवर्धक ग्लास दिखा रहा है")</f>
        <v>अवधारणा चित्रण कुछ पैरों के निशान पर एक आवर्धक ग्लास दिखा रहा है</v>
      </c>
    </row>
    <row r="608">
      <c r="A608" s="1" t="s">
        <v>607</v>
      </c>
      <c r="B608" s="2" t="str">
        <f>IFERROR(__xludf.DUMMYFUNCTION("GOOGLETRANSLATE(A608,""en"",""hi"")"),"हरे और पीले रॉयल्टी के साथ कोब पर सचित्र मकई")</f>
        <v>हरे और पीले रॉयल्टी के साथ कोब पर सचित्र मकई</v>
      </c>
    </row>
    <row r="609">
      <c r="A609" s="1" t="s">
        <v>608</v>
      </c>
      <c r="B609" s="2" t="str">
        <f>IFERROR(__xludf.DUMMYFUNCTION("GOOGLETRANSLATE(A609,""en"",""hi"")"),"फिल्म चरित्र एक खोपड़ी में जोड़ा गया।")</f>
        <v>फिल्म चरित्र एक खोपड़ी में जोड़ा गया।</v>
      </c>
    </row>
    <row r="610">
      <c r="A610" s="1" t="s">
        <v>609</v>
      </c>
      <c r="B610" s="2" t="str">
        <f>IFERROR(__xludf.DUMMYFUNCTION("GOOGLETRANSLATE(A610,""en"",""hi"")"),"एक सार्वजनिक पार्क में पानी से बतख")</f>
        <v>एक सार्वजनिक पार्क में पानी से बतख</v>
      </c>
    </row>
    <row r="611">
      <c r="A611" s="1" t="s">
        <v>610</v>
      </c>
      <c r="B611" s="2" t="str">
        <f>IFERROR(__xludf.DUMMYFUNCTION("GOOGLETRANSLATE(A611,""en"",""hi"")"),"चर्च को गोथिक संरचना कहा जाता है और मुख्य चर्चों में से एक है")</f>
        <v>चर्च को गोथिक संरचना कहा जाता है और मुख्य चर्चों में से एक है</v>
      </c>
    </row>
    <row r="612">
      <c r="A612" s="1" t="s">
        <v>611</v>
      </c>
      <c r="B612" s="2" t="str">
        <f>IFERROR(__xludf.DUMMYFUNCTION("GOOGLETRANSLATE(A612,""en"",""hi"")"),"कलाकार स्टूडियो में श्रृंखला में भाग लेते हैं")</f>
        <v>कलाकार स्टूडियो में श्रृंखला में भाग लेते हैं</v>
      </c>
    </row>
    <row r="613">
      <c r="A613" s="1" t="s">
        <v>612</v>
      </c>
      <c r="B613" s="2" t="str">
        <f>IFERROR(__xludf.DUMMYFUNCTION("GOOGLETRANSLATE(A613,""en"",""hi"")"),"अमेरिकी फुटबॉल खिलाड़ी एक फुटबॉल खेल की दूसरी तिमाही के दौरान स्पोर्ट्स टीम के खिलाफ टचडाउन के लिए चलता है")</f>
        <v>अमेरिकी फुटबॉल खिलाड़ी एक फुटबॉल खेल की दूसरी तिमाही के दौरान स्पोर्ट्स टीम के खिलाफ टचडाउन के लिए चलता है</v>
      </c>
    </row>
    <row r="614">
      <c r="A614" s="1" t="s">
        <v>613</v>
      </c>
      <c r="B614" s="2" t="str">
        <f>IFERROR(__xludf.DUMMYFUNCTION("GOOGLETRANSLATE(A614,""en"",""hi"")"),"अभिनेता और उपन्यासवादी फिल्म प्रीमियर में भाग लेते हैं")</f>
        <v>अभिनेता और उपन्यासवादी फिल्म प्रीमियर में भाग लेते हैं</v>
      </c>
    </row>
    <row r="615">
      <c r="A615" s="1" t="s">
        <v>614</v>
      </c>
      <c r="B615" s="2" t="str">
        <f>IFERROR(__xludf.DUMMYFUNCTION("GOOGLETRANSLATE(A615,""en"",""hi"")"),"मैं सुंदर भूमि और पहाड़ों की वजह से जाऊंगा")</f>
        <v>मैं सुंदर भूमि और पहाड़ों की वजह से जाऊंगा</v>
      </c>
    </row>
    <row r="616">
      <c r="A616" s="1" t="s">
        <v>615</v>
      </c>
      <c r="B616" s="2" t="str">
        <f>IFERROR(__xludf.DUMMYFUNCTION("GOOGLETRANSLATE(A616,""en"",""hi"")"),"ध्वज बनाने वाले विभिन्न मसाले।")</f>
        <v>ध्वज बनाने वाले विभिन्न मसाले।</v>
      </c>
    </row>
    <row r="617">
      <c r="A617" s="1" t="s">
        <v>616</v>
      </c>
      <c r="B617" s="2" t="str">
        <f>IFERROR(__xludf.DUMMYFUNCTION("GOOGLETRANSLATE(A617,""en"",""hi"")"),"एक जंगल में एक बढ़ता हुआ पौधा")</f>
        <v>एक जंगल में एक बढ़ता हुआ पौधा</v>
      </c>
    </row>
    <row r="618">
      <c r="A618" s="1" t="s">
        <v>617</v>
      </c>
      <c r="B618" s="2" t="str">
        <f>IFERROR(__xludf.DUMMYFUNCTION("GOOGLETRANSLATE(A618,""en"",""hi"")"),"घटना में भाग लेने वाले छात्रों की एक समूह फोटो और उनके प्रमाणपत्र प्राप्त हुए।")</f>
        <v>घटना में भाग लेने वाले छात्रों की एक समूह फोटो और उनके प्रमाणपत्र प्राप्त हुए।</v>
      </c>
    </row>
    <row r="619">
      <c r="A619" s="1" t="s">
        <v>618</v>
      </c>
      <c r="B619" s="2" t="str">
        <f>IFERROR(__xludf.DUMMYFUNCTION("GOOGLETRANSLATE(A619,""en"",""hi"")"),"एक ग्राफ के आकार में ढेर अंडे, एक सफेद पृष्ठभूमि पर अलग")</f>
        <v>एक ग्राफ के आकार में ढेर अंडे, एक सफेद पृष्ठभूमि पर अलग</v>
      </c>
    </row>
    <row r="620">
      <c r="A620" s="1" t="s">
        <v>619</v>
      </c>
      <c r="B620" s="2" t="str">
        <f>IFERROR(__xludf.DUMMYFUNCTION("GOOGLETRANSLATE(A620,""en"",""hi"")"),"समारोह में गायन व्यक्ति के करीब")</f>
        <v>समारोह में गायन व्यक्ति के करीब</v>
      </c>
    </row>
    <row r="621">
      <c r="A621" s="1" t="s">
        <v>620</v>
      </c>
      <c r="B621" s="2" t="str">
        <f>IFERROR(__xludf.DUMMYFUNCTION("GOOGLETRANSLATE(A621,""en"",""hi"")"),"लेखक और अभिनेता प्रीमियर में भाग लेते हैं।")</f>
        <v>लेखक और अभिनेता प्रीमियर में भाग लेते हैं।</v>
      </c>
    </row>
    <row r="622">
      <c r="A622" s="1" t="s">
        <v>220</v>
      </c>
      <c r="B622" s="2" t="str">
        <f>IFERROR(__xludf.DUMMYFUNCTION("GOOGLETRANSLATE(A622,""en"",""hi"")"),"अभिनेता प्रीमियर पर आता है")</f>
        <v>अभिनेता प्रीमियर पर आता है</v>
      </c>
    </row>
    <row r="623">
      <c r="A623" s="1" t="s">
        <v>621</v>
      </c>
      <c r="B623" s="2" t="str">
        <f>IFERROR(__xludf.DUMMYFUNCTION("GOOGLETRANSLATE(A623,""en"",""hi"")"),"ट्रेन से बड़ी बर्फ")</f>
        <v>ट्रेन से बड़ी बर्फ</v>
      </c>
    </row>
    <row r="624">
      <c r="A624" s="1" t="s">
        <v>622</v>
      </c>
      <c r="B624" s="2" t="str">
        <f>IFERROR(__xludf.DUMMYFUNCTION("GOOGLETRANSLATE(A624,""en"",""hi"")"),"कलाकार और पॉप रॉक कलाकार फैशन शो द्वारा कपड़ों के कारोबार में भाग लेते हैं।")</f>
        <v>कलाकार और पॉप रॉक कलाकार फैशन शो द्वारा कपड़ों के कारोबार में भाग लेते हैं।</v>
      </c>
    </row>
    <row r="625">
      <c r="A625" s="1" t="s">
        <v>623</v>
      </c>
      <c r="B625" s="2" t="str">
        <f>IFERROR(__xludf.DUMMYFUNCTION("GOOGLETRANSLATE(A625,""en"",""hi"")"),"शादी के मुद्दे में विशेष रुप से प्रदर्शित। पत्रिका।")</f>
        <v>शादी के मुद्दे में विशेष रुप से प्रदर्शित। पत्रिका।</v>
      </c>
    </row>
    <row r="626">
      <c r="A626" s="1" t="s">
        <v>624</v>
      </c>
      <c r="B626" s="2" t="str">
        <f>IFERROR(__xludf.DUMMYFUNCTION("GOOGLETRANSLATE(A626,""en"",""hi"")"),"छोटे लड़के और उसकी बहन पिता के साथ उष्णकटिबंधीय समुद्र तट पर एक साथ खेल रहे हैं।")</f>
        <v>छोटे लड़के और उसकी बहन पिता के साथ उष्णकटिबंधीय समुद्र तट पर एक साथ खेल रहे हैं।</v>
      </c>
    </row>
    <row r="627">
      <c r="A627" s="1" t="s">
        <v>625</v>
      </c>
      <c r="B627" s="2" t="str">
        <f>IFERROR(__xludf.DUMMYFUNCTION("GOOGLETRANSLATE(A627,""en"",""hi"")"),"स्कोच किए गए जंगलों पर सूर्य की स्थापना।")</f>
        <v>स्कोच किए गए जंगलों पर सूर्य की स्थापना।</v>
      </c>
    </row>
    <row r="628">
      <c r="A628" s="1" t="s">
        <v>626</v>
      </c>
      <c r="B628" s="2" t="str">
        <f>IFERROR(__xludf.DUMMYFUNCTION("GOOGLETRANSLATE(A628,""en"",""hi"")"),"व्यक्ति गोंद के निर्माता के खिलाफ कानूनी कार्रवाई करने पर विचार कर रहा है।")</f>
        <v>व्यक्ति गोंद के निर्माता के खिलाफ कानूनी कार्रवाई करने पर विचार कर रहा है।</v>
      </c>
    </row>
    <row r="629">
      <c r="A629" s="1" t="s">
        <v>627</v>
      </c>
      <c r="B629" s="2" t="str">
        <f>IFERROR(__xludf.DUMMYFUNCTION("GOOGLETRANSLATE(A629,""en"",""hi"")"),"एक किल्ट में कुत्ता :)")</f>
        <v>एक किल्ट में कुत्ता :)</v>
      </c>
    </row>
    <row r="630">
      <c r="A630" s="1" t="s">
        <v>628</v>
      </c>
      <c r="B630" s="2" t="str">
        <f>IFERROR(__xludf.DUMMYFUNCTION("GOOGLETRANSLATE(A630,""en"",""hi"")"),"एक त्रिकोणीय अधिकारी टहलते हैं।")</f>
        <v>एक त्रिकोणीय अधिकारी टहलते हैं।</v>
      </c>
    </row>
    <row r="631">
      <c r="A631" s="1" t="s">
        <v>629</v>
      </c>
      <c r="B631" s="2" t="str">
        <f>IFERROR(__xludf.DUMMYFUNCTION("GOOGLETRANSLATE(A631,""en"",""hi"")"),"कागज के ढेर पर एक सेब, क्लोज-अप")</f>
        <v>कागज के ढेर पर एक सेब, क्लोज-अप</v>
      </c>
    </row>
    <row r="632">
      <c r="A632" s="1" t="s">
        <v>630</v>
      </c>
      <c r="B632" s="2" t="str">
        <f>IFERROR(__xludf.DUMMYFUNCTION("GOOGLETRANSLATE(A632,""en"",""hi"")"),"टेनिस खिलाड़ी टेनिस खिलाड़ी को हराकर अपने घुटनों पर गिर जाता है।")</f>
        <v>टेनिस खिलाड़ी टेनिस खिलाड़ी को हराकर अपने घुटनों पर गिर जाता है।</v>
      </c>
    </row>
    <row r="633">
      <c r="A633" s="1" t="s">
        <v>631</v>
      </c>
      <c r="B633" s="2" t="str">
        <f>IFERROR(__xludf.DUMMYFUNCTION("GOOGLETRANSLATE(A633,""en"",""hi"")"),"पत्र पी ने गेंदों का उपयोग करके वर्तनी की, एक सफेद पृष्ठभूमि पर अलग")</f>
        <v>पत्र पी ने गेंदों का उपयोग करके वर्तनी की, एक सफेद पृष्ठभूमि पर अलग</v>
      </c>
    </row>
    <row r="634">
      <c r="A634" s="1" t="s">
        <v>632</v>
      </c>
      <c r="B634" s="2" t="str">
        <f>IFERROR(__xludf.DUMMYFUNCTION("GOOGLETRANSLATE(A634,""en"",""hi"")"),"उद्यम वित्त पोषित कंपनी ने इन चीनी को बुलाया - चमकीले, धीमी गति से स्मोक्ड पसलियों")</f>
        <v>उद्यम वित्त पोषित कंपनी ने इन चीनी को बुलाया - चमकीले, धीमी गति से स्मोक्ड पसलियों</v>
      </c>
    </row>
    <row r="635">
      <c r="A635" s="1" t="s">
        <v>633</v>
      </c>
      <c r="B635" s="2" t="str">
        <f>IFERROR(__xludf.DUMMYFUNCTION("GOOGLETRANSLATE(A635,""en"",""hi"")"),"एक सफेद पृष्ठभूमि पर ईस्टर अंडे और घास के साथ एक टोकरी में बैठे पिल्ला।")</f>
        <v>एक सफेद पृष्ठभूमि पर ईस्टर अंडे और घास के साथ एक टोकरी में बैठे पिल्ला।</v>
      </c>
    </row>
    <row r="636">
      <c r="A636" s="1" t="s">
        <v>634</v>
      </c>
      <c r="B636" s="2" t="str">
        <f>IFERROR(__xludf.DUMMYFUNCTION("GOOGLETRANSLATE(A636,""en"",""hi"")"),"रात में काले आकाश में चंद्रमा")</f>
        <v>रात में काले आकाश में चंद्रमा</v>
      </c>
    </row>
    <row r="637">
      <c r="A637" s="1" t="s">
        <v>635</v>
      </c>
      <c r="B637" s="2" t="str">
        <f>IFERROR(__xludf.DUMMYFUNCTION("GOOGLETRANSLATE(A637,""en"",""hi"")"),"व्यक्ति ने मोड़ से गुजरने के साथ उज्ज्वल गलियारा घुमावदार")</f>
        <v>व्यक्ति ने मोड़ से गुजरने के साथ उज्ज्वल गलियारा घुमावदार</v>
      </c>
    </row>
    <row r="638">
      <c r="A638" s="1" t="s">
        <v>636</v>
      </c>
      <c r="B638" s="2" t="str">
        <f>IFERROR(__xludf.DUMMYFUNCTION("GOOGLETRANSLATE(A638,""en"",""hi"")"),"मुझे पसंद है कि उन्होंने एक तेज शटर गति कैसे चुनी और भालू के चारों ओर पानी पर कब्जा कर लिया")</f>
        <v>मुझे पसंद है कि उन्होंने एक तेज शटर गति कैसे चुनी और भालू के चारों ओर पानी पर कब्जा कर लिया</v>
      </c>
    </row>
    <row r="639">
      <c r="A639" s="1" t="s">
        <v>637</v>
      </c>
      <c r="B639" s="2" t="str">
        <f>IFERROR(__xludf.DUMMYFUNCTION("GOOGLETRANSLATE(A639,""en"",""hi"")"),"चुंबकीय क्षेत्र और विद्युत धाराएं जटिल बलों को उत्पन्न करती हैं जिनके पास हर दिन जीवन पर असंगत प्रभाव पड़ता है।")</f>
        <v>चुंबकीय क्षेत्र और विद्युत धाराएं जटिल बलों को उत्पन्न करती हैं जिनके पास हर दिन जीवन पर असंगत प्रभाव पड़ता है।</v>
      </c>
    </row>
    <row r="640">
      <c r="A640" s="1" t="s">
        <v>136</v>
      </c>
      <c r="B640" s="2" t="str">
        <f>IFERROR(__xludf.DUMMYFUNCTION("GOOGLETRANSLATE(A640,""en"",""hi"")"),"लड़कियों बास्केटबॉल खेल से छवियां।")</f>
        <v>लड़कियों बास्केटबॉल खेल से छवियां।</v>
      </c>
    </row>
    <row r="641">
      <c r="A641" s="1" t="s">
        <v>638</v>
      </c>
      <c r="B641" s="2" t="str">
        <f>IFERROR(__xludf.DUMMYFUNCTION("GOOGLETRANSLATE(A641,""en"",""hi"")"),"पुराने शहर में सुरंग")</f>
        <v>पुराने शहर में सुरंग</v>
      </c>
    </row>
    <row r="642">
      <c r="A642" s="1" t="s">
        <v>639</v>
      </c>
      <c r="B642" s="2" t="str">
        <f>IFERROR(__xludf.DUMMYFUNCTION("GOOGLETRANSLATE(A642,""en"",""hi"")"),"उसके मुंह के चारों ओर एक पीले मापने वाले टेप वाली महिला, हरे रंग में अलग हो गई")</f>
        <v>उसके मुंह के चारों ओर एक पीले मापने वाले टेप वाली महिला, हरे रंग में अलग हो गई</v>
      </c>
    </row>
    <row r="643">
      <c r="A643" s="1" t="s">
        <v>640</v>
      </c>
      <c r="B643" s="2" t="str">
        <f>IFERROR(__xludf.DUMMYFUNCTION("GOOGLETRANSLATE(A643,""en"",""hi"")"),"झुर्रीदार मेंढक: पश्चिमी घाटों के लिए एक स्थानिक")</f>
        <v>झुर्रीदार मेंढक: पश्चिमी घाटों के लिए एक स्थानिक</v>
      </c>
    </row>
    <row r="644">
      <c r="A644" s="1" t="s">
        <v>641</v>
      </c>
      <c r="B644" s="2" t="str">
        <f>IFERROR(__xludf.DUMMYFUNCTION("GOOGLETRANSLATE(A644,""en"",""hi"")"),"क्या आपके पास बनाने का बड़ा निर्णय है, और आप सोच रहे हैं - क्या आप एक संकेत के लिए देवता से प्रार्थना कर सकते हैं? कविता पुस्तक क्या कहती है।")</f>
        <v>क्या आपके पास बनाने का बड़ा निर्णय है, और आप सोच रहे हैं - क्या आप एक संकेत के लिए देवता से प्रार्थना कर सकते हैं? कविता पुस्तक क्या कहती है।</v>
      </c>
    </row>
    <row r="645">
      <c r="A645" s="1" t="s">
        <v>642</v>
      </c>
      <c r="B645" s="2" t="str">
        <f>IFERROR(__xludf.DUMMYFUNCTION("GOOGLETRANSLATE(A645,""en"",""hi"")"),"किसान ने अपने मवेशियों के साथ मैदान लगाया")</f>
        <v>किसान ने अपने मवेशियों के साथ मैदान लगाया</v>
      </c>
    </row>
    <row r="646">
      <c r="A646" s="1" t="s">
        <v>643</v>
      </c>
      <c r="B646" s="2" t="str">
        <f>IFERROR(__xludf.DUMMYFUNCTION("GOOGLETRANSLATE(A646,""en"",""hi"")"),"एक आदमी और लड़के एक खड़ी ढलान पर गायों और बकरियों पर")</f>
        <v>एक आदमी और लड़के एक खड़ी ढलान पर गायों और बकरियों पर</v>
      </c>
    </row>
    <row r="647">
      <c r="A647" s="1" t="s">
        <v>644</v>
      </c>
      <c r="B647" s="2" t="str">
        <f>IFERROR(__xludf.DUMMYFUNCTION("GOOGLETRANSLATE(A647,""en"",""hi"")"),"प्रायोगिक सेटअप का ब्लॉक आरेख")</f>
        <v>प्रायोगिक सेटअप का ब्लॉक आरेख</v>
      </c>
    </row>
    <row r="648">
      <c r="A648" s="1" t="s">
        <v>645</v>
      </c>
      <c r="B648" s="2" t="str">
        <f>IFERROR(__xludf.DUMMYFUNCTION("GOOGLETRANSLATE(A648,""en"",""hi"")"),"प्यार एक सुंदर फूल की तरह है ...")</f>
        <v>प्यार एक सुंदर फूल की तरह है ...</v>
      </c>
    </row>
    <row r="649">
      <c r="A649" s="1" t="s">
        <v>646</v>
      </c>
      <c r="B649" s="2" t="str">
        <f>IFERROR(__xludf.DUMMYFUNCTION("GOOGLETRANSLATE(A649,""en"",""hi"")"),"एक हैंडबॉल खिलाड़ी का आइकन चित्रण रेट्रो शैली में अलग-अलग पृष्ठभूमि पर सर्कल के अंदर गेंद स्कोरिंग सेट फेंकने वाली गेंद स्कोरिंग।")</f>
        <v>एक हैंडबॉल खिलाड़ी का आइकन चित्रण रेट्रो शैली में अलग-अलग पृष्ठभूमि पर सर्कल के अंदर गेंद स्कोरिंग सेट फेंकने वाली गेंद स्कोरिंग।</v>
      </c>
    </row>
    <row r="650">
      <c r="A650" s="1" t="s">
        <v>647</v>
      </c>
      <c r="B650" s="2" t="str">
        <f>IFERROR(__xludf.DUMMYFUNCTION("GOOGLETRANSLATE(A650,""en"",""hi"")"),"पूल क्षेत्र से सड़क का दृश्य")</f>
        <v>पूल क्षेत्र से सड़क का दृश्य</v>
      </c>
    </row>
    <row r="651">
      <c r="A651" s="1" t="s">
        <v>648</v>
      </c>
      <c r="B651" s="2" t="str">
        <f>IFERROR(__xludf.DUMMYFUNCTION("GOOGLETRANSLATE(A651,""en"",""hi"")"),"फिल्म चरित्र और व्यक्ति एक स्क्रीनिंग में भाग लेते हैं")</f>
        <v>फिल्म चरित्र और व्यक्ति एक स्क्रीनिंग में भाग लेते हैं</v>
      </c>
    </row>
    <row r="652">
      <c r="A652" s="1" t="s">
        <v>649</v>
      </c>
      <c r="B652" s="2" t="str">
        <f>IFERROR(__xludf.DUMMYFUNCTION("GOOGLETRANSLATE(A652,""en"",""hi"")"),"एक बैठक में चर्चा करने वाले व्यापार अधिकारी")</f>
        <v>एक बैठक में चर्चा करने वाले व्यापार अधिकारी</v>
      </c>
    </row>
    <row r="653">
      <c r="A653" s="1" t="s">
        <v>650</v>
      </c>
      <c r="B653" s="2" t="str">
        <f>IFERROR(__xludf.DUMMYFUNCTION("GOOGLETRANSLATE(A653,""en"",""hi"")"),"खिड़की से फूलों और पुस्तक के साथ फूलदान")</f>
        <v>खिड़की से फूलों और पुस्तक के साथ फूलदान</v>
      </c>
    </row>
    <row r="654">
      <c r="A654" s="1" t="s">
        <v>651</v>
      </c>
      <c r="B654" s="2" t="str">
        <f>IFERROR(__xludf.DUMMYFUNCTION("GOOGLETRANSLATE(A654,""en"",""hi"")"),"एक गुलाबी पृष्ठभूमि पर फंकी लेस के साथ एक महिला के जूते का एक क्लोज-अप विवरण शॉट")</f>
        <v>एक गुलाबी पृष्ठभूमि पर फंकी लेस के साथ एक महिला के जूते का एक क्लोज-अप विवरण शॉट</v>
      </c>
    </row>
    <row r="655">
      <c r="A655" s="1" t="s">
        <v>652</v>
      </c>
      <c r="B655" s="2" t="str">
        <f>IFERROR(__xludf.DUMMYFUNCTION("GOOGLETRANSLATE(A655,""en"",""hi"")"),"एक लाल पृष्ठभूमि पर सोने का हिमपात।")</f>
        <v>एक लाल पृष्ठभूमि पर सोने का हिमपात।</v>
      </c>
    </row>
    <row r="656">
      <c r="A656" s="1" t="s">
        <v>653</v>
      </c>
      <c r="B656" s="2" t="str">
        <f>IFERROR(__xludf.DUMMYFUNCTION("GOOGLETRANSLATE(A656,""en"",""hi"")"),"बर्फ के संकेतों पर बर्फ दिखाया गया है क्योंकि लोग बारिश और बर्फीली स्थितियों के माध्यम से अपना रास्ता बनाते हैं क्योंकि कनाडाई जनगणना विभाजन को बर्फ के तूफान से मारा गया था।")</f>
        <v>बर्फ के संकेतों पर बर्फ दिखाया गया है क्योंकि लोग बारिश और बर्फीली स्थितियों के माध्यम से अपना रास्ता बनाते हैं क्योंकि कनाडाई जनगणना विभाजन को बर्फ के तूफान से मारा गया था।</v>
      </c>
    </row>
    <row r="657">
      <c r="A657" s="1" t="s">
        <v>654</v>
      </c>
      <c r="B657" s="2" t="str">
        <f>IFERROR(__xludf.DUMMYFUNCTION("GOOGLETRANSLATE(A657,""en"",""hi"")"),"बर्फबारी के बाद; बर्फ से ढकी आवासीय सड़क")</f>
        <v>बर्फबारी के बाद; बर्फ से ढकी आवासीय सड़क</v>
      </c>
    </row>
    <row r="658">
      <c r="A658" s="1" t="s">
        <v>655</v>
      </c>
      <c r="B658" s="2" t="str">
        <f>IFERROR(__xludf.DUMMYFUNCTION("GOOGLETRANSLATE(A658,""en"",""hi"")"),"एक शहर की पृष्ठभूमि पर विस्तारित हथियारों के साथ हवा में कूदते हुए खुशहाल युवक")</f>
        <v>एक शहर की पृष्ठभूमि पर विस्तारित हथियारों के साथ हवा में कूदते हुए खुशहाल युवक</v>
      </c>
    </row>
    <row r="659">
      <c r="A659" s="1" t="s">
        <v>656</v>
      </c>
      <c r="B659" s="2" t="str">
        <f>IFERROR(__xludf.DUMMYFUNCTION("GOOGLETRANSLATE(A659,""en"",""hi"")"),"छवि में हो सकता है: व्यक्ति, मंच पर, एक संगीत वाद्ययंत्र और इनडोर खेल रहा है")</f>
        <v>छवि में हो सकता है: व्यक्ति, मंच पर, एक संगीत वाद्ययंत्र और इनडोर खेल रहा है</v>
      </c>
    </row>
    <row r="660">
      <c r="A660" s="1" t="s">
        <v>657</v>
      </c>
      <c r="B660" s="2" t="str">
        <f>IFERROR(__xludf.DUMMYFUNCTION("GOOGLETRANSLATE(A660,""en"",""hi"")"),"जिम में आदमी")</f>
        <v>जिम में आदमी</v>
      </c>
    </row>
    <row r="661">
      <c r="A661" s="1" t="s">
        <v>658</v>
      </c>
      <c r="B661" s="2" t="str">
        <f>IFERROR(__xludf.DUMMYFUNCTION("GOOGLETRANSLATE(A661,""en"",""hi"")"),"घर में मंदिर के लिए आंतरिक डिजाइन विचार")</f>
        <v>घर में मंदिर के लिए आंतरिक डिजाइन विचार</v>
      </c>
    </row>
    <row r="662">
      <c r="A662" s="1" t="s">
        <v>659</v>
      </c>
      <c r="B662" s="2" t="str">
        <f>IFERROR(__xludf.DUMMYFUNCTION("GOOGLETRANSLATE(A662,""en"",""hi"")"),"एक गर्भवती महिला मुक्त वेक्टर का सिल्हूट")</f>
        <v>एक गर्भवती महिला मुक्त वेक्टर का सिल्हूट</v>
      </c>
    </row>
    <row r="663">
      <c r="A663" s="1" t="s">
        <v>660</v>
      </c>
      <c r="B663" s="2" t="str">
        <f>IFERROR(__xludf.DUMMYFUNCTION("GOOGLETRANSLATE(A663,""en"",""hi"")"),"स्वर्ग: वह अपने साथी और भौगोलिक फीचर श्रेणी के साथ रह रही है")</f>
        <v>स्वर्ग: वह अपने साथी और भौगोलिक फीचर श्रेणी के साथ रह रही है</v>
      </c>
    </row>
    <row r="664">
      <c r="A664" s="1" t="s">
        <v>661</v>
      </c>
      <c r="B664" s="2" t="str">
        <f>IFERROR(__xludf.DUMMYFUNCTION("GOOGLETRANSLATE(A664,""en"",""hi"")"),"जानवर राज्य में घास में बैठता है")</f>
        <v>जानवर राज्य में घास में बैठता है</v>
      </c>
    </row>
    <row r="665">
      <c r="A665" s="1" t="s">
        <v>662</v>
      </c>
      <c r="B665" s="2" t="str">
        <f>IFERROR(__xludf.DUMMYFUNCTION("GOOGLETRANSLATE(A665,""en"",""hi"")"),"एक दुल्हन का चित्र और उनकी शादी के बाद पहाड़ को देखकर व्यक्ति")</f>
        <v>एक दुल्हन का चित्र और उनकी शादी के बाद पहाड़ को देखकर व्यक्ति</v>
      </c>
    </row>
    <row r="666">
      <c r="A666" s="1" t="s">
        <v>663</v>
      </c>
      <c r="B666" s="2" t="str">
        <f>IFERROR(__xludf.DUMMYFUNCTION("GOOGLETRANSLATE(A666,""en"",""hi"")"),"गुलाबी के स्पर्श के साथ काले मैट।")</f>
        <v>गुलाबी के स्पर्श के साथ काले मैट।</v>
      </c>
    </row>
    <row r="667">
      <c r="A667" s="1" t="s">
        <v>664</v>
      </c>
      <c r="B667" s="2" t="str">
        <f>IFERROR(__xludf.DUMMYFUNCTION("GOOGLETRANSLATE(A667,""en"",""hi"")"),"शीतकालीन जंगल में गति")</f>
        <v>शीतकालीन जंगल में गति</v>
      </c>
    </row>
    <row r="668">
      <c r="A668" s="1" t="s">
        <v>665</v>
      </c>
      <c r="B668" s="2" t="str">
        <f>IFERROR(__xludf.DUMMYFUNCTION("GOOGLETRANSLATE(A668,""en"",""hi"")"),"ताजा समुद्री भोजन बाजार में बिक्री के लिए एक रंगीन बेंच पर सार्डिन का समूह।")</f>
        <v>ताजा समुद्री भोजन बाजार में बिक्री के लिए एक रंगीन बेंच पर सार्डिन का समूह।</v>
      </c>
    </row>
    <row r="669">
      <c r="A669" s="1" t="s">
        <v>666</v>
      </c>
      <c r="B669" s="2" t="str">
        <f>IFERROR(__xludf.DUMMYFUNCTION("GOOGLETRANSLATE(A669,""en"",""hi"")"),"यह पिछले साल का पेड़ था।")</f>
        <v>यह पिछले साल का पेड़ था।</v>
      </c>
    </row>
    <row r="670">
      <c r="A670" s="1" t="s">
        <v>667</v>
      </c>
      <c r="B670" s="2" t="str">
        <f>IFERROR(__xludf.DUMMYFUNCTION("GOOGLETRANSLATE(A670,""en"",""hi"")"),"पुरस्कार और अभिनेता पुरस्कार पर")</f>
        <v>पुरस्कार और अभिनेता पुरस्कार पर</v>
      </c>
    </row>
    <row r="671">
      <c r="A671" s="1" t="s">
        <v>668</v>
      </c>
      <c r="B671" s="2" t="str">
        <f>IFERROR(__xludf.DUMMYFUNCTION("GOOGLETRANSLATE(A671,""en"",""hi"")"),"मॉडल वसंत गर्मी के संग्रह के दौरान कैटवॉक चलते हैं।")</f>
        <v>मॉडल वसंत गर्मी के संग्रह के दौरान कैटवॉक चलते हैं।</v>
      </c>
    </row>
    <row r="672">
      <c r="A672" s="1" t="s">
        <v>669</v>
      </c>
      <c r="B672" s="2" t="str">
        <f>IFERROR(__xludf.DUMMYFUNCTION("GOOGLETRANSLATE(A672,""en"",""hi"")"),"अभिनेता त्यौहार की 26 वीं शुरुआती रात पुरस्कार गाला में भाग लेता है।")</f>
        <v>अभिनेता त्यौहार की 26 वीं शुरुआती रात पुरस्कार गाला में भाग लेता है।</v>
      </c>
    </row>
    <row r="673">
      <c r="A673" s="1" t="s">
        <v>670</v>
      </c>
      <c r="B673" s="2" t="str">
        <f>IFERROR(__xludf.DUMMYFUNCTION("GOOGLETRANSLATE(A673,""en"",""hi"")"),"प्रीमियर से पहले का पूर्वाभ्यास।")</f>
        <v>प्रीमियर से पहले का पूर्वाभ्यास।</v>
      </c>
    </row>
    <row r="674">
      <c r="A674" s="1" t="s">
        <v>671</v>
      </c>
      <c r="B674" s="2" t="str">
        <f>IFERROR(__xludf.DUMMYFUNCTION("GOOGLETRANSLATE(A674,""en"",""hi"")"),"अत्यंत कॉकटेल, उन पेयों में से एक है जो कभी शैली से बाहर नहीं जाते हैं।")</f>
        <v>अत्यंत कॉकटेल, उन पेयों में से एक है जो कभी शैली से बाहर नहीं जाते हैं।</v>
      </c>
    </row>
    <row r="675">
      <c r="A675" s="1" t="s">
        <v>672</v>
      </c>
      <c r="B675" s="2" t="str">
        <f>IFERROR(__xludf.DUMMYFUNCTION("GOOGLETRANSLATE(A675,""en"",""hi"")"),"एक काले रंग की पृष्ठभूमि पर स्पार्क के साथ आग की लौ")</f>
        <v>एक काले रंग की पृष्ठभूमि पर स्पार्क के साथ आग की लौ</v>
      </c>
    </row>
    <row r="676">
      <c r="A676" s="1" t="s">
        <v>673</v>
      </c>
      <c r="B676" s="2" t="str">
        <f>IFERROR(__xludf.DUMMYFUNCTION("GOOGLETRANSLATE(A676,""en"",""hi"")"),"बेसबॉल खिलाड़ी, स्पोर्ट्स टीम के खिलाफ स्पोर्ट्स लीग चैंपियनशिप के दौरान घर चोरी करने की कोशिश करता है।")</f>
        <v>बेसबॉल खिलाड़ी, स्पोर्ट्स टीम के खिलाफ स्पोर्ट्स लीग चैंपियनशिप के दौरान घर चोरी करने की कोशिश करता है।</v>
      </c>
    </row>
    <row r="677">
      <c r="A677" s="1" t="s">
        <v>674</v>
      </c>
      <c r="B677" s="2" t="str">
        <f>IFERROR(__xludf.DUMMYFUNCTION("GOOGLETRANSLATE(A677,""en"",""hi"")"),"एक सफेद पृष्ठभूमि पर प्यारा हाथी")</f>
        <v>एक सफेद पृष्ठभूमि पर प्यारा हाथी</v>
      </c>
    </row>
    <row r="678">
      <c r="A678" s="1" t="s">
        <v>675</v>
      </c>
      <c r="B678" s="2" t="str">
        <f>IFERROR(__xludf.DUMMYFUNCTION("GOOGLETRANSLATE(A678,""en"",""hi"")"),"वुडलैंड के किनारे पर एक पुराना पहना हुआ बाड़")</f>
        <v>वुडलैंड के किनारे पर एक पुराना पहना हुआ बाड़</v>
      </c>
    </row>
    <row r="679">
      <c r="A679" s="1" t="s">
        <v>676</v>
      </c>
      <c r="B679" s="2" t="str">
        <f>IFERROR(__xludf.DUMMYFUNCTION("GOOGLETRANSLATE(A679,""en"",""hi"")"),"सितारों के नीचे कैंपर वैन")</f>
        <v>सितारों के नीचे कैंपर वैन</v>
      </c>
    </row>
    <row r="680">
      <c r="A680" s="1" t="s">
        <v>677</v>
      </c>
      <c r="B680" s="2" t="str">
        <f>IFERROR(__xludf.DUMMYFUNCTION("GOOGLETRANSLATE(A680,""en"",""hi"")"),"एक विषाणु छिद्रण एक कैप्सूल का 3 डी चित्रण")</f>
        <v>एक विषाणु छिद्रण एक कैप्सूल का 3 डी चित्रण</v>
      </c>
    </row>
    <row r="681">
      <c r="A681" s="1" t="s">
        <v>678</v>
      </c>
      <c r="B681" s="2" t="str">
        <f>IFERROR(__xludf.DUMMYFUNCTION("GOOGLETRANSLATE(A681,""en"",""hi"")"),"नाइट सिटी की पृष्ठभूमि पर व्यापारियों का हैंडशेक।")</f>
        <v>नाइट सिटी की पृष्ठभूमि पर व्यापारियों का हैंडशेक।</v>
      </c>
    </row>
    <row r="682">
      <c r="A682" s="1" t="s">
        <v>679</v>
      </c>
      <c r="B682" s="2" t="str">
        <f>IFERROR(__xludf.DUMMYFUNCTION("GOOGLETRANSLATE(A682,""en"",""hi"")"),"राजनेता पहले दिन टिप्पणी देने के लिए मंच पर चलता है")</f>
        <v>राजनेता पहले दिन टिप्पणी देने के लिए मंच पर चलता है</v>
      </c>
    </row>
    <row r="683">
      <c r="A683" s="1" t="s">
        <v>680</v>
      </c>
      <c r="B683" s="2" t="str">
        <f>IFERROR(__xludf.DUMMYFUNCTION("GOOGLETRANSLATE(A683,""en"",""hi"")"),"खेल का मैदान उपकरण एक बड़े खेल क्षेत्र के साथ प्रतिस्थापित किया जा रहा है जिसमें एक प्रतिकृति शामिल होगी।")</f>
        <v>खेल का मैदान उपकरण एक बड़े खेल क्षेत्र के साथ प्रतिस्थापित किया जा रहा है जिसमें एक प्रतिकृति शामिल होगी।</v>
      </c>
    </row>
    <row r="684">
      <c r="A684" s="1" t="s">
        <v>681</v>
      </c>
      <c r="B684" s="2" t="str">
        <f>IFERROR(__xludf.DUMMYFUNCTION("GOOGLETRANSLATE(A684,""en"",""hi"")"),"जैकेट में युवा आदमी के साथ हार्बर में लकड़ी के गोदी पर घूमते हुए")</f>
        <v>जैकेट में युवा आदमी के साथ हार्बर में लकड़ी के गोदी पर घूमते हुए</v>
      </c>
    </row>
    <row r="685">
      <c r="A685" s="1" t="s">
        <v>682</v>
      </c>
      <c r="B685" s="2" t="str">
        <f>IFERROR(__xludf.DUMMYFUNCTION("GOOGLETRANSLATE(A685,""en"",""hi"")"),"शॉपिंग सेंटर दुनिया के सबसे बड़े और सबसे पुराने कवर बाजारों में से एक है, जिसमें कवर सड़कों और दुकानों के साथ जो रोज़गार को आकर्षित करते हैं।")</f>
        <v>शॉपिंग सेंटर दुनिया के सबसे बड़े और सबसे पुराने कवर बाजारों में से एक है, जिसमें कवर सड़कों और दुकानों के साथ जो रोज़गार को आकर्षित करते हैं।</v>
      </c>
    </row>
    <row r="686">
      <c r="A686" s="1" t="s">
        <v>683</v>
      </c>
      <c r="B686" s="2" t="str">
        <f>IFERROR(__xludf.DUMMYFUNCTION("GOOGLETRANSLATE(A686,""en"",""hi"")"),"शरद ऋतु बेडरूम अपार्टमेंट - बिक्री और किराए के लिए -")</f>
        <v>शरद ऋतु बेडरूम अपार्टमेंट - बिक्री और किराए के लिए -</v>
      </c>
    </row>
    <row r="687">
      <c r="A687" s="1" t="s">
        <v>684</v>
      </c>
      <c r="B687" s="2" t="str">
        <f>IFERROR(__xludf.DUMMYFUNCTION("GOOGLETRANSLATE(A687,""en"",""hi"")"),"विंटेज शैली में सजावटी आभूषण के साथ पैटर्न")</f>
        <v>विंटेज शैली में सजावटी आभूषण के साथ पैटर्न</v>
      </c>
    </row>
    <row r="688">
      <c r="A688" s="1" t="s">
        <v>685</v>
      </c>
      <c r="B688" s="2" t="str">
        <f>IFERROR(__xludf.DUMMYFUNCTION("GOOGLETRANSLATE(A688,""en"",""hi"")"),"लाइटनिंग जमीन पर हमला करता है और रात के आसमान में चमकता है")</f>
        <v>लाइटनिंग जमीन पर हमला करता है और रात के आसमान में चमकता है</v>
      </c>
    </row>
    <row r="689">
      <c r="A689" s="1" t="s">
        <v>686</v>
      </c>
      <c r="B689" s="2" t="str">
        <f>IFERROR(__xludf.DUMMYFUNCTION("GOOGLETRANSLATE(A689,""en"",""hi"")"),"समुद्र तट, मिशन: भाग लेने के लिए सैकड़ों की जरूरत है")</f>
        <v>समुद्र तट, मिशन: भाग लेने के लिए सैकड़ों की जरूरत है</v>
      </c>
    </row>
    <row r="690">
      <c r="A690" s="1" t="s">
        <v>687</v>
      </c>
      <c r="B690" s="2" t="str">
        <f>IFERROR(__xludf.DUMMYFUNCTION("GOOGLETRANSLATE(A690,""en"",""hi"")"),"गत्ता की एक शीट पकड़े हुए छोटी लड़की।")</f>
        <v>गत्ता की एक शीट पकड़े हुए छोटी लड़की।</v>
      </c>
    </row>
    <row r="691">
      <c r="A691" s="1" t="s">
        <v>688</v>
      </c>
      <c r="B691" s="2" t="str">
        <f>IFERROR(__xludf.DUMMYFUNCTION("GOOGLETRANSLATE(A691,""en"",""hi"")"),"एक बादल दिन पर गति में सफेद पवन टरबाइन की पंक्ति")</f>
        <v>एक बादल दिन पर गति में सफेद पवन टरबाइन की पंक्ति</v>
      </c>
    </row>
    <row r="692">
      <c r="A692" s="1" t="s">
        <v>689</v>
      </c>
      <c r="B692" s="2" t="str">
        <f>IFERROR(__xludf.DUMMYFUNCTION("GOOGLETRANSLATE(A692,""en"",""hi"")"),"हरी स्कार्फ, प्यारा के साथ एक टोपी में हंसमुख स्नोमैन")</f>
        <v>हरी स्कार्फ, प्यारा के साथ एक टोपी में हंसमुख स्नोमैन</v>
      </c>
    </row>
    <row r="693">
      <c r="A693" s="1" t="s">
        <v>690</v>
      </c>
      <c r="B693" s="2" t="str">
        <f>IFERROR(__xludf.DUMMYFUNCTION("GOOGLETRANSLATE(A693,""en"",""hi"")"),"मैच के दौरान फुटबॉल खिलाड़ी विचारशील लग रहा है।")</f>
        <v>मैच के दौरान फुटबॉल खिलाड़ी विचारशील लग रहा है।</v>
      </c>
    </row>
    <row r="694">
      <c r="A694" s="1" t="s">
        <v>691</v>
      </c>
      <c r="B694" s="2" t="str">
        <f>IFERROR(__xludf.DUMMYFUNCTION("GOOGLETRANSLATE(A694,""en"",""hi"")"),"व्यक्ति अपने जन्मदिन के लिए इस केक चाहता है")</f>
        <v>व्यक्ति अपने जन्मदिन के लिए इस केक चाहता है</v>
      </c>
    </row>
    <row r="695">
      <c r="A695" s="1" t="s">
        <v>692</v>
      </c>
      <c r="B695" s="2" t="str">
        <f>IFERROR(__xludf.DUMMYFUNCTION("GOOGLETRANSLATE(A695,""en"",""hi"")"),"एक पहाड़ी गांव में एक सूर्यास्त का हवाई दृश्य")</f>
        <v>एक पहाड़ी गांव में एक सूर्यास्त का हवाई दृश्य</v>
      </c>
    </row>
    <row r="696">
      <c r="A696" s="1" t="s">
        <v>693</v>
      </c>
      <c r="B696" s="2" t="str">
        <f>IFERROR(__xludf.DUMMYFUNCTION("GOOGLETRANSLATE(A696,""en"",""hi"")"),"लिविंग रूम और हाउस स्विमिंग पूल का सामना करते हैं।")</f>
        <v>लिविंग रूम और हाउस स्विमिंग पूल का सामना करते हैं।</v>
      </c>
    </row>
    <row r="697">
      <c r="A697" s="1" t="s">
        <v>694</v>
      </c>
      <c r="B697" s="2" t="str">
        <f>IFERROR(__xludf.DUMMYFUNCTION("GOOGLETRANSLATE(A697,""en"",""hi"")"),"एक युवा व्यक्ति एक साथ व्यक्ति के साथ धन्यवाद")</f>
        <v>एक युवा व्यक्ति एक साथ व्यक्ति के साथ धन्यवाद</v>
      </c>
    </row>
    <row r="698">
      <c r="A698" s="1" t="s">
        <v>695</v>
      </c>
      <c r="B698" s="2" t="str">
        <f>IFERROR(__xludf.DUMMYFUNCTION("GOOGLETRANSLATE(A698,""en"",""hi"")"),"ग्लास मोमबत्ती और वासों का मिश्रण सुन्दर सफेद फूल व्यवस्था के साथ सबसे ऊपर एक साफ लेकिन ग्लैम लुक था।")</f>
        <v>ग्लास मोमबत्ती और वासों का मिश्रण सुन्दर सफेद फूल व्यवस्था के साथ सबसे ऊपर एक साफ लेकिन ग्लैम लुक था।</v>
      </c>
    </row>
    <row r="699">
      <c r="A699" s="1" t="s">
        <v>696</v>
      </c>
      <c r="B699" s="2" t="str">
        <f>IFERROR(__xludf.DUMMYFUNCTION("GOOGLETRANSLATE(A699,""en"",""hi"")"),"एक सुपरमार्केट में काम कर रहे कैशियर")</f>
        <v>एक सुपरमार्केट में काम कर रहे कैशियर</v>
      </c>
    </row>
    <row r="700">
      <c r="A700" s="1" t="s">
        <v>697</v>
      </c>
      <c r="B700" s="2" t="str">
        <f>IFERROR(__xludf.DUMMYFUNCTION("GOOGLETRANSLATE(A700,""en"",""hi"")"),"पुरुष चुंबन खेलते हैं, मारते हैं, शादी करते हैं")</f>
        <v>पुरुष चुंबन खेलते हैं, मारते हैं, शादी करते हैं</v>
      </c>
    </row>
    <row r="701">
      <c r="A701" s="1" t="s">
        <v>698</v>
      </c>
      <c r="B701" s="2" t="str">
        <f>IFERROR(__xludf.DUMMYFUNCTION("GOOGLETRANSLATE(A701,""en"",""hi"")"),"एक लोच और पाइन वन का दृश्य।")</f>
        <v>एक लोच और पाइन वन का दृश्य।</v>
      </c>
    </row>
    <row r="702">
      <c r="A702" s="1" t="s">
        <v>699</v>
      </c>
      <c r="B702" s="2" t="str">
        <f>IFERROR(__xludf.DUMMYFUNCTION("GOOGLETRANSLATE(A702,""en"",""hi"")"),"सॉकर प्लेयर एक फुटबॉल मैच के दौरान रक्षा के माध्यम से नेविगेट करता है")</f>
        <v>सॉकर प्लेयर एक फुटबॉल मैच के दौरान रक्षा के माध्यम से नेविगेट करता है</v>
      </c>
    </row>
    <row r="703">
      <c r="A703" s="1" t="s">
        <v>700</v>
      </c>
      <c r="B703" s="2" t="str">
        <f>IFERROR(__xludf.DUMMYFUNCTION("GOOGLETRANSLATE(A703,""en"",""hi"")"),"हार्ड टोपी और फ्लोरोसेंट वेस्ट में महिला एक गोदाम में स्टॉक ले रही है")</f>
        <v>हार्ड टोपी और फ्लोरोसेंट वेस्ट में महिला एक गोदाम में स्टॉक ले रही है</v>
      </c>
    </row>
    <row r="704">
      <c r="A704" s="1" t="s">
        <v>701</v>
      </c>
      <c r="B704" s="2" t="str">
        <f>IFERROR(__xludf.DUMMYFUNCTION("GOOGLETRANSLATE(A704,""en"",""hi"")"),"ऊपरी मंजिलों के लिए नए अपार्टमेंट की योजना बनाई गई है")</f>
        <v>ऊपरी मंजिलों के लिए नए अपार्टमेंट की योजना बनाई गई है</v>
      </c>
    </row>
    <row r="705">
      <c r="A705" s="1" t="s">
        <v>702</v>
      </c>
      <c r="B705" s="2" t="str">
        <f>IFERROR(__xludf.DUMMYFUNCTION("GOOGLETRANSLATE(A705,""en"",""hi"")"),"नहीं, कोई रस नहीं!")</f>
        <v>नहीं, कोई रस नहीं!</v>
      </c>
    </row>
    <row r="706">
      <c r="A706" s="1" t="s">
        <v>703</v>
      </c>
      <c r="B706" s="2" t="str">
        <f>IFERROR(__xludf.DUMMYFUNCTION("GOOGLETRANSLATE(A706,""en"",""hi"")"),"ऊपर के फर्श में एक छेद के माध्यम से फर्नीचर गिर रहा है।")</f>
        <v>ऊपर के फर्श में एक छेद के माध्यम से फर्नीचर गिर रहा है।</v>
      </c>
    </row>
    <row r="707">
      <c r="A707" s="1" t="s">
        <v>704</v>
      </c>
      <c r="B707" s="2" t="str">
        <f>IFERROR(__xludf.DUMMYFUNCTION("GOOGLETRANSLATE(A707,""en"",""hi"")"),"टूर पर सूचनात्मक संकेत")</f>
        <v>टूर पर सूचनात्मक संकेत</v>
      </c>
    </row>
    <row r="708">
      <c r="A708" s="1" t="s">
        <v>705</v>
      </c>
      <c r="B708" s="2" t="str">
        <f>IFERROR(__xludf.DUMMYFUNCTION("GOOGLETRANSLATE(A708,""en"",""hi"")"),"यह सूट मेरी डिजाइन टीम साक्षात्कार के लिए पहनने के लिए मेरे लिए चुनती है।")</f>
        <v>यह सूट मेरी डिजाइन टीम साक्षात्कार के लिए पहनने के लिए मेरे लिए चुनती है।</v>
      </c>
    </row>
    <row r="709">
      <c r="A709" s="1" t="s">
        <v>706</v>
      </c>
      <c r="B709" s="2" t="str">
        <f>IFERROR(__xludf.DUMMYFUNCTION("GOOGLETRANSLATE(A709,""en"",""hi"")"),"पारंपरिक कपड़े में अज्ञात महिलाएं।")</f>
        <v>पारंपरिक कपड़े में अज्ञात महिलाएं।</v>
      </c>
    </row>
    <row r="710">
      <c r="A710" s="1" t="s">
        <v>707</v>
      </c>
      <c r="B710" s="2" t="str">
        <f>IFERROR(__xludf.DUMMYFUNCTION("GOOGLETRANSLATE(A710,""en"",""hi"")"),"व्यक्ति द्वारा सुंदर गुलाबी और नारंगी शादी का गुलदस्ता!")</f>
        <v>व्यक्ति द्वारा सुंदर गुलाबी और नारंगी शादी का गुलदस्ता!</v>
      </c>
    </row>
    <row r="711">
      <c r="A711" s="1" t="s">
        <v>708</v>
      </c>
      <c r="B711" s="2" t="str">
        <f>IFERROR(__xludf.DUMMYFUNCTION("GOOGLETRANSLATE(A711,""en"",""hi"")"),"अभिनेता और कलाकार प्रीमियर में भाग लेते हैं।")</f>
        <v>अभिनेता और कलाकार प्रीमियर में भाग लेते हैं।</v>
      </c>
    </row>
    <row r="712">
      <c r="A712" s="1" t="s">
        <v>709</v>
      </c>
      <c r="B712" s="2" t="str">
        <f>IFERROR(__xludf.DUMMYFUNCTION("GOOGLETRANSLATE(A712,""en"",""hi"")"),"एक सुपरमार्केट में परिवार खरीदना सब्जियां")</f>
        <v>एक सुपरमार्केट में परिवार खरीदना सब्जियां</v>
      </c>
    </row>
    <row r="713">
      <c r="A713" s="1" t="s">
        <v>710</v>
      </c>
      <c r="B713" s="2" t="str">
        <f>IFERROR(__xludf.DUMMYFUNCTION("GOOGLETRANSLATE(A713,""en"",""hi"")"),"पाठ के बारे में क्या है और यह क्यों लिखा गया था")</f>
        <v>पाठ के बारे में क्या है और यह क्यों लिखा गया था</v>
      </c>
    </row>
    <row r="714">
      <c r="A714" s="1" t="s">
        <v>711</v>
      </c>
      <c r="B714" s="2" t="str">
        <f>IFERROR(__xludf.DUMMYFUNCTION("GOOGLETRANSLATE(A714,""en"",""hi"")"),"दुल्हन का केक व्यक्ति द्वारा बनाया गया था।")</f>
        <v>दुल्हन का केक व्यक्ति द्वारा बनाया गया था।</v>
      </c>
    </row>
    <row r="715">
      <c r="A715" s="1" t="s">
        <v>712</v>
      </c>
      <c r="B715" s="2" t="str">
        <f>IFERROR(__xludf.DUMMYFUNCTION("GOOGLETRANSLATE(A715,""en"",""hi"")"),"एक खिलौना बेवकूफ फैशन में लेगो या स्ट्रॉ से बना रेलवे और ट्रेनें")</f>
        <v>एक खिलौना बेवकूफ फैशन में लेगो या स्ट्रॉ से बना रेलवे और ट्रेनें</v>
      </c>
    </row>
    <row r="716">
      <c r="A716" s="1" t="s">
        <v>713</v>
      </c>
      <c r="B716" s="2" t="str">
        <f>IFERROR(__xludf.DUMMYFUNCTION("GOOGLETRANSLATE(A716,""en"",""hi"")"),"सूर्यास्त सूर्यास्त में नारंगी सूरज की किरणों में नदी पर उड़ते हैं")</f>
        <v>सूर्यास्त सूर्यास्त में नारंगी सूरज की किरणों में नदी पर उड़ते हैं</v>
      </c>
    </row>
    <row r="717">
      <c r="A717" s="1" t="s">
        <v>714</v>
      </c>
      <c r="B717" s="2" t="str">
        <f>IFERROR(__xludf.DUMMYFUNCTION("GOOGLETRANSLATE(A717,""en"",""hi"")"),"काले छिद्रित ऊँची एड़ी के जूते और सोने के गहने के साथ पट्टियां और एक ट्यूल स्कर्ट")</f>
        <v>काले छिद्रित ऊँची एड़ी के जूते और सोने के गहने के साथ पट्टियां और एक ट्यूल स्कर्ट</v>
      </c>
    </row>
    <row r="718">
      <c r="A718" s="1" t="s">
        <v>715</v>
      </c>
      <c r="B718" s="2" t="str">
        <f>IFERROR(__xludf.DUMMYFUNCTION("GOOGLETRANSLATE(A718,""en"",""hi"")"),"प्रीमियर में अभिनेता आयोजित।")</f>
        <v>प्रीमियर में अभिनेता आयोजित।</v>
      </c>
    </row>
    <row r="719">
      <c r="A719" s="1" t="s">
        <v>716</v>
      </c>
      <c r="B719" s="2" t="str">
        <f>IFERROR(__xludf.DUMMYFUNCTION("GOOGLETRANSLATE(A719,""en"",""hi"")"),"पॉप कलाकार फिल्म प्रीमियर में भाग लेता है।")</f>
        <v>पॉप कलाकार फिल्म प्रीमियर में भाग लेता है।</v>
      </c>
    </row>
    <row r="720">
      <c r="A720" s="1" t="s">
        <v>717</v>
      </c>
      <c r="B720" s="2" t="str">
        <f>IFERROR(__xludf.DUMMYFUNCTION("GOOGLETRANSLATE(A720,""en"",""hi"")"),"प्रभावशाली मुखौटा कई आश्चर्यजनक सुविधाओं के लिए खुलता है।")</f>
        <v>प्रभावशाली मुखौटा कई आश्चर्यजनक सुविधाओं के लिए खुलता है।</v>
      </c>
    </row>
    <row r="721">
      <c r="A721" s="1" t="s">
        <v>718</v>
      </c>
      <c r="B721" s="2" t="str">
        <f>IFERROR(__xludf.DUMMYFUNCTION("GOOGLETRANSLATE(A721,""en"",""hi"")"),"अभिनेता, उसकी पत्नी और परिवार प्रीमियर पर पहुंचते हैं")</f>
        <v>अभिनेता, उसकी पत्नी और परिवार प्रीमियर पर पहुंचते हैं</v>
      </c>
    </row>
    <row r="722">
      <c r="A722" s="1" t="s">
        <v>719</v>
      </c>
      <c r="B722" s="2" t="str">
        <f>IFERROR(__xludf.DUMMYFUNCTION("GOOGLETRANSLATE(A722,""en"",""hi"")"),"व्यक्ति और अभिनेता रेड कार्पेट में भाग लेते हैं")</f>
        <v>व्यक्ति और अभिनेता रेड कार्पेट में भाग लेते हैं</v>
      </c>
    </row>
    <row r="723">
      <c r="A723" s="1" t="s">
        <v>720</v>
      </c>
      <c r="B723" s="2" t="str">
        <f>IFERROR(__xludf.DUMMYFUNCTION("GOOGLETRANSLATE(A723,""en"",""hi"")"),"अमूर्त आकार और रंगों का मिश्रण।")</f>
        <v>अमूर्त आकार और रंगों का मिश्रण।</v>
      </c>
    </row>
    <row r="724">
      <c r="A724" s="1" t="s">
        <v>721</v>
      </c>
      <c r="B724" s="2" t="str">
        <f>IFERROR(__xludf.DUMMYFUNCTION("GOOGLETRANSLATE(A724,""en"",""hi"")"),"स्पोर्ट्स लीग चैंपियनशिप: बेसबॉल प्लेयर में स्पोर्ट्स टीम दूसरी पारी में डबल मारने के बाद अंगूठे को नीचे संकेत देती है।")</f>
        <v>स्पोर्ट्स लीग चैंपियनशिप: बेसबॉल प्लेयर में स्पोर्ट्स टीम दूसरी पारी में डबल मारने के बाद अंगूठे को नीचे संकेत देती है।</v>
      </c>
    </row>
    <row r="725">
      <c r="A725" s="1" t="s">
        <v>722</v>
      </c>
      <c r="B725" s="2" t="str">
        <f>IFERROR(__xludf.DUMMYFUNCTION("GOOGLETRANSLATE(A725,""en"",""hi"")"),"50 के दशक में, हेयरकूट भी महिलाओं के लिए सभी क्रोध थे")</f>
        <v>50 के दशक में, हेयरकूट भी महिलाओं के लिए सभी क्रोध थे</v>
      </c>
    </row>
    <row r="726">
      <c r="A726" s="1" t="s">
        <v>723</v>
      </c>
      <c r="B726" s="2" t="str">
        <f>IFERROR(__xludf.DUMMYFUNCTION("GOOGLETRANSLATE(A726,""en"",""hi"")"),"एक शादी समारोह के दौरान हंसी")</f>
        <v>एक शादी समारोह के दौरान हंसी</v>
      </c>
    </row>
    <row r="727">
      <c r="A727" s="1" t="s">
        <v>724</v>
      </c>
      <c r="B727" s="2" t="str">
        <f>IFERROR(__xludf.DUMMYFUNCTION("GOOGLETRANSLATE(A727,""en"",""hi"")"),"कॉमिक बुक कैरेक्टर - सुपरहीरो से व्यक्ति तक!")</f>
        <v>कॉमिक बुक कैरेक्टर - सुपरहीरो से व्यक्ति तक!</v>
      </c>
    </row>
    <row r="728">
      <c r="A728" s="1" t="s">
        <v>725</v>
      </c>
      <c r="B728" s="2" t="str">
        <f>IFERROR(__xludf.DUMMYFUNCTION("GOOGLETRANSLATE(A728,""en"",""hi"")"),"हरे रंग की पृष्ठभूमि पर लाइव केकड़े")</f>
        <v>हरे रंग की पृष्ठभूमि पर लाइव केकड़े</v>
      </c>
    </row>
    <row r="729">
      <c r="A729" s="1" t="s">
        <v>726</v>
      </c>
      <c r="B729" s="2" t="str">
        <f>IFERROR(__xludf.DUMMYFUNCTION("GOOGLETRANSLATE(A729,""en"",""hi"")"),"व्यक्ति बेडरूम से लेकर लिविंग रूम में चले गए")</f>
        <v>व्यक्ति बेडरूम से लेकर लिविंग रूम में चले गए</v>
      </c>
    </row>
    <row r="730">
      <c r="A730" s="1" t="s">
        <v>727</v>
      </c>
      <c r="B730" s="2" t="str">
        <f>IFERROR(__xludf.DUMMYFUNCTION("GOOGLETRANSLATE(A730,""en"",""hi"")"),"संसदीय गणराज्य प्रशासनिक सीमाओं और graticule के साथ दुनिया के नक्शे पर extruded।")</f>
        <v>संसदीय गणराज्य प्रशासनिक सीमाओं और graticule के साथ दुनिया के नक्शे पर extruded।</v>
      </c>
    </row>
    <row r="731">
      <c r="A731" s="1" t="s">
        <v>728</v>
      </c>
      <c r="B731" s="2" t="str">
        <f>IFERROR(__xludf.DUMMYFUNCTION("GOOGLETRANSLATE(A731,""en"",""hi"")"),"शहर, पुराने शहर में भिगोया सड़कों")</f>
        <v>शहर, पुराने शहर में भिगोया सड़कों</v>
      </c>
    </row>
    <row r="732">
      <c r="A732" s="1" t="s">
        <v>729</v>
      </c>
      <c r="B732" s="2" t="str">
        <f>IFERROR(__xludf.DUMMYFUNCTION("GOOGLETRANSLATE(A732,""en"",""hi"")"),"बर्फ और हथेली के पेड़ - सम्मेलन में खिड़की से दृश्य!")</f>
        <v>बर्फ और हथेली के पेड़ - सम्मेलन में खिड़की से दृश्य!</v>
      </c>
    </row>
    <row r="733">
      <c r="A733" s="1" t="s">
        <v>730</v>
      </c>
      <c r="B733" s="2" t="str">
        <f>IFERROR(__xludf.DUMMYFUNCTION("GOOGLETRANSLATE(A733,""en"",""hi"")"),"बर्फीली पहाड़ झील रॉयल्टी में प्रतिबिंबित - मुक्त")</f>
        <v>बर्फीली पहाड़ झील रॉयल्टी में प्रतिबिंबित - मुक्त</v>
      </c>
    </row>
    <row r="734">
      <c r="A734" s="1" t="s">
        <v>731</v>
      </c>
      <c r="B734" s="2" t="str">
        <f>IFERROR(__xludf.DUMMYFUNCTION("GOOGLETRANSLATE(A734,""en"",""hi"")"),"मैच के दौरान अपने कप्तान स्कोर किए जाने के बाद क्रिकेट प्रशंसक मनाते हैं।")</f>
        <v>मैच के दौरान अपने कप्तान स्कोर किए जाने के बाद क्रिकेट प्रशंसक मनाते हैं।</v>
      </c>
    </row>
    <row r="735">
      <c r="A735" s="1" t="s">
        <v>732</v>
      </c>
      <c r="B735" s="2" t="str">
        <f>IFERROR(__xludf.DUMMYFUNCTION("GOOGLETRANSLATE(A735,""en"",""hi"")"),"ट्रेल से पर्यटक आकर्षण")</f>
        <v>ट्रेल से पर्यटक आकर्षण</v>
      </c>
    </row>
    <row r="736">
      <c r="A736" s="1" t="s">
        <v>733</v>
      </c>
      <c r="B736" s="2" t="str">
        <f>IFERROR(__xludf.DUMMYFUNCTION("GOOGLETRANSLATE(A736,""en"",""hi"")"),"बुजुर्ग महिला एक घाट पर एक बेंच से समुद्र के दृश्य का आनंद ले रही है")</f>
        <v>बुजुर्ग महिला एक घाट पर एक बेंच से समुद्र के दृश्य का आनंद ले रही है</v>
      </c>
    </row>
    <row r="737">
      <c r="A737" s="1" t="s">
        <v>734</v>
      </c>
      <c r="B737" s="2" t="str">
        <f>IFERROR(__xludf.DUMMYFUNCTION("GOOGLETRANSLATE(A737,""en"",""hi"")"),"एक चिकन के रूप में पहने हुए पशु")</f>
        <v>एक चिकन के रूप में पहने हुए पशु</v>
      </c>
    </row>
    <row r="738">
      <c r="A738" s="1" t="s">
        <v>735</v>
      </c>
      <c r="B738" s="2" t="str">
        <f>IFERROR(__xludf.DUMMYFUNCTION("GOOGLETRANSLATE(A738,""en"",""hi"")"),"उसकी शादी की पोशाक में एक दुल्हन")</f>
        <v>उसकी शादी की पोशाक में एक दुल्हन</v>
      </c>
    </row>
    <row r="739">
      <c r="A739" s="1" t="s">
        <v>736</v>
      </c>
      <c r="B739" s="2" t="str">
        <f>IFERROR(__xludf.DUMMYFUNCTION("GOOGLETRANSLATE(A739,""en"",""hi"")"),"पुरुष हाथ हवा में एक मानव खोपड़ी पकड़े हुए।")</f>
        <v>पुरुष हाथ हवा में एक मानव खोपड़ी पकड़े हुए।</v>
      </c>
    </row>
    <row r="740">
      <c r="A740" s="1" t="s">
        <v>737</v>
      </c>
      <c r="B740" s="2" t="str">
        <f>IFERROR(__xludf.DUMMYFUNCTION("GOOGLETRANSLATE(A740,""en"",""hi"")"),"एक सफेद पृष्ठभूमि पर काले साइकिल पृथक")</f>
        <v>एक सफेद पृष्ठभूमि पर काले साइकिल पृथक</v>
      </c>
    </row>
    <row r="741">
      <c r="A741" s="1" t="s">
        <v>738</v>
      </c>
      <c r="B741" s="2" t="str">
        <f>IFERROR(__xludf.DUMMYFUNCTION("GOOGLETRANSLATE(A741,""en"",""hi"")"),"चट्टानों पर सोने के लिए एक जगह के लिए लड़ता है")</f>
        <v>चट्टानों पर सोने के लिए एक जगह के लिए लड़ता है</v>
      </c>
    </row>
    <row r="742">
      <c r="A742" s="1" t="s">
        <v>739</v>
      </c>
      <c r="B742" s="2" t="str">
        <f>IFERROR(__xludf.DUMMYFUNCTION("GOOGLETRANSLATE(A742,""en"",""hi"")"),"उन्हें अपने खेल क्षेत्र में चेन के साथ लटकाएं और बच्चों को अपने समय का आनंद लेने दें।")</f>
        <v>उन्हें अपने खेल क्षेत्र में चेन के साथ लटकाएं और बच्चों को अपने समय का आनंद लेने दें।</v>
      </c>
    </row>
    <row r="743">
      <c r="A743" s="1" t="s">
        <v>740</v>
      </c>
      <c r="B743" s="2" t="str">
        <f>IFERROR(__xludf.DUMMYFUNCTION("GOOGLETRANSLATE(A743,""en"",""hi"")"),"दुल्हन रोने का व्यक्ति और पिता।")</f>
        <v>दुल्हन रोने का व्यक्ति और पिता।</v>
      </c>
    </row>
    <row r="744">
      <c r="A744" s="1" t="s">
        <v>741</v>
      </c>
      <c r="B744" s="2" t="str">
        <f>IFERROR(__xludf.DUMMYFUNCTION("GOOGLETRANSLATE(A744,""en"",""hi"")"),"अभिनेता उत्सव के दौरान प्रीमियर में आता है")</f>
        <v>अभिनेता उत्सव के दौरान प्रीमियर में आता है</v>
      </c>
    </row>
    <row r="745">
      <c r="A745" s="1" t="s">
        <v>742</v>
      </c>
      <c r="B745" s="2" t="str">
        <f>IFERROR(__xludf.DUMMYFUNCTION("GOOGLETRANSLATE(A745,""en"",""hi"")"),"पुल और कोई मछली पर पत्तियां")</f>
        <v>पुल और कोई मछली पर पत्तियां</v>
      </c>
    </row>
    <row r="746">
      <c r="A746" s="1" t="s">
        <v>743</v>
      </c>
      <c r="B746" s="2" t="str">
        <f>IFERROR(__xludf.DUMMYFUNCTION("GOOGLETRANSLATE(A746,""en"",""hi"")"),"सॉकर गोलकीपर क्लौसुरा लीगा एमएक्स के दौरान प्रतिक्रिया करता है")</f>
        <v>सॉकर गोलकीपर क्लौसुरा लीगा एमएक्स के दौरान प्रतिक्रिया करता है</v>
      </c>
    </row>
    <row r="747">
      <c r="A747" s="1" t="s">
        <v>744</v>
      </c>
      <c r="B747" s="2" t="str">
        <f>IFERROR(__xludf.DUMMYFUNCTION("GOOGLETRANSLATE(A747,""en"",""hi"")"),"अपने कपड़े धोने का कमरा बनाने के तरीके")</f>
        <v>अपने कपड़े धोने का कमरा बनाने के तरीके</v>
      </c>
    </row>
    <row r="748">
      <c r="A748" s="1" t="s">
        <v>745</v>
      </c>
      <c r="B748" s="2" t="str">
        <f>IFERROR(__xludf.DUMMYFUNCTION("GOOGLETRANSLATE(A748,""en"",""hi"")"),"कई कलाकारों के खून में बड़े मंच पर एक उपस्थिति")</f>
        <v>कई कलाकारों के खून में बड़े मंच पर एक उपस्थिति</v>
      </c>
    </row>
    <row r="749">
      <c r="A749" s="1" t="s">
        <v>746</v>
      </c>
      <c r="B749" s="2" t="str">
        <f>IFERROR(__xludf.DUMMYFUNCTION("GOOGLETRANSLATE(A749,""en"",""hi"")"),"सैनिकों को समारोह के हिस्से के रूप में एक सैन्य परेड के दौरान मार्च।")</f>
        <v>सैनिकों को समारोह के हिस्से के रूप में एक सैन्य परेड के दौरान मार्च।</v>
      </c>
    </row>
    <row r="750">
      <c r="A750" s="1" t="s">
        <v>747</v>
      </c>
      <c r="B750" s="2" t="str">
        <f>IFERROR(__xludf.DUMMYFUNCTION("GOOGLETRANSLATE(A750,""en"",""hi"")"),"अनाज के खेतों के माध्यम से जल्दी से गुजरते मोटरसाइकिल पर पुलिसकर्मी")</f>
        <v>अनाज के खेतों के माध्यम से जल्दी से गुजरते मोटरसाइकिल पर पुलिसकर्मी</v>
      </c>
    </row>
    <row r="751">
      <c r="A751" s="1" t="s">
        <v>748</v>
      </c>
      <c r="B751" s="2" t="str">
        <f>IFERROR(__xludf.DUMMYFUNCTION("GOOGLETRANSLATE(A751,""en"",""hi"")"),"एक टाइल वाले बाथरूम फर्श पर एक टिड्डी")</f>
        <v>एक टाइल वाले बाथरूम फर्श पर एक टिड्डी</v>
      </c>
    </row>
    <row r="752">
      <c r="A752" s="1" t="s">
        <v>749</v>
      </c>
      <c r="B752" s="2" t="str">
        <f>IFERROR(__xludf.DUMMYFUNCTION("GOOGLETRANSLATE(A752,""en"",""hi"")"),"ये पेंसिल जो पौधों में बढ़ते हैं।")</f>
        <v>ये पेंसिल जो पौधों में बढ़ते हैं।</v>
      </c>
    </row>
    <row r="753">
      <c r="A753" s="1" t="s">
        <v>750</v>
      </c>
      <c r="B753" s="2" t="str">
        <f>IFERROR(__xludf.DUMMYFUNCTION("GOOGLETRANSLATE(A753,""en"",""hi"")"),"एक कार के फ्लैट पेपर कट स्टाइल आइकन")</f>
        <v>एक कार के फ्लैट पेपर कट स्टाइल आइकन</v>
      </c>
    </row>
    <row r="754">
      <c r="A754" s="1" t="s">
        <v>751</v>
      </c>
      <c r="B754" s="2" t="str">
        <f>IFERROR(__xludf.DUMMYFUNCTION("GOOGLETRANSLATE(A754,""en"",""hi"")"),"सार आइकन आधारित वेक्टर चित्रण")</f>
        <v>सार आइकन आधारित वेक्टर चित्रण</v>
      </c>
    </row>
    <row r="755">
      <c r="A755" s="1" t="s">
        <v>752</v>
      </c>
      <c r="B755" s="2" t="str">
        <f>IFERROR(__xludf.DUMMYFUNCTION("GOOGLETRANSLATE(A755,""en"",""hi"")"),"युवा महिला सड़क के पास कार से बाहर निकलती है")</f>
        <v>युवा महिला सड़क के पास कार से बाहर निकलती है</v>
      </c>
    </row>
    <row r="756">
      <c r="A756" s="1" t="s">
        <v>753</v>
      </c>
      <c r="B756" s="2" t="str">
        <f>IFERROR(__xludf.DUMMYFUNCTION("GOOGLETRANSLATE(A756,""en"",""hi"")"),"रॉक एंड रोल कलाकार प्रदर्शन करता है")</f>
        <v>रॉक एंड रोल कलाकार प्रदर्शन करता है</v>
      </c>
    </row>
    <row r="757">
      <c r="A757" s="1" t="s">
        <v>754</v>
      </c>
      <c r="B757" s="2" t="str">
        <f>IFERROR(__xludf.DUMMYFUNCTION("GOOGLETRANSLATE(A757,""en"",""hi"")"),"कलाकार मंच पर लाइव प्रदर्शन करता है।")</f>
        <v>कलाकार मंच पर लाइव प्रदर्शन करता है।</v>
      </c>
    </row>
    <row r="758">
      <c r="A758" s="1" t="s">
        <v>755</v>
      </c>
      <c r="B758" s="2" t="str">
        <f>IFERROR(__xludf.DUMMYFUNCTION("GOOGLETRANSLATE(A758,""en"",""hi"")"),"पिछले साल के एक्सपो में भीड़।")</f>
        <v>पिछले साल के एक्सपो में भीड़।</v>
      </c>
    </row>
    <row r="759">
      <c r="A759" s="1" t="s">
        <v>756</v>
      </c>
      <c r="B759" s="2" t="str">
        <f>IFERROR(__xludf.DUMMYFUNCTION("GOOGLETRANSLATE(A759,""en"",""hi"")"),"वक्र के साथ खींचे गए पक्षियों का एक सेट")</f>
        <v>वक्र के साथ खींचे गए पक्षियों का एक सेट</v>
      </c>
    </row>
    <row r="760">
      <c r="A760" s="1" t="s">
        <v>757</v>
      </c>
      <c r="B760" s="2" t="str">
        <f>IFERROR(__xludf.DUMMYFUNCTION("GOOGLETRANSLATE(A760,""en"",""hi"")"),"एक छत की छत से देखें")</f>
        <v>एक छत की छत से देखें</v>
      </c>
    </row>
    <row r="761">
      <c r="A761" s="1" t="s">
        <v>758</v>
      </c>
      <c r="B761" s="2" t="str">
        <f>IFERROR(__xludf.DUMMYFUNCTION("GOOGLETRANSLATE(A761,""en"",""hi"")"),"एक कुत्ते के साथ परिवार पिकनिक")</f>
        <v>एक कुत्ते के साथ परिवार पिकनिक</v>
      </c>
    </row>
    <row r="762">
      <c r="A762" s="1" t="s">
        <v>759</v>
      </c>
      <c r="B762" s="2" t="str">
        <f>IFERROR(__xludf.DUMMYFUNCTION("GOOGLETRANSLATE(A762,""en"",""hi"")"),"एक निशान पर नक्शा के साथ hiker।")</f>
        <v>एक निशान पर नक्शा के साथ hiker।</v>
      </c>
    </row>
    <row r="763">
      <c r="A763" s="1" t="s">
        <v>760</v>
      </c>
      <c r="B763" s="2" t="str">
        <f>IFERROR(__xludf.DUMMYFUNCTION("GOOGLETRANSLATE(A763,""en"",""hi"")"),"किशोर लड़के जंगल में झील पर एक तम्बू पिचिंग")</f>
        <v>किशोर लड़के जंगल में झील पर एक तम्बू पिचिंग</v>
      </c>
    </row>
    <row r="764">
      <c r="A764" s="1" t="s">
        <v>761</v>
      </c>
      <c r="B764" s="2" t="str">
        <f>IFERROR(__xludf.DUMMYFUNCTION("GOOGLETRANSLATE(A764,""en"",""hi"")"),"लगता है कि धीमी कुकर सिर्फ मांस के लिए है? बिलकुल नहीं !")</f>
        <v>लगता है कि धीमी कुकर सिर्फ मांस के लिए है? बिलकुल नहीं !</v>
      </c>
    </row>
    <row r="765">
      <c r="A765" s="1" t="s">
        <v>762</v>
      </c>
      <c r="B765" s="2" t="str">
        <f>IFERROR(__xludf.DUMMYFUNCTION("GOOGLETRANSLATE(A765,""en"",""hi"")"),"एक गिलास में टूथपेस्ट और टूथब्रश")</f>
        <v>एक गिलास में टूथपेस्ट और टूथब्रश</v>
      </c>
    </row>
    <row r="766">
      <c r="A766" s="1" t="s">
        <v>763</v>
      </c>
      <c r="B766" s="2" t="str">
        <f>IFERROR(__xludf.DUMMYFUNCTION("GOOGLETRANSLATE(A766,""en"",""hi"")"),"पार्टी में युगल नृत्य और एक दूसरे का आनंद ले रहे हैं, व्हाइट पर अलग वेक्टर चित्रण पर सूट में पोशाक और आदमी पहनने वाली महिला के काले सिल्हूट")</f>
        <v>पार्टी में युगल नृत्य और एक दूसरे का आनंद ले रहे हैं, व्हाइट पर अलग वेक्टर चित्रण पर सूट में पोशाक और आदमी पहनने वाली महिला के काले सिल्हूट</v>
      </c>
    </row>
    <row r="767">
      <c r="A767" s="1" t="s">
        <v>764</v>
      </c>
      <c r="B767" s="2" t="str">
        <f>IFERROR(__xludf.DUMMYFUNCTION("GOOGLETRANSLATE(A767,""en"",""hi"")"),"एक महिला एक सड़क पार करने और बारिश के स्नान में उसके छतरी के नीचे आश्रय देने की प्रतीक्षा कर रही है")</f>
        <v>एक महिला एक सड़क पार करने और बारिश के स्नान में उसके छतरी के नीचे आश्रय देने की प्रतीक्षा कर रही है</v>
      </c>
    </row>
    <row r="768">
      <c r="A768" s="1" t="s">
        <v>765</v>
      </c>
      <c r="B768" s="2" t="str">
        <f>IFERROR(__xludf.DUMMYFUNCTION("GOOGLETRANSLATE(A768,""en"",""hi"")"),"रसोईघर के लिए आंतरिक डिजाइन विचार और व्यंजनों की विभिन्न शैलियों")</f>
        <v>रसोईघर के लिए आंतरिक डिजाइन विचार और व्यंजनों की विभिन्न शैलियों</v>
      </c>
    </row>
    <row r="769">
      <c r="A769" s="1" t="s">
        <v>766</v>
      </c>
      <c r="B769" s="2" t="str">
        <f>IFERROR(__xludf.DUMMYFUNCTION("GOOGLETRANSLATE(A769,""en"",""hi"")"),"नक्शा जो मैंने कुछ समय पहले खींचा था, बस जाने से ठीक पहले।")</f>
        <v>नक्शा जो मैंने कुछ समय पहले खींचा था, बस जाने से ठीक पहले।</v>
      </c>
    </row>
    <row r="770">
      <c r="A770" s="1" t="s">
        <v>767</v>
      </c>
      <c r="B770" s="2" t="str">
        <f>IFERROR(__xludf.DUMMYFUNCTION("GOOGLETRANSLATE(A770,""en"",""hi"")"),"पहाड़ी और इंद्रधनुष पर पीला घर।")</f>
        <v>पहाड़ी और इंद्रधनुष पर पीला घर।</v>
      </c>
    </row>
    <row r="771">
      <c r="A771" s="1" t="s">
        <v>768</v>
      </c>
      <c r="B771" s="2" t="str">
        <f>IFERROR(__xludf.DUMMYFUNCTION("GOOGLETRANSLATE(A771,""en"",""hi"")"),"पिता और छोटे बेटे शाम को खिड़की से बैठे हैं और टैबलेट पीसी में कार्टून देख रहे हैं")</f>
        <v>पिता और छोटे बेटे शाम को खिड़की से बैठे हैं और टैबलेट पीसी में कार्टून देख रहे हैं</v>
      </c>
    </row>
    <row r="772">
      <c r="A772" s="1" t="s">
        <v>769</v>
      </c>
      <c r="B772" s="2" t="str">
        <f>IFERROR(__xludf.DUMMYFUNCTION("GOOGLETRANSLATE(A772,""en"",""hi"")"),"व्यक्ति, सही, शुरू समारोह के बाद अपने परिवार को खोजने के लिए छोड़ देता है")</f>
        <v>व्यक्ति, सही, शुरू समारोह के बाद अपने परिवार को खोजने के लिए छोड़ देता है</v>
      </c>
    </row>
    <row r="773">
      <c r="A773" s="1" t="s">
        <v>770</v>
      </c>
      <c r="B773" s="2" t="str">
        <f>IFERROR(__xludf.DUMMYFUNCTION("GOOGLETRANSLATE(A773,""en"",""hi"")"),"त्योहार में एक विशाल गेंद में सर्फिंग")</f>
        <v>त्योहार में एक विशाल गेंद में सर्फिंग</v>
      </c>
    </row>
    <row r="774">
      <c r="A774" s="1" t="s">
        <v>771</v>
      </c>
      <c r="B774" s="2" t="str">
        <f>IFERROR(__xludf.DUMMYFUNCTION("GOOGLETRANSLATE(A774,""en"",""hi"")"),"SS14 के दौरान एक मॉडल शो में रनवे चलता है")</f>
        <v>SS14 के दौरान एक मॉडल शो में रनवे चलता है</v>
      </c>
    </row>
    <row r="775">
      <c r="A775" s="1" t="s">
        <v>772</v>
      </c>
      <c r="B775" s="2" t="str">
        <f>IFERROR(__xludf.DUMMYFUNCTION("GOOGLETRANSLATE(A775,""en"",""hi"")"),"प्रत्येक बेडरूम में फर्नीचर है जिसे अंतरराष्ट्रीय स्तर पर प्रसिद्ध कलाकार द्वारा डिजाइन किया गया है")</f>
        <v>प्रत्येक बेडरूम में फर्नीचर है जिसे अंतरराष्ट्रीय स्तर पर प्रसिद्ध कलाकार द्वारा डिजाइन किया गया है</v>
      </c>
    </row>
    <row r="776">
      <c r="A776" s="1" t="s">
        <v>773</v>
      </c>
      <c r="B776" s="2" t="str">
        <f>IFERROR(__xludf.DUMMYFUNCTION("GOOGLETRANSLATE(A776,""en"",""hi"")"),"ऑपरेटिक पॉप कलाकार रॉयल वर्ल्ड प्रीमियर में भाग लेता है।")</f>
        <v>ऑपरेटिक पॉप कलाकार रॉयल वर्ल्ड प्रीमियर में भाग लेता है।</v>
      </c>
    </row>
    <row r="777">
      <c r="A777" s="1" t="s">
        <v>774</v>
      </c>
      <c r="B777" s="2" t="str">
        <f>IFERROR(__xludf.DUMMYFUNCTION("GOOGLETRANSLATE(A777,""en"",""hi"")"),"एक आदमी सूर्योदय से ठीक पहले, बाहरी इलाके में एक क्षेत्र में अपने कुत्ते को चलता है।")</f>
        <v>एक आदमी सूर्योदय से ठीक पहले, बाहरी इलाके में एक क्षेत्र में अपने कुत्ते को चलता है।</v>
      </c>
    </row>
    <row r="778">
      <c r="A778" s="1" t="s">
        <v>775</v>
      </c>
      <c r="B778" s="2" t="str">
        <f>IFERROR(__xludf.DUMMYFUNCTION("GOOGLETRANSLATE(A778,""en"",""hi"")"),"लोग अपने स्की में क्लिक करते हैं।")</f>
        <v>लोग अपने स्की में क्लिक करते हैं।</v>
      </c>
    </row>
    <row r="779">
      <c r="A779" s="1" t="s">
        <v>776</v>
      </c>
      <c r="B779" s="2" t="str">
        <f>IFERROR(__xludf.DUMMYFUNCTION("GOOGLETRANSLATE(A779,""en"",""hi"")"),"एक दूसरे पर मुस्कुराते हुए खुश पिता और बेटे")</f>
        <v>एक दूसरे पर मुस्कुराते हुए खुश पिता और बेटे</v>
      </c>
    </row>
    <row r="780">
      <c r="A780" s="1" t="s">
        <v>777</v>
      </c>
      <c r="B780" s="2" t="str">
        <f>IFERROR(__xludf.DUMMYFUNCTION("GOOGLETRANSLATE(A780,""en"",""hi"")"),"एक माँ और बच्चे का व्यक्ति")</f>
        <v>एक माँ और बच्चे का व्यक्ति</v>
      </c>
    </row>
    <row r="781">
      <c r="A781" s="1" t="s">
        <v>778</v>
      </c>
      <c r="B781" s="2" t="str">
        <f>IFERROR(__xludf.DUMMYFUNCTION("GOOGLETRANSLATE(A781,""en"",""hi"")"),"हाथ खींचा वेक्टर चित्रण या एक कबूतर पक्षी की ड्राइंग पवित्र आत्मा प्रतीक का प्रतिनिधित्व करती है")</f>
        <v>हाथ खींचा वेक्टर चित्रण या एक कबूतर पक्षी की ड्राइंग पवित्र आत्मा प्रतीक का प्रतिनिधित्व करती है</v>
      </c>
    </row>
    <row r="782">
      <c r="A782" s="1" t="s">
        <v>779</v>
      </c>
      <c r="B782" s="2" t="str">
        <f>IFERROR(__xludf.DUMMYFUNCTION("GOOGLETRANSLATE(A782,""en"",""hi"")"),"व्यक्ति यह संभव नहीं है कि यह और अधिक प्रिय हो!")</f>
        <v>व्यक्ति यह संभव नहीं है कि यह और अधिक प्रिय हो!</v>
      </c>
    </row>
    <row r="783">
      <c r="A783" s="1" t="s">
        <v>780</v>
      </c>
      <c r="B783" s="2" t="str">
        <f>IFERROR(__xludf.DUMMYFUNCTION("GOOGLETRANSLATE(A783,""en"",""hi"")"),"मतदाता जनमत संग्रह में भाग लेते हैं")</f>
        <v>मतदाता जनमत संग्रह में भाग लेते हैं</v>
      </c>
    </row>
    <row r="784">
      <c r="A784" s="1" t="s">
        <v>781</v>
      </c>
      <c r="B784" s="2" t="str">
        <f>IFERROR(__xludf.DUMMYFUNCTION("GOOGLETRANSLATE(A784,""en"",""hi"")"),"कोकेशियान परिवार सूर्यास्त में एक समुद्र तट पर चल रहा है")</f>
        <v>कोकेशियान परिवार सूर्यास्त में एक समुद्र तट पर चल रहा है</v>
      </c>
    </row>
    <row r="785">
      <c r="A785" s="1" t="s">
        <v>782</v>
      </c>
      <c r="B785" s="2" t="str">
        <f>IFERROR(__xludf.DUMMYFUNCTION("GOOGLETRANSLATE(A785,""en"",""hi"")"),"इसके चारों ओर मधुमक्खियों के साथ एक पेड़ से निलंबित एक इलस्ट्रेशन")</f>
        <v>इसके चारों ओर मधुमक्खियों के साथ एक पेड़ से निलंबित एक इलस्ट्रेशन</v>
      </c>
    </row>
    <row r="786">
      <c r="A786" s="1" t="s">
        <v>783</v>
      </c>
      <c r="B786" s="2" t="str">
        <f>IFERROR(__xludf.DUMMYFUNCTION("GOOGLETRANSLATE(A786,""en"",""hi"")"),"व्यवसायी के साथ घास के लिए कान है")</f>
        <v>व्यवसायी के साथ घास के लिए कान है</v>
      </c>
    </row>
    <row r="787">
      <c r="A787" s="1" t="s">
        <v>784</v>
      </c>
      <c r="B787" s="2" t="str">
        <f>IFERROR(__xludf.DUMMYFUNCTION("GOOGLETRANSLATE(A787,""en"",""hi"")"),"अभिनेता और उसका बेटा व्यक्ति पर प्रीमियर में भाग लेता है।")</f>
        <v>अभिनेता और उसका बेटा व्यक्ति पर प्रीमियर में भाग लेता है।</v>
      </c>
    </row>
    <row r="788">
      <c r="A788" s="1" t="s">
        <v>785</v>
      </c>
      <c r="B788" s="2" t="str">
        <f>IFERROR(__xludf.DUMMYFUNCTION("GOOGLETRANSLATE(A788,""en"",""hi"")"),"व्यक्ति कलाकार की अनिश्चित शैली को व्यक्ति पर गूंज दिया जाता है")</f>
        <v>व्यक्ति कलाकार की अनिश्चित शैली को व्यक्ति पर गूंज दिया जाता है</v>
      </c>
    </row>
    <row r="789">
      <c r="A789" s="1" t="s">
        <v>786</v>
      </c>
      <c r="B789" s="2" t="str">
        <f>IFERROR(__xludf.DUMMYFUNCTION("GOOGLETRANSLATE(A789,""en"",""hi"")"),"दरवाजे एक बरामदा और बगीचों का कारण बनते हैं।")</f>
        <v>दरवाजे एक बरामदा और बगीचों का कारण बनते हैं।</v>
      </c>
    </row>
    <row r="790">
      <c r="A790" s="1" t="s">
        <v>787</v>
      </c>
      <c r="B790" s="2" t="str">
        <f>IFERROR(__xludf.DUMMYFUNCTION("GOOGLETRANSLATE(A790,""en"",""hi"")"),"टेलीविजन शो होस्ट पुरस्कार देता है।")</f>
        <v>टेलीविजन शो होस्ट पुरस्कार देता है।</v>
      </c>
    </row>
    <row r="791">
      <c r="A791" s="1" t="s">
        <v>788</v>
      </c>
      <c r="B791" s="2" t="str">
        <f>IFERROR(__xludf.DUMMYFUNCTION("GOOGLETRANSLATE(A791,""en"",""hi"")"),"अंधेरे भुना, सीओबी, और मैच का एक पूरा कप; सभी को आराम करने के लिए तैयार है।")</f>
        <v>अंधेरे भुना, सीओबी, और मैच का एक पूरा कप; सभी को आराम करने के लिए तैयार है।</v>
      </c>
    </row>
    <row r="792">
      <c r="A792" s="1" t="s">
        <v>789</v>
      </c>
      <c r="B792" s="2" t="str">
        <f>IFERROR(__xludf.DUMMYFUNCTION("GOOGLETRANSLATE(A792,""en"",""hi"")"),"फोन पर चलने और बात करने वाली खुश और मुस्कुराते हुए।")</f>
        <v>फोन पर चलने और बात करने वाली खुश और मुस्कुराते हुए।</v>
      </c>
    </row>
    <row r="793">
      <c r="A793" s="1" t="s">
        <v>790</v>
      </c>
      <c r="B793" s="2" t="str">
        <f>IFERROR(__xludf.DUMMYFUNCTION("GOOGLETRANSLATE(A793,""en"",""hi"")"),"एक माँ अपने बच्चे के साथ साफ और खेलती है।")</f>
        <v>एक माँ अपने बच्चे के साथ साफ और खेलती है।</v>
      </c>
    </row>
    <row r="794">
      <c r="A794" s="1" t="s">
        <v>791</v>
      </c>
      <c r="B794" s="2" t="str">
        <f>IFERROR(__xludf.DUMMYFUNCTION("GOOGLETRANSLATE(A794,""en"",""hi"")"),"परित्यक्त डॉक सुंदर हाई डेफिनिशन 4 के में एक बादल वाले आकाश के नीचे एक लोच के लॉक के पानी में फैला हुआ है")</f>
        <v>परित्यक्त डॉक सुंदर हाई डेफिनिशन 4 के में एक बादल वाले आकाश के नीचे एक लोच के लॉक के पानी में फैला हुआ है</v>
      </c>
    </row>
    <row r="795">
      <c r="A795" s="1" t="s">
        <v>792</v>
      </c>
      <c r="B795" s="2" t="str">
        <f>IFERROR(__xludf.DUMMYFUNCTION("GOOGLETRANSLATE(A795,""en"",""hi"")"),"एक स्पार्कलिंग साफ बाथरूम की एक तस्वीर")</f>
        <v>एक स्पार्कलिंग साफ बाथरूम की एक तस्वीर</v>
      </c>
    </row>
    <row r="796">
      <c r="A796" s="1" t="s">
        <v>793</v>
      </c>
      <c r="B796" s="2" t="str">
        <f>IFERROR(__xludf.DUMMYFUNCTION("GOOGLETRANSLATE(A796,""en"",""hi"")"),"सफेद पृष्ठभूमि पर अलग लकड़ी का संकेत।")</f>
        <v>सफेद पृष्ठभूमि पर अलग लकड़ी का संकेत।</v>
      </c>
    </row>
    <row r="797">
      <c r="A797" s="1" t="s">
        <v>794</v>
      </c>
      <c r="B797" s="2" t="str">
        <f>IFERROR(__xludf.DUMMYFUNCTION("GOOGLETRANSLATE(A797,""en"",""hi"")"),"लंबी छाया के साथ कोई संकेत या प्रतीक नहीं")</f>
        <v>लंबी छाया के साथ कोई संकेत या प्रतीक नहीं</v>
      </c>
    </row>
    <row r="798">
      <c r="A798" s="1" t="s">
        <v>795</v>
      </c>
      <c r="B798" s="2" t="str">
        <f>IFERROR(__xludf.DUMMYFUNCTION("GOOGLETRANSLATE(A798,""en"",""hi"")"),"अपार्टमेंट - अपार्टमेंट इमारत में नि: शुल्क पार्किंग।")</f>
        <v>अपार्टमेंट - अपार्टमेंट इमारत में नि: शुल्क पार्किंग।</v>
      </c>
    </row>
    <row r="799">
      <c r="A799" s="1" t="s">
        <v>796</v>
      </c>
      <c r="B799" s="2" t="str">
        <f>IFERROR(__xludf.DUMMYFUNCTION("GOOGLETRANSLATE(A799,""en"",""hi"")"),"अभिनेता, फिल्म निर्देशक, और अभिनेता प्रीमियर के लिए आते हैं।")</f>
        <v>अभिनेता, फिल्म निर्देशक, और अभिनेता प्रीमियर के लिए आते हैं।</v>
      </c>
    </row>
    <row r="800">
      <c r="A800" s="1" t="s">
        <v>797</v>
      </c>
      <c r="B800" s="2" t="str">
        <f>IFERROR(__xludf.DUMMYFUNCTION("GOOGLETRANSLATE(A800,""en"",""hi"")"),"व्यक्ति के बेल टॉवर के साथ नाटकीय आकाश")</f>
        <v>व्यक्ति के बेल टॉवर के साथ नाटकीय आकाश</v>
      </c>
    </row>
    <row r="801">
      <c r="A801" s="1" t="s">
        <v>798</v>
      </c>
      <c r="B801" s="2" t="str">
        <f>IFERROR(__xludf.DUMMYFUNCTION("GOOGLETRANSLATE(A801,""en"",""hi"")"),"हिप हॉप कलाकार फेस्टिवल में अपने नवीनतम एल्बम से नए गाने गाते हैं।")</f>
        <v>हिप हॉप कलाकार फेस्टिवल में अपने नवीनतम एल्बम से नए गाने गाते हैं।</v>
      </c>
    </row>
    <row r="802">
      <c r="A802" s="1" t="s">
        <v>799</v>
      </c>
      <c r="B802" s="2" t="str">
        <f>IFERROR(__xludf.DUMMYFUNCTION("GOOGLETRANSLATE(A802,""en"",""hi"")"),"बास्केटबॉल शूटिंग गार्ड खेल टीम के खिलाफ एक खेल के दौरान गेंद को संभालता है।")</f>
        <v>बास्केटबॉल शूटिंग गार्ड खेल टीम के खिलाफ एक खेल के दौरान गेंद को संभालता है।</v>
      </c>
    </row>
    <row r="803">
      <c r="A803" s="1" t="s">
        <v>800</v>
      </c>
      <c r="B803" s="2" t="str">
        <f>IFERROR(__xludf.DUMMYFUNCTION("GOOGLETRANSLATE(A803,""en"",""hi"")"),"अभिनेता मार्शल कलाकार को फिल्म में एक सोफे पर लेटे हुए हैं")</f>
        <v>अभिनेता मार्शल कलाकार को फिल्म में एक सोफे पर लेटे हुए हैं</v>
      </c>
    </row>
    <row r="804">
      <c r="A804" s="1" t="s">
        <v>801</v>
      </c>
      <c r="B804" s="2" t="str">
        <f>IFERROR(__xludf.DUMMYFUNCTION("GOOGLETRANSLATE(A804,""en"",""hi"")"),"सचमुच सबसे मजेदार एनीम जिसे मैंने थोड़ी देर में देखा है!")</f>
        <v>सचमुच सबसे मजेदार एनीम जिसे मैंने थोड़ी देर में देखा है!</v>
      </c>
    </row>
    <row r="805">
      <c r="A805" s="1" t="s">
        <v>802</v>
      </c>
      <c r="B805" s="2" t="str">
        <f>IFERROR(__xludf.DUMMYFUNCTION("GOOGLETRANSLATE(A805,""en"",""hi"")"),"आप इस तरह कभी बस पर नहीं रहे हैं।")</f>
        <v>आप इस तरह कभी बस पर नहीं रहे हैं।</v>
      </c>
    </row>
    <row r="806">
      <c r="A806" s="1" t="s">
        <v>803</v>
      </c>
      <c r="B806" s="2" t="str">
        <f>IFERROR(__xludf.DUMMYFUNCTION("GOOGLETRANSLATE(A806,""en"",""hi"")"),"ज़िगज़ैग ब्रिज बगीचे में शो चुराता है")</f>
        <v>ज़िगज़ैग ब्रिज बगीचे में शो चुराता है</v>
      </c>
    </row>
    <row r="807">
      <c r="A807" s="1" t="s">
        <v>804</v>
      </c>
      <c r="B807" s="2" t="str">
        <f>IFERROR(__xludf.DUMMYFUNCTION("GOOGLETRANSLATE(A807,""en"",""hi"")"),"पुरस्कार विजेता, प्रशंसकों के लिए ऑटोग्राफ संकेत करता है")</f>
        <v>पुरस्कार विजेता, प्रशंसकों के लिए ऑटोग्राफ संकेत करता है</v>
      </c>
    </row>
    <row r="808">
      <c r="A808" s="1" t="s">
        <v>805</v>
      </c>
      <c r="B808" s="2" t="str">
        <f>IFERROR(__xludf.DUMMYFUNCTION("GOOGLETRANSLATE(A808,""en"",""hi"")"),"व्यक्ति और सफेद बकरी एक खेत में एक बादल दिन पर ग्रीन चारागाह खा रही है")</f>
        <v>व्यक्ति और सफेद बकरी एक खेत में एक बादल दिन पर ग्रीन चारागाह खा रही है</v>
      </c>
    </row>
    <row r="809">
      <c r="A809" s="1" t="s">
        <v>806</v>
      </c>
      <c r="B809" s="2" t="str">
        <f>IFERROR(__xludf.DUMMYFUNCTION("GOOGLETRANSLATE(A809,""en"",""hi"")"),"एक सफेद तेंदुए का चित्र")</f>
        <v>एक सफेद तेंदुए का चित्र</v>
      </c>
    </row>
    <row r="810">
      <c r="A810" s="1" t="s">
        <v>807</v>
      </c>
      <c r="B810" s="2" t="str">
        <f>IFERROR(__xludf.DUMMYFUNCTION("GOOGLETRANSLATE(A810,""en"",""hi"")"),"व्यक्ति एक लड़के के जिला अंतिम खेल की पहली पारी में एक शहर के खिलाफ एक हिट के लिए एक पिच के साथ जुड़ता है।")</f>
        <v>व्यक्ति एक लड़के के जिला अंतिम खेल की पहली पारी में एक शहर के खिलाफ एक हिट के लिए एक पिच के साथ जुड़ता है।</v>
      </c>
    </row>
    <row r="811">
      <c r="A811" s="1" t="s">
        <v>808</v>
      </c>
      <c r="B811" s="2" t="str">
        <f>IFERROR(__xludf.DUMMYFUNCTION("GOOGLETRANSLATE(A811,""en"",""hi"")"),"सिल्वर और कांस्य पदक स्की जम्पर का विजेता")</f>
        <v>सिल्वर और कांस्य पदक स्की जम्पर का विजेता</v>
      </c>
    </row>
    <row r="812">
      <c r="A812" s="1" t="s">
        <v>809</v>
      </c>
      <c r="B812" s="2" t="str">
        <f>IFERROR(__xludf.DUMMYFUNCTION("GOOGLETRANSLATE(A812,""en"",""hi"")"),"यह भव्य दिखने वाला टैटू है!")</f>
        <v>यह भव्य दिखने वाला टैटू है!</v>
      </c>
    </row>
    <row r="813">
      <c r="A813" s="1" t="s">
        <v>810</v>
      </c>
      <c r="B813" s="2" t="str">
        <f>IFERROR(__xludf.DUMMYFUNCTION("GOOGLETRANSLATE(A813,""en"",""hi"")"),"एक गर्भवती माँ के साथ एक खुश परिवार का पोर्ट्रेट")</f>
        <v>एक गर्भवती माँ के साथ एक खुश परिवार का पोर्ट्रेट</v>
      </c>
    </row>
    <row r="814">
      <c r="A814" s="1" t="s">
        <v>811</v>
      </c>
      <c r="B814" s="2" t="str">
        <f>IFERROR(__xludf.DUMMYFUNCTION("GOOGLETRANSLATE(A814,""en"",""hi"")"),"कमरे का उत्सव इंटीरियर।")</f>
        <v>कमरे का उत्सव इंटीरियर।</v>
      </c>
    </row>
    <row r="815">
      <c r="A815" s="1" t="s">
        <v>812</v>
      </c>
      <c r="B815" s="2" t="str">
        <f>IFERROR(__xludf.DUMMYFUNCTION("GOOGLETRANSLATE(A815,""en"",""hi"")"),"यदि यह मेरा बाथरूम था, तो मुझे लगता है कि मैं हर समय एक होटल में था")</f>
        <v>यदि यह मेरा बाथरूम था, तो मुझे लगता है कि मैं हर समय एक होटल में था</v>
      </c>
    </row>
    <row r="816">
      <c r="A816" s="1" t="s">
        <v>813</v>
      </c>
      <c r="B816" s="2" t="str">
        <f>IFERROR(__xludf.DUMMYFUNCTION("GOOGLETRANSLATE(A816,""en"",""hi"")"),"यह एक युवा महिला की एक तस्वीर है जो ग्रामीण इलाकों में एक क्षेत्र या खेत में अपने हाथों के पीछे खुद को छिपा रही है")</f>
        <v>यह एक युवा महिला की एक तस्वीर है जो ग्रामीण इलाकों में एक क्षेत्र या खेत में अपने हाथों के पीछे खुद को छिपा रही है</v>
      </c>
    </row>
    <row r="817">
      <c r="A817" s="1" t="s">
        <v>814</v>
      </c>
      <c r="B817" s="2" t="str">
        <f>IFERROR(__xludf.DUMMYFUNCTION("GOOGLETRANSLATE(A817,""en"",""hi"")"),"स्नोइंग के दौरान एक हरे रंग के चित्रित बाड़ के शीर्ष पर बैठे यूरोपीय गिलहरी की स्टॉक छवि।")</f>
        <v>स्नोइंग के दौरान एक हरे रंग के चित्रित बाड़ के शीर्ष पर बैठे यूरोपीय गिलहरी की स्टॉक छवि।</v>
      </c>
    </row>
    <row r="818">
      <c r="A818" s="1" t="s">
        <v>815</v>
      </c>
      <c r="B818" s="2" t="str">
        <f>IFERROR(__xludf.DUMMYFUNCTION("GOOGLETRANSLATE(A818,""en"",""hi"")"),"रेडियो ब्रॉडकास्टर आपको क्रिसमस के मौसम के लिए सजाए गए व्यापक दौरे पर ले जाता है।")</f>
        <v>रेडियो ब्रॉडकास्टर आपको क्रिसमस के मौसम के लिए सजाए गए व्यापक दौरे पर ले जाता है।</v>
      </c>
    </row>
    <row r="819">
      <c r="A819" s="1" t="s">
        <v>816</v>
      </c>
      <c r="B819" s="2" t="str">
        <f>IFERROR(__xludf.DUMMYFUNCTION("GOOGLETRANSLATE(A819,""en"",""hi"")"),"लोग कलाकार द्वारा डिजाइन किए गए रेलवे स्टेशन पर मंच पर इंतजार कर रहे हैं")</f>
        <v>लोग कलाकार द्वारा डिजाइन किए गए रेलवे स्टेशन पर मंच पर इंतजार कर रहे हैं</v>
      </c>
    </row>
    <row r="820">
      <c r="A820" s="1" t="s">
        <v>817</v>
      </c>
      <c r="B820" s="2" t="str">
        <f>IFERROR(__xludf.DUMMYFUNCTION("GOOGLETRANSLATE(A820,""en"",""hi"")"),"एक शहर के पहाड़ों पर")</f>
        <v>एक शहर के पहाड़ों पर</v>
      </c>
    </row>
    <row r="821">
      <c r="A821" s="1" t="s">
        <v>818</v>
      </c>
      <c r="B821" s="2" t="str">
        <f>IFERROR(__xludf.DUMMYFUNCTION("GOOGLETRANSLATE(A821,""en"",""hi"")"),"कलाकार और बिग बीट कलाकार के बड़े बीट कलाकार मंच पर रहते हैं")</f>
        <v>कलाकार और बिग बीट कलाकार के बड़े बीट कलाकार मंच पर रहते हैं</v>
      </c>
    </row>
    <row r="822">
      <c r="A822" s="1" t="s">
        <v>819</v>
      </c>
      <c r="B822" s="2" t="str">
        <f>IFERROR(__xludf.DUMMYFUNCTION("GOOGLETRANSLATE(A822,""en"",""hi"")"),"अभिनेता सत्र प्रीमियर में बहुत भाग लेते हैं।")</f>
        <v>अभिनेता सत्र प्रीमियर में बहुत भाग लेते हैं।</v>
      </c>
    </row>
    <row r="823">
      <c r="A823" s="1" t="s">
        <v>820</v>
      </c>
      <c r="B823" s="2" t="str">
        <f>IFERROR(__xludf.DUMMYFUNCTION("GOOGLETRANSLATE(A823,""en"",""hi"")"),"व्यक्ति के पीछे से जंगल का दृश्य।")</f>
        <v>व्यक्ति के पीछे से जंगल का दृश्य।</v>
      </c>
    </row>
    <row r="824">
      <c r="A824" s="1" t="s">
        <v>821</v>
      </c>
      <c r="B824" s="2" t="str">
        <f>IFERROR(__xludf.DUMMYFUNCTION("GOOGLETRANSLATE(A824,""en"",""hi"")"),"एक बड़ी मछली की आंखें बंद करें")</f>
        <v>एक बड़ी मछली की आंखें बंद करें</v>
      </c>
    </row>
    <row r="825">
      <c r="A825" s="1" t="s">
        <v>822</v>
      </c>
      <c r="B825" s="2" t="str">
        <f>IFERROR(__xludf.DUMMYFUNCTION("GOOGLETRANSLATE(A825,""en"",""hi"")"),"ऑस्ट्रेलियाई नियम फुटबॉलर एक प्रशिक्षण सत्र के दौरान टीम - साथी के साथ फैला हुआ है।")</f>
        <v>ऑस्ट्रेलियाई नियम फुटबॉलर एक प्रशिक्षण सत्र के दौरान टीम - साथी के साथ फैला हुआ है।</v>
      </c>
    </row>
    <row r="826">
      <c r="A826" s="1" t="s">
        <v>823</v>
      </c>
      <c r="B826" s="2" t="str">
        <f>IFERROR(__xludf.DUMMYFUNCTION("GOOGLETRANSLATE(A826,""en"",""hi"")"),"झरना जो क्रेटर लेक को नाली देता है")</f>
        <v>झरना जो क्रेटर लेक को नाली देता है</v>
      </c>
    </row>
    <row r="827">
      <c r="A827" s="1" t="s">
        <v>824</v>
      </c>
      <c r="B827" s="2" t="str">
        <f>IFERROR(__xludf.DUMMYFUNCTION("GOOGLETRANSLATE(A827,""en"",""hi"")"),"आइस हॉकी खिलाड़ी स्पोर्ट्स टीम के खिलाफ लक्ष्य का बचाव करता है")</f>
        <v>आइस हॉकी खिलाड़ी स्पोर्ट्स टीम के खिलाफ लक्ष्य का बचाव करता है</v>
      </c>
    </row>
    <row r="828">
      <c r="A828" s="1" t="s">
        <v>825</v>
      </c>
      <c r="B828" s="2" t="str">
        <f>IFERROR(__xludf.DUMMYFUNCTION("GOOGLETRANSLATE(A828,""en"",""hi"")"),"गधे ने मेले से बचाया")</f>
        <v>गधे ने मेले से बचाया</v>
      </c>
    </row>
    <row r="829">
      <c r="A829" s="1" t="s">
        <v>826</v>
      </c>
      <c r="B829" s="2" t="str">
        <f>IFERROR(__xludf.DUMMYFUNCTION("GOOGLETRANSLATE(A829,""en"",""hi"")"),"अभिनेता, सेलिब्रिटी, और लेखक पुरस्कारों में भाग लेते हैं।")</f>
        <v>अभिनेता, सेलिब्रिटी, और लेखक पुरस्कारों में भाग लेते हैं।</v>
      </c>
    </row>
    <row r="830">
      <c r="A830" s="1" t="s">
        <v>827</v>
      </c>
      <c r="B830" s="2" t="str">
        <f>IFERROR(__xludf.DUMMYFUNCTION("GOOGLETRANSLATE(A830,""en"",""hi"")"),"एक होटल के बाहर खड़ी एक कार एक संदेश प्रदर्शित करती है।")</f>
        <v>एक होटल के बाहर खड़ी एक कार एक संदेश प्रदर्शित करती है।</v>
      </c>
    </row>
    <row r="831">
      <c r="A831" s="1" t="s">
        <v>828</v>
      </c>
      <c r="B831" s="2" t="str">
        <f>IFERROR(__xludf.DUMMYFUNCTION("GOOGLETRANSLATE(A831,""en"",""hi"")"),"गुड़िया ने हथियार और समायोज्य पैर झुका दिया है।")</f>
        <v>गुड़िया ने हथियार और समायोज्य पैर झुका दिया है।</v>
      </c>
    </row>
    <row r="832">
      <c r="A832" s="1" t="s">
        <v>829</v>
      </c>
      <c r="B832" s="2" t="str">
        <f>IFERROR(__xludf.DUMMYFUNCTION("GOOGLETRANSLATE(A832,""en"",""hi"")"),"दुल्हन के पिता ने उसे गलियारे से नीचे ले जाया।")</f>
        <v>दुल्हन के पिता ने उसे गलियारे से नीचे ले जाया।</v>
      </c>
    </row>
    <row r="833">
      <c r="A833" s="1" t="s">
        <v>830</v>
      </c>
      <c r="B833" s="2" t="str">
        <f>IFERROR(__xludf.DUMMYFUNCTION("GOOGLETRANSLATE(A833,""en"",""hi"")"),"पार्क में छोटा पुल")</f>
        <v>पार्क में छोटा पुल</v>
      </c>
    </row>
    <row r="834">
      <c r="A834" s="1" t="s">
        <v>831</v>
      </c>
      <c r="B834" s="2" t="str">
        <f>IFERROR(__xludf.DUMMYFUNCTION("GOOGLETRANSLATE(A834,""en"",""hi"")"),"सोने के लेटरिंग और विवरण के साथ प्राचीन लाल चमड़े की बाध्य पुस्तकों का एक ढेर")</f>
        <v>सोने के लेटरिंग और विवरण के साथ प्राचीन लाल चमड़े की बाध्य पुस्तकों का एक ढेर</v>
      </c>
    </row>
    <row r="835">
      <c r="A835" s="1" t="s">
        <v>832</v>
      </c>
      <c r="B835" s="2" t="str">
        <f>IFERROR(__xludf.DUMMYFUNCTION("GOOGLETRANSLATE(A835,""en"",""hi"")"),"माता-पिता के घर छोड़ने वाली कार।")</f>
        <v>माता-पिता के घर छोड़ने वाली कार।</v>
      </c>
    </row>
    <row r="836">
      <c r="A836" s="1" t="s">
        <v>833</v>
      </c>
      <c r="B836" s="2" t="str">
        <f>IFERROR(__xludf.DUMMYFUNCTION("GOOGLETRANSLATE(A836,""en"",""hi"")"),"लोक रॉक कलाकार और व्यक्ति आयोजित पुरस्कारों पर पहुंचते हैं")</f>
        <v>लोक रॉक कलाकार और व्यक्ति आयोजित पुरस्कारों पर पहुंचते हैं</v>
      </c>
    </row>
    <row r="837">
      <c r="A837" s="1" t="s">
        <v>834</v>
      </c>
      <c r="B837" s="2" t="str">
        <f>IFERROR(__xludf.DUMMYFUNCTION("GOOGLETRANSLATE(A837,""en"",""hi"")"),"एक गहरे नीले सर्कल पर पुष्प आकृति के परिपत्र ओरिएंटल पैटर्न के साथ कार्ड।")</f>
        <v>एक गहरे नीले सर्कल पर पुष्प आकृति के परिपत्र ओरिएंटल पैटर्न के साथ कार्ड।</v>
      </c>
    </row>
    <row r="838">
      <c r="A838" s="1" t="s">
        <v>835</v>
      </c>
      <c r="B838" s="2" t="str">
        <f>IFERROR(__xludf.DUMMYFUNCTION("GOOGLETRANSLATE(A838,""en"",""hi"")"),"टेस्ट फॉर्म लांग छाया आइकन।")</f>
        <v>टेस्ट फॉर्म लांग छाया आइकन।</v>
      </c>
    </row>
    <row r="839">
      <c r="A839" s="1" t="s">
        <v>164</v>
      </c>
      <c r="B839" s="2" t="str">
        <f>IFERROR(__xludf.DUMMYFUNCTION("GOOGLETRANSLATE(A839,""en"",""hi"")"),"शहर में स्थित बिक्री के लिए घर")</f>
        <v>शहर में स्थित बिक्री के लिए घर</v>
      </c>
    </row>
    <row r="840">
      <c r="A840" s="1" t="s">
        <v>836</v>
      </c>
      <c r="B840" s="2" t="str">
        <f>IFERROR(__xludf.DUMMYFUNCTION("GOOGLETRANSLATE(A840,""en"",""hi"")"),"बड़े भोजन स्थान के भीतर तालिकाओं और बेंच की तस्वीर")</f>
        <v>बड़े भोजन स्थान के भीतर तालिकाओं और बेंच की तस्वीर</v>
      </c>
    </row>
    <row r="841">
      <c r="A841" s="1" t="s">
        <v>837</v>
      </c>
      <c r="B841" s="2" t="str">
        <f>IFERROR(__xludf.DUMMYFUNCTION("GOOGLETRANSLATE(A841,""en"",""hi"")"),"एक गहरे नीले रंग की पृष्ठभूमि के साथ गुलाबी हैंगिंग फूलों की तस्वीर")</f>
        <v>एक गहरे नीले रंग की पृष्ठभूमि के साथ गुलाबी हैंगिंग फूलों की तस्वीर</v>
      </c>
    </row>
    <row r="842">
      <c r="A842" s="1" t="s">
        <v>838</v>
      </c>
      <c r="B842" s="2" t="str">
        <f>IFERROR(__xludf.DUMMYFUNCTION("GOOGLETRANSLATE(A842,""en"",""hi"")"),"अभिनेता और संगठन के संस्थापक आते हैं")</f>
        <v>अभिनेता और संगठन के संस्थापक आते हैं</v>
      </c>
    </row>
    <row r="843">
      <c r="A843" s="1" t="s">
        <v>839</v>
      </c>
      <c r="B843" s="2" t="str">
        <f>IFERROR(__xludf.DUMMYFUNCTION("GOOGLETRANSLATE(A843,""en"",""hi"")"),"बनावट पृष्ठभूमि पर एक अमूर्त निर्बाध पैटर्न बनाने वाले सरल ज्यामितीय आकार।")</f>
        <v>बनावट पृष्ठभूमि पर एक अमूर्त निर्बाध पैटर्न बनाने वाले सरल ज्यामितीय आकार।</v>
      </c>
    </row>
    <row r="844">
      <c r="A844" s="1" t="s">
        <v>840</v>
      </c>
      <c r="B844" s="2" t="str">
        <f>IFERROR(__xludf.DUMMYFUNCTION("GOOGLETRANSLATE(A844,""en"",""hi"")"),"फूल जैसे पैटर्न या सतह धातु नीले रंग पर उभरा प्रतीक के साथ सार पृष्ठभूमि।")</f>
        <v>फूल जैसे पैटर्न या सतह धातु नीले रंग पर उभरा प्रतीक के साथ सार पृष्ठभूमि।</v>
      </c>
    </row>
    <row r="845">
      <c r="A845" s="1" t="s">
        <v>841</v>
      </c>
      <c r="B845" s="2" t="str">
        <f>IFERROR(__xludf.DUMMYFUNCTION("GOOGLETRANSLATE(A845,""en"",""hi"")"),"संगीत समारोह के दूसरे दिन के दौरान संगीत प्रशंसकों")</f>
        <v>संगीत समारोह के दूसरे दिन के दौरान संगीत प्रशंसकों</v>
      </c>
    </row>
    <row r="846">
      <c r="A846" s="1" t="s">
        <v>842</v>
      </c>
      <c r="B846" s="2" t="str">
        <f>IFERROR(__xludf.DUMMYFUNCTION("GOOGLETRANSLATE(A846,""en"",""hi"")"),"एक सादे सफेद पृष्ठभूमि पर जंग खाए नट और बोल्ट")</f>
        <v>एक सादे सफेद पृष्ठभूमि पर जंग खाए नट और बोल्ट</v>
      </c>
    </row>
    <row r="847">
      <c r="A847" s="1" t="s">
        <v>843</v>
      </c>
      <c r="B847" s="2" t="str">
        <f>IFERROR(__xludf.DUMMYFUNCTION("GOOGLETRANSLATE(A847,""en"",""hi"")"),"नवजात शिशु का काला और सफेद फोटो")</f>
        <v>नवजात शिशु का काला और सफेद फोटो</v>
      </c>
    </row>
    <row r="848">
      <c r="A848" s="1" t="s">
        <v>844</v>
      </c>
      <c r="B848" s="2" t="str">
        <f>IFERROR(__xludf.DUMMYFUNCTION("GOOGLETRANSLATE(A848,""en"",""hi"")"),"शहर पर सूरज की स्थापना")</f>
        <v>शहर पर सूरज की स्थापना</v>
      </c>
    </row>
    <row r="849">
      <c r="A849" s="1" t="s">
        <v>845</v>
      </c>
      <c r="B849" s="2" t="str">
        <f>IFERROR(__xludf.DUMMYFUNCTION("GOOGLETRANSLATE(A849,""en"",""hi"")"),"धीमी गति में एक फोम छोड़कर रेतीले किनारे पर चलने वाली समुद्री तरंगें")</f>
        <v>धीमी गति में एक फोम छोड़कर रेतीले किनारे पर चलने वाली समुद्री तरंगें</v>
      </c>
    </row>
    <row r="850">
      <c r="A850" s="1" t="s">
        <v>846</v>
      </c>
      <c r="B850" s="2" t="str">
        <f>IFERROR(__xludf.DUMMYFUNCTION("GOOGLETRANSLATE(A850,""en"",""hi"")"),"ग्रीष्मकालीन शाम और टॉवर ब्रिज लुप्तप्राय प्रकाश द्वारा प्रकाशित होता है")</f>
        <v>ग्रीष्मकालीन शाम और टॉवर ब्रिज लुप्तप्राय प्रकाश द्वारा प्रकाशित होता है</v>
      </c>
    </row>
    <row r="851">
      <c r="A851" s="1" t="s">
        <v>847</v>
      </c>
      <c r="B851" s="2" t="str">
        <f>IFERROR(__xludf.DUMMYFUNCTION("GOOGLETRANSLATE(A851,""en"",""hi"")"),"लड़का सूर्यास्त में एक मैदान में एक पतंग उड़ रहा है")</f>
        <v>लड़का सूर्यास्त में एक मैदान में एक पतंग उड़ रहा है</v>
      </c>
    </row>
    <row r="852">
      <c r="A852" s="1" t="s">
        <v>848</v>
      </c>
      <c r="B852" s="2" t="str">
        <f>IFERROR(__xludf.DUMMYFUNCTION("GOOGLETRANSLATE(A852,""en"",""hi"")"),"बेसबॉल प्लेयर, बाएं, एक इंटरलेग बेसबॉल गेम में स्पोर्ट्स टीम को हराकर व्यक्ति के साथ मनाता है।")</f>
        <v>बेसबॉल प्लेयर, बाएं, एक इंटरलेग बेसबॉल गेम में स्पोर्ट्स टीम को हराकर व्यक्ति के साथ मनाता है।</v>
      </c>
    </row>
    <row r="853">
      <c r="A853" s="1" t="s">
        <v>849</v>
      </c>
      <c r="B853" s="2" t="str">
        <f>IFERROR(__xludf.DUMMYFUNCTION("GOOGLETRANSLATE(A853,""en"",""hi"")"),"किसी के बादल में इंद्रधनुष बनने की कोशिश करें। कवि")</f>
        <v>किसी के बादल में इंद्रधनुष बनने की कोशिश करें। कवि</v>
      </c>
    </row>
    <row r="854">
      <c r="A854" s="1" t="s">
        <v>850</v>
      </c>
      <c r="B854" s="2" t="str">
        <f>IFERROR(__xludf.DUMMYFUNCTION("GOOGLETRANSLATE(A854,""en"",""hi"")"),"और फिर हम आपको हमारे एल्विश ड्रेस के साथ आनन्दित करना चाहते हैं, यह पहली बार है जब इसे ऐसे रंगों में आदेश दिया गया था और हमारे लिए अप्रत्याशित रूप से हमें चांदी के साथ लाल संयोजन का एक दिलचस्प परिणाम मिला है।")</f>
        <v>और फिर हम आपको हमारे एल्विश ड्रेस के साथ आनन्दित करना चाहते हैं, यह पहली बार है जब इसे ऐसे रंगों में आदेश दिया गया था और हमारे लिए अप्रत्याशित रूप से हमें चांदी के साथ लाल संयोजन का एक दिलचस्प परिणाम मिला है।</v>
      </c>
    </row>
    <row r="855">
      <c r="A855" s="1" t="s">
        <v>851</v>
      </c>
      <c r="B855" s="2" t="str">
        <f>IFERROR(__xludf.DUMMYFUNCTION("GOOGLETRANSLATE(A855,""en"",""hi"")"),"अभिनेता पुरस्कार के दौरान मंच पर बोलते हैं")</f>
        <v>अभिनेता पुरस्कार के दौरान मंच पर बोलते हैं</v>
      </c>
    </row>
    <row r="856">
      <c r="A856" s="1" t="s">
        <v>852</v>
      </c>
      <c r="B856" s="2" t="str">
        <f>IFERROR(__xludf.DUMMYFUNCTION("GOOGLETRANSLATE(A856,""en"",""hi"")"),"एक तैराक की बांह पर एक घड़ी")</f>
        <v>एक तैराक की बांह पर एक घड़ी</v>
      </c>
    </row>
    <row r="857">
      <c r="A857" s="1" t="s">
        <v>853</v>
      </c>
      <c r="B857" s="2" t="str">
        <f>IFERROR(__xludf.DUMMYFUNCTION("GOOGLETRANSLATE(A857,""en"",""hi"")"),"ठेठ बाजार शहर में दुकानें")</f>
        <v>ठेठ बाजार शहर में दुकानें</v>
      </c>
    </row>
    <row r="858">
      <c r="A858" s="1" t="s">
        <v>854</v>
      </c>
      <c r="B858" s="2" t="str">
        <f>IFERROR(__xludf.DUMMYFUNCTION("GOOGLETRANSLATE(A858,""en"",""hi"")"),"पृष्ठभूमि में सिटीस्केप के साथ पार्क में गर्मियों का कार्टून चित्रण।")</f>
        <v>पृष्ठभूमि में सिटीस्केप के साथ पार्क में गर्मियों का कार्टून चित्रण।</v>
      </c>
    </row>
    <row r="859">
      <c r="A859" s="1" t="s">
        <v>855</v>
      </c>
      <c r="B859" s="2" t="str">
        <f>IFERROR(__xludf.DUMMYFUNCTION("GOOGLETRANSLATE(A859,""en"",""hi"")"),"व्यक्ति को अपनी बेटी के साथ एक कला का प्रदर्शन होगा")</f>
        <v>व्यक्ति को अपनी बेटी के साथ एक कला का प्रदर्शन होगा</v>
      </c>
    </row>
    <row r="860">
      <c r="A860" s="1" t="s">
        <v>856</v>
      </c>
      <c r="B860" s="2" t="str">
        <f>IFERROR(__xludf.DUMMYFUNCTION("GOOGLETRANSLATE(A860,""en"",""hi"")"),"बाहरी पर मिटा हुआ चूना पत्थर के साथ सनकेन वन के माध्यम से वॉकवे")</f>
        <v>बाहरी पर मिटा हुआ चूना पत्थर के साथ सनकेन वन के माध्यम से वॉकवे</v>
      </c>
    </row>
    <row r="861">
      <c r="A861" s="1" t="s">
        <v>857</v>
      </c>
      <c r="B861" s="2" t="str">
        <f>IFERROR(__xludf.DUMMYFUNCTION("GOOGLETRANSLATE(A861,""en"",""hi"")"),"सुरुचिपूर्ण समृद्ध सोने की धातु लोअरकेस या छोटे अक्षर में एक 3 डी चित्रण में एक सुनहरा पीला रंग और चिकनी धातु सतह क्लासिक फ़ॉन्ट क्लिपिंग पथ के साथ एक सफेद पृष्ठभूमि पर अलग किया गया।")</f>
        <v>सुरुचिपूर्ण समृद्ध सोने की धातु लोअरकेस या छोटे अक्षर में एक 3 डी चित्रण में एक सुनहरा पीला रंग और चिकनी धातु सतह क्लासिक फ़ॉन्ट क्लिपिंग पथ के साथ एक सफेद पृष्ठभूमि पर अलग किया गया।</v>
      </c>
    </row>
    <row r="862">
      <c r="A862" s="1" t="s">
        <v>858</v>
      </c>
      <c r="B862" s="2" t="str">
        <f>IFERROR(__xludf.DUMMYFUNCTION("GOOGLETRANSLATE(A862,""en"",""hi"")"),"स्टेशन पर एक धूमिल दिन पर ट्रेन")</f>
        <v>स्टेशन पर एक धूमिल दिन पर ट्रेन</v>
      </c>
    </row>
    <row r="863">
      <c r="A863" s="1" t="s">
        <v>859</v>
      </c>
      <c r="B863" s="2" t="str">
        <f>IFERROR(__xludf.DUMMYFUNCTION("GOOGLETRANSLATE(A863,""en"",""hi"")"),"एक युवा काले और सफेद स्पॉटेड गाय धूप में एक हरे वसंत क्षेत्र के माध्यम से चलता है")</f>
        <v>एक युवा काले और सफेद स्पॉटेड गाय धूप में एक हरे वसंत क्षेत्र के माध्यम से चलता है</v>
      </c>
    </row>
    <row r="864">
      <c r="A864" s="1" t="s">
        <v>860</v>
      </c>
      <c r="B864" s="2" t="str">
        <f>IFERROR(__xludf.DUMMYFUNCTION("GOOGLETRANSLATE(A864,""en"",""hi"")"),"स्मार्टफोन पर बात करते हुए खुश दाढ़ी वाले युवा व्यक्ति की डॉली शॉट और सड़क पर चलते समय कॉफी पीना")</f>
        <v>स्मार्टफोन पर बात करते हुए खुश दाढ़ी वाले युवा व्यक्ति की डॉली शॉट और सड़क पर चलते समय कॉफी पीना</v>
      </c>
    </row>
    <row r="865">
      <c r="A865" s="1" t="s">
        <v>861</v>
      </c>
      <c r="B865" s="2" t="str">
        <f>IFERROR(__xludf.DUMMYFUNCTION("GOOGLETRANSLATE(A865,""en"",""hi"")"),"हल्के कपड़े पर स्विच करने से पहले आज सुबह आरामदायक।")</f>
        <v>हल्के कपड़े पर स्विच करने से पहले आज सुबह आरामदायक।</v>
      </c>
    </row>
    <row r="866">
      <c r="A866" s="1" t="s">
        <v>862</v>
      </c>
      <c r="B866" s="2" t="str">
        <f>IFERROR(__xludf.DUMMYFUNCTION("GOOGLETRANSLATE(A866,""en"",""hi"")"),"छवि में हो सकता है: व्यक्ति, मंच पर, एक संगीत वाद्ययंत्र, संगीत कार्यक्रम, रात और इनडोर खेल रहा है")</f>
        <v>छवि में हो सकता है: व्यक्ति, मंच पर, एक संगीत वाद्ययंत्र, संगीत कार्यक्रम, रात और इनडोर खेल रहा है</v>
      </c>
    </row>
    <row r="867">
      <c r="A867" s="1" t="s">
        <v>863</v>
      </c>
      <c r="B867" s="2" t="str">
        <f>IFERROR(__xludf.DUMMYFUNCTION("GOOGLETRANSLATE(A867,""en"",""hi"")"),"व्यक्ति के लिए नुस्खा देखें और इसे आज़माएं।")</f>
        <v>व्यक्ति के लिए नुस्खा देखें और इसे आज़माएं।</v>
      </c>
    </row>
    <row r="868">
      <c r="A868" s="1" t="s">
        <v>864</v>
      </c>
      <c r="B868" s="2" t="str">
        <f>IFERROR(__xludf.DUMMYFUNCTION("GOOGLETRANSLATE(A868,""en"",""hi"")"),"बेसबॉल खिलाड़ी आठवीं पारी के दौरान खेल टीम के खिलाफ पिच करता है")</f>
        <v>बेसबॉल खिलाड़ी आठवीं पारी के दौरान खेल टीम के खिलाफ पिच करता है</v>
      </c>
    </row>
    <row r="869">
      <c r="A869" s="1" t="s">
        <v>865</v>
      </c>
      <c r="B869" s="2" t="str">
        <f>IFERROR(__xludf.DUMMYFUNCTION("GOOGLETRANSLATE(A869,""en"",""hi"")"),"एक दिन में हरी चाय के कप पीते हैं")</f>
        <v>एक दिन में हरी चाय के कप पीते हैं</v>
      </c>
    </row>
    <row r="870">
      <c r="A870" s="1" t="s">
        <v>866</v>
      </c>
      <c r="B870" s="2" t="str">
        <f>IFERROR(__xludf.DUMMYFUNCTION("GOOGLETRANSLATE(A870,""en"",""hi"")"),"अंत में नीले आकाश को तोड़ने के लिए!")</f>
        <v>अंत में नीले आकाश को तोड़ने के लिए!</v>
      </c>
    </row>
    <row r="871">
      <c r="A871" s="1" t="s">
        <v>867</v>
      </c>
      <c r="B871" s="2" t="str">
        <f>IFERROR(__xludf.DUMMYFUNCTION("GOOGLETRANSLATE(A871,""en"",""hi"")"),"चमकदार लाल पन्नी या किसी न किसी बनावट धातु के लोअरकेस या छोटे अक्षर जी एक 3 डी चित्रण में एक लहरदार rippled सतह प्रभाव और मूल बोल्ड फ़ॉन्ट के साथ एक सफेद पृष्ठभूमि पर एक सफेद पृष्ठभूमि पर अलग किया गया।")</f>
        <v>चमकदार लाल पन्नी या किसी न किसी बनावट धातु के लोअरकेस या छोटे अक्षर जी एक 3 डी चित्रण में एक लहरदार rippled सतह प्रभाव और मूल बोल्ड फ़ॉन्ट के साथ एक सफेद पृष्ठभूमि पर एक सफेद पृष्ठभूमि पर अलग किया गया।</v>
      </c>
    </row>
    <row r="872">
      <c r="A872" s="1" t="s">
        <v>868</v>
      </c>
      <c r="B872" s="2" t="str">
        <f>IFERROR(__xludf.DUMMYFUNCTION("GOOGLETRANSLATE(A872,""en"",""hi"")"),"पाई मंचिंग पूंजी का खुलासा किया")</f>
        <v>पाई मंचिंग पूंजी का खुलासा किया</v>
      </c>
    </row>
    <row r="873">
      <c r="A873" s="1" t="s">
        <v>869</v>
      </c>
      <c r="B873" s="2" t="str">
        <f>IFERROR(__xludf.DUMMYFUNCTION("GOOGLETRANSLATE(A873,""en"",""hi"")"),"अंतरिक्ष पृष्ठभूमि में स्टार के क्लस्टर का चित्रण")</f>
        <v>अंतरिक्ष पृष्ठभूमि में स्टार के क्लस्टर का चित्रण</v>
      </c>
    </row>
    <row r="874">
      <c r="A874" s="1" t="s">
        <v>870</v>
      </c>
      <c r="B874" s="2" t="str">
        <f>IFERROR(__xludf.DUMMYFUNCTION("GOOGLETRANSLATE(A874,""en"",""hi"")"),"लोगों को शिकार करने से रोकने के लिए एक क्षेत्र के चारों ओर एक बाड़ पर हस्ताक्षर करें")</f>
        <v>लोगों को शिकार करने से रोकने के लिए एक क्षेत्र के चारों ओर एक बाड़ पर हस्ताक्षर करें</v>
      </c>
    </row>
    <row r="875">
      <c r="A875" s="1" t="s">
        <v>871</v>
      </c>
      <c r="B875" s="2" t="str">
        <f>IFERROR(__xludf.DUMMYFUNCTION("GOOGLETRANSLATE(A875,""en"",""hi"")"),"जैविक जीनस फूलों से पराग एकत्र करता है")</f>
        <v>जैविक जीनस फूलों से पराग एकत्र करता है</v>
      </c>
    </row>
    <row r="876">
      <c r="A876" s="1" t="s">
        <v>872</v>
      </c>
      <c r="B876" s="2" t="str">
        <f>IFERROR(__xludf.DUMMYFUNCTION("GOOGLETRANSLATE(A876,""en"",""hi"")"),"फर्श योजना की रसोई में पाया जा सकता है।")</f>
        <v>फर्श योजना की रसोई में पाया जा सकता है।</v>
      </c>
    </row>
    <row r="877">
      <c r="A877" s="1" t="s">
        <v>873</v>
      </c>
      <c r="B877" s="2" t="str">
        <f>IFERROR(__xludf.DUMMYFUNCTION("GOOGLETRANSLATE(A877,""en"",""hi"")"),"एयरशिप को दर्शाते हुए डाक टिकट")</f>
        <v>एयरशिप को दर्शाते हुए डाक टिकट</v>
      </c>
    </row>
    <row r="878">
      <c r="A878" s="1" t="s">
        <v>874</v>
      </c>
      <c r="B878" s="2" t="str">
        <f>IFERROR(__xludf.DUMMYFUNCTION("GOOGLETRANSLATE(A878,""en"",""hi"")"),"थोड़ा पीला फूल पर मधुमक्खी")</f>
        <v>थोड़ा पीला फूल पर मधुमक्खी</v>
      </c>
    </row>
    <row r="879">
      <c r="A879" s="1" t="s">
        <v>875</v>
      </c>
      <c r="B879" s="2" t="str">
        <f>IFERROR(__xludf.DUMMYFUNCTION("GOOGLETRANSLATE(A879,""en"",""hi"")"),"अव्यवस्था की स्थिति में पुरानी इमारतें।")</f>
        <v>अव्यवस्था की स्थिति में पुरानी इमारतें।</v>
      </c>
    </row>
    <row r="880">
      <c r="A880" s="1" t="s">
        <v>876</v>
      </c>
      <c r="B880" s="2" t="str">
        <f>IFERROR(__xludf.DUMMYFUNCTION("GOOGLETRANSLATE(A880,""en"",""hi"")"),"स्वस्थ काम: टीम के सदस्यों के साथ, लोगों से एक पुरस्कार प्राप्त हुआ।")</f>
        <v>स्वस्थ काम: टीम के सदस्यों के साथ, लोगों से एक पुरस्कार प्राप्त हुआ।</v>
      </c>
    </row>
    <row r="881">
      <c r="A881" s="1" t="s">
        <v>877</v>
      </c>
      <c r="B881" s="2" t="str">
        <f>IFERROR(__xludf.DUMMYFUNCTION("GOOGLETRANSLATE(A881,""en"",""hi"")"),"राजनेता घटना का समर्थन करने के लिए नीचे आते हैं और चयनित छात्रों के फोटो को पुरस्कार देते हैं")</f>
        <v>राजनेता घटना का समर्थन करने के लिए नीचे आते हैं और चयनित छात्रों के फोटो को पुरस्कार देते हैं</v>
      </c>
    </row>
    <row r="882">
      <c r="A882" s="1" t="s">
        <v>878</v>
      </c>
      <c r="B882" s="2" t="str">
        <f>IFERROR(__xludf.DUMMYFUNCTION("GOOGLETRANSLATE(A882,""en"",""hi"")"),"दार्शनिक एक विमान का निरीक्षण करता है वह बच्चों के जीवन को उड़ाता है - खतरनाक बीमारियों को देखभाल करने के लिए।")</f>
        <v>दार्शनिक एक विमान का निरीक्षण करता है वह बच्चों के जीवन को उड़ाता है - खतरनाक बीमारियों को देखभाल करने के लिए।</v>
      </c>
    </row>
    <row r="883">
      <c r="A883" s="1" t="s">
        <v>879</v>
      </c>
      <c r="B883" s="2" t="str">
        <f>IFERROR(__xludf.DUMMYFUNCTION("GOOGLETRANSLATE(A883,""en"",""hi"")"),"कोलाज गीज़र के विभिन्न चरणों को दिखा रहा है")</f>
        <v>कोलाज गीज़र के विभिन्न चरणों को दिखा रहा है</v>
      </c>
    </row>
    <row r="884">
      <c r="A884" s="1" t="s">
        <v>880</v>
      </c>
      <c r="B884" s="2" t="str">
        <f>IFERROR(__xludf.DUMMYFUNCTION("GOOGLETRANSLATE(A884,""en"",""hi"")"),"अटारी के सोने के क्षेत्र में बिस्तर")</f>
        <v>अटारी के सोने के क्षेत्र में बिस्तर</v>
      </c>
    </row>
    <row r="885">
      <c r="A885" s="1" t="s">
        <v>881</v>
      </c>
      <c r="B885" s="2" t="str">
        <f>IFERROR(__xludf.DUMMYFUNCTION("GOOGLETRANSLATE(A885,""en"",""hi"")"),"लापरवाही: चालक ने पुलिस को अविस्मरणीय पीछा करने के लिए पुलिस को ले जाने से पहले चोरी की गई थी।")</f>
        <v>लापरवाही: चालक ने पुलिस को अविस्मरणीय पीछा करने के लिए पुलिस को ले जाने से पहले चोरी की गई थी।</v>
      </c>
    </row>
    <row r="886">
      <c r="A886" s="1" t="s">
        <v>882</v>
      </c>
      <c r="B886" s="2" t="str">
        <f>IFERROR(__xludf.DUMMYFUNCTION("GOOGLETRANSLATE(A886,""en"",""hi"")"),"स्ट्रीम द्वारा एक चट्टान पर काई")</f>
        <v>स्ट्रीम द्वारा एक चट्टान पर काई</v>
      </c>
    </row>
    <row r="887">
      <c r="A887" s="1" t="s">
        <v>883</v>
      </c>
      <c r="B887" s="2" t="str">
        <f>IFERROR(__xludf.DUMMYFUNCTION("GOOGLETRANSLATE(A887,""en"",""hi"")"),"मैच के दौरान रग्बी प्लेयर।")</f>
        <v>मैच के दौरान रग्बी प्लेयर।</v>
      </c>
    </row>
    <row r="888">
      <c r="A888" s="1" t="s">
        <v>884</v>
      </c>
      <c r="B888" s="2" t="str">
        <f>IFERROR(__xludf.DUMMYFUNCTION("GOOGLETRANSLATE(A888,""en"",""hi"")"),"व्यक्ति और अभिनेता प्रीमियर में भाग लेते हैं।")</f>
        <v>व्यक्ति और अभिनेता प्रीमियर में भाग लेते हैं।</v>
      </c>
    </row>
    <row r="889">
      <c r="A889" s="1" t="s">
        <v>885</v>
      </c>
      <c r="B889" s="2" t="str">
        <f>IFERROR(__xludf.DUMMYFUNCTION("GOOGLETRANSLATE(A889,""en"",""hi"")"),"डेलाइट के तहत सूखी घास के मैदान पर चलने वाली युवा लड़की")</f>
        <v>डेलाइट के तहत सूखी घास के मैदान पर चलने वाली युवा लड़की</v>
      </c>
    </row>
    <row r="890">
      <c r="A890" s="1" t="s">
        <v>886</v>
      </c>
      <c r="B890" s="2" t="str">
        <f>IFERROR(__xludf.DUMMYFUNCTION("GOOGLETRANSLATE(A890,""en"",""hi"")"),"एक आदमी से बहने वाली जल धारा - झरना")</f>
        <v>एक आदमी से बहने वाली जल धारा - झरना</v>
      </c>
    </row>
    <row r="891">
      <c r="A891" s="1" t="s">
        <v>887</v>
      </c>
      <c r="B891" s="2" t="str">
        <f>IFERROR(__xludf.DUMMYFUNCTION("GOOGLETRANSLATE(A891,""en"",""hi"")"),"प्रशंसकों ने # खेल के दौरान आठवीं पारी में दौड़ने वाले खेल टीम स्कोरिंग द्वारा # एक गेंद पर # के साथ हस्तक्षेप किया")</f>
        <v>प्रशंसकों ने # खेल के दौरान आठवीं पारी में दौड़ने वाले खेल टीम स्कोरिंग द्वारा # एक गेंद पर # के साथ हस्तक्षेप किया</v>
      </c>
    </row>
    <row r="892">
      <c r="A892" s="1" t="s">
        <v>888</v>
      </c>
      <c r="B892" s="2" t="str">
        <f>IFERROR(__xludf.DUMMYFUNCTION("GOOGLETRANSLATE(A892,""en"",""hi"")"),"एक व्यवसायी महिला नोट्स को लिखती है और लैपटॉप कंप्यूटर पर काम करती है")</f>
        <v>एक व्यवसायी महिला नोट्स को लिखती है और लैपटॉप कंप्यूटर पर काम करती है</v>
      </c>
    </row>
    <row r="893">
      <c r="A893" s="1" t="s">
        <v>889</v>
      </c>
      <c r="B893" s="2" t="str">
        <f>IFERROR(__xludf.DUMMYFUNCTION("GOOGLETRANSLATE(A893,""en"",""hi"")"),"निर्माण दल सोमवार को पगोडा शैली के मंदिर पर काम करते हैं।")</f>
        <v>निर्माण दल सोमवार को पगोडा शैली के मंदिर पर काम करते हैं।</v>
      </c>
    </row>
    <row r="894">
      <c r="A894" s="1" t="s">
        <v>890</v>
      </c>
      <c r="B894" s="2" t="str">
        <f>IFERROR(__xludf.DUMMYFUNCTION("GOOGLETRANSLATE(A894,""en"",""hi"")"),"बगीचे में नारंगी लिली")</f>
        <v>बगीचे में नारंगी लिली</v>
      </c>
    </row>
    <row r="895">
      <c r="A895" s="1" t="s">
        <v>891</v>
      </c>
      <c r="B895" s="2" t="str">
        <f>IFERROR(__xludf.DUMMYFUNCTION("GOOGLETRANSLATE(A895,""en"",""hi"")"),"गायक मोम आकृति के अनावरण में भाग लेते हैं")</f>
        <v>गायक मोम आकृति के अनावरण में भाग लेते हैं</v>
      </c>
    </row>
    <row r="896">
      <c r="A896" s="1" t="s">
        <v>892</v>
      </c>
      <c r="B896" s="2" t="str">
        <f>IFERROR(__xludf.DUMMYFUNCTION("GOOGLETRANSLATE(A896,""en"",""hi"")"),"पकाया पोल्ट्री का रंग इसकी सुरक्षा का एक निश्चित संकेत नहीं है।")</f>
        <v>पकाया पोल्ट्री का रंग इसकी सुरक्षा का एक निश्चित संकेत नहीं है।</v>
      </c>
    </row>
    <row r="897">
      <c r="A897" s="1" t="s">
        <v>893</v>
      </c>
      <c r="B897" s="2" t="str">
        <f>IFERROR(__xludf.DUMMYFUNCTION("GOOGLETRANSLATE(A897,""en"",""hi"")"),"व्यक्ति इसे गोल्डन घास के माध्यम से चीर रहा है")</f>
        <v>व्यक्ति इसे गोल्डन घास के माध्यम से चीर रहा है</v>
      </c>
    </row>
    <row r="898">
      <c r="A898" s="1" t="s">
        <v>894</v>
      </c>
      <c r="B898" s="2" t="str">
        <f>IFERROR(__xludf.DUMMYFUNCTION("GOOGLETRANSLATE(A898,""en"",""hi"")"),"जैविक प्रजाति, या जैविक प्रजाति, पर्यटकों के पास एक बछड़े के साथ चलता है।")</f>
        <v>जैविक प्रजाति, या जैविक प्रजाति, पर्यटकों के पास एक बछड़े के साथ चलता है।</v>
      </c>
    </row>
    <row r="899">
      <c r="A899" s="1" t="s">
        <v>895</v>
      </c>
      <c r="B899" s="2" t="str">
        <f>IFERROR(__xludf.DUMMYFUNCTION("GOOGLETRANSLATE(A899,""en"",""hi"")"),"व्यक्ति के रूप में वह अपने बहाली के बाद पहुंचे, उसके लॉन्च के लिए तैयार")</f>
        <v>व्यक्ति के रूप में वह अपने बहाली के बाद पहुंचे, उसके लॉन्च के लिए तैयार</v>
      </c>
    </row>
    <row r="900">
      <c r="A900" s="1" t="s">
        <v>896</v>
      </c>
      <c r="B900" s="2" t="str">
        <f>IFERROR(__xludf.DUMMYFUNCTION("GOOGLETRANSLATE(A900,""en"",""hi"")"),"चित्रकारी कलाकार द्वारा चित्रण - एक टोकरी में एक तरफ बैठते हैं, जो उनके पास यादृच्छिक वस्तुओं से घिरे होते हैं")</f>
        <v>चित्रकारी कलाकार द्वारा चित्रण - एक टोकरी में एक तरफ बैठते हैं, जो उनके पास यादृच्छिक वस्तुओं से घिरे होते हैं</v>
      </c>
    </row>
    <row r="901">
      <c r="A901" s="1" t="s">
        <v>897</v>
      </c>
      <c r="B901" s="2" t="str">
        <f>IFERROR(__xludf.DUMMYFUNCTION("GOOGLETRANSLATE(A901,""en"",""hi"")"),"पर्यटक आकर्षण कनेक्टिंग द्वीप जल्द ही एक नए समांतर पुल के साथ प्रतिस्थापित किया जाएगा।")</f>
        <v>पर्यटक आकर्षण कनेक्टिंग द्वीप जल्द ही एक नए समांतर पुल के साथ प्रतिस्थापित किया जाएगा।</v>
      </c>
    </row>
    <row r="902">
      <c r="A902" s="1" t="s">
        <v>898</v>
      </c>
      <c r="B902" s="2" t="str">
        <f>IFERROR(__xludf.DUMMYFUNCTION("GOOGLETRANSLATE(A902,""en"",""hi"")"),"ध्वनिक कलाकार एक संगीत कार्यक्रम के दौरान मंच पर लोक रॉक कलाकार के समर्थन में लाइव प्रदर्शन करता है।")</f>
        <v>ध्वनिक कलाकार एक संगीत कार्यक्रम के दौरान मंच पर लोक रॉक कलाकार के समर्थन में लाइव प्रदर्शन करता है।</v>
      </c>
    </row>
    <row r="903">
      <c r="A903" s="1" t="s">
        <v>899</v>
      </c>
      <c r="B903" s="2" t="str">
        <f>IFERROR(__xludf.DUMMYFUNCTION("GOOGLETRANSLATE(A903,""en"",""hi"")"),"वैश्विक मानचित्र महासागरों में प्लास्टिक घनत्व दिखा रहा है, ओवरले के साथ यह दर्शाता है कि कौन से देश सबसे अधिक योगदान करते हैं।")</f>
        <v>वैश्विक मानचित्र महासागरों में प्लास्टिक घनत्व दिखा रहा है, ओवरले के साथ यह दर्शाता है कि कौन से देश सबसे अधिक योगदान करते हैं।</v>
      </c>
    </row>
    <row r="904">
      <c r="A904" s="1" t="s">
        <v>900</v>
      </c>
      <c r="B904" s="2" t="str">
        <f>IFERROR(__xludf.DUMMYFUNCTION("GOOGLETRANSLATE(A904,""en"",""hi"")"),"स्टूडियो पोर्ट्रेट स्माइली रूसी छोटी लड़कियां एक सफेद पृष्ठभूमि पर राष्ट्रीय पोशाक में युवा सुंदर लड़कियों की सफेद पृष्ठभूमि / छवि की छवि / छवि पर पारंपरिक पोशाक पहनती हैं")</f>
        <v>स्टूडियो पोर्ट्रेट स्माइली रूसी छोटी लड़कियां एक सफेद पृष्ठभूमि पर राष्ट्रीय पोशाक में युवा सुंदर लड़कियों की सफेद पृष्ठभूमि / छवि की छवि / छवि पर पारंपरिक पोशाक पहनती हैं</v>
      </c>
    </row>
    <row r="905">
      <c r="A905" s="1" t="s">
        <v>901</v>
      </c>
      <c r="B905" s="2" t="str">
        <f>IFERROR(__xludf.DUMMYFUNCTION("GOOGLETRANSLATE(A905,""en"",""hi"")"),"दलदल में अपने बड़े प्रारूप कैमरा के साथ लेखक")</f>
        <v>दलदल में अपने बड़े प्रारूप कैमरा के साथ लेखक</v>
      </c>
    </row>
    <row r="906">
      <c r="A906" s="1" t="s">
        <v>902</v>
      </c>
      <c r="B906" s="2" t="str">
        <f>IFERROR(__xludf.DUMMYFUNCTION("GOOGLETRANSLATE(A906,""en"",""hi"")"),"इंस्ट्रुमेंटल रॉक कलाकार और बैंड लाइव प्रदर्शन करते हैं।")</f>
        <v>इंस्ट्रुमेंटल रॉक कलाकार और बैंड लाइव प्रदर्शन करते हैं।</v>
      </c>
    </row>
    <row r="907">
      <c r="A907" s="1" t="s">
        <v>903</v>
      </c>
      <c r="B907" s="2" t="str">
        <f>IFERROR(__xludf.DUMMYFUNCTION("GOOGLETRANSLATE(A907,""en"",""hi"")"),"सूर्यास्त पर छत पर नृत्य करने वाले युवा जोड़े के सिल्हूट।")</f>
        <v>सूर्यास्त पर छत पर नृत्य करने वाले युवा जोड़े के सिल्हूट।</v>
      </c>
    </row>
    <row r="908">
      <c r="A908" s="1" t="s">
        <v>904</v>
      </c>
      <c r="B908" s="2" t="str">
        <f>IFERROR(__xludf.DUMMYFUNCTION("GOOGLETRANSLATE(A908,""en"",""hi"")"),"टीम अपने वरिष्ठ खेल के हफ्ते के दौरान आराम करती है।")</f>
        <v>टीम अपने वरिष्ठ खेल के हफ्ते के दौरान आराम करती है।</v>
      </c>
    </row>
    <row r="909">
      <c r="A909" s="1" t="s">
        <v>905</v>
      </c>
      <c r="B909" s="2" t="str">
        <f>IFERROR(__xludf.DUMMYFUNCTION("GOOGLETRANSLATE(A909,""en"",""hi"")"),"3 डी आदमी एक किताब पढ़ रहा है।")</f>
        <v>3 डी आदमी एक किताब पढ़ रहा है।</v>
      </c>
    </row>
    <row r="910">
      <c r="A910" s="1" t="s">
        <v>906</v>
      </c>
      <c r="B910" s="2" t="str">
        <f>IFERROR(__xludf.DUMMYFUNCTION("GOOGLETRANSLATE(A910,""en"",""hi"")"),"अंधेरे के बाद स्थित इमारत का संपर्क।")</f>
        <v>अंधेरे के बाद स्थित इमारत का संपर्क।</v>
      </c>
    </row>
    <row r="911">
      <c r="A911" s="1" t="s">
        <v>907</v>
      </c>
      <c r="B911" s="2" t="str">
        <f>IFERROR(__xludf.DUMMYFUNCTION("GOOGLETRANSLATE(A911,""en"",""hi"")"),"एक निराश युवा व्यापारी की उच्च परिभाषा में फुटेज कार्यालय में एक लैपटॉप के साथ काम कर रहा है")</f>
        <v>एक निराश युवा व्यापारी की उच्च परिभाषा में फुटेज कार्यालय में एक लैपटॉप के साथ काम कर रहा है</v>
      </c>
    </row>
    <row r="912">
      <c r="A912" s="1" t="s">
        <v>908</v>
      </c>
      <c r="B912" s="2" t="str">
        <f>IFERROR(__xludf.DUMMYFUNCTION("GOOGLETRANSLATE(A912,""en"",""hi"")"),"एक बादल पृष्ठभूमि पर एक अलौकिक प्रकाश के लिए स्वर्ग गोल्डन गेट्स खोलना")</f>
        <v>एक बादल पृष्ठभूमि पर एक अलौकिक प्रकाश के लिए स्वर्ग गोल्डन गेट्स खोलना</v>
      </c>
    </row>
    <row r="913">
      <c r="A913" s="1" t="s">
        <v>909</v>
      </c>
      <c r="B913" s="2" t="str">
        <f>IFERROR(__xludf.DUMMYFUNCTION("GOOGLETRANSLATE(A913,""en"",""hi"")"),"अभिनेता फिल्म के प्रीमियर में भाग लेता है।")</f>
        <v>अभिनेता फिल्म के प्रीमियर में भाग लेता है।</v>
      </c>
    </row>
    <row r="914">
      <c r="A914" s="1" t="s">
        <v>910</v>
      </c>
      <c r="B914" s="2" t="str">
        <f>IFERROR(__xludf.DUMMYFUNCTION("GOOGLETRANSLATE(A914,""en"",""hi"")"),"दलदल के माध्यम से नाव यात्रा")</f>
        <v>दलदल के माध्यम से नाव यात्रा</v>
      </c>
    </row>
    <row r="915">
      <c r="A915" s="1" t="s">
        <v>911</v>
      </c>
      <c r="B915" s="2" t="str">
        <f>IFERROR(__xludf.DUMMYFUNCTION("GOOGLETRANSLATE(A915,""en"",""hi"")"),"एक सफेद पृष्ठभूमि के खिलाफ बहस करने वाले जोड़े का वेक्टर सिल्हूट।")</f>
        <v>एक सफेद पृष्ठभूमि के खिलाफ बहस करने वाले जोड़े का वेक्टर सिल्हूट।</v>
      </c>
    </row>
    <row r="916">
      <c r="A916" s="1" t="s">
        <v>912</v>
      </c>
      <c r="B916" s="2" t="str">
        <f>IFERROR(__xludf.DUMMYFUNCTION("GOOGLETRANSLATE(A916,""en"",""hi"")"),"गायक और व्यक्ति थ्रिलर फिल्म के प्रीमियर में भाग लेते हैं।")</f>
        <v>गायक और व्यक्ति थ्रिलर फिल्म के प्रीमियर में भाग लेते हैं।</v>
      </c>
    </row>
    <row r="917">
      <c r="A917" s="1" t="s">
        <v>913</v>
      </c>
      <c r="B917" s="2" t="str">
        <f>IFERROR(__xludf.DUMMYFUNCTION("GOOGLETRANSLATE(A917,""en"",""hi"")"),"अभिनेता प्रीमियर के लिए आता है")</f>
        <v>अभिनेता प्रीमियर के लिए आता है</v>
      </c>
    </row>
    <row r="918">
      <c r="A918" s="1" t="s">
        <v>914</v>
      </c>
      <c r="B918" s="2" t="str">
        <f>IFERROR(__xludf.DUMMYFUNCTION("GOOGLETRANSLATE(A918,""en"",""hi"")"),"शेफ में से एक ग्राहक का आदेश लेता है।")</f>
        <v>शेफ में से एक ग्राहक का आदेश लेता है।</v>
      </c>
    </row>
    <row r="919">
      <c r="A919" s="1" t="s">
        <v>915</v>
      </c>
      <c r="B919" s="2" t="str">
        <f>IFERROR(__xludf.DUMMYFUNCTION("GOOGLETRANSLATE(A919,""en"",""hi"")"),"मिलान जूते स्टार पहले से ही लड़कियों का एक दादा था - व्यक्ति और उसकी पत्नी द्वारा")</f>
        <v>मिलान जूते स्टार पहले से ही लड़कियों का एक दादा था - व्यक्ति और उसकी पत्नी द्वारा</v>
      </c>
    </row>
    <row r="920">
      <c r="A920" s="1" t="s">
        <v>916</v>
      </c>
      <c r="B920" s="2" t="str">
        <f>IFERROR(__xludf.DUMMYFUNCTION("GOOGLETRANSLATE(A920,""en"",""hi"")"),"विस्तार करने के लिए थंबनेल पर क्लिक करें।")</f>
        <v>विस्तार करने के लिए थंबनेल पर क्लिक करें।</v>
      </c>
    </row>
    <row r="921">
      <c r="A921" s="1" t="s">
        <v>917</v>
      </c>
      <c r="B921" s="2" t="str">
        <f>IFERROR(__xludf.DUMMYFUNCTION("GOOGLETRANSLATE(A921,""en"",""hi"")"),"नीली पृष्ठभूमि पर सफेद हंस")</f>
        <v>नीली पृष्ठभूमि पर सफेद हंस</v>
      </c>
    </row>
    <row r="922">
      <c r="A922" s="1" t="s">
        <v>918</v>
      </c>
      <c r="B922" s="2" t="str">
        <f>IFERROR(__xludf.DUMMYFUNCTION("GOOGLETRANSLATE(A922,""en"",""hi"")"),"एक पुरुषों की रिक्त टी की सरल रूपरेखा चित्र - शर्ट और टीई - स्टॉक फोटो #")</f>
        <v>एक पुरुषों की रिक्त टी की सरल रूपरेखा चित्र - शर्ट और टीई - स्टॉक फोटो #</v>
      </c>
    </row>
    <row r="923">
      <c r="A923" s="1" t="s">
        <v>919</v>
      </c>
      <c r="B923" s="2" t="str">
        <f>IFERROR(__xludf.DUMMYFUNCTION("GOOGLETRANSLATE(A923,""en"",""hi"")"),"80 के दशक से पकवान का प्रकार")</f>
        <v>80 के दशक से पकवान का प्रकार</v>
      </c>
    </row>
    <row r="924">
      <c r="A924" s="1" t="s">
        <v>920</v>
      </c>
      <c r="B924" s="2" t="str">
        <f>IFERROR(__xludf.DUMMYFUNCTION("GOOGLETRANSLATE(A924,""en"",""hi"")"),"मैं क्या बनना चाहता हूं - अपनी शैली के साथ एक वृद्ध महिला")</f>
        <v>मैं क्या बनना चाहता हूं - अपनी शैली के साथ एक वृद्ध महिला</v>
      </c>
    </row>
    <row r="925">
      <c r="A925" s="1" t="s">
        <v>921</v>
      </c>
      <c r="B925" s="2" t="str">
        <f>IFERROR(__xludf.DUMMYFUNCTION("GOOGLETRANSLATE(A925,""en"",""hi"")"),"व्यक्ति में पूजा की जगह का प्रकार")</f>
        <v>व्यक्ति में पूजा की जगह का प्रकार</v>
      </c>
    </row>
    <row r="926">
      <c r="A926" s="1" t="s">
        <v>922</v>
      </c>
      <c r="B926" s="2" t="str">
        <f>IFERROR(__xludf.DUMMYFUNCTION("GOOGLETRANSLATE(A926,""en"",""hi"")"),"बस कई महलों में से एक")</f>
        <v>बस कई महलों में से एक</v>
      </c>
    </row>
    <row r="927">
      <c r="A927" s="1" t="s">
        <v>923</v>
      </c>
      <c r="B927" s="2" t="str">
        <f>IFERROR(__xludf.DUMMYFUNCTION("GOOGLETRANSLATE(A927,""en"",""hi"")"),"जिम में अपने biceps का प्रयोग करने वाला युवक")</f>
        <v>जिम में अपने biceps का प्रयोग करने वाला युवक</v>
      </c>
    </row>
    <row r="928">
      <c r="A928" s="1" t="s">
        <v>924</v>
      </c>
      <c r="B928" s="2" t="str">
        <f>IFERROR(__xludf.DUMMYFUNCTION("GOOGLETRANSLATE(A928,""en"",""hi"")"),"कई लोग एक रैली और मार्च के लिए इकट्ठे होते हैं।")</f>
        <v>कई लोग एक रैली और मार्च के लिए इकट्ठे होते हैं।</v>
      </c>
    </row>
    <row r="929">
      <c r="A929" s="1" t="s">
        <v>925</v>
      </c>
      <c r="B929" s="2" t="str">
        <f>IFERROR(__xludf.DUMMYFUNCTION("GOOGLETRANSLATE(A929,""en"",""hi"")"),"143 वें दौड़ने के बाद जॉकी को व्यक्ति से एक चुंबन मिलता है।")</f>
        <v>143 वें दौड़ने के बाद जॉकी को व्यक्ति से एक चुंबन मिलता है।</v>
      </c>
    </row>
    <row r="930">
      <c r="A930" s="1" t="s">
        <v>926</v>
      </c>
      <c r="B930" s="2" t="str">
        <f>IFERROR(__xludf.DUMMYFUNCTION("GOOGLETRANSLATE(A930,""en"",""hi"")"),"एक चूहे को एक प्रयोगशाला में अपने हैंडलर द्वारा देखा जाता है")</f>
        <v>एक चूहे को एक प्रयोगशाला में अपने हैंडलर द्वारा देखा जाता है</v>
      </c>
    </row>
    <row r="931">
      <c r="A931" s="1" t="s">
        <v>927</v>
      </c>
      <c r="B931" s="2" t="str">
        <f>IFERROR(__xludf.DUMMYFUNCTION("GOOGLETRANSLATE(A931,""en"",""hi"")"),"एक लकड़ी की मेज पर एक पारंपरिक कप में गर्म कॉफी डालना")</f>
        <v>एक लकड़ी की मेज पर एक पारंपरिक कप में गर्म कॉफी डालना</v>
      </c>
    </row>
    <row r="932">
      <c r="A932" s="1" t="s">
        <v>928</v>
      </c>
      <c r="B932" s="2" t="str">
        <f>IFERROR(__xludf.DUMMYFUNCTION("GOOGLETRANSLATE(A932,""en"",""hi"")"),"व्यक्ति द्वारा आकस्मिक बेकर्स द्वारा ली गई तस्वीर")</f>
        <v>व्यक्ति द्वारा आकस्मिक बेकर्स द्वारा ली गई तस्वीर</v>
      </c>
    </row>
    <row r="933">
      <c r="A933" s="1" t="s">
        <v>929</v>
      </c>
      <c r="B933" s="2" t="str">
        <f>IFERROR(__xludf.DUMMYFUNCTION("GOOGLETRANSLATE(A933,""en"",""hi"")"),"शहर में रंगीन इमारतें")</f>
        <v>शहर में रंगीन इमारतें</v>
      </c>
    </row>
    <row r="934">
      <c r="A934" s="1" t="s">
        <v>930</v>
      </c>
      <c r="B934" s="2" t="str">
        <f>IFERROR(__xludf.DUMMYFUNCTION("GOOGLETRANSLATE(A934,""en"",""hi"")"),"छवि में हो सकता है: व्यक्ति, मंच पर और एक संगीत वाद्ययंत्र बजाना")</f>
        <v>छवि में हो सकता है: व्यक्ति, मंच पर और एक संगीत वाद्ययंत्र बजाना</v>
      </c>
    </row>
    <row r="935">
      <c r="A935" s="1" t="s">
        <v>931</v>
      </c>
      <c r="B935" s="2" t="str">
        <f>IFERROR(__xludf.DUMMYFUNCTION("GOOGLETRANSLATE(A935,""en"",""hi"")"),"कॉमेडियन 8 वीं ओपनिंग नाइट पार्टी में भाग लेता है")</f>
        <v>कॉमेडियन 8 वीं ओपनिंग नाइट पार्टी में भाग लेता है</v>
      </c>
    </row>
    <row r="936">
      <c r="A936" s="1" t="s">
        <v>932</v>
      </c>
      <c r="B936" s="2" t="str">
        <f>IFERROR(__xludf.DUMMYFUNCTION("GOOGLETRANSLATE(A936,""en"",""hi"")"),"नदी में तैराकी बत्तख")</f>
        <v>नदी में तैराकी बत्तख</v>
      </c>
    </row>
    <row r="937">
      <c r="A937" s="1" t="s">
        <v>933</v>
      </c>
      <c r="B937" s="2" t="str">
        <f>IFERROR(__xludf.DUMMYFUNCTION("GOOGLETRANSLATE(A937,""en"",""hi"")"),"कट आउट विस्तार इस शादी की पोशाक की आधुनिकता में जोड़ता है।")</f>
        <v>कट आउट विस्तार इस शादी की पोशाक की आधुनिकता में जोड़ता है।</v>
      </c>
    </row>
    <row r="938">
      <c r="A938" s="1" t="s">
        <v>934</v>
      </c>
      <c r="B938" s="2" t="str">
        <f>IFERROR(__xludf.DUMMYFUNCTION("GOOGLETRANSLATE(A938,""en"",""hi"")"),"एक तस्वीर से मेरी ड्राइंग मैं नेट पर पाया")</f>
        <v>एक तस्वीर से मेरी ड्राइंग मैं नेट पर पाया</v>
      </c>
    </row>
    <row r="939">
      <c r="A939" s="1" t="s">
        <v>935</v>
      </c>
      <c r="B939" s="2" t="str">
        <f>IFERROR(__xludf.DUMMYFUNCTION("GOOGLETRANSLATE(A939,""en"",""hi"")"),"एक स्टार-स्टडेड भीड़ के सामने अनुमानित सहयोग का अनावरण किया गया था।")</f>
        <v>एक स्टार-स्टडेड भीड़ के सामने अनुमानित सहयोग का अनावरण किया गया था।</v>
      </c>
    </row>
    <row r="940">
      <c r="A940" s="1" t="s">
        <v>936</v>
      </c>
      <c r="B940" s="2" t="str">
        <f>IFERROR(__xludf.DUMMYFUNCTION("GOOGLETRANSLATE(A940,""en"",""hi"")"),"सितारों के नीचे पुराना पत्थर पुल")</f>
        <v>सितारों के नीचे पुराना पत्थर पुल</v>
      </c>
    </row>
    <row r="941">
      <c r="A941" s="1" t="s">
        <v>937</v>
      </c>
      <c r="B941" s="2" t="str">
        <f>IFERROR(__xludf.DUMMYFUNCTION("GOOGLETRANSLATE(A941,""en"",""hi"")"),"जातीयता का एक समूह अपने कैनो को पैडल करता है")</f>
        <v>जातीयता का एक समूह अपने कैनो को पैडल करता है</v>
      </c>
    </row>
    <row r="942">
      <c r="A942" s="1" t="s">
        <v>938</v>
      </c>
      <c r="B942" s="2" t="str">
        <f>IFERROR(__xludf.DUMMYFUNCTION("GOOGLETRANSLATE(A942,""en"",""hi"")"),"शनिवार दोपहर को परिवार का घर धूम्रपान में चला गया।")</f>
        <v>शनिवार दोपहर को परिवार का घर धूम्रपान में चला गया।</v>
      </c>
    </row>
    <row r="943">
      <c r="A943" s="1" t="s">
        <v>939</v>
      </c>
      <c r="B943" s="2" t="str">
        <f>IFERROR(__xludf.DUMMYFUNCTION("GOOGLETRANSLATE(A943,""en"",""hi"")"),"कार्यालय में फिर से फोन का जवाब देने वाला व्यक्ति।")</f>
        <v>कार्यालय में फिर से फोन का जवाब देने वाला व्यक्ति।</v>
      </c>
    </row>
    <row r="944">
      <c r="A944" s="1" t="s">
        <v>940</v>
      </c>
      <c r="B944" s="2" t="str">
        <f>IFERROR(__xludf.DUMMYFUNCTION("GOOGLETRANSLATE(A944,""en"",""hi"")"),"तुम्हारी आँखों में तूफान")</f>
        <v>तुम्हारी आँखों में तूफान</v>
      </c>
    </row>
    <row r="945">
      <c r="A945" s="1" t="s">
        <v>941</v>
      </c>
      <c r="B945" s="2" t="str">
        <f>IFERROR(__xludf.DUMMYFUNCTION("GOOGLETRANSLATE(A945,""en"",""hi"")"),"छवि में हो सकता है: व्यक्ति, मंच पर, एक संगीत वाद्ययंत्र, गिटार, संगीत कार्यक्रम और इनडोर खेलना")</f>
        <v>छवि में हो सकता है: व्यक्ति, मंच पर, एक संगीत वाद्ययंत्र, गिटार, संगीत कार्यक्रम और इनडोर खेलना</v>
      </c>
    </row>
    <row r="946">
      <c r="A946" s="1" t="s">
        <v>942</v>
      </c>
      <c r="B946" s="2" t="str">
        <f>IFERROR(__xludf.DUMMYFUNCTION("GOOGLETRANSLATE(A946,""en"",""hi"")"),"एक धार्मिक अभ्यास का चित्रण बहस")</f>
        <v>एक धार्मिक अभ्यास का चित्रण बहस</v>
      </c>
    </row>
    <row r="947">
      <c r="A947" s="1" t="s">
        <v>220</v>
      </c>
      <c r="B947" s="2" t="str">
        <f>IFERROR(__xludf.DUMMYFUNCTION("GOOGLETRANSLATE(A947,""en"",""hi"")"),"अभिनेता प्रीमियर पर आता है")</f>
        <v>अभिनेता प्रीमियर पर आता है</v>
      </c>
    </row>
    <row r="948">
      <c r="A948" s="1" t="s">
        <v>943</v>
      </c>
      <c r="B948" s="2" t="str">
        <f>IFERROR(__xludf.DUMMYFUNCTION("GOOGLETRANSLATE(A948,""en"",""hi"")"),"एक गंदगी के बीच में एक पट्टा और कुत्ते पर छोटे सुअर वाली युवा लड़की")</f>
        <v>एक गंदगी के बीच में एक पट्टा और कुत्ते पर छोटे सुअर वाली युवा लड़की</v>
      </c>
    </row>
    <row r="949">
      <c r="A949" s="1" t="s">
        <v>944</v>
      </c>
      <c r="B949" s="2" t="str">
        <f>IFERROR(__xludf.DUMMYFUNCTION("GOOGLETRANSLATE(A949,""en"",""hi"")"),"प्रोम रात पर, हर विवरण मायने रखता है।")</f>
        <v>प्रोम रात पर, हर विवरण मायने रखता है।</v>
      </c>
    </row>
    <row r="950">
      <c r="A950" s="1" t="s">
        <v>945</v>
      </c>
      <c r="B950" s="2" t="str">
        <f>IFERROR(__xludf.DUMMYFUNCTION("GOOGLETRANSLATE(A950,""en"",""hi"")"),"नगरपालिका मानचित्र पर एक शहर")</f>
        <v>नगरपालिका मानचित्र पर एक शहर</v>
      </c>
    </row>
    <row r="951">
      <c r="A951" s="1" t="s">
        <v>946</v>
      </c>
      <c r="B951" s="2" t="str">
        <f>IFERROR(__xludf.DUMMYFUNCTION("GOOGLETRANSLATE(A951,""en"",""hi"")"),"एक सफेद पर स्टीयरिंग व्हील")</f>
        <v>एक सफेद पर स्टीयरिंग व्हील</v>
      </c>
    </row>
    <row r="952">
      <c r="A952" s="1" t="s">
        <v>947</v>
      </c>
      <c r="B952" s="2" t="str">
        <f>IFERROR(__xludf.DUMMYFUNCTION("GOOGLETRANSLATE(A952,""en"",""hi"")"),"पेड़ के ऊपर उठने वाला टॉवर - रेखांकित सड़क - बाहरी फोटो")</f>
        <v>पेड़ के ऊपर उठने वाला टॉवर - रेखांकित सड़क - बाहरी फोटो</v>
      </c>
    </row>
    <row r="953">
      <c r="A953" s="1" t="s">
        <v>948</v>
      </c>
      <c r="B953" s="2" t="str">
        <f>IFERROR(__xludf.DUMMYFUNCTION("GOOGLETRANSLATE(A953,""en"",""hi"")"),"एक सर्कल में पत्र लोगो डिजाइन।")</f>
        <v>एक सर्कल में पत्र लोगो डिजाइन।</v>
      </c>
    </row>
    <row r="954">
      <c r="A954" s="1" t="s">
        <v>949</v>
      </c>
      <c r="B954" s="2" t="str">
        <f>IFERROR(__xludf.DUMMYFUNCTION("GOOGLETRANSLATE(A954,""en"",""hi"")"),"फैशन वीक के दौरान फैशन शो में एक मॉडल रनवे चलता है।")</f>
        <v>फैशन वीक के दौरान फैशन शो में एक मॉडल रनवे चलता है।</v>
      </c>
    </row>
    <row r="955">
      <c r="A955" s="1" t="s">
        <v>950</v>
      </c>
      <c r="B955" s="2" t="str">
        <f>IFERROR(__xludf.DUMMYFUNCTION("GOOGLETRANSLATE(A955,""en"",""hi"")"),"टर्फ का छोटा टुकड़ा, कागज पर स्याही और तेलों से बने व्यक्ति द्वारा एक काम।")</f>
        <v>टर्फ का छोटा टुकड़ा, कागज पर स्याही और तेलों से बने व्यक्ति द्वारा एक काम।</v>
      </c>
    </row>
    <row r="956">
      <c r="A956" s="1" t="s">
        <v>951</v>
      </c>
      <c r="B956" s="2" t="str">
        <f>IFERROR(__xludf.DUMMYFUNCTION("GOOGLETRANSLATE(A956,""en"",""hi"")"),"धातु पेंट चांदी पत्र एक लोअरकेस।")</f>
        <v>धातु पेंट चांदी पत्र एक लोअरकेस।</v>
      </c>
    </row>
    <row r="957">
      <c r="A957" s="1" t="s">
        <v>930</v>
      </c>
      <c r="B957" s="2" t="str">
        <f>IFERROR(__xludf.DUMMYFUNCTION("GOOGLETRANSLATE(A957,""en"",""hi"")"),"छवि में हो सकता है: व्यक्ति, मंच पर और एक संगीत वाद्ययंत्र बजाना")</f>
        <v>छवि में हो सकता है: व्यक्ति, मंच पर और एक संगीत वाद्ययंत्र बजाना</v>
      </c>
    </row>
    <row r="958">
      <c r="A958" s="1" t="s">
        <v>952</v>
      </c>
      <c r="B958" s="2" t="str">
        <f>IFERROR(__xludf.DUMMYFUNCTION("GOOGLETRANSLATE(A958,""en"",""hi"")"),"क्या इन बालियों के पास अपने पहनने वाले के लिए शक्ति है?")</f>
        <v>क्या इन बालियों के पास अपने पहनने वाले के लिए शक्ति है?</v>
      </c>
    </row>
    <row r="959">
      <c r="A959" s="1" t="s">
        <v>953</v>
      </c>
      <c r="B959" s="2" t="str">
        <f>IFERROR(__xludf.DUMMYFUNCTION("GOOGLETRANSLATE(A959,""en"",""hi"")"),"एक टैबलेट पर पढ़ने वाली किशोर लड़की")</f>
        <v>एक टैबलेट पर पढ़ने वाली किशोर लड़की</v>
      </c>
    </row>
    <row r="960">
      <c r="A960" s="1" t="s">
        <v>954</v>
      </c>
      <c r="B960" s="2" t="str">
        <f>IFERROR(__xludf.DUMMYFUNCTION("GOOGLETRANSLATE(A960,""en"",""hi"")"),"यह सुनिश्चित करने के लिए कि वे एक साथ चिपकते नहीं हैं, उन्हें एक समय में उबलते पानी में जोड़ें।")</f>
        <v>यह सुनिश्चित करने के लिए कि वे एक साथ चिपकते नहीं हैं, उन्हें एक समय में उबलते पानी में जोड़ें।</v>
      </c>
    </row>
    <row r="961">
      <c r="A961" s="1" t="s">
        <v>955</v>
      </c>
      <c r="B961" s="2" t="str">
        <f>IFERROR(__xludf.DUMMYFUNCTION("GOOGLETRANSLATE(A961,""en"",""hi"")"),"एक शहर जो देखना है और प्रशासनिक विभाजन पर जाने के दौरान कहाँ रहना है")</f>
        <v>एक शहर जो देखना है और प्रशासनिक विभाजन पर जाने के दौरान कहाँ रहना है</v>
      </c>
    </row>
    <row r="962">
      <c r="A962" s="1" t="s">
        <v>956</v>
      </c>
      <c r="B962" s="2" t="str">
        <f>IFERROR(__xludf.DUMMYFUNCTION("GOOGLETRANSLATE(A962,""en"",""hi"")"),"व्यक्ति को अपने सूट और टाई से मेल खाने के लिए कफलिंक्स का एक सेट चाहिए")</f>
        <v>व्यक्ति को अपने सूट और टाई से मेल खाने के लिए कफलिंक्स का एक सेट चाहिए</v>
      </c>
    </row>
    <row r="963">
      <c r="A963" s="1" t="s">
        <v>957</v>
      </c>
      <c r="B963" s="2" t="str">
        <f>IFERROR(__xludf.DUMMYFUNCTION("GOOGLETRANSLATE(A963,""en"",""hi"")"),"व्यक्ति बताता है कि एक सफेद पृष्ठभूमि पर फल या सब्जियों को कैसे शूट किया जाए")</f>
        <v>व्यक्ति बताता है कि एक सफेद पृष्ठभूमि पर फल या सब्जियों को कैसे शूट किया जाए</v>
      </c>
    </row>
    <row r="964">
      <c r="A964" s="1" t="s">
        <v>958</v>
      </c>
      <c r="B964" s="2" t="str">
        <f>IFERROR(__xludf.DUMMYFUNCTION("GOOGLETRANSLATE(A964,""en"",""hi"")"),"सेलिब्रिटी और राजनेता व्यक्ति की ओर बढ़ रहे हैं - वही पड़ोस जहां वे व्हाइट हाउस को खाली करते समय परिवार जीएंगे।")</f>
        <v>सेलिब्रिटी और राजनेता व्यक्ति की ओर बढ़ रहे हैं - वही पड़ोस जहां वे व्हाइट हाउस को खाली करते समय परिवार जीएंगे।</v>
      </c>
    </row>
    <row r="965">
      <c r="A965" s="1" t="s">
        <v>959</v>
      </c>
      <c r="B965" s="2" t="str">
        <f>IFERROR(__xludf.DUMMYFUNCTION("GOOGLETRANSLATE(A965,""en"",""hi"")"),"आकाश के लिए खुला दरवाजा")</f>
        <v>आकाश के लिए खुला दरवाजा</v>
      </c>
    </row>
    <row r="966">
      <c r="A966" s="1" t="s">
        <v>960</v>
      </c>
      <c r="B966" s="2" t="str">
        <f>IFERROR(__xludf.DUMMYFUNCTION("GOOGLETRANSLATE(A966,""en"",""hi"")"),"टैंक व्यक्तिगत रूप से व्यक्ति द्वारा बाहर खटखटाया।")</f>
        <v>टैंक व्यक्तिगत रूप से व्यक्ति द्वारा बाहर खटखटाया।</v>
      </c>
    </row>
    <row r="967">
      <c r="A967" s="1" t="s">
        <v>961</v>
      </c>
      <c r="B967" s="2" t="str">
        <f>IFERROR(__xludf.DUMMYFUNCTION("GOOGLETRANSLATE(A967,""en"",""hi"")"),"लड़कों बास्केटबॉल खेल में छवियां।")</f>
        <v>लड़कों बास्केटबॉल खेल में छवियां।</v>
      </c>
    </row>
    <row r="968">
      <c r="A968" s="1" t="s">
        <v>962</v>
      </c>
      <c r="B968" s="2" t="str">
        <f>IFERROR(__xludf.DUMMYFUNCTION("GOOGLETRANSLATE(A968,""en"",""hi"")"),"एक आधुनिक कार्यालय भवन के अंदर व्यापार लोगों की समय समाप्त हो जाती है")</f>
        <v>एक आधुनिक कार्यालय भवन के अंदर व्यापार लोगों की समय समाप्त हो जाती है</v>
      </c>
    </row>
    <row r="969">
      <c r="A969" s="1" t="s">
        <v>963</v>
      </c>
      <c r="B969" s="2" t="str">
        <f>IFERROR(__xludf.DUMMYFUNCTION("GOOGLETRANSLATE(A969,""en"",""hi"")"),"पक्षियों का एक प्राकृतिक इतिहास")</f>
        <v>पक्षियों का एक प्राकृतिक इतिहास</v>
      </c>
    </row>
    <row r="970">
      <c r="A970" s="1" t="s">
        <v>964</v>
      </c>
      <c r="B970" s="2" t="str">
        <f>IFERROR(__xludf.DUMMYFUNCTION("GOOGLETRANSLATE(A970,""en"",""hi"")"),"एक होटल में आग जलती है।")</f>
        <v>एक होटल में आग जलती है।</v>
      </c>
    </row>
    <row r="971">
      <c r="A971" s="1" t="s">
        <v>965</v>
      </c>
      <c r="B971" s="2" t="str">
        <f>IFERROR(__xludf.DUMMYFUNCTION("GOOGLETRANSLATE(A971,""en"",""hi"")"),"होटल में खेलने के शहर में शादी करना")</f>
        <v>होटल में खेलने के शहर में शादी करना</v>
      </c>
    </row>
    <row r="972">
      <c r="A972" s="1" t="s">
        <v>966</v>
      </c>
      <c r="B972" s="2" t="str">
        <f>IFERROR(__xludf.DUMMYFUNCTION("GOOGLETRANSLATE(A972,""en"",""hi"")"),"मॉडल ऑफ से अभिनेता ऑफ - ड्यूटी स्टाइल मॉडल उसकी रोजमर्रा की वर्दी में सड़कों पर चलता है: एक फसल टॉप, व्यथित जींस और ओवरसाइज़ कोट।")</f>
        <v>मॉडल ऑफ से अभिनेता ऑफ - ड्यूटी स्टाइल मॉडल उसकी रोजमर्रा की वर्दी में सड़कों पर चलता है: एक फसल टॉप, व्यथित जींस और ओवरसाइज़ कोट।</v>
      </c>
    </row>
    <row r="973">
      <c r="A973" s="1" t="s">
        <v>967</v>
      </c>
      <c r="B973" s="2" t="str">
        <f>IFERROR(__xludf.DUMMYFUNCTION("GOOGLETRANSLATE(A973,""en"",""hi"")"),"एक माली पौधे को रोजाना पानी दे सकती है लेकिन फल केवल मौसम में बढ़ती जा सकती हैं।")</f>
        <v>एक माली पौधे को रोजाना पानी दे सकती है लेकिन फल केवल मौसम में बढ़ती जा सकती हैं।</v>
      </c>
    </row>
    <row r="974">
      <c r="A974" s="1" t="s">
        <v>968</v>
      </c>
      <c r="B974" s="2" t="str">
        <f>IFERROR(__xludf.DUMMYFUNCTION("GOOGLETRANSLATE(A974,""en"",""hi"")"),"झील पर स्वान का एक परिवार")</f>
        <v>झील पर स्वान का एक परिवार</v>
      </c>
    </row>
    <row r="975">
      <c r="A975" s="1" t="s">
        <v>969</v>
      </c>
      <c r="B975" s="2" t="str">
        <f>IFERROR(__xludf.DUMMYFUNCTION("GOOGLETRANSLATE(A975,""en"",""hi"")"),"एक भिगोने वाला टब मास्टर बाथरूम का केंद्रबिंदु है")</f>
        <v>एक भिगोने वाला टब मास्टर बाथरूम का केंद्रबिंदु है</v>
      </c>
    </row>
    <row r="976">
      <c r="A976" s="1" t="s">
        <v>970</v>
      </c>
      <c r="B976" s="2" t="str">
        <f>IFERROR(__xludf.DUMMYFUNCTION("GOOGLETRANSLATE(A976,""en"",""hi"")"),"बिक्री पर कनाडाई जनगणना विभाजन ताजा फूल")</f>
        <v>बिक्री पर कनाडाई जनगणना विभाजन ताजा फूल</v>
      </c>
    </row>
    <row r="977">
      <c r="A977" s="1" t="s">
        <v>971</v>
      </c>
      <c r="B977" s="2" t="str">
        <f>IFERROR(__xludf.DUMMYFUNCTION("GOOGLETRANSLATE(A977,""en"",""hi"")"),"रिबन के साथ छुट्टी के लिए पृष्ठभूमि का वेक्टर चित्रण।")</f>
        <v>रिबन के साथ छुट्टी के लिए पृष्ठभूमि का वेक्टर चित्रण।</v>
      </c>
    </row>
    <row r="978">
      <c r="A978" s="1" t="s">
        <v>972</v>
      </c>
      <c r="B978" s="2" t="str">
        <f>IFERROR(__xludf.DUMMYFUNCTION("GOOGLETRANSLATE(A978,""en"",""hi"")"),"एक ग्रे पृष्ठभूमि पर काले बादल")</f>
        <v>एक ग्रे पृष्ठभूमि पर काले बादल</v>
      </c>
    </row>
    <row r="979">
      <c r="A979" s="1" t="s">
        <v>973</v>
      </c>
      <c r="B979" s="2" t="str">
        <f>IFERROR(__xludf.DUMMYFUNCTION("GOOGLETRANSLATE(A979,""en"",""hi"")"),"एक अकेला अनार की लटका हुआ शीतकालीन उद्यान को रंग जोड़ता है")</f>
        <v>एक अकेला अनार की लटका हुआ शीतकालीन उद्यान को रंग जोड़ता है</v>
      </c>
    </row>
    <row r="980">
      <c r="A980" s="1" t="s">
        <v>974</v>
      </c>
      <c r="B980" s="2" t="str">
        <f>IFERROR(__xludf.DUMMYFUNCTION("GOOGLETRANSLATE(A980,""en"",""hi"")"),"व्यक्ति एक मध्यरात्रि ब्लू शाम गाउन में आश्चर्यजनक लग रहा था, जिसे उसने अपनी सगाई की अंगूठी के साथ मिलकर काम किया")</f>
        <v>व्यक्ति एक मध्यरात्रि ब्लू शाम गाउन में आश्चर्यजनक लग रहा था, जिसे उसने अपनी सगाई की अंगूठी के साथ मिलकर काम किया</v>
      </c>
    </row>
    <row r="981">
      <c r="A981" s="1" t="s">
        <v>975</v>
      </c>
      <c r="B981" s="2" t="str">
        <f>IFERROR(__xludf.DUMMYFUNCTION("GOOGLETRANSLATE(A981,""en"",""hi"")"),"छुट्टी के लिए एक बैनर का वेक्टर चित्रण।")</f>
        <v>छुट्टी के लिए एक बैनर का वेक्टर चित्रण।</v>
      </c>
    </row>
    <row r="982">
      <c r="A982" s="1" t="s">
        <v>976</v>
      </c>
      <c r="B982" s="2" t="str">
        <f>IFERROR(__xludf.DUMMYFUNCTION("GOOGLETRANSLATE(A982,""en"",""hi"")"),"भुगतान के लिए मुद्रा के बैंक नोटों का एक दृश्य")</f>
        <v>भुगतान के लिए मुद्रा के बैंक नोटों का एक दृश्य</v>
      </c>
    </row>
    <row r="983">
      <c r="A983" s="1" t="s">
        <v>977</v>
      </c>
      <c r="B983" s="2" t="str">
        <f>IFERROR(__xludf.DUMMYFUNCTION("GOOGLETRANSLATE(A983,""en"",""hi"")"),"खरगोश और छोटे खरगोशों की छवि के साथ कार्टून शैली में रंगीन बच्चों के निर्बाध पैटर्न")</f>
        <v>खरगोश और छोटे खरगोशों की छवि के साथ कार्टून शैली में रंगीन बच्चों के निर्बाध पैटर्न</v>
      </c>
    </row>
    <row r="984">
      <c r="A984" s="1" t="s">
        <v>978</v>
      </c>
      <c r="B984" s="2" t="str">
        <f>IFERROR(__xludf.DUMMYFUNCTION("GOOGLETRANSLATE(A984,""en"",""hi"")"),"निशान धुंध में जाता है।")</f>
        <v>निशान धुंध में जाता है।</v>
      </c>
    </row>
    <row r="985">
      <c r="A985" s="1" t="s">
        <v>979</v>
      </c>
      <c r="B985" s="2" t="str">
        <f>IFERROR(__xludf.DUMMYFUNCTION("GOOGLETRANSLATE(A985,""en"",""hi"")"),"इस तरह के एक सुंदर जन्मदिन केक के लिए व्यक्ति का धन्यवाद!")</f>
        <v>इस तरह के एक सुंदर जन्मदिन केक के लिए व्यक्ति का धन्यवाद!</v>
      </c>
    </row>
    <row r="986">
      <c r="A986" s="1" t="s">
        <v>980</v>
      </c>
      <c r="B986" s="2" t="str">
        <f>IFERROR(__xludf.DUMMYFUNCTION("GOOGLETRANSLATE(A986,""en"",""hi"")"),"हाथ पकड़े हुए और राष्ट्रीय ध्वज को बढ़ाकर")</f>
        <v>हाथ पकड़े हुए और राष्ट्रीय ध्वज को बढ़ाकर</v>
      </c>
    </row>
    <row r="987">
      <c r="A987" s="1" t="s">
        <v>981</v>
      </c>
      <c r="B987" s="2" t="str">
        <f>IFERROR(__xludf.DUMMYFUNCTION("GOOGLETRANSLATE(A987,""en"",""hi"")"),"$ 9,725 एक प्रांग-सेट कैरेट राउंड सेंटर डायमंड पक्षों पर गोल हीरे के साथ इस प्लैटिनम सगाई की अंगूठी पर हावी है।")</f>
        <v>$ 9,725 एक प्रांग-सेट कैरेट राउंड सेंटर डायमंड पक्षों पर गोल हीरे के साथ इस प्लैटिनम सगाई की अंगूठी पर हावी है।</v>
      </c>
    </row>
    <row r="988">
      <c r="A988" s="1" t="s">
        <v>982</v>
      </c>
      <c r="B988" s="2" t="str">
        <f>IFERROR(__xludf.DUMMYFUNCTION("GOOGLETRANSLATE(A988,""en"",""hi"")"),"एक प्रीमियर में व्यक्ति और उसके लंबे समय के साथी।")</f>
        <v>एक प्रीमियर में व्यक्ति और उसके लंबे समय के साथी।</v>
      </c>
    </row>
    <row r="989">
      <c r="A989" s="1" t="s">
        <v>983</v>
      </c>
      <c r="B989" s="2" t="str">
        <f>IFERROR(__xludf.DUMMYFUNCTION("GOOGLETRANSLATE(A989,""en"",""hi"")"),"चाक चित्रित पियानो - मैं इसे अपने पियानो के साथ कभी नहीं करूंगा, लेकिन मुझे यह पसंद है कि यह कैसे निकला!")</f>
        <v>चाक चित्रित पियानो - मैं इसे अपने पियानो के साथ कभी नहीं करूंगा, लेकिन मुझे यह पसंद है कि यह कैसे निकला!</v>
      </c>
    </row>
    <row r="990">
      <c r="A990" s="1" t="s">
        <v>984</v>
      </c>
      <c r="B990" s="2" t="str">
        <f>IFERROR(__xludf.DUMMYFUNCTION("GOOGLETRANSLATE(A990,""en"",""hi"")"),"पतलून के एक पक्ष के साथ प्यार।")</f>
        <v>पतलून के एक पक्ष के साथ प्यार।</v>
      </c>
    </row>
    <row r="991">
      <c r="A991" s="1" t="s">
        <v>985</v>
      </c>
      <c r="B991" s="2" t="str">
        <f>IFERROR(__xludf.DUMMYFUNCTION("GOOGLETRANSLATE(A991,""en"",""hi"")"),"जीवन: व्यक्ति ने अपमार्केट जिले में अल्ट्रा शॉर्ट डेनिम शॉर्ट्स पहना था, जबकि तार ने अपनी गर्दन के चारों ओर एक कैमरा किया")</f>
        <v>जीवन: व्यक्ति ने अपमार्केट जिले में अल्ट्रा शॉर्ट डेनिम शॉर्ट्स पहना था, जबकि तार ने अपनी गर्दन के चारों ओर एक कैमरा किया</v>
      </c>
    </row>
    <row r="992">
      <c r="A992" s="1" t="s">
        <v>986</v>
      </c>
      <c r="B992" s="2" t="str">
        <f>IFERROR(__xludf.DUMMYFUNCTION("GOOGLETRANSLATE(A992,""en"",""hi"")"),"एक सफेद पृष्ठभूमि पर यूरो बैंकनोट")</f>
        <v>एक सफेद पृष्ठभूमि पर यूरो बैंकनोट</v>
      </c>
    </row>
    <row r="993">
      <c r="A993" s="1" t="s">
        <v>987</v>
      </c>
      <c r="B993" s="2" t="str">
        <f>IFERROR(__xludf.DUMMYFUNCTION("GOOGLETRANSLATE(A993,""en"",""hi"")"),"1900 के दशक का फैशन")</f>
        <v>1900 के दशक का फैशन</v>
      </c>
    </row>
    <row r="994">
      <c r="A994" s="1" t="s">
        <v>988</v>
      </c>
      <c r="B994" s="2" t="str">
        <f>IFERROR(__xludf.DUMMYFUNCTION("GOOGLETRANSLATE(A994,""en"",""hi"")"),"फिल्मांकन स्थान जहां खरीदारी करना, खाना और पार्टी करना है!")</f>
        <v>फिल्मांकन स्थान जहां खरीदारी करना, खाना और पार्टी करना है!</v>
      </c>
    </row>
    <row r="995">
      <c r="A995" s="1" t="s">
        <v>989</v>
      </c>
      <c r="B995" s="2" t="str">
        <f>IFERROR(__xludf.DUMMYFUNCTION("GOOGLETRANSLATE(A995,""en"",""hi"")"),"सॉकर प्लेयर एक प्रेस कॉन्फ्रेंस के दौरान बोलता है।")</f>
        <v>सॉकर प्लेयर एक प्रेस कॉन्फ्रेंस के दौरान बोलता है।</v>
      </c>
    </row>
    <row r="996">
      <c r="A996" s="1" t="s">
        <v>990</v>
      </c>
      <c r="B996" s="2" t="str">
        <f>IFERROR(__xludf.DUMMYFUNCTION("GOOGLETRANSLATE(A996,""en"",""hi"")"),"छुट्टियों के दौरान व्यक्ति और घर का एक विशेष दौरा लें क्योंकि प्रत्येक कमरे में स्पार्कलिंग परिवर्तन मिलता है।")</f>
        <v>छुट्टियों के दौरान व्यक्ति और घर का एक विशेष दौरा लें क्योंकि प्रत्येक कमरे में स्पार्कलिंग परिवर्तन मिलता है।</v>
      </c>
    </row>
    <row r="997">
      <c r="A997" s="1" t="s">
        <v>991</v>
      </c>
      <c r="B997" s="2" t="str">
        <f>IFERROR(__xludf.DUMMYFUNCTION("GOOGLETRANSLATE(A997,""en"",""hi"")"),"जादू की तरह, सूरज इस दोपहर में चमकदार चमकता है, एक बार फिर से पूल डेक पर मेहमानों को बाहर ले जाता है।")</f>
        <v>जादू की तरह, सूरज इस दोपहर में चमकदार चमकता है, एक बार फिर से पूल डेक पर मेहमानों को बाहर ले जाता है।</v>
      </c>
    </row>
    <row r="998">
      <c r="A998" s="1" t="s">
        <v>992</v>
      </c>
      <c r="B998" s="2" t="str">
        <f>IFERROR(__xludf.DUMMYFUNCTION("GOOGLETRANSLATE(A998,""en"",""hi"")"),"खिलाड़ी एक खुले-टॉप बस से मनाए जाते हैं")</f>
        <v>खिलाड़ी एक खुले-टॉप बस से मनाए जाते हैं</v>
      </c>
    </row>
    <row r="999">
      <c r="A999" s="1" t="s">
        <v>993</v>
      </c>
      <c r="B999" s="2" t="str">
        <f>IFERROR(__xludf.DUMMYFUNCTION("GOOGLETRANSLATE(A999,""en"",""hi"")"),"गुस्से में चेहरे के साथ एक महिला का चित्रण")</f>
        <v>गुस्से में चेहरे के साथ एक महिला का चित्रण</v>
      </c>
    </row>
    <row r="1000">
      <c r="A1000" s="1" t="s">
        <v>994</v>
      </c>
      <c r="B1000" s="2" t="str">
        <f>IFERROR(__xludf.DUMMYFUNCTION("GOOGLETRANSLATE(A1000,""en"",""hi"")"),"एक प्लेट पर पका हुआ आम।")</f>
        <v>एक प्लेट पर पका हुआ आम।</v>
      </c>
    </row>
    <row r="1001">
      <c r="A1001" s="1" t="s">
        <v>995</v>
      </c>
      <c r="B1001" s="2" t="str">
        <f>IFERROR(__xludf.DUMMYFUNCTION("GOOGLETRANSLATE(A1001,""en"",""hi"")"),"बच्चे बर्फ में खेल रहे हैं")</f>
        <v>बच्चे बर्फ में खेल रहे हैं</v>
      </c>
    </row>
    <row r="1002">
      <c r="A1002" s="1" t="s">
        <v>996</v>
      </c>
      <c r="B1002" s="2" t="str">
        <f>IFERROR(__xludf.DUMMYFUNCTION("GOOGLETRANSLATE(A1002,""en"",""hi"")"),"फूलों के चैपल में समारोह")</f>
        <v>फूलों के चैपल में समारोह</v>
      </c>
    </row>
    <row r="1003">
      <c r="A1003" s="1" t="s">
        <v>997</v>
      </c>
      <c r="B1003" s="2" t="str">
        <f>IFERROR(__xludf.DUMMYFUNCTION("GOOGLETRANSLATE(A1003,""en"",""hi"")"),"एक सफेद पृष्ठभूमि पर रंगीन गुब्बारे का निर्बाध पैटर्न")</f>
        <v>एक सफेद पृष्ठभूमि पर रंगीन गुब्बारे का निर्बाध पैटर्न</v>
      </c>
    </row>
    <row r="1004">
      <c r="A1004" s="1" t="s">
        <v>998</v>
      </c>
      <c r="B1004" s="2" t="str">
        <f>IFERROR(__xludf.DUMMYFUNCTION("GOOGLETRANSLATE(A1004,""en"",""hi"")"),"सप्ताहांत में पुलिस अधिकारी सड़कों पर अत्यधिक दिखाई दे रहे थे")</f>
        <v>सप्ताहांत में पुलिस अधिकारी सड़कों पर अत्यधिक दिखाई दे रहे थे</v>
      </c>
    </row>
    <row r="1005">
      <c r="A1005" s="1" t="s">
        <v>999</v>
      </c>
      <c r="B1005" s="2" t="str">
        <f>IFERROR(__xludf.DUMMYFUNCTION("GOOGLETRANSLATE(A1005,""en"",""hi"")"),"एक आदमी भारी क्षतिग्रस्त पड़ोस में समुद्र तट के साथ चलता है")</f>
        <v>एक आदमी भारी क्षतिग्रस्त पड़ोस में समुद्र तट के साथ चलता है</v>
      </c>
    </row>
    <row r="1006">
      <c r="A1006" s="1" t="s">
        <v>1000</v>
      </c>
      <c r="B1006" s="2" t="str">
        <f>IFERROR(__xludf.DUMMYFUNCTION("GOOGLETRANSLATE(A1006,""en"",""hi"")"),"व्यक्ति संगीत कलाकार को सम्मानित पुरस्कार श्रेणी में भाग लेता है")</f>
        <v>व्यक्ति संगीत कलाकार को सम्मानित पुरस्कार श्रेणी में भाग लेता है</v>
      </c>
    </row>
    <row r="1007">
      <c r="A1007" s="1" t="s">
        <v>1001</v>
      </c>
      <c r="B1007" s="2" t="str">
        <f>IFERROR(__xludf.DUMMYFUNCTION("GOOGLETRANSLATE(A1007,""en"",""hi"")"),"एक सफेद पृष्ठभूमि पर काली बिल्ली")</f>
        <v>एक सफेद पृष्ठभूमि पर काली बिल्ली</v>
      </c>
    </row>
    <row r="1008">
      <c r="A1008" s="1" t="s">
        <v>1002</v>
      </c>
      <c r="B1008" s="2" t="str">
        <f>IFERROR(__xludf.DUMMYFUNCTION("GOOGLETRANSLATE(A1008,""en"",""hi"")"),"एक फिटनेस बॉल पर आराम करने वाली महिला")</f>
        <v>एक फिटनेस बॉल पर आराम करने वाली महिला</v>
      </c>
    </row>
    <row r="1009">
      <c r="A1009" s="1" t="s">
        <v>1003</v>
      </c>
      <c r="B1009" s="2" t="str">
        <f>IFERROR(__xludf.DUMMYFUNCTION("GOOGLETRANSLATE(A1009,""en"",""hi"")"),"सूर्यास्त के दौरान देश भर में नॉर्थवेस्ट आर्क को लुप्त करना।")</f>
        <v>सूर्यास्त के दौरान देश भर में नॉर्थवेस्ट आर्क को लुप्त करना।</v>
      </c>
    </row>
    <row r="1010">
      <c r="A1010" s="1" t="s">
        <v>1004</v>
      </c>
      <c r="B1010" s="2" t="str">
        <f>IFERROR(__xludf.DUMMYFUNCTION("GOOGLETRANSLATE(A1010,""en"",""hi"")"),"जंक्शन पर यातायात रोशनी के एक सेट पर मधुमक्खियों का एक झुंड दिखाई दिया")</f>
        <v>जंक्शन पर यातायात रोशनी के एक सेट पर मधुमक्खियों का एक झुंड दिखाई दिया</v>
      </c>
    </row>
    <row r="1011">
      <c r="A1011" s="1" t="s">
        <v>1005</v>
      </c>
      <c r="B1011" s="2" t="str">
        <f>IFERROR(__xludf.DUMMYFUNCTION("GOOGLETRANSLATE(A1011,""en"",""hi"")"),"एथलीट दिन के दौरान पुरुषों के 200 मीटर टी 44 में सोना जीतता है")</f>
        <v>एथलीट दिन के दौरान पुरुषों के 200 मीटर टी 44 में सोना जीतता है</v>
      </c>
    </row>
    <row r="1012">
      <c r="A1012" s="1" t="s">
        <v>1006</v>
      </c>
      <c r="B1012" s="2" t="str">
        <f>IFERROR(__xludf.DUMMYFUNCTION("GOOGLETRANSLATE(A1012,""en"",""hi"")"),"एक मनोरंजन उसके विरोध के दिन सवार हो गया।")</f>
        <v>एक मनोरंजन उसके विरोध के दिन सवार हो गया।</v>
      </c>
    </row>
    <row r="1013">
      <c r="A1013" s="1" t="s">
        <v>1007</v>
      </c>
      <c r="B1013" s="2" t="str">
        <f>IFERROR(__xludf.DUMMYFUNCTION("GOOGLETRANSLATE(A1013,""en"",""hi"")"),"ऑटोमोबाइल मॉडल, निश्चित रूप से 500 से बेहतर 100x नहीं")</f>
        <v>ऑटोमोबाइल मॉडल, निश्चित रूप से 500 से बेहतर 100x नहीं</v>
      </c>
    </row>
    <row r="1014">
      <c r="A1014" s="1" t="s">
        <v>1008</v>
      </c>
      <c r="B1014" s="2" t="str">
        <f>IFERROR(__xludf.DUMMYFUNCTION("GOOGLETRANSLATE(A1014,""en"",""hi"")"),"एक प्रस्तावित बिल एक वेंडिंग मशीन के माध्यम से शराब की बिक्री की अनुमति देगा")</f>
        <v>एक प्रस्तावित बिल एक वेंडिंग मशीन के माध्यम से शराब की बिक्री की अनुमति देगा</v>
      </c>
    </row>
    <row r="1015">
      <c r="A1015" s="1" t="s">
        <v>1009</v>
      </c>
      <c r="B1015" s="2" t="str">
        <f>IFERROR(__xludf.DUMMYFUNCTION("GOOGLETRANSLATE(A1015,""en"",""hi"")"),"लाल होंठ मेरे ट्रेडमार्क हैं!")</f>
        <v>लाल होंठ मेरे ट्रेडमार्क हैं!</v>
      </c>
    </row>
    <row r="1016">
      <c r="A1016" s="1" t="s">
        <v>1010</v>
      </c>
      <c r="B1016" s="2" t="str">
        <f>IFERROR(__xludf.DUMMYFUNCTION("GOOGLETRANSLATE(A1016,""en"",""hi"")"),"लेखक - अग्रणी व्यक्ति को एक गेम के दौरान बोर्डों का क्लोज-अप व्यू मिलता है")</f>
        <v>लेखक - अग्रणी व्यक्ति को एक गेम के दौरान बोर्डों का क्लोज-अप व्यू मिलता है</v>
      </c>
    </row>
    <row r="1017">
      <c r="A1017" s="1" t="s">
        <v>444</v>
      </c>
      <c r="B1017" s="2" t="str">
        <f>IFERROR(__xludf.DUMMYFUNCTION("GOOGLETRANSLATE(A1017,""en"",""hi"")"),"संख्या आइकन के रूप में मोमबत्तियों के साथ जन्मदिन का केक।")</f>
        <v>संख्या आइकन के रूप में मोमबत्तियों के साथ जन्मदिन का केक।</v>
      </c>
    </row>
    <row r="1018">
      <c r="A1018" s="1" t="s">
        <v>1011</v>
      </c>
      <c r="B1018" s="2" t="str">
        <f>IFERROR(__xludf.DUMMYFUNCTION("GOOGLETRANSLATE(A1018,""en"",""hi"")"),"व्यवसायी फैशन सप्ताह के दौरान गिरावट फैशन शो में भाग लेता है।")</f>
        <v>व्यवसायी फैशन सप्ताह के दौरान गिरावट फैशन शो में भाग लेता है।</v>
      </c>
    </row>
    <row r="1019">
      <c r="A1019" s="1" t="s">
        <v>1012</v>
      </c>
      <c r="B1019" s="2" t="str">
        <f>IFERROR(__xludf.DUMMYFUNCTION("GOOGLETRANSLATE(A1019,""en"",""hi"")"),"निशान नीचे पीछे हेडिंग।")</f>
        <v>निशान नीचे पीछे हेडिंग।</v>
      </c>
    </row>
    <row r="1020">
      <c r="A1020" s="1" t="s">
        <v>1013</v>
      </c>
      <c r="B1020" s="2" t="str">
        <f>IFERROR(__xludf.DUMMYFUNCTION("GOOGLETRANSLATE(A1020,""en"",""hi"")"),"स्प्री साल के लिए चित्र")</f>
        <v>स्प्री साल के लिए चित्र</v>
      </c>
    </row>
    <row r="1021">
      <c r="A1021" s="1" t="s">
        <v>1014</v>
      </c>
      <c r="B1021" s="2" t="str">
        <f>IFERROR(__xludf.DUMMYFUNCTION("GOOGLETRANSLATE(A1021,""en"",""hi"")"),"अभिनेता, अभिनेता और परिवार ने गाला प्रदर्शन में भाग लिया।")</f>
        <v>अभिनेता, अभिनेता और परिवार ने गाला प्रदर्शन में भाग लिया।</v>
      </c>
    </row>
    <row r="1022">
      <c r="A1022" s="1" t="s">
        <v>1015</v>
      </c>
      <c r="B1022" s="2" t="str">
        <f>IFERROR(__xludf.DUMMYFUNCTION("GOOGLETRANSLATE(A1022,""en"",""hi"")"),"लाल बिल्ली एक माउस पकड़ता है।")</f>
        <v>लाल बिल्ली एक माउस पकड़ता है।</v>
      </c>
    </row>
    <row r="1023">
      <c r="A1023" s="1" t="s">
        <v>1016</v>
      </c>
      <c r="B1023" s="2" t="str">
        <f>IFERROR(__xludf.DUMMYFUNCTION("GOOGLETRANSLATE(A1023,""en"",""hi"")"),"देवता, एक विशाल पौराणिक पक्षी, पौराणिक कथाओं से उत्पन्न हुआ।")</f>
        <v>देवता, एक विशाल पौराणिक पक्षी, पौराणिक कथाओं से उत्पन्न हुआ।</v>
      </c>
    </row>
    <row r="1024">
      <c r="A1024" s="1" t="s">
        <v>1017</v>
      </c>
      <c r="B1024" s="2" t="str">
        <f>IFERROR(__xludf.DUMMYFUNCTION("GOOGLETRANSLATE(A1024,""en"",""hi"")"),"बड़ी और छोटी पुरानी और प्राचीन जेब घड़ी या घड़ियों को हवा से झूलते या रॉक करना")</f>
        <v>बड़ी और छोटी पुरानी और प्राचीन जेब घड़ी या घड़ियों को हवा से झूलते या रॉक करना</v>
      </c>
    </row>
    <row r="1025">
      <c r="A1025" s="1" t="s">
        <v>1018</v>
      </c>
      <c r="B1025" s="2" t="str">
        <f>IFERROR(__xludf.DUMMYFUNCTION("GOOGLETRANSLATE(A1025,""en"",""hi"")"),"ओस बूंद एक खिलने पर इकट्ठा।")</f>
        <v>ओस बूंद एक खिलने पर इकट्ठा।</v>
      </c>
    </row>
    <row r="1026">
      <c r="A1026" s="1" t="s">
        <v>1019</v>
      </c>
      <c r="B1026" s="2" t="str">
        <f>IFERROR(__xludf.DUMMYFUNCTION("GOOGLETRANSLATE(A1026,""en"",""hi"")"),"एक रेस्तरां में ग्रील्ड समुद्री भोजन")</f>
        <v>एक रेस्तरां में ग्रील्ड समुद्री भोजन</v>
      </c>
    </row>
    <row r="1027">
      <c r="A1027" s="1" t="s">
        <v>1020</v>
      </c>
      <c r="B1027" s="2" t="str">
        <f>IFERROR(__xludf.DUMMYFUNCTION("GOOGLETRANSLATE(A1027,""en"",""hi"")"),"रेलवे के साथ बजरी सड़क")</f>
        <v>रेलवे के साथ बजरी सड़क</v>
      </c>
    </row>
    <row r="1028">
      <c r="A1028" s="1" t="s">
        <v>1021</v>
      </c>
      <c r="B1028" s="2" t="str">
        <f>IFERROR(__xludf.DUMMYFUNCTION("GOOGLETRANSLATE(A1028,""en"",""hi"")"),"अग्रभूमि पर अपने प्रेमी के साथ झगड़ा के बाद एक परेशान लड़की का पोर्ट्रेट")</f>
        <v>अग्रभूमि पर अपने प्रेमी के साथ झगड़ा के बाद एक परेशान लड़की का पोर्ट्रेट</v>
      </c>
    </row>
    <row r="1029">
      <c r="A1029" s="1" t="s">
        <v>1022</v>
      </c>
      <c r="B1029" s="2" t="str">
        <f>IFERROR(__xludf.DUMMYFUNCTION("GOOGLETRANSLATE(A1029,""en"",""hi"")"),"एक बस में प्रवेश करने वाले लोगों की कतार")</f>
        <v>एक बस में प्रवेश करने वाले लोगों की कतार</v>
      </c>
    </row>
    <row r="1030">
      <c r="A1030" s="1" t="s">
        <v>1023</v>
      </c>
      <c r="B1030" s="2" t="str">
        <f>IFERROR(__xludf.DUMMYFUNCTION("GOOGLETRANSLATE(A1030,""en"",""hi"")"),"बहुत बड़े नौका बंदरगाह में moored")</f>
        <v>बहुत बड़े नौका बंदरगाह में moored</v>
      </c>
    </row>
    <row r="1031">
      <c r="A1031" s="1" t="s">
        <v>1024</v>
      </c>
      <c r="B1031" s="2" t="str">
        <f>IFERROR(__xludf.DUMMYFUNCTION("GOOGLETRANSLATE(A1031,""en"",""hi"")"),"व्यक्ति ने प्रत्येक शिक्षक को समारोह में एक पुरस्कार के साथ प्रस्तुत किया।")</f>
        <v>व्यक्ति ने प्रत्येक शिक्षक को समारोह में एक पुरस्कार के साथ प्रस्तुत किया।</v>
      </c>
    </row>
    <row r="1032">
      <c r="A1032" s="1" t="s">
        <v>1025</v>
      </c>
      <c r="B1032" s="2" t="str">
        <f>IFERROR(__xludf.DUMMYFUNCTION("GOOGLETRANSLATE(A1032,""en"",""hi"")"),"एक सदस्य, छोड़ दिया, पहले एक हेलीकॉप्टर पर सदस्यता लेता है")</f>
        <v>एक सदस्य, छोड़ दिया, पहले एक हेलीकॉप्टर पर सदस्यता लेता है</v>
      </c>
    </row>
    <row r="1033">
      <c r="A1033" s="1" t="s">
        <v>1026</v>
      </c>
      <c r="B1033" s="2" t="str">
        <f>IFERROR(__xludf.DUMMYFUNCTION("GOOGLETRANSLATE(A1033,""en"",""hi"")"),"सम्राट में स्टेडियम के बगल में लोगो")</f>
        <v>सम्राट में स्टेडियम के बगल में लोगो</v>
      </c>
    </row>
    <row r="1034">
      <c r="A1034" s="1" t="s">
        <v>1027</v>
      </c>
      <c r="B1034" s="2" t="str">
        <f>IFERROR(__xludf.DUMMYFUNCTION("GOOGLETRANSLATE(A1034,""en"",""hi"")"),"एक फायरप्लेस और बुकशेल्व की तरह कुछ भी नहीं कहता है।")</f>
        <v>एक फायरप्लेस और बुकशेल्व की तरह कुछ भी नहीं कहता है।</v>
      </c>
    </row>
    <row r="1035">
      <c r="A1035" s="1" t="s">
        <v>1028</v>
      </c>
      <c r="B1035" s="2" t="str">
        <f>IFERROR(__xludf.DUMMYFUNCTION("GOOGLETRANSLATE(A1035,""en"",""hi"")"),"अभिनेता फिल्म के प्रीमियर में भाग लेते हैं।")</f>
        <v>अभिनेता फिल्म के प्रीमियर में भाग लेते हैं।</v>
      </c>
    </row>
    <row r="1036">
      <c r="A1036" s="1" t="s">
        <v>1029</v>
      </c>
      <c r="B1036" s="2" t="str">
        <f>IFERROR(__xludf.DUMMYFUNCTION("GOOGLETRANSLATE(A1036,""en"",""hi"")"),"बच्चे परिवार के साथ टेबल पर बोर्ड गेम खेलते हैं")</f>
        <v>बच्चे परिवार के साथ टेबल पर बोर्ड गेम खेलते हैं</v>
      </c>
    </row>
    <row r="1037">
      <c r="A1037" s="1" t="s">
        <v>1030</v>
      </c>
      <c r="B1037" s="2" t="str">
        <f>IFERROR(__xludf.DUMMYFUNCTION("GOOGLETRANSLATE(A1037,""en"",""hi"")"),"लोग और बिल्लियाँ: एक शादी के समाप्त होने के बाद मुकाबला")</f>
        <v>लोग और बिल्लियाँ: एक शादी के समाप्त होने के बाद मुकाबला</v>
      </c>
    </row>
    <row r="1038">
      <c r="A1038" s="1" t="s">
        <v>1031</v>
      </c>
      <c r="B1038" s="2" t="str">
        <f>IFERROR(__xludf.DUMMYFUNCTION("GOOGLETRANSLATE(A1038,""en"",""hi"")"),"व्यक्ति एक खिड़की को देखता है क्योंकि वह अपनी टाई पर रखता है")</f>
        <v>व्यक्ति एक खिड़की को देखता है क्योंकि वह अपनी टाई पर रखता है</v>
      </c>
    </row>
    <row r="1039">
      <c r="A1039" s="1" t="s">
        <v>1032</v>
      </c>
      <c r="B1039" s="2" t="str">
        <f>IFERROR(__xludf.DUMMYFUNCTION("GOOGLETRANSLATE(A1039,""en"",""hi"")"),"एक सफेद पृष्ठभूमि वेक्टर पर मच्छरों का चित्रण")</f>
        <v>एक सफेद पृष्ठभूमि वेक्टर पर मच्छरों का चित्रण</v>
      </c>
    </row>
    <row r="1040">
      <c r="A1040" s="1" t="s">
        <v>1033</v>
      </c>
      <c r="B1040" s="2" t="str">
        <f>IFERROR(__xludf.DUMMYFUNCTION("GOOGLETRANSLATE(A1040,""en"",""hi"")"),"बगीचे में काम करना।")</f>
        <v>बगीचे में काम करना।</v>
      </c>
    </row>
    <row r="1041">
      <c r="A1041" s="1" t="s">
        <v>1034</v>
      </c>
      <c r="B1041" s="2" t="str">
        <f>IFERROR(__xludf.DUMMYFUNCTION("GOOGLETRANSLATE(A1041,""en"",""hi"")"),"डॉक्टर और रोगी खिड़की के पास डेस्क पर बैठे")</f>
        <v>डॉक्टर और रोगी खिड़की के पास डेस्क पर बैठे</v>
      </c>
    </row>
    <row r="1042">
      <c r="A1042" s="1" t="s">
        <v>1035</v>
      </c>
      <c r="B1042" s="2" t="str">
        <f>IFERROR(__xludf.DUMMYFUNCTION("GOOGLETRANSLATE(A1042,""en"",""hi"")"),"एक कंकड़ और मलबे पर एक धारा के माध्यम से सांप रेंगता है")</f>
        <v>एक कंकड़ और मलबे पर एक धारा के माध्यम से सांप रेंगता है</v>
      </c>
    </row>
    <row r="1043">
      <c r="A1043" s="1" t="s">
        <v>1036</v>
      </c>
      <c r="B1043" s="2" t="str">
        <f>IFERROR(__xludf.DUMMYFUNCTION("GOOGLETRANSLATE(A1043,""en"",""hi"")"),"एक चट्टान पर लैंडिंग पक्षी")</f>
        <v>एक चट्टान पर लैंडिंग पक्षी</v>
      </c>
    </row>
    <row r="1044">
      <c r="A1044" s="1" t="s">
        <v>1037</v>
      </c>
      <c r="B1044" s="2" t="str">
        <f>IFERROR(__xludf.DUMMYFUNCTION("GOOGLETRANSLATE(A1044,""en"",""hi"")"),"गोलियों की बोतलें, एक सामग्री के साथ खटखटाया, और एक सिरिंज, क्लोज अप, उच्च कोण दृश्य।")</f>
        <v>गोलियों की बोतलें, एक सामग्री के साथ खटखटाया, और एक सिरिंज, क्लोज अप, उच्च कोण दृश्य।</v>
      </c>
    </row>
    <row r="1045">
      <c r="A1045" s="1" t="s">
        <v>1038</v>
      </c>
      <c r="B1045" s="2" t="str">
        <f>IFERROR(__xludf.DUMMYFUNCTION("GOOGLETRANSLATE(A1045,""en"",""hi"")"),"राजनेता दिसंबर से कैडेटों के साथ अमेरिकी फुटबॉल टीम बनाम फुटबॉल गेम देखता है")</f>
        <v>राजनेता दिसंबर से कैडेटों के साथ अमेरिकी फुटबॉल टीम बनाम फुटबॉल गेम देखता है</v>
      </c>
    </row>
    <row r="1046">
      <c r="A1046" s="1" t="s">
        <v>1039</v>
      </c>
      <c r="B1046" s="2" t="str">
        <f>IFERROR(__xludf.DUMMYFUNCTION("GOOGLETRANSLATE(A1046,""en"",""hi"")"),"पासपोर्ट के लिए आवेदन कैसे करें")</f>
        <v>पासपोर्ट के लिए आवेदन कैसे करें</v>
      </c>
    </row>
    <row r="1047">
      <c r="A1047" s="1" t="s">
        <v>1040</v>
      </c>
      <c r="B1047" s="2" t="str">
        <f>IFERROR(__xludf.DUMMYFUNCTION("GOOGLETRANSLATE(A1047,""en"",""hi"")"),"महिलाएं एक कैम्प फायर के आसपास एक साथ बात करती हैं और हंसती हैं")</f>
        <v>महिलाएं एक कैम्प फायर के आसपास एक साथ बात करती हैं और हंसती हैं</v>
      </c>
    </row>
    <row r="1048">
      <c r="A1048" s="1" t="s">
        <v>1041</v>
      </c>
      <c r="B1048" s="2" t="str">
        <f>IFERROR(__xludf.DUMMYFUNCTION("GOOGLETRANSLATE(A1048,""en"",""hi"")"),"अभिनेता बोरो में जहाज पर दुनिया के प्रीमियर में भाग लेता है।")</f>
        <v>अभिनेता बोरो में जहाज पर दुनिया के प्रीमियर में भाग लेता है।</v>
      </c>
    </row>
    <row r="1049">
      <c r="A1049" s="1" t="s">
        <v>1042</v>
      </c>
      <c r="B1049" s="2" t="str">
        <f>IFERROR(__xludf.DUMMYFUNCTION("GOOGLETRANSLATE(A1049,""en"",""hi"")"),"किनारे पर ठहराए जाने पर ऑटोमोबाइल बनाते हैं।")</f>
        <v>किनारे पर ठहराए जाने पर ऑटोमोबाइल बनाते हैं।</v>
      </c>
    </row>
    <row r="1050">
      <c r="A1050" s="1" t="s">
        <v>1043</v>
      </c>
      <c r="B1050" s="2" t="str">
        <f>IFERROR(__xludf.DUMMYFUNCTION("GOOGLETRANSLATE(A1050,""en"",""hi"")"),"एक बेसबॉल बॉल और रिबन के साथ लोगो")</f>
        <v>एक बेसबॉल बॉल और रिबन के साथ लोगो</v>
      </c>
    </row>
    <row r="1051">
      <c r="A1051" s="1" t="s">
        <v>1044</v>
      </c>
      <c r="B1051" s="2" t="str">
        <f>IFERROR(__xludf.DUMMYFUNCTION("GOOGLETRANSLATE(A1051,""en"",""hi"")"),"पारंपरिक गांवों में से एक में लोग।")</f>
        <v>पारंपरिक गांवों में से एक में लोग।</v>
      </c>
    </row>
    <row r="1052">
      <c r="A1052" s="1" t="s">
        <v>1045</v>
      </c>
      <c r="B1052" s="2" t="str">
        <f>IFERROR(__xludf.DUMMYFUNCTION("GOOGLETRANSLATE(A1052,""en"",""hi"")"),"एक तेंदुआ एक पेड़ पर फर को तैयार कर रहा है")</f>
        <v>एक तेंदुआ एक पेड़ पर फर को तैयार कर रहा है</v>
      </c>
    </row>
    <row r="1053">
      <c r="A1053" s="1" t="s">
        <v>1046</v>
      </c>
      <c r="B1053" s="2" t="str">
        <f>IFERROR(__xludf.DUMMYFUNCTION("GOOGLETRANSLATE(A1053,""en"",""hi"")"),"संपत्ति छवि # एक प्रमुख स्थान पर नया और आधुनिक विला")</f>
        <v>संपत्ति छवि # एक प्रमुख स्थान पर नया और आधुनिक विला</v>
      </c>
    </row>
    <row r="1054">
      <c r="A1054" s="1" t="s">
        <v>1047</v>
      </c>
      <c r="B1054" s="2" t="str">
        <f>IFERROR(__xludf.DUMMYFUNCTION("GOOGLETRANSLATE(A1054,""en"",""hi"")"),"ग्रीन बैकपैक के साथ लंबे बालों वाली लड़की को मुस्कुराते हुए, मानचित्र को देखते हुए और जंगल में आराम करते समय चाय रखने")</f>
        <v>ग्रीन बैकपैक के साथ लंबे बालों वाली लड़की को मुस्कुराते हुए, मानचित्र को देखते हुए और जंगल में आराम करते समय चाय रखने</v>
      </c>
    </row>
    <row r="1055">
      <c r="A1055" s="1" t="s">
        <v>1048</v>
      </c>
      <c r="B1055" s="2" t="str">
        <f>IFERROR(__xludf.DUMMYFUNCTION("GOOGLETRANSLATE(A1055,""en"",""hi"")"),"एक और अच्छा बास वाला व्यक्ति")</f>
        <v>एक और अच्छा बास वाला व्यक्ति</v>
      </c>
    </row>
    <row r="1056">
      <c r="A1056" s="1" t="s">
        <v>1049</v>
      </c>
      <c r="B1056" s="2" t="str">
        <f>IFERROR(__xludf.DUMMYFUNCTION("GOOGLETRANSLATE(A1056,""en"",""hi"")"),"पहाड़ों में एक शहर")</f>
        <v>पहाड़ों में एक शहर</v>
      </c>
    </row>
    <row r="1057">
      <c r="A1057" s="1" t="s">
        <v>1050</v>
      </c>
      <c r="B1057" s="2" t="str">
        <f>IFERROR(__xludf.DUMMYFUNCTION("GOOGLETRANSLATE(A1057,""en"",""hi"")"),"एक खुशहाल रक्त का कार्टून")</f>
        <v>एक खुशहाल रक्त का कार्टून</v>
      </c>
    </row>
    <row r="1058">
      <c r="A1058" s="1" t="s">
        <v>1051</v>
      </c>
      <c r="B1058" s="2" t="str">
        <f>IFERROR(__xludf.DUMMYFUNCTION("GOOGLETRANSLATE(A1058,""en"",""hi"")"),"प्रशंसकों ने अपनी टीम के लिए जयकार किया क्योंकि वे पहली छमाही के दौरान खेल टीम खेलते हैं।")</f>
        <v>प्रशंसकों ने अपनी टीम के लिए जयकार किया क्योंकि वे पहली छमाही के दौरान खेल टीम खेलते हैं।</v>
      </c>
    </row>
    <row r="1059">
      <c r="A1059" s="1" t="s">
        <v>1052</v>
      </c>
      <c r="B1059" s="2" t="str">
        <f>IFERROR(__xludf.DUMMYFUNCTION("GOOGLETRANSLATE(A1059,""en"",""hi"")"),"महिला, वाणिज्यिक रसोई में एक महाराज")</f>
        <v>महिला, वाणिज्यिक रसोई में एक महाराज</v>
      </c>
    </row>
    <row r="1060">
      <c r="A1060" s="1" t="s">
        <v>1053</v>
      </c>
      <c r="B1060" s="2" t="str">
        <f>IFERROR(__xludf.DUMMYFUNCTION("GOOGLETRANSLATE(A1060,""en"",""hi"")"),"सड़क पर जाने के लिए युवा महिला कॉफी पी रही है")</f>
        <v>सड़क पर जाने के लिए युवा महिला कॉफी पी रही है</v>
      </c>
    </row>
    <row r="1061">
      <c r="A1061" s="1" t="s">
        <v>1054</v>
      </c>
      <c r="B1061" s="2" t="str">
        <f>IFERROR(__xludf.DUMMYFUNCTION("GOOGLETRANSLATE(A1061,""en"",""hi"")"),"अभिनेता प्रीमियर पर पहुंचते हैं।")</f>
        <v>अभिनेता प्रीमियर पर पहुंचते हैं।</v>
      </c>
    </row>
    <row r="1062">
      <c r="A1062" s="1" t="s">
        <v>1055</v>
      </c>
      <c r="B1062" s="2" t="str">
        <f>IFERROR(__xludf.DUMMYFUNCTION("GOOGLETRANSLATE(A1062,""en"",""hi"")"),"इस क्षेत्र में एक खेत पर जैतून का पेड़ बढ़ता है।")</f>
        <v>इस क्षेत्र में एक खेत पर जैतून का पेड़ बढ़ता है।</v>
      </c>
    </row>
    <row r="1063">
      <c r="A1063" s="1" t="s">
        <v>1056</v>
      </c>
      <c r="B1063" s="2" t="str">
        <f>IFERROR(__xludf.DUMMYFUNCTION("GOOGLETRANSLATE(A1063,""en"",""hi"")"),"खाली केबिन को देखो")</f>
        <v>खाली केबिन को देखो</v>
      </c>
    </row>
    <row r="1064">
      <c r="A1064" s="1" t="s">
        <v>1057</v>
      </c>
      <c r="B1064" s="2" t="str">
        <f>IFERROR(__xludf.DUMMYFUNCTION("GOOGLETRANSLATE(A1064,""en"",""hi"")"),"छवि में हो सकता है: व्यक्ति, एक संगीत वाद्ययंत्र बजाना और मंच पर")</f>
        <v>छवि में हो सकता है: व्यक्ति, एक संगीत वाद्ययंत्र बजाना और मंच पर</v>
      </c>
    </row>
    <row r="1065">
      <c r="A1065" s="1" t="s">
        <v>1058</v>
      </c>
      <c r="B1065" s="2" t="str">
        <f>IFERROR(__xludf.DUMMYFUNCTION("GOOGLETRANSLATE(A1065,""en"",""hi"")"),"अशुद्ध रसीला पुष्प Antlers और मॉस के साथ सजाया ... सभी चीजों के साथ बनाया")</f>
        <v>अशुद्ध रसीला पुष्प Antlers और मॉस के साथ सजाया ... सभी चीजों के साथ बनाया</v>
      </c>
    </row>
    <row r="1066">
      <c r="A1066" s="1" t="s">
        <v>1059</v>
      </c>
      <c r="B1066" s="2" t="str">
        <f>IFERROR(__xludf.DUMMYFUNCTION("GOOGLETRANSLATE(A1066,""en"",""hi"")"),"ग्रीन स्कर्ट, फोटो पहनने की तुलना में सी")</f>
        <v>ग्रीन स्कर्ट, फोटो पहनने की तुलना में सी</v>
      </c>
    </row>
    <row r="1067">
      <c r="A1067" s="1" t="s">
        <v>1060</v>
      </c>
      <c r="B1067" s="2" t="str">
        <f>IFERROR(__xludf.DUMMYFUNCTION("GOOGLETRANSLATE(A1067,""en"",""hi"")"),"व्यक्ति प्रीमियर पर आता है।")</f>
        <v>व्यक्ति प्रीमियर पर आता है।</v>
      </c>
    </row>
    <row r="1068">
      <c r="A1068" s="1" t="s">
        <v>1061</v>
      </c>
      <c r="B1068" s="2" t="str">
        <f>IFERROR(__xludf.DUMMYFUNCTION("GOOGLETRANSLATE(A1068,""en"",""hi"")"),"एक सफेद पृष्ठभूमि पर लकड़ी के स्टीयरिंग व्हील।")</f>
        <v>एक सफेद पृष्ठभूमि पर लकड़ी के स्टीयरिंग व्हील।</v>
      </c>
    </row>
    <row r="1069">
      <c r="A1069" s="1" t="s">
        <v>1062</v>
      </c>
      <c r="B1069" s="2" t="str">
        <f>IFERROR(__xludf.DUMMYFUNCTION("GOOGLETRANSLATE(A1069,""en"",""hi"")"),"सर्दियों में पहाड़ों की पृष्ठभूमि के खिलाफ घोड़ों को घूरता है")</f>
        <v>सर्दियों में पहाड़ों की पृष्ठभूमि के खिलाफ घोड़ों को घूरता है</v>
      </c>
    </row>
    <row r="1070">
      <c r="A1070" s="1" t="s">
        <v>1063</v>
      </c>
      <c r="B1070" s="2" t="str">
        <f>IFERROR(__xludf.DUMMYFUNCTION("GOOGLETRANSLATE(A1070,""en"",""hi"")"),"युक्ति: बड़े पैमाने पर आर्टवर्क एक कमरे में एक फोकल पॉइंट देता है जो एक गायब है।")</f>
        <v>युक्ति: बड़े पैमाने पर आर्टवर्क एक कमरे में एक फोकल पॉइंट देता है जो एक गायब है।</v>
      </c>
    </row>
    <row r="1071">
      <c r="A1071" s="1" t="s">
        <v>1064</v>
      </c>
      <c r="B1071" s="2" t="str">
        <f>IFERROR(__xludf.DUMMYFUNCTION("GOOGLETRANSLATE(A1071,""en"",""hi"")"),"एस्पेन ट्री पत्तियों के रास्ते से गिरने वाले रंग आ गए हैं")</f>
        <v>एस्पेन ट्री पत्तियों के रास्ते से गिरने वाले रंग आ गए हैं</v>
      </c>
    </row>
    <row r="1072">
      <c r="A1072" s="1" t="s">
        <v>1065</v>
      </c>
      <c r="B1072" s="2" t="str">
        <f>IFERROR(__xludf.DUMMYFUNCTION("GOOGLETRANSLATE(A1072,""en"",""hi"")"),"उस सफेद गलीचा के खिलाफ वे कुर्सियां।")</f>
        <v>उस सफेद गलीचा के खिलाफ वे कुर्सियां।</v>
      </c>
    </row>
    <row r="1073">
      <c r="A1073" s="1" t="s">
        <v>1066</v>
      </c>
      <c r="B1073" s="2" t="str">
        <f>IFERROR(__xludf.DUMMYFUNCTION("GOOGLETRANSLATE(A1073,""en"",""hi"")"),"चित्रकारी कलाकार, एक ग्रिड के साथ खींचा")</f>
        <v>चित्रकारी कलाकार, एक ग्रिड के साथ खींचा</v>
      </c>
    </row>
    <row r="1074">
      <c r="A1074" s="1" t="s">
        <v>1067</v>
      </c>
      <c r="B1074" s="2" t="str">
        <f>IFERROR(__xludf.DUMMYFUNCTION("GOOGLETRANSLATE(A1074,""en"",""hi"")"),"पैगंबर का एक कार्टून चित्रण भ्रमित दिख रहा है।")</f>
        <v>पैगंबर का एक कार्टून चित्रण भ्रमित दिख रहा है।</v>
      </c>
    </row>
    <row r="1075">
      <c r="A1075" s="1" t="s">
        <v>1068</v>
      </c>
      <c r="B1075" s="2" t="str">
        <f>IFERROR(__xludf.DUMMYFUNCTION("GOOGLETRANSLATE(A1075,""en"",""hi"")"),"एक गेबल दीवार एक तटीय गांव में इस छुट्टी के घर के प्रवेश द्वार प्रदान करती है, जिसमें एक बगीचे और चेरी के पेड़ के चारों ओर व्यवस्थित कमरे भी शामिल हैं")</f>
        <v>एक गेबल दीवार एक तटीय गांव में इस छुट्टी के घर के प्रवेश द्वार प्रदान करती है, जिसमें एक बगीचे और चेरी के पेड़ के चारों ओर व्यवस्थित कमरे भी शामिल हैं</v>
      </c>
    </row>
    <row r="1076">
      <c r="A1076" s="1" t="s">
        <v>1069</v>
      </c>
      <c r="B1076" s="2" t="str">
        <f>IFERROR(__xludf.DUMMYFUNCTION("GOOGLETRANSLATE(A1076,""en"",""hi"")"),"एक मेज पर क्लच गुलदस्ता")</f>
        <v>एक मेज पर क्लच गुलदस्ता</v>
      </c>
    </row>
    <row r="1077">
      <c r="A1077" s="1" t="s">
        <v>1070</v>
      </c>
      <c r="B1077" s="2" t="str">
        <f>IFERROR(__xludf.DUMMYFUNCTION("GOOGLETRANSLATE(A1077,""en"",""hi"")"),"कॉस्मेटिक ब्रश के हमारे सेट के साथ अपने लुक के लिए जादू का एक स्ट्रोक जोड़ें जो किसी साधारण युवती को असाधारण राजकुमारी में बदलने में मदद करेगा।")</f>
        <v>कॉस्मेटिक ब्रश के हमारे सेट के साथ अपने लुक के लिए जादू का एक स्ट्रोक जोड़ें जो किसी साधारण युवती को असाधारण राजकुमारी में बदलने में मदद करेगा।</v>
      </c>
    </row>
    <row r="1078">
      <c r="A1078" s="1" t="s">
        <v>1071</v>
      </c>
      <c r="B1078" s="2" t="str">
        <f>IFERROR(__xludf.DUMMYFUNCTION("GOOGLETRANSLATE(A1078,""en"",""hi"")"),"व्यक्ति पुरस्कार गाला रात्रिभोज में भाग लेता है")</f>
        <v>व्यक्ति पुरस्कार गाला रात्रिभोज में भाग लेता है</v>
      </c>
    </row>
    <row r="1079">
      <c r="A1079" s="1" t="s">
        <v>1072</v>
      </c>
      <c r="B1079" s="2" t="str">
        <f>IFERROR(__xludf.DUMMYFUNCTION("GOOGLETRANSLATE(A1079,""en"",""hi"")"),"एक छत पर सुरक्षित रूप से लैंडिंग एक पक्षी का सिल्हूट")</f>
        <v>एक छत पर सुरक्षित रूप से लैंडिंग एक पक्षी का सिल्हूट</v>
      </c>
    </row>
    <row r="1080">
      <c r="A1080" s="1" t="s">
        <v>1073</v>
      </c>
      <c r="B1080" s="2" t="str">
        <f>IFERROR(__xludf.DUMMYFUNCTION("GOOGLETRANSLATE(A1080,""en"",""hi"")"),"वेस्पा के बिना एक रेस्तरां क्या है, है ना?")</f>
        <v>वेस्पा के बिना एक रेस्तरां क्या है, है ना?</v>
      </c>
    </row>
    <row r="1081">
      <c r="A1081" s="1" t="s">
        <v>1074</v>
      </c>
      <c r="B1081" s="2" t="str">
        <f>IFERROR(__xludf.DUMMYFUNCTION("GOOGLETRANSLATE(A1081,""en"",""hi"")"),"व्यक्ति समारोह के लिए अपनी कार में दुल्हन की सहायता करता है")</f>
        <v>व्यक्ति समारोह के लिए अपनी कार में दुल्हन की सहायता करता है</v>
      </c>
    </row>
    <row r="1082">
      <c r="A1082" s="1" t="s">
        <v>1075</v>
      </c>
      <c r="B1082" s="2" t="str">
        <f>IFERROR(__xludf.DUMMYFUNCTION("GOOGLETRANSLATE(A1082,""en"",""hi"")"),"पॉप कलाकार को देखने के लिए भीड़")</f>
        <v>पॉप कलाकार को देखने के लिए भीड़</v>
      </c>
    </row>
    <row r="1083">
      <c r="A1083" s="1" t="s">
        <v>1076</v>
      </c>
      <c r="B1083" s="2" t="str">
        <f>IFERROR(__xludf.DUMMYFUNCTION("GOOGLETRANSLATE(A1083,""en"",""hi"")"),"बड़े कुत्तों के लिए कपड़े ढूंढना मुश्किल है - इसलिए हमने आपके लिए कुछ विजेताओं को गोल किया")</f>
        <v>बड़े कुत्तों के लिए कपड़े ढूंढना मुश्किल है - इसलिए हमने आपके लिए कुछ विजेताओं को गोल किया</v>
      </c>
    </row>
    <row r="1084">
      <c r="A1084" s="1" t="s">
        <v>1077</v>
      </c>
      <c r="B1084" s="2" t="str">
        <f>IFERROR(__xludf.DUMMYFUNCTION("GOOGLETRANSLATE(A1084,""en"",""hi"")"),"एक विंडोज़ पर कॉफी कप, नोटबुक, पेन, स्मार्टफोन और हेडफ़ोन।")</f>
        <v>एक विंडोज़ पर कॉफी कप, नोटबुक, पेन, स्मार्टफोन और हेडफ़ोन।</v>
      </c>
    </row>
    <row r="1085">
      <c r="A1085" s="1" t="s">
        <v>1078</v>
      </c>
      <c r="B1085" s="2" t="str">
        <f>IFERROR(__xludf.DUMMYFUNCTION("GOOGLETRANSLATE(A1085,""en"",""hi"")"),"अभिनेता क्राउन के सीजन के विश्व प्रीमियर में भाग लेता है।")</f>
        <v>अभिनेता क्राउन के सीजन के विश्व प्रीमियर में भाग लेता है।</v>
      </c>
    </row>
    <row r="1086">
      <c r="A1086" s="1" t="s">
        <v>1079</v>
      </c>
      <c r="B1086" s="2" t="str">
        <f>IFERROR(__xludf.DUMMYFUNCTION("GOOGLETRANSLATE(A1086,""en"",""hi"")"),"एक बर्तन में उबलते जैविक विविधता")</f>
        <v>एक बर्तन में उबलते जैविक विविधता</v>
      </c>
    </row>
    <row r="1087">
      <c r="A1087" s="1" t="s">
        <v>1080</v>
      </c>
      <c r="B1087" s="2" t="str">
        <f>IFERROR(__xludf.DUMMYFUNCTION("GOOGLETRANSLATE(A1087,""en"",""hi"")"),"एक युवा लड़के के प्रोफाइल शॉट एक धूप शरद ऋतु के दिन एक पार्क में अपने कुत्ते को चलते हुए")</f>
        <v>एक युवा लड़के के प्रोफाइल शॉट एक धूप शरद ऋतु के दिन एक पार्क में अपने कुत्ते को चलते हुए</v>
      </c>
    </row>
    <row r="1088">
      <c r="A1088" s="1" t="s">
        <v>1081</v>
      </c>
      <c r="B1088" s="2" t="str">
        <f>IFERROR(__xludf.DUMMYFUNCTION("GOOGLETRANSLATE(A1088,""en"",""hi"")"),"फिर, कैफीन आपके चयापचय को उच्च गियर में लाता है।")</f>
        <v>फिर, कैफीन आपके चयापचय को उच्च गियर में लाता है।</v>
      </c>
    </row>
    <row r="1089">
      <c r="A1089" s="1" t="s">
        <v>1082</v>
      </c>
      <c r="B1089" s="2" t="str">
        <f>IFERROR(__xludf.DUMMYFUNCTION("GOOGLETRANSLATE(A1089,""en"",""hi"")"),"फेस्टिवल में हॉट एयर गुब्बारा फ्लाइंग")</f>
        <v>फेस्टिवल में हॉट एयर गुब्बारा फ्लाइंग</v>
      </c>
    </row>
    <row r="1090">
      <c r="A1090" s="1" t="s">
        <v>1083</v>
      </c>
      <c r="B1090" s="2" t="str">
        <f>IFERROR(__xludf.DUMMYFUNCTION("GOOGLETRANSLATE(A1090,""en"",""hi"")"),"एक दुखद कुत्ता सड़क पर झूठ बोल रहा है।")</f>
        <v>एक दुखद कुत्ता सड़क पर झूठ बोल रहा है।</v>
      </c>
    </row>
    <row r="1091">
      <c r="A1091" s="1" t="s">
        <v>1084</v>
      </c>
      <c r="B1091" s="2" t="str">
        <f>IFERROR(__xludf.DUMMYFUNCTION("GOOGLETRANSLATE(A1091,""en"",""hi"")"),"बर्फीली पहाड़ जंगल में रंगीन सर्दियों सूर्योदय।")</f>
        <v>बर्फीली पहाड़ जंगल में रंगीन सर्दियों सूर्योदय।</v>
      </c>
    </row>
    <row r="1092">
      <c r="A1092" s="1" t="s">
        <v>1085</v>
      </c>
      <c r="B1092" s="2" t="str">
        <f>IFERROR(__xludf.DUMMYFUNCTION("GOOGLETRANSLATE(A1092,""en"",""hi"")"),"स्नातक समारोह से छवियां।")</f>
        <v>स्नातक समारोह से छवियां।</v>
      </c>
    </row>
    <row r="1093">
      <c r="A1093" s="1" t="s">
        <v>1086</v>
      </c>
      <c r="B1093" s="2" t="str">
        <f>IFERROR(__xludf.DUMMYFUNCTION("GOOGLETRANSLATE(A1093,""en"",""hi"")"),"एक मनोर घर में डेल्फ़टवेयर टाइल्स, कला और शिल्प शैली में, सी 1 9 03")</f>
        <v>एक मनोर घर में डेल्फ़टवेयर टाइल्स, कला और शिल्प शैली में, सी 1 9 03</v>
      </c>
    </row>
    <row r="1094">
      <c r="A1094" s="1" t="s">
        <v>1087</v>
      </c>
      <c r="B1094" s="2" t="str">
        <f>IFERROR(__xludf.DUMMYFUNCTION("GOOGLETRANSLATE(A1094,""en"",""hi"")"),"स्पोर्ट्स टीम यह एक संबद्ध लिंक है।")</f>
        <v>स्पोर्ट्स टीम यह एक संबद्ध लिंक है।</v>
      </c>
    </row>
    <row r="1095">
      <c r="A1095" s="1" t="s">
        <v>1088</v>
      </c>
      <c r="B1095" s="2" t="str">
        <f>IFERROR(__xludf.DUMMYFUNCTION("GOOGLETRANSLATE(A1095,""en"",""hi"")"),"एक धातु बीम का विवरण")</f>
        <v>एक धातु बीम का विवरण</v>
      </c>
    </row>
    <row r="1096">
      <c r="A1096" s="1" t="s">
        <v>1089</v>
      </c>
      <c r="B1096" s="2" t="str">
        <f>IFERROR(__xludf.DUMMYFUNCTION("GOOGLETRANSLATE(A1096,""en"",""hi"")"),"शुरुआती मैच के दौरान प्रशंसक प्रतिक्रिया करते हैं")</f>
        <v>शुरुआती मैच के दौरान प्रशंसक प्रतिक्रिया करते हैं</v>
      </c>
    </row>
    <row r="1097">
      <c r="A1097" s="1" t="s">
        <v>1090</v>
      </c>
      <c r="B1097" s="2" t="str">
        <f>IFERROR(__xludf.DUMMYFUNCTION("GOOGLETRANSLATE(A1097,""en"",""hi"")"),"ग्रीक पकवान हल्का और ताज़ा है, और स्वस्थ अवयवों से भरा है।")</f>
        <v>ग्रीक पकवान हल्का और ताज़ा है, और स्वस्थ अवयवों से भरा है।</v>
      </c>
    </row>
    <row r="1098">
      <c r="A1098" s="1" t="s">
        <v>1091</v>
      </c>
      <c r="B1098" s="2" t="str">
        <f>IFERROR(__xludf.DUMMYFUNCTION("GOOGLETRANSLATE(A1098,""en"",""hi"")"),"जैविक प्रजाति गिनती में सबसे अधिक रिपोर्ट की गई पक्षी थी")</f>
        <v>जैविक प्रजाति गिनती में सबसे अधिक रिपोर्ट की गई पक्षी थी</v>
      </c>
    </row>
    <row r="1099">
      <c r="A1099" s="1" t="s">
        <v>1092</v>
      </c>
      <c r="B1099" s="2" t="str">
        <f>IFERROR(__xludf.DUMMYFUNCTION("GOOGLETRANSLATE(A1099,""en"",""hi"")"),"जंगल में छोटी लड़की")</f>
        <v>जंगल में छोटी लड़की</v>
      </c>
    </row>
    <row r="1100">
      <c r="A1100" s="1" t="s">
        <v>1093</v>
      </c>
      <c r="B1100" s="2" t="str">
        <f>IFERROR(__xludf.DUMMYFUNCTION("GOOGLETRANSLATE(A1100,""en"",""hi"")"),"एक फास्ट फूड रेस्तरां में काउंटर के पीछे काम करने वाले युवा पुरुष और महिलाएं")</f>
        <v>एक फास्ट फूड रेस्तरां में काउंटर के पीछे काम करने वाले युवा पुरुष और महिलाएं</v>
      </c>
    </row>
    <row r="1101">
      <c r="A1101" s="1" t="s">
        <v>1094</v>
      </c>
      <c r="B1101" s="2" t="str">
        <f>IFERROR(__xludf.DUMMYFUNCTION("GOOGLETRANSLATE(A1101,""en"",""hi"")"),"एक लाल छतरी वाली एक छोटी लड़की जाती है।")</f>
        <v>एक लाल छतरी वाली एक छोटी लड़की जाती है।</v>
      </c>
    </row>
    <row r="1102">
      <c r="A1102" s="1" t="s">
        <v>1095</v>
      </c>
      <c r="B1102" s="2" t="str">
        <f>IFERROR(__xludf.DUMMYFUNCTION("GOOGLETRANSLATE(A1102,""en"",""hi"")"),"देखो सर्दी - नाक में उंगली")</f>
        <v>देखो सर्दी - नाक में उंगली</v>
      </c>
    </row>
    <row r="1103">
      <c r="A1103" s="1" t="s">
        <v>1096</v>
      </c>
      <c r="B1103" s="2" t="str">
        <f>IFERROR(__xludf.DUMMYFUNCTION("GOOGLETRANSLATE(A1103,""en"",""hi"")"),"एक गिलहरी पेड़ों के माध्यम से एक मुंह से भरा मुंह के साथ कूदता है।")</f>
        <v>एक गिलहरी पेड़ों के माध्यम से एक मुंह से भरा मुंह के साथ कूदता है।</v>
      </c>
    </row>
    <row r="1104">
      <c r="A1104" s="1" t="s">
        <v>1097</v>
      </c>
      <c r="B1104" s="2" t="str">
        <f>IFERROR(__xludf.DUMMYFUNCTION("GOOGLETRANSLATE(A1104,""en"",""hi"")"),"खिलाड़ी समूह मैच से पहले एक समूह फोटो के लिए लाइन अप करते हैं।")</f>
        <v>खिलाड़ी समूह मैच से पहले एक समूह फोटो के लिए लाइन अप करते हैं।</v>
      </c>
    </row>
    <row r="1105">
      <c r="A1105" s="1" t="s">
        <v>1098</v>
      </c>
      <c r="B1105" s="2" t="str">
        <f>IFERROR(__xludf.DUMMYFUNCTION("GOOGLETRANSLATE(A1105,""en"",""hi"")"),"चिकन के विभिन्न हिस्सों से व्यंजन का एक सेट।")</f>
        <v>चिकन के विभिन्न हिस्सों से व्यंजन का एक सेट।</v>
      </c>
    </row>
    <row r="1106">
      <c r="A1106" s="1" t="s">
        <v>1099</v>
      </c>
      <c r="B1106" s="2" t="str">
        <f>IFERROR(__xludf.DUMMYFUNCTION("GOOGLETRANSLATE(A1106,""en"",""hi"")"),"मुख्यालय के बाहर एक लोगो साइन")</f>
        <v>मुख्यालय के बाहर एक लोगो साइन</v>
      </c>
    </row>
    <row r="1107">
      <c r="A1107" s="1" t="s">
        <v>1100</v>
      </c>
      <c r="B1107" s="2" t="str">
        <f>IFERROR(__xludf.DUMMYFUNCTION("GOOGLETRANSLATE(A1107,""en"",""hi"")"),"व्यक्ति अपने तटस्थ और शांत प्रकृति के बावजूद एक बेडरूम के लिए एक उत्कृष्ट मुख्य रंग है")</f>
        <v>व्यक्ति अपने तटस्थ और शांत प्रकृति के बावजूद एक बेडरूम के लिए एक उत्कृष्ट मुख्य रंग है</v>
      </c>
    </row>
    <row r="1108">
      <c r="A1108" s="1" t="s">
        <v>1101</v>
      </c>
      <c r="B1108" s="2" t="str">
        <f>IFERROR(__xludf.DUMMYFUNCTION("GOOGLETRANSLATE(A1108,""en"",""hi"")"),"यह अनुमान लगाया गया है कि प्लास्टिक के मीट्रिक टन हर साल दुनिया के महासागरों में अपना रास्ता खोजते हैं")</f>
        <v>यह अनुमान लगाया गया है कि प्लास्टिक के मीट्रिक टन हर साल दुनिया के महासागरों में अपना रास्ता खोजते हैं</v>
      </c>
    </row>
    <row r="1109">
      <c r="A1109" s="1" t="s">
        <v>1102</v>
      </c>
      <c r="B1109" s="2" t="str">
        <f>IFERROR(__xludf.DUMMYFUNCTION("GOOGLETRANSLATE(A1109,""en"",""hi"")"),"शिक्षक पुस्तकालय में छात्रों को पढ़ना - व्याख्या और अनुवाद समाधान")</f>
        <v>शिक्षक पुस्तकालय में छात्रों को पढ़ना - व्याख्या और अनुवाद समाधान</v>
      </c>
    </row>
    <row r="1110">
      <c r="A1110" s="1" t="s">
        <v>1103</v>
      </c>
      <c r="B1110" s="2" t="str">
        <f>IFERROR(__xludf.DUMMYFUNCTION("GOOGLETRANSLATE(A1110,""en"",""hi"")"),"पहली घास एक गहरी बर्फबारी का सामना कर सकती है और इसलिए पक्षी सभी सर्दियों के माध्यम से चारा कर सकते हैं।")</f>
        <v>पहली घास एक गहरी बर्फबारी का सामना कर सकती है और इसलिए पक्षी सभी सर्दियों के माध्यम से चारा कर सकते हैं।</v>
      </c>
    </row>
    <row r="1111">
      <c r="A1111" s="1" t="s">
        <v>356</v>
      </c>
      <c r="B1111" s="2" t="str">
        <f>IFERROR(__xludf.DUMMYFUNCTION("GOOGLETRANSLATE(A1111,""en"",""hi"")"),"अभिनेता प्रीमियर पर आता है।")</f>
        <v>अभिनेता प्रीमियर पर आता है।</v>
      </c>
    </row>
    <row r="1112">
      <c r="A1112" s="1" t="s">
        <v>1104</v>
      </c>
      <c r="B1112" s="2" t="str">
        <f>IFERROR(__xludf.DUMMYFUNCTION("GOOGLETRANSLATE(A1112,""en"",""hi"")"),"व्यक्ति ने अपनी प्रसिद्ध मुस्कान को रंगों और मुलायम, साइड-साइड स्टाइल के साथ फ्लैश किया")</f>
        <v>व्यक्ति ने अपनी प्रसिद्ध मुस्कान को रंगों और मुलायम, साइड-साइड स्टाइल के साथ फ्लैश किया</v>
      </c>
    </row>
    <row r="1113">
      <c r="A1113" s="1" t="s">
        <v>1105</v>
      </c>
      <c r="B1113" s="2" t="str">
        <f>IFERROR(__xludf.DUMMYFUNCTION("GOOGLETRANSLATE(A1113,""en"",""hi"")"),"पोस्टर विज्ञापन फिल्मों और व्यवसायी के बाहर व्यापारियों")</f>
        <v>पोस्टर विज्ञापन फिल्मों और व्यवसायी के बाहर व्यापारियों</v>
      </c>
    </row>
    <row r="1114">
      <c r="A1114" s="1" t="s">
        <v>1106</v>
      </c>
      <c r="B1114" s="2" t="str">
        <f>IFERROR(__xludf.DUMMYFUNCTION("GOOGLETRANSLATE(A1114,""en"",""hi"")"),"एक चिड़ियाघर में कछुए और एक छोटा मगरमच्छ")</f>
        <v>एक चिड़ियाघर में कछुए और एक छोटा मगरमच्छ</v>
      </c>
    </row>
    <row r="1115">
      <c r="A1115" s="1" t="s">
        <v>1107</v>
      </c>
      <c r="B1115" s="2" t="str">
        <f>IFERROR(__xludf.DUMMYFUNCTION("GOOGLETRANSLATE(A1115,""en"",""hi"")"),"द्वीप में बरगद ट्री हाउस ~ कई अन्य द्वीपों की तुलना में अधिक पारंपरिक जीवनशैली के बाद लगभग पूरी तरह से क्षेत्र द्वारा पॉप्युलेट किया गया।")</f>
        <v>द्वीप में बरगद ट्री हाउस ~ कई अन्य द्वीपों की तुलना में अधिक पारंपरिक जीवनशैली के बाद लगभग पूरी तरह से क्षेत्र द्वारा पॉप्युलेट किया गया।</v>
      </c>
    </row>
    <row r="1116">
      <c r="A1116" s="1" t="s">
        <v>1108</v>
      </c>
      <c r="B1116" s="2" t="str">
        <f>IFERROR(__xludf.DUMMYFUNCTION("GOOGLETRANSLATE(A1116,""en"",""hi"")"),"सहयोग में रास्ता अग्रणी")</f>
        <v>सहयोग में रास्ता अग्रणी</v>
      </c>
    </row>
    <row r="1117">
      <c r="A1117" s="1" t="s">
        <v>1109</v>
      </c>
      <c r="B1117" s="2" t="str">
        <f>IFERROR(__xludf.DUMMYFUNCTION("GOOGLETRANSLATE(A1117,""en"",""hi"")"),"क्षेत्रों और स्थानों का नक्शा")</f>
        <v>क्षेत्रों और स्थानों का नक्शा</v>
      </c>
    </row>
    <row r="1118">
      <c r="A1118" s="1" t="s">
        <v>1110</v>
      </c>
      <c r="B1118" s="2" t="str">
        <f>IFERROR(__xludf.DUMMYFUNCTION("GOOGLETRANSLATE(A1118,""en"",""hi"")"),"रेसकार ड्राइवर शारीरिक चिकित्सा करता है।")</f>
        <v>रेसकार ड्राइवर शारीरिक चिकित्सा करता है।</v>
      </c>
    </row>
    <row r="1119">
      <c r="A1119" s="1" t="s">
        <v>1111</v>
      </c>
      <c r="B1119" s="2" t="str">
        <f>IFERROR(__xludf.DUMMYFUNCTION("GOOGLETRANSLATE(A1119,""en"",""hi"")"),"दृश्य दृश्य में छोड़ दिया")</f>
        <v>दृश्य दृश्य में छोड़ दिया</v>
      </c>
    </row>
    <row r="1120">
      <c r="A1120" s="1" t="s">
        <v>1112</v>
      </c>
      <c r="B1120" s="2" t="str">
        <f>IFERROR(__xludf.DUMMYFUNCTION("GOOGLETRANSLATE(A1120,""en"",""hi"")"),"अमेज़न से डुवेट कवर - अतिरिक्त जानकारी चाहते हैं? छवि पर क्लिक करें।")</f>
        <v>अमेज़न से डुवेट कवर - अतिरिक्त जानकारी चाहते हैं? छवि पर क्लिक करें।</v>
      </c>
    </row>
    <row r="1121">
      <c r="A1121" s="1" t="s">
        <v>1113</v>
      </c>
      <c r="B1121" s="2" t="str">
        <f>IFERROR(__xludf.DUMMYFUNCTION("GOOGLETRANSLATE(A1121,""en"",""hi"")"),"लाइनों पर बहुत सारे झंडे वाले व्यक्ति में एक सड़क")</f>
        <v>लाइनों पर बहुत सारे झंडे वाले व्यक्ति में एक सड़क</v>
      </c>
    </row>
    <row r="1122">
      <c r="A1122" s="1" t="s">
        <v>1114</v>
      </c>
      <c r="B1122" s="2" t="str">
        <f>IFERROR(__xludf.DUMMYFUNCTION("GOOGLETRANSLATE(A1122,""en"",""hi"")"),"गुड़िया हाउस - मैं वास्तव में पश्चिमी ईसाई छुट्टी के लिए अपनी छोटी बहन के लिए इसे बनाना चाहता हूं")</f>
        <v>गुड़िया हाउस - मैं वास्तव में पश्चिमी ईसाई छुट्टी के लिए अपनी छोटी बहन के लिए इसे बनाना चाहता हूं</v>
      </c>
    </row>
    <row r="1123">
      <c r="A1123" s="1" t="s">
        <v>1115</v>
      </c>
      <c r="B1123" s="2" t="str">
        <f>IFERROR(__xludf.DUMMYFUNCTION("GOOGLETRANSLATE(A1123,""en"",""hi"")"),"स्थित लोगों द्वारा मूर्तिकला का एक करीबी")</f>
        <v>स्थित लोगों द्वारा मूर्तिकला का एक करीबी</v>
      </c>
    </row>
    <row r="1124">
      <c r="A1124" s="1" t="s">
        <v>1116</v>
      </c>
      <c r="B1124" s="2" t="str">
        <f>IFERROR(__xludf.DUMMYFUNCTION("GOOGLETRANSLATE(A1124,""en"",""hi"")"),"फिल्म की रेत मूर्तिकला")</f>
        <v>फिल्म की रेत मूर्तिकला</v>
      </c>
    </row>
    <row r="1125">
      <c r="A1125" s="1" t="s">
        <v>1117</v>
      </c>
      <c r="B1125" s="2" t="str">
        <f>IFERROR(__xludf.DUMMYFUNCTION("GOOGLETRANSLATE(A1125,""en"",""hi"")"),"बिल्लियों की सिली चित्र छवि मूर्खतापूर्ण बिल्ली जो सोचती है कि वह एक माउस है")</f>
        <v>बिल्लियों की सिली चित्र छवि मूर्खतापूर्ण बिल्ली जो सोचती है कि वह एक माउस है</v>
      </c>
    </row>
    <row r="1126">
      <c r="A1126" s="1" t="s">
        <v>1118</v>
      </c>
      <c r="B1126" s="2" t="str">
        <f>IFERROR(__xludf.DUMMYFUNCTION("GOOGLETRANSLATE(A1126,""en"",""hi"")"),"पेशे एक आग के दृश्य में एक थर्मल छवि कैमरा का उपयोग करता है")</f>
        <v>पेशे एक आग के दृश्य में एक थर्मल छवि कैमरा का उपयोग करता है</v>
      </c>
    </row>
    <row r="1127">
      <c r="A1127" s="1" t="s">
        <v>1119</v>
      </c>
      <c r="B1127" s="2" t="str">
        <f>IFERROR(__xludf.DUMMYFUNCTION("GOOGLETRANSLATE(A1127,""en"",""hi"")"),"एक अनुकूलित मुद्रित ग्लास के साथ पारंपरिक स्पष्ट ग्लास स्लाइडिंग दरवाजे को बदलकर अपना अद्वितीय स्पर्श जोड़ें।")</f>
        <v>एक अनुकूलित मुद्रित ग्लास के साथ पारंपरिक स्पष्ट ग्लास स्लाइडिंग दरवाजे को बदलकर अपना अद्वितीय स्पर्श जोड़ें।</v>
      </c>
    </row>
    <row r="1128">
      <c r="A1128" s="1" t="s">
        <v>1120</v>
      </c>
      <c r="B1128" s="2" t="str">
        <f>IFERROR(__xludf.DUMMYFUNCTION("GOOGLETRANSLATE(A1128,""en"",""hi"")"),"सोशल नेटवर्क उपयोगकर्ता के दौरान पर्यटक आकर्षण के माध्यम से ध्वज उड़ान भरना")</f>
        <v>सोशल नेटवर्क उपयोगकर्ता के दौरान पर्यटक आकर्षण के माध्यम से ध्वज उड़ान भरना</v>
      </c>
    </row>
    <row r="1129">
      <c r="A1129" s="1" t="s">
        <v>1121</v>
      </c>
      <c r="B1129" s="2" t="str">
        <f>IFERROR(__xludf.DUMMYFUNCTION("GOOGLETRANSLATE(A1129,""en"",""hi"")"),"एक फैशनेबल फ्टरर पारदर्शी केप में खुश युवा महिला")</f>
        <v>एक फैशनेबल फ्टरर पारदर्शी केप में खुश युवा महिला</v>
      </c>
    </row>
    <row r="1130">
      <c r="A1130" s="1" t="s">
        <v>1122</v>
      </c>
      <c r="B1130" s="2" t="str">
        <f>IFERROR(__xludf.DUMMYFUNCTION("GOOGLETRANSLATE(A1130,""en"",""hi"")"),"जून की शुरुआत में चलने और बाइक पथ")</f>
        <v>जून की शुरुआत में चलने और बाइक पथ</v>
      </c>
    </row>
    <row r="1131">
      <c r="A1131" s="1" t="s">
        <v>1123</v>
      </c>
      <c r="B1131" s="2" t="str">
        <f>IFERROR(__xludf.DUMMYFUNCTION("GOOGLETRANSLATE(A1131,""en"",""hi"")"),"सूर्यास्त में आइल पर एक मछली पकड़ने की नाव")</f>
        <v>सूर्यास्त में आइल पर एक मछली पकड़ने की नाव</v>
      </c>
    </row>
    <row r="1132">
      <c r="A1132" s="1" t="s">
        <v>1124</v>
      </c>
      <c r="B1132" s="2" t="str">
        <f>IFERROR(__xludf.DUMMYFUNCTION("GOOGLETRANSLATE(A1132,""en"",""hi"")"),"वेक्टर छवि - एक बंदूक के साथ आदमी सफेद पृष्ठभूमि पर अलग-अलग सिल्हूट")</f>
        <v>वेक्टर छवि - एक बंदूक के साथ आदमी सफेद पृष्ठभूमि पर अलग-अलग सिल्हूट</v>
      </c>
    </row>
    <row r="1133">
      <c r="A1133" s="1" t="s">
        <v>656</v>
      </c>
      <c r="B1133" s="2" t="str">
        <f>IFERROR(__xludf.DUMMYFUNCTION("GOOGLETRANSLATE(A1133,""en"",""hi"")"),"छवि में हो सकता है: व्यक्ति, मंच पर, एक संगीत वाद्ययंत्र और इनडोर खेल रहा है")</f>
        <v>छवि में हो सकता है: व्यक्ति, मंच पर, एक संगीत वाद्ययंत्र और इनडोर खेल रहा है</v>
      </c>
    </row>
    <row r="1134">
      <c r="A1134" s="1" t="s">
        <v>1125</v>
      </c>
      <c r="B1134" s="2" t="str">
        <f>IFERROR(__xludf.DUMMYFUNCTION("GOOGLETRANSLATE(A1134,""en"",""hi"")"),"एक नाव, पानी भर में एक साइनपोस्ट और संवैधानिक गणराज्य।")</f>
        <v>एक नाव, पानी भर में एक साइनपोस्ट और संवैधानिक गणराज्य।</v>
      </c>
    </row>
    <row r="1135">
      <c r="A1135" s="1" t="s">
        <v>1126</v>
      </c>
      <c r="B1135" s="2" t="str">
        <f>IFERROR(__xludf.DUMMYFUNCTION("GOOGLETRANSLATE(A1135,""en"",""hi"")"),"बॉलिंग बॉल सफेद पर पिन में दुर्घटनाग्रस्त हो रहा है।")</f>
        <v>बॉलिंग बॉल सफेद पर पिन में दुर्घटनाग्रस्त हो रहा है।</v>
      </c>
    </row>
    <row r="1136">
      <c r="A1136" s="1" t="s">
        <v>1127</v>
      </c>
      <c r="B1136" s="2" t="str">
        <f>IFERROR(__xludf.DUMMYFUNCTION("GOOGLETRANSLATE(A1136,""en"",""hi"")"),"पृष्ठभूमि पर अक्षर सी के आकार में बादल")</f>
        <v>पृष्ठभूमि पर अक्षर सी के आकार में बादल</v>
      </c>
    </row>
    <row r="1137">
      <c r="A1137" s="1" t="s">
        <v>1128</v>
      </c>
      <c r="B1137" s="2" t="str">
        <f>IFERROR(__xludf.DUMMYFUNCTION("GOOGLETRANSLATE(A1137,""en"",""hi"")"),"कॉमिक बुक चरित्र व्यक्ति में बदलने के बारे में - एनीम से मूल कला")</f>
        <v>कॉमिक बुक चरित्र व्यक्ति में बदलने के बारे में - एनीम से मूल कला</v>
      </c>
    </row>
    <row r="1138">
      <c r="A1138" s="1" t="s">
        <v>1129</v>
      </c>
      <c r="B1138" s="2" t="str">
        <f>IFERROR(__xludf.DUMMYFUNCTION("GOOGLETRANSLATE(A1138,""en"",""hi"")"),"फार्महाउस के पीछे नदी पर सूर्योदय")</f>
        <v>फार्महाउस के पीछे नदी पर सूर्योदय</v>
      </c>
    </row>
    <row r="1139">
      <c r="A1139" s="1" t="s">
        <v>1130</v>
      </c>
      <c r="B1139" s="2" t="str">
        <f>IFERROR(__xludf.DUMMYFUNCTION("GOOGLETRANSLATE(A1139,""en"",""hi"")"),"जंगली में ध्रुवीय भालू")</f>
        <v>जंगली में ध्रुवीय भालू</v>
      </c>
    </row>
    <row r="1140">
      <c r="A1140" s="1" t="s">
        <v>1131</v>
      </c>
      <c r="B1140" s="2" t="str">
        <f>IFERROR(__xludf.DUMMYFUNCTION("GOOGLETRANSLATE(A1140,""en"",""hi"")"),"एक महिला उसके मुर्गियों में से एक रखती है")</f>
        <v>एक महिला उसके मुर्गियों में से एक रखती है</v>
      </c>
    </row>
    <row r="1141">
      <c r="A1141" s="1" t="s">
        <v>1132</v>
      </c>
      <c r="B1141" s="2" t="str">
        <f>IFERROR(__xludf.DUMMYFUNCTION("GOOGLETRANSLATE(A1141,""en"",""hi"")"),"एक फ्रीस्टाइल स्कीयर धीमी गति में एक सुंदर बर्फ से ढके पहाड़ के नीचे चार्ज करता है")</f>
        <v>एक फ्रीस्टाइल स्कीयर धीमी गति में एक सुंदर बर्फ से ढके पहाड़ के नीचे चार्ज करता है</v>
      </c>
    </row>
    <row r="1142">
      <c r="A1142" s="1" t="s">
        <v>356</v>
      </c>
      <c r="B1142" s="2" t="str">
        <f>IFERROR(__xludf.DUMMYFUNCTION("GOOGLETRANSLATE(A1142,""en"",""hi"")"),"अभिनेता प्रीमियर पर आता है।")</f>
        <v>अभिनेता प्रीमियर पर आता है।</v>
      </c>
    </row>
    <row r="1143">
      <c r="A1143" s="1" t="s">
        <v>1133</v>
      </c>
      <c r="B1143" s="2" t="str">
        <f>IFERROR(__xludf.DUMMYFUNCTION("GOOGLETRANSLATE(A1143,""en"",""hi"")"),"फुटबॉल लीग के दौरान कार्रवाई में व्यक्ति।")</f>
        <v>फुटबॉल लीग के दौरान कार्रवाई में व्यक्ति।</v>
      </c>
    </row>
    <row r="1144">
      <c r="A1144" s="1" t="s">
        <v>1134</v>
      </c>
      <c r="B1144" s="2" t="str">
        <f>IFERROR(__xludf.DUMMYFUNCTION("GOOGLETRANSLATE(A1144,""en"",""hi"")"),"सट्टा कथा पुस्तक के लिए फिल्म चरित्र का चित्रण।")</f>
        <v>सट्टा कथा पुस्तक के लिए फिल्म चरित्र का चित्रण।</v>
      </c>
    </row>
    <row r="1145">
      <c r="A1145" s="1" t="s">
        <v>1135</v>
      </c>
      <c r="B1145" s="2" t="str">
        <f>IFERROR(__xludf.DUMMYFUNCTION("GOOGLETRANSLATE(A1145,""en"",""hi"")"),"अपने चेहरे पर चिंतित देखो के साथ वेक्टर")</f>
        <v>अपने चेहरे पर चिंतित देखो के साथ वेक्टर</v>
      </c>
    </row>
    <row r="1146">
      <c r="A1146" s="1" t="s">
        <v>1136</v>
      </c>
      <c r="B1146" s="2" t="str">
        <f>IFERROR(__xludf.DUMMYFUNCTION("GOOGLETRANSLATE(A1146,""en"",""hi"")"),"इमारत और रोशनी, संयुक्त प्रणाली का हिस्सा")</f>
        <v>इमारत और रोशनी, संयुक्त प्रणाली का हिस्सा</v>
      </c>
    </row>
    <row r="1147">
      <c r="A1147" s="1" t="s">
        <v>1137</v>
      </c>
      <c r="B1147" s="2" t="str">
        <f>IFERROR(__xludf.DUMMYFUNCTION("GOOGLETRANSLATE(A1147,""en"",""hi"")"),"फसल स्वेटशर्ट, pleated स्कर्ट और काले जूते की विशेषता एक फैशन देखो।")</f>
        <v>फसल स्वेटशर्ट, pleated स्कर्ट और काले जूते की विशेषता एक फैशन देखो।</v>
      </c>
    </row>
    <row r="1148">
      <c r="A1148" s="1" t="s">
        <v>1138</v>
      </c>
      <c r="B1148" s="2" t="str">
        <f>IFERROR(__xludf.DUMMYFUNCTION("GOOGLETRANSLATE(A1148,""en"",""hi"")"),"एक बच्चे - इस छोटी राजकुमारी के लिए क्यू थीम्ड केक!")</f>
        <v>एक बच्चे - इस छोटी राजकुमारी के लिए क्यू थीम्ड केक!</v>
      </c>
    </row>
    <row r="1149">
      <c r="A1149" s="1" t="s">
        <v>1139</v>
      </c>
      <c r="B1149" s="2" t="str">
        <f>IFERROR(__xludf.DUMMYFUNCTION("GOOGLETRANSLATE(A1149,""en"",""hi"")"),"संकल्प में उद्योग के साथ निर्बाध लूपिंग 3 डी एनिमेटेड भविष्यवादी मदरबोर्ड और डेटा सुरंग")</f>
        <v>संकल्प में उद्योग के साथ निर्बाध लूपिंग 3 डी एनिमेटेड भविष्यवादी मदरबोर्ड और डेटा सुरंग</v>
      </c>
    </row>
    <row r="1150">
      <c r="A1150" s="1" t="s">
        <v>1140</v>
      </c>
      <c r="B1150" s="2" t="str">
        <f>IFERROR(__xludf.DUMMYFUNCTION("GOOGLETRANSLATE(A1150,""en"",""hi"")"),"पुरस्कारों में अभिनेता, जहां अभिनेता को सम्मानित किया गया था।")</f>
        <v>पुरस्कारों में अभिनेता, जहां अभिनेता को सम्मानित किया गया था।</v>
      </c>
    </row>
    <row r="1151">
      <c r="A1151" s="1" t="s">
        <v>1141</v>
      </c>
      <c r="B1151" s="2" t="str">
        <f>IFERROR(__xludf.DUMMYFUNCTION("GOOGLETRANSLATE(A1151,""en"",""hi"")"),"क्रू का समूह शॉट, आपदा में खो गया।")</f>
        <v>क्रू का समूह शॉट, आपदा में खो गया।</v>
      </c>
    </row>
    <row r="1152">
      <c r="A1152" s="1" t="s">
        <v>1142</v>
      </c>
      <c r="B1152" s="2" t="str">
        <f>IFERROR(__xludf.DUMMYFUNCTION("GOOGLETRANSLATE(A1152,""en"",""hi"")"),"लाइट - कलर इंटीरियर के साथ मुझे घर ले जाना")</f>
        <v>लाइट - कलर इंटीरियर के साथ मुझे घर ले जाना</v>
      </c>
    </row>
    <row r="1153">
      <c r="A1153" s="1" t="s">
        <v>1143</v>
      </c>
      <c r="B1153" s="2" t="str">
        <f>IFERROR(__xludf.DUMMYFUNCTION("GOOGLETRANSLATE(A1153,""en"",""hi"")"),"बाईं ओर एक खोपड़ी के साथ एक आदमी का चित्र")</f>
        <v>बाईं ओर एक खोपड़ी के साथ एक आदमी का चित्र</v>
      </c>
    </row>
    <row r="1154">
      <c r="A1154" s="1" t="s">
        <v>1144</v>
      </c>
      <c r="B1154" s="2" t="str">
        <f>IFERROR(__xludf.DUMMYFUNCTION("GOOGLETRANSLATE(A1154,""en"",""hi"")"),"ईंट में पाया गया एक मानव खोपड़ी।")</f>
        <v>ईंट में पाया गया एक मानव खोपड़ी।</v>
      </c>
    </row>
    <row r="1155">
      <c r="A1155" s="1" t="s">
        <v>1145</v>
      </c>
      <c r="B1155" s="2" t="str">
        <f>IFERROR(__xludf.DUMMYFUNCTION("GOOGLETRANSLATE(A1155,""en"",""hi"")"),"एक महिला एक नीले आकाश के साथ समुद्र में एक सर्फबोर्ड पर बैठती है")</f>
        <v>एक महिला एक नीले आकाश के साथ समुद्र में एक सर्फबोर्ड पर बैठती है</v>
      </c>
    </row>
    <row r="1156">
      <c r="A1156" s="1" t="s">
        <v>1146</v>
      </c>
      <c r="B1156" s="2" t="str">
        <f>IFERROR(__xludf.DUMMYFUNCTION("GOOGLETRANSLATE(A1156,""en"",""hi"")"),"व्यक्ति का कहना है कि वह काम पर एक हाथ पर है - सचमुच, जब यह उनके शेड्यूल की बात आती है।")</f>
        <v>व्यक्ति का कहना है कि वह काम पर एक हाथ पर है - सचमुच, जब यह उनके शेड्यूल की बात आती है।</v>
      </c>
    </row>
    <row r="1157">
      <c r="A1157" s="1" t="s">
        <v>1147</v>
      </c>
      <c r="B1157" s="2" t="str">
        <f>IFERROR(__xludf.DUMMYFUNCTION("GOOGLETRANSLATE(A1157,""en"",""hi"")"),"एक टेनिस बॉल के साथ बर्ड बजाना")</f>
        <v>एक टेनिस बॉल के साथ बर्ड बजाना</v>
      </c>
    </row>
    <row r="1158">
      <c r="A1158" s="1" t="s">
        <v>1148</v>
      </c>
      <c r="B1158" s="2" t="str">
        <f>IFERROR(__xludf.DUMMYFUNCTION("GOOGLETRANSLATE(A1158,""en"",""hi"")"),"कहानी क्या है ? व्यक्ति द्वारा।")</f>
        <v>कहानी क्या है ? व्यक्ति द्वारा।</v>
      </c>
    </row>
    <row r="1159">
      <c r="A1159" s="1" t="s">
        <v>1149</v>
      </c>
      <c r="B1159" s="2" t="str">
        <f>IFERROR(__xludf.DUMMYFUNCTION("GOOGLETRANSLATE(A1159,""en"",""hi"")"),"आकाश से हीरे की तरह, स्पूस पेड़ की शाखाओं से विंडबॉउन बर्फ क्रिस्टल धूप की रोशनी पर गिरते हैं")</f>
        <v>आकाश से हीरे की तरह, स्पूस पेड़ की शाखाओं से विंडबॉउन बर्फ क्रिस्टल धूप की रोशनी पर गिरते हैं</v>
      </c>
    </row>
    <row r="1160">
      <c r="A1160" s="1" t="s">
        <v>1150</v>
      </c>
      <c r="B1160" s="2" t="str">
        <f>IFERROR(__xludf.DUMMYFUNCTION("GOOGLETRANSLATE(A1160,""en"",""hi"")"),"नए प्रदर्शन में बंद साइकेडेलिक रॉक कलाकार से मिलें")</f>
        <v>नए प्रदर्शन में बंद साइकेडेलिक रॉक कलाकार से मिलें</v>
      </c>
    </row>
    <row r="1161">
      <c r="A1161" s="1" t="s">
        <v>1151</v>
      </c>
      <c r="B1161" s="2" t="str">
        <f>IFERROR(__xludf.DUMMYFUNCTION("GOOGLETRANSLATE(A1161,""en"",""hi"")"),"आपातकालीन कार्मिक गुरुवार, मार्च को एक दुर्घटना का जवाब देते हैं")</f>
        <v>आपातकालीन कार्मिक गुरुवार, मार्च को एक दुर्घटना का जवाब देते हैं</v>
      </c>
    </row>
    <row r="1162">
      <c r="A1162" s="1" t="s">
        <v>1152</v>
      </c>
      <c r="B1162" s="2" t="str">
        <f>IFERROR(__xludf.DUMMYFUNCTION("GOOGLETRANSLATE(A1162,""en"",""hi"")"),"व्यक्ति ने एक शादी की गाउन पहनी थी।")</f>
        <v>व्यक्ति ने एक शादी की गाउन पहनी थी।</v>
      </c>
    </row>
    <row r="1163">
      <c r="A1163" s="1" t="s">
        <v>1153</v>
      </c>
      <c r="B1163" s="2" t="str">
        <f>IFERROR(__xludf.DUMMYFUNCTION("GOOGLETRANSLATE(A1163,""en"",""hi"")"),"सड़कों का एक सामान्य दृश्य")</f>
        <v>सड़कों का एक सामान्य दृश्य</v>
      </c>
    </row>
    <row r="1164">
      <c r="A1164" s="1" t="s">
        <v>1154</v>
      </c>
      <c r="B1164" s="2" t="str">
        <f>IFERROR(__xludf.DUMMYFUNCTION("GOOGLETRANSLATE(A1164,""en"",""hi"")"),"बाथरूम में छत पर बढ़ते मोल्ड")</f>
        <v>बाथरूम में छत पर बढ़ते मोल्ड</v>
      </c>
    </row>
    <row r="1165">
      <c r="A1165" s="1" t="s">
        <v>1155</v>
      </c>
      <c r="B1165" s="2" t="str">
        <f>IFERROR(__xludf.DUMMYFUNCTION("GOOGLETRANSLATE(A1165,""en"",""hi"")"),"एक सूट में अभिनेता मैंने कल रात उसके लिए अनुकूलित किया।")</f>
        <v>एक सूट में अभिनेता मैंने कल रात उसके लिए अनुकूलित किया।</v>
      </c>
    </row>
    <row r="1166">
      <c r="A1166" s="1" t="s">
        <v>1156</v>
      </c>
      <c r="B1166" s="2" t="str">
        <f>IFERROR(__xludf.DUMMYFUNCTION("GOOGLETRANSLATE(A1166,""en"",""hi"")"),"एक कुत्ते के साथ बजाना बिल्ली का बच्चा")</f>
        <v>एक कुत्ते के साथ बजाना बिल्ली का बच्चा</v>
      </c>
    </row>
    <row r="1167">
      <c r="A1167" s="1" t="s">
        <v>1157</v>
      </c>
      <c r="B1167" s="2" t="str">
        <f>IFERROR(__xludf.DUMMYFUNCTION("GOOGLETRANSLATE(A1167,""en"",""hi"")"),"इस माउस को ईंटवर्क में स्पॉट करने के लिए आपको कड़ी मेहनत करनी होगी!")</f>
        <v>इस माउस को ईंटवर्क में स्पॉट करने के लिए आपको कड़ी मेहनत करनी होगी!</v>
      </c>
    </row>
    <row r="1168">
      <c r="A1168" s="1" t="s">
        <v>1158</v>
      </c>
      <c r="B1168" s="2" t="str">
        <f>IFERROR(__xludf.DUMMYFUNCTION("GOOGLETRANSLATE(A1168,""en"",""hi"")"),"फिगर स्केटर फिगर स्केटर के साथ मुद्रा")</f>
        <v>फिगर स्केटर फिगर स्केटर के साथ मुद्रा</v>
      </c>
    </row>
    <row r="1169">
      <c r="A1169" s="1" t="s">
        <v>1159</v>
      </c>
      <c r="B1169" s="2" t="str">
        <f>IFERROR(__xludf.DUMMYFUNCTION("GOOGLETRANSLATE(A1169,""en"",""hi"")"),"वेक्टर की तरह पाठ के साथ नया ग्रंज रबर स्टैम्प")</f>
        <v>वेक्टर की तरह पाठ के साथ नया ग्रंज रबर स्टैम्प</v>
      </c>
    </row>
    <row r="1170">
      <c r="A1170" s="1" t="s">
        <v>1160</v>
      </c>
      <c r="B1170" s="2" t="str">
        <f>IFERROR(__xludf.DUMMYFUNCTION("GOOGLETRANSLATE(A1170,""en"",""hi"")"),"उसकी आँखें इस मेकअप के साथ इतनी प्यारी लग रही थीं और मेरे बाल पहले ये सटीक रंग थे")</f>
        <v>उसकी आँखें इस मेकअप के साथ इतनी प्यारी लग रही थीं और मेरे बाल पहले ये सटीक रंग थे</v>
      </c>
    </row>
    <row r="1171">
      <c r="A1171" s="1" t="s">
        <v>1161</v>
      </c>
      <c r="B1171" s="2" t="str">
        <f>IFERROR(__xludf.DUMMYFUNCTION("GOOGLETRANSLATE(A1171,""en"",""hi"")"),"एक कमरे में भव्य उद्घाटन")</f>
        <v>एक कमरे में भव्य उद्घाटन</v>
      </c>
    </row>
    <row r="1172">
      <c r="A1172" s="1" t="s">
        <v>1162</v>
      </c>
      <c r="B1172" s="2" t="str">
        <f>IFERROR(__xludf.DUMMYFUNCTION("GOOGLETRANSLATE(A1172,""en"",""hi"")"),"शीतकालीन पार्क में अपने पिल्लों के साथ कुत्ता")</f>
        <v>शीतकालीन पार्क में अपने पिल्लों के साथ कुत्ता</v>
      </c>
    </row>
    <row r="1173">
      <c r="A1173" s="1" t="s">
        <v>1163</v>
      </c>
      <c r="B1173" s="2" t="str">
        <f>IFERROR(__xludf.DUMMYFUNCTION("GOOGLETRANSLATE(A1173,""en"",""hi"")"),"कैमरे को देखते हुए एक रोगी पर एक ऑक्सीजन मास्क पकड़े हुए नर्स")</f>
        <v>कैमरे को देखते हुए एक रोगी पर एक ऑक्सीजन मास्क पकड़े हुए नर्स</v>
      </c>
    </row>
    <row r="1174">
      <c r="A1174" s="1" t="s">
        <v>1164</v>
      </c>
      <c r="B1174" s="2" t="str">
        <f>IFERROR(__xludf.DUMMYFUNCTION("GOOGLETRANSLATE(A1174,""en"",""hi"")"),"थीम नर्सरी द्वारा शिथिल रूप से प्रेरित थी।")</f>
        <v>थीम नर्सरी द्वारा शिथिल रूप से प्रेरित थी।</v>
      </c>
    </row>
    <row r="1175">
      <c r="A1175" s="1" t="s">
        <v>1165</v>
      </c>
      <c r="B1175" s="2" t="str">
        <f>IFERROR(__xludf.DUMMYFUNCTION("GOOGLETRANSLATE(A1175,""en"",""hi"")"),"दो परतों के साथ मानचित्र उद्यम वित्त पोषित कंपनी - पिन के साथ एक अमेरिकी मानचित्र बनाएँ")</f>
        <v>दो परतों के साथ मानचित्र उद्यम वित्त पोषित कंपनी - पिन के साथ एक अमेरिकी मानचित्र बनाएँ</v>
      </c>
    </row>
    <row r="1176">
      <c r="A1176" s="1" t="s">
        <v>1166</v>
      </c>
      <c r="B1176" s="2" t="str">
        <f>IFERROR(__xludf.DUMMYFUNCTION("GOOGLETRANSLATE(A1176,""en"",""hi"")"),"आदमी, प्रशंसकों के लिए ऑटोग्राफ पर हस्ताक्षर करता है")</f>
        <v>आदमी, प्रशंसकों के लिए ऑटोग्राफ पर हस्ताक्षर करता है</v>
      </c>
    </row>
    <row r="1177">
      <c r="A1177" s="1" t="s">
        <v>1167</v>
      </c>
      <c r="B1177" s="2" t="str">
        <f>IFERROR(__xludf.DUMMYFUNCTION("GOOGLETRANSLATE(A1177,""en"",""hi"")"),"चित्रकारी कलाकार - सादा")</f>
        <v>चित्रकारी कलाकार - सादा</v>
      </c>
    </row>
    <row r="1178">
      <c r="A1178" s="1" t="s">
        <v>1168</v>
      </c>
      <c r="B1178" s="2" t="str">
        <f>IFERROR(__xludf.DUMMYFUNCTION("GOOGLETRANSLATE(A1178,""en"",""hi"")"),"एक घड़ी की प्रामाणिकता का आकलन कैसे करें")</f>
        <v>एक घड़ी की प्रामाणिकता का आकलन कैसे करें</v>
      </c>
    </row>
    <row r="1179">
      <c r="A1179" s="1" t="s">
        <v>1169</v>
      </c>
      <c r="B1179" s="2" t="str">
        <f>IFERROR(__xludf.DUMMYFUNCTION("GOOGLETRANSLATE(A1179,""en"",""hi"")"),"आइस हॉकी खिलाड़ी एक खेल के दौरान नेट के सामने एक स्विंग के लिए चलता है")</f>
        <v>आइस हॉकी खिलाड़ी एक खेल के दौरान नेट के सामने एक स्विंग के लिए चलता है</v>
      </c>
    </row>
    <row r="1180">
      <c r="A1180" s="1" t="s">
        <v>1170</v>
      </c>
      <c r="B1180" s="2" t="str">
        <f>IFERROR(__xludf.DUMMYFUNCTION("GOOGLETRANSLATE(A1180,""en"",""hi"")"),"रॉयल्स एंड मोनार्क और नोबल इंसर ने सम्मान में रिसेप्शन की मेजबानी की।")</f>
        <v>रॉयल्स एंड मोनार्क और नोबल इंसर ने सम्मान में रिसेप्शन की मेजबानी की।</v>
      </c>
    </row>
    <row r="1181">
      <c r="A1181" s="1" t="s">
        <v>1171</v>
      </c>
      <c r="B1181" s="2" t="str">
        <f>IFERROR(__xludf.DUMMYFUNCTION("GOOGLETRANSLATE(A1181,""en"",""hi"")"),"लोगो - लाल मोजे की एक जोड़ी फांसी")</f>
        <v>लोगो - लाल मोजे की एक जोड़ी फांसी</v>
      </c>
    </row>
    <row r="1182">
      <c r="A1182" s="1" t="s">
        <v>1172</v>
      </c>
      <c r="B1182" s="2" t="str">
        <f>IFERROR(__xludf.DUMMYFUNCTION("GOOGLETRANSLATE(A1182,""en"",""hi"")"),"एक ड्रोन से बादल और नीले आकाश")</f>
        <v>एक ड्रोन से बादल और नीले आकाश</v>
      </c>
    </row>
    <row r="1183">
      <c r="A1183" s="1" t="s">
        <v>1173</v>
      </c>
      <c r="B1183" s="2" t="str">
        <f>IFERROR(__xludf.DUMMYFUNCTION("GOOGLETRANSLATE(A1183,""en"",""hi"")"),"एक कप में प्यारा बिल्ली का बच्चा।")</f>
        <v>एक कप में प्यारा बिल्ली का बच्चा।</v>
      </c>
    </row>
    <row r="1184">
      <c r="A1184" s="1" t="s">
        <v>1174</v>
      </c>
      <c r="B1184" s="2" t="str">
        <f>IFERROR(__xludf.DUMMYFUNCTION("GOOGLETRANSLATE(A1184,""en"",""hi"")"),"दुर्लभ हस्ताक्षरित हार, ब्रोच और कान की बाली सेट।")</f>
        <v>दुर्लभ हस्ताक्षरित हार, ब्रोच और कान की बाली सेट।</v>
      </c>
    </row>
    <row r="1185">
      <c r="A1185" s="1" t="s">
        <v>1175</v>
      </c>
      <c r="B1185" s="2" t="str">
        <f>IFERROR(__xludf.DUMMYFUNCTION("GOOGLETRANSLATE(A1185,""en"",""hi"")"),"एक कसौटी पर एक आदमी का कार्टून ड्राइंग")</f>
        <v>एक कसौटी पर एक आदमी का कार्टून ड्राइंग</v>
      </c>
    </row>
    <row r="1186">
      <c r="A1186" s="1" t="s">
        <v>1176</v>
      </c>
      <c r="B1186" s="2" t="str">
        <f>IFERROR(__xludf.DUMMYFUNCTION("GOOGLETRANSLATE(A1186,""en"",""hi"")"),"दृश्यमान पक्षी घर उन लोगों में से एक है जो बगीचे में विभिन्न प्रकार के पक्षियों को आमंत्रित करते हैं।")</f>
        <v>दृश्यमान पक्षी घर उन लोगों में से एक है जो बगीचे में विभिन्न प्रकार के पक्षियों को आमंत्रित करते हैं।</v>
      </c>
    </row>
    <row r="1187">
      <c r="A1187" s="1" t="s">
        <v>1177</v>
      </c>
      <c r="B1187" s="2" t="str">
        <f>IFERROR(__xludf.DUMMYFUNCTION("GOOGLETRANSLATE(A1187,""en"",""hi"")"),"स्काईलाइन पर शुरुआती शीतकालीन सूर्यास्त")</f>
        <v>स्काईलाइन पर शुरुआती शीतकालीन सूर्यास्त</v>
      </c>
    </row>
    <row r="1188">
      <c r="A1188" s="1" t="s">
        <v>1178</v>
      </c>
      <c r="B1188" s="2" t="str">
        <f>IFERROR(__xludf.DUMMYFUNCTION("GOOGLETRANSLATE(A1188,""en"",""hi"")"),"महोत्सव के दौरान प्रीमियर में अभिनेता और फिल्म निदेशक")</f>
        <v>महोत्सव के दौरान प्रीमियर में अभिनेता और फिल्म निदेशक</v>
      </c>
    </row>
    <row r="1189">
      <c r="A1189" s="1" t="s">
        <v>1179</v>
      </c>
      <c r="B1189" s="2" t="str">
        <f>IFERROR(__xludf.DUMMYFUNCTION("GOOGLETRANSLATE(A1189,""en"",""hi"")"),"प्यारा कार्टून बेबी लड़का और एक नीली पृष्ठभूमि चित्रण पर एक पक्षी")</f>
        <v>प्यारा कार्टून बेबी लड़का और एक नीली पृष्ठभूमि चित्रण पर एक पक्षी</v>
      </c>
    </row>
    <row r="1190">
      <c r="A1190" s="1" t="s">
        <v>1180</v>
      </c>
      <c r="B1190" s="2" t="str">
        <f>IFERROR(__xludf.DUMMYFUNCTION("GOOGLETRANSLATE(A1190,""en"",""hi"")"),"एक रोमांटिक थीम के साथ वेक्टर कार्ड।")</f>
        <v>एक रोमांटिक थीम के साथ वेक्टर कार्ड।</v>
      </c>
    </row>
    <row r="1191">
      <c r="A1191" s="1" t="s">
        <v>1181</v>
      </c>
      <c r="B1191" s="2" t="str">
        <f>IFERROR(__xludf.DUMMYFUNCTION("GOOGLETRANSLATE(A1191,""en"",""hi"")"),"शुरुआत में सामान्य दृश्य")</f>
        <v>शुरुआत में सामान्य दृश्य</v>
      </c>
    </row>
    <row r="1192">
      <c r="A1192" s="1" t="s">
        <v>1182</v>
      </c>
      <c r="B1192" s="2" t="str">
        <f>IFERROR(__xludf.DUMMYFUNCTION("GOOGLETRANSLATE(A1192,""en"",""hi"")"),"व्यक्ति एक रसदार तरबूज के साथ व्यक्ति को आश्चर्यचकित करता है।")</f>
        <v>व्यक्ति एक रसदार तरबूज के साथ व्यक्ति को आश्चर्यचकित करता है।</v>
      </c>
    </row>
    <row r="1193">
      <c r="A1193" s="1" t="s">
        <v>1183</v>
      </c>
      <c r="B1193" s="2" t="str">
        <f>IFERROR(__xludf.DUMMYFUNCTION("GOOGLETRANSLATE(A1193,""en"",""hi"")"),"देवता की तरह दिखता है कि आदमी के हाथों की प्रार्थना")</f>
        <v>देवता की तरह दिखता है कि आदमी के हाथों की प्रार्थना</v>
      </c>
    </row>
    <row r="1194">
      <c r="A1194" s="1" t="s">
        <v>1184</v>
      </c>
      <c r="B1194" s="2" t="str">
        <f>IFERROR(__xludf.DUMMYFUNCTION("GOOGLETRANSLATE(A1194,""en"",""hi"")"),"स्टॉर्क के झुंड की एक ग्राफिकल संरचना, आकाश के खिलाफ सिल्हूट किया गया")</f>
        <v>स्टॉर्क के झुंड की एक ग्राफिकल संरचना, आकाश के खिलाफ सिल्हूट किया गया</v>
      </c>
    </row>
    <row r="1195">
      <c r="A1195" s="1" t="s">
        <v>1185</v>
      </c>
      <c r="B1195" s="2" t="str">
        <f>IFERROR(__xludf.DUMMYFUNCTION("GOOGLETRANSLATE(A1195,""en"",""hi"")"),"गहरी जंगल में एक रिमोट झरना।")</f>
        <v>गहरी जंगल में एक रिमोट झरना।</v>
      </c>
    </row>
    <row r="1196">
      <c r="A1196" s="1" t="s">
        <v>1186</v>
      </c>
      <c r="B1196" s="2" t="str">
        <f>IFERROR(__xludf.DUMMYFUNCTION("GOOGLETRANSLATE(A1196,""en"",""hi"")"),"राजनेता, केंद्र, सैन्य व्यक्ति के साथ चलता है, ठीक है, कमांडिंग जनरल")</f>
        <v>राजनेता, केंद्र, सैन्य व्यक्ति के साथ चलता है, ठीक है, कमांडिंग जनरल</v>
      </c>
    </row>
    <row r="1197">
      <c r="A1197" s="1" t="s">
        <v>1187</v>
      </c>
      <c r="B1197" s="2" t="str">
        <f>IFERROR(__xludf.DUMMYFUNCTION("GOOGLETRANSLATE(A1197,""en"",""hi"")"),"पट्टा के साथ प्यारा कुत्ता घर के सामने चलने की प्रतीक्षा कर रहा है")</f>
        <v>पट्टा के साथ प्यारा कुत्ता घर के सामने चलने की प्रतीक्षा कर रहा है</v>
      </c>
    </row>
    <row r="1198">
      <c r="A1198" s="1" t="s">
        <v>1188</v>
      </c>
      <c r="B1198" s="2" t="str">
        <f>IFERROR(__xludf.DUMMYFUNCTION("GOOGLETRANSLATE(A1198,""en"",""hi"")"),"झींगा नाव का दृश्य")</f>
        <v>झींगा नाव का दृश्य</v>
      </c>
    </row>
    <row r="1199">
      <c r="A1199" s="1" t="s">
        <v>1189</v>
      </c>
      <c r="B1199" s="2" t="str">
        <f>IFERROR(__xludf.DUMMYFUNCTION("GOOGLETRANSLATE(A1199,""en"",""hi"")"),"व्यक्ति की एक मूर्ति के साथ भवन निर्माण")</f>
        <v>व्यक्ति की एक मूर्ति के साथ भवन निर्माण</v>
      </c>
    </row>
    <row r="1200">
      <c r="A1200" s="1" t="s">
        <v>1190</v>
      </c>
      <c r="B1200" s="2" t="str">
        <f>IFERROR(__xludf.DUMMYFUNCTION("GOOGLETRANSLATE(A1200,""en"",""hi"")"),"टिकट संगीत निदेशक शनिवार के रूप में पहले संगीत कार्यक्रम के लिए स्वतंत्र थे।")</f>
        <v>टिकट संगीत निदेशक शनिवार के रूप में पहले संगीत कार्यक्रम के लिए स्वतंत्र थे।</v>
      </c>
    </row>
    <row r="1201">
      <c r="A1201" s="1" t="s">
        <v>1191</v>
      </c>
      <c r="B1201" s="2" t="str">
        <f>IFERROR(__xludf.DUMMYFUNCTION("GOOGLETRANSLATE(A1201,""en"",""hi"")"),"व्यक्ति, सम्राट और पुजारी के मेट्रोपॉलिटन कैथेड्रल का क्लॉक टॉवर")</f>
        <v>व्यक्ति, सम्राट और पुजारी के मेट्रोपॉलिटन कैथेड्रल का क्लॉक टॉवर</v>
      </c>
    </row>
    <row r="1202">
      <c r="A1202" s="1" t="s">
        <v>1192</v>
      </c>
      <c r="B1202" s="2" t="str">
        <f>IFERROR(__xludf.DUMMYFUNCTION("GOOGLETRANSLATE(A1202,""en"",""hi"")"),"क्लीयरस्ट बिट ऑफ रोड जो हमने देखा")</f>
        <v>क्लीयरस्ट बिट ऑफ रोड जो हमने देखा</v>
      </c>
    </row>
    <row r="1203">
      <c r="A1203" s="1" t="s">
        <v>1193</v>
      </c>
      <c r="B1203" s="2" t="str">
        <f>IFERROR(__xludf.DUMMYFUNCTION("GOOGLETRANSLATE(A1203,""en"",""hi"")"),"युवा पिल्ले एक उत्थित कुत्ते के बिस्तर में एक साथ उलझ गए")</f>
        <v>युवा पिल्ले एक उत्थित कुत्ते के बिस्तर में एक साथ उलझ गए</v>
      </c>
    </row>
    <row r="1204">
      <c r="A1204" s="1" t="s">
        <v>1194</v>
      </c>
      <c r="B1204" s="2" t="str">
        <f>IFERROR(__xludf.DUMMYFUNCTION("GOOGLETRANSLATE(A1204,""en"",""hi"")"),"एक रेस्तरां में पिज्जा का एक टुकड़ा लेने वाला युवक")</f>
        <v>एक रेस्तरां में पिज्जा का एक टुकड़ा लेने वाला युवक</v>
      </c>
    </row>
    <row r="1205">
      <c r="A1205" s="1" t="s">
        <v>1195</v>
      </c>
      <c r="B1205" s="2" t="str">
        <f>IFERROR(__xludf.DUMMYFUNCTION("GOOGLETRANSLATE(A1205,""en"",""hi"")"),"अंधेरे आकाश में फ्लाइंग सीगल")</f>
        <v>अंधेरे आकाश में फ्लाइंग सीगल</v>
      </c>
    </row>
    <row r="1206">
      <c r="A1206" s="1" t="s">
        <v>1196</v>
      </c>
      <c r="B1206" s="2" t="str">
        <f>IFERROR(__xludf.DUMMYFUNCTION("GOOGLETRANSLATE(A1206,""en"",""hi"")"),"इस फाइल फोटो में, रॉक कलाकार फुटबॉल गेम में हाफटाइम शो के दौरान प्रदर्शन करता है।")</f>
        <v>इस फाइल फोटो में, रॉक कलाकार फुटबॉल गेम में हाफटाइम शो के दौरान प्रदर्शन करता है।</v>
      </c>
    </row>
    <row r="1207">
      <c r="A1207" s="1" t="s">
        <v>1197</v>
      </c>
      <c r="B1207" s="2" t="str">
        <f>IFERROR(__xludf.DUMMYFUNCTION("GOOGLETRANSLATE(A1207,""en"",""hi"")"),"काश यह मेरे घर के लिए चलना था ...")</f>
        <v>काश यह मेरे घर के लिए चलना था ...</v>
      </c>
    </row>
    <row r="1208">
      <c r="A1208" s="1" t="s">
        <v>1198</v>
      </c>
      <c r="B1208" s="2" t="str">
        <f>IFERROR(__xludf.DUMMYFUNCTION("GOOGLETRANSLATE(A1208,""en"",""hi"")"),"एक प्राचीन दूध से बना एक आउटडोर साइड टेबल कर सकते हैं!")</f>
        <v>एक प्राचीन दूध से बना एक आउटडोर साइड टेबल कर सकते हैं!</v>
      </c>
    </row>
    <row r="1209">
      <c r="A1209" s="1" t="s">
        <v>1199</v>
      </c>
      <c r="B1209" s="2" t="str">
        <f>IFERROR(__xludf.DUMMYFUNCTION("GOOGLETRANSLATE(A1209,""en"",""hi"")"),"ऑटोमोबाइल मॉडल को शीर्ष बंद करना आसान हो जाता है।")</f>
        <v>ऑटोमोबाइल मॉडल को शीर्ष बंद करना आसान हो जाता है।</v>
      </c>
    </row>
    <row r="1210">
      <c r="A1210" s="1" t="s">
        <v>1200</v>
      </c>
      <c r="B1210" s="2" t="str">
        <f>IFERROR(__xludf.DUMMYFUNCTION("GOOGLETRANSLATE(A1210,""en"",""hi"")"),"कैंपस का ऐतिहासिक और अधिकांश प्रतिनिधि हिस्सा")</f>
        <v>कैंपस का ऐतिहासिक और अधिकांश प्रतिनिधि हिस्सा</v>
      </c>
    </row>
    <row r="1211">
      <c r="A1211" s="1" t="s">
        <v>1201</v>
      </c>
      <c r="B1211" s="2" t="str">
        <f>IFERROR(__xludf.DUMMYFUNCTION("GOOGLETRANSLATE(A1211,""en"",""hi"")"),"सिगरेट लीड गायक के बाद, व्यक्ति जानवर के साथ बैंड के साथ प्रदर्शन करता है।")</f>
        <v>सिगरेट लीड गायक के बाद, व्यक्ति जानवर के साथ बैंड के साथ प्रदर्शन करता है।</v>
      </c>
    </row>
    <row r="1212">
      <c r="A1212" s="1" t="s">
        <v>1202</v>
      </c>
      <c r="B1212" s="2" t="str">
        <f>IFERROR(__xludf.DUMMYFUNCTION("GOOGLETRANSLATE(A1212,""en"",""hi"")"),"व्यक्ति हमेशा सोचा कि पेड़ इस श्रेणी में भी फिट बैठते हैं ... सर्दी के कंकाल :)")</f>
        <v>व्यक्ति हमेशा सोचा कि पेड़ इस श्रेणी में भी फिट बैठते हैं ... सर्दी के कंकाल :)</v>
      </c>
    </row>
    <row r="1213">
      <c r="A1213" s="1" t="s">
        <v>1203</v>
      </c>
      <c r="B1213" s="2" t="str">
        <f>IFERROR(__xludf.DUMMYFUNCTION("GOOGLETRANSLATE(A1213,""en"",""hi"")"),"एक शहर और सिटी हॉल")</f>
        <v>एक शहर और सिटी हॉल</v>
      </c>
    </row>
    <row r="1214">
      <c r="A1214" s="1" t="s">
        <v>1204</v>
      </c>
      <c r="B1214" s="2" t="str">
        <f>IFERROR(__xludf.DUMMYFUNCTION("GOOGLETRANSLATE(A1214,""en"",""hi"")"),"जातीयता व्यक्ति के उत्सव के रूप में एक दौड़ के दौरान अपने घोड़ों की सवारी करें, जिसे शहर के नजदीक, व्यक्ति के रूप में भी जाना जाता है")</f>
        <v>जातीयता व्यक्ति के उत्सव के रूप में एक दौड़ के दौरान अपने घोड़ों की सवारी करें, जिसे शहर के नजदीक, व्यक्ति के रूप में भी जाना जाता है</v>
      </c>
    </row>
    <row r="1215">
      <c r="A1215" s="1" t="s">
        <v>1205</v>
      </c>
      <c r="B1215" s="2" t="str">
        <f>IFERROR(__xludf.DUMMYFUNCTION("GOOGLETRANSLATE(A1215,""en"",""hi"")"),"एक उज्ज्वल धूप दिन पर पृष्ठभूमि में नदी और पुल")</f>
        <v>एक उज्ज्वल धूप दिन पर पृष्ठभूमि में नदी और पुल</v>
      </c>
    </row>
    <row r="1216">
      <c r="A1216" s="1" t="s">
        <v>1206</v>
      </c>
      <c r="B1216" s="2" t="str">
        <f>IFERROR(__xludf.DUMMYFUNCTION("GOOGLETRANSLATE(A1216,""en"",""hi"")"),"इमारत को डॉ। व्यक्ति - बाहरी फोटो")</f>
        <v>इमारत को डॉ। व्यक्ति - बाहरी फोटो</v>
      </c>
    </row>
    <row r="1217">
      <c r="A1217" s="1" t="s">
        <v>1207</v>
      </c>
      <c r="B1217" s="2" t="str">
        <f>IFERROR(__xludf.DUMMYFUNCTION("GOOGLETRANSLATE(A1217,""en"",""hi"")"),"सैकड़ों हजारों हर साल वायु शो में भाग लेते हैं।")</f>
        <v>सैकड़ों हजारों हर साल वायु शो में भाग लेते हैं।</v>
      </c>
    </row>
    <row r="1218">
      <c r="A1218" s="1" t="s">
        <v>1208</v>
      </c>
      <c r="B1218" s="2" t="str">
        <f>IFERROR(__xludf.DUMMYFUNCTION("GOOGLETRANSLATE(A1218,""en"",""hi"")"),"ब्लू स्काई पृष्ठभूमि के साथ एक छत के कोनों का बंद करें")</f>
        <v>ब्लू स्काई पृष्ठभूमि के साथ एक छत के कोनों का बंद करें</v>
      </c>
    </row>
    <row r="1219">
      <c r="A1219" s="1" t="s">
        <v>1209</v>
      </c>
      <c r="B1219" s="2" t="str">
        <f>IFERROR(__xludf.DUMMYFUNCTION("GOOGLETRANSLATE(A1219,""en"",""hi"")"),"थ्रिफ्ट स्टोर से एक बड़ा सिरेमिक पिचर है जिसे मैंने गुलाबी चित्रित किया और बड़े डेज़ी, पंख और प्लास्टिक फ्लेमिंगोस से भरे हुए।")</f>
        <v>थ्रिफ्ट स्टोर से एक बड़ा सिरेमिक पिचर है जिसे मैंने गुलाबी चित्रित किया और बड़े डेज़ी, पंख और प्लास्टिक फ्लेमिंगोस से भरे हुए।</v>
      </c>
    </row>
    <row r="1220">
      <c r="A1220" s="1" t="s">
        <v>1210</v>
      </c>
      <c r="B1220" s="2" t="str">
        <f>IFERROR(__xludf.DUMMYFUNCTION("GOOGLETRANSLATE(A1220,""en"",""hi"")"),"ओलंपिक एथलीट महिलाओं की प्रतियोगिता जीतने का जश्न मनाता है")</f>
        <v>ओलंपिक एथलीट महिलाओं की प्रतियोगिता जीतने का जश्न मनाता है</v>
      </c>
    </row>
    <row r="1221">
      <c r="A1221" s="1" t="s">
        <v>1211</v>
      </c>
      <c r="B1221" s="2" t="str">
        <f>IFERROR(__xludf.DUMMYFUNCTION("GOOGLETRANSLATE(A1221,""en"",""hi"")"),"एक खेल से पहले खेल सुविधा")</f>
        <v>एक खेल से पहले खेल सुविधा</v>
      </c>
    </row>
    <row r="1222">
      <c r="A1222" s="1" t="s">
        <v>1212</v>
      </c>
      <c r="B1222" s="2" t="str">
        <f>IFERROR(__xludf.DUMMYFUNCTION("GOOGLETRANSLATE(A1222,""en"",""hi"")"),"एक प्रशिक्षण सत्र के दौरान फुटबॉल खिलाड़ी।")</f>
        <v>एक प्रशिक्षण सत्र के दौरान फुटबॉल खिलाड़ी।</v>
      </c>
    </row>
    <row r="1223">
      <c r="A1223" s="1" t="s">
        <v>1213</v>
      </c>
      <c r="B1223" s="2" t="str">
        <f>IFERROR(__xludf.DUMMYFUNCTION("GOOGLETRANSLATE(A1223,""en"",""hi"")"),"नदी एक शहर के माध्यम से चल रही है।")</f>
        <v>नदी एक शहर के माध्यम से चल रही है।</v>
      </c>
    </row>
    <row r="1224">
      <c r="A1224" s="1" t="s">
        <v>1214</v>
      </c>
      <c r="B1224" s="2" t="str">
        <f>IFERROR(__xludf.DUMMYFUNCTION("GOOGLETRANSLATE(A1224,""en"",""hi"")"),"गेंद आकाश में फ्लैश से भयभीत है")</f>
        <v>गेंद आकाश में फ्लैश से भयभीत है</v>
      </c>
    </row>
    <row r="1225">
      <c r="A1225" s="1" t="s">
        <v>1215</v>
      </c>
      <c r="B1225" s="2" t="str">
        <f>IFERROR(__xludf.DUMMYFUNCTION("GOOGLETRANSLATE(A1225,""en"",""hi"")"),"मुझे इस निशान से प्यार है क्योंकि यह नदी को बहुत करीब लेता है।")</f>
        <v>मुझे इस निशान से प्यार है क्योंकि यह नदी को बहुत करीब लेता है।</v>
      </c>
    </row>
    <row r="1226">
      <c r="A1226" s="1" t="s">
        <v>1216</v>
      </c>
      <c r="B1226" s="2" t="str">
        <f>IFERROR(__xludf.DUMMYFUNCTION("GOOGLETRANSLATE(A1226,""en"",""hi"")"),"एक आदमी गर्मियों में प्रकृति के सामने एक सड़क के साथ खड़ा है")</f>
        <v>एक आदमी गर्मियों में प्रकृति के सामने एक सड़क के साथ खड़ा है</v>
      </c>
    </row>
    <row r="1227">
      <c r="A1227" s="1" t="s">
        <v>1217</v>
      </c>
      <c r="B1227" s="2" t="str">
        <f>IFERROR(__xludf.DUMMYFUNCTION("GOOGLETRANSLATE(A1227,""en"",""hi"")"),"अपने निजी डेक पर एक गर्म टब में उद्योग।")</f>
        <v>अपने निजी डेक पर एक गर्म टब में उद्योग।</v>
      </c>
    </row>
    <row r="1228">
      <c r="A1228" s="1" t="s">
        <v>1218</v>
      </c>
      <c r="B1228" s="2" t="str">
        <f>IFERROR(__xludf.DUMMYFUNCTION("GOOGLETRANSLATE(A1228,""en"",""hi"")"),"किसी भी तकनीक से संबंधित प्रस्तुति के लिए मोबाइल फोन और लैपटॉप चित्रण।")</f>
        <v>किसी भी तकनीक से संबंधित प्रस्तुति के लिए मोबाइल फोन और लैपटॉप चित्रण।</v>
      </c>
    </row>
    <row r="1229">
      <c r="A1229" s="1" t="s">
        <v>1219</v>
      </c>
      <c r="B1229" s="2" t="str">
        <f>IFERROR(__xludf.DUMMYFUNCTION("GOOGLETRANSLATE(A1229,""en"",""hi"")"),"पृष्ठभूमि में समुद्र में धोने वाले लोग।")</f>
        <v>पृष्ठभूमि में समुद्र में धोने वाले लोग।</v>
      </c>
    </row>
    <row r="1230">
      <c r="A1230" s="1" t="s">
        <v>1220</v>
      </c>
      <c r="B1230" s="2" t="str">
        <f>IFERROR(__xludf.DUMMYFUNCTION("GOOGLETRANSLATE(A1230,""en"",""hi"")"),"एक प्रेस कॉन्फ्रेंस में चित्रित प्रबंधन।")</f>
        <v>एक प्रेस कॉन्फ्रेंस में चित्रित प्रबंधन।</v>
      </c>
    </row>
    <row r="1231">
      <c r="A1231" s="1" t="s">
        <v>1221</v>
      </c>
      <c r="B1231" s="2" t="str">
        <f>IFERROR(__xludf.DUMMYFUNCTION("GOOGLETRANSLATE(A1231,""en"",""hi"")"),"डिश - क्लासिक सॉस का एक चीनी मुफ्त कॉपीकैट संस्करण")</f>
        <v>डिश - क्लासिक सॉस का एक चीनी मुफ्त कॉपीकैट संस्करण</v>
      </c>
    </row>
    <row r="1232">
      <c r="A1232" s="1" t="s">
        <v>1222</v>
      </c>
      <c r="B1232" s="2" t="str">
        <f>IFERROR(__xludf.DUMMYFUNCTION("GOOGLETRANSLATE(A1232,""en"",""hi"")"),"एक फैशन देखो टी - शर्ट, बनाम जैकेट और फ्रेम जींस की विशेषता है।")</f>
        <v>एक फैशन देखो टी - शर्ट, बनाम जैकेट और फ्रेम जींस की विशेषता है।</v>
      </c>
    </row>
    <row r="1233">
      <c r="A1233" s="1" t="s">
        <v>975</v>
      </c>
      <c r="B1233" s="2" t="str">
        <f>IFERROR(__xludf.DUMMYFUNCTION("GOOGLETRANSLATE(A1233,""en"",""hi"")"),"छुट्टी के लिए एक बैनर का वेक्टर चित्रण।")</f>
        <v>छुट्टी के लिए एक बैनर का वेक्टर चित्रण।</v>
      </c>
    </row>
    <row r="1234">
      <c r="A1234" s="1" t="s">
        <v>1223</v>
      </c>
      <c r="B1234" s="2" t="str">
        <f>IFERROR(__xludf.DUMMYFUNCTION("GOOGLETRANSLATE(A1234,""en"",""hi"")"),"एक निर्बाध पैटर्न में सर्पिल")</f>
        <v>एक निर्बाध पैटर्न में सर्पिल</v>
      </c>
    </row>
    <row r="1235">
      <c r="A1235" s="1" t="s">
        <v>1224</v>
      </c>
      <c r="B1235" s="2" t="str">
        <f>IFERROR(__xludf.DUMMYFUNCTION("GOOGLETRANSLATE(A1235,""en"",""hi"")"),"मुँहासे प्रवण त्वचा के लिए सबसे अच्छा चेहरा मास्क कैसे चुनें")</f>
        <v>मुँहासे प्रवण त्वचा के लिए सबसे अच्छा चेहरा मास्क कैसे चुनें</v>
      </c>
    </row>
    <row r="1236">
      <c r="A1236" s="1" t="s">
        <v>1225</v>
      </c>
      <c r="B1236" s="2" t="str">
        <f>IFERROR(__xludf.DUMMYFUNCTION("GOOGLETRANSLATE(A1236,""en"",""hi"")"),"ग्रामीण परिदृश्य और पृष्ठभूमि में धान के खेतों में बाढ़")</f>
        <v>ग्रामीण परिदृश्य और पृष्ठभूमि में धान के खेतों में बाढ़</v>
      </c>
    </row>
    <row r="1237">
      <c r="A1237" s="1" t="s">
        <v>1226</v>
      </c>
      <c r="B1237" s="2" t="str">
        <f>IFERROR(__xludf.DUMMYFUNCTION("GOOGLETRANSLATE(A1237,""en"",""hi"")"),"आज चट्टान पर अच्छा दिन!")</f>
        <v>आज चट्टान पर अच्छा दिन!</v>
      </c>
    </row>
    <row r="1238">
      <c r="A1238" s="1" t="s">
        <v>1227</v>
      </c>
      <c r="B1238" s="2" t="str">
        <f>IFERROR(__xludf.DUMMYFUNCTION("GOOGLETRANSLATE(A1238,""en"",""hi"")"),"चैपल का यह हिस्सा राजा के कर्मचारियों के लिए आरक्षित होगा।")</f>
        <v>चैपल का यह हिस्सा राजा के कर्मचारियों के लिए आरक्षित होगा।</v>
      </c>
    </row>
    <row r="1239">
      <c r="A1239" s="1" t="s">
        <v>1228</v>
      </c>
      <c r="B1239" s="2" t="str">
        <f>IFERROR(__xludf.DUMMYFUNCTION("GOOGLETRANSLATE(A1239,""en"",""hi"")"),"पैराग्लाइडर मैदान में चरखी पर ले जाता है।")</f>
        <v>पैराग्लाइडर मैदान में चरखी पर ले जाता है।</v>
      </c>
    </row>
    <row r="1240">
      <c r="A1240" s="1" t="s">
        <v>1229</v>
      </c>
      <c r="B1240" s="2" t="str">
        <f>IFERROR(__xludf.DUMMYFUNCTION("GOOGLETRANSLATE(A1240,""en"",""hi"")"),"पेड़ों की तरह आभारी होने के लिए बहुत सारी चीजें हैं।")</f>
        <v>पेड़ों की तरह आभारी होने के लिए बहुत सारी चीजें हैं।</v>
      </c>
    </row>
    <row r="1241">
      <c r="A1241" s="1" t="s">
        <v>1230</v>
      </c>
      <c r="B1241" s="2" t="str">
        <f>IFERROR(__xludf.DUMMYFUNCTION("GOOGLETRANSLATE(A1241,""en"",""hi"")"),"नॉर्थ के एक अनिर्धारित क्षेत्र में बेघर द्वारा उपयोग किए जाने वाले मनोरंजक वाहन।")</f>
        <v>नॉर्थ के एक अनिर्धारित क्षेत्र में बेघर द्वारा उपयोग किए जाने वाले मनोरंजक वाहन।</v>
      </c>
    </row>
    <row r="1242">
      <c r="A1242" s="1" t="s">
        <v>1231</v>
      </c>
      <c r="B1242" s="2" t="str">
        <f>IFERROR(__xludf.DUMMYFUNCTION("GOOGLETRANSLATE(A1242,""en"",""hi"")"),"लकड़ी के अलमारियाँ रसोई को परिभाषित करते हैं और इस पुनर्निर्मित घर में बहुत सारे भंडारण बनाते हैं।")</f>
        <v>लकड़ी के अलमारियाँ रसोई को परिभाषित करते हैं और इस पुनर्निर्मित घर में बहुत सारे भंडारण बनाते हैं।</v>
      </c>
    </row>
    <row r="1243">
      <c r="A1243" s="1" t="s">
        <v>1232</v>
      </c>
      <c r="B1243" s="2" t="str">
        <f>IFERROR(__xludf.DUMMYFUNCTION("GOOGLETRANSLATE(A1243,""en"",""hi"")"),"देखें और रंग पर प्रयास करें।")</f>
        <v>देखें और रंग पर प्रयास करें।</v>
      </c>
    </row>
    <row r="1244">
      <c r="A1244" s="1" t="s">
        <v>1233</v>
      </c>
      <c r="B1244" s="2" t="str">
        <f>IFERROR(__xludf.DUMMYFUNCTION("GOOGLETRANSLATE(A1244,""en"",""hi"")"),"यह मेरा भाई वास्तव में चाबियों में मछली पकड़ रहा है लेकिन मैंने उसे एक तस्वीर में जोड़ा।")</f>
        <v>यह मेरा भाई वास्तव में चाबियों में मछली पकड़ रहा है लेकिन मैंने उसे एक तस्वीर में जोड़ा।</v>
      </c>
    </row>
    <row r="1245">
      <c r="A1245" s="1" t="s">
        <v>1234</v>
      </c>
      <c r="B1245" s="2" t="str">
        <f>IFERROR(__xludf.DUMMYFUNCTION("GOOGLETRANSLATE(A1245,""en"",""hi"")"),"स्टालों और ग्राहकों का एक आंतरिक दृश्य")</f>
        <v>स्टालों और ग्राहकों का एक आंतरिक दृश्य</v>
      </c>
    </row>
    <row r="1246">
      <c r="A1246" s="1" t="s">
        <v>1235</v>
      </c>
      <c r="B1246" s="2" t="str">
        <f>IFERROR(__xludf.DUMMYFUNCTION("GOOGLETRANSLATE(A1246,""en"",""hi"")"),"बर्फ के फूल, कांच के टूटे टुकड़े की तरह दिखते हैं, पानी की सतह को डॉट करते हैं।")</f>
        <v>बर्फ के फूल, कांच के टूटे टुकड़े की तरह दिखते हैं, पानी की सतह को डॉट करते हैं।</v>
      </c>
    </row>
    <row r="1247">
      <c r="A1247" s="1" t="s">
        <v>1236</v>
      </c>
      <c r="B1247" s="2" t="str">
        <f>IFERROR(__xludf.DUMMYFUNCTION("GOOGLETRANSLATE(A1247,""en"",""hi"")"),"एक बैंगनी पृष्ठभूमि पर चांदी के रिबन या धनुष, सनबर्स्ट, बर्फ और सितारों के साथ क्रिसमस का पेड़।")</f>
        <v>एक बैंगनी पृष्ठभूमि पर चांदी के रिबन या धनुष, सनबर्स्ट, बर्फ और सितारों के साथ क्रिसमस का पेड़।</v>
      </c>
    </row>
    <row r="1248">
      <c r="A1248" s="1" t="s">
        <v>1237</v>
      </c>
      <c r="B1248" s="2" t="str">
        <f>IFERROR(__xludf.DUMMYFUNCTION("GOOGLETRANSLATE(A1248,""en"",""hi"")"),"एरियल शॉट, सूर्यास्त पर गिरावट में शांत समुद्र, ड्रोन के साथ फिल्माया गया")</f>
        <v>एरियल शॉट, सूर्यास्त पर गिरावट में शांत समुद्र, ड्रोन के साथ फिल्माया गया</v>
      </c>
    </row>
    <row r="1249">
      <c r="A1249" s="1" t="s">
        <v>1238</v>
      </c>
      <c r="B1249" s="2" t="str">
        <f>IFERROR(__xludf.DUMMYFUNCTION("GOOGLETRANSLATE(A1249,""en"",""hi"")"),"अभिनेता अपनी फिल्म के प्रमुख पर पहुंचते हैं")</f>
        <v>अभिनेता अपनी फिल्म के प्रमुख पर पहुंचते हैं</v>
      </c>
    </row>
    <row r="1250">
      <c r="A1250" s="1" t="s">
        <v>1239</v>
      </c>
      <c r="B1250" s="2" t="str">
        <f>IFERROR(__xludf.DUMMYFUNCTION("GOOGLETRANSLATE(A1250,""en"",""hi"")"),"एक सफेद पृष्ठभूमि पर हरी कैलक्यूलेटर अलग किया गया")</f>
        <v>एक सफेद पृष्ठभूमि पर हरी कैलक्यूलेटर अलग किया गया</v>
      </c>
    </row>
    <row r="1251">
      <c r="A1251" s="1" t="s">
        <v>1240</v>
      </c>
      <c r="B1251" s="2" t="str">
        <f>IFERROR(__xludf.DUMMYFUNCTION("GOOGLETRANSLATE(A1251,""en"",""hi"")"),"आपके शादी के जूते एक विवरण हैं जो आप वास्तव में अपनी व्यक्तिगत शैली को दिखा सकते हैं।")</f>
        <v>आपके शादी के जूते एक विवरण हैं जो आप वास्तव में अपनी व्यक्तिगत शैली को दिखा सकते हैं।</v>
      </c>
    </row>
    <row r="1252">
      <c r="A1252" s="1" t="s">
        <v>1241</v>
      </c>
      <c r="B1252" s="2" t="str">
        <f>IFERROR(__xludf.DUMMYFUNCTION("GOOGLETRANSLATE(A1252,""en"",""hi"")"),"पहले दौर के दौरान गोल्फर")</f>
        <v>पहले दौर के दौरान गोल्फर</v>
      </c>
    </row>
    <row r="1253">
      <c r="A1253" s="1" t="s">
        <v>1242</v>
      </c>
      <c r="B1253" s="2" t="str">
        <f>IFERROR(__xludf.DUMMYFUNCTION("GOOGLETRANSLATE(A1253,""en"",""hi"")"),"छवि में हो सकता है: व्यक्ति, मंच पर, एक संगीत वाद्ययंत्र और रात खेल रहा है")</f>
        <v>छवि में हो सकता है: व्यक्ति, मंच पर, एक संगीत वाद्ययंत्र और रात खेल रहा है</v>
      </c>
    </row>
    <row r="1254">
      <c r="A1254" s="1" t="s">
        <v>1243</v>
      </c>
      <c r="B1254" s="2" t="str">
        <f>IFERROR(__xludf.DUMMYFUNCTION("GOOGLETRANSLATE(A1254,""en"",""hi"")"),"एक आदमी को अपने सेल फोन पर गंभीर बात करने वाले व्यक्ति को बंद करना")</f>
        <v>एक आदमी को अपने सेल फोन पर गंभीर बात करने वाले व्यक्ति को बंद करना</v>
      </c>
    </row>
    <row r="1255">
      <c r="A1255" s="1" t="s">
        <v>1244</v>
      </c>
      <c r="B1255" s="2" t="str">
        <f>IFERROR(__xludf.DUMMYFUNCTION("GOOGLETRANSLATE(A1255,""en"",""hi"")"),"# में पुरानी ट्रेन")</f>
        <v># में पुरानी ट्रेन</v>
      </c>
    </row>
    <row r="1256">
      <c r="A1256" s="1" t="s">
        <v>1245</v>
      </c>
      <c r="B1256" s="2" t="str">
        <f>IFERROR(__xludf.DUMMYFUNCTION("GOOGLETRANSLATE(A1256,""en"",""hi"")"),"एक पार्टी की मेजबानी पर सभी विवरण।")</f>
        <v>एक पार्टी की मेजबानी पर सभी विवरण।</v>
      </c>
    </row>
    <row r="1257">
      <c r="A1257" s="1" t="s">
        <v>1246</v>
      </c>
      <c r="B1257" s="2" t="str">
        <f>IFERROR(__xludf.DUMMYFUNCTION("GOOGLETRANSLATE(A1257,""en"",""hi"")"),"पौराणिक छोटी काली पोशाक, हर महिला को अपने कोठरी में एक टकरा जाना चाहिए था।")</f>
        <v>पौराणिक छोटी काली पोशाक, हर महिला को अपने कोठरी में एक टकरा जाना चाहिए था।</v>
      </c>
    </row>
    <row r="1258">
      <c r="A1258" s="1" t="s">
        <v>1247</v>
      </c>
      <c r="B1258" s="2" t="str">
        <f>IFERROR(__xludf.DUMMYFUNCTION("GOOGLETRANSLATE(A1258,""en"",""hi"")"),"अभिनेता पार्टी के बाद पोज देते हैं।")</f>
        <v>अभिनेता पार्टी के बाद पोज देते हैं।</v>
      </c>
    </row>
    <row r="1259">
      <c r="A1259" s="1" t="s">
        <v>1248</v>
      </c>
      <c r="B1259" s="2" t="str">
        <f>IFERROR(__xludf.DUMMYFUNCTION("GOOGLETRANSLATE(A1259,""en"",""hi"")"),"छठे - गोल संघर्ष के दौरान भीड़ से एक घायल दर्शक को हटा दिया जाता है।")</f>
        <v>छठे - गोल संघर्ष के दौरान भीड़ से एक घायल दर्शक को हटा दिया जाता है।</v>
      </c>
    </row>
    <row r="1260">
      <c r="A1260" s="1" t="s">
        <v>1249</v>
      </c>
      <c r="B1260" s="2" t="str">
        <f>IFERROR(__xludf.DUMMYFUNCTION("GOOGLETRANSLATE(A1260,""en"",""hi"")"),"एयरलाइन के दौरान देश पॉप कलाकार।")</f>
        <v>एयरलाइन के दौरान देश पॉप कलाकार।</v>
      </c>
    </row>
    <row r="1261">
      <c r="A1261" s="1" t="s">
        <v>1250</v>
      </c>
      <c r="B1261" s="2" t="str">
        <f>IFERROR(__xludf.DUMMYFUNCTION("GOOGLETRANSLATE(A1261,""en"",""hi"")"),"दिसंबर दोपहर के दौरान क्षेत्र में लगभग जमे हुए झील")</f>
        <v>दिसंबर दोपहर के दौरान क्षेत्र में लगभग जमे हुए झील</v>
      </c>
    </row>
    <row r="1262">
      <c r="A1262" s="1" t="s">
        <v>1251</v>
      </c>
      <c r="B1262" s="2" t="str">
        <f>IFERROR(__xludf.DUMMYFUNCTION("GOOGLETRANSLATE(A1262,""en"",""hi"")"),"एक हिरन बर्फ में सो रही है")</f>
        <v>एक हिरन बर्फ में सो रही है</v>
      </c>
    </row>
    <row r="1263">
      <c r="A1263" s="1" t="s">
        <v>1252</v>
      </c>
      <c r="B1263" s="2" t="str">
        <f>IFERROR(__xludf.DUMMYFUNCTION("GOOGLETRANSLATE(A1263,""en"",""hi"")"),"शादी के छल्ले जो अंगूठी की तरह दिखते हैं")</f>
        <v>शादी के छल्ले जो अंगूठी की तरह दिखते हैं</v>
      </c>
    </row>
    <row r="1264">
      <c r="A1264" s="1" t="s">
        <v>1253</v>
      </c>
      <c r="B1264" s="2" t="str">
        <f>IFERROR(__xludf.DUMMYFUNCTION("GOOGLETRANSLATE(A1264,""en"",""hi"")"),"आप किस प्रकार का भोजन पसंद करते हैं?")</f>
        <v>आप किस प्रकार का भोजन पसंद करते हैं?</v>
      </c>
    </row>
    <row r="1265">
      <c r="A1265" s="1" t="s">
        <v>1254</v>
      </c>
      <c r="B1265" s="2" t="str">
        <f>IFERROR(__xludf.DUMMYFUNCTION("GOOGLETRANSLATE(A1265,""en"",""hi"")"),"व्यक्ति के लिए मुख्य पोस्टर पेज पर लौटें")</f>
        <v>व्यक्ति के लिए मुख्य पोस्टर पेज पर लौटें</v>
      </c>
    </row>
    <row r="1266">
      <c r="A1266" s="1" t="s">
        <v>1255</v>
      </c>
      <c r="B1266" s="2" t="str">
        <f>IFERROR(__xludf.DUMMYFUNCTION("GOOGLETRANSLATE(A1266,""en"",""hi"")"),"ग्रीष्मकालीन दिन पर ग्रामीण परिदृश्य")</f>
        <v>ग्रीष्मकालीन दिन पर ग्रामीण परिदृश्य</v>
      </c>
    </row>
    <row r="1267">
      <c r="A1267" s="1" t="s">
        <v>1256</v>
      </c>
      <c r="B1267" s="2" t="str">
        <f>IFERROR(__xludf.DUMMYFUNCTION("GOOGLETRANSLATE(A1267,""en"",""hi"")"),"बेसबॉल खिलाड़ी स्पोर्ट्स टीम के खिलाफ पहली पारी में एक घर चलाता है।")</f>
        <v>बेसबॉल खिलाड़ी स्पोर्ट्स टीम के खिलाफ पहली पारी में एक घर चलाता है।</v>
      </c>
    </row>
    <row r="1268">
      <c r="A1268" s="1" t="s">
        <v>1257</v>
      </c>
      <c r="B1268" s="2" t="str">
        <f>IFERROR(__xludf.DUMMYFUNCTION("GOOGLETRANSLATE(A1268,""en"",""hi"")"),"स्पीयर के साथ एक विस्तृत चर्च जो फ़िरोज़ा में चित्रित और टाइल किए गए हैं।")</f>
        <v>स्पीयर के साथ एक विस्तृत चर्च जो फ़िरोज़ा में चित्रित और टाइल किए गए हैं।</v>
      </c>
    </row>
    <row r="1269">
      <c r="A1269" s="1" t="s">
        <v>1258</v>
      </c>
      <c r="B1269" s="2" t="str">
        <f>IFERROR(__xludf.DUMMYFUNCTION("GOOGLETRANSLATE(A1269,""en"",""hi"")"),"एक जाल सत्र के दौरान क्रिकेट खिलाड़ी चमगादड़।")</f>
        <v>एक जाल सत्र के दौरान क्रिकेट खिलाड़ी चमगादड़।</v>
      </c>
    </row>
    <row r="1270">
      <c r="A1270" s="1" t="s">
        <v>1259</v>
      </c>
      <c r="B1270" s="2" t="str">
        <f>IFERROR(__xludf.DUMMYFUNCTION("GOOGLETRANSLATE(A1270,""en"",""hi"")"),"डचेस ने अपने बालों को उसके चेहरे से एक पैटर्न वाले बैंड के साथ घुमाया।")</f>
        <v>डचेस ने अपने बालों को उसके चेहरे से एक पैटर्न वाले बैंड के साथ घुमाया।</v>
      </c>
    </row>
    <row r="1271">
      <c r="A1271" s="1" t="s">
        <v>1260</v>
      </c>
      <c r="B1271" s="2" t="str">
        <f>IFERROR(__xludf.DUMMYFUNCTION("GOOGLETRANSLATE(A1271,""en"",""hi"")"),"मैच के दौरान अपनी टीमों को पहले गोल करने के बाद एथलीट टीम के साथी के साथ मनाता है।")</f>
        <v>मैच के दौरान अपनी टीमों को पहले गोल करने के बाद एथलीट टीम के साथी के साथ मनाता है।</v>
      </c>
    </row>
    <row r="1272">
      <c r="A1272" s="1" t="s">
        <v>1261</v>
      </c>
      <c r="B1272" s="2" t="str">
        <f>IFERROR(__xludf.DUMMYFUNCTION("GOOGLETRANSLATE(A1272,""en"",""hi"")"),"पुष्प कोनों क्रीम के साथ विंटेज विग्नेट।")</f>
        <v>पुष्प कोनों क्रीम के साथ विंटेज विग्नेट।</v>
      </c>
    </row>
    <row r="1273">
      <c r="A1273" s="1" t="s">
        <v>1262</v>
      </c>
      <c r="B1273" s="2" t="str">
        <f>IFERROR(__xludf.DUMMYFUNCTION("GOOGLETRANSLATE(A1273,""en"",""hi"")"),"ऑटोमोबाइल बनाने की इस छवि को देखें")</f>
        <v>ऑटोमोबाइल बनाने की इस छवि को देखें</v>
      </c>
    </row>
    <row r="1274">
      <c r="A1274" s="1" t="s">
        <v>1263</v>
      </c>
      <c r="B1274" s="2" t="str">
        <f>IFERROR(__xludf.DUMMYFUNCTION("GOOGLETRANSLATE(A1274,""en"",""hi"")"),"छवि में हो सकता है: व्यक्ति, घोड़े, घोड़े और आउटडोर पर सवारी करना")</f>
        <v>छवि में हो सकता है: व्यक्ति, घोड़े, घोड़े और आउटडोर पर सवारी करना</v>
      </c>
    </row>
    <row r="1275">
      <c r="A1275" s="1" t="s">
        <v>1264</v>
      </c>
      <c r="B1275" s="2" t="str">
        <f>IFERROR(__xludf.DUMMYFUNCTION("GOOGLETRANSLATE(A1275,""en"",""hi"")"),"हम सभी को सोने के लेबल से जन्मदिन मुबारक हो")</f>
        <v>हम सभी को सोने के लेबल से जन्मदिन मुबारक हो</v>
      </c>
    </row>
    <row r="1276">
      <c r="A1276" s="1" t="s">
        <v>1265</v>
      </c>
      <c r="B1276" s="2" t="str">
        <f>IFERROR(__xludf.DUMMYFUNCTION("GOOGLETRANSLATE(A1276,""en"",""hi"")"),"इस वॉलपेपर डिजाइन की तरह पैटर्न की तरह दिखने वाला मैंने स्नातक स्कूल में वापस किया। :)")</f>
        <v>इस वॉलपेपर डिजाइन की तरह पैटर्न की तरह दिखने वाला मैंने स्नातक स्कूल में वापस किया। :)</v>
      </c>
    </row>
    <row r="1277">
      <c r="A1277" s="1" t="s">
        <v>1266</v>
      </c>
      <c r="B1277" s="2" t="str">
        <f>IFERROR(__xludf.DUMMYFUNCTION("GOOGLETRANSLATE(A1277,""en"",""hi"")"),"लड़की एक रसोई काउंटर में अपनी मां के पास नाश्ता कर रही है")</f>
        <v>लड़की एक रसोई काउंटर में अपनी मां के पास नाश्ता कर रही है</v>
      </c>
    </row>
    <row r="1278">
      <c r="A1278" s="1" t="s">
        <v>1267</v>
      </c>
      <c r="B1278" s="2" t="str">
        <f>IFERROR(__xludf.DUMMYFUNCTION("GOOGLETRANSLATE(A1278,""en"",""hi"")"),"हमें दिखाई देने वाले इन प्रसिद्ध चेहरों के विकल्पों पर अपना लेना।")</f>
        <v>हमें दिखाई देने वाले इन प्रसिद्ध चेहरों के विकल्पों पर अपना लेना।</v>
      </c>
    </row>
    <row r="1279">
      <c r="A1279" s="1" t="s">
        <v>1268</v>
      </c>
      <c r="B1279" s="2" t="str">
        <f>IFERROR(__xludf.DUMMYFUNCTION("GOOGLETRANSLATE(A1279,""en"",""hi"")"),"आप किस बाल रंग की कोशिश करेंगे? हमारे लोकप्रिय लंबे समय तक चलने वाले सूत्र अब नए ट्रेंडी शेड्स में उपलब्ध हैं")</f>
        <v>आप किस बाल रंग की कोशिश करेंगे? हमारे लोकप्रिय लंबे समय तक चलने वाले सूत्र अब नए ट्रेंडी शेड्स में उपलब्ध हैं</v>
      </c>
    </row>
    <row r="1280">
      <c r="A1280" s="1" t="s">
        <v>1269</v>
      </c>
      <c r="B1280" s="2" t="str">
        <f>IFERROR(__xludf.DUMMYFUNCTION("GOOGLETRANSLATE(A1280,""en"",""hi"")"),"अंत क्षेत्र के लिए व्यक्ति कोस के खिलाफ दूसरा आधा टचडाउन स्कोर करने के लिए व्यक्ति डाइव करता है")</f>
        <v>अंत क्षेत्र के लिए व्यक्ति कोस के खिलाफ दूसरा आधा टचडाउन स्कोर करने के लिए व्यक्ति डाइव करता है</v>
      </c>
    </row>
    <row r="1281">
      <c r="A1281" s="1" t="s">
        <v>1270</v>
      </c>
      <c r="B1281" s="2" t="str">
        <f>IFERROR(__xludf.DUMMYFUNCTION("GOOGLETRANSLATE(A1281,""en"",""hi"")"),"फिल्म निर्माता प्रीमियर पर आता है")</f>
        <v>फिल्म निर्माता प्रीमियर पर आता है</v>
      </c>
    </row>
    <row r="1282">
      <c r="A1282" s="1" t="s">
        <v>1271</v>
      </c>
      <c r="B1282" s="2" t="str">
        <f>IFERROR(__xludf.DUMMYFUNCTION("GOOGLETRANSLATE(A1282,""en"",""hi"")"),"जो हमारे पन्ना हरे बक्से से प्यार करता है!")</f>
        <v>जो हमारे पन्ना हरे बक्से से प्यार करता है!</v>
      </c>
    </row>
    <row r="1283">
      <c r="A1283" s="1" t="s">
        <v>1272</v>
      </c>
      <c r="B1283" s="2" t="str">
        <f>IFERROR(__xludf.DUMMYFUNCTION("GOOGLETRANSLATE(A1283,""en"",""hi"")"),"यह वेल्डेड तार बाड़ के साथ एक उद्यान द्वार है।")</f>
        <v>यह वेल्डेड तार बाड़ के साथ एक उद्यान द्वार है।</v>
      </c>
    </row>
    <row r="1284">
      <c r="A1284" s="1" t="s">
        <v>1273</v>
      </c>
      <c r="B1284" s="2" t="str">
        <f>IFERROR(__xludf.DUMMYFUNCTION("GOOGLETRANSLATE(A1284,""en"",""hi"")"),"यह सब सुंदर मस्जिदों के साथ।")</f>
        <v>यह सब सुंदर मस्जिदों के साथ।</v>
      </c>
    </row>
    <row r="1285">
      <c r="A1285" s="1" t="s">
        <v>1274</v>
      </c>
      <c r="B1285" s="2" t="str">
        <f>IFERROR(__xludf.DUMMYFUNCTION("GOOGLETRANSLATE(A1285,""en"",""hi"")"),"मुख्य बाथरूम में प्राकृतिक सामग्री जारी है जहां ज्वलंत मोज़ाइक को विपरीत के रूप में उपयोग किया जाता है।")</f>
        <v>मुख्य बाथरूम में प्राकृतिक सामग्री जारी है जहां ज्वलंत मोज़ाइक को विपरीत के रूप में उपयोग किया जाता है।</v>
      </c>
    </row>
    <row r="1286">
      <c r="A1286" s="1" t="s">
        <v>1275</v>
      </c>
      <c r="B1286" s="2" t="str">
        <f>IFERROR(__xludf.DUMMYFUNCTION("GOOGLETRANSLATE(A1286,""en"",""hi"")"),"हमारे पहले दिन हमने जो कुछ भी किया था।")</f>
        <v>हमारे पहले दिन हमने जो कुछ भी किया था।</v>
      </c>
    </row>
    <row r="1287">
      <c r="A1287" s="1" t="s">
        <v>1276</v>
      </c>
      <c r="B1287" s="2" t="str">
        <f>IFERROR(__xludf.DUMMYFUNCTION("GOOGLETRANSLATE(A1287,""en"",""hi"")"),"यहां एक नया है ... शॉवर स्टॉल के साथ बाथटब।")</f>
        <v>यहां एक नया है ... शॉवर स्टॉल के साथ बाथटब।</v>
      </c>
    </row>
    <row r="1288">
      <c r="A1288" s="1" t="s">
        <v>1277</v>
      </c>
      <c r="B1288" s="2" t="str">
        <f>IFERROR(__xludf.DUMMYFUNCTION("GOOGLETRANSLATE(A1288,""en"",""hi"")"),"हमारे ग्रह को पकड़े हुए पुरुष हाथ को बंद करना।")</f>
        <v>हमारे ग्रह को पकड़े हुए पुरुष हाथ को बंद करना।</v>
      </c>
    </row>
    <row r="1289">
      <c r="A1289" s="1" t="s">
        <v>1278</v>
      </c>
      <c r="B1289" s="2" t="str">
        <f>IFERROR(__xludf.DUMMYFUNCTION("GOOGLETRANSLATE(A1289,""en"",""hi"")"),"कवर पर कॉमिक बुक अक्षर")</f>
        <v>कवर पर कॉमिक बुक अक्षर</v>
      </c>
    </row>
    <row r="1290">
      <c r="A1290" s="1" t="s">
        <v>1279</v>
      </c>
      <c r="B1290" s="2" t="str">
        <f>IFERROR(__xludf.DUMMYFUNCTION("GOOGLETRANSLATE(A1290,""en"",""hi"")"),"आकाश में लाल बादल")</f>
        <v>आकाश में लाल बादल</v>
      </c>
    </row>
    <row r="1291">
      <c r="A1291" s="1" t="s">
        <v>1280</v>
      </c>
      <c r="B1291" s="2" t="str">
        <f>IFERROR(__xludf.DUMMYFUNCTION("GOOGLETRANSLATE(A1291,""en"",""hi"")"),"जिराफ जो घास के पेड़ को खाती है")</f>
        <v>जिराफ जो घास के पेड़ को खाती है</v>
      </c>
    </row>
    <row r="1292">
      <c r="A1292" s="1" t="s">
        <v>1281</v>
      </c>
      <c r="B1292" s="2" t="str">
        <f>IFERROR(__xludf.DUMMYFUNCTION("GOOGLETRANSLATE(A1292,""en"",""hi"")"),"कार्यकर्ता 78 वें और 79 वें फर्श के बीच छेद पर एक कैनवास रखें।")</f>
        <v>कार्यकर्ता 78 वें और 79 वें फर्श के बीच छेद पर एक कैनवास रखें।</v>
      </c>
    </row>
    <row r="1293">
      <c r="A1293" s="1" t="s">
        <v>1282</v>
      </c>
      <c r="B1293" s="2" t="str">
        <f>IFERROR(__xludf.DUMMYFUNCTION("GOOGLETRANSLATE(A1293,""en"",""hi"")"),"एक कुत्ता और बिल्ली एक दीवार से अलग हो गई")</f>
        <v>एक कुत्ता और बिल्ली एक दीवार से अलग हो गई</v>
      </c>
    </row>
    <row r="1294">
      <c r="A1294" s="1" t="s">
        <v>1283</v>
      </c>
      <c r="B1294" s="2" t="str">
        <f>IFERROR(__xludf.DUMMYFUNCTION("GOOGLETRANSLATE(A1294,""en"",""hi"")"),"पॉप कलाकार विश्व प्रीमियर में भाग लेता है")</f>
        <v>पॉप कलाकार विश्व प्रीमियर में भाग लेता है</v>
      </c>
    </row>
    <row r="1295">
      <c r="A1295" s="1" t="s">
        <v>1284</v>
      </c>
      <c r="B1295" s="2" t="str">
        <f>IFERROR(__xludf.DUMMYFUNCTION("GOOGLETRANSLATE(A1295,""en"",""hi"")"),"बैंकों पर एक हिरण")</f>
        <v>बैंकों पर एक हिरण</v>
      </c>
    </row>
    <row r="1296">
      <c r="A1296" s="1" t="s">
        <v>1285</v>
      </c>
      <c r="B1296" s="2" t="str">
        <f>IFERROR(__xludf.DUMMYFUNCTION("GOOGLETRANSLATE(A1296,""en"",""hi"")"),"एक बस स्टॉप में शिक्षक और बच्चों का वेक्टर चित्रण")</f>
        <v>एक बस स्टॉप में शिक्षक और बच्चों का वेक्टर चित्रण</v>
      </c>
    </row>
    <row r="1297">
      <c r="A1297" s="1" t="s">
        <v>1286</v>
      </c>
      <c r="B1297" s="2" t="str">
        <f>IFERROR(__xludf.DUMMYFUNCTION("GOOGLETRANSLATE(A1297,""en"",""hi"")"),"समुद्र तट पर घूमते हुए रोमांटिक युगल की धीमी गति")</f>
        <v>समुद्र तट पर घूमते हुए रोमांटिक युगल की धीमी गति</v>
      </c>
    </row>
    <row r="1298">
      <c r="A1298" s="1" t="s">
        <v>1287</v>
      </c>
      <c r="B1298" s="2" t="str">
        <f>IFERROR(__xludf.DUMMYFUNCTION("GOOGLETRANSLATE(A1298,""en"",""hi"")"),"सुंदर परिदृश्य का हवाई दृश्य।")</f>
        <v>सुंदर परिदृश्य का हवाई दृश्य।</v>
      </c>
    </row>
    <row r="1299">
      <c r="A1299" s="1" t="s">
        <v>1288</v>
      </c>
      <c r="B1299" s="2" t="str">
        <f>IFERROR(__xludf.DUMMYFUNCTION("GOOGLETRANSLATE(A1299,""en"",""hi"")"),"पत्थर आर्क पुराने शहर के वर्ग में स्थित मध्ययुगीन इमारत का एकमात्र संरक्षित हिस्सा है")</f>
        <v>पत्थर आर्क पुराने शहर के वर्ग में स्थित मध्ययुगीन इमारत का एकमात्र संरक्षित हिस्सा है</v>
      </c>
    </row>
    <row r="1300">
      <c r="A1300" s="1" t="s">
        <v>1289</v>
      </c>
      <c r="B1300" s="2" t="str">
        <f>IFERROR(__xludf.DUMMYFUNCTION("GOOGLETRANSLATE(A1300,""en"",""hi"")"),"फूल सजावट के साथ कढ़ाई सिलाई।")</f>
        <v>फूल सजावट के साथ कढ़ाई सिलाई।</v>
      </c>
    </row>
    <row r="1301">
      <c r="A1301" s="1" t="s">
        <v>468</v>
      </c>
      <c r="B1301" s="2" t="str">
        <f>IFERROR(__xludf.DUMMYFUNCTION("GOOGLETRANSLATE(A1301,""en"",""hi"")"),"व्यक्ति एक संगीत कार्यक्रम के दौरान लाइव प्रदर्शन करता है।")</f>
        <v>व्यक्ति एक संगीत कार्यक्रम के दौरान लाइव प्रदर्शन करता है।</v>
      </c>
    </row>
    <row r="1302">
      <c r="A1302" s="1" t="s">
        <v>1290</v>
      </c>
      <c r="B1302" s="2" t="str">
        <f>IFERROR(__xludf.DUMMYFUNCTION("GOOGLETRANSLATE(A1302,""en"",""hi"")"),"स्क्रीन पर लोगो के साथ लैपटॉप खोलना।")</f>
        <v>स्क्रीन पर लोगो के साथ लैपटॉप खोलना।</v>
      </c>
    </row>
    <row r="1303">
      <c r="A1303" s="1" t="s">
        <v>1291</v>
      </c>
      <c r="B1303" s="2" t="str">
        <f>IFERROR(__xludf.DUMMYFUNCTION("GOOGLETRANSLATE(A1303,""en"",""hi"")"),"फ़ोल्डर खिलाड़ी मैदान से बाहर चलते हैं")</f>
        <v>फ़ोल्डर खिलाड़ी मैदान से बाहर चलते हैं</v>
      </c>
    </row>
    <row r="1304">
      <c r="A1304" s="1" t="s">
        <v>1292</v>
      </c>
      <c r="B1304" s="2" t="str">
        <f>IFERROR(__xludf.DUMMYFUNCTION("GOOGLETRANSLATE(A1304,""en"",""hi"")"),"एक खुश आदमी समुद्र तट पर आइसक्रीम बेचता है।")</f>
        <v>एक खुश आदमी समुद्र तट पर आइसक्रीम बेचता है।</v>
      </c>
    </row>
    <row r="1305">
      <c r="A1305" s="1" t="s">
        <v>1293</v>
      </c>
      <c r="B1305" s="2" t="str">
        <f>IFERROR(__xludf.DUMMYFUNCTION("GOOGLETRANSLATE(A1305,""en"",""hi"")"),"डंडेलियंस धीमी गति के साथ कुत्ते तक चलता है")</f>
        <v>डंडेलियंस धीमी गति के साथ कुत्ते तक चलता है</v>
      </c>
    </row>
    <row r="1306">
      <c r="A1306" s="1" t="s">
        <v>1294</v>
      </c>
      <c r="B1306" s="2" t="str">
        <f>IFERROR(__xludf.DUMMYFUNCTION("GOOGLETRANSLATE(A1306,""en"",""hi"")"),"बंद - एक केक के साथ गुस्से में छोटे लड़के का पोर्ट्रेट")</f>
        <v>बंद - एक केक के साथ गुस्से में छोटे लड़के का पोर्ट्रेट</v>
      </c>
    </row>
    <row r="1307">
      <c r="A1307" s="1" t="s">
        <v>1295</v>
      </c>
      <c r="B1307" s="2" t="str">
        <f>IFERROR(__xludf.DUMMYFUNCTION("GOOGLETRANSLATE(A1307,""en"",""hi"")"),"फुटबॉल प्रशंसकों की भीड़ फुटबॉल प्रतियोगिता के लिए एक मैच के दौरान स्टेडियम में उठाए गए मुट्ठी के साथ उत्साहित")</f>
        <v>फुटबॉल प्रशंसकों की भीड़ फुटबॉल प्रतियोगिता के लिए एक मैच के दौरान स्टेडियम में उठाए गए मुट्ठी के साथ उत्साहित</v>
      </c>
    </row>
    <row r="1308">
      <c r="A1308" s="1" t="s">
        <v>1296</v>
      </c>
      <c r="B1308" s="2" t="str">
        <f>IFERROR(__xludf.DUMMYFUNCTION("GOOGLETRANSLATE(A1308,""en"",""hi"")"),"फूल के पेड़ के नीचे बजाना")</f>
        <v>फूल के पेड़ के नीचे बजाना</v>
      </c>
    </row>
    <row r="1309">
      <c r="A1309" s="1" t="s">
        <v>1297</v>
      </c>
      <c r="B1309" s="2" t="str">
        <f>IFERROR(__xludf.DUMMYFUNCTION("GOOGLETRANSLATE(A1309,""en"",""hi"")"),"अमेरिकी फुटबॉल खिलाड़ी पहली छमाही के दौरान अमेरिकी फुटबॉल टीम के खिलाफ एक स्पर्श करने के लिए चलता है।")</f>
        <v>अमेरिकी फुटबॉल खिलाड़ी पहली छमाही के दौरान अमेरिकी फुटबॉल टीम के खिलाफ एक स्पर्श करने के लिए चलता है।</v>
      </c>
    </row>
    <row r="1310">
      <c r="A1310" s="1" t="s">
        <v>1298</v>
      </c>
      <c r="B1310" s="2" t="str">
        <f>IFERROR(__xludf.DUMMYFUNCTION("GOOGLETRANSLATE(A1310,""en"",""hi"")"),"एक सड़क दिनांकित में बच्चों की तस्वीर")</f>
        <v>एक सड़क दिनांकित में बच्चों की तस्वीर</v>
      </c>
    </row>
    <row r="1311">
      <c r="A1311" s="1" t="s">
        <v>1299</v>
      </c>
      <c r="B1311" s="2" t="str">
        <f>IFERROR(__xludf.DUMMYFUNCTION("GOOGLETRANSLATE(A1311,""en"",""hi"")"),"अभिनेता विश्व प्रीमियर के लिए आता है")</f>
        <v>अभिनेता विश्व प्रीमियर के लिए आता है</v>
      </c>
    </row>
    <row r="1312">
      <c r="A1312" s="1" t="s">
        <v>1300</v>
      </c>
      <c r="B1312" s="2" t="str">
        <f>IFERROR(__xludf.DUMMYFUNCTION("GOOGLETRANSLATE(A1312,""en"",""hi"")"),"चमकदार इंद्रधनुष रंगीन रेखाओं के साथ सार पृष्ठभूमि।")</f>
        <v>चमकदार इंद्रधनुष रंगीन रेखाओं के साथ सार पृष्ठभूमि।</v>
      </c>
    </row>
    <row r="1313">
      <c r="A1313" s="1" t="s">
        <v>1301</v>
      </c>
      <c r="B1313" s="2" t="str">
        <f>IFERROR(__xludf.DUMMYFUNCTION("GOOGLETRANSLATE(A1313,""en"",""hi"")"),"फुटबॉल खिलाड़ी फुटबॉल विश्व कप के दौरान फुटबॉल खिलाड़ी के सामने गेंद का नेतृत्व करता है")</f>
        <v>फुटबॉल खिलाड़ी फुटबॉल विश्व कप के दौरान फुटबॉल खिलाड़ी के सामने गेंद का नेतृत्व करता है</v>
      </c>
    </row>
    <row r="1314">
      <c r="A1314" s="1" t="s">
        <v>1302</v>
      </c>
      <c r="B1314" s="2" t="str">
        <f>IFERROR(__xludf.DUMMYFUNCTION("GOOGLETRANSLATE(A1314,""en"",""hi"")"),"खोल मंगा में भूत के लिए छवि परिणाम")</f>
        <v>खोल मंगा में भूत के लिए छवि परिणाम</v>
      </c>
    </row>
    <row r="1315">
      <c r="A1315" s="1" t="s">
        <v>1303</v>
      </c>
      <c r="B1315" s="2" t="str">
        <f>IFERROR(__xludf.DUMMYFUNCTION("GOOGLETRANSLATE(A1315,""en"",""hi"")"),"एक महिला और उसका बेटा एक अप्रयुक्त रेलवे के पटरियों के साथ चल रहा है")</f>
        <v>एक महिला और उसका बेटा एक अप्रयुक्त रेलवे के पटरियों के साथ चल रहा है</v>
      </c>
    </row>
    <row r="1316">
      <c r="A1316" s="1" t="s">
        <v>1304</v>
      </c>
      <c r="B1316" s="2" t="str">
        <f>IFERROR(__xludf.DUMMYFUNCTION("GOOGLETRANSLATE(A1316,""en"",""hi"")"),"व्यक्ति त्योहार के हिस्से के रूप में प्रदर्शन करता है")</f>
        <v>व्यक्ति त्योहार के हिस्से के रूप में प्रदर्शन करता है</v>
      </c>
    </row>
    <row r="1317">
      <c r="A1317" s="1" t="s">
        <v>1305</v>
      </c>
      <c r="B1317" s="2" t="str">
        <f>IFERROR(__xludf.DUMMYFUNCTION("GOOGLETRANSLATE(A1317,""en"",""hi"")"),"कलाकार राजनेता में महोत्सव में प्रदर्शन करता है")</f>
        <v>कलाकार राजनेता में महोत्सव में प्रदर्शन करता है</v>
      </c>
    </row>
    <row r="1318">
      <c r="A1318" s="1" t="s">
        <v>1306</v>
      </c>
      <c r="B1318" s="2" t="str">
        <f>IFERROR(__xludf.DUMMYFUNCTION("GOOGLETRANSLATE(A1318,""en"",""hi"")"),"आवास सुविधा के लिए डेस्क, सीमित धारीदार स्कर्ट की विशेषता है")</f>
        <v>आवास सुविधा के लिए डेस्क, सीमित धारीदार स्कर्ट की विशेषता है</v>
      </c>
    </row>
    <row r="1319">
      <c r="A1319" s="1" t="s">
        <v>1307</v>
      </c>
      <c r="B1319" s="2" t="str">
        <f>IFERROR(__xludf.DUMMYFUNCTION("GOOGLETRANSLATE(A1319,""en"",""hi"")"),"धार्मिक पुरुष उज्ज्वल सूरज की रोशनी में टाइल किए गए फुटपाथ पर अपनी छाया कास्टिंग करते हैं")</f>
        <v>धार्मिक पुरुष उज्ज्वल सूरज की रोशनी में टाइल किए गए फुटपाथ पर अपनी छाया कास्टिंग करते हैं</v>
      </c>
    </row>
    <row r="1320">
      <c r="A1320" s="1" t="s">
        <v>1308</v>
      </c>
      <c r="B1320" s="2" t="str">
        <f>IFERROR(__xludf.DUMMYFUNCTION("GOOGLETRANSLATE(A1320,""en"",""hi"")"),"कॉमेडियन और व्यक्ति घटना में भाग लेते हैं।")</f>
        <v>कॉमेडियन और व्यक्ति घटना में भाग लेते हैं।</v>
      </c>
    </row>
    <row r="1321">
      <c r="A1321" s="1" t="s">
        <v>1309</v>
      </c>
      <c r="B1321" s="2" t="str">
        <f>IFERROR(__xludf.DUMMYFUNCTION("GOOGLETRANSLATE(A1321,""en"",""hi"")"),"एक नक्शा पकड़े हुए आनंदमय युवा लड़की।")</f>
        <v>एक नक्शा पकड़े हुए आनंदमय युवा लड़की।</v>
      </c>
    </row>
    <row r="1322">
      <c r="A1322" s="1" t="s">
        <v>1310</v>
      </c>
      <c r="B1322" s="2" t="str">
        <f>IFERROR(__xludf.DUMMYFUNCTION("GOOGLETRANSLATE(A1322,""en"",""hi"")"),"एक वेक्टर कला चित्रण पर रेसिंग कार")</f>
        <v>एक वेक्टर कला चित्रण पर रेसिंग कार</v>
      </c>
    </row>
    <row r="1323">
      <c r="A1323" s="1" t="s">
        <v>1311</v>
      </c>
      <c r="B1323" s="2" t="str">
        <f>IFERROR(__xludf.DUMMYFUNCTION("GOOGLETRANSLATE(A1323,""en"",""hi"")"),"द्रव्यमान के दौरान पेशे का चित्रण")</f>
        <v>द्रव्यमान के दौरान पेशे का चित्रण</v>
      </c>
    </row>
    <row r="1324">
      <c r="A1324" s="1" t="s">
        <v>1312</v>
      </c>
      <c r="B1324" s="2" t="str">
        <f>IFERROR(__xludf.DUMMYFUNCTION("GOOGLETRANSLATE(A1324,""en"",""hi"")"),"अभिनेता ब्रिटेन की फिल्म प्रीमियर में भाग लेता है")</f>
        <v>अभिनेता ब्रिटेन की फिल्म प्रीमियर में भाग लेता है</v>
      </c>
    </row>
    <row r="1325">
      <c r="A1325" s="1" t="s">
        <v>1313</v>
      </c>
      <c r="B1325" s="2" t="str">
        <f>IFERROR(__xludf.DUMMYFUNCTION("GOOGLETRANSLATE(A1325,""en"",""hi"")"),"देर से वसंत के दिन के सामने एक बरगद के पेड़ के नीचे सूखे पत्तियां")</f>
        <v>देर से वसंत के दिन के सामने एक बरगद के पेड़ के नीचे सूखे पत्तियां</v>
      </c>
    </row>
    <row r="1326">
      <c r="A1326" s="1" t="s">
        <v>1314</v>
      </c>
      <c r="B1326" s="2" t="str">
        <f>IFERROR(__xludf.DUMMYFUNCTION("GOOGLETRANSLATE(A1326,""en"",""hi"")"),"एक पगड़ी में कार्यकर्ता अपने रेट्रो साइकिल पर झुकता है")</f>
        <v>एक पगड़ी में कार्यकर्ता अपने रेट्रो साइकिल पर झुकता है</v>
      </c>
    </row>
    <row r="1327">
      <c r="A1327" s="1" t="s">
        <v>1315</v>
      </c>
      <c r="B1327" s="2" t="str">
        <f>IFERROR(__xludf.DUMMYFUNCTION("GOOGLETRANSLATE(A1327,""en"",""hi"")"),"कलाकार को आयोजित किए जा रहे समारोह से पहले लाल कालीन पर एक तस्वीर के लिए तैयार होता है।")</f>
        <v>कलाकार को आयोजित किए जा रहे समारोह से पहले लाल कालीन पर एक तस्वीर के लिए तैयार होता है।</v>
      </c>
    </row>
    <row r="1328">
      <c r="A1328" s="1" t="s">
        <v>1316</v>
      </c>
      <c r="B1328" s="2" t="str">
        <f>IFERROR(__xludf.DUMMYFUNCTION("GOOGLETRANSLATE(A1328,""en"",""hi"")"),"एक लकड़ी के पद से चिपकने वाली जैविक प्रजाति")</f>
        <v>एक लकड़ी के पद से चिपकने वाली जैविक प्रजाति</v>
      </c>
    </row>
    <row r="1329">
      <c r="A1329" s="1" t="s">
        <v>1317</v>
      </c>
      <c r="B1329" s="2" t="str">
        <f>IFERROR(__xludf.DUMMYFUNCTION("GOOGLETRANSLATE(A1329,""en"",""hi"")"),"पहाड़ों पर अरोड़ा बोरेलिस बनाएं")</f>
        <v>पहाड़ों पर अरोड़ा बोरेलिस बनाएं</v>
      </c>
    </row>
    <row r="1330">
      <c r="A1330" s="1" t="s">
        <v>1318</v>
      </c>
      <c r="B1330" s="2" t="str">
        <f>IFERROR(__xludf.DUMMYFUNCTION("GOOGLETRANSLATE(A1330,""en"",""hi"")"),"गर्म जूते या ठंडा चमड़े और कुछ भेदी में पुरुष")</f>
        <v>गर्म जूते या ठंडा चमड़े और कुछ भेदी में पुरुष</v>
      </c>
    </row>
    <row r="1331">
      <c r="A1331" s="1" t="s">
        <v>1319</v>
      </c>
      <c r="B1331" s="2" t="str">
        <f>IFERROR(__xludf.DUMMYFUNCTION("GOOGLETRANSLATE(A1331,""en"",""hi"")"),"अभिनेता लपेटने के लिए प्रीमियर में भाग लेते हैं")</f>
        <v>अभिनेता लपेटने के लिए प्रीमियर में भाग लेते हैं</v>
      </c>
    </row>
    <row r="1332">
      <c r="A1332" s="1" t="s">
        <v>1320</v>
      </c>
      <c r="B1332" s="2" t="str">
        <f>IFERROR(__xludf.DUMMYFUNCTION("GOOGLETRANSLATE(A1332,""en"",""hi"")"),"एक काले रंग की पृष्ठभूमि पर गोल्डन दानेदार सार बनावट।")</f>
        <v>एक काले रंग की पृष्ठभूमि पर गोल्डन दानेदार सार बनावट।</v>
      </c>
    </row>
    <row r="1333">
      <c r="A1333" s="1" t="s">
        <v>1321</v>
      </c>
      <c r="B1333" s="2" t="str">
        <f>IFERROR(__xludf.DUMMYFUNCTION("GOOGLETRANSLATE(A1333,""en"",""hi"")"),"महिला अपने पति को बास्केटबॉल खेल को खुश कर रही है")</f>
        <v>महिला अपने पति को बास्केटबॉल खेल को खुश कर रही है</v>
      </c>
    </row>
    <row r="1334">
      <c r="A1334" s="1" t="s">
        <v>1322</v>
      </c>
      <c r="B1334" s="2" t="str">
        <f>IFERROR(__xludf.DUMMYFUNCTION("GOOGLETRANSLATE(A1334,""en"",""hi"")"),"सबसे अच्छा प्राचीन मंदिर और खंडहर - खंडहर")</f>
        <v>सबसे अच्छा प्राचीन मंदिर और खंडहर - खंडहर</v>
      </c>
    </row>
    <row r="1335">
      <c r="A1335" s="1" t="s">
        <v>1323</v>
      </c>
      <c r="B1335" s="2" t="str">
        <f>IFERROR(__xludf.DUMMYFUNCTION("GOOGLETRANSLATE(A1335,""en"",""hi"")"),"रंगीन क्लासिक स्कूटर पार्क किए गए")</f>
        <v>रंगीन क्लासिक स्कूटर पार्क किए गए</v>
      </c>
    </row>
    <row r="1336">
      <c r="A1336" s="1" t="s">
        <v>1324</v>
      </c>
      <c r="B1336" s="2" t="str">
        <f>IFERROR(__xludf.DUMMYFUNCTION("GOOGLETRANSLATE(A1336,""en"",""hi"")"),"माँ पर खुदरा में अभिनेता!")</f>
        <v>माँ पर खुदरा में अभिनेता!</v>
      </c>
    </row>
    <row r="1337">
      <c r="A1337" s="1" t="s">
        <v>1325</v>
      </c>
      <c r="B1337" s="2" t="str">
        <f>IFERROR(__xludf.DUMMYFUNCTION("GOOGLETRANSLATE(A1337,""en"",""hi"")"),"एक कार्टून किशोर लड़की और गंभीर मुँहासे के साथ लड़का।")</f>
        <v>एक कार्टून किशोर लड़की और गंभीर मुँहासे के साथ लड़का।</v>
      </c>
    </row>
    <row r="1338">
      <c r="A1338" s="1" t="s">
        <v>1326</v>
      </c>
      <c r="B1338" s="2" t="str">
        <f>IFERROR(__xludf.DUMMYFUNCTION("GOOGLETRANSLATE(A1338,""en"",""hi"")"),"चाकू के साथ सब्जियों को काटने के लिए।")</f>
        <v>चाकू के साथ सब्जियों को काटने के लिए।</v>
      </c>
    </row>
    <row r="1339">
      <c r="A1339" s="1" t="s">
        <v>1327</v>
      </c>
      <c r="B1339" s="2" t="str">
        <f>IFERROR(__xludf.DUMMYFUNCTION("GOOGLETRANSLATE(A1339,""en"",""hi"")"),"स्केच शैली में एक सुंदर लड़की के चित्रण के साथ हाथ खींचा पानी रंग पृष्ठभूमि।")</f>
        <v>स्केच शैली में एक सुंदर लड़की के चित्रण के साथ हाथ खींचा पानी रंग पृष्ठभूमि।</v>
      </c>
    </row>
    <row r="1340">
      <c r="A1340" s="1" t="s">
        <v>1328</v>
      </c>
      <c r="B1340" s="2" t="str">
        <f>IFERROR(__xludf.DUMMYFUNCTION("GOOGLETRANSLATE(A1340,""en"",""hi"")"),"एक ग्लेशियल लैगून के ऊपर उत्तरी प्रकाश")</f>
        <v>एक ग्लेशियल लैगून के ऊपर उत्तरी प्रकाश</v>
      </c>
    </row>
    <row r="1341">
      <c r="A1341" s="1" t="s">
        <v>1329</v>
      </c>
      <c r="B1341" s="2" t="str">
        <f>IFERROR(__xludf.DUMMYFUNCTION("GOOGLETRANSLATE(A1341,""en"",""hi"")"),"पुलिस सभी मस्जिदों से राजनीतिक दल पर प्रतिबंध लगाने का प्रयास ... और एक शहर")</f>
        <v>पुलिस सभी मस्जिदों से राजनीतिक दल पर प्रतिबंध लगाने का प्रयास ... और एक शहर</v>
      </c>
    </row>
    <row r="1342">
      <c r="A1342" s="1" t="s">
        <v>1330</v>
      </c>
      <c r="B1342" s="2" t="str">
        <f>IFERROR(__xludf.DUMMYFUNCTION("GOOGLETRANSLATE(A1342,""en"",""hi"")"),"मैदान चित्रण में डॉक्टर और कई लोग")</f>
        <v>मैदान चित्रण में डॉक्टर और कई लोग</v>
      </c>
    </row>
    <row r="1343">
      <c r="A1343" s="1" t="s">
        <v>1331</v>
      </c>
      <c r="B1343" s="2" t="str">
        <f>IFERROR(__xludf.DUMMYFUNCTION("GOOGLETRANSLATE(A1343,""en"",""hi"")"),"बड़े शहर में बरसात की रात")</f>
        <v>बड़े शहर में बरसात की रात</v>
      </c>
    </row>
    <row r="1344">
      <c r="A1344" s="1" t="s">
        <v>930</v>
      </c>
      <c r="B1344" s="2" t="str">
        <f>IFERROR(__xludf.DUMMYFUNCTION("GOOGLETRANSLATE(A1344,""en"",""hi"")"),"छवि में हो सकता है: व्यक्ति, मंच पर और एक संगीत वाद्ययंत्र बजाना")</f>
        <v>छवि में हो सकता है: व्यक्ति, मंच पर और एक संगीत वाद्ययंत्र बजाना</v>
      </c>
    </row>
    <row r="1345">
      <c r="A1345" s="1" t="s">
        <v>1332</v>
      </c>
      <c r="B1345" s="2" t="str">
        <f>IFERROR(__xludf.DUMMYFUNCTION("GOOGLETRANSLATE(A1345,""en"",""hi"")"),"समारोह के परास्नातक प्रेस सम्मेलन में भाग लेते हैं।")</f>
        <v>समारोह के परास्नातक प्रेस सम्मेलन में भाग लेते हैं।</v>
      </c>
    </row>
    <row r="1346">
      <c r="A1346" s="1" t="s">
        <v>1333</v>
      </c>
      <c r="B1346" s="2" t="str">
        <f>IFERROR(__xludf.DUMMYFUNCTION("GOOGLETRANSLATE(A1346,""en"",""hi"")"),"एक शाखा पर बैठे कबूतरों का झुंड।")</f>
        <v>एक शाखा पर बैठे कबूतरों का झुंड।</v>
      </c>
    </row>
    <row r="1347">
      <c r="A1347" s="1" t="s">
        <v>1334</v>
      </c>
      <c r="B1347" s="2" t="str">
        <f>IFERROR(__xludf.DUMMYFUNCTION("GOOGLETRANSLATE(A1347,""en"",""hi"")"),"उन लोगों के लिए हमेशा फूल होते हैं जो उन्हें देखना चाहते हैं।")</f>
        <v>उन लोगों के लिए हमेशा फूल होते हैं जो उन्हें देखना चाहते हैं।</v>
      </c>
    </row>
    <row r="1348">
      <c r="A1348" s="1" t="s">
        <v>1335</v>
      </c>
      <c r="B1348" s="2" t="str">
        <f>IFERROR(__xludf.DUMMYFUNCTION("GOOGLETRANSLATE(A1348,""en"",""hi"")"),"पशु चिकित्सक एक कुत्ते को इंजेक्शन देते हुए")</f>
        <v>पशु चिकित्सक एक कुत्ते को इंजेक्शन देते हुए</v>
      </c>
    </row>
    <row r="1349">
      <c r="A1349" s="1" t="s">
        <v>1336</v>
      </c>
      <c r="B1349" s="2" t="str">
        <f>IFERROR(__xludf.DUMMYFUNCTION("GOOGLETRANSLATE(A1349,""en"",""hi"")"),"बगीचे में एक विशाल!")</f>
        <v>बगीचे में एक विशाल!</v>
      </c>
    </row>
    <row r="1350">
      <c r="A1350" s="1" t="s">
        <v>1337</v>
      </c>
      <c r="B1350" s="2" t="str">
        <f>IFERROR(__xludf.DUMMYFUNCTION("GOOGLETRANSLATE(A1350,""en"",""hi"")"),"नीला रंग है: व्यक्ति एक नीले स्वेटर में ठाठ लग रहा था जो अपनी भेदी आंखों को ऑफसेट करता था")</f>
        <v>नीला रंग है: व्यक्ति एक नीले स्वेटर में ठाठ लग रहा था जो अपनी भेदी आंखों को ऑफसेट करता था</v>
      </c>
    </row>
    <row r="1351">
      <c r="A1351" s="1" t="s">
        <v>1338</v>
      </c>
      <c r="B1351" s="2" t="str">
        <f>IFERROR(__xludf.DUMMYFUNCTION("GOOGLETRANSLATE(A1351,""en"",""hi"")"),"कॉलेज में समुद्र तट पर कार्ड खेलने के लिए इस्तेमाल किया!")</f>
        <v>कॉलेज में समुद्र तट पर कार्ड खेलने के लिए इस्तेमाल किया!</v>
      </c>
    </row>
    <row r="1352">
      <c r="A1352" s="1" t="s">
        <v>1339</v>
      </c>
      <c r="B1352" s="2" t="str">
        <f>IFERROR(__xludf.DUMMYFUNCTION("GOOGLETRANSLATE(A1352,""en"",""hi"")"),"खोपड़ी: एक सफेद पृष्ठभूमि पर शानदार जीवों की खोपड़ी का 3 डी रेंडर चित्रण।")</f>
        <v>खोपड़ी: एक सफेद पृष्ठभूमि पर शानदार जीवों की खोपड़ी का 3 डी रेंडर चित्रण।</v>
      </c>
    </row>
    <row r="1353">
      <c r="A1353" s="1" t="s">
        <v>1340</v>
      </c>
      <c r="B1353" s="2" t="str">
        <f>IFERROR(__xludf.DUMMYFUNCTION("GOOGLETRANSLATE(A1353,""en"",""hi"")"),"घर कहा जाता है हेमलेट में स्थित है और समुद्र तट से सिर्फ कदम है")</f>
        <v>घर कहा जाता है हेमलेट में स्थित है और समुद्र तट से सिर्फ कदम है</v>
      </c>
    </row>
    <row r="1354">
      <c r="A1354" s="1" t="s">
        <v>1341</v>
      </c>
      <c r="B1354" s="2" t="str">
        <f>IFERROR(__xludf.DUMMYFUNCTION("GOOGLETRANSLATE(A1354,""en"",""hi"")"),"सर्कल के आकार में लोगों का बड़ा समूह।")</f>
        <v>सर्कल के आकार में लोगों का बड़ा समूह।</v>
      </c>
    </row>
    <row r="1355">
      <c r="A1355" s="1" t="s">
        <v>1342</v>
      </c>
      <c r="B1355" s="2" t="str">
        <f>IFERROR(__xludf.DUMMYFUNCTION("GOOGLETRANSLATE(A1355,""en"",""hi"")"),"क्षेत्र पहली बार बर्फ देखता है")</f>
        <v>क्षेत्र पहली बार बर्फ देखता है</v>
      </c>
    </row>
    <row r="1356">
      <c r="A1356" s="1" t="s">
        <v>1343</v>
      </c>
      <c r="B1356" s="2" t="str">
        <f>IFERROR(__xludf.DUMMYFUNCTION("GOOGLETRANSLATE(A1356,""en"",""hi"")"),"एक फोटो के लिए व्यक्ति, बाएं, और राष्ट्रपति और सीईओ मुस्कान।")</f>
        <v>एक फोटो के लिए व्यक्ति, बाएं, और राष्ट्रपति और सीईओ मुस्कान।</v>
      </c>
    </row>
    <row r="1357">
      <c r="A1357" s="1" t="s">
        <v>1344</v>
      </c>
      <c r="B1357" s="2" t="str">
        <f>IFERROR(__xludf.DUMMYFUNCTION("GOOGLETRANSLATE(A1357,""en"",""hi"")"),"हैप्पी स्नोबोर्डर ब्लू स्काई डे पर हवा में अपने स्नोबोर्ड को लिफ्ट करता है")</f>
        <v>हैप्पी स्नोबोर्डर ब्लू स्काई डे पर हवा में अपने स्नोबोर्ड को लिफ्ट करता है</v>
      </c>
    </row>
    <row r="1358">
      <c r="A1358" s="1" t="s">
        <v>1345</v>
      </c>
      <c r="B1358" s="2" t="str">
        <f>IFERROR(__xludf.DUMMYFUNCTION("GOOGLETRANSLATE(A1358,""en"",""hi"")"),"अधिकांश हिबिस्कस की तुलना में एक छोटा फूल, लेकिन शो के साथ इस तरह के एक जीवंत लाल, पत्तियों को रोकना।")</f>
        <v>अधिकांश हिबिस्कस की तुलना में एक छोटा फूल, लेकिन शो के साथ इस तरह के एक जीवंत लाल, पत्तियों को रोकना।</v>
      </c>
    </row>
    <row r="1359">
      <c r="A1359" s="1" t="s">
        <v>1346</v>
      </c>
      <c r="B1359" s="2" t="str">
        <f>IFERROR(__xludf.DUMMYFUNCTION("GOOGLETRANSLATE(A1359,""en"",""hi"")"),"एक प्रयोग पर एक प्रयोगशाला में काम करने वाली किशोर लड़की और लड़का")</f>
        <v>एक प्रयोग पर एक प्रयोगशाला में काम करने वाली किशोर लड़की और लड़का</v>
      </c>
    </row>
    <row r="1360">
      <c r="A1360" s="1" t="s">
        <v>1347</v>
      </c>
      <c r="B1360" s="2" t="str">
        <f>IFERROR(__xludf.DUMMYFUNCTION("GOOGLETRANSLATE(A1360,""en"",""hi"")"),"नरम रॉक कलाकार श्रृंखला के हिस्से के रूप में मंच पर प्रदर्शन करता है।")</f>
        <v>नरम रॉक कलाकार श्रृंखला के हिस्से के रूप में मंच पर प्रदर्शन करता है।</v>
      </c>
    </row>
    <row r="1361">
      <c r="A1361" s="1" t="s">
        <v>1348</v>
      </c>
      <c r="B1361" s="2" t="str">
        <f>IFERROR(__xludf.DUMMYFUNCTION("GOOGLETRANSLATE(A1361,""en"",""hi"")"),"गोल्फर्स ने टीम को एक स्पार्क प्रदान किया।")</f>
        <v>गोल्फर्स ने टीम को एक स्पार्क प्रदान किया।</v>
      </c>
    </row>
    <row r="1362">
      <c r="A1362" s="1" t="s">
        <v>1349</v>
      </c>
      <c r="B1362" s="2" t="str">
        <f>IFERROR(__xludf.DUMMYFUNCTION("GOOGLETRANSLATE(A1362,""en"",""hi"")"),"इतना सूट नहीं: व्यक्ति ने समाचार पत्र को बताया कि टीवी निर्माता ने उन्हें मालिश के लिए पूछा और बाद में उसे शॉवर देखने के लिए कहा")</f>
        <v>इतना सूट नहीं: व्यक्ति ने समाचार पत्र को बताया कि टीवी निर्माता ने उन्हें मालिश के लिए पूछा और बाद में उसे शॉवर देखने के लिए कहा</v>
      </c>
    </row>
    <row r="1363">
      <c r="A1363" s="1" t="s">
        <v>1350</v>
      </c>
      <c r="B1363" s="2" t="str">
        <f>IFERROR(__xludf.DUMMYFUNCTION("GOOGLETRANSLATE(A1363,""en"",""hi"")"),"सच्चा प्यार उन लोगों के लिए आता है जो प्रतीक्षा करते हैं।")</f>
        <v>सच्चा प्यार उन लोगों के लिए आता है जो प्रतीक्षा करते हैं।</v>
      </c>
    </row>
    <row r="1364">
      <c r="A1364" s="1" t="s">
        <v>1351</v>
      </c>
      <c r="B1364" s="2" t="str">
        <f>IFERROR(__xludf.DUMMYFUNCTION("GOOGLETRANSLATE(A1364,""en"",""hi"")"),"युवा फोटोग्राफर पर्वत परिदृश्य में कैमरा और तिपाई के साथ प्रकृति में काम कर लम्बरजैक के रूप में पहने हुए")</f>
        <v>युवा फोटोग्राफर पर्वत परिदृश्य में कैमरा और तिपाई के साथ प्रकृति में काम कर लम्बरजैक के रूप में पहने हुए</v>
      </c>
    </row>
    <row r="1365">
      <c r="A1365" s="1" t="s">
        <v>1352</v>
      </c>
      <c r="B1365" s="2" t="str">
        <f>IFERROR(__xludf.DUMMYFUNCTION("GOOGLETRANSLATE(A1365,""en"",""hi"")"),"संपत्ति छवि # शहर के करीब और समुद्र तट पर")</f>
        <v>संपत्ति छवि # शहर के करीब और समुद्र तट पर</v>
      </c>
    </row>
    <row r="1366">
      <c r="A1366" s="1" t="s">
        <v>1353</v>
      </c>
      <c r="B1366" s="2" t="str">
        <f>IFERROR(__xludf.DUMMYFUNCTION("GOOGLETRANSLATE(A1366,""en"",""hi"")"),"एक नीली पृष्ठभूमि पर सितारों के साथ सार twirl")</f>
        <v>एक नीली पृष्ठभूमि पर सितारों के साथ सार twirl</v>
      </c>
    </row>
    <row r="1367">
      <c r="A1367" s="1" t="s">
        <v>1354</v>
      </c>
      <c r="B1367" s="2" t="str">
        <f>IFERROR(__xludf.DUMMYFUNCTION("GOOGLETRANSLATE(A1367,""en"",""hi"")"),"टोपी में सुंदर किशोर लड़की खुशी से एक सफेद पृष्ठभूमि स्टॉक फुटेज वीडियो पर अपने कुत्ते को गले लगाती है")</f>
        <v>टोपी में सुंदर किशोर लड़की खुशी से एक सफेद पृष्ठभूमि स्टॉक फुटेज वीडियो पर अपने कुत्ते को गले लगाती है</v>
      </c>
    </row>
    <row r="1368">
      <c r="A1368" s="1" t="s">
        <v>1355</v>
      </c>
      <c r="B1368" s="2" t="str">
        <f>IFERROR(__xludf.DUMMYFUNCTION("GOOGLETRANSLATE(A1368,""en"",""hi"")"),"रेस्तरां की श्रृंखला में से एक के बाहर नियॉन साइन")</f>
        <v>रेस्तरां की श्रृंखला में से एक के बाहर नियॉन साइन</v>
      </c>
    </row>
    <row r="1369">
      <c r="A1369" s="1" t="s">
        <v>1356</v>
      </c>
      <c r="B1369" s="2" t="str">
        <f>IFERROR(__xludf.DUMMYFUNCTION("GOOGLETRANSLATE(A1369,""en"",""hi"")"),"पॉप रॉक कलाकार ने अपने स्टाइलिज्ड ग्रे बालों को दिखाया क्योंकि वह पुरस्कारों में बिजनेसपर्सन के साथ रेड कार्पेट चलती है")</f>
        <v>पॉप रॉक कलाकार ने अपने स्टाइलिज्ड ग्रे बालों को दिखाया क्योंकि वह पुरस्कारों में बिजनेसपर्सन के साथ रेड कार्पेट चलती है</v>
      </c>
    </row>
    <row r="1370">
      <c r="A1370" s="1" t="s">
        <v>1357</v>
      </c>
      <c r="B1370" s="2" t="str">
        <f>IFERROR(__xludf.DUMMYFUNCTION("GOOGLETRANSLATE(A1370,""en"",""hi"")"),"सुपर स्लो मोशन में मूंगफली एक नरम सतह पर गिरती है")</f>
        <v>सुपर स्लो मोशन में मूंगफली एक नरम सतह पर गिरती है</v>
      </c>
    </row>
    <row r="1371">
      <c r="A1371" s="1" t="s">
        <v>1358</v>
      </c>
      <c r="B1371" s="2" t="str">
        <f>IFERROR(__xludf.DUMMYFUNCTION("GOOGLETRANSLATE(A1371,""en"",""hi"")"),"पैटर्न पारंपरिक स्वेटर से प्रेरित है।")</f>
        <v>पैटर्न पारंपरिक स्वेटर से प्रेरित है।</v>
      </c>
    </row>
    <row r="1372">
      <c r="A1372" s="1" t="s">
        <v>1359</v>
      </c>
      <c r="B1372" s="2" t="str">
        <f>IFERROR(__xludf.DUMMYFUNCTION("GOOGLETRANSLATE(A1372,""en"",""hi"")"),"एक कार के रियरव्यू मिरर में प्रतिबिंब")</f>
        <v>एक कार के रियरव्यू मिरर में प्रतिबिंब</v>
      </c>
    </row>
    <row r="1373">
      <c r="A1373" s="1" t="s">
        <v>1360</v>
      </c>
      <c r="B1373" s="2" t="str">
        <f>IFERROR(__xludf.DUMMYFUNCTION("GOOGLETRANSLATE(A1373,""en"",""hi"")"),"खाद्य पदार्थ जो आपको सुबह कभी नहीं खाना चाहिए")</f>
        <v>खाद्य पदार्थ जो आपको सुबह कभी नहीं खाना चाहिए</v>
      </c>
    </row>
    <row r="1374">
      <c r="A1374" s="1" t="s">
        <v>1361</v>
      </c>
      <c r="B1374" s="2" t="str">
        <f>IFERROR(__xludf.DUMMYFUNCTION("GOOGLETRANSLATE(A1374,""en"",""hi"")"),"बर्फीली ठंडे पहाड़ों में ग्लेशियर।")</f>
        <v>बर्फीली ठंडे पहाड़ों में ग्लेशियर।</v>
      </c>
    </row>
    <row r="1375">
      <c r="A1375" s="1" t="s">
        <v>1362</v>
      </c>
      <c r="B1375" s="2" t="str">
        <f>IFERROR(__xludf.DUMMYFUNCTION("GOOGLETRANSLATE(A1375,""en"",""hi"")"),"अच्छा, बोल्ट और व्हील हब के बीच फिट स्नग")</f>
        <v>अच्छा, बोल्ट और व्हील हब के बीच फिट स्नग</v>
      </c>
    </row>
    <row r="1376">
      <c r="A1376" s="1" t="s">
        <v>1363</v>
      </c>
      <c r="B1376" s="2" t="str">
        <f>IFERROR(__xludf.DUMMYFUNCTION("GOOGLETRANSLATE(A1376,""en"",""hi"")"),"व्यक्ति / नर्तक के पास पुस्तक के पूर्वाभ्यास के दौरान अच्छा रूप और एक बड़ी मुस्कान है।")</f>
        <v>व्यक्ति / नर्तक के पास पुस्तक के पूर्वाभ्यास के दौरान अच्छा रूप और एक बड़ी मुस्कान है।</v>
      </c>
    </row>
    <row r="1377">
      <c r="A1377" s="1" t="s">
        <v>1364</v>
      </c>
      <c r="B1377" s="2" t="str">
        <f>IFERROR(__xludf.DUMMYFUNCTION("GOOGLETRANSLATE(A1377,""en"",""hi"")"),"मित्र के साथ अभिनेता एक घटना में भाग लेते हैं")</f>
        <v>मित्र के साथ अभिनेता एक घटना में भाग लेते हैं</v>
      </c>
    </row>
    <row r="1378">
      <c r="A1378" s="1" t="s">
        <v>1365</v>
      </c>
      <c r="B1378" s="2" t="str">
        <f>IFERROR(__xludf.DUMMYFUNCTION("GOOGLETRANSLATE(A1378,""en"",""hi"")"),"व्यक्ति की शैली में लोगो")</f>
        <v>व्यक्ति की शैली में लोगो</v>
      </c>
    </row>
    <row r="1379">
      <c r="A1379" s="1" t="s">
        <v>1366</v>
      </c>
      <c r="B1379" s="2" t="str">
        <f>IFERROR(__xludf.DUMMYFUNCTION("GOOGLETRANSLATE(A1379,""en"",""hi"")"),"एक पुल की शादी में समारोह")</f>
        <v>एक पुल की शादी में समारोह</v>
      </c>
    </row>
    <row r="1380">
      <c r="A1380" s="1" t="s">
        <v>1367</v>
      </c>
      <c r="B1380" s="2" t="str">
        <f>IFERROR(__xludf.DUMMYFUNCTION("GOOGLETRANSLATE(A1380,""en"",""hi"")"),"एक शेर के सिर के साथ एक कुत्ता अपने फर में कटौती एक पालतू जानवर की दुकान में देखा जाता है")</f>
        <v>एक शेर के सिर के साथ एक कुत्ता अपने फर में कटौती एक पालतू जानवर की दुकान में देखा जाता है</v>
      </c>
    </row>
    <row r="1381">
      <c r="A1381" s="1" t="s">
        <v>1368</v>
      </c>
      <c r="B1381" s="2" t="str">
        <f>IFERROR(__xludf.DUMMYFUNCTION("GOOGLETRANSLATE(A1381,""en"",""hi"")"),"शादी से पहले दुल्हन और दुल्हन की माँ")</f>
        <v>शादी से पहले दुल्हन और दुल्हन की माँ</v>
      </c>
    </row>
    <row r="1382">
      <c r="A1382" s="1" t="s">
        <v>1369</v>
      </c>
      <c r="B1382" s="2" t="str">
        <f>IFERROR(__xludf.DUMMYFUNCTION("GOOGLETRANSLATE(A1382,""en"",""hi"")"),"फिल्म फेस्टिवल के दौरान व्यक्ति एक लाल कालीन चलता है")</f>
        <v>फिल्म फेस्टिवल के दौरान व्यक्ति एक लाल कालीन चलता है</v>
      </c>
    </row>
    <row r="1383">
      <c r="A1383" s="1" t="s">
        <v>1370</v>
      </c>
      <c r="B1383" s="2" t="str">
        <f>IFERROR(__xludf.DUMMYFUNCTION("GOOGLETRANSLATE(A1383,""en"",""hi"")"),"एक पुलिस अधिकारी यातायात को रीडायरेक्ट करता है।")</f>
        <v>एक पुलिस अधिकारी यातायात को रीडायरेक्ट करता है।</v>
      </c>
    </row>
    <row r="1384">
      <c r="A1384" s="1" t="s">
        <v>1371</v>
      </c>
      <c r="B1384" s="2" t="str">
        <f>IFERROR(__xludf.DUMMYFUNCTION("GOOGLETRANSLATE(A1384,""en"",""hi"")"),"एनालॉग गेज और एक डिजिटल डिस्प्ले ड्राइवर के लिए जानकारी प्रदान करता है।")</f>
        <v>एनालॉग गेज और एक डिजिटल डिस्प्ले ड्राइवर के लिए जानकारी प्रदान करता है।</v>
      </c>
    </row>
    <row r="1385">
      <c r="A1385" s="1" t="s">
        <v>1372</v>
      </c>
      <c r="B1385" s="2" t="str">
        <f>IFERROR(__xludf.DUMMYFUNCTION("GOOGLETRANSLATE(A1385,""en"",""hi"")"),"4K इंद्रधनुष रंगीन पेंट नीचे ड्रिप करता है और अल्फा मैट के साथ कवर करता है")</f>
        <v>4K इंद्रधनुष रंगीन पेंट नीचे ड्रिप करता है और अल्फा मैट के साथ कवर करता है</v>
      </c>
    </row>
    <row r="1386">
      <c r="A1386" s="1" t="s">
        <v>1373</v>
      </c>
      <c r="B1386" s="2" t="str">
        <f>IFERROR(__xludf.DUMMYFUNCTION("GOOGLETRANSLATE(A1386,""en"",""hi"")"),"राजनेता एक लड़की के चेहरे को पिच करता है।")</f>
        <v>राजनेता एक लड़की के चेहरे को पिच करता है।</v>
      </c>
    </row>
    <row r="1387">
      <c r="A1387" s="1" t="s">
        <v>1374</v>
      </c>
      <c r="B1387" s="2" t="str">
        <f>IFERROR(__xludf.DUMMYFUNCTION("GOOGLETRANSLATE(A1387,""en"",""hi"")"),"एक तालाब पर सफेद हंस")</f>
        <v>एक तालाब पर सफेद हंस</v>
      </c>
    </row>
    <row r="1388">
      <c r="A1388" s="1" t="s">
        <v>1375</v>
      </c>
      <c r="B1388" s="2" t="str">
        <f>IFERROR(__xludf.DUMMYFUNCTION("GOOGLETRANSLATE(A1388,""en"",""hi"")"),"एक डिजिटल कैमरा पर चित्र देख रहे महिला")</f>
        <v>एक डिजिटल कैमरा पर चित्र देख रहे महिला</v>
      </c>
    </row>
    <row r="1389">
      <c r="A1389" s="1" t="s">
        <v>1376</v>
      </c>
      <c r="B1389" s="2" t="str">
        <f>IFERROR(__xludf.DUMMYFUNCTION("GOOGLETRANSLATE(A1389,""en"",""hi"")"),"संगीत वीडियो कलाकार और कलाकार फैशन सप्ताह के दौरान फैशन शो में भाग लेते हैं।")</f>
        <v>संगीत वीडियो कलाकार और कलाकार फैशन सप्ताह के दौरान फैशन शो में भाग लेते हैं।</v>
      </c>
    </row>
    <row r="1390">
      <c r="A1390" s="1" t="s">
        <v>1377</v>
      </c>
      <c r="B1390" s="2" t="str">
        <f>IFERROR(__xludf.DUMMYFUNCTION("GOOGLETRANSLATE(A1390,""en"",""hi"")"),"अमेरिकी फुटबॉल खिलाड़ी खेल टीम के खिलाफ दूसरी तिमाही में एक पकड़ के बाद चलता है।")</f>
        <v>अमेरिकी फुटबॉल खिलाड़ी खेल टीम के खिलाफ दूसरी तिमाही में एक पकड़ के बाद चलता है।</v>
      </c>
    </row>
    <row r="1391">
      <c r="A1391" s="1" t="s">
        <v>1378</v>
      </c>
      <c r="B1391" s="2" t="str">
        <f>IFERROR(__xludf.DUMMYFUNCTION("GOOGLETRANSLATE(A1391,""en"",""hi"")"),"मंदिर के लॉन।")</f>
        <v>मंदिर के लॉन।</v>
      </c>
    </row>
    <row r="1392">
      <c r="A1392" s="1" t="s">
        <v>1379</v>
      </c>
      <c r="B1392" s="2" t="str">
        <f>IFERROR(__xludf.DUMMYFUNCTION("GOOGLETRANSLATE(A1392,""en"",""hi"")"),"अपने पहले दांतों के साथ एक किशोर गोरिल्ला की खोपड़ी")</f>
        <v>अपने पहले दांतों के साथ एक किशोर गोरिल्ला की खोपड़ी</v>
      </c>
    </row>
    <row r="1393">
      <c r="A1393" s="1" t="s">
        <v>1380</v>
      </c>
      <c r="B1393" s="2" t="str">
        <f>IFERROR(__xludf.DUMMYFUNCTION("GOOGLETRANSLATE(A1393,""en"",""hi"")"),"एक माँ अपनी बेटी को पार्क में खड़ी करने में मदद करती है")</f>
        <v>एक माँ अपनी बेटी को पार्क में खड़ी करने में मदद करती है</v>
      </c>
    </row>
    <row r="1394">
      <c r="A1394" s="1" t="s">
        <v>1381</v>
      </c>
      <c r="B1394" s="2" t="str">
        <f>IFERROR(__xludf.DUMMYFUNCTION("GOOGLETRANSLATE(A1394,""en"",""hi"")"),"इस घर में बिल्ली का अधिकार है।")</f>
        <v>इस घर में बिल्ली का अधिकार है।</v>
      </c>
    </row>
    <row r="1395">
      <c r="A1395" s="1" t="s">
        <v>1382</v>
      </c>
      <c r="B1395" s="2" t="str">
        <f>IFERROR(__xludf.DUMMYFUNCTION("GOOGLETRANSLATE(A1395,""en"",""hi"")"),"महोत्सव के दौरान कलाकार ऑनस्टेज करता है।")</f>
        <v>महोत्सव के दौरान कलाकार ऑनस्टेज करता है।</v>
      </c>
    </row>
    <row r="1396">
      <c r="A1396" s="1" t="s">
        <v>1383</v>
      </c>
      <c r="B1396" s="2" t="str">
        <f>IFERROR(__xludf.DUMMYFUNCTION("GOOGLETRANSLATE(A1396,""en"",""hi"")"),"फिल्म निदेशक प्रीमियर में भाग लेते हैं।")</f>
        <v>फिल्म निदेशक प्रीमियर में भाग लेते हैं।</v>
      </c>
    </row>
    <row r="1397">
      <c r="A1397" s="1" t="s">
        <v>1384</v>
      </c>
      <c r="B1397" s="2" t="str">
        <f>IFERROR(__xludf.DUMMYFUNCTION("GOOGLETRANSLATE(A1397,""en"",""hi"")"),"एक कृत्रिम मंदिर की छत पर आराम करने वाली जैविक उप-प्रजातियां।")</f>
        <v>एक कृत्रिम मंदिर की छत पर आराम करने वाली जैविक उप-प्रजातियां।</v>
      </c>
    </row>
    <row r="1398">
      <c r="A1398" s="1" t="s">
        <v>1385</v>
      </c>
      <c r="B1398" s="2" t="str">
        <f>IFERROR(__xludf.DUMMYFUNCTION("GOOGLETRANSLATE(A1398,""en"",""hi"")"),"किसी शहर के व्यक्ति ने गेंद को शुक्रवार की रात एक निपटने का प्रयास किया।")</f>
        <v>किसी शहर के व्यक्ति ने गेंद को शुक्रवार की रात एक निपटने का प्रयास किया।</v>
      </c>
    </row>
    <row r="1399">
      <c r="A1399" s="1" t="s">
        <v>1386</v>
      </c>
      <c r="B1399" s="2" t="str">
        <f>IFERROR(__xludf.DUMMYFUNCTION("GOOGLETRANSLATE(A1399,""en"",""hi"")"),"एक लंबी स्कर्ट और बोहो शैली के कपड़े के साथ लड़की प्रीमियम वेक्टर")</f>
        <v>एक लंबी स्कर्ट और बोहो शैली के कपड़े के साथ लड़की प्रीमियम वेक्टर</v>
      </c>
    </row>
    <row r="1400">
      <c r="A1400" s="1" t="s">
        <v>1387</v>
      </c>
      <c r="B1400" s="2" t="str">
        <f>IFERROR(__xludf.DUMMYFUNCTION("GOOGLETRANSLATE(A1400,""en"",""hi"")"),"खुली आग पर भुना हुआ चेस्टनट का सबसे बड़ा जोखिम क्या है?")</f>
        <v>खुली आग पर भुना हुआ चेस्टनट का सबसे बड़ा जोखिम क्या है?</v>
      </c>
    </row>
    <row r="1401">
      <c r="A1401" s="1" t="s">
        <v>1388</v>
      </c>
      <c r="B1401" s="2" t="str">
        <f>IFERROR(__xludf.DUMMYFUNCTION("GOOGLETRANSLATE(A1401,""en"",""hi"")"),"आर्किटेक्चर द्वारा प्रेरित कंक्रीट स्टूल को पुल करें")</f>
        <v>आर्किटेक्चर द्वारा प्रेरित कंक्रीट स्टूल को पुल करें</v>
      </c>
    </row>
    <row r="1402">
      <c r="A1402" s="1" t="s">
        <v>1389</v>
      </c>
      <c r="B1402" s="2" t="str">
        <f>IFERROR(__xludf.DUMMYFUNCTION("GOOGLETRANSLATE(A1402,""en"",""hi"")"),"देहात के माध्यम से यात्रा में एक ट्रेन")</f>
        <v>देहात के माध्यम से यात्रा में एक ट्रेन</v>
      </c>
    </row>
    <row r="1403">
      <c r="A1403" s="1" t="s">
        <v>1390</v>
      </c>
      <c r="B1403" s="2" t="str">
        <f>IFERROR(__xludf.DUMMYFUNCTION("GOOGLETRANSLATE(A1403,""en"",""hi"")"),"व्यक्ति और रंगमंच चरित्र ने यह नहीं पूछा कि यह उन्हें कहाँ ले जाएगा।")</f>
        <v>व्यक्ति और रंगमंच चरित्र ने यह नहीं पूछा कि यह उन्हें कहाँ ले जाएगा।</v>
      </c>
    </row>
    <row r="1404">
      <c r="A1404" s="1" t="s">
        <v>1391</v>
      </c>
      <c r="B1404" s="2" t="str">
        <f>IFERROR(__xludf.DUMMYFUNCTION("GOOGLETRANSLATE(A1404,""en"",""hi"")"),"एक सफेद पिकेट बाड़ के पीछे हाउस और फ्रंट यार्ड")</f>
        <v>एक सफेद पिकेट बाड़ के पीछे हाउस और फ्रंट यार्ड</v>
      </c>
    </row>
    <row r="1405">
      <c r="A1405" s="1" t="s">
        <v>1392</v>
      </c>
      <c r="B1405" s="2" t="str">
        <f>IFERROR(__xludf.DUMMYFUNCTION("GOOGLETRANSLATE(A1405,""en"",""hi"")"),"हिप हॉप कलाकार का रैपर प्रीमियर में भाग लेता है")</f>
        <v>हिप हॉप कलाकार का रैपर प्रीमियर में भाग लेता है</v>
      </c>
    </row>
    <row r="1406">
      <c r="A1406" s="1" t="s">
        <v>1393</v>
      </c>
      <c r="B1406" s="2" t="str">
        <f>IFERROR(__xludf.DUMMYFUNCTION("GOOGLETRANSLATE(A1406,""en"",""hi"")"),"अभिनेता हस्ताक्षर करने की एक दुर्लभ तस्वीर ऑटोग्राफ।")</f>
        <v>अभिनेता हस्ताक्षर करने की एक दुर्लभ तस्वीर ऑटोग्राफ।</v>
      </c>
    </row>
    <row r="1407">
      <c r="A1407" s="1" t="s">
        <v>1394</v>
      </c>
      <c r="B1407" s="2" t="str">
        <f>IFERROR(__xludf.DUMMYFUNCTION("GOOGLETRANSLATE(A1407,""en"",""hi"")"),"इस दिल में कोई डर नहीं है")</f>
        <v>इस दिल में कोई डर नहीं है</v>
      </c>
    </row>
    <row r="1408">
      <c r="A1408" s="1" t="s">
        <v>1395</v>
      </c>
      <c r="B1408" s="2" t="str">
        <f>IFERROR(__xludf.DUMMYFUNCTION("GOOGLETRANSLATE(A1408,""en"",""hi"")"),"राजनेता कमांड समारोह के परिवर्तन के दौरान ध्यान में खड़ा है।")</f>
        <v>राजनेता कमांड समारोह के परिवर्तन के दौरान ध्यान में खड़ा है।</v>
      </c>
    </row>
    <row r="1409">
      <c r="A1409" s="1" t="s">
        <v>1396</v>
      </c>
      <c r="B1409" s="2" t="str">
        <f>IFERROR(__xludf.DUMMYFUNCTION("GOOGLETRANSLATE(A1409,""en"",""hi"")"),"चाय बागानों में से एक का परिदृश्य")</f>
        <v>चाय बागानों में से एक का परिदृश्य</v>
      </c>
    </row>
    <row r="1410">
      <c r="A1410" s="1" t="s">
        <v>1397</v>
      </c>
      <c r="B1410" s="2" t="str">
        <f>IFERROR(__xludf.DUMMYFUNCTION("GOOGLETRANSLATE(A1410,""en"",""hi"")"),"क्या आप पश्चिमी ईसाई अवकाश के बारे में योजना बना रहे हैं? आप निश्चित रूप से सोच रहे हैं कि आपके बच्चों के लिए कौन से कपड़े चुन दिए जाएंगे।")</f>
        <v>क्या आप पश्चिमी ईसाई अवकाश के बारे में योजना बना रहे हैं? आप निश्चित रूप से सोच रहे हैं कि आपके बच्चों के लिए कौन से कपड़े चुन दिए जाएंगे।</v>
      </c>
    </row>
    <row r="1411">
      <c r="A1411" s="1" t="s">
        <v>1398</v>
      </c>
      <c r="B1411" s="2" t="str">
        <f>IFERROR(__xludf.DUMMYFUNCTION("GOOGLETRANSLATE(A1411,""en"",""hi"")"),"एक लाल स्पॉटलाइट के साथ एक अंधेरे पृष्ठभूमि पर लाल शराब की बोतल और कांच")</f>
        <v>एक लाल स्पॉटलाइट के साथ एक अंधेरे पृष्ठभूमि पर लाल शराब की बोतल और कांच</v>
      </c>
    </row>
    <row r="1412">
      <c r="A1412" s="1" t="s">
        <v>1399</v>
      </c>
      <c r="B1412" s="2" t="str">
        <f>IFERROR(__xludf.DUMMYFUNCTION("GOOGLETRANSLATE(A1412,""en"",""hi"")"),"सभी आकारों और आकारों के कॉकटेल!")</f>
        <v>सभी आकारों और आकारों के कॉकटेल!</v>
      </c>
    </row>
    <row r="1413">
      <c r="A1413" s="1" t="s">
        <v>1400</v>
      </c>
      <c r="B1413" s="2" t="str">
        <f>IFERROR(__xludf.DUMMYFUNCTION("GOOGLETRANSLATE(A1413,""en"",""hi"")"),"बास्केटबॉल प्वाइंट गार्ड स्पोर्ट्स टीम के खिलाफ कोच के रूप में प्रतिक्रिया करता है।")</f>
        <v>बास्केटबॉल प्वाइंट गार्ड स्पोर्ट्स टीम के खिलाफ कोच के रूप में प्रतिक्रिया करता है।</v>
      </c>
    </row>
    <row r="1414">
      <c r="A1414" s="1" t="s">
        <v>1401</v>
      </c>
      <c r="B1414" s="2" t="str">
        <f>IFERROR(__xludf.DUMMYFUNCTION("GOOGLETRANSLATE(A1414,""en"",""hi"")"),"टाइगर शार्क एक बड़ी हिंसक मछली है जो समशीतोष्ण और उष्णकटिबंधीय समुद्र के पानी में रहता है")</f>
        <v>टाइगर शार्क एक बड़ी हिंसक मछली है जो समशीतोष्ण और उष्णकटिबंधीय समुद्र के पानी में रहता है</v>
      </c>
    </row>
    <row r="1415">
      <c r="A1415" s="1" t="s">
        <v>1402</v>
      </c>
      <c r="B1415" s="2" t="str">
        <f>IFERROR(__xludf.DUMMYFUNCTION("GOOGLETRANSLATE(A1415,""en"",""hi"")"),"वह अंतिम पत्ता, बस फरवरी में लटका हुआ")</f>
        <v>वह अंतिम पत्ता, बस फरवरी में लटका हुआ</v>
      </c>
    </row>
    <row r="1416">
      <c r="A1416" s="1" t="s">
        <v>1403</v>
      </c>
      <c r="B1416" s="2" t="str">
        <f>IFERROR(__xludf.DUMMYFUNCTION("GOOGLETRANSLATE(A1416,""en"",""hi"")"),"लोगों के बाद पुलिस स्टेशन के बाहर व्यक्ति और मनुष्य देखे जाते हैं।")</f>
        <v>लोगों के बाद पुलिस स्टेशन के बाहर व्यक्ति और मनुष्य देखे जाते हैं।</v>
      </c>
    </row>
    <row r="1417">
      <c r="A1417" s="1" t="s">
        <v>1404</v>
      </c>
      <c r="B1417" s="2" t="str">
        <f>IFERROR(__xludf.DUMMYFUNCTION("GOOGLETRANSLATE(A1417,""en"",""hi"")"),"पार्क में खेलने वाले बच्चे")</f>
        <v>पार्क में खेलने वाले बच्चे</v>
      </c>
    </row>
    <row r="1418">
      <c r="A1418" s="1" t="s">
        <v>1405</v>
      </c>
      <c r="B1418" s="2" t="str">
        <f>IFERROR(__xludf.DUMMYFUNCTION("GOOGLETRANSLATE(A1418,""en"",""hi"")"),"कुछ टीम बर्फ में मस्ती का आनंद लेती है")</f>
        <v>कुछ टीम बर्फ में मस्ती का आनंद लेती है</v>
      </c>
    </row>
    <row r="1419">
      <c r="A1419" s="1" t="s">
        <v>1406</v>
      </c>
      <c r="B1419" s="2" t="str">
        <f>IFERROR(__xludf.DUMMYFUNCTION("GOOGLETRANSLATE(A1419,""en"",""hi"")"),"व्यक्ति एक निवासी को भोजन प्रदान करता है")</f>
        <v>व्यक्ति एक निवासी को भोजन प्रदान करता है</v>
      </c>
    </row>
    <row r="1420">
      <c r="A1420" s="1" t="s">
        <v>1407</v>
      </c>
      <c r="B1420" s="2" t="str">
        <f>IFERROR(__xludf.DUMMYFUNCTION("GOOGLETRANSLATE(A1420,""en"",""hi"")"),"व्यक्ति अमेरिकी फुटबॉल लीग के लिए पहले-कभी गेम में स्पोर्ट्स टीम के खिलाफ दौड़ता है।")</f>
        <v>व्यक्ति अमेरिकी फुटबॉल लीग के लिए पहले-कभी गेम में स्पोर्ट्स टीम के खिलाफ दौड़ता है।</v>
      </c>
    </row>
    <row r="1421">
      <c r="A1421" s="1" t="s">
        <v>1408</v>
      </c>
      <c r="B1421" s="2" t="str">
        <f>IFERROR(__xludf.DUMMYFUNCTION("GOOGLETRANSLATE(A1421,""en"",""hi"")"),"कस्टम, एक्लेक्टिक डिजाइन के बारे में पढ़ें, जो लंबे समय तक पैर है!")</f>
        <v>कस्टम, एक्लेक्टिक डिजाइन के बारे में पढ़ें, जो लंबे समय तक पैर है!</v>
      </c>
    </row>
    <row r="1422">
      <c r="A1422" s="1" t="s">
        <v>1409</v>
      </c>
      <c r="B1422" s="2" t="str">
        <f>IFERROR(__xludf.DUMMYFUNCTION("GOOGLETRANSLATE(A1422,""en"",""hi"")"),"लड़का सफेद पृष्ठभूमि पर एक छड़ी के साथ पहेली के एक टुकड़े पर इंगित करता है")</f>
        <v>लड़का सफेद पृष्ठभूमि पर एक छड़ी के साथ पहेली के एक टुकड़े पर इंगित करता है</v>
      </c>
    </row>
    <row r="1423">
      <c r="A1423" s="1" t="s">
        <v>1410</v>
      </c>
      <c r="B1423" s="2" t="str">
        <f>IFERROR(__xludf.DUMMYFUNCTION("GOOGLETRANSLATE(A1423,""en"",""hi"")"),"फिल्म से प्रचार पोर्ट्रेट।")</f>
        <v>फिल्म से प्रचार पोर्ट्रेट।</v>
      </c>
    </row>
    <row r="1424">
      <c r="A1424" s="1" t="s">
        <v>1411</v>
      </c>
      <c r="B1424" s="2" t="str">
        <f>IFERROR(__xludf.DUMMYFUNCTION("GOOGLETRANSLATE(A1424,""en"",""hi"")"),"आदमी और महिला हाथ पकड़ते हैं, समुद्र तट के साथ समुद्र के किनारे चलते हैं")</f>
        <v>आदमी और महिला हाथ पकड़ते हैं, समुद्र तट के साथ समुद्र के किनारे चलते हैं</v>
      </c>
    </row>
    <row r="1425">
      <c r="A1425" s="1" t="s">
        <v>1412</v>
      </c>
      <c r="B1425" s="2" t="str">
        <f>IFERROR(__xludf.DUMMYFUNCTION("GOOGLETRANSLATE(A1425,""en"",""hi"")"),"यह मेरी फिल्म चरित्र की कला है")</f>
        <v>यह मेरी फिल्म चरित्र की कला है</v>
      </c>
    </row>
    <row r="1426">
      <c r="A1426" s="1" t="s">
        <v>136</v>
      </c>
      <c r="B1426" s="2" t="str">
        <f>IFERROR(__xludf.DUMMYFUNCTION("GOOGLETRANSLATE(A1426,""en"",""hi"")"),"लड़कियों बास्केटबॉल खेल से छवियां।")</f>
        <v>लड़कियों बास्केटबॉल खेल से छवियां।</v>
      </c>
    </row>
    <row r="1427">
      <c r="A1427" s="1" t="s">
        <v>1413</v>
      </c>
      <c r="B1427" s="2" t="str">
        <f>IFERROR(__xludf.DUMMYFUNCTION("GOOGLETRANSLATE(A1427,""en"",""hi"")"),"समर्थक मैच के बाद पुलिस को एक बिंदु बनाते हैं।")</f>
        <v>समर्थक मैच के बाद पुलिस को एक बिंदु बनाते हैं।</v>
      </c>
    </row>
    <row r="1428">
      <c r="A1428" s="1" t="s">
        <v>1414</v>
      </c>
      <c r="B1428" s="2" t="str">
        <f>IFERROR(__xludf.DUMMYFUNCTION("GOOGLETRANSLATE(A1428,""en"",""hi"")"),"यहां मैं एक महान दोस्त के साथ एक अलग मार्ग पर लंबी पैदल यात्रा करते हुए अपने नए कसरत कपड़े पहन रहा हूं!")</f>
        <v>यहां मैं एक महान दोस्त के साथ एक अलग मार्ग पर लंबी पैदल यात्रा करते हुए अपने नए कसरत कपड़े पहन रहा हूं!</v>
      </c>
    </row>
    <row r="1429">
      <c r="A1429" s="1" t="s">
        <v>1415</v>
      </c>
      <c r="B1429" s="2" t="str">
        <f>IFERROR(__xludf.DUMMYFUNCTION("GOOGLETRANSLATE(A1429,""en"",""hi"")"),"नरम ग्रंज और विंटेज शैली में मानचित्र पर फिल्मिंग स्थान, जैसे जल रंग पेंटिंग के साथ पुराने पेपर की तरह।")</f>
        <v>नरम ग्रंज और विंटेज शैली में मानचित्र पर फिल्मिंग स्थान, जैसे जल रंग पेंटिंग के साथ पुराने पेपर की तरह।</v>
      </c>
    </row>
    <row r="1430">
      <c r="A1430" s="1" t="s">
        <v>1416</v>
      </c>
      <c r="B1430" s="2" t="str">
        <f>IFERROR(__xludf.DUMMYFUNCTION("GOOGLETRANSLATE(A1430,""en"",""hi"")"),"अभिनेता और सेलिब्रिटी उत्सव के दौरान एक प्रीमियर में भाग लेता है")</f>
        <v>अभिनेता और सेलिब्रिटी उत्सव के दौरान एक प्रीमियर में भाग लेता है</v>
      </c>
    </row>
    <row r="1431">
      <c r="A1431" s="1" t="s">
        <v>1417</v>
      </c>
      <c r="B1431" s="2" t="str">
        <f>IFERROR(__xludf.DUMMYFUNCTION("GOOGLETRANSLATE(A1431,""en"",""hi"")"),"छवि में हो सकता है: व्यक्ति, मंच पर, एक संगीत वाद्ययंत्र, बैठे और इनडोर खेलना")</f>
        <v>छवि में हो सकता है: व्यक्ति, मंच पर, एक संगीत वाद्ययंत्र, बैठे और इनडोर खेलना</v>
      </c>
    </row>
    <row r="1432">
      <c r="A1432" s="1" t="s">
        <v>1418</v>
      </c>
      <c r="B1432" s="2" t="str">
        <f>IFERROR(__xludf.DUMMYFUNCTION("GOOGLETRANSLATE(A1432,""en"",""hi"")"),"एक आदमी के सिर के तैयार ग्रंज ग्रिम ग्राफिक आइकन।")</f>
        <v>एक आदमी के सिर के तैयार ग्रंज ग्रिम ग्राफिक आइकन।</v>
      </c>
    </row>
    <row r="1433">
      <c r="A1433" s="1" t="s">
        <v>1419</v>
      </c>
      <c r="B1433" s="2" t="str">
        <f>IFERROR(__xludf.DUMMYFUNCTION("GOOGLETRANSLATE(A1433,""en"",""hi"")"),"बादल एक एंटीना के पीछे गुजर रहा है")</f>
        <v>बादल एक एंटीना के पीछे गुजर रहा है</v>
      </c>
    </row>
    <row r="1434">
      <c r="A1434" s="1" t="s">
        <v>1420</v>
      </c>
      <c r="B1434" s="2" t="str">
        <f>IFERROR(__xludf.DUMMYFUNCTION("GOOGLETRANSLATE(A1434,""en"",""hi"")"),"रोमन कैथोलिक एक शहर की पूजा का स्थान")</f>
        <v>रोमन कैथोलिक एक शहर की पूजा का स्थान</v>
      </c>
    </row>
    <row r="1435">
      <c r="A1435" s="1" t="s">
        <v>1421</v>
      </c>
      <c r="B1435" s="2" t="str">
        <f>IFERROR(__xludf.DUMMYFUNCTION("GOOGLETRANSLATE(A1435,""en"",""hi"")"),"चाक के साथ ब्लैकबोर्ड पर शब्दकोफी ब्रेक लिखना")</f>
        <v>चाक के साथ ब्लैकबोर्ड पर शब्दकोफी ब्रेक लिखना</v>
      </c>
    </row>
    <row r="1436">
      <c r="A1436" s="1" t="s">
        <v>1422</v>
      </c>
      <c r="B1436" s="2" t="str">
        <f>IFERROR(__xludf.DUMMYFUNCTION("GOOGLETRANSLATE(A1436,""en"",""hi"")"),"फुटबॉल प्रशंसक अपने सभी प्रशिक्षण में देते हैं।")</f>
        <v>फुटबॉल प्रशंसक अपने सभी प्रशिक्षण में देते हैं।</v>
      </c>
    </row>
    <row r="1437">
      <c r="A1437" s="1" t="s">
        <v>1423</v>
      </c>
      <c r="B1437" s="2" t="str">
        <f>IFERROR(__xludf.DUMMYFUNCTION("GOOGLETRANSLATE(A1437,""en"",""hi"")"),"फुटबॉल टीम को फुटबॉल टीम द्वारा पीटा गया")</f>
        <v>फुटबॉल टीम को फुटबॉल टीम द्वारा पीटा गया</v>
      </c>
    </row>
    <row r="1438">
      <c r="A1438" s="1" t="s">
        <v>1424</v>
      </c>
      <c r="B1438" s="2" t="str">
        <f>IFERROR(__xludf.DUMMYFUNCTION("GOOGLETRANSLATE(A1438,""en"",""hi"")"),"एक लिफ्ट में बटन दबाकर एक व्यापारी का हाथ")</f>
        <v>एक लिफ्ट में बटन दबाकर एक व्यापारी का हाथ</v>
      </c>
    </row>
    <row r="1439">
      <c r="A1439" s="1" t="s">
        <v>1425</v>
      </c>
      <c r="B1439" s="2" t="str">
        <f>IFERROR(__xludf.DUMMYFUNCTION("GOOGLETRANSLATE(A1439,""en"",""hi"")"),"क्या यह लिफाफे को चरम खेल में धक्का देना स्वार्थी है?")</f>
        <v>क्या यह लिफाफे को चरम खेल में धक्का देना स्वार्थी है?</v>
      </c>
    </row>
    <row r="1440">
      <c r="A1440" s="1" t="s">
        <v>1426</v>
      </c>
      <c r="B1440" s="2" t="str">
        <f>IFERROR(__xludf.DUMMYFUNCTION("GOOGLETRANSLATE(A1440,""en"",""hi"")"),"एक पहाड़ स्टोनी पथ के साथ चलने वाले पैर।")</f>
        <v>एक पहाड़ स्टोनी पथ के साथ चलने वाले पैर।</v>
      </c>
    </row>
    <row r="1441">
      <c r="A1441" s="1" t="s">
        <v>1427</v>
      </c>
      <c r="B1441" s="2" t="str">
        <f>IFERROR(__xludf.DUMMYFUNCTION("GOOGLETRANSLATE(A1441,""en"",""hi"")"),"पूरे कमरे में क्वीन रूम ट्रिम")</f>
        <v>पूरे कमरे में क्वीन रूम ट्रिम</v>
      </c>
    </row>
    <row r="1442">
      <c r="A1442" s="1" t="s">
        <v>1428</v>
      </c>
      <c r="B1442" s="2" t="str">
        <f>IFERROR(__xludf.DUMMYFUNCTION("GOOGLETRANSLATE(A1442,""en"",""hi"")"),"चिड़ियाघर में कैद में एक सुंदर हिम तेंदुआ")</f>
        <v>चिड़ियाघर में कैद में एक सुंदर हिम तेंदुआ</v>
      </c>
    </row>
    <row r="1443">
      <c r="A1443" s="1" t="s">
        <v>1429</v>
      </c>
      <c r="B1443" s="2" t="str">
        <f>IFERROR(__xludf.DUMMYFUNCTION("GOOGLETRANSLATE(A1443,""en"",""hi"")"),"एक जंगल में पर्वत बाइक चलाने वाले लोगों का एक हवाई दृश्य")</f>
        <v>एक जंगल में पर्वत बाइक चलाने वाले लोगों का एक हवाई दृश्य</v>
      </c>
    </row>
    <row r="1444">
      <c r="A1444" s="1" t="s">
        <v>1430</v>
      </c>
      <c r="B1444" s="2" t="str">
        <f>IFERROR(__xludf.DUMMYFUNCTION("GOOGLETRANSLATE(A1444,""en"",""hi"")"),"4K रिज़ॉल्यूशन में एक फूल पर पराग एकत्रित मधुमक्खी")</f>
        <v>4K रिज़ॉल्यूशन में एक फूल पर पराग एकत्रित मधुमक्खी</v>
      </c>
    </row>
    <row r="1445">
      <c r="A1445" s="1" t="s">
        <v>1431</v>
      </c>
      <c r="B1445" s="2" t="str">
        <f>IFERROR(__xludf.DUMMYFUNCTION("GOOGLETRANSLATE(A1445,""en"",""hi"")"),"व्यक्ति गर्मियों के लिए कुछ प्रतिष्ठित स्नीकर्स वापस लाता है संग्रह नीले विश्वविद्यालय पर केंद्रित है - ब्रांड के लिए इस सीजन का एक वास्तविक जरूरी है - और प्रीमियम गुणवत्ता छवि")</f>
        <v>व्यक्ति गर्मियों के लिए कुछ प्रतिष्ठित स्नीकर्स वापस लाता है संग्रह नीले विश्वविद्यालय पर केंद्रित है - ब्रांड के लिए इस सीजन का एक वास्तविक जरूरी है - और प्रीमियम गुणवत्ता छवि</v>
      </c>
    </row>
    <row r="1446">
      <c r="A1446" s="1" t="s">
        <v>1432</v>
      </c>
      <c r="B1446" s="2" t="str">
        <f>IFERROR(__xludf.DUMMYFUNCTION("GOOGLETRANSLATE(A1446,""en"",""hi"")"),"नर हाथ एक काले रंग की पृष्ठभूमि पर एक पेंसिल के साथ घबराहट खेल रहा है")</f>
        <v>नर हाथ एक काले रंग की पृष्ठभूमि पर एक पेंसिल के साथ घबराहट खेल रहा है</v>
      </c>
    </row>
    <row r="1447">
      <c r="A1447" s="1" t="s">
        <v>1433</v>
      </c>
      <c r="B1447" s="2" t="str">
        <f>IFERROR(__xludf.DUMMYFUNCTION("GOOGLETRANSLATE(A1447,""en"",""hi"")"),"एक टिनप्लेट इंच बंद शीर्ष बस जो दिखता है कि यह सैन्य संघर्ष के माध्यम से किसी भी तरह से चला गया हो सकता है।")</f>
        <v>एक टिनप्लेट इंच बंद शीर्ष बस जो दिखता है कि यह सैन्य संघर्ष के माध्यम से किसी भी तरह से चला गया हो सकता है।</v>
      </c>
    </row>
    <row r="1448">
      <c r="A1448" s="1" t="s">
        <v>1434</v>
      </c>
      <c r="B1448" s="2" t="str">
        <f>IFERROR(__xludf.DUMMYFUNCTION("GOOGLETRANSLATE(A1448,""en"",""hi"")"),"इस पार्क का अनूठा रंग आपको भीड़ में खड़ा कर देगा।")</f>
        <v>इस पार्क का अनूठा रंग आपको भीड़ में खड़ा कर देगा।</v>
      </c>
    </row>
    <row r="1449">
      <c r="A1449" s="1" t="s">
        <v>1435</v>
      </c>
      <c r="B1449" s="2" t="str">
        <f>IFERROR(__xludf.DUMMYFUNCTION("GOOGLETRANSLATE(A1449,""en"",""hi"")"),"व्यक्ति द्वारा यह डिजिटल छवि वास्तव में एक पैटर्न है जो चीयरलीडर्स से विभिन्न चाल और चीयर्स कर रही है।")</f>
        <v>व्यक्ति द्वारा यह डिजिटल छवि वास्तव में एक पैटर्न है जो चीयरलीडर्स से विभिन्न चाल और चीयर्स कर रही है।</v>
      </c>
    </row>
    <row r="1450">
      <c r="A1450" s="1" t="s">
        <v>1436</v>
      </c>
      <c r="B1450" s="2" t="str">
        <f>IFERROR(__xludf.DUMMYFUNCTION("GOOGLETRANSLATE(A1450,""en"",""hi"")"),"गोल्डन स्लॉट मशीन जैकपॉट जीतती है।")</f>
        <v>गोल्डन स्लॉट मशीन जैकपॉट जीतती है।</v>
      </c>
    </row>
    <row r="1451">
      <c r="A1451" s="1" t="s">
        <v>1437</v>
      </c>
      <c r="B1451" s="2" t="str">
        <f>IFERROR(__xludf.DUMMYFUNCTION("GOOGLETRANSLATE(A1451,""en"",""hi"")"),"बहुसांस्कृतिक राष्ट्रीय बच्चों के वेक्टर चित्रण, ग्रह पृथ्वी पर लोग।")</f>
        <v>बहुसांस्कृतिक राष्ट्रीय बच्चों के वेक्टर चित्रण, ग्रह पृथ्वी पर लोग।</v>
      </c>
    </row>
    <row r="1452">
      <c r="A1452" s="1" t="s">
        <v>1438</v>
      </c>
      <c r="B1452" s="2" t="str">
        <f>IFERROR(__xludf.DUMMYFUNCTION("GOOGLETRANSLATE(A1452,""en"",""hi"")"),"एक आदमी एक व्यस्त सड़क पर स्कूल के बच्चों को देखकर अपना कर्तव्य कर रहा है")</f>
        <v>एक आदमी एक व्यस्त सड़क पर स्कूल के बच्चों को देखकर अपना कर्तव्य कर रहा है</v>
      </c>
    </row>
    <row r="1453">
      <c r="A1453" s="1" t="s">
        <v>1439</v>
      </c>
      <c r="B1453" s="2" t="str">
        <f>IFERROR(__xludf.DUMMYFUNCTION("GOOGLETRANSLATE(A1453,""en"",""hi"")"),"अपने बच्चे के साथ हर दिन पढ़ना।")</f>
        <v>अपने बच्चे के साथ हर दिन पढ़ना।</v>
      </c>
    </row>
    <row r="1454">
      <c r="A1454" s="1" t="s">
        <v>1440</v>
      </c>
      <c r="B1454" s="2" t="str">
        <f>IFERROR(__xludf.DUMMYFUNCTION("GOOGLETRANSLATE(A1454,""en"",""hi"")"),"एक विंटेज टाइपोग्राफी गोल्डन साइन के साथ डार्क वुड पृष्ठभूमि।")</f>
        <v>एक विंटेज टाइपोग्राफी गोल्डन साइन के साथ डार्क वुड पृष्ठभूमि।</v>
      </c>
    </row>
    <row r="1455">
      <c r="A1455" s="1" t="s">
        <v>1441</v>
      </c>
      <c r="B1455" s="2" t="str">
        <f>IFERROR(__xludf.DUMMYFUNCTION("GOOGLETRANSLATE(A1455,""en"",""hi"")"),"एक स्नोबोर्डर जंगल में एक हवा को बढ़ावा देता है।")</f>
        <v>एक स्नोबोर्डर जंगल में एक हवा को बढ़ावा देता है।</v>
      </c>
    </row>
    <row r="1456">
      <c r="A1456" s="1" t="s">
        <v>1442</v>
      </c>
      <c r="B1456" s="2" t="str">
        <f>IFERROR(__xludf.DUMMYFUNCTION("GOOGLETRANSLATE(A1456,""en"",""hi"")"),"विला पारंपरिक शैली में बनाया गया है")</f>
        <v>विला पारंपरिक शैली में बनाया गया है</v>
      </c>
    </row>
    <row r="1457">
      <c r="A1457" s="1" t="s">
        <v>1443</v>
      </c>
      <c r="B1457" s="2" t="str">
        <f>IFERROR(__xludf.DUMMYFUNCTION("GOOGLETRANSLATE(A1457,""en"",""hi"")"),"तट पर एक विस्तृत खुला समुद्र तट")</f>
        <v>तट पर एक विस्तृत खुला समुद्र तट</v>
      </c>
    </row>
    <row r="1458">
      <c r="A1458" s="1" t="s">
        <v>1444</v>
      </c>
      <c r="B1458" s="2" t="str">
        <f>IFERROR(__xludf.DUMMYFUNCTION("GOOGLETRANSLATE(A1458,""en"",""hi"")"),"दुनिया भर से टीम")</f>
        <v>दुनिया भर से टीम</v>
      </c>
    </row>
    <row r="1459">
      <c r="A1459" s="1" t="s">
        <v>1445</v>
      </c>
      <c r="B1459" s="2" t="str">
        <f>IFERROR(__xludf.DUMMYFUNCTION("GOOGLETRANSLATE(A1459,""en"",""hi"")"),"उसके चेहरे पर गंभीर रूप से प्यार करो।")</f>
        <v>उसके चेहरे पर गंभीर रूप से प्यार करो।</v>
      </c>
    </row>
    <row r="1460">
      <c r="A1460" s="1" t="s">
        <v>1446</v>
      </c>
      <c r="B1460" s="2" t="str">
        <f>IFERROR(__xludf.DUMMYFUNCTION("GOOGLETRANSLATE(A1460,""en"",""hi"")"),"छुट्टी के लिए एक टिकट का वेक्टर चित्रण।")</f>
        <v>छुट्टी के लिए एक टिकट का वेक्टर चित्रण।</v>
      </c>
    </row>
    <row r="1461">
      <c r="A1461" s="1" t="s">
        <v>1447</v>
      </c>
      <c r="B1461" s="2" t="str">
        <f>IFERROR(__xludf.DUMMYFUNCTION("GOOGLETRANSLATE(A1461,""en"",""hi"")"),"एक चट्टान पर खड़े जैविक प्रजाति।")</f>
        <v>एक चट्टान पर खड़े जैविक प्रजाति।</v>
      </c>
    </row>
    <row r="1462">
      <c r="A1462" s="1" t="s">
        <v>1448</v>
      </c>
      <c r="B1462" s="2" t="str">
        <f>IFERROR(__xludf.DUMMYFUNCTION("GOOGLETRANSLATE(A1462,""en"",""hi"")"),"पुरुषों के क्लासिक काले चमड़े के जूते।")</f>
        <v>पुरुषों के क्लासिक काले चमड़े के जूते।</v>
      </c>
    </row>
    <row r="1463">
      <c r="A1463" s="1" t="s">
        <v>1449</v>
      </c>
      <c r="B1463" s="2" t="str">
        <f>IFERROR(__xludf.DUMMYFUNCTION("GOOGLETRANSLATE(A1463,""en"",""hi"")"),"गर्म नहीं, बहुत ठंडा नहीं - बस सही!")</f>
        <v>गर्म नहीं, बहुत ठंडा नहीं - बस सही!</v>
      </c>
    </row>
    <row r="1464">
      <c r="A1464" s="1" t="s">
        <v>1450</v>
      </c>
      <c r="B1464" s="2" t="str">
        <f>IFERROR(__xludf.DUMMYFUNCTION("GOOGLETRANSLATE(A1464,""en"",""hi"")"),"महल का नजदीक देखें")</f>
        <v>महल का नजदीक देखें</v>
      </c>
    </row>
    <row r="1465">
      <c r="A1465" s="1" t="s">
        <v>1451</v>
      </c>
      <c r="B1465" s="2" t="str">
        <f>IFERROR(__xludf.DUMMYFUNCTION("GOOGLETRANSLATE(A1465,""en"",""hi"")"),"हार्टलैंड रॉक कलाकार मंच पर प्रदर्शन करते हैं")</f>
        <v>हार्टलैंड रॉक कलाकार मंच पर प्रदर्शन करते हैं</v>
      </c>
    </row>
    <row r="1466">
      <c r="A1466" s="1" t="s">
        <v>1452</v>
      </c>
      <c r="B1466" s="2" t="str">
        <f>IFERROR(__xludf.DUMMYFUNCTION("GOOGLETRANSLATE(A1466,""en"",""hi"")"),"सूर्योदय ने खाड़ी में परिलक्षित किया")</f>
        <v>सूर्योदय ने खाड़ी में परिलक्षित किया</v>
      </c>
    </row>
    <row r="1467">
      <c r="A1467" s="1" t="s">
        <v>1453</v>
      </c>
      <c r="B1467" s="2" t="str">
        <f>IFERROR(__xludf.DUMMYFUNCTION("GOOGLETRANSLATE(A1467,""en"",""hi"")"),"एक तंत्रिका टूटने के किनारे पर एक आदमी")</f>
        <v>एक तंत्रिका टूटने के किनारे पर एक आदमी</v>
      </c>
    </row>
    <row r="1468">
      <c r="A1468" s="1" t="s">
        <v>1454</v>
      </c>
      <c r="B1468" s="2" t="str">
        <f>IFERROR(__xludf.DUMMYFUNCTION("GOOGLETRANSLATE(A1468,""en"",""hi"")"),"ऑटोमोबाइल मॉडल तर्कसंगत रूप से हर समय की सबसे अच्छी कार थी।")</f>
        <v>ऑटोमोबाइल मॉडल तर्कसंगत रूप से हर समय की सबसे अच्छी कार थी।</v>
      </c>
    </row>
    <row r="1469">
      <c r="A1469" s="1" t="s">
        <v>1455</v>
      </c>
      <c r="B1469" s="2" t="str">
        <f>IFERROR(__xludf.DUMMYFUNCTION("GOOGLETRANSLATE(A1469,""en"",""hi"")"),"विद्यार्थियों ने एक धनुष उठाया")</f>
        <v>विद्यार्थियों ने एक धनुष उठाया</v>
      </c>
    </row>
    <row r="1470">
      <c r="A1470" s="1" t="s">
        <v>1456</v>
      </c>
      <c r="B1470" s="2" t="str">
        <f>IFERROR(__xludf.DUMMYFUNCTION("GOOGLETRANSLATE(A1470,""en"",""hi"")"),"पार्किंग स्थल जो मेरे दादा के घर का स्थान हो सकता है")</f>
        <v>पार्किंग स्थल जो मेरे दादा के घर का स्थान हो सकता है</v>
      </c>
    </row>
    <row r="1471">
      <c r="A1471" s="1" t="s">
        <v>1457</v>
      </c>
      <c r="B1471" s="2" t="str">
        <f>IFERROR(__xludf.DUMMYFUNCTION("GOOGLETRANSLATE(A1471,""en"",""hi"")"),"एक पर साहसिक")</f>
        <v>एक पर साहसिक</v>
      </c>
    </row>
    <row r="1472">
      <c r="A1472" s="1" t="s">
        <v>1458</v>
      </c>
      <c r="B1472" s="2" t="str">
        <f>IFERROR(__xludf.DUMMYFUNCTION("GOOGLETRANSLATE(A1472,""en"",""hi"")"),"पार्क में प्लास्टिक बिल्डिंग ब्लॉक के साथ खेलना थोड़ा प्यारा लड़का")</f>
        <v>पार्क में प्लास्टिक बिल्डिंग ब्लॉक के साथ खेलना थोड़ा प्यारा लड़का</v>
      </c>
    </row>
    <row r="1473">
      <c r="A1473" s="1" t="s">
        <v>1459</v>
      </c>
      <c r="B1473" s="2" t="str">
        <f>IFERROR(__xludf.DUMMYFUNCTION("GOOGLETRANSLATE(A1473,""en"",""hi"")"),"मुस्कुराते हुए कार्यालय कार्यकर्ता एक हेडसेट के साथ फोन का जवाब देते हैं")</f>
        <v>मुस्कुराते हुए कार्यालय कार्यकर्ता एक हेडसेट के साथ फोन का जवाब देते हैं</v>
      </c>
    </row>
    <row r="1474">
      <c r="A1474" s="1" t="s">
        <v>1460</v>
      </c>
      <c r="B1474" s="2" t="str">
        <f>IFERROR(__xludf.DUMMYFUNCTION("GOOGLETRANSLATE(A1474,""en"",""hi"")"),"जीव का एक करीबी दृश्य")</f>
        <v>जीव का एक करीबी दृश्य</v>
      </c>
    </row>
    <row r="1475">
      <c r="A1475" s="1" t="s">
        <v>1461</v>
      </c>
      <c r="B1475" s="2" t="str">
        <f>IFERROR(__xludf.DUMMYFUNCTION("GOOGLETRANSLATE(A1475,""en"",""hi"")"),"समुद्र तट पर अपने शादी के गाउन में एक दुल्हन की तस्वीर, किनारे पर खड़े हो जाओ")</f>
        <v>समुद्र तट पर अपने शादी के गाउन में एक दुल्हन की तस्वीर, किनारे पर खड़े हो जाओ</v>
      </c>
    </row>
    <row r="1476">
      <c r="A1476" s="1" t="s">
        <v>1462</v>
      </c>
      <c r="B1476" s="2" t="str">
        <f>IFERROR(__xludf.DUMMYFUNCTION("GOOGLETRANSLATE(A1476,""en"",""hi"")"),"दुकानों के अंदर से देखें")</f>
        <v>दुकानों के अंदर से देखें</v>
      </c>
    </row>
    <row r="1477">
      <c r="A1477" s="1" t="s">
        <v>1463</v>
      </c>
      <c r="B1477" s="2" t="str">
        <f>IFERROR(__xludf.DUMMYFUNCTION("GOOGLETRANSLATE(A1477,""en"",""hi"")"),"व्यापारी ने नोबल पेन के साथ एक अनुबंध पढ़ा और हस्ताक्षर किया")</f>
        <v>व्यापारी ने नोबल पेन के साथ एक अनुबंध पढ़ा और हस्ताक्षर किया</v>
      </c>
    </row>
    <row r="1478">
      <c r="A1478" s="1" t="s">
        <v>1464</v>
      </c>
      <c r="B1478" s="2" t="str">
        <f>IFERROR(__xludf.DUMMYFUNCTION("GOOGLETRANSLATE(A1478,""en"",""hi"")"),"एक महाद्वीप से छोटा क्षेत्र, पूरी तरह से अमेरिकी राज्य से घिरा हुआ है")</f>
        <v>एक महाद्वीप से छोटा क्षेत्र, पूरी तरह से अमेरिकी राज्य से घिरा हुआ है</v>
      </c>
    </row>
    <row r="1479">
      <c r="A1479" s="1" t="s">
        <v>1465</v>
      </c>
      <c r="B1479" s="2" t="str">
        <f>IFERROR(__xludf.DUMMYFUNCTION("GOOGLETRANSLATE(A1479,""en"",""hi"")"),"अभिनेताओं ने बाद में पार्टी की।")</f>
        <v>अभिनेताओं ने बाद में पार्टी की।</v>
      </c>
    </row>
    <row r="1480">
      <c r="A1480" s="1" t="s">
        <v>1466</v>
      </c>
      <c r="B1480" s="2" t="str">
        <f>IFERROR(__xludf.DUMMYFUNCTION("GOOGLETRANSLATE(A1480,""en"",""hi"")"),"युवा लड़के, जिनके भाई-बहन भी हैं और एक जुड़वां भी थे, अस्पताल पहुंचे, लेकिन गंभीर सिर की चोटों के कारण जल्द ही उनकी मृत्यु हो गई")</f>
        <v>युवा लड़के, जिनके भाई-बहन भी हैं और एक जुड़वां भी थे, अस्पताल पहुंचे, लेकिन गंभीर सिर की चोटों के कारण जल्द ही उनकी मृत्यु हो गई</v>
      </c>
    </row>
    <row r="1481">
      <c r="A1481" s="1" t="s">
        <v>1467</v>
      </c>
      <c r="B1481" s="2" t="str">
        <f>IFERROR(__xludf.DUMMYFUNCTION("GOOGLETRANSLATE(A1481,""en"",""hi"")"),"लॉन में छोटे कछुए मुझे खुश करते हैं!")</f>
        <v>लॉन में छोटे कछुए मुझे खुश करते हैं!</v>
      </c>
    </row>
    <row r="1482">
      <c r="A1482" s="1" t="s">
        <v>1468</v>
      </c>
      <c r="B1482" s="2" t="str">
        <f>IFERROR(__xludf.DUMMYFUNCTION("GOOGLETRANSLATE(A1482,""en"",""hi"")"),"घर के अंदर रसोई क्षेत्र जो एक बार बुधवार को राजनेता से संबंधित था।")</f>
        <v>घर के अंदर रसोई क्षेत्र जो एक बार बुधवार को राजनेता से संबंधित था।</v>
      </c>
    </row>
    <row r="1483">
      <c r="A1483" s="1" t="s">
        <v>1469</v>
      </c>
      <c r="B1483" s="2" t="str">
        <f>IFERROR(__xludf.DUMMYFUNCTION("GOOGLETRANSLATE(A1483,""en"",""hi"")"),"सूर्यास्त में पर्यटक आकर्षण।")</f>
        <v>सूर्यास्त में पर्यटक आकर्षण।</v>
      </c>
    </row>
    <row r="1484">
      <c r="A1484" s="1" t="s">
        <v>1470</v>
      </c>
      <c r="B1484" s="2" t="str">
        <f>IFERROR(__xludf.DUMMYFUNCTION("GOOGLETRANSLATE(A1484,""en"",""hi"")"),"एथलीट को मारने के बाद व्यक्ति ने फाइनल में जीता")</f>
        <v>एथलीट को मारने के बाद व्यक्ति ने फाइनल में जीता</v>
      </c>
    </row>
    <row r="1485">
      <c r="A1485" s="1" t="s">
        <v>1471</v>
      </c>
      <c r="B1485" s="2" t="str">
        <f>IFERROR(__xludf.DUMMYFUNCTION("GOOGLETRANSLATE(A1485,""en"",""hi"")"),"सोने के विवरण के साथ उत्पाद ग्लास बाउबल की छवि")</f>
        <v>सोने के विवरण के साथ उत्पाद ग्लास बाउबल की छवि</v>
      </c>
    </row>
    <row r="1486">
      <c r="A1486" s="1" t="s">
        <v>1472</v>
      </c>
      <c r="B1486" s="2" t="str">
        <f>IFERROR(__xludf.DUMMYFUNCTION("GOOGLETRANSLATE(A1486,""en"",""hi"")"),"ब्लाफ्ट स्टाइल बेडरूम बीमेड छत और गोथिक विंडो के साथ।")</f>
        <v>ब्लाफ्ट स्टाइल बेडरूम बीमेड छत और गोथिक विंडो के साथ।</v>
      </c>
    </row>
    <row r="1487">
      <c r="A1487" s="1" t="s">
        <v>1473</v>
      </c>
      <c r="B1487" s="2" t="str">
        <f>IFERROR(__xludf.DUMMYFUNCTION("GOOGLETRANSLATE(A1487,""en"",""hi"")"),"संगीत वीडियो निदेशक प्रिंसिपल के रूप में नौकरी लेने के लिए स्कूल जिले छोड़ रहा है।")</f>
        <v>संगीत वीडियो निदेशक प्रिंसिपल के रूप में नौकरी लेने के लिए स्कूल जिले छोड़ रहा है।</v>
      </c>
    </row>
    <row r="1488">
      <c r="A1488" s="1" t="s">
        <v>1474</v>
      </c>
      <c r="B1488" s="2" t="str">
        <f>IFERROR(__xludf.DUMMYFUNCTION("GOOGLETRANSLATE(A1488,""en"",""hi"")"),"एक देश की लेन जो निजी संपत्ति के लिए अग्रणी है")</f>
        <v>एक देश की लेन जो निजी संपत्ति के लिए अग्रणी है</v>
      </c>
    </row>
    <row r="1489">
      <c r="A1489" s="1" t="s">
        <v>1475</v>
      </c>
      <c r="B1489" s="2" t="str">
        <f>IFERROR(__xludf.DUMMYFUNCTION("GOOGLETRANSLATE(A1489,""en"",""hi"")"),"सूरज की रोशनी में आधा गिलास पानी")</f>
        <v>सूरज की रोशनी में आधा गिलास पानी</v>
      </c>
    </row>
    <row r="1490">
      <c r="A1490" s="1" t="s">
        <v>1476</v>
      </c>
      <c r="B1490" s="2" t="str">
        <f>IFERROR(__xludf.DUMMYFUNCTION("GOOGLETRANSLATE(A1490,""en"",""hi"")"),"एक ठंडे दिन पर गर्म सूप का एक कटोरा स्वर्ग है!")</f>
        <v>एक ठंडे दिन पर गर्म सूप का एक कटोरा स्वर्ग है!</v>
      </c>
    </row>
    <row r="1491">
      <c r="A1491" s="1" t="s">
        <v>1477</v>
      </c>
      <c r="B1491" s="2" t="str">
        <f>IFERROR(__xludf.DUMMYFUNCTION("GOOGLETRANSLATE(A1491,""en"",""hi"")"),"पैच और पिन के साथ एक सादे बैकपैक को ट्रिक करें।")</f>
        <v>पैच और पिन के साथ एक सादे बैकपैक को ट्रिक करें।</v>
      </c>
    </row>
    <row r="1492">
      <c r="A1492" s="1" t="s">
        <v>1478</v>
      </c>
      <c r="B1492" s="2" t="str">
        <f>IFERROR(__xludf.DUMMYFUNCTION("GOOGLETRANSLATE(A1492,""en"",""hi"")"),"यह छोटा हो सकता है, लेकिन यह पंप पानी के गैलन के साथ काम करता है।")</f>
        <v>यह छोटा हो सकता है, लेकिन यह पंप पानी के गैलन के साथ काम करता है।</v>
      </c>
    </row>
    <row r="1493">
      <c r="A1493" s="1" t="s">
        <v>1479</v>
      </c>
      <c r="B1493" s="2" t="str">
        <f>IFERROR(__xludf.DUMMYFUNCTION("GOOGLETRANSLATE(A1493,""en"",""hi"")"),"सूर्यास्त में समुद्र तट पर सिल्हूट में एक महिला साइकिल चलाना, 60fps पर फिल्माया गया और पोस्ट में धीमा हो गया")</f>
        <v>सूर्यास्त में समुद्र तट पर सिल्हूट में एक महिला साइकिल चलाना, 60fps पर फिल्माया गया और पोस्ट में धीमा हो गया</v>
      </c>
    </row>
    <row r="1494">
      <c r="A1494" s="1" t="s">
        <v>1480</v>
      </c>
      <c r="B1494" s="2" t="str">
        <f>IFERROR(__xludf.DUMMYFUNCTION("GOOGLETRANSLATE(A1494,""en"",""hi"")"),"एक पीले रंग की पृष्ठभूमि पर फ्लैट शैली में गुलाबी दिल आइकन के साथ वेडिंग केक")</f>
        <v>एक पीले रंग की पृष्ठभूमि पर फ्लैट शैली में गुलाबी दिल आइकन के साथ वेडिंग केक</v>
      </c>
    </row>
    <row r="1495">
      <c r="A1495" s="1" t="s">
        <v>1481</v>
      </c>
      <c r="B1495" s="2" t="str">
        <f>IFERROR(__xludf.DUMMYFUNCTION("GOOGLETRANSLATE(A1495,""en"",""hi"")"),"पिकनिक टेबल पर समुद्र तट पर आराम करने वाले जोड़े के रूप में वे छुट्टी पर हैं")</f>
        <v>पिकनिक टेबल पर समुद्र तट पर आराम करने वाले जोड़े के रूप में वे छुट्टी पर हैं</v>
      </c>
    </row>
    <row r="1496">
      <c r="A1496" s="1" t="s">
        <v>1482</v>
      </c>
      <c r="B1496" s="2" t="str">
        <f>IFERROR(__xludf.DUMMYFUNCTION("GOOGLETRANSLATE(A1496,""en"",""hi"")"),"संगीत कलाकार कलाकार के साथ प्रदर्शन करता है")</f>
        <v>संगीत कलाकार कलाकार के साथ प्रदर्शन करता है</v>
      </c>
    </row>
    <row r="1497">
      <c r="A1497" s="1" t="s">
        <v>1483</v>
      </c>
      <c r="B1497" s="2" t="str">
        <f>IFERROR(__xludf.DUMMYFUNCTION("GOOGLETRANSLATE(A1497,""en"",""hi"")"),"एक तूफान के बाद सूर्यास्त के विपरीत चमक नारंगी बादल और गहरे भूरे रंग को भी दिखाता है")</f>
        <v>एक तूफान के बाद सूर्यास्त के विपरीत चमक नारंगी बादल और गहरे भूरे रंग को भी दिखाता है</v>
      </c>
    </row>
    <row r="1498">
      <c r="A1498" s="1" t="s">
        <v>1484</v>
      </c>
      <c r="B1498" s="2" t="str">
        <f>IFERROR(__xludf.DUMMYFUNCTION("GOOGLETRANSLATE(A1498,""en"",""hi"")"),"सुंदर टाइल्स की एक पंक्ति की एक पंक्ति इस सफेद रसोई की परिधि रेखा करती है, जो देहाती लकड़ी, रंगीन सामान और लिनन के साथ उच्चारण की जाती है।")</f>
        <v>सुंदर टाइल्स की एक पंक्ति की एक पंक्ति इस सफेद रसोई की परिधि रेखा करती है, जो देहाती लकड़ी, रंगीन सामान और लिनन के साथ उच्चारण की जाती है।</v>
      </c>
    </row>
    <row r="1499">
      <c r="A1499" s="1" t="s">
        <v>1485</v>
      </c>
      <c r="B1499" s="2" t="str">
        <f>IFERROR(__xludf.DUMMYFUNCTION("GOOGLETRANSLATE(A1499,""en"",""hi"")"),"बारिश में कार की दर्पण छवि")</f>
        <v>बारिश में कार की दर्पण छवि</v>
      </c>
    </row>
    <row r="1500">
      <c r="A1500" s="1" t="s">
        <v>1486</v>
      </c>
      <c r="B1500" s="2" t="str">
        <f>IFERROR(__xludf.DUMMYFUNCTION("GOOGLETRANSLATE(A1500,""en"",""hi"")"),"अमेरिकी फुटबॉल खिलाड़ी और # एक टचडाउन के लिए पहली छमाही में खेल टीम के खिलाफ एक क्षेत्र के गोल के बाद प्रतिक्रिया करता है।")</f>
        <v>अमेरिकी फुटबॉल खिलाड़ी और # एक टचडाउन के लिए पहली छमाही में खेल टीम के खिलाफ एक क्षेत्र के गोल के बाद प्रतिक्रिया करता है।</v>
      </c>
    </row>
    <row r="1501">
      <c r="A1501" s="1" t="s">
        <v>1487</v>
      </c>
      <c r="B1501" s="2" t="str">
        <f>IFERROR(__xludf.DUMMYFUNCTION("GOOGLETRANSLATE(A1501,""en"",""hi"")"),"सॉकर प्लेयर अपनी टीम का नेतृत्व करता है - अंत में यात्रा समर्थकों को सलाम करने में साथी")</f>
        <v>सॉकर प्लेयर अपनी टीम का नेतृत्व करता है - अंत में यात्रा समर्थकों को सलाम करने में साथी</v>
      </c>
    </row>
    <row r="1502">
      <c r="A1502" s="1" t="s">
        <v>1488</v>
      </c>
      <c r="B1502" s="2" t="str">
        <f>IFERROR(__xludf.DUMMYFUNCTION("GOOGLETRANSLATE(A1502,""en"",""hi"")"),"कोच हाउस सड़क से देखी गई")</f>
        <v>कोच हाउस सड़क से देखी गई</v>
      </c>
    </row>
    <row r="1503">
      <c r="A1503" s="1" t="s">
        <v>1489</v>
      </c>
      <c r="B1503" s="2" t="str">
        <f>IFERROR(__xludf.DUMMYFUNCTION("GOOGLETRANSLATE(A1503,""en"",""hi"")"),"फ्राइज़ के शीर्ष पर आप तला हुआ अंडे कहां पा सकते हैं लेकिन फिल्मांकन स्थान? यह प्लेट रेस्तरां से आता है।")</f>
        <v>फ्राइज़ के शीर्ष पर आप तला हुआ अंडे कहां पा सकते हैं लेकिन फिल्मांकन स्थान? यह प्लेट रेस्तरां से आता है।</v>
      </c>
    </row>
    <row r="1504">
      <c r="A1504" s="1" t="s">
        <v>1490</v>
      </c>
      <c r="B1504" s="2" t="str">
        <f>IFERROR(__xludf.DUMMYFUNCTION("GOOGLETRANSLATE(A1504,""en"",""hi"")"),"ऊपर की सड़कों का एक नक्शा है जिसमें पड़ोस शामिल है।")</f>
        <v>ऊपर की सड़कों का एक नक्शा है जिसमें पड़ोस शामिल है।</v>
      </c>
    </row>
    <row r="1505">
      <c r="A1505" s="1" t="s">
        <v>1491</v>
      </c>
      <c r="B1505" s="2" t="str">
        <f>IFERROR(__xludf.DUMMYFUNCTION("GOOGLETRANSLATE(A1505,""en"",""hi"")"),"# खेल टीम के खिलाफ गेंद को संभालता है।")</f>
        <v># खेल टीम के खिलाफ गेंद को संभालता है।</v>
      </c>
    </row>
    <row r="1506">
      <c r="A1506" s="1" t="s">
        <v>1492</v>
      </c>
      <c r="B1506" s="2" t="str">
        <f>IFERROR(__xludf.DUMMYFUNCTION("GOOGLETRANSLATE(A1506,""en"",""hi"")"),"एक पत्ती पर जैविक प्रजाति")</f>
        <v>एक पत्ती पर जैविक प्रजाति</v>
      </c>
    </row>
    <row r="1507">
      <c r="A1507" s="1" t="s">
        <v>1493</v>
      </c>
      <c r="B1507" s="2" t="str">
        <f>IFERROR(__xludf.DUMMYFUNCTION("GOOGLETRANSLATE(A1507,""en"",""hi"")"),"श्रमिक पहले फ्लोटिंग तत्वों के साथ द्वीप को घेरना शुरू कर देते हैं")</f>
        <v>श्रमिक पहले फ्लोटिंग तत्वों के साथ द्वीप को घेरना शुरू कर देते हैं</v>
      </c>
    </row>
    <row r="1508">
      <c r="A1508" s="1" t="s">
        <v>1494</v>
      </c>
      <c r="B1508" s="2" t="str">
        <f>IFERROR(__xludf.DUMMYFUNCTION("GOOGLETRANSLATE(A1508,""en"",""hi"")"),"लड़का प्रकाश की ओर देख रहा है")</f>
        <v>लड़का प्रकाश की ओर देख रहा है</v>
      </c>
    </row>
    <row r="1509">
      <c r="A1509" s="1" t="s">
        <v>1495</v>
      </c>
      <c r="B1509" s="2" t="str">
        <f>IFERROR(__xludf.DUMMYFUNCTION("GOOGLETRANSLATE(A1509,""en"",""hi"")"),"शहर में युवा महिला मित्र।")</f>
        <v>शहर में युवा महिला मित्र।</v>
      </c>
    </row>
    <row r="1510">
      <c r="A1510" s="1" t="s">
        <v>1496</v>
      </c>
      <c r="B1510" s="2" t="str">
        <f>IFERROR(__xludf.DUMMYFUNCTION("GOOGLETRANSLATE(A1510,""en"",""hi"")"),"एथलेटिक युवा महिला पेट की मांसपेशियों को पंप करती है, पेट में पेट व्यायाम करती है।")</f>
        <v>एथलेटिक युवा महिला पेट की मांसपेशियों को पंप करती है, पेट में पेट व्यायाम करती है।</v>
      </c>
    </row>
    <row r="1511">
      <c r="A1511" s="1" t="s">
        <v>1497</v>
      </c>
      <c r="B1511" s="2" t="str">
        <f>IFERROR(__xludf.DUMMYFUNCTION("GOOGLETRANSLATE(A1511,""en"",""hi"")"),"शो से सभी देखो देखें")</f>
        <v>शो से सभी देखो देखें</v>
      </c>
    </row>
    <row r="1512">
      <c r="A1512" s="1" t="s">
        <v>1498</v>
      </c>
      <c r="B1512" s="2" t="str">
        <f>IFERROR(__xludf.DUMMYFUNCTION("GOOGLETRANSLATE(A1512,""en"",""hi"")"),"उद्योग आप कभी भी सुबह से बाहर निकलना नहीं चाहते हैं")</f>
        <v>उद्योग आप कभी भी सुबह से बाहर निकलना नहीं चाहते हैं</v>
      </c>
    </row>
    <row r="1513">
      <c r="A1513" s="1" t="s">
        <v>1499</v>
      </c>
      <c r="B1513" s="2" t="str">
        <f>IFERROR(__xludf.DUMMYFUNCTION("GOOGLETRANSLATE(A1513,""en"",""hi"")"),"कम्पास के साथ समुद्र के रेट्रो स्टाइल मानचित्र।")</f>
        <v>कम्पास के साथ समुद्र के रेट्रो स्टाइल मानचित्र।</v>
      </c>
    </row>
    <row r="1514">
      <c r="A1514" s="1" t="s">
        <v>1500</v>
      </c>
      <c r="B1514" s="2" t="str">
        <f>IFERROR(__xludf.DUMMYFUNCTION("GOOGLETRANSLATE(A1514,""en"",""hi"")"),"ड्रोन और रिमोट कंट्रोलर के साथ घास पर बैठे छोटे लड़के")</f>
        <v>ड्रोन और रिमोट कंट्रोलर के साथ घास पर बैठे छोटे लड़के</v>
      </c>
    </row>
    <row r="1515">
      <c r="A1515" s="1" t="s">
        <v>1501</v>
      </c>
      <c r="B1515" s="2" t="str">
        <f>IFERROR(__xludf.DUMMYFUNCTION("GOOGLETRANSLATE(A1515,""en"",""hi"")"),"प्लेट में ताजा स्ट्रॉबेरी")</f>
        <v>प्लेट में ताजा स्ट्रॉबेरी</v>
      </c>
    </row>
    <row r="1516">
      <c r="A1516" s="1" t="s">
        <v>1502</v>
      </c>
      <c r="B1516" s="2" t="str">
        <f>IFERROR(__xludf.DUMMYFUNCTION("GOOGLETRANSLATE(A1516,""en"",""hi"")"),"एक पेपर कप में कॉफी")</f>
        <v>एक पेपर कप में कॉफी</v>
      </c>
    </row>
    <row r="1517">
      <c r="A1517" s="1" t="s">
        <v>1503</v>
      </c>
      <c r="B1517" s="2" t="str">
        <f>IFERROR(__xludf.DUMMYFUNCTION("GOOGLETRANSLATE(A1517,""en"",""hi"")"),"3 डी एनिमेटेड टेक्स्ट स्क्रीन में उड़ रहा है - इस अगस्त को आ रहा है")</f>
        <v>3 डी एनिमेटेड टेक्स्ट स्क्रीन में उड़ रहा है - इस अगस्त को आ रहा है</v>
      </c>
    </row>
    <row r="1518">
      <c r="A1518" s="1" t="s">
        <v>1504</v>
      </c>
      <c r="B1518" s="2" t="str">
        <f>IFERROR(__xludf.DUMMYFUNCTION("GOOGLETRANSLATE(A1518,""en"",""hi"")"),"इस बीच, लंबा संग्रह में एक ही शीर्ष £ 19.99 है")</f>
        <v>इस बीच, लंबा संग्रह में एक ही शीर्ष £ 19.99 है</v>
      </c>
    </row>
    <row r="1519">
      <c r="A1519" s="1" t="s">
        <v>1505</v>
      </c>
      <c r="B1519" s="2" t="str">
        <f>IFERROR(__xludf.DUMMYFUNCTION("GOOGLETRANSLATE(A1519,""en"",""hi"")"),"मक्खी मछली पकड़ने में एक क्लासिक पल।")</f>
        <v>मक्खी मछली पकड़ने में एक क्लासिक पल।</v>
      </c>
    </row>
    <row r="1520">
      <c r="A1520" s="1" t="s">
        <v>1506</v>
      </c>
      <c r="B1520" s="2" t="str">
        <f>IFERROR(__xludf.DUMMYFUNCTION("GOOGLETRANSLATE(A1520,""en"",""hi"")"),"कॉन्सर्ट में रॉक बैंड")</f>
        <v>कॉन्सर्ट में रॉक बैंड</v>
      </c>
    </row>
    <row r="1521">
      <c r="A1521" s="1" t="s">
        <v>1507</v>
      </c>
      <c r="B1521" s="2" t="str">
        <f>IFERROR(__xludf.DUMMYFUNCTION("GOOGLETRANSLATE(A1521,""en"",""hi"")"),"एक क्रीक में जैविक प्रजाति")</f>
        <v>एक क्रीक में जैविक प्रजाति</v>
      </c>
    </row>
    <row r="1522">
      <c r="A1522" s="1" t="s">
        <v>1508</v>
      </c>
      <c r="B1522" s="2" t="str">
        <f>IFERROR(__xludf.DUMMYFUNCTION("GOOGLETRANSLATE(A1522,""en"",""hi"")"),"वेक्टर चित्रण, कैसे जूडो का सेनानी एक कालीन पर दावेदार फेंक रहा है")</f>
        <v>वेक्टर चित्रण, कैसे जूडो का सेनानी एक कालीन पर दावेदार फेंक रहा है</v>
      </c>
    </row>
    <row r="1523">
      <c r="A1523" s="1" t="s">
        <v>1509</v>
      </c>
      <c r="B1523" s="2" t="str">
        <f>IFERROR(__xludf.DUMMYFUNCTION("GOOGLETRANSLATE(A1523,""en"",""hi"")"),"एक पुराने लकड़ी के व्हीलबारो द्वारा परिवहन की गई रोटी से भरा टोकरी")</f>
        <v>एक पुराने लकड़ी के व्हीलबारो द्वारा परिवहन की गई रोटी से भरा टोकरी</v>
      </c>
    </row>
    <row r="1524">
      <c r="A1524" s="1" t="s">
        <v>1510</v>
      </c>
      <c r="B1524" s="2" t="str">
        <f>IFERROR(__xludf.DUMMYFUNCTION("GOOGLETRANSLATE(A1524,""en"",""hi"")"),"एक सफेद पृष्ठभूमि पर शैली में चम्मच और प्लेटों के वेक्टर निर्बाध पैटर्न।")</f>
        <v>एक सफेद पृष्ठभूमि पर शैली में चम्मच और प्लेटों के वेक्टर निर्बाध पैटर्न।</v>
      </c>
    </row>
    <row r="1525">
      <c r="A1525" s="1" t="s">
        <v>1511</v>
      </c>
      <c r="B1525" s="2" t="str">
        <f>IFERROR(__xludf.DUMMYFUNCTION("GOOGLETRANSLATE(A1525,""en"",""hi"")"),"अभिनेता लैमेमल नोहो में प्रीमियर में आता है")</f>
        <v>अभिनेता लैमेमल नोहो में प्रीमियर में आता है</v>
      </c>
    </row>
    <row r="1526">
      <c r="A1526" s="1" t="s">
        <v>1512</v>
      </c>
      <c r="B1526" s="2" t="str">
        <f>IFERROR(__xludf.DUMMYFUNCTION("GOOGLETRANSLATE(A1526,""en"",""hi"")"),"एक आदमी एक लैंपपोस्ट में एक झंडा संलग्न करता है")</f>
        <v>एक आदमी एक लैंपपोस्ट में एक झंडा संलग्न करता है</v>
      </c>
    </row>
    <row r="1527">
      <c r="A1527" s="1" t="s">
        <v>1513</v>
      </c>
      <c r="B1527" s="2" t="str">
        <f>IFERROR(__xludf.DUMMYFUNCTION("GOOGLETRANSLATE(A1527,""en"",""hi"")"),"अभिनेता और सेलिब्रिटी एक स्क्रीनिंग में भाग लेते हैं।")</f>
        <v>अभिनेता और सेलिब्रिटी एक स्क्रीनिंग में भाग लेते हैं।</v>
      </c>
    </row>
    <row r="1528">
      <c r="A1528" s="1" t="s">
        <v>1514</v>
      </c>
      <c r="B1528" s="2" t="str">
        <f>IFERROR(__xludf.DUMMYFUNCTION("GOOGLETRANSLATE(A1528,""en"",""hi"")"),"डॉग पार्क में मजेदार दिन")</f>
        <v>डॉग पार्क में मजेदार दिन</v>
      </c>
    </row>
    <row r="1529">
      <c r="A1529" s="1" t="s">
        <v>1515</v>
      </c>
      <c r="B1529" s="2" t="str">
        <f>IFERROR(__xludf.DUMMYFUNCTION("GOOGLETRANSLATE(A1529,""en"",""hi"")"),"सबसे पुरानी मार्च बहन कौन है, जो एक लड़की के साथ अपना नाम साझा करती है जो राजनेता को अस्वीकार करती है?")</f>
        <v>सबसे पुरानी मार्च बहन कौन है, जो एक लड़की के साथ अपना नाम साझा करती है जो राजनेता को अस्वीकार करती है?</v>
      </c>
    </row>
    <row r="1530">
      <c r="A1530" s="1" t="s">
        <v>1516</v>
      </c>
      <c r="B1530" s="2" t="str">
        <f>IFERROR(__xludf.DUMMYFUNCTION("GOOGLETRANSLATE(A1530,""en"",""hi"")"),"कैंपस पर आधुनिक इमारत")</f>
        <v>कैंपस पर आधुनिक इमारत</v>
      </c>
    </row>
    <row r="1531">
      <c r="A1531" s="1" t="s">
        <v>1517</v>
      </c>
      <c r="B1531" s="2" t="str">
        <f>IFERROR(__xludf.DUMMYFUNCTION("GOOGLETRANSLATE(A1531,""en"",""hi"")"),"एक बड़ी ग्रीष्मकालीन टोपी पहने हुए एक युवा लड़की का एक सिल्हूट, हाथ के साथ खड़ा और हाथ की ओर इशारा करते हुए हाथ।")</f>
        <v>एक बड़ी ग्रीष्मकालीन टोपी पहने हुए एक युवा लड़की का एक सिल्हूट, हाथ के साथ खड़ा और हाथ की ओर इशारा करते हुए हाथ।</v>
      </c>
    </row>
    <row r="1532">
      <c r="A1532" s="1" t="s">
        <v>1518</v>
      </c>
      <c r="B1532" s="2" t="str">
        <f>IFERROR(__xludf.DUMMYFUNCTION("GOOGLETRANSLATE(A1532,""en"",""hi"")"),"सील एक क्लस्टर में झूठ बोलते हैं जिसमें बहुत सारे पेंगुइन होते हैं।")</f>
        <v>सील एक क्लस्टर में झूठ बोलते हैं जिसमें बहुत सारे पेंगुइन होते हैं।</v>
      </c>
    </row>
    <row r="1533">
      <c r="A1533" s="1" t="s">
        <v>1519</v>
      </c>
      <c r="B1533" s="2" t="str">
        <f>IFERROR(__xludf.DUMMYFUNCTION("GOOGLETRANSLATE(A1533,""en"",""hi"")"),"बेसबॉल खिलाड़ी बुधवार की रात को इस सदी को फेंकने के लिए चौथा पिचर बन गया।")</f>
        <v>बेसबॉल खिलाड़ी बुधवार की रात को इस सदी को फेंकने के लिए चौथा पिचर बन गया।</v>
      </c>
    </row>
    <row r="1534">
      <c r="A1534" s="1" t="s">
        <v>1520</v>
      </c>
      <c r="B1534" s="2" t="str">
        <f>IFERROR(__xludf.DUMMYFUNCTION("GOOGLETRANSLATE(A1534,""en"",""hi"")"),"एक मस्जिद में ओरिएंटल मोज़ेक")</f>
        <v>एक मस्जिद में ओरिएंटल मोज़ेक</v>
      </c>
    </row>
    <row r="1535">
      <c r="A1535" s="1" t="s">
        <v>1521</v>
      </c>
      <c r="B1535" s="2" t="str">
        <f>IFERROR(__xludf.DUMMYFUNCTION("GOOGLETRANSLATE(A1535,""en"",""hi"")"),"आपके लिए कुछ बिल्कुल खूबसूरत चित्रण ...")</f>
        <v>आपके लिए कुछ बिल्कुल खूबसूरत चित्रण ...</v>
      </c>
    </row>
    <row r="1536">
      <c r="A1536" s="1" t="s">
        <v>1522</v>
      </c>
      <c r="B1536" s="2" t="str">
        <f>IFERROR(__xludf.DUMMYFUNCTION("GOOGLETRANSLATE(A1536,""en"",""hi"")"),"संपत्ति दिल में घिरा हुआ है।")</f>
        <v>संपत्ति दिल में घिरा हुआ है।</v>
      </c>
    </row>
    <row r="1537">
      <c r="A1537" s="1" t="s">
        <v>1523</v>
      </c>
      <c r="B1537" s="2" t="str">
        <f>IFERROR(__xludf.DUMMYFUNCTION("GOOGLETRANSLATE(A1537,""en"",""hi"")"),"नीली ऊर्ध्वाधर पट्टियों के साथ एक हल्की नीली पृष्ठभूमि पर नीली कलियों के फूलों का निर्बाध पैटर्न।")</f>
        <v>नीली ऊर्ध्वाधर पट्टियों के साथ एक हल्की नीली पृष्ठभूमि पर नीली कलियों के फूलों का निर्बाध पैटर्न।</v>
      </c>
    </row>
    <row r="1538">
      <c r="A1538" s="1" t="s">
        <v>1524</v>
      </c>
      <c r="B1538" s="2" t="str">
        <f>IFERROR(__xludf.DUMMYFUNCTION("GOOGLETRANSLATE(A1538,""en"",""hi"")"),"पहली बार पहाड़ों में दुल्हन और दूल्हे के साथ देखें")</f>
        <v>पहली बार पहाड़ों में दुल्हन और दूल्हे के साथ देखें</v>
      </c>
    </row>
    <row r="1539">
      <c r="A1539" s="1" t="s">
        <v>1525</v>
      </c>
      <c r="B1539" s="2" t="str">
        <f>IFERROR(__xludf.DUMMYFUNCTION("GOOGLETRANSLATE(A1539,""en"",""hi"")"),"निशान पर ताजा बर्फ")</f>
        <v>निशान पर ताजा बर्फ</v>
      </c>
    </row>
    <row r="1540">
      <c r="A1540" s="1" t="s">
        <v>1526</v>
      </c>
      <c r="B1540" s="2" t="str">
        <f>IFERROR(__xludf.DUMMYFUNCTION("GOOGLETRANSLATE(A1540,""en"",""hi"")"),"एक बल्लेबाजी एक पेड़ की शाखा पर लटका हुआ है।")</f>
        <v>एक बल्लेबाजी एक पेड़ की शाखा पर लटका हुआ है।</v>
      </c>
    </row>
    <row r="1541">
      <c r="A1541" s="1" t="s">
        <v>1527</v>
      </c>
      <c r="B1541" s="2" t="str">
        <f>IFERROR(__xludf.DUMMYFUNCTION("GOOGLETRANSLATE(A1541,""en"",""hi"")"),"एक डिनर प्लेट थैंक्सगिविंग भोजन और कैप्शन के साथ उच्च ढेर, यह उस समय, फिर से है।")</f>
        <v>एक डिनर प्लेट थैंक्सगिविंग भोजन और कैप्शन के साथ उच्च ढेर, यह उस समय, फिर से है।</v>
      </c>
    </row>
    <row r="1542">
      <c r="A1542" s="1" t="s">
        <v>1528</v>
      </c>
      <c r="B1542" s="2" t="str">
        <f>IFERROR(__xludf.DUMMYFUNCTION("GOOGLETRANSLATE(A1542,""en"",""hi"")"),"स्वाद कक्ष परिसर में स्थित है, जिसमें आवास के प्रकार और अन्य व्यवसाय शामिल हैं।")</f>
        <v>स्वाद कक्ष परिसर में स्थित है, जिसमें आवास के प्रकार और अन्य व्यवसाय शामिल हैं।</v>
      </c>
    </row>
    <row r="1543">
      <c r="A1543" s="1" t="s">
        <v>1529</v>
      </c>
      <c r="B1543" s="2" t="str">
        <f>IFERROR(__xludf.DUMMYFUNCTION("GOOGLETRANSLATE(A1543,""en"",""hi"")"),"संगीत वीडियो निदेशक प्रीमियर में भाग लेता है।")</f>
        <v>संगीत वीडियो निदेशक प्रीमियर में भाग लेता है।</v>
      </c>
    </row>
    <row r="1544">
      <c r="A1544" s="1" t="s">
        <v>1530</v>
      </c>
      <c r="B1544" s="2" t="str">
        <f>IFERROR(__xludf.DUMMYFUNCTION("GOOGLETRANSLATE(A1544,""en"",""hi"")"),"वेक्टर विश्व ग्लोब, पृथ्वी के 3 डी त्रिकोणीय मानचित्र।")</f>
        <v>वेक्टर विश्व ग्लोब, पृथ्वी के 3 डी त्रिकोणीय मानचित्र।</v>
      </c>
    </row>
    <row r="1545">
      <c r="A1545" s="1" t="s">
        <v>1531</v>
      </c>
      <c r="B1545" s="2" t="str">
        <f>IFERROR(__xludf.DUMMYFUNCTION("GOOGLETRANSLATE(A1545,""en"",""hi"")"),"मैच के बाद खिलाड़ी जीत मनाते हैं।")</f>
        <v>मैच के बाद खिलाड़ी जीत मनाते हैं।</v>
      </c>
    </row>
    <row r="1546">
      <c r="A1546" s="1" t="s">
        <v>1532</v>
      </c>
      <c r="B1546" s="2" t="str">
        <f>IFERROR(__xludf.DUMMYFUNCTION("GOOGLETRANSLATE(A1546,""en"",""hi"")"),"घाट में मछली पकड़ने की नाव")</f>
        <v>घाट में मछली पकड़ने की नाव</v>
      </c>
    </row>
    <row r="1547">
      <c r="A1547" s="1" t="s">
        <v>1533</v>
      </c>
      <c r="B1547" s="2" t="str">
        <f>IFERROR(__xludf.DUMMYFUNCTION("GOOGLETRANSLATE(A1547,""en"",""hi"")"),"व्यक्ति यह मेरी सूची में है")</f>
        <v>व्यक्ति यह मेरी सूची में है</v>
      </c>
    </row>
    <row r="1548">
      <c r="A1548" s="1" t="s">
        <v>1534</v>
      </c>
      <c r="B1548" s="2" t="str">
        <f>IFERROR(__xludf.DUMMYFUNCTION("GOOGLETRANSLATE(A1548,""en"",""hi"")"),"एक खेल के दौरान स्केट के आइस हॉकी डिफेंसमैन और ओलंपिक एथलीट")</f>
        <v>एक खेल के दौरान स्केट के आइस हॉकी डिफेंसमैन और ओलंपिक एथलीट</v>
      </c>
    </row>
    <row r="1549">
      <c r="A1549" s="1" t="s">
        <v>1535</v>
      </c>
      <c r="B1549" s="2" t="str">
        <f>IFERROR(__xludf.DUMMYFUNCTION("GOOGLETRANSLATE(A1549,""en"",""hi"")"),"बर्फ के साफ होने के बाद मैकाक एक साथ खेलते हैं।")</f>
        <v>बर्फ के साफ होने के बाद मैकाक एक साथ खेलते हैं।</v>
      </c>
    </row>
    <row r="1550">
      <c r="A1550" s="1" t="s">
        <v>1536</v>
      </c>
      <c r="B1550" s="2" t="str">
        <f>IFERROR(__xludf.DUMMYFUNCTION("GOOGLETRANSLATE(A1550,""en"",""hi"")"),"बाजार में एक नरसंहार में कच्चा मांस")</f>
        <v>बाजार में एक नरसंहार में कच्चा मांस</v>
      </c>
    </row>
    <row r="1551">
      <c r="A1551" s="1" t="s">
        <v>1537</v>
      </c>
      <c r="B1551" s="2" t="str">
        <f>IFERROR(__xludf.DUMMYFUNCTION("GOOGLETRANSLATE(A1551,""en"",""hi"")"),"पत्तियों में एक सांप")</f>
        <v>पत्तियों में एक सांप</v>
      </c>
    </row>
    <row r="1552">
      <c r="A1552" s="1" t="s">
        <v>1538</v>
      </c>
      <c r="B1552" s="2" t="str">
        <f>IFERROR(__xludf.DUMMYFUNCTION("GOOGLETRANSLATE(A1552,""en"",""hi"")"),"एक विंटेज टिन में फूल।")</f>
        <v>एक विंटेज टिन में फूल।</v>
      </c>
    </row>
    <row r="1553">
      <c r="A1553" s="1" t="s">
        <v>1539</v>
      </c>
      <c r="B1553" s="2" t="str">
        <f>IFERROR(__xludf.DUMMYFUNCTION("GOOGLETRANSLATE(A1553,""en"",""hi"")"),"प्यारा लहरदार छोटे बाल - घूंघट के साथ भी अच्छी तरह से काम करेंगे")</f>
        <v>प्यारा लहरदार छोटे बाल - घूंघट के साथ भी अच्छी तरह से काम करेंगे</v>
      </c>
    </row>
    <row r="1554">
      <c r="A1554" s="1" t="s">
        <v>1540</v>
      </c>
      <c r="B1554" s="2" t="str">
        <f>IFERROR(__xludf.DUMMYFUNCTION("GOOGLETRANSLATE(A1554,""en"",""hi"")"),"काल्पनिक चरित्र पर एक अच्छा नज़र डालने के लिए उत्सुक भेड़ें")</f>
        <v>काल्पनिक चरित्र पर एक अच्छा नज़र डालने के लिए उत्सुक भेड़ें</v>
      </c>
    </row>
    <row r="1555">
      <c r="A1555" s="1" t="s">
        <v>1541</v>
      </c>
      <c r="B1555" s="2" t="str">
        <f>IFERROR(__xludf.DUMMYFUNCTION("GOOGLETRANSLATE(A1555,""en"",""hi"")"),"अपने घर के लिए काले का संकेत")</f>
        <v>अपने घर के लिए काले का संकेत</v>
      </c>
    </row>
    <row r="1556">
      <c r="A1556" s="1" t="s">
        <v>1542</v>
      </c>
      <c r="B1556" s="2" t="str">
        <f>IFERROR(__xludf.DUMMYFUNCTION("GOOGLETRANSLATE(A1556,""en"",""hi"")"),"क्या निर्धारित करता है कि कविता में एक रेखा कहां रुकती है।")</f>
        <v>क्या निर्धारित करता है कि कविता में एक रेखा कहां रुकती है।</v>
      </c>
    </row>
    <row r="1557">
      <c r="A1557" s="1" t="s">
        <v>1543</v>
      </c>
      <c r="B1557" s="2" t="str">
        <f>IFERROR(__xludf.DUMMYFUNCTION("GOOGLETRANSLATE(A1557,""en"",""hi"")"),"प्राचीन fjord का एक दृश्य अब समुद्र के स्तर से ऊपर उठाया और ताजे पानी से भरा")</f>
        <v>प्राचीन fjord का एक दृश्य अब समुद्र के स्तर से ऊपर उठाया और ताजे पानी से भरा</v>
      </c>
    </row>
    <row r="1558">
      <c r="A1558" s="1" t="s">
        <v>1544</v>
      </c>
      <c r="B1558" s="2" t="str">
        <f>IFERROR(__xludf.DUMMYFUNCTION("GOOGLETRANSLATE(A1558,""en"",""hi"")"),"फ़ाइल - फाइल फोटो, अमेरिकी फुटबॉल टीम के खिलाफ एक फुटबॉल गेम के दूसरे छमाही के दौरान घायल होने के बाद प्रतिक्रिया करता है।")</f>
        <v>फ़ाइल - फाइल फोटो, अमेरिकी फुटबॉल टीम के खिलाफ एक फुटबॉल गेम के दूसरे छमाही के दौरान घायल होने के बाद प्रतिक्रिया करता है।</v>
      </c>
    </row>
    <row r="1559">
      <c r="A1559" s="1" t="s">
        <v>1545</v>
      </c>
      <c r="B1559" s="2" t="str">
        <f>IFERROR(__xludf.DUMMYFUNCTION("GOOGLETRANSLATE(A1559,""en"",""hi"")"),"फिर से खुश: बच्चा शांत दिखता है क्योंकि उसकी प्रसिद्ध मां उसे अपनी बाहों में पालती है और आराम के शब्दों को फुसफुसाती है")</f>
        <v>फिर से खुश: बच्चा शांत दिखता है क्योंकि उसकी प्रसिद्ध मां उसे अपनी बाहों में पालती है और आराम के शब्दों को फुसफुसाती है</v>
      </c>
    </row>
    <row r="1560">
      <c r="A1560" s="1" t="s">
        <v>1546</v>
      </c>
      <c r="B1560" s="2" t="str">
        <f>IFERROR(__xludf.DUMMYFUNCTION("GOOGLETRANSLATE(A1560,""en"",""hi"")"),"सींग के प्रीमियर में अभिनेता")</f>
        <v>सींग के प्रीमियर में अभिनेता</v>
      </c>
    </row>
    <row r="1561">
      <c r="A1561" s="1" t="s">
        <v>1547</v>
      </c>
      <c r="B1561" s="2" t="str">
        <f>IFERROR(__xludf.DUMMYFUNCTION("GOOGLETRANSLATE(A1561,""en"",""hi"")"),"बाहरी इलाके में संगीत समारोह में फैंसी ड्रेस पहनने वाले दर्शकों के सदस्यों")</f>
        <v>बाहरी इलाके में संगीत समारोह में फैंसी ड्रेस पहनने वाले दर्शकों के सदस्यों</v>
      </c>
    </row>
    <row r="1562">
      <c r="A1562" s="1" t="s">
        <v>1548</v>
      </c>
      <c r="B1562" s="2" t="str">
        <f>IFERROR(__xludf.DUMMYFUNCTION("GOOGLETRANSLATE(A1562,""en"",""hi"")"),"एक सफेद पृष्ठभूमि पर पृथक रंगीन पतझड़ फूलों, सेब और जामुन के साथ एक टोकरी के वेक्टर चित्रण।")</f>
        <v>एक सफेद पृष्ठभूमि पर पृथक रंगीन पतझड़ फूलों, सेब और जामुन के साथ एक टोकरी के वेक्टर चित्रण।</v>
      </c>
    </row>
    <row r="1563">
      <c r="A1563" s="1" t="s">
        <v>1549</v>
      </c>
      <c r="B1563" s="2" t="str">
        <f>IFERROR(__xludf.DUMMYFUNCTION("GOOGLETRANSLATE(A1563,""en"",""hi"")"),"एक ऑफ - व्हाइट मिडी स्कर्ट और आरामदायक स्वेटर के साथ गिरावट में मोनोक्रोम।")</f>
        <v>एक ऑफ - व्हाइट मिडी स्कर्ट और आरामदायक स्वेटर के साथ गिरावट में मोनोक्रोम।</v>
      </c>
    </row>
    <row r="1564">
      <c r="A1564" s="1" t="s">
        <v>1550</v>
      </c>
      <c r="B1564" s="2" t="str">
        <f>IFERROR(__xludf.DUMMYFUNCTION("GOOGLETRANSLATE(A1564,""en"",""hi"")"),"स्कूल के बाद सड़क पर चलने वाले किशोर")</f>
        <v>स्कूल के बाद सड़क पर चलने वाले किशोर</v>
      </c>
    </row>
    <row r="1565">
      <c r="A1565" s="1" t="s">
        <v>1551</v>
      </c>
      <c r="B1565" s="2" t="str">
        <f>IFERROR(__xludf.DUMMYFUNCTION("GOOGLETRANSLATE(A1565,""en"",""hi"")"),"मरीन स्मारक के बगल में मार्चिंग")</f>
        <v>मरीन स्मारक के बगल में मार्चिंग</v>
      </c>
    </row>
    <row r="1566">
      <c r="A1566" s="1" t="s">
        <v>1552</v>
      </c>
      <c r="B1566" s="2" t="str">
        <f>IFERROR(__xludf.DUMMYFUNCTION("GOOGLETRANSLATE(A1566,""en"",""hi"")"),"धुआं का मोटा प्लम एक सुपरमार्केट से बिलिंग देखा जाता है")</f>
        <v>धुआं का मोटा प्लम एक सुपरमार्केट से बिलिंग देखा जाता है</v>
      </c>
    </row>
    <row r="1567">
      <c r="A1567" s="1" t="s">
        <v>1553</v>
      </c>
      <c r="B1567" s="2" t="str">
        <f>IFERROR(__xludf.DUMMYFUNCTION("GOOGLETRANSLATE(A1567,""en"",""hi"")"),"पर्यटक आकर्षण, आंदोलन का हिस्सा")</f>
        <v>पर्यटक आकर्षण, आंदोलन का हिस्सा</v>
      </c>
    </row>
    <row r="1568">
      <c r="A1568" s="1" t="s">
        <v>1554</v>
      </c>
      <c r="B1568" s="2" t="str">
        <f>IFERROR(__xludf.DUMMYFUNCTION("GOOGLETRANSLATE(A1568,""en"",""hi"")"),"दुल्हन अपने पिता के साथ गलियारे से नीचे चल रही है")</f>
        <v>दुल्हन अपने पिता के साथ गलियारे से नीचे चल रही है</v>
      </c>
    </row>
    <row r="1569">
      <c r="A1569" s="1" t="s">
        <v>1555</v>
      </c>
      <c r="B1569" s="2" t="str">
        <f>IFERROR(__xludf.DUMMYFUNCTION("GOOGLETRANSLATE(A1569,""en"",""hi"")"),"एक उत्सव टोस्ट रखने वाले पूल के किनारे पर बैठे खुश युवा लोगों का आउटडोर शॉट।")</f>
        <v>एक उत्सव टोस्ट रखने वाले पूल के किनारे पर बैठे खुश युवा लोगों का आउटडोर शॉट।</v>
      </c>
    </row>
    <row r="1570">
      <c r="A1570" s="1" t="s">
        <v>1556</v>
      </c>
      <c r="B1570" s="2" t="str">
        <f>IFERROR(__xludf.DUMMYFUNCTION("GOOGLETRANSLATE(A1570,""en"",""hi"")"),"कटलफिश एक नए-डी प्रिंटर के लिए प्रेरणा थी जो संशोधित सतहों के साथ सामग्री प्रिंट करता है।")</f>
        <v>कटलफिश एक नए-डी प्रिंटर के लिए प्रेरणा थी जो संशोधित सतहों के साथ सामग्री प्रिंट करता है।</v>
      </c>
    </row>
    <row r="1571">
      <c r="A1571" s="1" t="s">
        <v>1557</v>
      </c>
      <c r="B1571" s="2" t="str">
        <f>IFERROR(__xludf.DUMMYFUNCTION("GOOGLETRANSLATE(A1571,""en"",""hi"")"),"टेबल और कुर्सियों के साथ एक आधुनिक रेस्टोरेंट का बाहरी हिस्सा")</f>
        <v>टेबल और कुर्सियों के साथ एक आधुनिक रेस्टोरेंट का बाहरी हिस्सा</v>
      </c>
    </row>
    <row r="1572">
      <c r="A1572" s="1" t="s">
        <v>1558</v>
      </c>
      <c r="B1572" s="2" t="str">
        <f>IFERROR(__xludf.DUMMYFUNCTION("GOOGLETRANSLATE(A1572,""en"",""hi"")"),"एक काले रंग की पृष्ठभूमि पर यथार्थवादी तेज विस्फोट")</f>
        <v>एक काले रंग की पृष्ठभूमि पर यथार्थवादी तेज विस्फोट</v>
      </c>
    </row>
    <row r="1573">
      <c r="A1573" s="1" t="s">
        <v>1559</v>
      </c>
      <c r="B1573" s="2" t="str">
        <f>IFERROR(__xludf.DUMMYFUNCTION("GOOGLETRANSLATE(A1573,""en"",""hi"")"),"अभिनेता फैशन वीक के दौरान फैशन शो में भाग लेते हैं।")</f>
        <v>अभिनेता फैशन वीक के दौरान फैशन शो में भाग लेते हैं।</v>
      </c>
    </row>
    <row r="1574">
      <c r="A1574" s="1" t="s">
        <v>1560</v>
      </c>
      <c r="B1574" s="2" t="str">
        <f>IFERROR(__xludf.DUMMYFUNCTION("GOOGLETRANSLATE(A1574,""en"",""hi"")"),"शाखा पर पक्षी, हवादार")</f>
        <v>शाखा पर पक्षी, हवादार</v>
      </c>
    </row>
    <row r="1575">
      <c r="A1575" s="1" t="s">
        <v>1561</v>
      </c>
      <c r="B1575" s="2" t="str">
        <f>IFERROR(__xludf.DUMMYFUNCTION("GOOGLETRANSLATE(A1575,""en"",""hi"")"),"शाम को सिटी हॉल")</f>
        <v>शाम को सिटी हॉल</v>
      </c>
    </row>
    <row r="1576">
      <c r="A1576" s="1" t="s">
        <v>1562</v>
      </c>
      <c r="B1576" s="2" t="str">
        <f>IFERROR(__xludf.DUMMYFUNCTION("GOOGLETRANSLATE(A1576,""en"",""hi"")"),"एक शहर की ओर देख रहे फ्रिंज का एक दृश्य")</f>
        <v>एक शहर की ओर देख रहे फ्रिंज का एक दृश्य</v>
      </c>
    </row>
    <row r="1577">
      <c r="A1577" s="1" t="s">
        <v>1563</v>
      </c>
      <c r="B1577" s="2" t="str">
        <f>IFERROR(__xludf.DUMMYFUNCTION("GOOGLETRANSLATE(A1577,""en"",""hi"")"),"कठिन विकल्प: महिलाओं ने समुद्र और पूल के बीच वैकल्पिक दिन बिताया, जो व्यक्ति को बुलाया")</f>
        <v>कठिन विकल्प: महिलाओं ने समुद्र और पूल के बीच वैकल्पिक दिन बिताया, जो व्यक्ति को बुलाया</v>
      </c>
    </row>
    <row r="1578">
      <c r="A1578" s="1" t="s">
        <v>1564</v>
      </c>
      <c r="B1578" s="2" t="str">
        <f>IFERROR(__xludf.DUMMYFUNCTION("GOOGLETRANSLATE(A1578,""en"",""hi"")"),"एक कॉन्सर्ट हॉल में मंच के ऊपर लाइट उपकरण लटकते हैं")</f>
        <v>एक कॉन्सर्ट हॉल में मंच के ऊपर लाइट उपकरण लटकते हैं</v>
      </c>
    </row>
    <row r="1579">
      <c r="A1579" s="1" t="s">
        <v>1565</v>
      </c>
      <c r="B1579" s="2" t="str">
        <f>IFERROR(__xludf.DUMMYFUNCTION("GOOGLETRANSLATE(A1579,""en"",""hi"")"),"शादी में भाग लेने वाले बच्चों को बक्षीस के साथ व्यक्ति और कार भरने का एक शानदार समय था।")</f>
        <v>शादी में भाग लेने वाले बच्चों को बक्षीस के साथ व्यक्ति और कार भरने का एक शानदार समय था।</v>
      </c>
    </row>
    <row r="1580">
      <c r="A1580" s="1" t="s">
        <v>1566</v>
      </c>
      <c r="B1580" s="2" t="str">
        <f>IFERROR(__xludf.DUMMYFUNCTION("GOOGLETRANSLATE(A1580,""en"",""hi"")"),"अपने लोगो को दुनिया के वेक्टर के वैश्विक नेटवर्क के केंद्र में स्थान पर रखें")</f>
        <v>अपने लोगो को दुनिया के वेक्टर के वैश्विक नेटवर्क के केंद्र में स्थान पर रखें</v>
      </c>
    </row>
    <row r="1581">
      <c r="A1581" s="1" t="s">
        <v>1567</v>
      </c>
      <c r="B1581" s="2" t="str">
        <f>IFERROR(__xludf.DUMMYFUNCTION("GOOGLETRANSLATE(A1581,""en"",""hi"")"),"फिल्म अभिनेता राउंड की दौड़ के दौरान ड्राइव करता है।")</f>
        <v>फिल्म अभिनेता राउंड की दौड़ के दौरान ड्राइव करता है।</v>
      </c>
    </row>
    <row r="1582">
      <c r="A1582" s="1" t="s">
        <v>1568</v>
      </c>
      <c r="B1582" s="2" t="str">
        <f>IFERROR(__xludf.DUMMYFUNCTION("GOOGLETRANSLATE(A1582,""en"",""hi"")"),"खिड़की उस नॉर्डिक भावना के माध्यम से")</f>
        <v>खिड़की उस नॉर्डिक भावना के माध्यम से</v>
      </c>
    </row>
    <row r="1583">
      <c r="A1583" s="1" t="s">
        <v>1569</v>
      </c>
      <c r="B1583" s="2" t="str">
        <f>IFERROR(__xludf.DUMMYFUNCTION("GOOGLETRANSLATE(A1583,""en"",""hi"")"),"नया मैं प्यार करता हूं कि नारंगी कैसे स्थिरता के लिए रंग का पॉप जोड़ता है")</f>
        <v>नया मैं प्यार करता हूं कि नारंगी कैसे स्थिरता के लिए रंग का पॉप जोड़ता है</v>
      </c>
    </row>
    <row r="1584">
      <c r="A1584" s="1" t="s">
        <v>1570</v>
      </c>
      <c r="B1584" s="2" t="str">
        <f>IFERROR(__xludf.DUMMYFUNCTION("GOOGLETRANSLATE(A1584,""en"",""hi"")"),"गुलाबी पृष्ठभूमि पर अलंकृत सफेद फूल, कली, पत्तियों और सजावटी सफेद फीता के साथ निर्बाध पैटर्न।")</f>
        <v>गुलाबी पृष्ठभूमि पर अलंकृत सफेद फूल, कली, पत्तियों और सजावटी सफेद फीता के साथ निर्बाध पैटर्न।</v>
      </c>
    </row>
    <row r="1585">
      <c r="A1585" s="1" t="s">
        <v>1571</v>
      </c>
      <c r="B1585" s="2" t="str">
        <f>IFERROR(__xludf.DUMMYFUNCTION("GOOGLETRANSLATE(A1585,""en"",""hi"")"),"कंधे सफेद शीर्ष से मुक्त लोग")</f>
        <v>कंधे सफेद शीर्ष से मुक्त लोग</v>
      </c>
    </row>
    <row r="1586">
      <c r="A1586" s="1" t="s">
        <v>1572</v>
      </c>
      <c r="B1586" s="2" t="str">
        <f>IFERROR(__xludf.DUMMYFUNCTION("GOOGLETRANSLATE(A1586,""en"",""hi"")"),"यह तो क्रिसमस की तरह बहुत कुछ देखने की शुरुआत है !")</f>
        <v>यह तो क्रिसमस की तरह बहुत कुछ देखने की शुरुआत है !</v>
      </c>
    </row>
    <row r="1587">
      <c r="A1587" s="1" t="s">
        <v>1573</v>
      </c>
      <c r="B1587" s="2" t="str">
        <f>IFERROR(__xludf.DUMMYFUNCTION("GOOGLETRANSLATE(A1587,""en"",""hi"")"),"पुराने विकास फ़िर का पेड़ कई साल पुराना जंगल में खुला और खुला कट गया")</f>
        <v>पुराने विकास फ़िर का पेड़ कई साल पुराना जंगल में खुला और खुला कट गया</v>
      </c>
    </row>
    <row r="1588">
      <c r="A1588" s="1" t="s">
        <v>1574</v>
      </c>
      <c r="B1588" s="2" t="str">
        <f>IFERROR(__xludf.DUMMYFUNCTION("GOOGLETRANSLATE(A1588,""en"",""hi"")"),"कणों से बने हृदय की सार पृष्ठभूमि।")</f>
        <v>कणों से बने हृदय की सार पृष्ठभूमि।</v>
      </c>
    </row>
    <row r="1589">
      <c r="A1589" s="1" t="s">
        <v>1575</v>
      </c>
      <c r="B1589" s="2" t="str">
        <f>IFERROR(__xludf.DUMMYFUNCTION("GOOGLETRANSLATE(A1589,""en"",""hi"")"),"छोटी लड़की व्यक्ति द्वारा अपने पुराने सत्र में एक बड़ी मुस्कान के साथ कैमरे पर सही देख रही है, फोटो।")</f>
        <v>छोटी लड़की व्यक्ति द्वारा अपने पुराने सत्र में एक बड़ी मुस्कान के साथ कैमरे पर सही देख रही है, फोटो।</v>
      </c>
    </row>
    <row r="1590">
      <c r="A1590" s="1" t="s">
        <v>1576</v>
      </c>
      <c r="B1590" s="2" t="str">
        <f>IFERROR(__xludf.DUMMYFUNCTION("GOOGLETRANSLATE(A1590,""en"",""hi"")"),"प्रस्तावित घरों और एक स्कूल का स्थान।")</f>
        <v>प्रस्तावित घरों और एक स्कूल का स्थान।</v>
      </c>
    </row>
    <row r="1591">
      <c r="A1591" s="1" t="s">
        <v>1577</v>
      </c>
      <c r="B1591" s="2" t="str">
        <f>IFERROR(__xludf.DUMMYFUNCTION("GOOGLETRANSLATE(A1591,""en"",""hi"")"),"प्रवेश द्वार में छत")</f>
        <v>प्रवेश द्वार में छत</v>
      </c>
    </row>
    <row r="1592">
      <c r="A1592" s="1" t="s">
        <v>1578</v>
      </c>
      <c r="B1592" s="2" t="str">
        <f>IFERROR(__xludf.DUMMYFUNCTION("GOOGLETRANSLATE(A1592,""en"",""hi"")"),"छोटे काले बाल, नारंगी स्कार्फ, और बैंगनी स्वेटर के साथ एक फुटपाथ के सामने खड़े महिला की तस्वीर")</f>
        <v>छोटे काले बाल, नारंगी स्कार्फ, और बैंगनी स्वेटर के साथ एक फुटपाथ के सामने खड़े महिला की तस्वीर</v>
      </c>
    </row>
    <row r="1593">
      <c r="A1593" s="1" t="s">
        <v>1579</v>
      </c>
      <c r="B1593" s="2" t="str">
        <f>IFERROR(__xludf.DUMMYFUNCTION("GOOGLETRANSLATE(A1593,""en"",""hi"")"),"डैड वेडिंग बेटी को शादी में गलियारे से नीचे")</f>
        <v>डैड वेडिंग बेटी को शादी में गलियारे से नीचे</v>
      </c>
    </row>
    <row r="1594">
      <c r="A1594" s="1" t="s">
        <v>1580</v>
      </c>
      <c r="B1594" s="2" t="str">
        <f>IFERROR(__xludf.DUMMYFUNCTION("GOOGLETRANSLATE(A1594,""en"",""hi"")"),"लड़कियों को आराम के लिए एक दूसरे पर पकड़, कंबल में लपेटा।")</f>
        <v>लड़कियों को आराम के लिए एक दूसरे पर पकड़, कंबल में लपेटा।</v>
      </c>
    </row>
    <row r="1595">
      <c r="A1595" s="1" t="s">
        <v>1581</v>
      </c>
      <c r="B1595" s="2" t="str">
        <f>IFERROR(__xludf.DUMMYFUNCTION("GOOGLETRANSLATE(A1595,""en"",""hi"")"),"झील पर विंटेज लकड़ी की नाव।")</f>
        <v>झील पर विंटेज लकड़ी की नाव।</v>
      </c>
    </row>
    <row r="1596">
      <c r="A1596" s="1" t="s">
        <v>1582</v>
      </c>
      <c r="B1596" s="2" t="str">
        <f>IFERROR(__xludf.DUMMYFUNCTION("GOOGLETRANSLATE(A1596,""en"",""hi"")"),"अपनी शैली को खोजने के लिए हमारी गैलरी की हमारी गैलरी ब्राउज़ करें।")</f>
        <v>अपनी शैली को खोजने के लिए हमारी गैलरी की हमारी गैलरी ब्राउज़ करें।</v>
      </c>
    </row>
    <row r="1597">
      <c r="A1597" s="1" t="s">
        <v>1583</v>
      </c>
      <c r="B1597" s="2" t="str">
        <f>IFERROR(__xludf.DUMMYFUNCTION("GOOGLETRANSLATE(A1597,""en"",""hi"")"),"टेलीविजन शो होस्ट ने व्यक्ति के साथ गाँठ बांध लिया है")</f>
        <v>टेलीविजन शो होस्ट ने व्यक्ति के साथ गाँठ बांध लिया है</v>
      </c>
    </row>
    <row r="1598">
      <c r="A1598" s="1" t="s">
        <v>1584</v>
      </c>
      <c r="B1598" s="2" t="str">
        <f>IFERROR(__xludf.DUMMYFUNCTION("GOOGLETRANSLATE(A1598,""en"",""hi"")"),"एक सफेद पृष्ठभूमि पर तितली अलग")</f>
        <v>एक सफेद पृष्ठभूमि पर तितली अलग</v>
      </c>
    </row>
    <row r="1599">
      <c r="A1599" s="1" t="s">
        <v>1585</v>
      </c>
      <c r="B1599" s="2" t="str">
        <f>IFERROR(__xludf.DUMMYFUNCTION("GOOGLETRANSLATE(A1599,""en"",""hi"")"),"विला - बिक्री के लिए नए घर")</f>
        <v>विला - बिक्री के लिए नए घर</v>
      </c>
    </row>
    <row r="1600">
      <c r="A1600" s="1" t="s">
        <v>1586</v>
      </c>
      <c r="B1600" s="2" t="str">
        <f>IFERROR(__xludf.DUMMYFUNCTION("GOOGLETRANSLATE(A1600,""en"",""hi"")"),"एक लॉरेल पुष्प, पाठ और एक रोटी के साथ अलग रेट्रो प्रतीक")</f>
        <v>एक लॉरेल पुष्प, पाठ और एक रोटी के साथ अलग रेट्रो प्रतीक</v>
      </c>
    </row>
    <row r="1601">
      <c r="A1601" s="1" t="s">
        <v>1587</v>
      </c>
      <c r="B1601" s="2" t="str">
        <f>IFERROR(__xludf.DUMMYFUNCTION("GOOGLETRANSLATE(A1601,""en"",""hi"")"),"सर्जन एक सर्जिकल रूम में एक मरीज का संचालन करता है")</f>
        <v>सर्जन एक सर्जिकल रूम में एक मरीज का संचालन करता है</v>
      </c>
    </row>
    <row r="1602">
      <c r="A1602" s="1" t="s">
        <v>1588</v>
      </c>
      <c r="B1602" s="2" t="str">
        <f>IFERROR(__xludf.DUMMYFUNCTION("GOOGLETRANSLATE(A1602,""en"",""hi"")"),"अभिनेता सिनेमा में प्रीमियर में भाग लेता है")</f>
        <v>अभिनेता सिनेमा में प्रीमियर में भाग लेता है</v>
      </c>
    </row>
    <row r="1603">
      <c r="A1603" s="1" t="s">
        <v>1589</v>
      </c>
      <c r="B1603" s="2" t="str">
        <f>IFERROR(__xludf.DUMMYFUNCTION("GOOGLETRANSLATE(A1603,""en"",""hi"")"),"अभिवादन कार्ड जिसमें व्यक्ति द्वारा कविता की विशेषता है")</f>
        <v>अभिवादन कार्ड जिसमें व्यक्ति द्वारा कविता की विशेषता है</v>
      </c>
    </row>
    <row r="1604">
      <c r="A1604" s="1" t="s">
        <v>1590</v>
      </c>
      <c r="B1604" s="2" t="str">
        <f>IFERROR(__xludf.DUMMYFUNCTION("GOOGLETRANSLATE(A1604,""en"",""hi"")"),"जहां दुनिया में पर्यटक आकर्षण है")</f>
        <v>जहां दुनिया में पर्यटक आकर्षण है</v>
      </c>
    </row>
    <row r="1605">
      <c r="A1605" s="1" t="s">
        <v>1591</v>
      </c>
      <c r="B1605" s="2" t="str">
        <f>IFERROR(__xludf.DUMMYFUNCTION("GOOGLETRANSLATE(A1605,""en"",""hi"")"),"व्यक्ति - उन्नत ब्रिस्टल प्रोफ़ाइल के लिए जाना जाता है जो मुंह की सभी गोल सफाई में सहायता करता है।")</f>
        <v>व्यक्ति - उन्नत ब्रिस्टल प्रोफ़ाइल के लिए जाना जाता है जो मुंह की सभी गोल सफाई में सहायता करता है।</v>
      </c>
    </row>
    <row r="1606">
      <c r="A1606" s="1" t="s">
        <v>1592</v>
      </c>
      <c r="B1606" s="2" t="str">
        <f>IFERROR(__xludf.DUMMYFUNCTION("GOOGLETRANSLATE(A1606,""en"",""hi"")"),"एक प्रशिक्षण सत्र के दौरान खिलाड़ी खिंचाव।")</f>
        <v>एक प्रशिक्षण सत्र के दौरान खिलाड़ी खिंचाव।</v>
      </c>
    </row>
    <row r="1607">
      <c r="A1607" s="1" t="s">
        <v>1593</v>
      </c>
      <c r="B1607" s="2" t="str">
        <f>IFERROR(__xludf.DUMMYFUNCTION("GOOGLETRANSLATE(A1607,""en"",""hi"")"),"एक नौकरी साक्षात्कार के दौरान लड़की")</f>
        <v>एक नौकरी साक्षात्कार के दौरान लड़की</v>
      </c>
    </row>
    <row r="1608">
      <c r="A1608" s="1" t="s">
        <v>1594</v>
      </c>
      <c r="B1608" s="2" t="str">
        <f>IFERROR(__xludf.DUMMYFUNCTION("GOOGLETRANSLATE(A1608,""en"",""hi"")"),"एक मैदान में जंगली फूल।")</f>
        <v>एक मैदान में जंगली फूल।</v>
      </c>
    </row>
    <row r="1609">
      <c r="A1609" s="1" t="s">
        <v>1595</v>
      </c>
      <c r="B1609" s="2" t="str">
        <f>IFERROR(__xludf.DUMMYFUNCTION("GOOGLETRANSLATE(A1609,""en"",""hi"")"),"क्रिसमस सजावट बिक्री के लिए प्रदर्शित")</f>
        <v>क्रिसमस सजावट बिक्री के लिए प्रदर्शित</v>
      </c>
    </row>
    <row r="1610">
      <c r="A1610" s="1" t="s">
        <v>1596</v>
      </c>
      <c r="B1610" s="2" t="str">
        <f>IFERROR(__xludf.DUMMYFUNCTION("GOOGLETRANSLATE(A1610,""en"",""hi"")"),"दुनिया के चैंपियन पर एक कंप्यूटर विजयी")</f>
        <v>दुनिया के चैंपियन पर एक कंप्यूटर विजयी</v>
      </c>
    </row>
    <row r="1611">
      <c r="A1611" s="1" t="s">
        <v>1597</v>
      </c>
      <c r="B1611" s="2" t="str">
        <f>IFERROR(__xludf.DUMMYFUNCTION("GOOGLETRANSLATE(A1611,""en"",""hi"")"),"एक पेड़ में टाइगर क्यूब चढ़ाई")</f>
        <v>एक पेड़ में टाइगर क्यूब चढ़ाई</v>
      </c>
    </row>
    <row r="1612">
      <c r="A1612" s="1" t="s">
        <v>1598</v>
      </c>
      <c r="B1612" s="2" t="str">
        <f>IFERROR(__xludf.DUMMYFUNCTION("GOOGLETRANSLATE(A1612,""en"",""hi"")"),"शहर में धूल गर्म गर्मी के दिन निर्माण और पैदल यात्री यातायात")</f>
        <v>शहर में धूल गर्म गर्मी के दिन निर्माण और पैदल यात्री यातायात</v>
      </c>
    </row>
    <row r="1613">
      <c r="A1613" s="1" t="s">
        <v>1599</v>
      </c>
      <c r="B1613" s="2" t="str">
        <f>IFERROR(__xludf.DUMMYFUNCTION("GOOGLETRANSLATE(A1613,""en"",""hi"")"),"शीर्षक वाली वस्तु का प्राथमिक दृश्य।")</f>
        <v>शीर्षक वाली वस्तु का प्राथमिक दृश्य।</v>
      </c>
    </row>
    <row r="1614">
      <c r="A1614" s="1" t="s">
        <v>1600</v>
      </c>
      <c r="B1614" s="2" t="str">
        <f>IFERROR(__xludf.DUMMYFUNCTION("GOOGLETRANSLATE(A1614,""en"",""hi"")"),"एक सुंदर मूर्तिकला महिला का संगमरमर प्रमुख")</f>
        <v>एक सुंदर मूर्तिकला महिला का संगमरमर प्रमुख</v>
      </c>
    </row>
    <row r="1615">
      <c r="A1615" s="1" t="s">
        <v>1601</v>
      </c>
      <c r="B1615" s="2" t="str">
        <f>IFERROR(__xludf.DUMMYFUNCTION("GOOGLETRANSLATE(A1615,""en"",""hi"")"),"आगंतुकों ने स्टाल पर प्रदर्शन पर उत्पादों की जांच की")</f>
        <v>आगंतुकों ने स्टाल पर प्रदर्शन पर उत्पादों की जांच की</v>
      </c>
    </row>
    <row r="1616">
      <c r="A1616" s="1" t="s">
        <v>1602</v>
      </c>
      <c r="B1616" s="2" t="str">
        <f>IFERROR(__xludf.DUMMYFUNCTION("GOOGLETRANSLATE(A1616,""en"",""hi"")"),"क्रिसमस आने वाला है")</f>
        <v>क्रिसमस आने वाला है</v>
      </c>
    </row>
    <row r="1617">
      <c r="A1617" s="1" t="s">
        <v>1603</v>
      </c>
      <c r="B1617" s="2" t="str">
        <f>IFERROR(__xludf.DUMMYFUNCTION("GOOGLETRANSLATE(A1617,""en"",""hi"")"),"व्यक्ति फिल्मांकन के दौरान मंच पर प्रदर्शन करता है।")</f>
        <v>व्यक्ति फिल्मांकन के दौरान मंच पर प्रदर्शन करता है।</v>
      </c>
    </row>
    <row r="1618">
      <c r="A1618" s="1" t="s">
        <v>1604</v>
      </c>
      <c r="B1618" s="2" t="str">
        <f>IFERROR(__xludf.DUMMYFUNCTION("GOOGLETRANSLATE(A1618,""en"",""hi"")"),"दुकान की खिड़की में पिज्जा।")</f>
        <v>दुकान की खिड़की में पिज्जा।</v>
      </c>
    </row>
    <row r="1619">
      <c r="A1619" s="1" t="s">
        <v>1605</v>
      </c>
      <c r="B1619" s="2" t="str">
        <f>IFERROR(__xludf.DUMMYFUNCTION("GOOGLETRANSLATE(A1619,""en"",""hi"")"),"शहर की दीवारों के बाहर से एक शहर का दृश्य")</f>
        <v>शहर की दीवारों के बाहर से एक शहर का दृश्य</v>
      </c>
    </row>
    <row r="1620">
      <c r="A1620" s="1" t="s">
        <v>1606</v>
      </c>
      <c r="B1620" s="2" t="str">
        <f>IFERROR(__xludf.DUMMYFUNCTION("GOOGLETRANSLATE(A1620,""en"",""hi"")"),"उच्च ज्वार पर प्रसिद्ध फ़्लोटिंग टोरि गेट पर सूर्यास्त")</f>
        <v>उच्च ज्वार पर प्रसिद्ध फ़्लोटिंग टोरि गेट पर सूर्यास्त</v>
      </c>
    </row>
    <row r="1621">
      <c r="A1621" s="1" t="s">
        <v>1607</v>
      </c>
      <c r="B1621" s="2" t="str">
        <f>IFERROR(__xludf.DUMMYFUNCTION("GOOGLETRANSLATE(A1621,""en"",""hi"")"),"एक सुंदर प्रस्तुति के लिए, एक विकर टोकरी में कुकीज़ डालना बहुत अच्छा विचार है!")</f>
        <v>एक सुंदर प्रस्तुति के लिए, एक विकर टोकरी में कुकीज़ डालना बहुत अच्छा विचार है!</v>
      </c>
    </row>
    <row r="1622">
      <c r="A1622" s="1" t="s">
        <v>1608</v>
      </c>
      <c r="B1622" s="2" t="str">
        <f>IFERROR(__xludf.DUMMYFUNCTION("GOOGLETRANSLATE(A1622,""en"",""hi"")"),"लाल गुब्बारे द्वारा हवा में उठाया जा रहा बच्चा")</f>
        <v>लाल गुब्बारे द्वारा हवा में उठाया जा रहा बच्चा</v>
      </c>
    </row>
    <row r="1623">
      <c r="A1623" s="1" t="s">
        <v>1609</v>
      </c>
      <c r="B1623" s="2" t="str">
        <f>IFERROR(__xludf.DUMMYFUNCTION("GOOGLETRANSLATE(A1623,""en"",""hi"")"),"एक ईंट पृष्ठभूमि, प्राकृतिक, मुक्त - बहने वाले बाल के खिलाफ वरिष्ठ तस्वीर!")</f>
        <v>एक ईंट पृष्ठभूमि, प्राकृतिक, मुक्त - बहने वाले बाल के खिलाफ वरिष्ठ तस्वीर!</v>
      </c>
    </row>
    <row r="1624">
      <c r="A1624" s="1" t="s">
        <v>1610</v>
      </c>
      <c r="B1624" s="2" t="str">
        <f>IFERROR(__xludf.DUMMYFUNCTION("GOOGLETRANSLATE(A1624,""en"",""hi"")"),"आदमी छत पर गिटार पर खेलता है")</f>
        <v>आदमी छत पर गिटार पर खेलता है</v>
      </c>
    </row>
    <row r="1625">
      <c r="A1625" s="1" t="s">
        <v>1611</v>
      </c>
      <c r="B1625" s="2" t="str">
        <f>IFERROR(__xludf.DUMMYFUNCTION("GOOGLETRANSLATE(A1625,""en"",""hi"")"),"अभिनेता यूके फिल्म प्रीमियर में भाग लेता है।")</f>
        <v>अभिनेता यूके फिल्म प्रीमियर में भाग लेता है।</v>
      </c>
    </row>
    <row r="1626">
      <c r="A1626" s="1" t="s">
        <v>1612</v>
      </c>
      <c r="B1626" s="2" t="str">
        <f>IFERROR(__xludf.DUMMYFUNCTION("GOOGLETRANSLATE(A1626,""en"",""hi"")"),"सेटिंग सूरज के खिलाफ सिल्हूट")</f>
        <v>सेटिंग सूरज के खिलाफ सिल्हूट</v>
      </c>
    </row>
    <row r="1627">
      <c r="A1627" s="1" t="s">
        <v>1613</v>
      </c>
      <c r="B1627" s="2" t="str">
        <f>IFERROR(__xludf.DUMMYFUNCTION("GOOGLETRANSLATE(A1627,""en"",""hi"")"),"खरीदारी का समय: व्यक्ति को स्टोर में उपलब्ध विकल्पों की सीमा से चुनने में कठिन समय लगता था")</f>
        <v>खरीदारी का समय: व्यक्ति को स्टोर में उपलब्ध विकल्पों की सीमा से चुनने में कठिन समय लगता था</v>
      </c>
    </row>
    <row r="1628">
      <c r="A1628" s="1" t="s">
        <v>1614</v>
      </c>
      <c r="B1628" s="2" t="str">
        <f>IFERROR(__xludf.DUMMYFUNCTION("GOOGLETRANSLATE(A1628,""en"",""hi"")"),"वन चंदवा के शीर्ष का हवाई दृश्य")</f>
        <v>वन चंदवा के शीर्ष का हवाई दृश्य</v>
      </c>
    </row>
    <row r="1629">
      <c r="A1629" s="1" t="s">
        <v>1615</v>
      </c>
      <c r="B1629" s="2" t="str">
        <f>IFERROR(__xludf.DUMMYFUNCTION("GOOGLETRANSLATE(A1629,""en"",""hi"")"),"ग्रह पृथ्वी के हाथ से खींचे गए कार्टून को शामिल करने और फिल्मांकन करने के लिए फसल हो गई")</f>
        <v>ग्रह पृथ्वी के हाथ से खींचे गए कार्टून को शामिल करने और फिल्मांकन करने के लिए फसल हो गई</v>
      </c>
    </row>
    <row r="1630">
      <c r="A1630" s="1" t="s">
        <v>1616</v>
      </c>
      <c r="B1630" s="2" t="str">
        <f>IFERROR(__xludf.DUMMYFUNCTION("GOOGLETRANSLATE(A1630,""en"",""hi"")"),"स्टेडियम में मैच के दौरान सॉकर प्लेयर को एक लाल कार्ड दिखाया गया है।")</f>
        <v>स्टेडियम में मैच के दौरान सॉकर प्लेयर को एक लाल कार्ड दिखाया गया है।</v>
      </c>
    </row>
    <row r="1631">
      <c r="A1631" s="1" t="s">
        <v>1617</v>
      </c>
      <c r="B1631" s="2" t="str">
        <f>IFERROR(__xludf.DUMMYFUNCTION("GOOGLETRANSLATE(A1631,""en"",""hi"")"),"इन स्ट्रीट स्टाइल दिखने से प्रेरित हो जाओ।")</f>
        <v>इन स्ट्रीट स्टाइल दिखने से प्रेरित हो जाओ।</v>
      </c>
    </row>
    <row r="1632">
      <c r="A1632" s="1" t="s">
        <v>1618</v>
      </c>
      <c r="B1632" s="2" t="str">
        <f>IFERROR(__xludf.DUMMYFUNCTION("GOOGLETRANSLATE(A1632,""en"",""hi"")"),"प्राचीन कॉफी टेबल - मेहमानों के साथ कॉफी पीने का रिवाज एक सदी पहले प्राचीन कॉफी टेबल के विकास के कारण हुआ।")</f>
        <v>प्राचीन कॉफी टेबल - मेहमानों के साथ कॉफी पीने का रिवाज एक सदी पहले प्राचीन कॉफी टेबल के विकास के कारण हुआ।</v>
      </c>
    </row>
    <row r="1633">
      <c r="A1633" s="1" t="s">
        <v>1619</v>
      </c>
      <c r="B1633" s="2" t="str">
        <f>IFERROR(__xludf.DUMMYFUNCTION("GOOGLETRANSLATE(A1633,""en"",""hi"")"),"क्या देना है? समस्या हल हो गई ।")</f>
        <v>क्या देना है? समस्या हल हो गई ।</v>
      </c>
    </row>
    <row r="1634">
      <c r="A1634" s="1" t="s">
        <v>1620</v>
      </c>
      <c r="B1634" s="2" t="str">
        <f>IFERROR(__xludf.DUMMYFUNCTION("GOOGLETRANSLATE(A1634,""en"",""hi"")"),"इस किराये के घर के पूल में से एक में डुबकी का आनंद लें।")</f>
        <v>इस किराये के घर के पूल में से एक में डुबकी का आनंद लें।</v>
      </c>
    </row>
    <row r="1635">
      <c r="A1635" s="1" t="s">
        <v>1621</v>
      </c>
      <c r="B1635" s="2" t="str">
        <f>IFERROR(__xludf.DUMMYFUNCTION("GOOGLETRANSLATE(A1635,""en"",""hi"")"),"एक पर्यटक स्वागत समारोह के दौरान पर्यटकों का एक मार्च के रूप में वे ट्रेन से उतरते हैं")</f>
        <v>एक पर्यटक स्वागत समारोह के दौरान पर्यटकों का एक मार्च के रूप में वे ट्रेन से उतरते हैं</v>
      </c>
    </row>
    <row r="1636">
      <c r="A1636" s="1" t="s">
        <v>1622</v>
      </c>
      <c r="B1636" s="2" t="str">
        <f>IFERROR(__xludf.DUMMYFUNCTION("GOOGLETRANSLATE(A1636,""en"",""hi"")"),"अगला स्टॉप: पसंदीदा, जो उसके बाहर निकलने के दौरान तैयार थे, कॉमेडी फिल्म और कॉमेडी समेत फिल्मों में पहले से ही अभिनय कर चुके हैं")</f>
        <v>अगला स्टॉप: पसंदीदा, जो उसके बाहर निकलने के दौरान तैयार थे, कॉमेडी फिल्म और कॉमेडी समेत फिल्मों में पहले से ही अभिनय कर चुके हैं</v>
      </c>
    </row>
    <row r="1637">
      <c r="A1637" s="1" t="s">
        <v>1623</v>
      </c>
      <c r="B1637" s="2" t="str">
        <f>IFERROR(__xludf.DUMMYFUNCTION("GOOGLETRANSLATE(A1637,""en"",""hi"")"),"कंक्रीट पियर के साथ ब्रेकवॉटर")</f>
        <v>कंक्रीट पियर के साथ ब्रेकवॉटर</v>
      </c>
    </row>
    <row r="1638">
      <c r="A1638" s="1" t="s">
        <v>1624</v>
      </c>
      <c r="B1638" s="2" t="str">
        <f>IFERROR(__xludf.DUMMYFUNCTION("GOOGLETRANSLATE(A1638,""en"",""hi"")"),"बगीचे में छत पर बागवानी उपकरण और फूल")</f>
        <v>बगीचे में छत पर बागवानी उपकरण और फूल</v>
      </c>
    </row>
    <row r="1639">
      <c r="A1639" s="1" t="s">
        <v>1625</v>
      </c>
      <c r="B1639" s="2" t="str">
        <f>IFERROR(__xludf.DUMMYFUNCTION("GOOGLETRANSLATE(A1639,""en"",""hi"")"),"1980 के दशक के किशोर उन्मुख फिल्म पोस्टर")</f>
        <v>1980 के दशक के किशोर उन्मुख फिल्म पोस्टर</v>
      </c>
    </row>
    <row r="1640">
      <c r="A1640" s="1" t="s">
        <v>1626</v>
      </c>
      <c r="B1640" s="2" t="str">
        <f>IFERROR(__xludf.DUMMYFUNCTION("GOOGLETRANSLATE(A1640,""en"",""hi"")"),"एक सड़क विक्रेता संस्थापक की छवि के साथ झंडे बेचता है")</f>
        <v>एक सड़क विक्रेता संस्थापक की छवि के साथ झंडे बेचता है</v>
      </c>
    </row>
    <row r="1641">
      <c r="A1641" s="1" t="s">
        <v>1627</v>
      </c>
      <c r="B1641" s="2" t="str">
        <f>IFERROR(__xludf.DUMMYFUNCTION("GOOGLETRANSLATE(A1641,""en"",""hi"")"),"डिनर और दुकानदारों को दिखाकर पैदल यात्री वॉकवे पर ली गई छवि")</f>
        <v>डिनर और दुकानदारों को दिखाकर पैदल यात्री वॉकवे पर ली गई छवि</v>
      </c>
    </row>
    <row r="1642">
      <c r="A1642" s="1" t="s">
        <v>1628</v>
      </c>
      <c r="B1642" s="2" t="str">
        <f>IFERROR(__xludf.DUMMYFUNCTION("GOOGLETRANSLATE(A1642,""en"",""hi"")"),"संगठन उनके लिए एक प्रदर्शन खेलता है")</f>
        <v>संगठन उनके लिए एक प्रदर्शन खेलता है</v>
      </c>
    </row>
    <row r="1643">
      <c r="A1643" s="1" t="s">
        <v>1629</v>
      </c>
      <c r="B1643" s="2" t="str">
        <f>IFERROR(__xludf.DUMMYFUNCTION("GOOGLETRANSLATE(A1643,""en"",""hi"")"),"एक प्रकाश विमान के पीछे से दृश्य")</f>
        <v>एक प्रकाश विमान के पीछे से दृश्य</v>
      </c>
    </row>
    <row r="1644">
      <c r="A1644" s="1" t="s">
        <v>1630</v>
      </c>
      <c r="B1644" s="2" t="str">
        <f>IFERROR(__xludf.DUMMYFUNCTION("GOOGLETRANSLATE(A1644,""en"",""hi"")"),"चांदनी में चट्टान का गठन एक दीवार")</f>
        <v>चांदनी में चट्टान का गठन एक दीवार</v>
      </c>
    </row>
    <row r="1645">
      <c r="A1645" s="1" t="s">
        <v>1631</v>
      </c>
      <c r="B1645" s="2" t="str">
        <f>IFERROR(__xludf.DUMMYFUNCTION("GOOGLETRANSLATE(A1645,""en"",""hi"")"),"एक घटना में राजनेता और व्यक्ति")</f>
        <v>एक घटना में राजनेता और व्यक्ति</v>
      </c>
    </row>
    <row r="1646">
      <c r="A1646" s="1" t="s">
        <v>1632</v>
      </c>
      <c r="B1646" s="2" t="str">
        <f>IFERROR(__xludf.DUMMYFUNCTION("GOOGLETRANSLATE(A1646,""en"",""hi"")"),"द्वीपों के झंडे के रंगों में चित्रित सार सॉकर बॉल")</f>
        <v>द्वीपों के झंडे के रंगों में चित्रित सार सॉकर बॉल</v>
      </c>
    </row>
    <row r="1647">
      <c r="A1647" s="1" t="s">
        <v>1633</v>
      </c>
      <c r="B1647" s="2" t="str">
        <f>IFERROR(__xludf.DUMMYFUNCTION("GOOGLETRANSLATE(A1647,""en"",""hi"")"),"कलाकार अप्रैल में प्रदर्शन करने के लिए तैयार है।")</f>
        <v>कलाकार अप्रैल में प्रदर्शन करने के लिए तैयार है।</v>
      </c>
    </row>
    <row r="1648">
      <c r="A1648" s="1" t="s">
        <v>1634</v>
      </c>
      <c r="B1648" s="2" t="str">
        <f>IFERROR(__xludf.DUMMYFUNCTION("GOOGLETRANSLATE(A1648,""en"",""hi"")"),"एक विधवा के चलने वाले व्यक्ति पर अपार्टमेंट हाउस माना जाता है")</f>
        <v>एक विधवा के चलने वाले व्यक्ति पर अपार्टमेंट हाउस माना जाता है</v>
      </c>
    </row>
    <row r="1649">
      <c r="A1649" s="1" t="s">
        <v>1635</v>
      </c>
      <c r="B1649" s="2" t="str">
        <f>IFERROR(__xludf.DUMMYFUNCTION("GOOGLETRANSLATE(A1649,""en"",""hi"")"),"एक आदमी अपने छोटे बेटों के साथ एक ट्रेलर पर अपनी नाव को लोड करता है।")</f>
        <v>एक आदमी अपने छोटे बेटों के साथ एक ट्रेलर पर अपनी नाव को लोड करता है।</v>
      </c>
    </row>
    <row r="1650">
      <c r="A1650" s="1" t="s">
        <v>1636</v>
      </c>
      <c r="B1650" s="2" t="str">
        <f>IFERROR(__xludf.DUMMYFUNCTION("GOOGLETRANSLATE(A1650,""en"",""hi"")"),"एक दूसरे कार्यालय भवन के साथ बिल्डिंग के करीब")</f>
        <v>एक दूसरे कार्यालय भवन के साथ बिल्डिंग के करीब</v>
      </c>
    </row>
    <row r="1651">
      <c r="A1651" s="1" t="s">
        <v>1637</v>
      </c>
      <c r="B1651" s="2" t="str">
        <f>IFERROR(__xludf.DUMMYFUNCTION("GOOGLETRANSLATE(A1651,""en"",""hi"")"),"दोस्तों खाने, पीने और आउटडोर रेस्तरां में एक अच्छा समय है")</f>
        <v>दोस्तों खाने, पीने और आउटडोर रेस्तरां में एक अच्छा समय है</v>
      </c>
    </row>
    <row r="1652">
      <c r="A1652" s="1" t="s">
        <v>1638</v>
      </c>
      <c r="B1652" s="2" t="str">
        <f>IFERROR(__xludf.DUMMYFUNCTION("GOOGLETRANSLATE(A1652,""en"",""hi"")"),"एक लैंडिंग के लिए जैविक प्रजाति आ रही है")</f>
        <v>एक लैंडिंग के लिए जैविक प्रजाति आ रही है</v>
      </c>
    </row>
    <row r="1653">
      <c r="A1653" s="1" t="s">
        <v>1639</v>
      </c>
      <c r="B1653" s="2" t="str">
        <f>IFERROR(__xludf.DUMMYFUNCTION("GOOGLETRANSLATE(A1653,""en"",""hi"")"),"यदि यातायात संकेत वास्तविक हो रहे हैं।")</f>
        <v>यदि यातायात संकेत वास्तविक हो रहे हैं।</v>
      </c>
    </row>
    <row r="1654">
      <c r="A1654" s="1" t="s">
        <v>1640</v>
      </c>
      <c r="B1654" s="2" t="str">
        <f>IFERROR(__xludf.DUMMYFUNCTION("GOOGLETRANSLATE(A1654,""en"",""hi"")"),"एक सफल घटना के लिए चाल ... भोजन!")</f>
        <v>एक सफल घटना के लिए चाल ... भोजन!</v>
      </c>
    </row>
    <row r="1655">
      <c r="A1655" s="1" t="s">
        <v>1641</v>
      </c>
      <c r="B1655" s="2" t="str">
        <f>IFERROR(__xludf.DUMMYFUNCTION("GOOGLETRANSLATE(A1655,""en"",""hi"")"),"एक माइक्रोस्कोप के तहत एंटीबायोटिक्स, कोशिकाएं और बैक्टीरिया।")</f>
        <v>एक माइक्रोस्कोप के तहत एंटीबायोटिक्स, कोशिकाएं और बैक्टीरिया।</v>
      </c>
    </row>
    <row r="1656">
      <c r="A1656" s="1" t="s">
        <v>1642</v>
      </c>
      <c r="B1656" s="2" t="str">
        <f>IFERROR(__xludf.DUMMYFUNCTION("GOOGLETRANSLATE(A1656,""en"",""hi"")"),"शरद ऋतु पत्तियां जमीन पर टूटने वाले एक काई पेड़ के साथ कवर और वन तल।")</f>
        <v>शरद ऋतु पत्तियां जमीन पर टूटने वाले एक काई पेड़ के साथ कवर और वन तल।</v>
      </c>
    </row>
    <row r="1657">
      <c r="A1657" s="1" t="s">
        <v>1643</v>
      </c>
      <c r="B1657" s="2" t="str">
        <f>IFERROR(__xludf.DUMMYFUNCTION("GOOGLETRANSLATE(A1657,""en"",""hi"")"),"प्यार के साथ क्रिसमस - एक महिला और आदमी लाल पृष्ठभूमि पर एक टोपी पहने हुए")</f>
        <v>प्यार के साथ क्रिसमस - एक महिला और आदमी लाल पृष्ठभूमि पर एक टोपी पहने हुए</v>
      </c>
    </row>
    <row r="1658">
      <c r="A1658" s="1" t="s">
        <v>1644</v>
      </c>
      <c r="B1658" s="2" t="str">
        <f>IFERROR(__xludf.DUMMYFUNCTION("GOOGLETRANSLATE(A1658,""en"",""hi"")"),"एक विशाल डिजिटल घड़ी से कौन लाभान्वित है?")</f>
        <v>एक विशाल डिजिटल घड़ी से कौन लाभान्वित है?</v>
      </c>
    </row>
    <row r="1659">
      <c r="A1659" s="1" t="s">
        <v>1645</v>
      </c>
      <c r="B1659" s="2" t="str">
        <f>IFERROR(__xludf.DUMMYFUNCTION("GOOGLETRANSLATE(A1659,""en"",""hi"")"),"प्रयोगशाला में काम करने वाला वैज्ञानिक, क्लोज-अप")</f>
        <v>प्रयोगशाला में काम करने वाला वैज्ञानिक, क्लोज-अप</v>
      </c>
    </row>
    <row r="1660">
      <c r="A1660" s="1" t="s">
        <v>1646</v>
      </c>
      <c r="B1660" s="2" t="str">
        <f>IFERROR(__xludf.DUMMYFUNCTION("GOOGLETRANSLATE(A1660,""en"",""hi"")"),"छोटी बच्ची को एक चम्मच पर अपना पहला ठोस भोजन दिया जाता है और प्रक्रिया के बारे में अनिश्चितता है")</f>
        <v>छोटी बच्ची को एक चम्मच पर अपना पहला ठोस भोजन दिया जाता है और प्रक्रिया के बारे में अनिश्चितता है</v>
      </c>
    </row>
    <row r="1661">
      <c r="A1661" s="1" t="s">
        <v>1647</v>
      </c>
      <c r="B1661" s="2" t="str">
        <f>IFERROR(__xludf.DUMMYFUNCTION("GOOGLETRANSLATE(A1661,""en"",""hi"")"),"सेलिब्रिटी प्रकाशित कार्य के दौरान एक एथलीट के लिए कांस्य पदक प्रस्तुत करता है")</f>
        <v>सेलिब्रिटी प्रकाशित कार्य के दौरान एक एथलीट के लिए कांस्य पदक प्रस्तुत करता है</v>
      </c>
    </row>
    <row r="1662">
      <c r="A1662" s="1" t="s">
        <v>1648</v>
      </c>
      <c r="B1662" s="2" t="str">
        <f>IFERROR(__xludf.DUMMYFUNCTION("GOOGLETRANSLATE(A1662,""en"",""hi"")"),"एविएटर एक रैली में व्यक्तियों को संबोधित करता है।")</f>
        <v>एविएटर एक रैली में व्यक्तियों को संबोधित करता है।</v>
      </c>
    </row>
    <row r="1663">
      <c r="A1663" s="1" t="s">
        <v>1649</v>
      </c>
      <c r="B1663" s="2" t="str">
        <f>IFERROR(__xludf.DUMMYFUNCTION("GOOGLETRANSLATE(A1663,""en"",""hi"")"),"एक चावल के मैदान पर प्रतिबिंब")</f>
        <v>एक चावल के मैदान पर प्रतिबिंब</v>
      </c>
    </row>
    <row r="1664">
      <c r="A1664" s="1" t="s">
        <v>1650</v>
      </c>
      <c r="B1664" s="2" t="str">
        <f>IFERROR(__xludf.DUMMYFUNCTION("GOOGLETRANSLATE(A1664,""en"",""hi"")"),"एक समुद्र तट पर लविंग युगल गले लगाओ")</f>
        <v>एक समुद्र तट पर लविंग युगल गले लगाओ</v>
      </c>
    </row>
    <row r="1665">
      <c r="A1665" s="1" t="s">
        <v>1651</v>
      </c>
      <c r="B1665" s="2" t="str">
        <f>IFERROR(__xludf.DUMMYFUNCTION("GOOGLETRANSLATE(A1665,""en"",""hi"")"),"सर्दियों की सड़क पर कार")</f>
        <v>सर्दियों की सड़क पर कार</v>
      </c>
    </row>
    <row r="1666">
      <c r="A1666" s="1" t="s">
        <v>1652</v>
      </c>
      <c r="B1666" s="2" t="str">
        <f>IFERROR(__xludf.DUMMYFUNCTION("GOOGLETRANSLATE(A1666,""en"",""hi"")"),"अंतिम सैनिकों के रूप में लंबी घास में निष्क्रिय")</f>
        <v>अंतिम सैनिकों के रूप में लंबी घास में निष्क्रिय</v>
      </c>
    </row>
    <row r="1667">
      <c r="A1667" s="1" t="s">
        <v>1653</v>
      </c>
      <c r="B1667" s="2" t="str">
        <f>IFERROR(__xludf.DUMMYFUNCTION("GOOGLETRANSLATE(A1667,""en"",""hi"")"),"1970 के दशक / 1980 के दशक से विशिष्ट बैठक कक्ष")</f>
        <v>1970 के दशक / 1980 के दशक से विशिष्ट बैठक कक्ष</v>
      </c>
    </row>
    <row r="1668">
      <c r="A1668" s="1" t="s">
        <v>1654</v>
      </c>
      <c r="B1668" s="2" t="str">
        <f>IFERROR(__xludf.DUMMYFUNCTION("GOOGLETRANSLATE(A1668,""en"",""hi"")"),"लाल चट्टान पर चलना!")</f>
        <v>लाल चट्टान पर चलना!</v>
      </c>
    </row>
    <row r="1669">
      <c r="A1669" s="1" t="s">
        <v>1655</v>
      </c>
      <c r="B1669" s="2" t="str">
        <f>IFERROR(__xludf.DUMMYFUNCTION("GOOGLETRANSLATE(A1669,""en"",""hi"")"),"व्यक्ति स्क्रीन मुद्रित कुशन, सभी प्रिंट दिखाए गए सभी प्रिंट दिखा रहा है")</f>
        <v>व्यक्ति स्क्रीन मुद्रित कुशन, सभी प्रिंट दिखाए गए सभी प्रिंट दिखा रहा है</v>
      </c>
    </row>
    <row r="1670">
      <c r="A1670" s="1" t="s">
        <v>1656</v>
      </c>
      <c r="B1670" s="2" t="str">
        <f>IFERROR(__xludf.DUMMYFUNCTION("GOOGLETRANSLATE(A1670,""en"",""hi"")"),"व्यक्ति अंतरराष्ट्रीय फुटबॉल मैच में गेंद को चलाता है")</f>
        <v>व्यक्ति अंतरराष्ट्रीय फुटबॉल मैच में गेंद को चलाता है</v>
      </c>
    </row>
    <row r="1671">
      <c r="A1671" s="1" t="s">
        <v>1327</v>
      </c>
      <c r="B1671" s="2" t="str">
        <f>IFERROR(__xludf.DUMMYFUNCTION("GOOGLETRANSLATE(A1671,""en"",""hi"")"),"स्केच शैली में एक सुंदर लड़की के चित्रण के साथ हाथ खींचा पानी रंग पृष्ठभूमि।")</f>
        <v>स्केच शैली में एक सुंदर लड़की के चित्रण के साथ हाथ खींचा पानी रंग पृष्ठभूमि।</v>
      </c>
    </row>
    <row r="1672">
      <c r="A1672" s="1" t="s">
        <v>1657</v>
      </c>
      <c r="B1672" s="2" t="str">
        <f>IFERROR(__xludf.DUMMYFUNCTION("GOOGLETRANSLATE(A1672,""en"",""hi"")"),"व्यक्ति नवीनतम अधिकारी है।")</f>
        <v>व्यक्ति नवीनतम अधिकारी है।</v>
      </c>
    </row>
    <row r="1673">
      <c r="A1673" s="1" t="s">
        <v>1658</v>
      </c>
      <c r="B1673" s="2" t="str">
        <f>IFERROR(__xludf.DUMMYFUNCTION("GOOGLETRANSLATE(A1673,""en"",""hi"")"),"सूर्यास्त की तारीख पर प्रेमी, हाथ पकड़े हुए")</f>
        <v>सूर्यास्त की तारीख पर प्रेमी, हाथ पकड़े हुए</v>
      </c>
    </row>
    <row r="1674">
      <c r="A1674" s="1" t="s">
        <v>1659</v>
      </c>
      <c r="B1674" s="2" t="str">
        <f>IFERROR(__xludf.DUMMYFUNCTION("GOOGLETRANSLATE(A1674,""en"",""hi"")"),"सिटी स्काईलाइन के हिस्से के रूप में एक लंबी इमारत के पीछे सूर्य की स्थापना के साथ एक समय")</f>
        <v>सिटी स्काईलाइन के हिस्से के रूप में एक लंबी इमारत के पीछे सूर्य की स्थापना के साथ एक समय</v>
      </c>
    </row>
    <row r="1675">
      <c r="A1675" s="1" t="s">
        <v>1660</v>
      </c>
      <c r="B1675" s="2" t="str">
        <f>IFERROR(__xludf.DUMMYFUNCTION("GOOGLETRANSLATE(A1675,""en"",""hi"")"),"एक आग से बाहर बैठे परिवार")</f>
        <v>एक आग से बाहर बैठे परिवार</v>
      </c>
    </row>
    <row r="1676">
      <c r="A1676" s="1" t="s">
        <v>1661</v>
      </c>
      <c r="B1676" s="2" t="str">
        <f>IFERROR(__xludf.DUMMYFUNCTION("GOOGLETRANSLATE(A1676,""en"",""hi"")"),"देश के घर का बाहरी शॉट जहां घास और पेड़ों से घिरा हुआ रहता था")</f>
        <v>देश के घर का बाहरी शॉट जहां घास और पेड़ों से घिरा हुआ रहता था</v>
      </c>
    </row>
    <row r="1677">
      <c r="A1677" s="1" t="s">
        <v>1662</v>
      </c>
      <c r="B1677" s="2" t="str">
        <f>IFERROR(__xludf.DUMMYFUNCTION("GOOGLETRANSLATE(A1677,""en"",""hi"")"),"व्यक्ति द्वारा पशु ~ x")</f>
        <v>व्यक्ति द्वारा पशु ~ x</v>
      </c>
    </row>
    <row r="1678">
      <c r="A1678" s="1" t="s">
        <v>1663</v>
      </c>
      <c r="B1678" s="2" t="str">
        <f>IFERROR(__xludf.DUMMYFUNCTION("GOOGLETRANSLATE(A1678,""en"",""hi"")"),"एक ट्रेन कार पर भित्तिचित्र")</f>
        <v>एक ट्रेन कार पर भित्तिचित्र</v>
      </c>
    </row>
    <row r="1679">
      <c r="A1679" s="1" t="s">
        <v>1664</v>
      </c>
      <c r="B1679" s="2" t="str">
        <f>IFERROR(__xludf.DUMMYFUNCTION("GOOGLETRANSLATE(A1679,""en"",""hi"")"),"एक अंधेरे पृष्ठभूमि में ग्रीन फैंसी सर्कल")</f>
        <v>एक अंधेरे पृष्ठभूमि में ग्रीन फैंसी सर्कल</v>
      </c>
    </row>
    <row r="1680">
      <c r="A1680" s="1" t="s">
        <v>1665</v>
      </c>
      <c r="B1680" s="2" t="str">
        <f>IFERROR(__xludf.DUMMYFUNCTION("GOOGLETRANSLATE(A1680,""en"",""hi"")"),"एक इलेक्ट्रिक गिटार के साथ हार्ड रॉक कलाकार")</f>
        <v>एक इलेक्ट्रिक गिटार के साथ हार्ड रॉक कलाकार</v>
      </c>
    </row>
    <row r="1681">
      <c r="A1681" s="1" t="s">
        <v>1666</v>
      </c>
      <c r="B1681" s="2" t="str">
        <f>IFERROR(__xludf.DUMMYFUNCTION("GOOGLETRANSLATE(A1681,""en"",""hi"")"),"फिल्म में पहने हुए गाउन।")</f>
        <v>फिल्म में पहने हुए गाउन।</v>
      </c>
    </row>
    <row r="1682">
      <c r="A1682" s="1" t="s">
        <v>1667</v>
      </c>
      <c r="B1682" s="2" t="str">
        <f>IFERROR(__xludf.DUMMYFUNCTION("GOOGLETRANSLATE(A1682,""en"",""hi"")"),"रेफरी दर्द में जमीन पर फुटबॉल खिलाड़ी के साथ चिकित्सा सहायता के लिए कॉल करता है")</f>
        <v>रेफरी दर्द में जमीन पर फुटबॉल खिलाड़ी के साथ चिकित्सा सहायता के लिए कॉल करता है</v>
      </c>
    </row>
    <row r="1683">
      <c r="A1683" s="1" t="s">
        <v>1668</v>
      </c>
      <c r="B1683" s="2" t="str">
        <f>IFERROR(__xludf.DUMMYFUNCTION("GOOGLETRANSLATE(A1683,""en"",""hi"")"),"कुत्तों को ऑटोमोबाइल में एक अच्छी सड़क यात्रा पसंद है।")</f>
        <v>कुत्तों को ऑटोमोबाइल में एक अच्छी सड़क यात्रा पसंद है।</v>
      </c>
    </row>
    <row r="1684">
      <c r="A1684" s="1" t="s">
        <v>1669</v>
      </c>
      <c r="B1684" s="2" t="str">
        <f>IFERROR(__xludf.DUMMYFUNCTION("GOOGLETRANSLATE(A1684,""en"",""hi"")"),"कार्यालय भवन की ओर सीढ़ियों पर चलने वाला व्यक्ति")</f>
        <v>कार्यालय भवन की ओर सीढ़ियों पर चलने वाला व्यक्ति</v>
      </c>
    </row>
    <row r="1685">
      <c r="A1685" s="1" t="s">
        <v>1670</v>
      </c>
      <c r="B1685" s="2" t="str">
        <f>IFERROR(__xludf.DUMMYFUNCTION("GOOGLETRANSLATE(A1685,""en"",""hi"")"),"सीनियर्स छात्रों के साथ स्कूल श्रेणी के महत्व के बारे में बात करते हैं।")</f>
        <v>सीनियर्स छात्रों के साथ स्कूल श्रेणी के महत्व के बारे में बात करते हैं।</v>
      </c>
    </row>
    <row r="1686">
      <c r="A1686" s="1" t="s">
        <v>1671</v>
      </c>
      <c r="B1686" s="2" t="str">
        <f>IFERROR(__xludf.DUMMYFUNCTION("GOOGLETRANSLATE(A1686,""en"",""hi"")"),"मेरे कला कक्ष में एक ड्रैगन है: पेंटिंग्स!")</f>
        <v>मेरे कला कक्ष में एक ड्रैगन है: पेंटिंग्स!</v>
      </c>
    </row>
    <row r="1687">
      <c r="A1687" s="1" t="s">
        <v>1672</v>
      </c>
      <c r="B1687" s="2" t="str">
        <f>IFERROR(__xludf.DUMMYFUNCTION("GOOGLETRANSLATE(A1687,""en"",""hi"")"),"फिल्मांकन स्थान में एक रात का दृश्य")</f>
        <v>फिल्मांकन स्थान में एक रात का दृश्य</v>
      </c>
    </row>
    <row r="1688">
      <c r="A1688" s="1" t="s">
        <v>1673</v>
      </c>
      <c r="B1688" s="2" t="str">
        <f>IFERROR(__xludf.DUMMYFUNCTION("GOOGLETRANSLATE(A1688,""en"",""hi"")"),"आंख - पकड़ने: व्यक्ति ने एक सरासर पोशाक दान की जो सोमवार को पुरस्कार के लिए गहने और पंख वाले कंधों से सजाए गए थे")</f>
        <v>आंख - पकड़ने: व्यक्ति ने एक सरासर पोशाक दान की जो सोमवार को पुरस्कार के लिए गहने और पंख वाले कंधों से सजाए गए थे</v>
      </c>
    </row>
    <row r="1689">
      <c r="A1689" s="1" t="s">
        <v>1674</v>
      </c>
      <c r="B1689" s="2" t="str">
        <f>IFERROR(__xludf.DUMMYFUNCTION("GOOGLETRANSLATE(A1689,""en"",""hi"")"),"रात के लिए बाहर जाने से पहले अपनी लड़कियों के साथ एक मजेदार तस्वीर प्राप्त करें।")</f>
        <v>रात के लिए बाहर जाने से पहले अपनी लड़कियों के साथ एक मजेदार तस्वीर प्राप्त करें।</v>
      </c>
    </row>
    <row r="1690">
      <c r="A1690" s="1" t="s">
        <v>1675</v>
      </c>
      <c r="B1690" s="2" t="str">
        <f>IFERROR(__xludf.DUMMYFUNCTION("GOOGLETRANSLATE(A1690,""en"",""hi"")"),"एक युवा महिला अपने कुत्तों के साथ रेत में चल रही है")</f>
        <v>एक युवा महिला अपने कुत्तों के साथ रेत में चल रही है</v>
      </c>
    </row>
    <row r="1691">
      <c r="A1691" s="1" t="s">
        <v>1676</v>
      </c>
      <c r="B1691" s="2" t="str">
        <f>IFERROR(__xludf.DUMMYFUNCTION("GOOGLETRANSLATE(A1691,""en"",""hi"")"),"पिकनिक के लिए जाने वाले परिवार का फोटो")</f>
        <v>पिकनिक के लिए जाने वाले परिवार का फोटो</v>
      </c>
    </row>
    <row r="1692">
      <c r="A1692" s="1" t="s">
        <v>1677</v>
      </c>
      <c r="B1692" s="2" t="str">
        <f>IFERROR(__xludf.DUMMYFUNCTION("GOOGLETRANSLATE(A1692,""en"",""hi"")"),"झील के पास एक जंगल में चलना")</f>
        <v>झील के पास एक जंगल में चलना</v>
      </c>
    </row>
    <row r="1693">
      <c r="A1693" s="1" t="s">
        <v>1678</v>
      </c>
      <c r="B1693" s="2" t="str">
        <f>IFERROR(__xludf.DUMMYFUNCTION("GOOGLETRANSLATE(A1693,""en"",""hi"")"),"अभिनेता प्रीमियर के लिए आता है।")</f>
        <v>अभिनेता प्रीमियर के लिए आता है।</v>
      </c>
    </row>
    <row r="1694">
      <c r="A1694" s="1" t="s">
        <v>1679</v>
      </c>
      <c r="B1694" s="2" t="str">
        <f>IFERROR(__xludf.DUMMYFUNCTION("GOOGLETRANSLATE(A1694,""en"",""hi"")"),"मेज पर सूखी रोटी")</f>
        <v>मेज पर सूखी रोटी</v>
      </c>
    </row>
    <row r="1695">
      <c r="A1695" s="1" t="s">
        <v>1680</v>
      </c>
      <c r="B1695" s="2" t="str">
        <f>IFERROR(__xludf.DUMMYFUNCTION("GOOGLETRANSLATE(A1695,""en"",""hi"")"),"दूसरे परीक्षण की पूर्व संध्या पर प्रशिक्षण सत्र।")</f>
        <v>दूसरे परीक्षण की पूर्व संध्या पर प्रशिक्षण सत्र।</v>
      </c>
    </row>
    <row r="1696">
      <c r="A1696" s="1" t="s">
        <v>1681</v>
      </c>
      <c r="B1696" s="2" t="str">
        <f>IFERROR(__xludf.DUMMYFUNCTION("GOOGLETRANSLATE(A1696,""en"",""hi"")"),"सजावटी संबंध इन क्लोग जूते के अद्वितीय सौंदर्य में जोड़ते हैं")</f>
        <v>सजावटी संबंध इन क्लोग जूते के अद्वितीय सौंदर्य में जोड़ते हैं</v>
      </c>
    </row>
    <row r="1697">
      <c r="A1697" s="1" t="s">
        <v>1682</v>
      </c>
      <c r="B1697" s="2" t="str">
        <f>IFERROR(__xludf.DUMMYFUNCTION("GOOGLETRANSLATE(A1697,""en"",""hi"")"),"ब्लूज़ कलाकार के साथ ड्रमर का पोर्ट्रेट, लाइव प्रदर्शन से पहले फोटो खिंचवाया गया।")</f>
        <v>ब्लूज़ कलाकार के साथ ड्रमर का पोर्ट्रेट, लाइव प्रदर्शन से पहले फोटो खिंचवाया गया।</v>
      </c>
    </row>
    <row r="1698">
      <c r="A1698" s="1" t="s">
        <v>1683</v>
      </c>
      <c r="B1698" s="2" t="str">
        <f>IFERROR(__xludf.DUMMYFUNCTION("GOOGLETRANSLATE(A1698,""en"",""hi"")"),"दुल्हन की शादी की अंगूठी इस रूप में तैयार तस्वीर तैयार हो रही है।")</f>
        <v>दुल्हन की शादी की अंगूठी इस रूप में तैयार तस्वीर तैयार हो रही है।</v>
      </c>
    </row>
    <row r="1699">
      <c r="A1699" s="1" t="s">
        <v>1684</v>
      </c>
      <c r="B1699" s="2" t="str">
        <f>IFERROR(__xludf.DUMMYFUNCTION("GOOGLETRANSLATE(A1699,""en"",""hi"")"),"सड़कों पर भीख मांगने वाले बेघर व्यक्ति का मंचन शॉट")</f>
        <v>सड़कों पर भीख मांगने वाले बेघर व्यक्ति का मंचन शॉट</v>
      </c>
    </row>
    <row r="1700">
      <c r="A1700" s="1" t="s">
        <v>1685</v>
      </c>
      <c r="B1700" s="2" t="str">
        <f>IFERROR(__xludf.DUMMYFUNCTION("GOOGLETRANSLATE(A1700,""en"",""hi"")"),"चुनिंदा फोकस के साथ एक हरे रंग की पृष्ठभूमि पर छोटा पेड़।")</f>
        <v>चुनिंदा फोकस के साथ एक हरे रंग की पृष्ठभूमि पर छोटा पेड़।</v>
      </c>
    </row>
    <row r="1701">
      <c r="A1701" s="1" t="s">
        <v>1686</v>
      </c>
      <c r="B1701" s="2" t="str">
        <f>IFERROR(__xludf.DUMMYFUNCTION("GOOGLETRANSLATE(A1701,""en"",""hi"")"),"अपनी छुट्टी का आनंद लेने के लिए महाद्वीप को पर्यटन स्थल के रूप में चुनें")</f>
        <v>अपनी छुट्टी का आनंद लेने के लिए महाद्वीप को पर्यटन स्थल के रूप में चुनें</v>
      </c>
    </row>
    <row r="1702">
      <c r="A1702" s="1" t="s">
        <v>1687</v>
      </c>
      <c r="B1702" s="2" t="str">
        <f>IFERROR(__xludf.DUMMYFUNCTION("GOOGLETRANSLATE(A1702,""en"",""hi"")"),"उसका पसंदीदा टैटू उसके बाएं पैर पर है - उसके पसंदीदा रॉक स्टार का नाम")</f>
        <v>उसका पसंदीदा टैटू उसके बाएं पैर पर है - उसके पसंदीदा रॉक स्टार का नाम</v>
      </c>
    </row>
    <row r="1703">
      <c r="A1703" s="1" t="s">
        <v>1688</v>
      </c>
      <c r="B1703" s="2" t="str">
        <f>IFERROR(__xludf.DUMMYFUNCTION("GOOGLETRANSLATE(A1703,""en"",""hi"")"),"एक एक्सप्लोरर का एक कार्टून चित्रण दुखी दिख रहा है।")</f>
        <v>एक एक्सप्लोरर का एक कार्टून चित्रण दुखी दिख रहा है।</v>
      </c>
    </row>
    <row r="1704">
      <c r="A1704" s="1" t="s">
        <v>1689</v>
      </c>
      <c r="B1704" s="2" t="str">
        <f>IFERROR(__xludf.DUMMYFUNCTION("GOOGLETRANSLATE(A1704,""en"",""hi"")"),"एक स्कीयर स्की रिज़ॉर्ट में हवा में बर्फ छिड़काव भेजने की बारी को बना देता है")</f>
        <v>एक स्कीयर स्की रिज़ॉर्ट में हवा में बर्फ छिड़काव भेजने की बारी को बना देता है</v>
      </c>
    </row>
    <row r="1705">
      <c r="A1705" s="1" t="s">
        <v>1690</v>
      </c>
      <c r="B1705" s="2" t="str">
        <f>IFERROR(__xludf.DUMMYFUNCTION("GOOGLETRANSLATE(A1705,""en"",""hi"")"),"एक पुराने नौकायन जहाज पर रस्सियों और rigging का विवरण")</f>
        <v>एक पुराने नौकायन जहाज पर रस्सियों और rigging का विवरण</v>
      </c>
    </row>
    <row r="1706">
      <c r="A1706" s="1" t="s">
        <v>1691</v>
      </c>
      <c r="B1706" s="2" t="str">
        <f>IFERROR(__xludf.DUMMYFUNCTION("GOOGLETRANSLATE(A1706,""en"",""hi"")"),"संगमरमर के तल पर मुख्य वेदी")</f>
        <v>संगमरमर के तल पर मुख्य वेदी</v>
      </c>
    </row>
    <row r="1707">
      <c r="A1707" s="1" t="s">
        <v>1692</v>
      </c>
      <c r="B1707" s="2" t="str">
        <f>IFERROR(__xludf.DUMMYFUNCTION("GOOGLETRANSLATE(A1707,""en"",""hi"")"),"एक प्लेट पर सॉस और संतरे के साथ केबाब")</f>
        <v>एक प्लेट पर सॉस और संतरे के साथ केबाब</v>
      </c>
    </row>
    <row r="1708">
      <c r="A1708" s="1" t="s">
        <v>1693</v>
      </c>
      <c r="B1708" s="2" t="str">
        <f>IFERROR(__xludf.DUMMYFUNCTION("GOOGLETRANSLATE(A1708,""en"",""hi"")"),"काले पैन पर तला हुआ अंडे, सरल शीर्ष दृश्य")</f>
        <v>काले पैन पर तला हुआ अंडे, सरल शीर्ष दृश्य</v>
      </c>
    </row>
    <row r="1709">
      <c r="A1709" s="1" t="s">
        <v>1694</v>
      </c>
      <c r="B1709" s="2" t="str">
        <f>IFERROR(__xludf.DUMMYFUNCTION("GOOGLETRANSLATE(A1709,""en"",""hi"")"),"राजनेता संगठन द्वारा जारी इस अनिर्धारित फोटो में सदस्यों के साथ प्रतिक्रिया करता है।")</f>
        <v>राजनेता संगठन द्वारा जारी इस अनिर्धारित फोटो में सदस्यों के साथ प्रतिक्रिया करता है।</v>
      </c>
    </row>
    <row r="1710">
      <c r="A1710" s="1" t="s">
        <v>1695</v>
      </c>
      <c r="B1710" s="2" t="str">
        <f>IFERROR(__xludf.DUMMYFUNCTION("GOOGLETRANSLATE(A1710,""en"",""hi"")"),"रात में एक अंधेरी अकेले गेट में छोटे आयरन गेट")</f>
        <v>रात में एक अंधेरी अकेले गेट में छोटे आयरन गेट</v>
      </c>
    </row>
    <row r="1711">
      <c r="A1711" s="1" t="s">
        <v>1696</v>
      </c>
      <c r="B1711" s="2" t="str">
        <f>IFERROR(__xludf.DUMMYFUNCTION("GOOGLETRANSLATE(A1711,""en"",""hi"")"),"त्योहार के दौरान रंगीन बैनर और पतंग")</f>
        <v>त्योहार के दौरान रंगीन बैनर और पतंग</v>
      </c>
    </row>
    <row r="1712">
      <c r="A1712" s="1" t="s">
        <v>1697</v>
      </c>
      <c r="B1712" s="2" t="str">
        <f>IFERROR(__xludf.DUMMYFUNCTION("GOOGLETRANSLATE(A1712,""en"",""hi"")"),"एक जंगल में पत्तियों पर झूठ बोलने वाली गोरा लड़की")</f>
        <v>एक जंगल में पत्तियों पर झूठ बोलने वाली गोरा लड़की</v>
      </c>
    </row>
    <row r="1713">
      <c r="A1713" s="1" t="s">
        <v>1698</v>
      </c>
      <c r="B1713" s="2" t="str">
        <f>IFERROR(__xludf.DUMMYFUNCTION("GOOGLETRANSLATE(A1713,""en"",""hi"")"),"बाहरी एक लक्जरी अपार्टमेंट परिसर स्थित है")</f>
        <v>बाहरी एक लक्जरी अपार्टमेंट परिसर स्थित है</v>
      </c>
    </row>
    <row r="1714">
      <c r="A1714" s="1" t="s">
        <v>1699</v>
      </c>
      <c r="B1714" s="2" t="str">
        <f>IFERROR(__xludf.DUMMYFUNCTION("GOOGLETRANSLATE(A1714,""en"",""hi"")"),"सड़क पर आधुनिक वैन")</f>
        <v>सड़क पर आधुनिक वैन</v>
      </c>
    </row>
    <row r="1715">
      <c r="A1715" s="1" t="s">
        <v>1700</v>
      </c>
      <c r="B1715" s="2" t="str">
        <f>IFERROR(__xludf.DUMMYFUNCTION("GOOGLETRANSLATE(A1715,""en"",""hi"")"),"घोड़े द्वीप पर लाजिमी हैं।")</f>
        <v>घोड़े द्वीप पर लाजिमी हैं।</v>
      </c>
    </row>
    <row r="1716">
      <c r="A1716" s="1" t="s">
        <v>1701</v>
      </c>
      <c r="B1716" s="2" t="str">
        <f>IFERROR(__xludf.DUMMYFUNCTION("GOOGLETRANSLATE(A1716,""en"",""hi"")"),"रसोई - मैं इसके बजाय गहरे भूरे रंग के काउंटरटॉप्स में डाल दूंगा, लेकिन यह देखो एक आदमी की रसोई के लिए अच्छा है")</f>
        <v>रसोई - मैं इसके बजाय गहरे भूरे रंग के काउंटरटॉप्स में डाल दूंगा, लेकिन यह देखो एक आदमी की रसोई के लिए अच्छा है</v>
      </c>
    </row>
    <row r="1717">
      <c r="A1717" s="1" t="s">
        <v>1702</v>
      </c>
      <c r="B1717" s="2" t="str">
        <f>IFERROR(__xludf.DUMMYFUNCTION("GOOGLETRANSLATE(A1717,""en"",""hi"")"),"अपनी आंखों के आकार के लिए सही प्रकार के स्मोकी मेकअप को चुनने के तरीके पर और सुझाव जानें।")</f>
        <v>अपनी आंखों के आकार के लिए सही प्रकार के स्मोकी मेकअप को चुनने के तरीके पर और सुझाव जानें।</v>
      </c>
    </row>
    <row r="1718">
      <c r="A1718" s="1" t="s">
        <v>1703</v>
      </c>
      <c r="B1718" s="2" t="str">
        <f>IFERROR(__xludf.DUMMYFUNCTION("GOOGLETRANSLATE(A1718,""en"",""hi"")"),"काले धब्बे के साथ अस्पष्ट सफेद कैटरपिलर ताजा पानी की मजबूत हवा, लहरों के एक पेय के लिए घास पर क्रॉल करता है।")</f>
        <v>काले धब्बे के साथ अस्पष्ट सफेद कैटरपिलर ताजा पानी की मजबूत हवा, लहरों के एक पेय के लिए घास पर क्रॉल करता है।</v>
      </c>
    </row>
    <row r="1719">
      <c r="A1719" s="1" t="s">
        <v>1704</v>
      </c>
      <c r="B1719" s="2" t="str">
        <f>IFERROR(__xludf.DUMMYFUNCTION("GOOGLETRANSLATE(A1719,""en"",""hi"")"),"ऑटो हैचबैक की सभी छवियों को देखें 03 1024x659")</f>
        <v>ऑटो हैचबैक की सभी छवियों को देखें 03 1024x659</v>
      </c>
    </row>
    <row r="1720">
      <c r="A1720" s="1" t="s">
        <v>1705</v>
      </c>
      <c r="B1720" s="2" t="str">
        <f>IFERROR(__xludf.DUMMYFUNCTION("GOOGLETRANSLATE(A1720,""en"",""hi"")"),"फुटबॉल खिलाड़ी मैच के दौरान देखता है।")</f>
        <v>फुटबॉल खिलाड़ी मैच के दौरान देखता है।</v>
      </c>
    </row>
    <row r="1721">
      <c r="A1721" s="1" t="s">
        <v>1706</v>
      </c>
      <c r="B1721" s="2" t="str">
        <f>IFERROR(__xludf.DUMMYFUNCTION("GOOGLETRANSLATE(A1721,""en"",""hi"")"),"वेक्टर यथार्थवादी तितली के साथ फैशन वैचारिक पृष्ठभूमि।")</f>
        <v>वेक्टर यथार्थवादी तितली के साथ फैशन वैचारिक पृष्ठभूमि।</v>
      </c>
    </row>
    <row r="1722">
      <c r="A1722" s="1" t="s">
        <v>1707</v>
      </c>
      <c r="B1722" s="2" t="str">
        <f>IFERROR(__xludf.DUMMYFUNCTION("GOOGLETRANSLATE(A1722,""en"",""hi"")"),"एक शहर के दृश्य का हाथ खींचा गया चित्रण।")</f>
        <v>एक शहर के दृश्य का हाथ खींचा गया चित्रण।</v>
      </c>
    </row>
    <row r="1723">
      <c r="A1723" s="1" t="s">
        <v>1708</v>
      </c>
      <c r="B1723" s="2" t="str">
        <f>IFERROR(__xludf.DUMMYFUNCTION("GOOGLETRANSLATE(A1723,""en"",""hi"")"),"मुझे इस बाड़ और प्रवेश द्वार से प्यार है!")</f>
        <v>मुझे इस बाड़ और प्रवेश द्वार से प्यार है!</v>
      </c>
    </row>
    <row r="1724">
      <c r="A1724" s="1" t="s">
        <v>1709</v>
      </c>
      <c r="B1724" s="2" t="str">
        <f>IFERROR(__xludf.DUMMYFUNCTION("GOOGLETRANSLATE(A1724,""en"",""hi"")"),"व्यक्ति अपने घुटनों पर घर के प्रशंसकों के सामने स्लाइड करता है")</f>
        <v>व्यक्ति अपने घुटनों पर घर के प्रशंसकों के सामने स्लाइड करता है</v>
      </c>
    </row>
    <row r="1725">
      <c r="A1725" s="1" t="s">
        <v>1710</v>
      </c>
      <c r="B1725" s="2" t="str">
        <f>IFERROR(__xludf.DUMMYFUNCTION("GOOGLETRANSLATE(A1725,""en"",""hi"")"),"एक पवन खेत के एक ड्रोन और समुद्र तट के करीब पवन टरबाइन से हवाई दृश्य")</f>
        <v>एक पवन खेत के एक ड्रोन और समुद्र तट के करीब पवन टरबाइन से हवाई दृश्य</v>
      </c>
    </row>
    <row r="1726">
      <c r="A1726" s="1" t="s">
        <v>1711</v>
      </c>
      <c r="B1726" s="2" t="str">
        <f>IFERROR(__xludf.DUMMYFUNCTION("GOOGLETRANSLATE(A1726,""en"",""hi"")"),"बिक्री संपत्ति के लिए चांदी झील गोल्फ एस्टेट।")</f>
        <v>बिक्री संपत्ति के लिए चांदी झील गोल्फ एस्टेट।</v>
      </c>
    </row>
    <row r="1727">
      <c r="A1727" s="1" t="s">
        <v>1712</v>
      </c>
      <c r="B1727" s="2" t="str">
        <f>IFERROR(__xludf.DUMMYFUNCTION("GOOGLETRANSLATE(A1727,""en"",""hi"")"),"छुट्टियों के लिए प्रदर्शन पर डिश")</f>
        <v>छुट्टियों के लिए प्रदर्शन पर डिश</v>
      </c>
    </row>
    <row r="1728">
      <c r="A1728" s="1" t="s">
        <v>1713</v>
      </c>
      <c r="B1728" s="2" t="str">
        <f>IFERROR(__xludf.DUMMYFUNCTION("GOOGLETRANSLATE(A1728,""en"",""hi"")"),"एक रंगीन सूर्यास्त उच्च रेगिस्तान में झील के ऊपर चमकता है")</f>
        <v>एक रंगीन सूर्यास्त उच्च रेगिस्तान में झील के ऊपर चमकता है</v>
      </c>
    </row>
    <row r="1729">
      <c r="A1729" s="1" t="s">
        <v>1714</v>
      </c>
      <c r="B1729" s="2" t="str">
        <f>IFERROR(__xludf.DUMMYFUNCTION("GOOGLETRANSLATE(A1729,""en"",""hi"")"),"पेयजल का एक अतिरिक्त शिपमेंट हमारे स्टोर में आया है।")</f>
        <v>पेयजल का एक अतिरिक्त शिपमेंट हमारे स्टोर में आया है।</v>
      </c>
    </row>
    <row r="1730">
      <c r="A1730" s="1" t="s">
        <v>1715</v>
      </c>
      <c r="B1730" s="2" t="str">
        <f>IFERROR(__xludf.DUMMYFUNCTION("GOOGLETRANSLATE(A1730,""en"",""hi"")"),"स्पोर्ट्स टीम स्पोर्ट्स टीम के खिलाफ जीत का जश्न मनाएं।")</f>
        <v>स्पोर्ट्स टीम स्पोर्ट्स टीम के खिलाफ जीत का जश्न मनाएं।</v>
      </c>
    </row>
    <row r="1731">
      <c r="A1731" s="1" t="s">
        <v>1716</v>
      </c>
      <c r="B1731" s="2" t="str">
        <f>IFERROR(__xludf.DUMMYFUNCTION("GOOGLETRANSLATE(A1731,""en"",""hi"")"),"एक छोटे लड़के के साथ सड़क पर चलने वाला आदमी।")</f>
        <v>एक छोटे लड़के के साथ सड़क पर चलने वाला आदमी।</v>
      </c>
    </row>
    <row r="1732">
      <c r="A1732" s="1" t="s">
        <v>1717</v>
      </c>
      <c r="B1732" s="2" t="str">
        <f>IFERROR(__xludf.DUMMYFUNCTION("GOOGLETRANSLATE(A1732,""en"",""hi"")"),"कॉमेडी फिल्म में वर्दी आसानी से वैकल्पिक जर्सी हो सकती है।")</f>
        <v>कॉमेडी फिल्म में वर्दी आसानी से वैकल्पिक जर्सी हो सकती है।</v>
      </c>
    </row>
    <row r="1733">
      <c r="A1733" s="1" t="s">
        <v>1718</v>
      </c>
      <c r="B1733" s="2" t="str">
        <f>IFERROR(__xludf.DUMMYFUNCTION("GOOGLETRANSLATE(A1733,""en"",""hi"")"),"विग्नेट में कलाकार के साथ नर्तक और रंगमंच अभिनेता")</f>
        <v>विग्नेट में कलाकार के साथ नर्तक और रंगमंच अभिनेता</v>
      </c>
    </row>
    <row r="1734">
      <c r="A1734" s="1" t="s">
        <v>1719</v>
      </c>
      <c r="B1734" s="2" t="str">
        <f>IFERROR(__xludf.DUMMYFUNCTION("GOOGLETRANSLATE(A1734,""en"",""hi"")"),"एक रेगिस्तान पर गर्म हवा का गुब्बारा")</f>
        <v>एक रेगिस्तान पर गर्म हवा का गुब्बारा</v>
      </c>
    </row>
    <row r="1735">
      <c r="A1735" s="1" t="s">
        <v>1720</v>
      </c>
      <c r="B1735" s="2" t="str">
        <f>IFERROR(__xludf.DUMMYFUNCTION("GOOGLETRANSLATE(A1735,""en"",""hi"")"),"लॉकर्स का क्लोज-अप")</f>
        <v>लॉकर्स का क्लोज-अप</v>
      </c>
    </row>
    <row r="1736">
      <c r="A1736" s="1" t="s">
        <v>1721</v>
      </c>
      <c r="B1736" s="2" t="str">
        <f>IFERROR(__xludf.DUMMYFUNCTION("GOOGLETRANSLATE(A1736,""en"",""hi"")"),"एक ग्रीष्मकालीन घास के मैदान पर छोटे लड़कों के साथ परिवार - माता-पिता अपने कंधों पर पुत्रों को ले जाते हैं")</f>
        <v>एक ग्रीष्मकालीन घास के मैदान पर छोटे लड़कों के साथ परिवार - माता-पिता अपने कंधों पर पुत्रों को ले जाते हैं</v>
      </c>
    </row>
    <row r="1737">
      <c r="A1737" s="1" t="s">
        <v>1722</v>
      </c>
      <c r="B1737" s="2" t="str">
        <f>IFERROR(__xludf.DUMMYFUNCTION("GOOGLETRANSLATE(A1737,""en"",""hi"")"),"एक टेडी बियर के साथ पिल्ला")</f>
        <v>एक टेडी बियर के साथ पिल्ला</v>
      </c>
    </row>
    <row r="1738">
      <c r="A1738" s="1" t="s">
        <v>1723</v>
      </c>
      <c r="B1738" s="2" t="str">
        <f>IFERROR(__xludf.DUMMYFUNCTION("GOOGLETRANSLATE(A1738,""en"",""hi"")"),"बिल्ली, व्हिस्कर्स, बिल्ली का बच्चा: इस बिल्ली के ज्यादातर पुरुषों की तुलना में एक बेहतर दाढ़ी है")</f>
        <v>बिल्ली, व्हिस्कर्स, बिल्ली का बच्चा: इस बिल्ली के ज्यादातर पुरुषों की तुलना में एक बेहतर दाढ़ी है</v>
      </c>
    </row>
    <row r="1739">
      <c r="A1739" s="1" t="s">
        <v>1724</v>
      </c>
      <c r="B1739" s="2" t="str">
        <f>IFERROR(__xludf.DUMMYFUNCTION("GOOGLETRANSLATE(A1739,""en"",""hi"")"),"फुटबॉलर और बेटा, पहली बार घोड़े की सवारी करता है!")</f>
        <v>फुटबॉलर और बेटा, पहली बार घोड़े की सवारी करता है!</v>
      </c>
    </row>
    <row r="1740">
      <c r="A1740" s="1" t="s">
        <v>1725</v>
      </c>
      <c r="B1740" s="2" t="str">
        <f>IFERROR(__xludf.DUMMYFUNCTION("GOOGLETRANSLATE(A1740,""en"",""hi"")"),"एक अंतर के साथ शादी की सजावट अधिक शादी भारतीय शादी सजावट विचार")</f>
        <v>एक अंतर के साथ शादी की सजावट अधिक शादी भारतीय शादी सजावट विचार</v>
      </c>
    </row>
    <row r="1741">
      <c r="A1741" s="1" t="s">
        <v>1726</v>
      </c>
      <c r="B1741" s="2" t="str">
        <f>IFERROR(__xludf.DUMMYFUNCTION("GOOGLETRANSLATE(A1741,""en"",""hi"")"),"विशाल पेड़ों की एक जोड़ी।")</f>
        <v>विशाल पेड़ों की एक जोड़ी।</v>
      </c>
    </row>
    <row r="1742">
      <c r="A1742" s="1" t="s">
        <v>1727</v>
      </c>
      <c r="B1742" s="2" t="str">
        <f>IFERROR(__xludf.DUMMYFUNCTION("GOOGLETRANSLATE(A1742,""en"",""hi"")"),"मैच के बाद खिलाड़ी पदोन्नति मनाते हैं।")</f>
        <v>मैच के बाद खिलाड़ी पदोन्नति मनाते हैं।</v>
      </c>
    </row>
    <row r="1743">
      <c r="A1743" s="1" t="s">
        <v>1728</v>
      </c>
      <c r="B1743" s="2" t="str">
        <f>IFERROR(__xludf.DUMMYFUNCTION("GOOGLETRANSLATE(A1743,""en"",""hi"")"),"सींग, भारी धातु प्रतीक, कार्टून फ्लैट शैली वेक्टर चित्रण का संकेत।")</f>
        <v>सींग, भारी धातु प्रतीक, कार्टून फ्लैट शैली वेक्टर चित्रण का संकेत।</v>
      </c>
    </row>
    <row r="1744">
      <c r="A1744" s="1" t="s">
        <v>1729</v>
      </c>
      <c r="B1744" s="2" t="str">
        <f>IFERROR(__xludf.DUMMYFUNCTION("GOOGLETRANSLATE(A1744,""en"",""hi"")"),"आपके स्वास्थ्य पर चाय और कॉफी का वास्तविक प्रभाव क्या है? क्या वे कोई लाभ लाते हैं?")</f>
        <v>आपके स्वास्थ्य पर चाय और कॉफी का वास्तविक प्रभाव क्या है? क्या वे कोई लाभ लाते हैं?</v>
      </c>
    </row>
    <row r="1745">
      <c r="A1745" s="1" t="s">
        <v>1730</v>
      </c>
      <c r="B1745" s="2" t="str">
        <f>IFERROR(__xludf.DUMMYFUNCTION("GOOGLETRANSLATE(A1745,""en"",""hi"")"),"यदि आप कुछ ऐसा कर रहे हैं या डिजाइन कर रहे हैं तो आपको इस शहर में जाना होगा।")</f>
        <v>यदि आप कुछ ऐसा कर रहे हैं या डिजाइन कर रहे हैं तो आपको इस शहर में जाना होगा।</v>
      </c>
    </row>
    <row r="1746">
      <c r="A1746" s="1" t="s">
        <v>1731</v>
      </c>
      <c r="B1746" s="2" t="str">
        <f>IFERROR(__xludf.DUMMYFUNCTION("GOOGLETRANSLATE(A1746,""en"",""hi"")"),"डिजिटल कला # के लिए चुनी गई है")</f>
        <v>डिजिटल कला # के लिए चुनी गई है</v>
      </c>
    </row>
    <row r="1747">
      <c r="A1747" s="1" t="s">
        <v>1732</v>
      </c>
      <c r="B1747" s="2" t="str">
        <f>IFERROR(__xludf.DUMMYFUNCTION("GOOGLETRANSLATE(A1747,""en"",""hi"")"),"टीम मैच के बाद मनाती है।")</f>
        <v>टीम मैच के बाद मनाती है।</v>
      </c>
    </row>
    <row r="1748">
      <c r="A1748" s="1" t="s">
        <v>1733</v>
      </c>
      <c r="B1748" s="2" t="str">
        <f>IFERROR(__xludf.DUMMYFUNCTION("GOOGLETRANSLATE(A1748,""en"",""hi"")"),"फैशन व्यवसाय: हम सम्मान करते हैं कि सभी लोग कैसे रहते हैं")</f>
        <v>फैशन व्यवसाय: हम सम्मान करते हैं कि सभी लोग कैसे रहते हैं</v>
      </c>
    </row>
    <row r="1749">
      <c r="A1749" s="1" t="s">
        <v>1734</v>
      </c>
      <c r="B1749" s="2" t="str">
        <f>IFERROR(__xludf.DUMMYFUNCTION("GOOGLETRANSLATE(A1749,""en"",""hi"")"),"आर्बर से चलने वाला व्यक्ति और दूल्हे")</f>
        <v>आर्बर से चलने वाला व्यक्ति और दूल्हे</v>
      </c>
    </row>
    <row r="1750">
      <c r="A1750" s="1" t="s">
        <v>1735</v>
      </c>
      <c r="B1750" s="2" t="str">
        <f>IFERROR(__xludf.DUMMYFUNCTION("GOOGLETRANSLATE(A1750,""en"",""hi"")"),"यही वह है जो सर्दियों की तरह दिखते हैं")</f>
        <v>यही वह है जो सर्दियों की तरह दिखते हैं</v>
      </c>
    </row>
    <row r="1751">
      <c r="A1751" s="1" t="s">
        <v>1736</v>
      </c>
      <c r="B1751" s="2" t="str">
        <f>IFERROR(__xludf.DUMMYFUNCTION("GOOGLETRANSLATE(A1751,""en"",""hi"")"),"एक शहर में नवीनीकृत अपार्टमेंट, समुद्र से दूर किमी दूर")</f>
        <v>एक शहर में नवीनीकृत अपार्टमेंट, समुद्र से दूर किमी दूर</v>
      </c>
    </row>
    <row r="1752">
      <c r="A1752" s="1" t="s">
        <v>1737</v>
      </c>
      <c r="B1752" s="2" t="str">
        <f>IFERROR(__xludf.DUMMYFUNCTION("GOOGLETRANSLATE(A1752,""en"",""hi"")"),"अभिनेता, अतीत और वर्तमान की कई शैलियों।")</f>
        <v>अभिनेता, अतीत और वर्तमान की कई शैलियों।</v>
      </c>
    </row>
    <row r="1753">
      <c r="A1753" s="1" t="s">
        <v>1738</v>
      </c>
      <c r="B1753" s="2" t="str">
        <f>IFERROR(__xludf.DUMMYFUNCTION("GOOGLETRANSLATE(A1753,""en"",""hi"")"),"ऑस्ट्रेलियाई नियम फुटबॉलर एक प्रशिक्षण सत्र के दौरान गेंद को चिह्नित करता है")</f>
        <v>ऑस्ट्रेलियाई नियम फुटबॉलर एक प्रशिक्षण सत्र के दौरान गेंद को चिह्नित करता है</v>
      </c>
    </row>
    <row r="1754">
      <c r="A1754" s="1" t="s">
        <v>1739</v>
      </c>
      <c r="B1754" s="2" t="str">
        <f>IFERROR(__xludf.DUMMYFUNCTION("GOOGLETRANSLATE(A1754,""en"",""hi"")"),"पोस्टर विज्ञापन फिल्म पर केंद्रित एक साहित्यिक त्यौहार।")</f>
        <v>पोस्टर विज्ञापन फिल्म पर केंद्रित एक साहित्यिक त्यौहार।</v>
      </c>
    </row>
    <row r="1755">
      <c r="A1755" s="1" t="s">
        <v>1740</v>
      </c>
      <c r="B1755" s="2" t="str">
        <f>IFERROR(__xludf.DUMMYFUNCTION("GOOGLETRANSLATE(A1755,""en"",""hi"")"),"स्ट्रीमिंग लाइव व्यू से एक स्क्रीनशॉट।")</f>
        <v>स्ट्रीमिंग लाइव व्यू से एक स्क्रीनशॉट।</v>
      </c>
    </row>
    <row r="1756">
      <c r="A1756" s="1" t="s">
        <v>220</v>
      </c>
      <c r="B1756" s="2" t="str">
        <f>IFERROR(__xludf.DUMMYFUNCTION("GOOGLETRANSLATE(A1756,""en"",""hi"")"),"अभिनेता प्रीमियर पर आता है")</f>
        <v>अभिनेता प्रीमियर पर आता है</v>
      </c>
    </row>
    <row r="1757">
      <c r="A1757" s="1" t="s">
        <v>1741</v>
      </c>
      <c r="B1757" s="2" t="str">
        <f>IFERROR(__xludf.DUMMYFUNCTION("GOOGLETRANSLATE(A1757,""en"",""hi"")"),"दिन के फोटोजेनिक प्रशंसकों")</f>
        <v>दिन के फोटोजेनिक प्रशंसकों</v>
      </c>
    </row>
    <row r="1758">
      <c r="A1758" s="1" t="s">
        <v>1742</v>
      </c>
      <c r="B1758" s="2" t="str">
        <f>IFERROR(__xludf.DUMMYFUNCTION("GOOGLETRANSLATE(A1758,""en"",""hi"")"),"रेड वाइन घटना में बह रहा था।")</f>
        <v>रेड वाइन घटना में बह रहा था।</v>
      </c>
    </row>
    <row r="1759">
      <c r="A1759" s="1" t="s">
        <v>1743</v>
      </c>
      <c r="B1759" s="2" t="str">
        <f>IFERROR(__xludf.DUMMYFUNCTION("GOOGLETRANSLATE(A1759,""en"",""hi"")"),"एक यूएफओ मुस्कुराते हुए एक विदेशी का एक कार्टून चित्रण")</f>
        <v>एक यूएफओ मुस्कुराते हुए एक विदेशी का एक कार्टून चित्रण</v>
      </c>
    </row>
    <row r="1760">
      <c r="A1760" s="1" t="s">
        <v>1744</v>
      </c>
      <c r="B1760" s="2" t="str">
        <f>IFERROR(__xludf.DUMMYFUNCTION("GOOGLETRANSLATE(A1760,""en"",""hi"")"),"एक सड़क के साथ एक हरी विंटेज मिनी ड्राइविंग")</f>
        <v>एक सड़क के साथ एक हरी विंटेज मिनी ड्राइविंग</v>
      </c>
    </row>
    <row r="1761">
      <c r="A1761" s="1" t="s">
        <v>1745</v>
      </c>
      <c r="B1761" s="2" t="str">
        <f>IFERROR(__xludf.DUMMYFUNCTION("GOOGLETRANSLATE(A1761,""en"",""hi"")"),"द्वीप के बाहर कोरल रीफ")</f>
        <v>द्वीप के बाहर कोरल रीफ</v>
      </c>
    </row>
    <row r="1762">
      <c r="A1762" s="1" t="s">
        <v>1746</v>
      </c>
      <c r="B1762" s="2" t="str">
        <f>IFERROR(__xludf.DUMMYFUNCTION("GOOGLETRANSLATE(A1762,""en"",""hi"")"),"फार्मलैंड पर ताजा कट घास के विशाल गांठ संग्रह और भंडारण का इंतजार करते हैं")</f>
        <v>फार्मलैंड पर ताजा कट घास के विशाल गांठ संग्रह और भंडारण का इंतजार करते हैं</v>
      </c>
    </row>
    <row r="1763">
      <c r="A1763" s="1" t="s">
        <v>1747</v>
      </c>
      <c r="B1763" s="2" t="str">
        <f>IFERROR(__xludf.DUMMYFUNCTION("GOOGLETRANSLATE(A1763,""en"",""hi"")"),"भीड़ लोग खेलते हैं।")</f>
        <v>भीड़ लोग खेलते हैं।</v>
      </c>
    </row>
    <row r="1764">
      <c r="A1764" s="1" t="s">
        <v>1748</v>
      </c>
      <c r="B1764" s="2" t="str">
        <f>IFERROR(__xludf.DUMMYFUNCTION("GOOGLETRANSLATE(A1764,""en"",""hi"")"),"टीवी निर्माता यूरोपीय प्रीमियर में भाग लेता है।")</f>
        <v>टीवी निर्माता यूरोपीय प्रीमियर में भाग लेता है।</v>
      </c>
    </row>
    <row r="1765">
      <c r="A1765" s="1" t="s">
        <v>1749</v>
      </c>
      <c r="B1765" s="2" t="str">
        <f>IFERROR(__xludf.DUMMYFUNCTION("GOOGLETRANSLATE(A1765,""en"",""hi"")"),"रंग में बादलों के पीछे क्षितिज पर पहाड़ के साथ बर्फीली ग्रामीण शीतकालीन परिदृश्य")</f>
        <v>रंग में बादलों के पीछे क्षितिज पर पहाड़ के साथ बर्फीली ग्रामीण शीतकालीन परिदृश्य</v>
      </c>
    </row>
    <row r="1766">
      <c r="A1766" s="1" t="s">
        <v>1750</v>
      </c>
      <c r="B1766" s="2" t="str">
        <f>IFERROR(__xludf.DUMMYFUNCTION("GOOGLETRANSLATE(A1766,""en"",""hi"")"),"एक युवा लड़का एक दूरबीन के माध्यम से देख रहा है")</f>
        <v>एक युवा लड़का एक दूरबीन के माध्यम से देख रहा है</v>
      </c>
    </row>
    <row r="1767">
      <c r="A1767" s="1" t="s">
        <v>1751</v>
      </c>
      <c r="B1767" s="2" t="str">
        <f>IFERROR(__xludf.DUMMYFUNCTION("GOOGLETRANSLATE(A1767,""en"",""hi"")"),"एक प्यारा बिल्ली एक पहाड़ी पर एक चट्टान पर एक छिपकली के आकार की पेंटिंग पर खड़ा है जो एक शहर के रूप में एक शहर के रूप में एक शहर के रूप में देखता है")</f>
        <v>एक प्यारा बिल्ली एक पहाड़ी पर एक चट्टान पर एक छिपकली के आकार की पेंटिंग पर खड़ा है जो एक शहर के रूप में एक शहर के रूप में एक शहर के रूप में देखता है</v>
      </c>
    </row>
    <row r="1768">
      <c r="A1768" s="1" t="s">
        <v>1752</v>
      </c>
      <c r="B1768" s="2" t="str">
        <f>IFERROR(__xludf.DUMMYFUNCTION("GOOGLETRANSLATE(A1768,""en"",""hi"")"),"पवन मिट्टी एक गुजरने नहर नाव से फिल्माया गया")</f>
        <v>पवन मिट्टी एक गुजरने नहर नाव से फिल्माया गया</v>
      </c>
    </row>
    <row r="1769">
      <c r="A1769" s="1" t="s">
        <v>1753</v>
      </c>
      <c r="B1769" s="2" t="str">
        <f>IFERROR(__xludf.DUMMYFUNCTION("GOOGLETRANSLATE(A1769,""en"",""hi"")"),"# एक खेल के पहले भाग के दौरान स्पोर्ट्स टीम के खिलाफ एक टचडाउन पास कैच करता है।")</f>
        <v># एक खेल के पहले भाग के दौरान स्पोर्ट्स टीम के खिलाफ एक टचडाउन पास कैच करता है।</v>
      </c>
    </row>
    <row r="1770">
      <c r="A1770" s="1" t="s">
        <v>1754</v>
      </c>
      <c r="B1770" s="2" t="str">
        <f>IFERROR(__xludf.DUMMYFUNCTION("GOOGLETRANSLATE(A1770,""en"",""hi"")"),"गोल्फर दिन के दौरान प्रतिस्पर्धा करता है")</f>
        <v>गोल्फर दिन के दौरान प्रतिस्पर्धा करता है</v>
      </c>
    </row>
    <row r="1771">
      <c r="A1771" s="1" t="s">
        <v>1755</v>
      </c>
      <c r="B1771" s="2" t="str">
        <f>IFERROR(__xludf.DUMMYFUNCTION("GOOGLETRANSLATE(A1771,""en"",""hi"")"),"फिल्म प्रारूप धीरे-धीरे घूमता है सूरज को ऊपर के पेड़ों की उच्च हरी पत्तियों के माध्यम से देखने के लिए, लाल महाकाव्य पर गोली मार दी")</f>
        <v>फिल्म प्रारूप धीरे-धीरे घूमता है सूरज को ऊपर के पेड़ों की उच्च हरी पत्तियों के माध्यम से देखने के लिए, लाल महाकाव्य पर गोली मार दी</v>
      </c>
    </row>
    <row r="1772">
      <c r="A1772" s="1" t="s">
        <v>1756</v>
      </c>
      <c r="B1772" s="2" t="str">
        <f>IFERROR(__xludf.DUMMYFUNCTION("GOOGLETRANSLATE(A1772,""en"",""hi"")"),"व्यक्ति के साथ सहयोग में व्यक्ति द्वारा एक भालू का एक उदाहरण")</f>
        <v>व्यक्ति के साथ सहयोग में व्यक्ति द्वारा एक भालू का एक उदाहरण</v>
      </c>
    </row>
    <row r="1773">
      <c r="A1773" s="1" t="s">
        <v>1757</v>
      </c>
      <c r="B1773" s="2" t="str">
        <f>IFERROR(__xludf.DUMMYFUNCTION("GOOGLETRANSLATE(A1773,""en"",""hi"")"),"मार्च की शुरुआत में बर्फ के नीचे झोपड़ी और झील")</f>
        <v>मार्च की शुरुआत में बर्फ के नीचे झोपड़ी और झील</v>
      </c>
    </row>
    <row r="1774">
      <c r="A1774" s="1" t="s">
        <v>1758</v>
      </c>
      <c r="B1774" s="2" t="str">
        <f>IFERROR(__xludf.DUMMYFUNCTION("GOOGLETRANSLATE(A1774,""en"",""hi"")"),"पॉप कलाकार गाता है और शेयर")</f>
        <v>पॉप कलाकार गाता है और शेयर</v>
      </c>
    </row>
    <row r="1775">
      <c r="A1775" s="1" t="s">
        <v>1759</v>
      </c>
      <c r="B1775" s="2" t="str">
        <f>IFERROR(__xludf.DUMMYFUNCTION("GOOGLETRANSLATE(A1775,""en"",""hi"")"),"पॉप रॉक कलाकार विश्व प्रीमियर में भाग लेता है")</f>
        <v>पॉप रॉक कलाकार विश्व प्रीमियर में भाग लेता है</v>
      </c>
    </row>
    <row r="1776">
      <c r="A1776" s="1" t="s">
        <v>1760</v>
      </c>
      <c r="B1776" s="2" t="str">
        <f>IFERROR(__xludf.DUMMYFUNCTION("GOOGLETRANSLATE(A1776,""en"",""hi"")"),"ऊंचाई मानचित्र पर अमीरात रूप से उल्लिखित और चमक।")</f>
        <v>ऊंचाई मानचित्र पर अमीरात रूप से उल्लिखित और चमक।</v>
      </c>
    </row>
    <row r="1777">
      <c r="A1777" s="1" t="s">
        <v>1761</v>
      </c>
      <c r="B1777" s="2" t="str">
        <f>IFERROR(__xludf.DUMMYFUNCTION("GOOGLETRANSLATE(A1777,""en"",""hi"")"),"कपड़ा कभी भी शैली से बाहर नहीं जाता है।")</f>
        <v>कपड़ा कभी भी शैली से बाहर नहीं जाता है।</v>
      </c>
    </row>
    <row r="1778">
      <c r="A1778" s="1" t="s">
        <v>1762</v>
      </c>
      <c r="B1778" s="2" t="str">
        <f>IFERROR(__xludf.DUMMYFUNCTION("GOOGLETRANSLATE(A1778,""en"",""hi"")"),"सनशाइन के साथ मिस्टी स्प्रिंग वन में सुबह की प्रकृति")</f>
        <v>सनशाइन के साथ मिस्टी स्प्रिंग वन में सुबह की प्रकृति</v>
      </c>
    </row>
    <row r="1779">
      <c r="A1779" s="1" t="s">
        <v>1763</v>
      </c>
      <c r="B1779" s="2" t="str">
        <f>IFERROR(__xludf.DUMMYFUNCTION("GOOGLETRANSLATE(A1779,""en"",""hi"")"),"नहर पर जहाज वर्ग")</f>
        <v>नहर पर जहाज वर्ग</v>
      </c>
    </row>
    <row r="1780">
      <c r="A1780" s="1" t="s">
        <v>1764</v>
      </c>
      <c r="B1780" s="2" t="str">
        <f>IFERROR(__xludf.DUMMYFUNCTION("GOOGLETRANSLATE(A1780,""en"",""hi"")"),"आगंतुक 18 वीं सदी के फर्नीचर से भरे कमरे से गुजरते हैं।")</f>
        <v>आगंतुक 18 वीं सदी के फर्नीचर से भरे कमरे से गुजरते हैं।</v>
      </c>
    </row>
    <row r="1781">
      <c r="A1781" s="1" t="s">
        <v>1765</v>
      </c>
      <c r="B1781" s="2" t="str">
        <f>IFERROR(__xludf.DUMMYFUNCTION("GOOGLETRANSLATE(A1781,""en"",""hi"")"),"खुदरा के अंदर एक शॉपिंग कार्ट के साथ खुश बच्चों और वयस्क")</f>
        <v>खुदरा के अंदर एक शॉपिंग कार्ट के साथ खुश बच्चों और वयस्क</v>
      </c>
    </row>
    <row r="1782">
      <c r="A1782" s="1" t="s">
        <v>1766</v>
      </c>
      <c r="B1782" s="2" t="str">
        <f>IFERROR(__xludf.DUMMYFUNCTION("GOOGLETRANSLATE(A1782,""en"",""hi"")"),"अंत में सड़क पर अंकन करने के लिए फिल्मिंग स्थान")</f>
        <v>अंत में सड़क पर अंकन करने के लिए फिल्मिंग स्थान</v>
      </c>
    </row>
    <row r="1783">
      <c r="A1783" s="1" t="s">
        <v>1767</v>
      </c>
      <c r="B1783" s="2" t="str">
        <f>IFERROR(__xludf.DUMMYFUNCTION("GOOGLETRANSLATE(A1783,""en"",""hi"")"),"ब्लॉग पोस्ट: जब मैं एक दिन के लिए एक लड़की थी।")</f>
        <v>ब्लॉग पोस्ट: जब मैं एक दिन के लिए एक लड़की थी।</v>
      </c>
    </row>
    <row r="1784">
      <c r="A1784" s="1" t="s">
        <v>1768</v>
      </c>
      <c r="B1784" s="2" t="str">
        <f>IFERROR(__xludf.DUMMYFUNCTION("GOOGLETRANSLATE(A1784,""en"",""hi"")"),"बगीचे में आप योजना बना सकते हैं और यह काम करेगा")</f>
        <v>बगीचे में आप योजना बना सकते हैं और यह काम करेगा</v>
      </c>
    </row>
    <row r="1785">
      <c r="A1785" s="1" t="s">
        <v>1769</v>
      </c>
      <c r="B1785" s="2" t="str">
        <f>IFERROR(__xludf.DUMMYFUNCTION("GOOGLETRANSLATE(A1785,""en"",""hi"")"),"लोग मीडिया कॉल के दौरान ऑनस्टेज करते हैं।")</f>
        <v>लोग मीडिया कॉल के दौरान ऑनस्टेज करते हैं।</v>
      </c>
    </row>
    <row r="1786">
      <c r="A1786" s="1" t="s">
        <v>1770</v>
      </c>
      <c r="B1786" s="2" t="str">
        <f>IFERROR(__xludf.DUMMYFUNCTION("GOOGLETRANSLATE(A1786,""en"",""hi"")"),"बेक्ड टमाटर के लिए एक नुस्खा।")</f>
        <v>बेक्ड टमाटर के लिए एक नुस्खा।</v>
      </c>
    </row>
    <row r="1787">
      <c r="A1787" s="1" t="s">
        <v>1771</v>
      </c>
      <c r="B1787" s="2" t="str">
        <f>IFERROR(__xludf.DUMMYFUNCTION("GOOGLETRANSLATE(A1787,""en"",""hi"")"),"स्नोमैन बर्फबारी के नीचे झूले पर खड़ा है")</f>
        <v>स्नोमैन बर्फबारी के नीचे झूले पर खड़ा है</v>
      </c>
    </row>
    <row r="1788">
      <c r="A1788" s="1" t="s">
        <v>1772</v>
      </c>
      <c r="B1788" s="2" t="str">
        <f>IFERROR(__xludf.DUMMYFUNCTION("GOOGLETRANSLATE(A1788,""en"",""hi"")"),"राजनीतिज्ञ द्वारा आयोजित पेन के लिए छवि घटना पर हस्ताक्षर करने के लिए")</f>
        <v>राजनीतिज्ञ द्वारा आयोजित पेन के लिए छवि घटना पर हस्ताक्षर करने के लिए</v>
      </c>
    </row>
    <row r="1789">
      <c r="A1789" s="1" t="s">
        <v>1773</v>
      </c>
      <c r="B1789" s="2" t="str">
        <f>IFERROR(__xludf.DUMMYFUNCTION("GOOGLETRANSLATE(A1789,""en"",""hi"")"),"जिन देशों में सबसे महंगा झोपड़ियां हैं")</f>
        <v>जिन देशों में सबसे महंगा झोपड़ियां हैं</v>
      </c>
    </row>
    <row r="1790">
      <c r="A1790" s="1" t="s">
        <v>1774</v>
      </c>
      <c r="B1790" s="2" t="str">
        <f>IFERROR(__xludf.DUMMYFUNCTION("GOOGLETRANSLATE(A1790,""en"",""hi"")"),"आदमी लड़की के लिए एक शादी का प्रस्ताव बनाता है")</f>
        <v>आदमी लड़की के लिए एक शादी का प्रस्ताव बनाता है</v>
      </c>
    </row>
    <row r="1791">
      <c r="A1791" s="1" t="s">
        <v>1775</v>
      </c>
      <c r="B1791" s="2" t="str">
        <f>IFERROR(__xludf.DUMMYFUNCTION("GOOGLETRANSLATE(A1791,""en"",""hi"")"),"स्थानीय टैक्सी चालक अपने पुराने वाहन पर एक सपाट टायर की मरम्मत करता है")</f>
        <v>स्थानीय टैक्सी चालक अपने पुराने वाहन पर एक सपाट टायर की मरम्मत करता है</v>
      </c>
    </row>
    <row r="1792">
      <c r="A1792" s="1" t="s">
        <v>1776</v>
      </c>
      <c r="B1792" s="2" t="str">
        <f>IFERROR(__xludf.DUMMYFUNCTION("GOOGLETRANSLATE(A1792,""en"",""hi"")"),"एक चौराहे के आसपास एक ट्रक यात्रा")</f>
        <v>एक चौराहे के आसपास एक ट्रक यात्रा</v>
      </c>
    </row>
    <row r="1793">
      <c r="A1793" s="1" t="s">
        <v>1777</v>
      </c>
      <c r="B1793" s="2" t="str">
        <f>IFERROR(__xludf.DUMMYFUNCTION("GOOGLETRANSLATE(A1793,""en"",""hi"")"),"कंप्यूटर कीबोर्ड पर डॉग टाइपिंग कंप्यूटर स्क्रीन पर देख रहे हैं")</f>
        <v>कंप्यूटर कीबोर्ड पर डॉग टाइपिंग कंप्यूटर स्क्रीन पर देख रहे हैं</v>
      </c>
    </row>
    <row r="1794">
      <c r="A1794" s="1" t="s">
        <v>1778</v>
      </c>
      <c r="B1794" s="2" t="str">
        <f>IFERROR(__xludf.DUMMYFUNCTION("GOOGLETRANSLATE(A1794,""en"",""hi"")"),"एक सनकी फार्महाउस फ्रंट पोर्च पर व्यक्ति")</f>
        <v>एक सनकी फार्महाउस फ्रंट पोर्च पर व्यक्ति</v>
      </c>
    </row>
    <row r="1795">
      <c r="A1795" s="1" t="s">
        <v>1779</v>
      </c>
      <c r="B1795" s="2" t="str">
        <f>IFERROR(__xludf.DUMMYFUNCTION("GOOGLETRANSLATE(A1795,""en"",""hi"")"),"नदी शहर के केंद्र के माध्यम से बहती है")</f>
        <v>नदी शहर के केंद्र के माध्यम से बहती है</v>
      </c>
    </row>
    <row r="1796">
      <c r="A1796" s="1" t="s">
        <v>1780</v>
      </c>
      <c r="B1796" s="2" t="str">
        <f>IFERROR(__xludf.DUMMYFUNCTION("GOOGLETRANSLATE(A1796,""en"",""hi"")"),"आविष्कार पर बिंग खोज देखी गई")</f>
        <v>आविष्कार पर बिंग खोज देखी गई</v>
      </c>
    </row>
    <row r="1797">
      <c r="A1797" s="1" t="s">
        <v>1781</v>
      </c>
      <c r="B1797" s="2" t="str">
        <f>IFERROR(__xludf.DUMMYFUNCTION("GOOGLETRANSLATE(A1797,""en"",""hi"")"),"चिकन सलाद के एक कटोरे से चॉपस्टिक्स")</f>
        <v>चिकन सलाद के एक कटोरे से चॉपस्टिक्स</v>
      </c>
    </row>
    <row r="1798">
      <c r="A1798" s="1" t="s">
        <v>1782</v>
      </c>
      <c r="B1798" s="2" t="str">
        <f>IFERROR(__xludf.DUMMYFUNCTION("GOOGLETRANSLATE(A1798,""en"",""hi"")"),"एक और बेडरूम का एक दृश्य")</f>
        <v>एक और बेडरूम का एक दृश्य</v>
      </c>
    </row>
    <row r="1799">
      <c r="A1799" s="1" t="s">
        <v>1783</v>
      </c>
      <c r="B1799" s="2" t="str">
        <f>IFERROR(__xludf.DUMMYFUNCTION("GOOGLETRANSLATE(A1799,""en"",""hi"")"),"एक प्रशिक्षण सत्र के दौरान व्यक्ति को देखता है।")</f>
        <v>एक प्रशिक्षण सत्र के दौरान व्यक्ति को देखता है।</v>
      </c>
    </row>
    <row r="1800">
      <c r="A1800" s="1" t="s">
        <v>1784</v>
      </c>
      <c r="B1800" s="2" t="str">
        <f>IFERROR(__xludf.DUMMYFUNCTION("GOOGLETRANSLATE(A1800,""en"",""hi"")"),"भविष्य उन लोगों का है जो अपने सपनों की सुंदरता पर विश्वास करते हैं।")</f>
        <v>भविष्य उन लोगों का है जो अपने सपनों की सुंदरता पर विश्वास करते हैं।</v>
      </c>
    </row>
    <row r="1801">
      <c r="A1801" s="1" t="s">
        <v>1785</v>
      </c>
      <c r="B1801" s="2" t="str">
        <f>IFERROR(__xludf.DUMMYFUNCTION("GOOGLETRANSLATE(A1801,""en"",""hi"")"),"एक फ़्लिकर के रूप में लाल - फोटो साझा करना!")</f>
        <v>एक फ़्लिकर के रूप में लाल - फोटो साझा करना!</v>
      </c>
    </row>
    <row r="1802">
      <c r="A1802" s="1" t="s">
        <v>1786</v>
      </c>
      <c r="B1802" s="2" t="str">
        <f>IFERROR(__xludf.DUMMYFUNCTION("GOOGLETRANSLATE(A1802,""en"",""hi"")"),"महिला छुट्टी पर आराम कर रही है")</f>
        <v>महिला छुट्टी पर आराम कर रही है</v>
      </c>
    </row>
    <row r="1803">
      <c r="A1803" s="1" t="s">
        <v>1787</v>
      </c>
      <c r="B1803" s="2" t="str">
        <f>IFERROR(__xludf.DUMMYFUNCTION("GOOGLETRANSLATE(A1803,""en"",""hi"")"),"एक जिज्ञासु घोड़ा अपने सिर को गर्म कार में डालता है क्योंकि तापमान गिरता है")</f>
        <v>एक जिज्ञासु घोड़ा अपने सिर को गर्म कार में डालता है क्योंकि तापमान गिरता है</v>
      </c>
    </row>
    <row r="1804">
      <c r="A1804" s="1" t="s">
        <v>1788</v>
      </c>
      <c r="B1804" s="2" t="str">
        <f>IFERROR(__xludf.DUMMYFUNCTION("GOOGLETRANSLATE(A1804,""en"",""hi"")"),"यह स्थानीय शराब की एक प्यारी बोतल थी")</f>
        <v>यह स्थानीय शराब की एक प्यारी बोतल थी</v>
      </c>
    </row>
    <row r="1805">
      <c r="A1805" s="1" t="s">
        <v>1789</v>
      </c>
      <c r="B1805" s="2" t="str">
        <f>IFERROR(__xludf.DUMMYFUNCTION("GOOGLETRANSLATE(A1805,""en"",""hi"")"),"युवा लड़की चाक में एक दिल खींच रही है")</f>
        <v>युवा लड़की चाक में एक दिल खींच रही है</v>
      </c>
    </row>
    <row r="1806">
      <c r="A1806" s="1" t="s">
        <v>1790</v>
      </c>
      <c r="B1806" s="2" t="str">
        <f>IFERROR(__xludf.DUMMYFUNCTION("GOOGLETRANSLATE(A1806,""en"",""hi"")"),"एक जैविक खेत में एक ग्रीनहाउस में युवा महिला")</f>
        <v>एक जैविक खेत में एक ग्रीनहाउस में युवा महिला</v>
      </c>
    </row>
    <row r="1807">
      <c r="A1807" s="1" t="s">
        <v>1242</v>
      </c>
      <c r="B1807" s="2" t="str">
        <f>IFERROR(__xludf.DUMMYFUNCTION("GOOGLETRANSLATE(A1807,""en"",""hi"")"),"छवि में हो सकता है: व्यक्ति, मंच पर, एक संगीत वाद्ययंत्र और रात खेल रहा है")</f>
        <v>छवि में हो सकता है: व्यक्ति, मंच पर, एक संगीत वाद्ययंत्र और रात खेल रहा है</v>
      </c>
    </row>
    <row r="1808">
      <c r="A1808" s="1" t="s">
        <v>1791</v>
      </c>
      <c r="B1808" s="2" t="str">
        <f>IFERROR(__xludf.DUMMYFUNCTION("GOOGLETRANSLATE(A1808,""en"",""hi"")"),"लकड़ी और ईंटों से बना बाड़।")</f>
        <v>लकड़ी और ईंटों से बना बाड़।</v>
      </c>
    </row>
    <row r="1809">
      <c r="A1809" s="1" t="s">
        <v>1792</v>
      </c>
      <c r="B1809" s="2" t="str">
        <f>IFERROR(__xludf.DUMMYFUNCTION("GOOGLETRANSLATE(A1809,""en"",""hi"")"),"बेसबॉल प्लेयर के रूप में पहले बेस बेसबॉल प्लेयर द्वारा बेसबॉल गेम की चौथी पारी के दौरान बेसबॉल प्लेयर द्वारा ग्राउंड आउट करने के लिए अग्रभूमि में बैठता है।")</f>
        <v>बेसबॉल प्लेयर के रूप में पहले बेस बेसबॉल प्लेयर द्वारा बेसबॉल गेम की चौथी पारी के दौरान बेसबॉल प्लेयर द्वारा ग्राउंड आउट करने के लिए अग्रभूमि में बैठता है।</v>
      </c>
    </row>
    <row r="1810">
      <c r="A1810" s="1" t="s">
        <v>1793</v>
      </c>
      <c r="B1810" s="2" t="str">
        <f>IFERROR(__xludf.DUMMYFUNCTION("GOOGLETRANSLATE(A1810,""en"",""hi"")"),"हवा में लहराते झंडा")</f>
        <v>हवा में लहराते झंडा</v>
      </c>
    </row>
    <row r="1811">
      <c r="A1811" s="1" t="s">
        <v>1794</v>
      </c>
      <c r="B1811" s="2" t="str">
        <f>IFERROR(__xludf.DUMMYFUNCTION("GOOGLETRANSLATE(A1811,""en"",""hi"")"),"व्यक्ति धीरे-धीरे गुंबद के बगल में हवा में फिसल जाता है")</f>
        <v>व्यक्ति धीरे-धीरे गुंबद के बगल में हवा में फिसल जाता है</v>
      </c>
    </row>
    <row r="1812">
      <c r="A1812" s="1" t="s">
        <v>1795</v>
      </c>
      <c r="B1812" s="2" t="str">
        <f>IFERROR(__xludf.DUMMYFUNCTION("GOOGLETRANSLATE(A1812,""en"",""hi"")"),"भंडारण के लिए मूर्तियों पर लटकने के विचार से प्यार करें")</f>
        <v>भंडारण के लिए मूर्तियों पर लटकने के विचार से प्यार करें</v>
      </c>
    </row>
    <row r="1813">
      <c r="A1813" s="1" t="s">
        <v>1796</v>
      </c>
      <c r="B1813" s="2" t="str">
        <f>IFERROR(__xludf.DUMMYFUNCTION("GOOGLETRANSLATE(A1813,""en"",""hi"")"),"जैज़ फ्यूजन कलाकार के लिए एक कस्टम बनाया गिटार")</f>
        <v>जैज़ फ्यूजन कलाकार के लिए एक कस्टम बनाया गिटार</v>
      </c>
    </row>
    <row r="1814">
      <c r="A1814" s="1" t="s">
        <v>1797</v>
      </c>
      <c r="B1814" s="2" t="str">
        <f>IFERROR(__xludf.DUMMYFUNCTION("GOOGLETRANSLATE(A1814,""en"",""hi"")"),"आंगन से आप समुद्र के दृश्यों का आनंद ले सकते हैं")</f>
        <v>आंगन से आप समुद्र के दृश्यों का आनंद ले सकते हैं</v>
      </c>
    </row>
    <row r="1815">
      <c r="A1815" s="1" t="s">
        <v>1798</v>
      </c>
      <c r="B1815" s="2" t="str">
        <f>IFERROR(__xludf.DUMMYFUNCTION("GOOGLETRANSLATE(A1815,""en"",""hi"")"),"एक महिला स्नातक शुरू होने पर अंगूठे देता है")</f>
        <v>एक महिला स्नातक शुरू होने पर अंगूठे देता है</v>
      </c>
    </row>
    <row r="1816">
      <c r="A1816" s="1" t="s">
        <v>1799</v>
      </c>
      <c r="B1816" s="2" t="str">
        <f>IFERROR(__xludf.DUMMYFUNCTION("GOOGLETRANSLATE(A1816,""en"",""hi"")"),"अभिनेता दुनिया के प्रीमियर में भाग लेता है")</f>
        <v>अभिनेता दुनिया के प्रीमियर में भाग लेता है</v>
      </c>
    </row>
    <row r="1817">
      <c r="A1817" s="1" t="s">
        <v>1800</v>
      </c>
      <c r="B1817" s="2" t="str">
        <f>IFERROR(__xludf.DUMMYFUNCTION("GOOGLETRANSLATE(A1817,""en"",""hi"")"),"महाद्वीप के मानचित्र पर रेड एरो पॉइंटिंग रिपब्लिक")</f>
        <v>महाद्वीप के मानचित्र पर रेड एरो पॉइंटिंग रिपब्लिक</v>
      </c>
    </row>
    <row r="1818">
      <c r="A1818" s="1" t="s">
        <v>1801</v>
      </c>
      <c r="B1818" s="2" t="str">
        <f>IFERROR(__xludf.DUMMYFUNCTION("GOOGLETRANSLATE(A1818,""en"",""hi"")"),"मास्ट और स्कारलेट पाल के साथ पुरानी नौका समुद्र द्वारा जाती है")</f>
        <v>मास्ट और स्कारलेट पाल के साथ पुरानी नौका समुद्र द्वारा जाती है</v>
      </c>
    </row>
    <row r="1819">
      <c r="A1819" s="1" t="s">
        <v>1802</v>
      </c>
      <c r="B1819" s="2" t="str">
        <f>IFERROR(__xludf.DUMMYFUNCTION("GOOGLETRANSLATE(A1819,""en"",""hi"")"),"पेड़ के नीचे लपेटा")</f>
        <v>पेड़ के नीचे लपेटा</v>
      </c>
    </row>
    <row r="1820">
      <c r="A1820" s="1" t="s">
        <v>220</v>
      </c>
      <c r="B1820" s="2" t="str">
        <f>IFERROR(__xludf.DUMMYFUNCTION("GOOGLETRANSLATE(A1820,""en"",""hi"")"),"अभिनेता प्रीमियर पर आता है")</f>
        <v>अभिनेता प्रीमियर पर आता है</v>
      </c>
    </row>
    <row r="1821">
      <c r="A1821" s="1" t="s">
        <v>1803</v>
      </c>
      <c r="B1821" s="2" t="str">
        <f>IFERROR(__xludf.DUMMYFUNCTION("GOOGLETRANSLATE(A1821,""en"",""hi"")"),"एक लाल हिरण के किनारे बंद करो")</f>
        <v>एक लाल हिरण के किनारे बंद करो</v>
      </c>
    </row>
    <row r="1822">
      <c r="A1822" s="1" t="s">
        <v>1804</v>
      </c>
      <c r="B1822" s="2" t="str">
        <f>IFERROR(__xludf.DUMMYFUNCTION("GOOGLETRANSLATE(A1822,""en"",""hi"")"),"पृष्ठभूमि में पहाड़ों के साथ ऐतिहासिक इमारतों की छतों पर स्काईलाइन का शहर")</f>
        <v>पृष्ठभूमि में पहाड़ों के साथ ऐतिहासिक इमारतों की छतों पर स्काईलाइन का शहर</v>
      </c>
    </row>
    <row r="1823">
      <c r="A1823" s="1" t="s">
        <v>1805</v>
      </c>
      <c r="B1823" s="2" t="str">
        <f>IFERROR(__xludf.DUMMYFUNCTION("GOOGLETRANSLATE(A1823,""en"",""hi"")"),"युवा क्रूर आदमी रेगिस्तान और पीने के पानी में अपनी मोटरसाइकिल पर बिछा रहा है")</f>
        <v>युवा क्रूर आदमी रेगिस्तान और पीने के पानी में अपनी मोटरसाइकिल पर बिछा रहा है</v>
      </c>
    </row>
    <row r="1824">
      <c r="A1824" s="1" t="s">
        <v>1806</v>
      </c>
      <c r="B1824" s="2" t="str">
        <f>IFERROR(__xludf.DUMMYFUNCTION("GOOGLETRANSLATE(A1824,""en"",""hi"")"),"समुद्र तट पर जैविक प्रजाति।")</f>
        <v>समुद्र तट पर जैविक प्रजाति।</v>
      </c>
    </row>
    <row r="1825">
      <c r="A1825" s="1" t="s">
        <v>1807</v>
      </c>
      <c r="B1825" s="2" t="str">
        <f>IFERROR(__xludf.DUMMYFUNCTION("GOOGLETRANSLATE(A1825,""en"",""hi"")"),"पीले, भूरे और सफेद में ग्रीटिंग कार्ड के लिए टेम्पलेट्स का एक सेट।")</f>
        <v>पीले, भूरे और सफेद में ग्रीटिंग कार्ड के लिए टेम्पलेट्स का एक सेट।</v>
      </c>
    </row>
    <row r="1826">
      <c r="A1826" s="1" t="s">
        <v>1808</v>
      </c>
      <c r="B1826" s="2" t="str">
        <f>IFERROR(__xludf.DUMMYFUNCTION("GOOGLETRANSLATE(A1826,""en"",""hi"")"),"बारटेंडर तरबूज के साथ कॉकटेल सजाया गया है")</f>
        <v>बारटेंडर तरबूज के साथ कॉकटेल सजाया गया है</v>
      </c>
    </row>
    <row r="1827">
      <c r="A1827" s="1" t="s">
        <v>1809</v>
      </c>
      <c r="B1827" s="2" t="str">
        <f>IFERROR(__xludf.DUMMYFUNCTION("GOOGLETRANSLATE(A1827,""en"",""hi"")"),"पार्क में चल रहे खुशहाल दोस्तों की समग्र छवि")</f>
        <v>पार्क में चल रहे खुशहाल दोस्तों की समग्र छवि</v>
      </c>
    </row>
    <row r="1828">
      <c r="A1828" s="1" t="s">
        <v>1810</v>
      </c>
      <c r="B1828" s="2" t="str">
        <f>IFERROR(__xludf.DUMMYFUNCTION("GOOGLETRANSLATE(A1828,""en"",""hi"")"),"मेरे लिए पश्चिमी ईसाई अवकाश")</f>
        <v>मेरे लिए पश्चिमी ईसाई अवकाश</v>
      </c>
    </row>
    <row r="1829">
      <c r="A1829" s="1" t="s">
        <v>1811</v>
      </c>
      <c r="B1829" s="2" t="str">
        <f>IFERROR(__xludf.DUMMYFUNCTION("GOOGLETRANSLATE(A1829,""en"",""hi"")"),"टीवी निर्माता को उनकी भागीदारी के लिए पुरस्कार प्राप्त होता है।")</f>
        <v>टीवी निर्माता को उनकी भागीदारी के लिए पुरस्कार प्राप्त होता है।</v>
      </c>
    </row>
    <row r="1830">
      <c r="A1830" s="1" t="s">
        <v>1812</v>
      </c>
      <c r="B1830" s="2" t="str">
        <f>IFERROR(__xludf.DUMMYFUNCTION("GOOGLETRANSLATE(A1830,""en"",""hi"")"),"मैंने इस फ़ॉन्ट को अपनी हस्तलेखन के साथ कम में बनाया ... और आप कर सकते हैं!")</f>
        <v>मैंने इस फ़ॉन्ट को अपनी हस्तलेखन के साथ कम में बनाया ... और आप कर सकते हैं!</v>
      </c>
    </row>
    <row r="1831">
      <c r="A1831" s="1" t="s">
        <v>1813</v>
      </c>
      <c r="B1831" s="2" t="str">
        <f>IFERROR(__xludf.DUMMYFUNCTION("GOOGLETRANSLATE(A1831,""en"",""hi"")"),"फ्लोरोसेंट डिस्प्ले के साथ डिजिटल घड़ी समय दिखाती है")</f>
        <v>फ्लोरोसेंट डिस्प्ले के साथ डिजिटल घड़ी समय दिखाती है</v>
      </c>
    </row>
    <row r="1832">
      <c r="A1832" s="1" t="s">
        <v>1814</v>
      </c>
      <c r="B1832" s="2" t="str">
        <f>IFERROR(__xludf.DUMMYFUNCTION("GOOGLETRANSLATE(A1832,""en"",""hi"")"),"एक बादल जंगल के बीच में")</f>
        <v>एक बादल जंगल के बीच में</v>
      </c>
    </row>
    <row r="1833">
      <c r="A1833" s="1" t="s">
        <v>1815</v>
      </c>
      <c r="B1833" s="2" t="str">
        <f>IFERROR(__xludf.DUMMYFUNCTION("GOOGLETRANSLATE(A1833,""en"",""hi"")"),"व्यक्ति अपने खेल शुक्रवार के दौरान व्यक्ति द्वारा बचने वाली टोकरी की भीख मांगता है।")</f>
        <v>व्यक्ति अपने खेल शुक्रवार के दौरान व्यक्ति द्वारा बचने वाली टोकरी की भीख मांगता है।</v>
      </c>
    </row>
    <row r="1834">
      <c r="A1834" s="1" t="s">
        <v>1816</v>
      </c>
      <c r="B1834" s="2" t="str">
        <f>IFERROR(__xludf.DUMMYFUNCTION("GOOGLETRANSLATE(A1834,""en"",""hi"")"),"एक कार्टून के वेक्टर खुश")</f>
        <v>एक कार्टून के वेक्टर खुश</v>
      </c>
    </row>
    <row r="1835">
      <c r="A1835" s="1" t="s">
        <v>1817</v>
      </c>
      <c r="B1835" s="2" t="str">
        <f>IFERROR(__xludf.DUMMYFUNCTION("GOOGLETRANSLATE(A1835,""en"",""hi"")"),"फुटबॉल खिलाड़ी एक शहर के लिए दूसरा गोल स्कोरिंग मनाता है")</f>
        <v>फुटबॉल खिलाड़ी एक शहर के लिए दूसरा गोल स्कोरिंग मनाता है</v>
      </c>
    </row>
    <row r="1836">
      <c r="A1836" s="1" t="s">
        <v>1818</v>
      </c>
      <c r="B1836" s="2" t="str">
        <f>IFERROR(__xludf.DUMMYFUNCTION("GOOGLETRANSLATE(A1836,""en"",""hi"")"),"पानी का सामना करने वाले घरों की पंक्ति")</f>
        <v>पानी का सामना करने वाले घरों की पंक्ति</v>
      </c>
    </row>
    <row r="1837">
      <c r="A1837" s="1" t="s">
        <v>1819</v>
      </c>
      <c r="B1837" s="2" t="str">
        <f>IFERROR(__xludf.DUMMYFUNCTION("GOOGLETRANSLATE(A1837,""en"",""hi"")"),"जहाज पर्यटक आकर्षण की नौकायन")</f>
        <v>जहाज पर्यटक आकर्षण की नौकायन</v>
      </c>
    </row>
    <row r="1838">
      <c r="A1838" s="1" t="s">
        <v>1820</v>
      </c>
      <c r="B1838" s="2" t="str">
        <f>IFERROR(__xludf.DUMMYFUNCTION("GOOGLETRANSLATE(A1838,""en"",""hi"")"),"एक नामकरण उपहार के रूप में पेड़")</f>
        <v>एक नामकरण उपहार के रूप में पेड़</v>
      </c>
    </row>
    <row r="1839">
      <c r="A1839" s="1" t="s">
        <v>1821</v>
      </c>
      <c r="B1839" s="2" t="str">
        <f>IFERROR(__xludf.DUMMYFUNCTION("GOOGLETRANSLATE(A1839,""en"",""hi"")"),"बेबी बॉय एक बिस्तर पर अपने सिर पर लेटा हुआ था जो उसके सिर और कंधों को उठाता है और कैमरे को देखता है")</f>
        <v>बेबी बॉय एक बिस्तर पर अपने सिर पर लेटा हुआ था जो उसके सिर और कंधों को उठाता है और कैमरे को देखता है</v>
      </c>
    </row>
    <row r="1840">
      <c r="A1840" s="1" t="s">
        <v>1822</v>
      </c>
      <c r="B1840" s="2" t="str">
        <f>IFERROR(__xludf.DUMMYFUNCTION("GOOGLETRANSLATE(A1840,""en"",""hi"")"),"पुष्प फ्रेम के वेक्टर चित्रण।")</f>
        <v>पुष्प फ्रेम के वेक्टर चित्रण।</v>
      </c>
    </row>
    <row r="1841">
      <c r="A1841" s="1" t="s">
        <v>1823</v>
      </c>
      <c r="B1841" s="2" t="str">
        <f>IFERROR(__xludf.DUMMYFUNCTION("GOOGLETRANSLATE(A1841,""en"",""hi"")"),"यात्रियों ने सफेद पानी के नीचे कयाकिंग")</f>
        <v>यात्रियों ने सफेद पानी के नीचे कयाकिंग</v>
      </c>
    </row>
    <row r="1842">
      <c r="A1842" s="1" t="s">
        <v>1824</v>
      </c>
      <c r="B1842" s="2" t="str">
        <f>IFERROR(__xludf.DUMMYFUNCTION("GOOGLETRANSLATE(A1842,""en"",""hi"")"),"फैशन वीक के दौरान एक मॉडल संग्रह का प्रदर्शन करता है।")</f>
        <v>फैशन वीक के दौरान एक मॉडल संग्रह का प्रदर्शन करता है।</v>
      </c>
    </row>
    <row r="1843">
      <c r="A1843" s="1" t="s">
        <v>1825</v>
      </c>
      <c r="B1843" s="2" t="str">
        <f>IFERROR(__xludf.DUMMYFUNCTION("GOOGLETRANSLATE(A1843,""en"",""hi"")"),"यह राजा का मुकुट है जो महल में प्रदर्शन पर है।")</f>
        <v>यह राजा का मुकुट है जो महल में प्रदर्शन पर है।</v>
      </c>
    </row>
    <row r="1844">
      <c r="A1844" s="1" t="s">
        <v>1826</v>
      </c>
      <c r="B1844" s="2" t="str">
        <f>IFERROR(__xludf.DUMMYFUNCTION("GOOGLETRANSLATE(A1844,""en"",""hi"")"),"सुबह में बगीचे में फूलना कैक्टस, क्लोज अप")</f>
        <v>सुबह में बगीचे में फूलना कैक्टस, क्लोज अप</v>
      </c>
    </row>
    <row r="1845">
      <c r="A1845" s="1" t="s">
        <v>1827</v>
      </c>
      <c r="B1845" s="2" t="str">
        <f>IFERROR(__xludf.DUMMYFUNCTION("GOOGLETRANSLATE(A1845,""en"",""hi"")"),"एक गोल्फ कोर्स पर श्रमिक का हवाई दृश्य घास काटता है")</f>
        <v>एक गोल्फ कोर्स पर श्रमिक का हवाई दृश्य घास काटता है</v>
      </c>
    </row>
    <row r="1846">
      <c r="A1846" s="1" t="s">
        <v>1828</v>
      </c>
      <c r="B1846" s="2" t="str">
        <f>IFERROR(__xludf.DUMMYFUNCTION("GOOGLETRANSLATE(A1846,""en"",""hi"")"),"एक कैफे में आइसक्रीम के साथ ब्राउनी खाने वाली लड़की")</f>
        <v>एक कैफे में आइसक्रीम के साथ ब्राउनी खाने वाली लड़की</v>
      </c>
    </row>
    <row r="1847">
      <c r="A1847" s="1" t="s">
        <v>1829</v>
      </c>
      <c r="B1847" s="2" t="str">
        <f>IFERROR(__xludf.DUMMYFUNCTION("GOOGLETRANSLATE(A1847,""en"",""hi"")"),"शरद ऋतु में आकाश के खिलाफ गोल्डन गेहूं का मैदान")</f>
        <v>शरद ऋतु में आकाश के खिलाफ गोल्डन गेहूं का मैदान</v>
      </c>
    </row>
    <row r="1848">
      <c r="A1848" s="1" t="s">
        <v>1830</v>
      </c>
      <c r="B1848" s="2" t="str">
        <f>IFERROR(__xludf.DUMMYFUNCTION("GOOGLETRANSLATE(A1848,""en"",""hi"")"),"छुट्टी के लिए एक बूंद के साथ पानी का गिलास।")</f>
        <v>छुट्टी के लिए एक बूंद के साथ पानी का गिलास।</v>
      </c>
    </row>
    <row r="1849">
      <c r="A1849" s="1" t="s">
        <v>1831</v>
      </c>
      <c r="B1849" s="2" t="str">
        <f>IFERROR(__xludf.DUMMYFUNCTION("GOOGLETRANSLATE(A1849,""en"",""hi"")"),"अभिनेता प्रदर्शनी के उद्घाटन समारोह में भाग लेता है")</f>
        <v>अभिनेता प्रदर्शनी के उद्घाटन समारोह में भाग लेता है</v>
      </c>
    </row>
    <row r="1850">
      <c r="A1850" s="1" t="s">
        <v>1832</v>
      </c>
      <c r="B1850" s="2" t="str">
        <f>IFERROR(__xludf.DUMMYFUNCTION("GOOGLETRANSLATE(A1850,""en"",""hi"")"),"पिछवाड़े, जो व्यक्ति की स्थापना के रूप में कार्य करता था")</f>
        <v>पिछवाड़े, जो व्यक्ति की स्थापना के रूप में कार्य करता था</v>
      </c>
    </row>
    <row r="1851">
      <c r="A1851" s="1" t="s">
        <v>1833</v>
      </c>
      <c r="B1851" s="2" t="str">
        <f>IFERROR(__xludf.DUMMYFUNCTION("GOOGLETRANSLATE(A1851,""en"",""hi"")"),"एकत्रित आइटम विज्ञापन के बीच सम्राट के शासनकाल के दौरान मारा गया")</f>
        <v>एकत्रित आइटम विज्ञापन के बीच सम्राट के शासनकाल के दौरान मारा गया</v>
      </c>
    </row>
    <row r="1852">
      <c r="A1852" s="1" t="s">
        <v>1834</v>
      </c>
      <c r="B1852" s="2" t="str">
        <f>IFERROR(__xludf.DUMMYFUNCTION("GOOGLETRANSLATE(A1852,""en"",""hi"")"),"एक पार्क में बाहर मुस्कुराते हुए छात्रों का आकस्मिक समूह")</f>
        <v>एक पार्क में बाहर मुस्कुराते हुए छात्रों का आकस्मिक समूह</v>
      </c>
    </row>
    <row r="1853">
      <c r="A1853" s="1" t="s">
        <v>1835</v>
      </c>
      <c r="B1853" s="2" t="str">
        <f>IFERROR(__xludf.DUMMYFUNCTION("GOOGLETRANSLATE(A1853,""en"",""hi"")"),"सफेद पृष्ठभूमि पर लंबे अनाज ब्राउन चावल का लंबवत पैन।")</f>
        <v>सफेद पृष्ठभूमि पर लंबे अनाज ब्राउन चावल का लंबवत पैन।</v>
      </c>
    </row>
    <row r="1854">
      <c r="A1854" s="1" t="s">
        <v>1836</v>
      </c>
      <c r="B1854" s="2" t="str">
        <f>IFERROR(__xludf.DUMMYFUNCTION("GOOGLETRANSLATE(A1854,""en"",""hi"")"),"इस वर्ष के पुनर्मिलन को बंद करने के लिए अपने दिवंगत सहपाठियों की याद में स्नातकों की रोशनी की मोमबत्तियां जीवित रहें।")</f>
        <v>इस वर्ष के पुनर्मिलन को बंद करने के लिए अपने दिवंगत सहपाठियों की याद में स्नातकों की रोशनी की मोमबत्तियां जीवित रहें।</v>
      </c>
    </row>
    <row r="1855">
      <c r="A1855" s="1" t="s">
        <v>1837</v>
      </c>
      <c r="B1855" s="2" t="str">
        <f>IFERROR(__xludf.DUMMYFUNCTION("GOOGLETRANSLATE(A1855,""en"",""hi"")"),"व्यक्ति और अतिथि पुस्तक के प्रीमियर के लिए आते हैं")</f>
        <v>व्यक्ति और अतिथि पुस्तक के प्रीमियर के लिए आते हैं</v>
      </c>
    </row>
    <row r="1856">
      <c r="A1856" s="1" t="s">
        <v>1838</v>
      </c>
      <c r="B1856" s="2" t="str">
        <f>IFERROR(__xludf.DUMMYFUNCTION("GOOGLETRANSLATE(A1856,""en"",""hi"")"),"एक नियमित मौसम खेल की शुरुआत से पहले गर्म उतार के दौरान एक हेलमेट किनारे पर बैठता है।")</f>
        <v>एक नियमित मौसम खेल की शुरुआत से पहले गर्म उतार के दौरान एक हेलमेट किनारे पर बैठता है।</v>
      </c>
    </row>
    <row r="1857">
      <c r="A1857" s="1" t="s">
        <v>1839</v>
      </c>
      <c r="B1857" s="2" t="str">
        <f>IFERROR(__xludf.DUMMYFUNCTION("GOOGLETRANSLATE(A1857,""en"",""hi"")"),"कार्टून प्यारा वेक्टर हाथ खींचा डूडल हेयर सैलून कॉर्पोरेट पहचान सेट।")</f>
        <v>कार्टून प्यारा वेक्टर हाथ खींचा डूडल हेयर सैलून कॉर्पोरेट पहचान सेट।</v>
      </c>
    </row>
    <row r="1858">
      <c r="A1858" s="1" t="s">
        <v>1840</v>
      </c>
      <c r="B1858" s="2" t="str">
        <f>IFERROR(__xludf.DUMMYFUNCTION("GOOGLETRANSLATE(A1858,""en"",""hi"")"),"अभिनेता शुरुआती रात में भाग लेते हैं।")</f>
        <v>अभिनेता शुरुआती रात में भाग लेते हैं।</v>
      </c>
    </row>
    <row r="1859">
      <c r="A1859" s="1" t="s">
        <v>1841</v>
      </c>
      <c r="B1859" s="2" t="str">
        <f>IFERROR(__xludf.DUMMYFUNCTION("GOOGLETRANSLATE(A1859,""en"",""hi"")"),"आम चुनाव के बारे में व्यक्ति।")</f>
        <v>आम चुनाव के बारे में व्यक्ति।</v>
      </c>
    </row>
    <row r="1860">
      <c r="A1860" s="1" t="s">
        <v>1842</v>
      </c>
      <c r="B1860" s="2" t="str">
        <f>IFERROR(__xludf.DUMMYFUNCTION("GOOGLETRANSLATE(A1860,""en"",""hi"")"),"महिलाओं के लिए एक अद्भुत स्वेटर")</f>
        <v>महिलाओं के लिए एक अद्भुत स्वेटर</v>
      </c>
    </row>
    <row r="1861">
      <c r="A1861" s="1" t="s">
        <v>1843</v>
      </c>
      <c r="B1861" s="2" t="str">
        <f>IFERROR(__xludf.DUMMYFUNCTION("GOOGLETRANSLATE(A1861,""en"",""hi"")"),"रात में रहने का कमरा")</f>
        <v>रात में रहने का कमरा</v>
      </c>
    </row>
    <row r="1862">
      <c r="A1862" s="1" t="s">
        <v>1844</v>
      </c>
      <c r="B1862" s="2" t="str">
        <f>IFERROR(__xludf.DUMMYFUNCTION("GOOGLETRANSLATE(A1862,""en"",""hi"")"),"एक शहर के खिलाफ एक बेसबॉल खेल के दौरान एक पकड़ में व्यक्ति।")</f>
        <v>एक शहर के खिलाफ एक बेसबॉल खेल के दौरान एक पकड़ में व्यक्ति।</v>
      </c>
    </row>
    <row r="1863">
      <c r="A1863" s="1" t="s">
        <v>1845</v>
      </c>
      <c r="B1863" s="2" t="str">
        <f>IFERROR(__xludf.DUMMYFUNCTION("GOOGLETRANSLATE(A1863,""en"",""hi"")"),"फुटबॉल खिलाड़ी मैच के दौरान अपने पांचवें गोल को स्कोर करने का जश्न मनाता है")</f>
        <v>फुटबॉल खिलाड़ी मैच के दौरान अपने पांचवें गोल को स्कोर करने का जश्न मनाता है</v>
      </c>
    </row>
    <row r="1864">
      <c r="A1864" s="1" t="s">
        <v>1846</v>
      </c>
      <c r="B1864" s="2" t="str">
        <f>IFERROR(__xludf.DUMMYFUNCTION("GOOGLETRANSLATE(A1864,""en"",""hi"")"),"पेशे क्रिसमस के लिए तैयार है ...")</f>
        <v>पेशे क्रिसमस के लिए तैयार है ...</v>
      </c>
    </row>
    <row r="1865">
      <c r="A1865" s="1" t="s">
        <v>1847</v>
      </c>
      <c r="B1865" s="2" t="str">
        <f>IFERROR(__xludf.DUMMYFUNCTION("GOOGLETRANSLATE(A1865,""en"",""hi"")"),"कलाकार इन हस्ताक्षरित, सीमित संस्करण पोस्टरों की नीलामी कर रहे हैं ताकि व्यक्ति के लिए एक नए घर के लिए धन जुटाने में मदद मिल सके, कलाकार के माता-पिता।")</f>
        <v>कलाकार इन हस्ताक्षरित, सीमित संस्करण पोस्टरों की नीलामी कर रहे हैं ताकि व्यक्ति के लिए एक नए घर के लिए धन जुटाने में मदद मिल सके, कलाकार के माता-पिता।</v>
      </c>
    </row>
    <row r="1866">
      <c r="A1866" s="1" t="s">
        <v>1848</v>
      </c>
      <c r="B1866" s="2" t="str">
        <f>IFERROR(__xludf.DUMMYFUNCTION("GOOGLETRANSLATE(A1866,""en"",""hi"")"),"एक परित्यक्त कार कारखाने का आंतरिक।")</f>
        <v>एक परित्यक्त कार कारखाने का आंतरिक।</v>
      </c>
    </row>
    <row r="1867">
      <c r="A1867" s="1" t="s">
        <v>1849</v>
      </c>
      <c r="B1867" s="2" t="str">
        <f>IFERROR(__xludf.DUMMYFUNCTION("GOOGLETRANSLATE(A1867,""en"",""hi"")"),"गर्मियों के दिन में छोटी घाटी")</f>
        <v>गर्मियों के दिन में छोटी घाटी</v>
      </c>
    </row>
    <row r="1868">
      <c r="A1868" s="1" t="s">
        <v>1850</v>
      </c>
      <c r="B1868" s="2" t="str">
        <f>IFERROR(__xludf.DUMMYFUNCTION("GOOGLETRANSLATE(A1868,""en"",""hi"")"),"एक सफेद पृष्ठभूमि पर इत्र की बोतल।")</f>
        <v>एक सफेद पृष्ठभूमि पर इत्र की बोतल।</v>
      </c>
    </row>
    <row r="1869">
      <c r="A1869" s="1" t="s">
        <v>1851</v>
      </c>
      <c r="B1869" s="2" t="str">
        <f>IFERROR(__xludf.DUMMYFUNCTION("GOOGLETRANSLATE(A1869,""en"",""hi"")"),"शहर की स्काईलाइन पश्चिम से ली गई।")</f>
        <v>शहर की स्काईलाइन पश्चिम से ली गई।</v>
      </c>
    </row>
    <row r="1870">
      <c r="A1870" s="1" t="s">
        <v>1852</v>
      </c>
      <c r="B1870" s="2" t="str">
        <f>IFERROR(__xludf.DUMMYFUNCTION("GOOGLETRANSLATE(A1870,""en"",""hi"")"),"एक जाल सत्र के दौरान एक गर्म फुटबॉल खेल के दौरान क्रिकेट खिलाड़ी")</f>
        <v>एक जाल सत्र के दौरान एक गर्म फुटबॉल खेल के दौरान क्रिकेट खिलाड़ी</v>
      </c>
    </row>
    <row r="1871">
      <c r="A1871" s="1" t="s">
        <v>1853</v>
      </c>
      <c r="B1871" s="2" t="str">
        <f>IFERROR(__xludf.DUMMYFUNCTION("GOOGLETRANSLATE(A1871,""en"",""hi"")"),"कुछ भीड़ में बहुत परेशान थे, जिस तरह से चीजें दिखाई देती हैं")</f>
        <v>कुछ भीड़ में बहुत परेशान थे, जिस तरह से चीजें दिखाई देती हैं</v>
      </c>
    </row>
    <row r="1872">
      <c r="A1872" s="1" t="s">
        <v>1854</v>
      </c>
      <c r="B1872" s="2" t="str">
        <f>IFERROR(__xludf.DUMMYFUNCTION("GOOGLETRANSLATE(A1872,""en"",""hi"")"),"उत्साही समर्थकों की विशाल भीड़ पश्चिम अंत तक पहुंचने वाले मार्ग को रेखांकित करती है।")</f>
        <v>उत्साही समर्थकों की विशाल भीड़ पश्चिम अंत तक पहुंचने वाले मार्ग को रेखांकित करती है।</v>
      </c>
    </row>
    <row r="1873">
      <c r="A1873" s="1" t="s">
        <v>1855</v>
      </c>
      <c r="B1873" s="2" t="str">
        <f>IFERROR(__xludf.DUMMYFUNCTION("GOOGLETRANSLATE(A1873,""en"",""hi"")"),"युवा बिजनेस महिला का साइड व्यू कंधे पर पीछे देख रहा है")</f>
        <v>युवा बिजनेस महिला का साइड व्यू कंधे पर पीछे देख रहा है</v>
      </c>
    </row>
    <row r="1874">
      <c r="A1874" s="1" t="s">
        <v>1856</v>
      </c>
      <c r="B1874" s="2" t="str">
        <f>IFERROR(__xludf.DUMMYFUNCTION("GOOGLETRANSLATE(A1874,""en"",""hi"")"),"मेज पर बैंगनी और गुलाबी उच्चारण आश्चर्यजनक हैं।")</f>
        <v>मेज पर बैंगनी और गुलाबी उच्चारण आश्चर्यजनक हैं।</v>
      </c>
    </row>
    <row r="1875">
      <c r="A1875" s="1" t="s">
        <v>1857</v>
      </c>
      <c r="B1875" s="2" t="str">
        <f>IFERROR(__xludf.DUMMYFUNCTION("GOOGLETRANSLATE(A1875,""en"",""hi"")"),"ग्रीष्मकालीन समय तितलियों के साथ तितलियों और ड्रैगनफ्लियों के साथ डंडेलियंस और गुलाब के एक हरे रंग के क्षेत्र पर खर्च करते हैं")</f>
        <v>ग्रीष्मकालीन समय तितलियों के साथ तितलियों और ड्रैगनफ्लियों के साथ डंडेलियंस और गुलाब के एक हरे रंग के क्षेत्र पर खर्च करते हैं</v>
      </c>
    </row>
    <row r="1876">
      <c r="A1876" s="1" t="s">
        <v>1858</v>
      </c>
      <c r="B1876" s="2" t="str">
        <f>IFERROR(__xludf.DUMMYFUNCTION("GOOGLETRANSLATE(A1876,""en"",""hi"")"),"एक युवा महिला व्यक्ति द्वारा सड़क कला के एक टुकड़े से चलती है")</f>
        <v>एक युवा महिला व्यक्ति द्वारा सड़क कला के एक टुकड़े से चलती है</v>
      </c>
    </row>
    <row r="1877">
      <c r="A1877" s="1" t="s">
        <v>1859</v>
      </c>
      <c r="B1877" s="2" t="str">
        <f>IFERROR(__xludf.DUMMYFUNCTION("GOOGLETRANSLATE(A1877,""en"",""hi"")"),"मैच के दौरान गेंद के लिए फुटबॉल खिलाड़ी और लड़ाई")</f>
        <v>मैच के दौरान गेंद के लिए फुटबॉल खिलाड़ी और लड़ाई</v>
      </c>
    </row>
    <row r="1878">
      <c r="A1878" s="1" t="s">
        <v>930</v>
      </c>
      <c r="B1878" s="2" t="str">
        <f>IFERROR(__xludf.DUMMYFUNCTION("GOOGLETRANSLATE(A1878,""en"",""hi"")"),"छवि में हो सकता है: व्यक्ति, मंच पर और एक संगीत वाद्ययंत्र बजाना")</f>
        <v>छवि में हो सकता है: व्यक्ति, मंच पर और एक संगीत वाद्ययंत्र बजाना</v>
      </c>
    </row>
    <row r="1879">
      <c r="A1879" s="1" t="s">
        <v>1860</v>
      </c>
      <c r="B1879" s="2" t="str">
        <f>IFERROR(__xludf.DUMMYFUNCTION("GOOGLETRANSLATE(A1879,""en"",""hi"")"),"नवंबर को वी अंतर्राष्ट्रीय अनुकूल मैच में फुटबॉल खिलाड़ी")</f>
        <v>नवंबर को वी अंतर्राष्ट्रीय अनुकूल मैच में फुटबॉल खिलाड़ी</v>
      </c>
    </row>
    <row r="1880">
      <c r="A1880" s="1" t="s">
        <v>1861</v>
      </c>
      <c r="B1880" s="2" t="str">
        <f>IFERROR(__xludf.DUMMYFUNCTION("GOOGLETRANSLATE(A1880,""en"",""hi"")"),"सम्मेलन कक्ष में व्यापार प्रस्तुति, व्यापार व्यक्ति खड़े और सहकर्मी डेस्क पर बैठे और सुनते हैं")</f>
        <v>सम्मेलन कक्ष में व्यापार प्रस्तुति, व्यापार व्यक्ति खड़े और सहकर्मी डेस्क पर बैठे और सुनते हैं</v>
      </c>
    </row>
    <row r="1881">
      <c r="A1881" s="1" t="s">
        <v>1862</v>
      </c>
      <c r="B1881" s="2" t="str">
        <f>IFERROR(__xludf.DUMMYFUNCTION("GOOGLETRANSLATE(A1881,""en"",""hi"")"),"देर से गोथिक पुनरुद्धार संरचना एक कैथेड्रल")</f>
        <v>देर से गोथिक पुनरुद्धार संरचना एक कैथेड्रल</v>
      </c>
    </row>
    <row r="1882">
      <c r="A1882" s="1" t="s">
        <v>1863</v>
      </c>
      <c r="B1882" s="2" t="str">
        <f>IFERROR(__xludf.DUMMYFUNCTION("GOOGLETRANSLATE(A1882,""en"",""hi"")"),"शहर की उच्च गतिशील रेंज छवि")</f>
        <v>शहर की उच्च गतिशील रेंज छवि</v>
      </c>
    </row>
    <row r="1883">
      <c r="A1883" s="1" t="s">
        <v>1864</v>
      </c>
      <c r="B1883" s="2" t="str">
        <f>IFERROR(__xludf.DUMMYFUNCTION("GOOGLETRANSLATE(A1883,""en"",""hi"")"),"एसकेए कलाकार के एसकेए कलाकार मंच पर प्रदर्शन करते हैं")</f>
        <v>एसकेए कलाकार के एसकेए कलाकार मंच पर प्रदर्शन करते हैं</v>
      </c>
    </row>
    <row r="1884">
      <c r="A1884" s="1" t="s">
        <v>1865</v>
      </c>
      <c r="B1884" s="2" t="str">
        <f>IFERROR(__xludf.DUMMYFUNCTION("GOOGLETRANSLATE(A1884,""en"",""hi"")"),"पीले सूर्यास्त में शहर - सबसे बड़ा शहर")</f>
        <v>पीले सूर्यास्त में शहर - सबसे बड़ा शहर</v>
      </c>
    </row>
    <row r="1885">
      <c r="A1885" s="1" t="s">
        <v>1866</v>
      </c>
      <c r="B1885" s="2" t="str">
        <f>IFERROR(__xludf.DUMMYFUNCTION("GOOGLETRANSLATE(A1885,""en"",""hi"")"),"मिलान मेन्सवेअर फैशन वीक के दौरान ग्रीष्मकालीन फैशन शो में एक मॉडल रनवे चलता है।")</f>
        <v>मिलान मेन्सवेअर फैशन वीक के दौरान ग्रीष्मकालीन फैशन शो में एक मॉडल रनवे चलता है।</v>
      </c>
    </row>
    <row r="1886">
      <c r="A1886" s="1" t="s">
        <v>1867</v>
      </c>
      <c r="B1886" s="2" t="str">
        <f>IFERROR(__xludf.DUMMYFUNCTION("GOOGLETRANSLATE(A1886,""en"",""hi"")"),"विश्वविद्यालय में एक परीक्षा के दौरान अपनी कक्षा को देखकर व्याख्याता")</f>
        <v>विश्वविद्यालय में एक परीक्षा के दौरान अपनी कक्षा को देखकर व्याख्याता</v>
      </c>
    </row>
    <row r="1887">
      <c r="A1887" s="1" t="s">
        <v>1868</v>
      </c>
      <c r="B1887" s="2" t="str">
        <f>IFERROR(__xludf.DUMMYFUNCTION("GOOGLETRANSLATE(A1887,""en"",""hi"")"),"व्यक्ति एक मॉडल पर एक पोशाक फिट बैठता है")</f>
        <v>व्यक्ति एक मॉडल पर एक पोशाक फिट बैठता है</v>
      </c>
    </row>
    <row r="1888">
      <c r="A1888" s="1" t="s">
        <v>1869</v>
      </c>
      <c r="B1888" s="2" t="str">
        <f>IFERROR(__xludf.DUMMYFUNCTION("GOOGLETRANSLATE(A1888,""en"",""hi"")"),"व्यापार अवधारणा उड़ना सीखें।")</f>
        <v>व्यापार अवधारणा उड़ना सीखें।</v>
      </c>
    </row>
    <row r="1889">
      <c r="A1889" s="1" t="s">
        <v>1870</v>
      </c>
      <c r="B1889" s="2" t="str">
        <f>IFERROR(__xludf.DUMMYFUNCTION("GOOGLETRANSLATE(A1889,""en"",""hi"")"),"इस लकड़ी की मेज के रंग और चरित्र से प्यार करें।")</f>
        <v>इस लकड़ी की मेज के रंग और चरित्र से प्यार करें।</v>
      </c>
    </row>
    <row r="1890">
      <c r="A1890" s="1" t="s">
        <v>1871</v>
      </c>
      <c r="B1890" s="2" t="str">
        <f>IFERROR(__xludf.DUMMYFUNCTION("GOOGLETRANSLATE(A1890,""en"",""hi"")"),"व्यक्ति और कॉर्न - सबसे प्यारे कुत्तों में से दो ...!")</f>
        <v>व्यक्ति और कॉर्न - सबसे प्यारे कुत्तों में से दो ...!</v>
      </c>
    </row>
    <row r="1891">
      <c r="A1891" s="1" t="s">
        <v>1872</v>
      </c>
      <c r="B1891" s="2" t="str">
        <f>IFERROR(__xludf.DUMMYFUNCTION("GOOGLETRANSLATE(A1891,""en"",""hi"")"),"सोलहवीं सदी के मेमेंटो - मोरी लटकन जिसमें खोपड़ी और क्रॉसबोन, मौत के प्रतीक हैं।")</f>
        <v>सोलहवीं सदी के मेमेंटो - मोरी लटकन जिसमें खोपड़ी और क्रॉसबोन, मौत के प्रतीक हैं।</v>
      </c>
    </row>
    <row r="1892">
      <c r="A1892" s="1" t="s">
        <v>1873</v>
      </c>
      <c r="B1892" s="2" t="str">
        <f>IFERROR(__xludf.DUMMYFUNCTION("GOOGLETRANSLATE(A1892,""en"",""hi"")"),"रेगिस्तान में एक विशाल मशरूम की तरह एए चट्टान के सार दृश्य")</f>
        <v>रेगिस्तान में एक विशाल मशरूम की तरह एए चट्टान के सार दृश्य</v>
      </c>
    </row>
    <row r="1893">
      <c r="A1893" s="1" t="s">
        <v>1874</v>
      </c>
      <c r="B1893" s="2" t="str">
        <f>IFERROR(__xludf.DUMMYFUNCTION("GOOGLETRANSLATE(A1893,""en"",""hi"")"),"आकाश पृष्ठभूमि पर एयरलाइन")</f>
        <v>आकाश पृष्ठभूमि पर एयरलाइन</v>
      </c>
    </row>
    <row r="1894">
      <c r="A1894" s="1" t="s">
        <v>1875</v>
      </c>
      <c r="B1894" s="2" t="str">
        <f>IFERROR(__xludf.DUMMYFUNCTION("GOOGLETRANSLATE(A1894,""en"",""hi"")"),"जिम में व्यायाम के रूप में टीम ने शनिवार के खेल से पहले काम किया")</f>
        <v>जिम में व्यायाम के रूप में टीम ने शनिवार के खेल से पहले काम किया</v>
      </c>
    </row>
    <row r="1895">
      <c r="A1895" s="1" t="s">
        <v>1876</v>
      </c>
      <c r="B1895" s="2" t="str">
        <f>IFERROR(__xludf.DUMMYFUNCTION("GOOGLETRANSLATE(A1895,""en"",""hi"")"),"यह तस्वीर एक नाश्ते से प्रदान की गई।")</f>
        <v>यह तस्वीर एक नाश्ते से प्रदान की गई।</v>
      </c>
    </row>
    <row r="1896">
      <c r="A1896" s="1" t="s">
        <v>1877</v>
      </c>
      <c r="B1896" s="2" t="str">
        <f>IFERROR(__xludf.DUMMYFUNCTION("GOOGLETRANSLATE(A1896,""en"",""hi"")"),"स्पॉटलाइट में: उसने ग्लैम और उमस भरे कारक को रैंप किया क्योंकि उसने अपनी मां के साथ दान की घटना के लिए अपना रास्ता बना दिया")</f>
        <v>स्पॉटलाइट में: उसने ग्लैम और उमस भरे कारक को रैंप किया क्योंकि उसने अपनी मां के साथ दान की घटना के लिए अपना रास्ता बना दिया</v>
      </c>
    </row>
    <row r="1897">
      <c r="A1897" s="1" t="s">
        <v>1878</v>
      </c>
      <c r="B1897" s="2" t="str">
        <f>IFERROR(__xludf.DUMMYFUNCTION("GOOGLETRANSLATE(A1897,""en"",""hi"")"),"मूल बातें पर: सदस्य व्यक्ति का संचालन करते हैं")</f>
        <v>मूल बातें पर: सदस्य व्यक्ति का संचालन करते हैं</v>
      </c>
    </row>
    <row r="1898">
      <c r="A1898" s="1" t="s">
        <v>1879</v>
      </c>
      <c r="B1898" s="2" t="str">
        <f>IFERROR(__xludf.DUMMYFUNCTION("GOOGLETRANSLATE(A1898,""en"",""hi"")"),"बिक्री संपत्ति के लिए एक शहर।")</f>
        <v>बिक्री संपत्ति के लिए एक शहर।</v>
      </c>
    </row>
    <row r="1899">
      <c r="A1899" s="1" t="s">
        <v>1880</v>
      </c>
      <c r="B1899" s="2" t="str">
        <f>IFERROR(__xludf.DUMMYFUNCTION("GOOGLETRANSLATE(A1899,""en"",""hi"")"),"यदि आप # सपने में जा रहे हैं ... बड़ा सपना!")</f>
        <v>यदि आप # सपने में जा रहे हैं ... बड़ा सपना!</v>
      </c>
    </row>
    <row r="1900">
      <c r="A1900" s="1" t="s">
        <v>1881</v>
      </c>
      <c r="B1900" s="2" t="str">
        <f>IFERROR(__xludf.DUMMYFUNCTION("GOOGLETRANSLATE(A1900,""en"",""hi"")"),"फिल्मिंग स्थान के रूप में इमारत में एक ध्वज तरंगें दूसरी उद्घाटन के लिए तैयार होती हैं।")</f>
        <v>फिल्मिंग स्थान के रूप में इमारत में एक ध्वज तरंगें दूसरी उद्घाटन के लिए तैयार होती हैं।</v>
      </c>
    </row>
    <row r="1901">
      <c r="A1901" s="1" t="s">
        <v>1882</v>
      </c>
      <c r="B1901" s="2" t="str">
        <f>IFERROR(__xludf.DUMMYFUNCTION("GOOGLETRANSLATE(A1901,""en"",""hi"")"),"लॉस एंजिल्स प्रीमियर के दौरान अभिनेता - आगमन।")</f>
        <v>लॉस एंजिल्स प्रीमियर के दौरान अभिनेता - आगमन।</v>
      </c>
    </row>
    <row r="1902">
      <c r="A1902" s="1" t="s">
        <v>1883</v>
      </c>
      <c r="B1902" s="2" t="str">
        <f>IFERROR(__xludf.DUMMYFUNCTION("GOOGLETRANSLATE(A1902,""en"",""hi"")"),"एक साथ घास पर झूठ बोल रहा है")</f>
        <v>एक साथ घास पर झूठ बोल रहा है</v>
      </c>
    </row>
    <row r="1903">
      <c r="A1903" s="1" t="s">
        <v>1884</v>
      </c>
      <c r="B1903" s="2" t="str">
        <f>IFERROR(__xludf.DUMMYFUNCTION("GOOGLETRANSLATE(A1903,""en"",""hi"")"),"एक कार में बैठे सफेद ब्लाउज में बिजनेस महिला")</f>
        <v>एक कार में बैठे सफेद ब्लाउज में बिजनेस महिला</v>
      </c>
    </row>
    <row r="1904">
      <c r="A1904" s="1" t="s">
        <v>1885</v>
      </c>
      <c r="B1904" s="2" t="str">
        <f>IFERROR(__xludf.DUMMYFUNCTION("GOOGLETRANSLATE(A1904,""en"",""hi"")"),"विषय के साथ एक उत्सव की एक छवि")</f>
        <v>विषय के साथ एक उत्सव की एक छवि</v>
      </c>
    </row>
    <row r="1905">
      <c r="A1905" s="1" t="s">
        <v>1886</v>
      </c>
      <c r="B1905" s="2" t="str">
        <f>IFERROR(__xludf.DUMMYFUNCTION("GOOGLETRANSLATE(A1905,""en"",""hi"")"),"माँ और बच्चे एक बिस्तर में एक साथ सो रही हैं")</f>
        <v>माँ और बच्चे एक बिस्तर में एक साथ सो रही हैं</v>
      </c>
    </row>
    <row r="1906">
      <c r="A1906" s="1" t="s">
        <v>1887</v>
      </c>
      <c r="B1906" s="2" t="str">
        <f>IFERROR(__xludf.DUMMYFUNCTION("GOOGLETRANSLATE(A1906,""en"",""hi"")"),"लाल गुलाब का गुलदस्ता, शराब के चश्मे और लाल पृष्ठभूमि पर एक मोमबत्ती - स्टॉक फोटो #")</f>
        <v>लाल गुलाब का गुलदस्ता, शराब के चश्मे और लाल पृष्ठभूमि पर एक मोमबत्ती - स्टॉक फोटो #</v>
      </c>
    </row>
    <row r="1907">
      <c r="A1907" s="1" t="s">
        <v>1888</v>
      </c>
      <c r="B1907" s="2" t="str">
        <f>IFERROR(__xludf.DUMMYFUNCTION("GOOGLETRANSLATE(A1907,""en"",""hi"")"),"पूरी टीम, बस चलने से ठीक पहले")</f>
        <v>पूरी टीम, बस चलने से ठीक पहले</v>
      </c>
    </row>
    <row r="1908">
      <c r="A1908" s="1" t="s">
        <v>1889</v>
      </c>
      <c r="B1908" s="2" t="str">
        <f>IFERROR(__xludf.DUMMYFUNCTION("GOOGLETRANSLATE(A1908,""en"",""hi"")"),"एक सफेद पृष्ठभूमि पर जानवरों के रूप में और एक लकड़ी के चम्मच के रूप में पास्ता")</f>
        <v>एक सफेद पृष्ठभूमि पर जानवरों के रूप में और एक लकड़ी के चम्मच के रूप में पास्ता</v>
      </c>
    </row>
    <row r="1909">
      <c r="A1909" s="1" t="s">
        <v>1890</v>
      </c>
      <c r="B1909" s="2" t="str">
        <f>IFERROR(__xludf.DUMMYFUNCTION("GOOGLETRANSLATE(A1909,""en"",""hi"")"),"गोल्फर और व्यक्ति घटना के लिए आते हैं")</f>
        <v>गोल्फर और व्यक्ति घटना के लिए आते हैं</v>
      </c>
    </row>
    <row r="1910">
      <c r="A1910" s="1" t="s">
        <v>1891</v>
      </c>
      <c r="B1910" s="2" t="str">
        <f>IFERROR(__xludf.DUMMYFUNCTION("GOOGLETRANSLATE(A1910,""en"",""hi"")"),"बाहरी फोटो के साथ उत्तर में देखें")</f>
        <v>बाहरी फोटो के साथ उत्तर में देखें</v>
      </c>
    </row>
    <row r="1911">
      <c r="A1911" s="1" t="s">
        <v>1892</v>
      </c>
      <c r="B1911" s="2" t="str">
        <f>IFERROR(__xludf.DUMMYFUNCTION("GOOGLETRANSLATE(A1911,""en"",""hi"")"),"200 मीटर ब्रेस्टस्ट्रोक के फाइनल का")</f>
        <v>200 मीटर ब्रेस्टस्ट्रोक के फाइनल का</v>
      </c>
    </row>
    <row r="1912">
      <c r="A1912" s="1" t="s">
        <v>1893</v>
      </c>
      <c r="B1912" s="2" t="str">
        <f>IFERROR(__xludf.DUMMYFUNCTION("GOOGLETRANSLATE(A1912,""en"",""hi"")"),"छवि में हो सकता है: व्यक्ति, मंच पर, एक संगीत वाद्ययंत्र और आउटडोर खेल रहा है")</f>
        <v>छवि में हो सकता है: व्यक्ति, मंच पर, एक संगीत वाद्ययंत्र और आउटडोर खेल रहा है</v>
      </c>
    </row>
    <row r="1913">
      <c r="A1913" s="1" t="s">
        <v>1894</v>
      </c>
      <c r="B1913" s="2" t="str">
        <f>IFERROR(__xludf.DUMMYFUNCTION("GOOGLETRANSLATE(A1913,""en"",""hi"")"),"आउटडोर विज्ञापन पर मुद्रण - दीवारें")</f>
        <v>आउटडोर विज्ञापन पर मुद्रण - दीवारें</v>
      </c>
    </row>
    <row r="1914">
      <c r="A1914" s="1" t="s">
        <v>1895</v>
      </c>
      <c r="B1914" s="2" t="str">
        <f>IFERROR(__xludf.DUMMYFUNCTION("GOOGLETRANSLATE(A1914,""en"",""hi"")"),"झील, हवाई पर कायाक")</f>
        <v>झील, हवाई पर कायाक</v>
      </c>
    </row>
    <row r="1915">
      <c r="A1915" s="1" t="s">
        <v>1896</v>
      </c>
      <c r="B1915" s="2" t="str">
        <f>IFERROR(__xludf.DUMMYFUNCTION("GOOGLETRANSLATE(A1915,""en"",""hi"")"),"घटना में महिलाओं के साथ राजनेता")</f>
        <v>घटना में महिलाओं के साथ राजनेता</v>
      </c>
    </row>
    <row r="1916">
      <c r="A1916" s="1" t="s">
        <v>1897</v>
      </c>
      <c r="B1916" s="2" t="str">
        <f>IFERROR(__xludf.DUMMYFUNCTION("GOOGLETRANSLATE(A1916,""en"",""hi"")"),"सर्जरी के बाद एक शंकु पहने छोटे कुत्ते")</f>
        <v>सर्जरी के बाद एक शंकु पहने छोटे कुत्ते</v>
      </c>
    </row>
    <row r="1917">
      <c r="A1917" s="1" t="s">
        <v>1898</v>
      </c>
      <c r="B1917" s="2" t="str">
        <f>IFERROR(__xludf.DUMMYFUNCTION("GOOGLETRANSLATE(A1917,""en"",""hi"")"),"फ्रंटमैन तीसरे वार्षिक संगीत समारोह में शनिवार की रात प्रदर्शन करता है।")</f>
        <v>फ्रंटमैन तीसरे वार्षिक संगीत समारोह में शनिवार की रात प्रदर्शन करता है।</v>
      </c>
    </row>
    <row r="1918">
      <c r="A1918" s="1" t="s">
        <v>1899</v>
      </c>
      <c r="B1918" s="2" t="str">
        <f>IFERROR(__xludf.DUMMYFUNCTION("GOOGLETRANSLATE(A1918,""en"",""hi"")"),"महिला अपने मोटर स्कूटर की सवारी करते हुए एक विज़र और केप के साथ मजबूत गर्मी के सूरज से खुद की रक्षा करती है")</f>
        <v>महिला अपने मोटर स्कूटर की सवारी करते हुए एक विज़र और केप के साथ मजबूत गर्मी के सूरज से खुद की रक्षा करती है</v>
      </c>
    </row>
    <row r="1919">
      <c r="A1919" s="1" t="s">
        <v>1900</v>
      </c>
      <c r="B1919" s="2" t="str">
        <f>IFERROR(__xludf.DUMMYFUNCTION("GOOGLETRANSLATE(A1919,""en"",""hi"")"),"सामग्री, मैं वास्तव में हीरे के साथ विभिन्न बैंड पसंद करता हूं।")</f>
        <v>सामग्री, मैं वास्तव में हीरे के साथ विभिन्न बैंड पसंद करता हूं।</v>
      </c>
    </row>
    <row r="1920">
      <c r="A1920" s="1" t="s">
        <v>1901</v>
      </c>
      <c r="B1920" s="2" t="str">
        <f>IFERROR(__xludf.DUMMYFUNCTION("GOOGLETRANSLATE(A1920,""en"",""hi"")"),"एक माँ को शावक के साथ भालू भालू देखने के लिए दुर्लभ बहुत दुर्लभ ...")</f>
        <v>एक माँ को शावक के साथ भालू भालू देखने के लिए दुर्लभ बहुत दुर्लभ ...</v>
      </c>
    </row>
    <row r="1921">
      <c r="A1921" s="1" t="s">
        <v>1902</v>
      </c>
      <c r="B1921" s="2" t="str">
        <f>IFERROR(__xludf.DUMMYFUNCTION("GOOGLETRANSLATE(A1921,""en"",""hi"")"),"एक बुजुर्ग जोड़े हाथ पकड़ते हैं क्योंकि वे एक बेंच पर बैठते हैं")</f>
        <v>एक बुजुर्ग जोड़े हाथ पकड़ते हैं क्योंकि वे एक बेंच पर बैठते हैं</v>
      </c>
    </row>
    <row r="1922">
      <c r="A1922" s="1" t="s">
        <v>1903</v>
      </c>
      <c r="B1922" s="2" t="str">
        <f>IFERROR(__xludf.DUMMYFUNCTION("GOOGLETRANSLATE(A1922,""en"",""hi"")"),"कई अलग-अलग मछलियों का झुंड")</f>
        <v>कई अलग-अलग मछलियों का झुंड</v>
      </c>
    </row>
    <row r="1923">
      <c r="A1923" s="1" t="s">
        <v>1904</v>
      </c>
      <c r="B1923" s="2" t="str">
        <f>IFERROR(__xludf.DUMMYFUNCTION("GOOGLETRANSLATE(A1923,""en"",""hi"")"),"अपनी तरफ से इस कीचेन के साथ जीवन के माध्यम से एक जंगली सवारी लें।")</f>
        <v>अपनी तरफ से इस कीचेन के साथ जीवन के माध्यम से एक जंगली सवारी लें।</v>
      </c>
    </row>
    <row r="1924">
      <c r="A1924" s="1" t="s">
        <v>1905</v>
      </c>
      <c r="B1924" s="2" t="str">
        <f>IFERROR(__xludf.DUMMYFUNCTION("GOOGLETRANSLATE(A1924,""en"",""hi"")"),"चित्रकारी कलाकार द्वारा फूलों का गुलदस्ता एक फूलदान में")</f>
        <v>चित्रकारी कलाकार द्वारा फूलों का गुलदस्ता एक फूलदान में</v>
      </c>
    </row>
    <row r="1925">
      <c r="A1925" s="1" t="s">
        <v>1906</v>
      </c>
      <c r="B1925" s="2" t="str">
        <f>IFERROR(__xludf.DUMMYFUNCTION("GOOGLETRANSLATE(A1925,""en"",""hi"")"),"ब्राउन भालू सूर्योदय से ठीक पहले तटों के साथ चलता है।")</f>
        <v>ब्राउन भालू सूर्योदय से ठीक पहले तटों के साथ चलता है।</v>
      </c>
    </row>
    <row r="1926">
      <c r="A1926" s="1" t="s">
        <v>1907</v>
      </c>
      <c r="B1926" s="2" t="str">
        <f>IFERROR(__xludf.DUMMYFUNCTION("GOOGLETRANSLATE(A1926,""en"",""hi"")"),"निशान से एक दृश्य।")</f>
        <v>निशान से एक दृश्य।</v>
      </c>
    </row>
    <row r="1927">
      <c r="A1927" s="1" t="s">
        <v>1908</v>
      </c>
      <c r="B1927" s="2" t="str">
        <f>IFERROR(__xludf.DUMMYFUNCTION("GOOGLETRANSLATE(A1927,""en"",""hi"")"),"गहरी सफेद पृष्ठभूमि पर ब्लैक केकड़ा, सीहोर्स और गोले पैटर्न।")</f>
        <v>गहरी सफेद पृष्ठभूमि पर ब्लैक केकड़ा, सीहोर्स और गोले पैटर्न।</v>
      </c>
    </row>
    <row r="1928">
      <c r="A1928" s="1" t="s">
        <v>1909</v>
      </c>
      <c r="B1928" s="2" t="str">
        <f>IFERROR(__xludf.DUMMYFUNCTION("GOOGLETRANSLATE(A1928,""en"",""hi"")"),"खजाने की छाती में आपका स्वागत है")</f>
        <v>खजाने की छाती में आपका स्वागत है</v>
      </c>
    </row>
    <row r="1929">
      <c r="A1929" s="1" t="s">
        <v>1910</v>
      </c>
      <c r="B1929" s="2" t="str">
        <f>IFERROR(__xludf.DUMMYFUNCTION("GOOGLETRANSLATE(A1929,""en"",""hi"")"),"दिल के आकार में क्लासिक ब्लैक चॉकबोर्ड पर हैप्पी वैलेंटाइन्स डे संदेश, बड़े के साथ छोटे दिल के साथ।")</f>
        <v>दिल के आकार में क्लासिक ब्लैक चॉकबोर्ड पर हैप्पी वैलेंटाइन्स डे संदेश, बड़े के साथ छोटे दिल के साथ।</v>
      </c>
    </row>
    <row r="1930">
      <c r="A1930" s="1" t="s">
        <v>1911</v>
      </c>
      <c r="B1930" s="2" t="str">
        <f>IFERROR(__xludf.DUMMYFUNCTION("GOOGLETRANSLATE(A1930,""en"",""hi"")"),"फिल्म चरित्र एक नल से काले और सफेद बिल्ली पीने")</f>
        <v>फिल्म चरित्र एक नल से काले और सफेद बिल्ली पीने</v>
      </c>
    </row>
    <row r="1931">
      <c r="A1931" s="1" t="s">
        <v>1912</v>
      </c>
      <c r="B1931" s="2" t="str">
        <f>IFERROR(__xludf.DUMMYFUNCTION("GOOGLETRANSLATE(A1931,""en"",""hi"")"),"पुस्तक पढ़ने और विंटेज मग से कॉफी पीने के दौरान कुर्सी पर कताई")</f>
        <v>पुस्तक पढ़ने और विंटेज मग से कॉफी पीने के दौरान कुर्सी पर कताई</v>
      </c>
    </row>
    <row r="1932">
      <c r="A1932" s="1" t="s">
        <v>1913</v>
      </c>
      <c r="B1932" s="2" t="str">
        <f>IFERROR(__xludf.DUMMYFUNCTION("GOOGLETRANSLATE(A1932,""en"",""hi"")"),"पूरे परिवार के लिए तीन")</f>
        <v>पूरे परिवार के लिए तीन</v>
      </c>
    </row>
    <row r="1933">
      <c r="A1933" s="1" t="s">
        <v>1914</v>
      </c>
      <c r="B1933" s="2" t="str">
        <f>IFERROR(__xludf.DUMMYFUNCTION("GOOGLETRANSLATE(A1933,""en"",""hi"")"),"चेहरे पर दाढ़ी वाले सुन्दर एथलेटिक आदमी को सनरूम में एक तन मिलता है")</f>
        <v>चेहरे पर दाढ़ी वाले सुन्दर एथलेटिक आदमी को सनरूम में एक तन मिलता है</v>
      </c>
    </row>
    <row r="1934">
      <c r="A1934" s="1" t="s">
        <v>1915</v>
      </c>
      <c r="B1934" s="2" t="str">
        <f>IFERROR(__xludf.DUMMYFUNCTION("GOOGLETRANSLATE(A1934,""en"",""hi"")"),"क्षितिज पर इमारत")</f>
        <v>क्षितिज पर इमारत</v>
      </c>
    </row>
    <row r="1935">
      <c r="A1935" s="1" t="s">
        <v>1916</v>
      </c>
      <c r="B1935" s="2" t="str">
        <f>IFERROR(__xludf.DUMMYFUNCTION("GOOGLETRANSLATE(A1935,""en"",""hi"")"),"ऑस्ट्रेलियाई नियमों के समय फुटबॉलर ने क्लब और खिलाड़ी दोनों को समान रूप से लाभान्वित किया")</f>
        <v>ऑस्ट्रेलियाई नियमों के समय फुटबॉलर ने क्लब और खिलाड़ी दोनों को समान रूप से लाभान्वित किया</v>
      </c>
    </row>
    <row r="1936">
      <c r="A1936" s="1" t="s">
        <v>1917</v>
      </c>
      <c r="B1936" s="2" t="str">
        <f>IFERROR(__xludf.DUMMYFUNCTION("GOOGLETRANSLATE(A1936,""en"",""hi"")"),"एक टूटी हुई नाक के बाद")</f>
        <v>एक टूटी हुई नाक के बाद</v>
      </c>
    </row>
    <row r="1937">
      <c r="A1937" s="1" t="s">
        <v>1918</v>
      </c>
      <c r="B1937" s="2" t="str">
        <f>IFERROR(__xludf.DUMMYFUNCTION("GOOGLETRANSLATE(A1937,""en"",""hi"")"),"सेलिब्रिटी वह छोटे बाल कट के साथ वास्तव में अच्छा लग रहा है!")</f>
        <v>सेलिब्रिटी वह छोटे बाल कट के साथ वास्तव में अच्छा लग रहा है!</v>
      </c>
    </row>
    <row r="1938">
      <c r="A1938" s="1" t="s">
        <v>1919</v>
      </c>
      <c r="B1938" s="2" t="str">
        <f>IFERROR(__xludf.DUMMYFUNCTION("GOOGLETRANSLATE(A1938,""en"",""hi"")"),"ऑटोमोबाइल मॉडल एक बीटल की तरह दिखता है")</f>
        <v>ऑटोमोबाइल मॉडल एक बीटल की तरह दिखता है</v>
      </c>
    </row>
    <row r="1939">
      <c r="A1939" s="1" t="s">
        <v>1920</v>
      </c>
      <c r="B1939" s="2" t="str">
        <f>IFERROR(__xludf.DUMMYFUNCTION("GOOGLETRANSLATE(A1939,""en"",""hi"")"),"एक स्पष्ट गर्मी के दिन पर परिदृश्य की स्थापना की स्थापना।")</f>
        <v>एक स्पष्ट गर्मी के दिन पर परिदृश्य की स्थापना की स्थापना।</v>
      </c>
    </row>
    <row r="1940">
      <c r="A1940" s="1" t="s">
        <v>1921</v>
      </c>
      <c r="B1940" s="2" t="str">
        <f>IFERROR(__xludf.DUMMYFUNCTION("GOOGLETRANSLATE(A1940,""en"",""hi"")"),"पक्षियों को क्षतिग्रस्त घाट पर बैठते हैं।")</f>
        <v>पक्षियों को क्षतिग्रस्त घाट पर बैठते हैं।</v>
      </c>
    </row>
    <row r="1941">
      <c r="A1941" s="1" t="s">
        <v>1922</v>
      </c>
      <c r="B1941" s="2" t="str">
        <f>IFERROR(__xludf.DUMMYFUNCTION("GOOGLETRANSLATE(A1941,""en"",""hi"")"),"पोस्टर जैसा कि प्रीमियर में देखा गया है।")</f>
        <v>पोस्टर जैसा कि प्रीमियर में देखा गया है।</v>
      </c>
    </row>
    <row r="1942">
      <c r="A1942" s="1" t="s">
        <v>1923</v>
      </c>
      <c r="B1942" s="2" t="str">
        <f>IFERROR(__xludf.DUMMYFUNCTION("GOOGLETRANSLATE(A1942,""en"",""hi"")"),"एक निर्मित पिकनिक टेबल के साथ एक छोटा देहाती मंडप।")</f>
        <v>एक निर्मित पिकनिक टेबल के साथ एक छोटा देहाती मंडप।</v>
      </c>
    </row>
    <row r="1943">
      <c r="A1943" s="1" t="s">
        <v>1924</v>
      </c>
      <c r="B1943" s="2" t="str">
        <f>IFERROR(__xludf.DUMMYFUNCTION("GOOGLETRANSLATE(A1943,""en"",""hi"")"),"ऊपर अपने अपने शीर्षक के लिए कमरे के साथ ईस्टर अंडे।")</f>
        <v>ऊपर अपने अपने शीर्षक के लिए कमरे के साथ ईस्टर अंडे।</v>
      </c>
    </row>
    <row r="1944">
      <c r="A1944" s="1" t="s">
        <v>1925</v>
      </c>
      <c r="B1944" s="2" t="str">
        <f>IFERROR(__xludf.DUMMYFUNCTION("GOOGLETRANSLATE(A1944,""en"",""hi"")"),"दंत कार्यालय के लिए पार्किंग स्थल जो आपको वहां पार्क करने पर अपने दांतों की जांच करेगा।")</f>
        <v>दंत कार्यालय के लिए पार्किंग स्थल जो आपको वहां पार्क करने पर अपने दांतों की जांच करेगा।</v>
      </c>
    </row>
    <row r="1945">
      <c r="A1945" s="1" t="s">
        <v>1926</v>
      </c>
      <c r="B1945" s="2" t="str">
        <f>IFERROR(__xludf.DUMMYFUNCTION("GOOGLETRANSLATE(A1945,""en"",""hi"")"),"खेल टीम के खिलाफ बेसबॉल खिलाड़ी चमगादड़")</f>
        <v>खेल टीम के खिलाफ बेसबॉल खिलाड़ी चमगादड़</v>
      </c>
    </row>
    <row r="1946">
      <c r="A1946" s="1" t="s">
        <v>1927</v>
      </c>
      <c r="B1946" s="2" t="str">
        <f>IFERROR(__xludf.DUMMYFUNCTION("GOOGLETRANSLATE(A1946,""en"",""hi"")"),"बंद करें हालांकि यह प्रतीत होता है कि घुमावदार धराशायी रेखाओं का एक समूह है, हम इसे एक सर्कल की एक छवि के रूप में समझते हैं।")</f>
        <v>बंद करें हालांकि यह प्रतीत होता है कि घुमावदार धराशायी रेखाओं का एक समूह है, हम इसे एक सर्कल की एक छवि के रूप में समझते हैं।</v>
      </c>
    </row>
    <row r="1947">
      <c r="A1947" s="1" t="s">
        <v>1928</v>
      </c>
      <c r="B1947" s="2" t="str">
        <f>IFERROR(__xludf.DUMMYFUNCTION("GOOGLETRANSLATE(A1947,""en"",""hi"")"),"एक फूलदार लाल किमोनो पहने हुए एक जापानी लड़की के वेक्टर चित्रण और उसके हाथ में एक प्रशंसक पकड़े हुए।")</f>
        <v>एक फूलदार लाल किमोनो पहने हुए एक जापानी लड़की के वेक्टर चित्रण और उसके हाथ में एक प्रशंसक पकड़े हुए।</v>
      </c>
    </row>
    <row r="1948">
      <c r="A1948" s="1" t="s">
        <v>1929</v>
      </c>
      <c r="B1948" s="2" t="str">
        <f>IFERROR(__xludf.DUMMYFUNCTION("GOOGLETRANSLATE(A1948,""en"",""hi"")"),"सेटिंग एक छोटा सा घर है, जंगल में गहरी है।")</f>
        <v>सेटिंग एक छोटा सा घर है, जंगल में गहरी है।</v>
      </c>
    </row>
    <row r="1949">
      <c r="A1949" s="1" t="s">
        <v>1930</v>
      </c>
      <c r="B1949" s="2" t="str">
        <f>IFERROR(__xludf.DUMMYFUNCTION("GOOGLETRANSLATE(A1949,""en"",""hi"")"),"मोटर वाहन उद्योग व्यवसाय अब ऑटोमोबाइल मॉडल के लिए एक नया ट्यूनिंग पैकेज प्रदान करता है")</f>
        <v>मोटर वाहन उद्योग व्यवसाय अब ऑटोमोबाइल मॉडल के लिए एक नया ट्यूनिंग पैकेज प्रदान करता है</v>
      </c>
    </row>
    <row r="1950">
      <c r="A1950" s="1" t="s">
        <v>1931</v>
      </c>
      <c r="B1950" s="2" t="str">
        <f>IFERROR(__xludf.DUMMYFUNCTION("GOOGLETRANSLATE(A1950,""en"",""hi"")"),"ये नए मिठाई खाने के लिए लगभग बहुत प्यारे हैं।")</f>
        <v>ये नए मिठाई खाने के लिए लगभग बहुत प्यारे हैं।</v>
      </c>
    </row>
    <row r="1951">
      <c r="A1951" s="1" t="s">
        <v>1932</v>
      </c>
      <c r="B1951" s="2" t="str">
        <f>IFERROR(__xludf.DUMMYFUNCTION("GOOGLETRANSLATE(A1951,""en"",""hi"")"),"पृष्ठभूमि में टॉवर टॉवरिंग के साथ फाउंटेन की तरह एक बड़ा गीज़र")</f>
        <v>पृष्ठभूमि में टॉवर टॉवरिंग के साथ फाउंटेन की तरह एक बड़ा गीज़र</v>
      </c>
    </row>
    <row r="1952">
      <c r="A1952" s="1" t="s">
        <v>1933</v>
      </c>
      <c r="B1952" s="2" t="str">
        <f>IFERROR(__xludf.DUMMYFUNCTION("GOOGLETRANSLATE(A1952,""en"",""hi"")"),"एक किसान बाजार में ताजा पके सफेद गोभी का समूह")</f>
        <v>एक किसान बाजार में ताजा पके सफेद गोभी का समूह</v>
      </c>
    </row>
    <row r="1953">
      <c r="A1953" s="1" t="s">
        <v>1934</v>
      </c>
      <c r="B1953" s="2" t="str">
        <f>IFERROR(__xludf.DUMMYFUNCTION("GOOGLETRANSLATE(A1953,""en"",""hi"")"),"खुश: अभिनेता से टीवी चरित्र का विवाह किया गया है।")</f>
        <v>खुश: अभिनेता से टीवी चरित्र का विवाह किया गया है।</v>
      </c>
    </row>
    <row r="1954">
      <c r="A1954" s="1" t="s">
        <v>1935</v>
      </c>
      <c r="B1954" s="2" t="str">
        <f>IFERROR(__xludf.DUMMYFUNCTION("GOOGLETRANSLATE(A1954,""en"",""hi"")"),"गिरने वाले पेड़ों के साथ वसंत जंगल के माध्यम से आगे बढ़ना")</f>
        <v>गिरने वाले पेड़ों के साथ वसंत जंगल के माध्यम से आगे बढ़ना</v>
      </c>
    </row>
    <row r="1955">
      <c r="A1955" s="1" t="s">
        <v>1936</v>
      </c>
      <c r="B1955" s="2" t="str">
        <f>IFERROR(__xludf.DUMMYFUNCTION("GOOGLETRANSLATE(A1955,""en"",""hi"")"),"दूर लड़कियां अपने गांव के पास पानी पंप कर रही हैं।")</f>
        <v>दूर लड़कियां अपने गांव के पास पानी पंप कर रही हैं।</v>
      </c>
    </row>
    <row r="1956">
      <c r="A1956" s="1" t="s">
        <v>1937</v>
      </c>
      <c r="B1956" s="2" t="str">
        <f>IFERROR(__xludf.DUMMYFUNCTION("GOOGLETRANSLATE(A1956,""en"",""hi"")"),"कचरा काले ढक्कन पर एक जार पर हो सकता है")</f>
        <v>कचरा काले ढक्कन पर एक जार पर हो सकता है</v>
      </c>
    </row>
    <row r="1957">
      <c r="A1957" s="1" t="s">
        <v>1938</v>
      </c>
      <c r="B1957" s="2" t="str">
        <f>IFERROR(__xludf.DUMMYFUNCTION("GOOGLETRANSLATE(A1957,""en"",""hi"")"),"एक हरे रंग की पृष्ठभूमि पर भूखंडों, सूत्रों और गणनाओं के साथ गणितीय वेक्टर निर्बाध पैटर्न।")</f>
        <v>एक हरे रंग की पृष्ठभूमि पर भूखंडों, सूत्रों और गणनाओं के साथ गणितीय वेक्टर निर्बाध पैटर्न।</v>
      </c>
    </row>
    <row r="1958">
      <c r="A1958" s="1" t="s">
        <v>1939</v>
      </c>
      <c r="B1958" s="2" t="str">
        <f>IFERROR(__xludf.DUMMYFUNCTION("GOOGLETRANSLATE(A1958,""en"",""hi"")"),"मोल्डिंग के साथ एक कमरा तैयार करने के तरीके")</f>
        <v>मोल्डिंग के साथ एक कमरा तैयार करने के तरीके</v>
      </c>
    </row>
    <row r="1959">
      <c r="A1959" s="1" t="s">
        <v>1940</v>
      </c>
      <c r="B1959" s="2" t="str">
        <f>IFERROR(__xludf.DUMMYFUNCTION("GOOGLETRANSLATE(A1959,""en"",""hi"")"),"हमें पाठ दें; अगली तीस इस पर टिप्पणी की आपूर्ति करती है")</f>
        <v>हमें पाठ दें; अगली तीस इस पर टिप्पणी की आपूर्ति करती है</v>
      </c>
    </row>
    <row r="1960">
      <c r="A1960" s="1" t="s">
        <v>1941</v>
      </c>
      <c r="B1960" s="2" t="str">
        <f>IFERROR(__xludf.DUMMYFUNCTION("GOOGLETRANSLATE(A1960,""en"",""hi"")"),"कंगन में उपयोग करने के लिए संभावित मोती।")</f>
        <v>कंगन में उपयोग करने के लिए संभावित मोती।</v>
      </c>
    </row>
    <row r="1961">
      <c r="A1961" s="1" t="s">
        <v>1942</v>
      </c>
      <c r="B1961" s="2" t="str">
        <f>IFERROR(__xludf.DUMMYFUNCTION("GOOGLETRANSLATE(A1961,""en"",""hi"")"),"अवरोही फिसलन पहाड़ के नीचे")</f>
        <v>अवरोही फिसलन पहाड़ के नीचे</v>
      </c>
    </row>
    <row r="1962">
      <c r="A1962" s="1" t="s">
        <v>1943</v>
      </c>
      <c r="B1962" s="2" t="str">
        <f>IFERROR(__xludf.DUMMYFUNCTION("GOOGLETRANSLATE(A1962,""en"",""hi"")"),"व्यक्ति खेल टीम के खिलाफ फेंक देते हैं")</f>
        <v>व्यक्ति खेल टीम के खिलाफ फेंक देते हैं</v>
      </c>
    </row>
    <row r="1963">
      <c r="A1963" s="1" t="s">
        <v>1944</v>
      </c>
      <c r="B1963" s="2" t="str">
        <f>IFERROR(__xludf.DUMMYFUNCTION("GOOGLETRANSLATE(A1963,""en"",""hi"")"),"अपार्टमेंट में रसोई")</f>
        <v>अपार्टमेंट में रसोई</v>
      </c>
    </row>
    <row r="1964">
      <c r="A1964" s="1" t="s">
        <v>1945</v>
      </c>
      <c r="B1964" s="2" t="str">
        <f>IFERROR(__xludf.DUMMYFUNCTION("GOOGLETRANSLATE(A1964,""en"",""hi"")"),"अभिनेता कैरिबियन के समुद्री डाकू के प्रीमियर पर आता है।")</f>
        <v>अभिनेता कैरिबियन के समुद्री डाकू के प्रीमियर पर आता है।</v>
      </c>
    </row>
    <row r="1965">
      <c r="A1965" s="1" t="s">
        <v>1946</v>
      </c>
      <c r="B1965" s="2" t="str">
        <f>IFERROR(__xludf.DUMMYFUNCTION("GOOGLETRANSLATE(A1965,""en"",""hi"")"),"भौतिक आकार दिखा रहा नक्शा।")</f>
        <v>भौतिक आकार दिखा रहा नक्शा।</v>
      </c>
    </row>
    <row r="1966">
      <c r="A1966" s="1" t="s">
        <v>1947</v>
      </c>
      <c r="B1966" s="2" t="str">
        <f>IFERROR(__xludf.DUMMYFUNCTION("GOOGLETRANSLATE(A1966,""en"",""hi"")"),"एक गीली और ठंडी रात में।")</f>
        <v>एक गीली और ठंडी रात में।</v>
      </c>
    </row>
    <row r="1967">
      <c r="A1967" s="1" t="s">
        <v>1948</v>
      </c>
      <c r="B1967" s="2" t="str">
        <f>IFERROR(__xludf.DUMMYFUNCTION("GOOGLETRANSLATE(A1967,""en"",""hi"")"),"पुरस्कारों में आगमन - भाग")</f>
        <v>पुरस्कारों में आगमन - भाग</v>
      </c>
    </row>
    <row r="1968">
      <c r="A1968" s="1" t="s">
        <v>1949</v>
      </c>
      <c r="B1968" s="2" t="str">
        <f>IFERROR(__xludf.DUMMYFUNCTION("GOOGLETRANSLATE(A1968,""en"",""hi"")"),"एक सामान्य डंडेलियन के चमकीले पीले फूल के सिर के करीब - एक आक्रामक के रूप में देखा गया शाकाहारी बारहमासी पौधे फूल")</f>
        <v>एक सामान्य डंडेलियन के चमकीले पीले फूल के सिर के करीब - एक आक्रामक के रूप में देखा गया शाकाहारी बारहमासी पौधे फूल</v>
      </c>
    </row>
    <row r="1969">
      <c r="A1969" s="1" t="s">
        <v>1950</v>
      </c>
      <c r="B1969" s="2" t="str">
        <f>IFERROR(__xludf.DUMMYFUNCTION("GOOGLETRANSLATE(A1969,""en"",""hi"")"),"व्यक्ति मैच के दौरान एथलीट द्वारा निपटाया जाता है।")</f>
        <v>व्यक्ति मैच के दौरान एथलीट द्वारा निपटाया जाता है।</v>
      </c>
    </row>
    <row r="1970">
      <c r="A1970" s="1" t="s">
        <v>1951</v>
      </c>
      <c r="B1970" s="2" t="str">
        <f>IFERROR(__xludf.DUMMYFUNCTION("GOOGLETRANSLATE(A1970,""en"",""hi"")"),"एक स्वस्थ जाओ - नाश्ते के लिए: अंडे के साथ एवोकैडो टोस्ट।")</f>
        <v>एक स्वस्थ जाओ - नाश्ते के लिए: अंडे के साथ एवोकैडो टोस्ट।</v>
      </c>
    </row>
    <row r="1971">
      <c r="A1971" s="1" t="s">
        <v>1952</v>
      </c>
      <c r="B1971" s="2" t="str">
        <f>IFERROR(__xludf.DUMMYFUNCTION("GOOGLETRANSLATE(A1971,""en"",""hi"")"),"इस घर के पड़ोसी कौन हैं?")</f>
        <v>इस घर के पड़ोसी कौन हैं?</v>
      </c>
    </row>
    <row r="1972">
      <c r="A1972" s="1" t="s">
        <v>1953</v>
      </c>
      <c r="B1972" s="2" t="str">
        <f>IFERROR(__xludf.DUMMYFUNCTION("GOOGLETRANSLATE(A1972,""en"",""hi"")"),"एक आदमी औपनिवेशिक खंड में एक प्लाजा में एक सार्वजनिक बेंच पर बैठता है")</f>
        <v>एक आदमी औपनिवेशिक खंड में एक प्लाजा में एक सार्वजनिक बेंच पर बैठता है</v>
      </c>
    </row>
    <row r="1973">
      <c r="A1973" s="1" t="s">
        <v>1954</v>
      </c>
      <c r="B1973" s="2" t="str">
        <f>IFERROR(__xludf.DUMMYFUNCTION("GOOGLETRANSLATE(A1973,""en"",""hi"")"),"पेशेवर बॉक्सर अपने टैटू को मैदान और सोशल मीडिया पर दिखाता है")</f>
        <v>पेशेवर बॉक्सर अपने टैटू को मैदान और सोशल मीडिया पर दिखाता है</v>
      </c>
    </row>
    <row r="1974">
      <c r="A1974" s="1" t="s">
        <v>1955</v>
      </c>
      <c r="B1974" s="2" t="str">
        <f>IFERROR(__xludf.DUMMYFUNCTION("GOOGLETRANSLATE(A1974,""en"",""hi"")"),"और ईमानदारी से, यह भी उसका सबसे प्रभावशाली काम नहीं हो सकता है।")</f>
        <v>और ईमानदारी से, यह भी उसका सबसे प्रभावशाली काम नहीं हो सकता है।</v>
      </c>
    </row>
    <row r="1975">
      <c r="A1975" s="1" t="s">
        <v>1956</v>
      </c>
      <c r="B1975" s="2" t="str">
        <f>IFERROR(__xludf.DUMMYFUNCTION("GOOGLETRANSLATE(A1975,""en"",""hi"")"),"एक नाजुक अंगूठी अपने पसंदीदा प्रारंभिक के साथ सजी")</f>
        <v>एक नाजुक अंगूठी अपने पसंदीदा प्रारंभिक के साथ सजी</v>
      </c>
    </row>
    <row r="1976">
      <c r="A1976" s="1" t="s">
        <v>1957</v>
      </c>
      <c r="B1976" s="2" t="str">
        <f>IFERROR(__xludf.DUMMYFUNCTION("GOOGLETRANSLATE(A1976,""en"",""hi"")"),"ड्यून्स पर रेत")</f>
        <v>ड्यून्स पर रेत</v>
      </c>
    </row>
    <row r="1977">
      <c r="A1977" s="1" t="s">
        <v>1958</v>
      </c>
      <c r="B1977" s="2" t="str">
        <f>IFERROR(__xludf.DUMMYFUNCTION("GOOGLETRANSLATE(A1977,""en"",""hi"")"),"एक समारोह में एक मूर्ति का अनावरण किया जाता है")</f>
        <v>एक समारोह में एक मूर्ति का अनावरण किया जाता है</v>
      </c>
    </row>
    <row r="1978">
      <c r="A1978" s="1" t="s">
        <v>1959</v>
      </c>
      <c r="B1978" s="2" t="str">
        <f>IFERROR(__xludf.DUMMYFUNCTION("GOOGLETRANSLATE(A1978,""en"",""hi"")"),"चमकदार चमकदार सोने के अपरकेस या कैपिटल लेटर मैं एक 3 डी चित्रण में एक सुनहरा रंग की किसी न किसी बनावट धातु की सतह और प्राचीन प्राचीन फ़ॉन्ट को क्लिपिंग पथ के साथ एक सफेद पृष्ठभूमि पर अलग किया जाता है।")</f>
        <v>चमकदार चमकदार सोने के अपरकेस या कैपिटल लेटर मैं एक 3 डी चित्रण में एक सुनहरा रंग की किसी न किसी बनावट धातु की सतह और प्राचीन प्राचीन फ़ॉन्ट को क्लिपिंग पथ के साथ एक सफेद पृष्ठभूमि पर अलग किया जाता है।</v>
      </c>
    </row>
    <row r="1979">
      <c r="A1979" s="1" t="s">
        <v>1960</v>
      </c>
      <c r="B1979" s="2" t="str">
        <f>IFERROR(__xludf.DUMMYFUNCTION("GOOGLETRANSLATE(A1979,""en"",""hi"")"),"बाहरी बाजार में बिक्री के लिए प्रदर्शित प्रशंसकों के विभिन्न आकारों का रंगीन वर्गीकरण")</f>
        <v>बाहरी बाजार में बिक्री के लिए प्रदर्शित प्रशंसकों के विभिन्न आकारों का रंगीन वर्गीकरण</v>
      </c>
    </row>
    <row r="1980">
      <c r="A1980" s="1" t="s">
        <v>1961</v>
      </c>
      <c r="B1980" s="2" t="str">
        <f>IFERROR(__xludf.DUMMYFUNCTION("GOOGLETRANSLATE(A1980,""en"",""hi"")"),"पर्यटक क्षेत्र के साथ एक हेलीकॉप्टर से निकलते हैं")</f>
        <v>पर्यटक क्षेत्र के साथ एक हेलीकॉप्टर से निकलते हैं</v>
      </c>
    </row>
    <row r="1981">
      <c r="A1981" s="1" t="s">
        <v>1962</v>
      </c>
      <c r="B1981" s="2" t="str">
        <f>IFERROR(__xludf.DUMMYFUNCTION("GOOGLETRANSLATE(A1981,""en"",""hi"")"),"एक गहरे हरे रंग की पृष्ठभूमि पर शामरॉक के साथ चमकती पत्र।")</f>
        <v>एक गहरे हरे रंग की पृष्ठभूमि पर शामरॉक के साथ चमकती पत्र।</v>
      </c>
    </row>
    <row r="1982">
      <c r="A1982" s="1" t="s">
        <v>1963</v>
      </c>
      <c r="B1982" s="2" t="str">
        <f>IFERROR(__xludf.DUMMYFUNCTION("GOOGLETRANSLATE(A1982,""en"",""hi"")"),"यह इतना आर्द्र है कि ये छोटे लोग मेरे होटल के कमरे में बढ़ रहे हैं।")</f>
        <v>यह इतना आर्द्र है कि ये छोटे लोग मेरे होटल के कमरे में बढ़ रहे हैं।</v>
      </c>
    </row>
    <row r="1983">
      <c r="A1983" s="1" t="s">
        <v>1964</v>
      </c>
      <c r="B1983" s="2" t="str">
        <f>IFERROR(__xludf.DUMMYFUNCTION("GOOGLETRANSLATE(A1983,""en"",""hi"")"),"फीट में समुद्र तट का एक दृश्य।")</f>
        <v>फीट में समुद्र तट का एक दृश्य।</v>
      </c>
    </row>
    <row r="1984">
      <c r="A1984" s="1" t="s">
        <v>1965</v>
      </c>
      <c r="B1984" s="2" t="str">
        <f>IFERROR(__xludf.DUMMYFUNCTION("GOOGLETRANSLATE(A1984,""en"",""hi"")"),"एक न्यूनतम जंगल और घर के वेक्टर का वेक्टर चित्रण")</f>
        <v>एक न्यूनतम जंगल और घर के वेक्टर का वेक्टर चित्रण</v>
      </c>
    </row>
    <row r="1985">
      <c r="A1985" s="1" t="s">
        <v>1966</v>
      </c>
      <c r="B1985" s="2" t="str">
        <f>IFERROR(__xludf.DUMMYFUNCTION("GOOGLETRANSLATE(A1985,""en"",""hi"")"),"Premiere में लोक रॉक कलाकार और अभिनेता")</f>
        <v>Premiere में लोक रॉक कलाकार और अभिनेता</v>
      </c>
    </row>
    <row r="1986">
      <c r="A1986" s="1" t="s">
        <v>1967</v>
      </c>
      <c r="B1986" s="2" t="str">
        <f>IFERROR(__xludf.DUMMYFUNCTION("GOOGLETRANSLATE(A1986,""en"",""hi"")"),"चश्मा पहने हुए एक हंसते हुए आदमी का पोर्ट्रेट")</f>
        <v>चश्मा पहने हुए एक हंसते हुए आदमी का पोर्ट्रेट</v>
      </c>
    </row>
    <row r="1987">
      <c r="A1987" s="1" t="s">
        <v>1968</v>
      </c>
      <c r="B1987" s="2" t="str">
        <f>IFERROR(__xludf.DUMMYFUNCTION("GOOGLETRANSLATE(A1987,""en"",""hi"")"),"अभिनेता के प्रीमियर के मौसम में आता है।")</f>
        <v>अभिनेता के प्रीमियर के मौसम में आता है।</v>
      </c>
    </row>
    <row r="1988">
      <c r="A1988" s="1" t="s">
        <v>1969</v>
      </c>
      <c r="B1988" s="2" t="str">
        <f>IFERROR(__xludf.DUMMYFUNCTION("GOOGLETRANSLATE(A1988,""en"",""hi"")"),"एक AVID गार्डनर के लिए केक।")</f>
        <v>एक AVID गार्डनर के लिए केक।</v>
      </c>
    </row>
    <row r="1989">
      <c r="A1989" s="1" t="s">
        <v>1970</v>
      </c>
      <c r="B1989" s="2" t="str">
        <f>IFERROR(__xludf.DUMMYFUNCTION("GOOGLETRANSLATE(A1989,""en"",""hi"")"),"एक फुटबॉल स्टेडियम की खाली नीली सीट")</f>
        <v>एक फुटबॉल स्टेडियम की खाली नीली सीट</v>
      </c>
    </row>
    <row r="1990">
      <c r="A1990" s="1" t="s">
        <v>1971</v>
      </c>
      <c r="B1990" s="2" t="str">
        <f>IFERROR(__xludf.DUMMYFUNCTION("GOOGLETRANSLATE(A1990,""en"",""hi"")"),"अभिनेता और टीवी व्यक्तित्व सोमवार ऑनलाइन टीवी कार्यक्रम की प्रतिस्पर्धा करते हैं।")</f>
        <v>अभिनेता और टीवी व्यक्तित्व सोमवार ऑनलाइन टीवी कार्यक्रम की प्रतिस्पर्धा करते हैं।</v>
      </c>
    </row>
    <row r="1991">
      <c r="A1991" s="1" t="s">
        <v>1972</v>
      </c>
      <c r="B1991" s="2" t="str">
        <f>IFERROR(__xludf.DUMMYFUNCTION("GOOGLETRANSLATE(A1991,""en"",""hi"")"),"सफेद पर अलग किए गए किसी भी डिजाइन के लिए रेक और फावड़ा आइकन डिजिटल रेड")</f>
        <v>सफेद पर अलग किए गए किसी भी डिजाइन के लिए रेक और फावड़ा आइकन डिजिटल रेड</v>
      </c>
    </row>
    <row r="1992">
      <c r="A1992" s="1" t="s">
        <v>1973</v>
      </c>
      <c r="B1992" s="2" t="str">
        <f>IFERROR(__xludf.DUMMYFUNCTION("GOOGLETRANSLATE(A1992,""en"",""hi"")"),"पता चला: विज्ञान के लिए धन्यवाद, हम चेस्टनट की पुनर्जन्म देख सकते हैं")</f>
        <v>पता चला: विज्ञान के लिए धन्यवाद, हम चेस्टनट की पुनर्जन्म देख सकते हैं</v>
      </c>
    </row>
    <row r="1993">
      <c r="A1993" s="1" t="s">
        <v>1974</v>
      </c>
      <c r="B1993" s="2" t="str">
        <f>IFERROR(__xludf.DUMMYFUNCTION("GOOGLETRANSLATE(A1993,""en"",""hi"")"),"पुरस्कार रेड कार्पेट आगमन के दौरान अभिनेता और उसका बेटा")</f>
        <v>पुरस्कार रेड कार्पेट आगमन के दौरान अभिनेता और उसका बेटा</v>
      </c>
    </row>
    <row r="1994">
      <c r="A1994" s="1" t="s">
        <v>1975</v>
      </c>
      <c r="B1994" s="2" t="str">
        <f>IFERROR(__xludf.DUMMYFUNCTION("GOOGLETRANSLATE(A1994,""en"",""hi"")"),"एक हवाई अड्डे में एक ब्रीफकेस वाला आदमी।")</f>
        <v>एक हवाई अड्डे में एक ब्रीफकेस वाला आदमी।</v>
      </c>
    </row>
    <row r="1995">
      <c r="A1995" s="1" t="s">
        <v>1976</v>
      </c>
      <c r="B1995" s="2" t="str">
        <f>IFERROR(__xludf.DUMMYFUNCTION("GOOGLETRANSLATE(A1995,""en"",""hi"")"),"नवीनतम लोगो की तुलना में पिछले लोगो।")</f>
        <v>नवीनतम लोगो की तुलना में पिछले लोगो।</v>
      </c>
    </row>
    <row r="1996">
      <c r="A1996" s="1" t="s">
        <v>1977</v>
      </c>
      <c r="B1996" s="2" t="str">
        <f>IFERROR(__xludf.DUMMYFUNCTION("GOOGLETRANSLATE(A1996,""en"",""hi"")"),"स्कूप प्राप्त करें: पत्रिका में परिवर्तन के बारे में सब कुछ पढ़ें")</f>
        <v>स्कूप प्राप्त करें: पत्रिका में परिवर्तन के बारे में सब कुछ पढ़ें</v>
      </c>
    </row>
    <row r="1997">
      <c r="A1997" s="1" t="s">
        <v>1978</v>
      </c>
      <c r="B1997" s="2" t="str">
        <f>IFERROR(__xludf.DUMMYFUNCTION("GOOGLETRANSLATE(A1997,""en"",""hi"")"),"अग्निशामक एक बड़ी आग के गर्म धब्बे को सुलझाने के पास फ्रीवे के लेन पर खड़े हैं जो एक कम-निर्माण अपार्टमेंट बिल्डिंग का उपभोग करते हैं।")</f>
        <v>अग्निशामक एक बड़ी आग के गर्म धब्बे को सुलझाने के पास फ्रीवे के लेन पर खड़े हैं जो एक कम-निर्माण अपार्टमेंट बिल्डिंग का उपभोग करते हैं।</v>
      </c>
    </row>
    <row r="1998">
      <c r="A1998" s="1" t="s">
        <v>1979</v>
      </c>
      <c r="B1998" s="2" t="str">
        <f>IFERROR(__xludf.DUMMYFUNCTION("GOOGLETRANSLATE(A1998,""en"",""hi"")"),"गायक की टूर बस आग में जाती है।")</f>
        <v>गायक की टूर बस आग में जाती है।</v>
      </c>
    </row>
    <row r="1999">
      <c r="A1999" s="1" t="s">
        <v>1980</v>
      </c>
      <c r="B1999" s="2" t="str">
        <f>IFERROR(__xludf.DUMMYFUNCTION("GOOGLETRANSLATE(A1999,""en"",""hi"")"),"ड्रेस और जैकेट शो में मॉडलिंग।")</f>
        <v>ड्रेस और जैकेट शो में मॉडलिंग।</v>
      </c>
    </row>
    <row r="2000">
      <c r="A2000" s="1" t="s">
        <v>1981</v>
      </c>
      <c r="B2000" s="2" t="str">
        <f>IFERROR(__xludf.DUMMYFUNCTION("GOOGLETRANSLATE(A2000,""en"",""hi"")"),"ट्रैक पर एक घोड़ा और जॉकी की सवारी")</f>
        <v>ट्रैक पर एक घोड़ा और जॉकी की सवारी</v>
      </c>
    </row>
    <row r="2001">
      <c r="A2001" s="1" t="s">
        <v>1982</v>
      </c>
      <c r="B2001" s="2" t="str">
        <f>IFERROR(__xludf.DUMMYFUNCTION("GOOGLETRANSLATE(A2001,""en"",""hi"")"),"ग्रे गिलहरी एक लकड़ी में अपने पंजे से खाना खा रहा है")</f>
        <v>ग्रे गिलहरी एक लकड़ी में अपने पंजे से खाना खा रहा है</v>
      </c>
    </row>
    <row r="2002">
      <c r="A2002" s="1" t="s">
        <v>1983</v>
      </c>
      <c r="B2002" s="2" t="str">
        <f>IFERROR(__xludf.DUMMYFUNCTION("GOOGLETRANSLATE(A2002,""en"",""hi"")"),"एक जंगली कुत्ता सड़कों पर कई सार्वजनिक फव्वारे में से एक से पानी को गोला कर देता है")</f>
        <v>एक जंगली कुत्ता सड़कों पर कई सार्वजनिक फव्वारे में से एक से पानी को गोला कर देता है</v>
      </c>
    </row>
    <row r="2003">
      <c r="A2003" s="1" t="s">
        <v>1984</v>
      </c>
      <c r="B2003" s="2" t="str">
        <f>IFERROR(__xludf.DUMMYFUNCTION("GOOGLETRANSLATE(A2003,""en"",""hi"")"),"ऑटोमोबाइल से पहले: 1660 की ड्रेस")</f>
        <v>ऑटोमोबाइल से पहले: 1660 की ड्रेस</v>
      </c>
    </row>
    <row r="2004">
      <c r="A2004" s="1" t="s">
        <v>1985</v>
      </c>
      <c r="B2004" s="2" t="str">
        <f>IFERROR(__xludf.DUMMYFUNCTION("GOOGLETRANSLATE(A2004,""en"",""hi"")"),"एक पोशाक में युवा महिला क्रिसमस के पेड़ के पास कूद और नृत्य कर रही है")</f>
        <v>एक पोशाक में युवा महिला क्रिसमस के पेड़ के पास कूद और नृत्य कर रही है</v>
      </c>
    </row>
    <row r="2005">
      <c r="A2005" s="1" t="s">
        <v>1986</v>
      </c>
      <c r="B2005" s="2" t="str">
        <f>IFERROR(__xludf.DUMMYFUNCTION("GOOGLETRANSLATE(A2005,""en"",""hi"")"),"कंप्यूटर पुनरीक्षित: एक ठोस प्रणाली के लिए छोटे सुधार")</f>
        <v>कंप्यूटर पुनरीक्षित: एक ठोस प्रणाली के लिए छोटे सुधार</v>
      </c>
    </row>
    <row r="2006">
      <c r="A2006" s="1" t="s">
        <v>1987</v>
      </c>
      <c r="B2006" s="2" t="str">
        <f>IFERROR(__xludf.DUMMYFUNCTION("GOOGLETRANSLATE(A2006,""en"",""hi"")"),"ग्रिम खोजें: पुलिस सिर्फ दक्षिण समुद्र तट से आदमी के शरीर को हटा दें।")</f>
        <v>ग्रिम खोजें: पुलिस सिर्फ दक्षिण समुद्र तट से आदमी के शरीर को हटा दें।</v>
      </c>
    </row>
    <row r="2007">
      <c r="A2007" s="1" t="s">
        <v>1988</v>
      </c>
      <c r="B2007" s="2" t="str">
        <f>IFERROR(__xludf.DUMMYFUNCTION("GOOGLETRANSLATE(A2007,""en"",""hi"")"),"घर के चारों ओर गार्डन एक आरामदायक हरी वातावरण बनाते हैं।")</f>
        <v>घर के चारों ओर गार्डन एक आरामदायक हरी वातावरण बनाते हैं।</v>
      </c>
    </row>
    <row r="2008">
      <c r="A2008" s="1" t="s">
        <v>1989</v>
      </c>
      <c r="B2008" s="2" t="str">
        <f>IFERROR(__xludf.DUMMYFUNCTION("GOOGLETRANSLATE(A2008,""en"",""hi"")"),"किनारे पर क्षेत्र विश्व है - अपने साहसिक के लिए प्रसिद्ध है")</f>
        <v>किनारे पर क्षेत्र विश्व है - अपने साहसिक के लिए प्रसिद्ध है</v>
      </c>
    </row>
    <row r="2009">
      <c r="A2009" s="1" t="s">
        <v>1990</v>
      </c>
      <c r="B2009" s="2" t="str">
        <f>IFERROR(__xludf.DUMMYFUNCTION("GOOGLETRANSLATE(A2009,""en"",""hi"")"),"पोप अन्य सभी के ऊपर सच्चे राज्य को पहचानता है और यह संगठन संस्थापक है।")</f>
        <v>पोप अन्य सभी के ऊपर सच्चे राज्य को पहचानता है और यह संगठन संस्थापक है।</v>
      </c>
    </row>
    <row r="2010">
      <c r="A2010" s="1" t="s">
        <v>1991</v>
      </c>
      <c r="B2010" s="2" t="str">
        <f>IFERROR(__xludf.DUMMYFUNCTION("GOOGLETRANSLATE(A2010,""en"",""hi"")"),"एक झोपड़ियों से एक भोजन पैचिंग")</f>
        <v>एक झोपड़ियों से एक भोजन पैचिंग</v>
      </c>
    </row>
    <row r="2011">
      <c r="A2011" s="1" t="s">
        <v>1992</v>
      </c>
      <c r="B2011" s="2" t="str">
        <f>IFERROR(__xludf.DUMMYFUNCTION("GOOGLETRANSLATE(A2011,""en"",""hi"")"),"प्राचीन शहर में इस्लामी संरचना।")</f>
        <v>प्राचीन शहर में इस्लामी संरचना।</v>
      </c>
    </row>
    <row r="2012">
      <c r="A2012" s="1" t="s">
        <v>1993</v>
      </c>
      <c r="B2012" s="2" t="str">
        <f>IFERROR(__xludf.DUMMYFUNCTION("GOOGLETRANSLATE(A2012,""en"",""hi"")"),"एक शादी के दिन लाल खलिहान के बाहर")</f>
        <v>एक शादी के दिन लाल खलिहान के बाहर</v>
      </c>
    </row>
    <row r="2013">
      <c r="A2013" s="1" t="s">
        <v>1994</v>
      </c>
      <c r="B2013" s="2" t="str">
        <f>IFERROR(__xludf.DUMMYFUNCTION("GOOGLETRANSLATE(A2013,""en"",""hi"")"),"छवि में हो सकता है: व्यक्ति, मंच पर, एक संगीत वाद्ययंत्र, संगीत कार्यक्रम, गिटार और रात खेल रहा है")</f>
        <v>छवि में हो सकता है: व्यक्ति, मंच पर, एक संगीत वाद्ययंत्र, संगीत कार्यक्रम, गिटार और रात खेल रहा है</v>
      </c>
    </row>
    <row r="2014">
      <c r="A2014" s="1" t="s">
        <v>1995</v>
      </c>
      <c r="B2014" s="2" t="str">
        <f>IFERROR(__xludf.DUMMYFUNCTION("GOOGLETRANSLATE(A2014,""en"",""hi"")"),"एक प्यारा छोटी लड़की उस क्षेत्र में एक तौलिया रखती है जहां उसका दांत गिर गया।")</f>
        <v>एक प्यारा छोटी लड़की उस क्षेत्र में एक तौलिया रखती है जहां उसका दांत गिर गया।</v>
      </c>
    </row>
    <row r="2015">
      <c r="A2015" s="1" t="s">
        <v>1996</v>
      </c>
      <c r="B2015" s="2" t="str">
        <f>IFERROR(__xludf.DUMMYFUNCTION("GOOGLETRANSLATE(A2015,""en"",""hi"")"),"मैं कभी-कभी पेपर शुद्ध सफेद कबुली भालू से पहले पोंछना बंद कर देता हूं")</f>
        <v>मैं कभी-कभी पेपर शुद्ध सफेद कबुली भालू से पहले पोंछना बंद कर देता हूं</v>
      </c>
    </row>
    <row r="2016">
      <c r="A2016" s="1" t="s">
        <v>1997</v>
      </c>
      <c r="B2016" s="2" t="str">
        <f>IFERROR(__xludf.DUMMYFUNCTION("GOOGLETRANSLATE(A2016,""en"",""hi"")"),"सदस्य मूर्तिकला के आसपास इकट्ठा होते हैं")</f>
        <v>सदस्य मूर्तिकला के आसपास इकट्ठा होते हैं</v>
      </c>
    </row>
    <row r="2017">
      <c r="A2017" s="1" t="s">
        <v>1998</v>
      </c>
      <c r="B2017" s="2" t="str">
        <f>IFERROR(__xludf.DUMMYFUNCTION("GOOGLETRANSLATE(A2017,""en"",""hi"")"),"विंटेज लिलाक बॉटनिकल प्रिंट, नई सुगंध के लिए एक मंजिल।")</f>
        <v>विंटेज लिलाक बॉटनिकल प्रिंट, नई सुगंध के लिए एक मंजिल।</v>
      </c>
    </row>
    <row r="2018">
      <c r="A2018" s="1" t="s">
        <v>1999</v>
      </c>
      <c r="B2018" s="2" t="str">
        <f>IFERROR(__xludf.DUMMYFUNCTION("GOOGLETRANSLATE(A2018,""en"",""hi"")"),"प्रसिद्ध शंकु - अंग्रेजी सिविल पैरिश के पास आकार की पहाड़ी")</f>
        <v>प्रसिद्ध शंकु - अंग्रेजी सिविल पैरिश के पास आकार की पहाड़ी</v>
      </c>
    </row>
    <row r="2019">
      <c r="A2019" s="1" t="s">
        <v>2000</v>
      </c>
      <c r="B2019" s="2" t="str">
        <f>IFERROR(__xludf.DUMMYFUNCTION("GOOGLETRANSLATE(A2019,""en"",""hi"")"),"पृष्ठभूमि पर हरी पहाड़ियों और नीले आकाश के साथ दार्शनिक")</f>
        <v>पृष्ठभूमि पर हरी पहाड़ियों और नीले आकाश के साथ दार्शनिक</v>
      </c>
    </row>
    <row r="2020">
      <c r="A2020" s="1" t="s">
        <v>2001</v>
      </c>
      <c r="B2020" s="2" t="str">
        <f>IFERROR(__xludf.DUMMYFUNCTION("GOOGLETRANSLATE(A2020,""en"",""hi"")"),"समुद्र तट पर इंद्रधनुष के साथ भेड़")</f>
        <v>समुद्र तट पर इंद्रधनुष के साथ भेड़</v>
      </c>
    </row>
    <row r="2021">
      <c r="A2021" s="1" t="s">
        <v>2002</v>
      </c>
      <c r="B2021" s="2" t="str">
        <f>IFERROR(__xludf.DUMMYFUNCTION("GOOGLETRANSLATE(A2021,""en"",""hi"")"),"कॉन्सर्ट में भाग लेने वाले प्रशंसकों का एक वर्ग।")</f>
        <v>कॉन्सर्ट में भाग लेने वाले प्रशंसकों का एक वर्ग।</v>
      </c>
    </row>
    <row r="2022">
      <c r="A2022" s="1" t="s">
        <v>2003</v>
      </c>
      <c r="B2022" s="2" t="str">
        <f>IFERROR(__xludf.DUMMYFUNCTION("GOOGLETRANSLATE(A2022,""en"",""hi"")"),"अभिनेता और फिल्म निदेशक भाग लेते हैं।")</f>
        <v>अभिनेता और फिल्म निदेशक भाग लेते हैं।</v>
      </c>
    </row>
    <row r="2023">
      <c r="A2023" s="1" t="s">
        <v>2004</v>
      </c>
      <c r="B2023" s="2" t="str">
        <f>IFERROR(__xludf.DUMMYFUNCTION("GOOGLETRANSLATE(A2023,""en"",""hi"")"),"एक मॉडल लंदन मेन्सवेअर फैशन वीक के दौरान शो स्प्रिंग ग्रीष्मकालीन फैशन शो में रनवे चलता है।")</f>
        <v>एक मॉडल लंदन मेन्सवेअर फैशन वीक के दौरान शो स्प्रिंग ग्रीष्मकालीन फैशन शो में रनवे चलता है।</v>
      </c>
    </row>
    <row r="2024">
      <c r="A2024" s="1" t="s">
        <v>2005</v>
      </c>
      <c r="B2024" s="2" t="str">
        <f>IFERROR(__xludf.DUMMYFUNCTION("GOOGLETRANSLATE(A2024,""en"",""hi"")"),"महिलाएं अन्य फसलों के बीच सरसों के एक क्षेत्र में खड़ी हैं।")</f>
        <v>महिलाएं अन्य फसलों के बीच सरसों के एक क्षेत्र में खड़ी हैं।</v>
      </c>
    </row>
    <row r="2025">
      <c r="A2025" s="1" t="s">
        <v>2006</v>
      </c>
      <c r="B2025" s="2" t="str">
        <f>IFERROR(__xludf.DUMMYFUNCTION("GOOGLETRANSLATE(A2025,""en"",""hi"")"),"बैंड का निंजा व्यक्ति में त्यौहार के दौरान मंच पर प्रदर्शन करता है")</f>
        <v>बैंड का निंजा व्यक्ति में त्यौहार के दौरान मंच पर प्रदर्शन करता है</v>
      </c>
    </row>
    <row r="2026">
      <c r="A2026" s="1" t="s">
        <v>2007</v>
      </c>
      <c r="B2026" s="2" t="str">
        <f>IFERROR(__xludf.DUMMYFUNCTION("GOOGLETRANSLATE(A2026,""en"",""hi"")"),"एक पर्यटक रिज़ॉर्ट की अदालत में टेनिस खेलना युवा जोड़े")</f>
        <v>एक पर्यटक रिज़ॉर्ट की अदालत में टेनिस खेलना युवा जोड़े</v>
      </c>
    </row>
    <row r="2027">
      <c r="A2027" s="1" t="s">
        <v>2008</v>
      </c>
      <c r="B2027" s="2" t="str">
        <f>IFERROR(__xludf.DUMMYFUNCTION("GOOGLETRANSLATE(A2027,""en"",""hi"")"),"अंतिम मौका के साथ अलग-अलग बैज, सफेद अक्षरों के साथ लिखी गई अंतिम बिक्री")</f>
        <v>अंतिम मौका के साथ अलग-अलग बैज, सफेद अक्षरों के साथ लिखी गई अंतिम बिक्री</v>
      </c>
    </row>
    <row r="2028">
      <c r="A2028" s="1" t="s">
        <v>2009</v>
      </c>
      <c r="B2028" s="2" t="str">
        <f>IFERROR(__xludf.DUMMYFUNCTION("GOOGLETRANSLATE(A2028,""en"",""hi"")"),"कुत्ते के एक साल के नए साल के कार्ड वेक्टर छवि")</f>
        <v>कुत्ते के एक साल के नए साल के कार्ड वेक्टर छवि</v>
      </c>
    </row>
    <row r="2029">
      <c r="A2029" s="1" t="s">
        <v>2010</v>
      </c>
      <c r="B2029" s="2" t="str">
        <f>IFERROR(__xludf.DUMMYFUNCTION("GOOGLETRANSLATE(A2029,""en"",""hi"")"),"सुंदर कार्बनिक चरागाह डेयरी पर!")</f>
        <v>सुंदर कार्बनिक चरागाह डेयरी पर!</v>
      </c>
    </row>
    <row r="2030">
      <c r="A2030" s="1" t="s">
        <v>2011</v>
      </c>
      <c r="B2030" s="2" t="str">
        <f>IFERROR(__xludf.DUMMYFUNCTION("GOOGLETRANSLATE(A2030,""en"",""hi"")"),"मुझे घास के एक पुडल में रोल करें मैं ठीक हूँ।")</f>
        <v>मुझे घास के एक पुडल में रोल करें मैं ठीक हूँ।</v>
      </c>
    </row>
    <row r="2031">
      <c r="A2031" s="1" t="s">
        <v>2012</v>
      </c>
      <c r="B2031" s="2" t="str">
        <f>IFERROR(__xludf.DUMMYFUNCTION("GOOGLETRANSLATE(A2031,""en"",""hi"")"),"लाइफगार्ड शो के दौरान पिछले सड़क परेड परेड")</f>
        <v>लाइफगार्ड शो के दौरान पिछले सड़क परेड परेड</v>
      </c>
    </row>
    <row r="2032">
      <c r="A2032" s="1" t="s">
        <v>2013</v>
      </c>
      <c r="B2032" s="2" t="str">
        <f>IFERROR(__xludf.DUMMYFUNCTION("GOOGLETRANSLATE(A2032,""en"",""hi"")"),"एक घर की दीवार पर बीमा राशि")</f>
        <v>एक घर की दीवार पर बीमा राशि</v>
      </c>
    </row>
    <row r="2033">
      <c r="A2033" s="1" t="s">
        <v>2014</v>
      </c>
      <c r="B2033" s="2" t="str">
        <f>IFERROR(__xludf.DUMMYFUNCTION("GOOGLETRANSLATE(A2033,""en"",""hi"")"),"पेडिग्रीड पशु विजेता प्रतियोगिता को जीतता है")</f>
        <v>पेडिग्रीड पशु विजेता प्रतियोगिता को जीतता है</v>
      </c>
    </row>
    <row r="2034">
      <c r="A2034" s="1" t="s">
        <v>2015</v>
      </c>
      <c r="B2034" s="2" t="str">
        <f>IFERROR(__xludf.DUMMYFUNCTION("GOOGLETRANSLATE(A2034,""en"",""hi"")"),"एक गिटार पर एक हाथ")</f>
        <v>एक गिटार पर एक हाथ</v>
      </c>
    </row>
    <row r="2035">
      <c r="A2035" s="1" t="s">
        <v>356</v>
      </c>
      <c r="B2035" s="2" t="str">
        <f>IFERROR(__xludf.DUMMYFUNCTION("GOOGLETRANSLATE(A2035,""en"",""hi"")"),"अभिनेता प्रीमियर पर आता है।")</f>
        <v>अभिनेता प्रीमियर पर आता है।</v>
      </c>
    </row>
    <row r="2036">
      <c r="A2036" s="1" t="s">
        <v>2016</v>
      </c>
      <c r="B2036" s="2" t="str">
        <f>IFERROR(__xludf.DUMMYFUNCTION("GOOGLETRANSLATE(A2036,""en"",""hi"")"),"एक जंगल से घिरा एक खड़ी चट्टान")</f>
        <v>एक जंगल से घिरा एक खड़ी चट्टान</v>
      </c>
    </row>
    <row r="2037">
      <c r="A2037" s="1" t="s">
        <v>2017</v>
      </c>
      <c r="B2037" s="2" t="str">
        <f>IFERROR(__xludf.DUMMYFUNCTION("GOOGLETRANSLATE(A2037,""en"",""hi"")"),"यह महिला जो हमेशा अपने दिल को दूसरों तक खोल रही है।")</f>
        <v>यह महिला जो हमेशा अपने दिल को दूसरों तक खोल रही है।</v>
      </c>
    </row>
    <row r="2038">
      <c r="A2038" s="1" t="s">
        <v>2018</v>
      </c>
      <c r="B2038" s="2" t="str">
        <f>IFERROR(__xludf.DUMMYFUNCTION("GOOGLETRANSLATE(A2038,""en"",""hi"")"),"मिस ऑफ मिस मई मैं प्रदर्शन करता हूं")</f>
        <v>मिस ऑफ मिस मई मैं प्रदर्शन करता हूं</v>
      </c>
    </row>
    <row r="2039">
      <c r="A2039" s="1" t="s">
        <v>2019</v>
      </c>
      <c r="B2039" s="2" t="str">
        <f>IFERROR(__xludf.DUMMYFUNCTION("GOOGLETRANSLATE(A2039,""en"",""hi"")"),"वैलेंटाइन्स डे वेडिंग टेबल सजावट: अगर आप अगले शुक्रवार को बंद हो जाए तो मतदान में मतदान करना याद रखें")</f>
        <v>वैलेंटाइन्स डे वेडिंग टेबल सजावट: अगर आप अगले शुक्रवार को बंद हो जाए तो मतदान में मतदान करना याद रखें</v>
      </c>
    </row>
    <row r="2040">
      <c r="A2040" s="1" t="s">
        <v>2020</v>
      </c>
      <c r="B2040" s="2" t="str">
        <f>IFERROR(__xludf.DUMMYFUNCTION("GOOGLETRANSLATE(A2040,""en"",""hi"")"),"अभिनेता फिल्म सेट के लिए चलता है।")</f>
        <v>अभिनेता फिल्म सेट के लिए चलता है।</v>
      </c>
    </row>
    <row r="2041">
      <c r="A2041" s="1" t="s">
        <v>2021</v>
      </c>
      <c r="B2041" s="2" t="str">
        <f>IFERROR(__xludf.DUMMYFUNCTION("GOOGLETRANSLATE(A2041,""en"",""hi"")"),"सट्टा फिक्शन बुक के संस्करण के लिए व्यक्ति द्वारा मूल चित्रण, श्रृंखला में दूसरी पुस्तक, अवांछित।")</f>
        <v>सट्टा फिक्शन बुक के संस्करण के लिए व्यक्ति द्वारा मूल चित्रण, श्रृंखला में दूसरी पुस्तक, अवांछित।</v>
      </c>
    </row>
    <row r="2042">
      <c r="A2042" s="1" t="s">
        <v>2022</v>
      </c>
      <c r="B2042" s="2" t="str">
        <f>IFERROR(__xludf.DUMMYFUNCTION("GOOGLETRANSLATE(A2042,""en"",""hi"")"),"खिलौने और शैक्षिक आपूर्ति न केवल सबसे कम उम्र के शरणार्थियों के जीवन को बेहतर बनाने के लिए डिजाइन की गई थी, बल्कि कमजोर समुदायों के साथ संबंधों को भी मजबूत किया गया था")</f>
        <v>खिलौने और शैक्षिक आपूर्ति न केवल सबसे कम उम्र के शरणार्थियों के जीवन को बेहतर बनाने के लिए डिजाइन की गई थी, बल्कि कमजोर समुदायों के साथ संबंधों को भी मजबूत किया गया था</v>
      </c>
    </row>
    <row r="2043">
      <c r="A2043" s="1" t="s">
        <v>2023</v>
      </c>
      <c r="B2043" s="2" t="str">
        <f>IFERROR(__xludf.DUMMYFUNCTION("GOOGLETRANSLATE(A2043,""en"",""hi"")"),"एक मॉडल घटना के दौरान फैशन शो में रनवे चलता है।")</f>
        <v>एक मॉडल घटना के दौरान फैशन शो में रनवे चलता है।</v>
      </c>
    </row>
    <row r="2044">
      <c r="A2044" s="1" t="s">
        <v>2024</v>
      </c>
      <c r="B2044" s="2" t="str">
        <f>IFERROR(__xludf.DUMMYFUNCTION("GOOGLETRANSLATE(A2044,""en"",""hi"")"),"नियामक रोड साइन - कोई वाहन या मीटर से अधिक वाहनों का संयोजन।")</f>
        <v>नियामक रोड साइन - कोई वाहन या मीटर से अधिक वाहनों का संयोजन।</v>
      </c>
    </row>
    <row r="2045">
      <c r="A2045" s="1" t="s">
        <v>2025</v>
      </c>
      <c r="B2045" s="2" t="str">
        <f>IFERROR(__xludf.DUMMYFUNCTION("GOOGLETRANSLATE(A2045,""en"",""hi"")"),"निमंत्रण या बधाई के लिए लिफाफा।")</f>
        <v>निमंत्रण या बधाई के लिए लिफाफा।</v>
      </c>
    </row>
    <row r="2046">
      <c r="A2046" s="1" t="s">
        <v>2026</v>
      </c>
      <c r="B2046" s="2" t="str">
        <f>IFERROR(__xludf.DUMMYFUNCTION("GOOGLETRANSLATE(A2046,""en"",""hi"")"),"अंडरगॉउथ के बीच जंगली मशरूम।")</f>
        <v>अंडरगॉउथ के बीच जंगली मशरूम।</v>
      </c>
    </row>
    <row r="2047">
      <c r="A2047" s="1" t="s">
        <v>2027</v>
      </c>
      <c r="B2047" s="2" t="str">
        <f>IFERROR(__xludf.DUMMYFUNCTION("GOOGLETRANSLATE(A2047,""en"",""hi"")"),"व्यक्ति - रेस्तरां में € 20 के लिए € 40 मूल्य और पेय के साथ कुछ बढ़िया भोजन के लिए खुद का इलाज करें।")</f>
        <v>व्यक्ति - रेस्तरां में € 20 के लिए € 40 मूल्य और पेय के साथ कुछ बढ़िया भोजन के लिए खुद का इलाज करें।</v>
      </c>
    </row>
    <row r="2048">
      <c r="A2048" s="1" t="s">
        <v>2028</v>
      </c>
      <c r="B2048" s="2" t="str">
        <f>IFERROR(__xludf.DUMMYFUNCTION("GOOGLETRANSLATE(A2048,""en"",""hi"")"),"स्विमिंग पूल में युवा खुश आदमी अंगूठे को इशारा करते हुए")</f>
        <v>स्विमिंग पूल में युवा खुश आदमी अंगूठे को इशारा करते हुए</v>
      </c>
    </row>
    <row r="2049">
      <c r="A2049" s="1" t="s">
        <v>2029</v>
      </c>
      <c r="B2049" s="2" t="str">
        <f>IFERROR(__xludf.DUMMYFUNCTION("GOOGLETRANSLATE(A2049,""en"",""hi"")"),"एक अंधेरे धातु गोल्डन ग्लास धातु की सतह, काले रूपरेखा, और मूल बोल्ड फ़ॉन्ट के साथ एक 3 डी चित्रण में चमकदार सोने के अपरकेस या कैपिटल लेटर एम। क्लिपिंग पथ के साथ एक सफेद पृष्ठभूमि पर अलग किया गया।")</f>
        <v>एक अंधेरे धातु गोल्डन ग्लास धातु की सतह, काले रूपरेखा, और मूल बोल्ड फ़ॉन्ट के साथ एक 3 डी चित्रण में चमकदार सोने के अपरकेस या कैपिटल लेटर एम। क्लिपिंग पथ के साथ एक सफेद पृष्ठभूमि पर अलग किया गया।</v>
      </c>
    </row>
    <row r="2050">
      <c r="A2050" s="1" t="s">
        <v>2030</v>
      </c>
      <c r="B2050" s="2" t="str">
        <f>IFERROR(__xludf.DUMMYFUNCTION("GOOGLETRANSLATE(A2050,""en"",""hi"")"),"अपने बच्चे की चाल या इलाज लेना? छोटे बच्चों के साथ इस परंपरा को करने से पहले आपको पता होना चाहिए।")</f>
        <v>अपने बच्चे की चाल या इलाज लेना? छोटे बच्चों के साथ इस परंपरा को करने से पहले आपको पता होना चाहिए।</v>
      </c>
    </row>
    <row r="2051">
      <c r="A2051" s="1" t="s">
        <v>2031</v>
      </c>
      <c r="B2051" s="2" t="str">
        <f>IFERROR(__xludf.DUMMYFUNCTION("GOOGLETRANSLATE(A2051,""en"",""hi"")"),"प्रतीक और प्रतीक: एक ऐतिहासिक रंगीन ग्लास खिड़की व्यक्ति की बाहों का कोट दिखाती है।")</f>
        <v>प्रतीक और प्रतीक: एक ऐतिहासिक रंगीन ग्लास खिड़की व्यक्ति की बाहों का कोट दिखाती है।</v>
      </c>
    </row>
    <row r="2052">
      <c r="A2052" s="1" t="s">
        <v>2032</v>
      </c>
      <c r="B2052" s="2" t="str">
        <f>IFERROR(__xludf.DUMMYFUNCTION("GOOGLETRANSLATE(A2052,""en"",""hi"")"),"अब भी अधिक हो रहा है अब वास्तव में बाहर खड़े होकर भयानक लग रहा है।")</f>
        <v>अब भी अधिक हो रहा है अब वास्तव में बाहर खड़े होकर भयानक लग रहा है।</v>
      </c>
    </row>
    <row r="2053">
      <c r="A2053" s="1" t="s">
        <v>2033</v>
      </c>
      <c r="B2053" s="2" t="str">
        <f>IFERROR(__xludf.DUMMYFUNCTION("GOOGLETRANSLATE(A2053,""en"",""hi"")"),"कॉस्टयूम डिजाइनर पुरस्कार के दौरान विजेता कक्ष में अपने पुरस्कार के साथ बनता है।")</f>
        <v>कॉस्टयूम डिजाइनर पुरस्कार के दौरान विजेता कक्ष में अपने पुरस्कार के साथ बनता है।</v>
      </c>
    </row>
    <row r="2054">
      <c r="A2054" s="1" t="s">
        <v>2034</v>
      </c>
      <c r="B2054" s="2" t="str">
        <f>IFERROR(__xludf.DUMMYFUNCTION("GOOGLETRANSLATE(A2054,""en"",""hi"")"),"स्टाल्स घटना के दौरान एक पुल पर नकली उपकरण प्राप्त करने के लिए भर्ती एक साथ काम करते हैं।")</f>
        <v>स्टाल्स घटना के दौरान एक पुल पर नकली उपकरण प्राप्त करने के लिए भर्ती एक साथ काम करते हैं।</v>
      </c>
    </row>
    <row r="2055">
      <c r="A2055" s="1" t="s">
        <v>2035</v>
      </c>
      <c r="B2055" s="2" t="str">
        <f>IFERROR(__xludf.DUMMYFUNCTION("GOOGLETRANSLATE(A2055,""en"",""hi"")"),"यह अमेरिकी फुटबॉल खिलाड़ी के लिए कोच के रूप में एक संघर्ष रहा है।")</f>
        <v>यह अमेरिकी फुटबॉल खिलाड़ी के लिए कोच के रूप में एक संघर्ष रहा है।</v>
      </c>
    </row>
    <row r="2056">
      <c r="A2056" s="1" t="s">
        <v>2036</v>
      </c>
      <c r="B2056" s="2" t="str">
        <f>IFERROR(__xludf.DUMMYFUNCTION("GOOGLETRANSLATE(A2056,""en"",""hi"")"),"घर का मुख्य कमरा")</f>
        <v>घर का मुख्य कमरा</v>
      </c>
    </row>
    <row r="2057">
      <c r="A2057" s="1" t="s">
        <v>2037</v>
      </c>
      <c r="B2057" s="2" t="str">
        <f>IFERROR(__xludf.DUMMYFUNCTION("GOOGLETRANSLATE(A2057,""en"",""hi"")"),"एक हल्का रंगीन शहद मधुमक्खी पास के सूरजमुखी पर अपने दौर बना रही है")</f>
        <v>एक हल्का रंगीन शहद मधुमक्खी पास के सूरजमुखी पर अपने दौर बना रही है</v>
      </c>
    </row>
    <row r="2058">
      <c r="A2058" s="1" t="s">
        <v>2038</v>
      </c>
      <c r="B2058" s="2" t="str">
        <f>IFERROR(__xludf.DUMMYFUNCTION("GOOGLETRANSLATE(A2058,""en"",""hi"")"),"राफ्टर्स ने व्यक्ति पर बैंकों पर इकट्ठा किया")</f>
        <v>राफ्टर्स ने व्यक्ति पर बैंकों पर इकट्ठा किया</v>
      </c>
    </row>
    <row r="2059">
      <c r="A2059" s="1" t="s">
        <v>2039</v>
      </c>
      <c r="B2059" s="2" t="str">
        <f>IFERROR(__xludf.DUMMYFUNCTION("GOOGLETRANSLATE(A2059,""en"",""hi"")"),"समुद्र तट पर समुद्र तट कुर्सियां")</f>
        <v>समुद्र तट पर समुद्र तट कुर्सियां</v>
      </c>
    </row>
    <row r="2060">
      <c r="A2060" s="1" t="s">
        <v>2040</v>
      </c>
      <c r="B2060" s="2" t="str">
        <f>IFERROR(__xludf.DUMMYFUNCTION("GOOGLETRANSLATE(A2060,""en"",""hi"")"),"एक सनकी वॉलपेपर की तलाश में? इस पर एक नज़र डालें!")</f>
        <v>एक सनकी वॉलपेपर की तलाश में? इस पर एक नज़र डालें!</v>
      </c>
    </row>
    <row r="2061">
      <c r="A2061" s="1" t="s">
        <v>2041</v>
      </c>
      <c r="B2061" s="2" t="str">
        <f>IFERROR(__xludf.DUMMYFUNCTION("GOOGLETRANSLATE(A2061,""en"",""hi"")"),"सिटी हॉल से - फोटो शेयरिंग!")</f>
        <v>सिटी हॉल से - फोटो शेयरिंग!</v>
      </c>
    </row>
    <row r="2062">
      <c r="A2062" s="1" t="s">
        <v>2042</v>
      </c>
      <c r="B2062" s="2" t="str">
        <f>IFERROR(__xludf.DUMMYFUNCTION("GOOGLETRANSLATE(A2062,""en"",""hi"")"),"व्यक्ति उत्सव के दौरान प्रीमियर में भाग लेता है")</f>
        <v>व्यक्ति उत्सव के दौरान प्रीमियर में भाग लेता है</v>
      </c>
    </row>
    <row r="2063">
      <c r="A2063" s="1" t="s">
        <v>2043</v>
      </c>
      <c r="B2063" s="2" t="str">
        <f>IFERROR(__xludf.DUMMYFUNCTION("GOOGLETRANSLATE(A2063,""en"",""hi"")"),"सिंथपॉप कलाकार ऑर्केस्ट्रा के साथ मंच पर प्रदर्शन करता है।")</f>
        <v>सिंथपॉप कलाकार ऑर्केस्ट्रा के साथ मंच पर प्रदर्शन करता है।</v>
      </c>
    </row>
    <row r="2064">
      <c r="A2064" s="1" t="s">
        <v>2044</v>
      </c>
      <c r="B2064" s="2" t="str">
        <f>IFERROR(__xludf.DUMMYFUNCTION("GOOGLETRANSLATE(A2064,""en"",""hi"")"),"मॉडल और अभिनेत्री बेसबॉल - टोपी बाल और न्यूनतम मेकअप का अधिकतर हिस्सा बनाती हैं।")</f>
        <v>मॉडल और अभिनेत्री बेसबॉल - टोपी बाल और न्यूनतम मेकअप का अधिकतर हिस्सा बनाती हैं।</v>
      </c>
    </row>
    <row r="2065">
      <c r="A2065" s="1" t="s">
        <v>2045</v>
      </c>
      <c r="B2065" s="2" t="str">
        <f>IFERROR(__xludf.DUMMYFUNCTION("GOOGLETRANSLATE(A2065,""en"",""hi"")"),"सेब, नाशपाती और स्ट्रॉबेरी का एक हाथ के साथ फलों का रस")</f>
        <v>सेब, नाशपाती और स्ट्रॉबेरी का एक हाथ के साथ फलों का रस</v>
      </c>
    </row>
    <row r="2066">
      <c r="A2066" s="1" t="s">
        <v>2046</v>
      </c>
      <c r="B2066" s="2" t="str">
        <f>IFERROR(__xludf.DUMMYFUNCTION("GOOGLETRANSLATE(A2066,""en"",""hi"")"),"स्थिर में डेयरी गायों")</f>
        <v>स्थिर में डेयरी गायों</v>
      </c>
    </row>
    <row r="2067">
      <c r="A2067" s="1" t="s">
        <v>2047</v>
      </c>
      <c r="B2067" s="2" t="str">
        <f>IFERROR(__xludf.DUMMYFUNCTION("GOOGLETRANSLATE(A2067,""en"",""hi"")"),"काले कपड़े पहनने वाली शक्तिशाली युवा महिला एक दर्पण में अपने प्रतिबिंब को देख रही है और उसके बालों को हाथ से जोड़ती है और एक टैप खोलती है।")</f>
        <v>काले कपड़े पहनने वाली शक्तिशाली युवा महिला एक दर्पण में अपने प्रतिबिंब को देख रही है और उसके बालों को हाथ से जोड़ती है और एक टैप खोलती है।</v>
      </c>
    </row>
    <row r="2068">
      <c r="A2068" s="1" t="s">
        <v>2048</v>
      </c>
      <c r="B2068" s="2" t="str">
        <f>IFERROR(__xludf.DUMMYFUNCTION("GOOGLETRANSLATE(A2068,""en"",""hi"")"),"सामने की ओर पत्थर की दीवार पर देखें")</f>
        <v>सामने की ओर पत्थर की दीवार पर देखें</v>
      </c>
    </row>
    <row r="2069">
      <c r="A2069" s="1" t="s">
        <v>2049</v>
      </c>
      <c r="B2069" s="2" t="str">
        <f>IFERROR(__xludf.DUMMYFUNCTION("GOOGLETRANSLATE(A2069,""en"",""hi"")"),"खुदरा व्यापार के स्वामित्व वाले डिपार्टमेंट स्टोर में मुख्य एस्केलेटर स्थित हैं")</f>
        <v>खुदरा व्यापार के स्वामित्व वाले डिपार्टमेंट स्टोर में मुख्य एस्केलेटर स्थित हैं</v>
      </c>
    </row>
    <row r="2070">
      <c r="A2070" s="1" t="s">
        <v>2050</v>
      </c>
      <c r="B2070" s="2" t="str">
        <f>IFERROR(__xludf.DUMMYFUNCTION("GOOGLETRANSLATE(A2070,""en"",""hi"")"),"जैसा कि कोई संदेह नहीं है कि यहां कुछ निवासियों और आगंतुक हैं, यहां यह ग्राहकों को घर पर महसूस करता है!")</f>
        <v>जैसा कि कोई संदेह नहीं है कि यहां कुछ निवासियों और आगंतुक हैं, यहां यह ग्राहकों को घर पर महसूस करता है!</v>
      </c>
    </row>
    <row r="2071">
      <c r="A2071" s="1" t="s">
        <v>2051</v>
      </c>
      <c r="B2071" s="2" t="str">
        <f>IFERROR(__xludf.DUMMYFUNCTION("GOOGLETRANSLATE(A2071,""en"",""hi"")"),"सगाई की अंगूठी पर नाम, शादी बैंड पर तारीख।")</f>
        <v>सगाई की अंगूठी पर नाम, शादी बैंड पर तारीख।</v>
      </c>
    </row>
    <row r="2072">
      <c r="A2072" s="1" t="s">
        <v>2052</v>
      </c>
      <c r="B2072" s="2" t="str">
        <f>IFERROR(__xludf.DUMMYFUNCTION("GOOGLETRANSLATE(A2072,""en"",""hi"")"),"रात के दौरान अभिवादन का हवाई दृश्य")</f>
        <v>रात के दौरान अभिवादन का हवाई दृश्य</v>
      </c>
    </row>
    <row r="2073">
      <c r="A2073" s="1" t="s">
        <v>2053</v>
      </c>
      <c r="B2073" s="2" t="str">
        <f>IFERROR(__xludf.DUMMYFUNCTION("GOOGLETRANSLATE(A2073,""en"",""hi"")"),"सहयोगी स्थानों को आवेदन के लिए संचार और क्षैतिज लोगों के लिए ऊर्ध्वाधर सतहों की आवश्यकता होती है।")</f>
        <v>सहयोगी स्थानों को आवेदन के लिए संचार और क्षैतिज लोगों के लिए ऊर्ध्वाधर सतहों की आवश्यकता होती है।</v>
      </c>
    </row>
    <row r="2074">
      <c r="A2074" s="1" t="s">
        <v>2054</v>
      </c>
      <c r="B2074" s="2" t="str">
        <f>IFERROR(__xludf.DUMMYFUNCTION("GOOGLETRANSLATE(A2074,""en"",""hi"")"),"एक आदमी ने मुझे सिखाया कि किनारे पर इंतजार करने के बजाय नदियों को पार करना बेहतर है।")</f>
        <v>एक आदमी ने मुझे सिखाया कि किनारे पर इंतजार करने के बजाय नदियों को पार करना बेहतर है।</v>
      </c>
    </row>
    <row r="2075">
      <c r="A2075" s="1" t="s">
        <v>2055</v>
      </c>
      <c r="B2075" s="2" t="str">
        <f>IFERROR(__xludf.DUMMYFUNCTION("GOOGLETRANSLATE(A2075,""en"",""hi"")"),"छवि में हो सकता है: व्यक्ति, एक संगीत वाद्ययंत्र बजाना, मंच और गिटार पर")</f>
        <v>छवि में हो सकता है: व्यक्ति, एक संगीत वाद्ययंत्र बजाना, मंच और गिटार पर</v>
      </c>
    </row>
    <row r="2076">
      <c r="A2076" s="1" t="s">
        <v>2056</v>
      </c>
      <c r="B2076" s="2" t="str">
        <f>IFERROR(__xludf.DUMMYFUNCTION("GOOGLETRANSLATE(A2076,""en"",""hi"")"),"औद्योगिक डिजाइनर द्वारा एक सुंदर शॉट")</f>
        <v>औद्योगिक डिजाइनर द्वारा एक सुंदर शॉट</v>
      </c>
    </row>
    <row r="2077">
      <c r="A2077" s="1" t="s">
        <v>2057</v>
      </c>
      <c r="B2077" s="2" t="str">
        <f>IFERROR(__xludf.DUMMYFUNCTION("GOOGLETRANSLATE(A2077,""en"",""hi"")"),"एक खुश पुरुष गोल्फर का एक वेक्टर चित्रण।")</f>
        <v>एक खुश पुरुष गोल्फर का एक वेक्टर चित्रण।</v>
      </c>
    </row>
    <row r="2078">
      <c r="A2078" s="1" t="s">
        <v>2058</v>
      </c>
      <c r="B2078" s="2" t="str">
        <f>IFERROR(__xludf.DUMMYFUNCTION("GOOGLETRANSLATE(A2078,""en"",""hi"")"),"मुख्य खरीदारी सड़कों पर बेघर लोग")</f>
        <v>मुख्य खरीदारी सड़कों पर बेघर लोग</v>
      </c>
    </row>
    <row r="2079">
      <c r="A2079" s="1" t="s">
        <v>2059</v>
      </c>
      <c r="B2079" s="2" t="str">
        <f>IFERROR(__xludf.DUMMYFUNCTION("GOOGLETRANSLATE(A2079,""en"",""hi"")"),"कॉमेडियन के साथ एक साक्षात्कार के दौरान रंगमंच अभिनेता")</f>
        <v>कॉमेडियन के साथ एक साक्षात्कार के दौरान रंगमंच अभिनेता</v>
      </c>
    </row>
    <row r="2080">
      <c r="A2080" s="1" t="s">
        <v>2060</v>
      </c>
      <c r="B2080" s="2" t="str">
        <f>IFERROR(__xludf.DUMMYFUNCTION("GOOGLETRANSLATE(A2080,""en"",""hi"")"),"व्यक्ति पुस्तक के कई घरों से परिचित है")</f>
        <v>व्यक्ति पुस्तक के कई घरों से परिचित है</v>
      </c>
    </row>
    <row r="2081">
      <c r="A2081" s="1" t="s">
        <v>2061</v>
      </c>
      <c r="B2081" s="2" t="str">
        <f>IFERROR(__xludf.DUMMYFUNCTION("GOOGLETRANSLATE(A2081,""en"",""hi"")"),"रात में एक सुंदर जोड़े के साथ सगाई सत्र")</f>
        <v>रात में एक सुंदर जोड़े के साथ सगाई सत्र</v>
      </c>
    </row>
    <row r="2082">
      <c r="A2082" s="1" t="s">
        <v>2062</v>
      </c>
      <c r="B2082" s="2" t="str">
        <f>IFERROR(__xludf.DUMMYFUNCTION("GOOGLETRANSLATE(A2082,""en"",""hi"")"),"एक नहर पर चैट पर बैठे युवा पुरुष")</f>
        <v>एक नहर पर चैट पर बैठे युवा पुरुष</v>
      </c>
    </row>
    <row r="2083">
      <c r="A2083" s="1" t="s">
        <v>2063</v>
      </c>
      <c r="B2083" s="2" t="str">
        <f>IFERROR(__xludf.DUMMYFUNCTION("GOOGLETRANSLATE(A2083,""en"",""hi"")"),"टेनिस खिलाड़ी टेनिस खिलाड़ी के खिलाफ टेनिस टूर्नामेंट के क्वार्टर फाइनल मैच को जीतने का मनाता है।")</f>
        <v>टेनिस खिलाड़ी टेनिस खिलाड़ी के खिलाफ टेनिस टूर्नामेंट के क्वार्टर फाइनल मैच को जीतने का मनाता है।</v>
      </c>
    </row>
    <row r="2084">
      <c r="A2084" s="1" t="s">
        <v>2064</v>
      </c>
      <c r="B2084" s="2" t="str">
        <f>IFERROR(__xludf.DUMMYFUNCTION("GOOGLETRANSLATE(A2084,""en"",""hi"")"),"एक कटोरे में सुनहरी मछली।")</f>
        <v>एक कटोरे में सुनहरी मछली।</v>
      </c>
    </row>
    <row r="2085">
      <c r="A2085" s="1" t="s">
        <v>2065</v>
      </c>
      <c r="B2085" s="2" t="str">
        <f>IFERROR(__xludf.DUMMYFUNCTION("GOOGLETRANSLATE(A2085,""en"",""hi"")"),"गज के पहले छेद के क्लबहाउस से एक दृश्य")</f>
        <v>गज के पहले छेद के क्लबहाउस से एक दृश्य</v>
      </c>
    </row>
    <row r="2086">
      <c r="A2086" s="1" t="s">
        <v>2066</v>
      </c>
      <c r="B2086" s="2" t="str">
        <f>IFERROR(__xludf.DUMMYFUNCTION("GOOGLETRANSLATE(A2086,""en"",""hi"")"),"हरे पहाड़ों में झरने")</f>
        <v>हरे पहाड़ों में झरने</v>
      </c>
    </row>
    <row r="2087">
      <c r="A2087" s="1" t="s">
        <v>2067</v>
      </c>
      <c r="B2087" s="2" t="str">
        <f>IFERROR(__xludf.DUMMYFUNCTION("GOOGLETRANSLATE(A2087,""en"",""hi"")"),"यह तस्वीर ड्राइवर साइड फ्रंट व्हील के पीछे अच्छी तरह से दिखाती है।")</f>
        <v>यह तस्वीर ड्राइवर साइड फ्रंट व्हील के पीछे अच्छी तरह से दिखाती है।</v>
      </c>
    </row>
    <row r="2088">
      <c r="A2088" s="1" t="s">
        <v>2068</v>
      </c>
      <c r="B2088" s="2" t="str">
        <f>IFERROR(__xludf.DUMMYFUNCTION("GOOGLETRANSLATE(A2088,""en"",""hi"")"),"ऑटोमोटिव उद्योग व्यवसाय का संग्रह विस्तृत और इस सप्ताह बिक्री के लिए तैयार!")</f>
        <v>ऑटोमोटिव उद्योग व्यवसाय का संग्रह विस्तृत और इस सप्ताह बिक्री के लिए तैयार!</v>
      </c>
    </row>
    <row r="2089">
      <c r="A2089" s="1" t="s">
        <v>2069</v>
      </c>
      <c r="B2089" s="2" t="str">
        <f>IFERROR(__xludf.DUMMYFUNCTION("GOOGLETRANSLATE(A2089,""en"",""hi"")"),"जैसा कि देखा गया हथेली के पेड़ों के नीचे एक चमकदार सूर्यास्त।")</f>
        <v>जैसा कि देखा गया हथेली के पेड़ों के नीचे एक चमकदार सूर्यास्त।</v>
      </c>
    </row>
    <row r="2090">
      <c r="A2090" s="1" t="s">
        <v>2070</v>
      </c>
      <c r="B2090" s="2" t="str">
        <f>IFERROR(__xludf.DUMMYFUNCTION("GOOGLETRANSLATE(A2090,""en"",""hi"")"),"प्रिंट करें और डाउनलोड करें? कलाकार द्वारा शीट संगीत।")</f>
        <v>प्रिंट करें और डाउनलोड करें? कलाकार द्वारा शीट संगीत।</v>
      </c>
    </row>
    <row r="2091">
      <c r="A2091" s="1" t="s">
        <v>2071</v>
      </c>
      <c r="B2091" s="2" t="str">
        <f>IFERROR(__xludf.DUMMYFUNCTION("GOOGLETRANSLATE(A2091,""en"",""hi"")"),"अभिनेता तीसरे सीज़न प्रीमियर में भाग लेता है")</f>
        <v>अभिनेता तीसरे सीज़न प्रीमियर में भाग लेता है</v>
      </c>
    </row>
    <row r="2092">
      <c r="A2092" s="1" t="s">
        <v>2072</v>
      </c>
      <c r="B2092" s="2" t="str">
        <f>IFERROR(__xludf.DUMMYFUNCTION("GOOGLETRANSLATE(A2092,""en"",""hi"")"),"लोग राजनेता की रिहाई की मांग करने वाली एक रैली में भाग लेते हैं।")</f>
        <v>लोग राजनेता की रिहाई की मांग करने वाली एक रैली में भाग लेते हैं।</v>
      </c>
    </row>
    <row r="2093">
      <c r="A2093" s="1" t="s">
        <v>2073</v>
      </c>
      <c r="B2093" s="2" t="str">
        <f>IFERROR(__xludf.DUMMYFUNCTION("GOOGLETRANSLATE(A2093,""en"",""hi"")"),"एक ठेठ मॉडल पारंपरिक घर की छत सूरज सूखे टाइल्स के साथ")</f>
        <v>एक ठेठ मॉडल पारंपरिक घर की छत सूरज सूखे टाइल्स के साथ</v>
      </c>
    </row>
    <row r="2094">
      <c r="A2094" s="1" t="s">
        <v>2074</v>
      </c>
      <c r="B2094" s="2" t="str">
        <f>IFERROR(__xludf.DUMMYFUNCTION("GOOGLETRANSLATE(A2094,""en"",""hi"")"),"इस आधुनिक समुद्र तट के घर का बाहरी हिस्सा स्वाभाविक रूप से इसके चारों ओर परिदृश्य के अनुकूल है और सफेद, लकड़ी और पत्थर का एक भौतिक पैलेट है।")</f>
        <v>इस आधुनिक समुद्र तट के घर का बाहरी हिस्सा स्वाभाविक रूप से इसके चारों ओर परिदृश्य के अनुकूल है और सफेद, लकड़ी और पत्थर का एक भौतिक पैलेट है।</v>
      </c>
    </row>
    <row r="2095">
      <c r="A2095" s="1" t="s">
        <v>2075</v>
      </c>
      <c r="B2095" s="2" t="str">
        <f>IFERROR(__xludf.DUMMYFUNCTION("GOOGLETRANSLATE(A2095,""en"",""hi"")"),"मिठाई के लिए हमेशा जगह है!")</f>
        <v>मिठाई के लिए हमेशा जगह है!</v>
      </c>
    </row>
    <row r="2096">
      <c r="A2096" s="1" t="s">
        <v>2076</v>
      </c>
      <c r="B2096" s="2" t="str">
        <f>IFERROR(__xludf.DUMMYFUNCTION("GOOGLETRANSLATE(A2096,""en"",""hi"")"),"धमकी: आइटम एक सिरिंज और जहर के साथ एक ब्रीफकेस है जो लोगों का उपयोग करने का इरादा है")</f>
        <v>धमकी: आइटम एक सिरिंज और जहर के साथ एक ब्रीफकेस है जो लोगों का उपयोग करने का इरादा है</v>
      </c>
    </row>
    <row r="2097">
      <c r="A2097" s="1" t="s">
        <v>2077</v>
      </c>
      <c r="B2097" s="2" t="str">
        <f>IFERROR(__xludf.DUMMYFUNCTION("GOOGLETRANSLATE(A2097,""en"",""hi"")"),"अभिनेता और पटकथा लेखक पार्टी के बाद भाग लेते हैं।")</f>
        <v>अभिनेता और पटकथा लेखक पार्टी के बाद भाग लेते हैं।</v>
      </c>
    </row>
    <row r="2098">
      <c r="A2098" s="1" t="s">
        <v>2078</v>
      </c>
      <c r="B2098" s="2" t="str">
        <f>IFERROR(__xludf.DUMMYFUNCTION("GOOGLETRANSLATE(A2098,""en"",""hi"")"),"पुलिस कार यातायात को निर्देशित करने के लिए नहीं है, वह हर किसी की तरह, प्राप्त करने की कोशिश कर रहा था।")</f>
        <v>पुलिस कार यातायात को निर्देशित करने के लिए नहीं है, वह हर किसी की तरह, प्राप्त करने की कोशिश कर रहा था।</v>
      </c>
    </row>
    <row r="2099">
      <c r="A2099" s="1" t="s">
        <v>2079</v>
      </c>
      <c r="B2099" s="2" t="str">
        <f>IFERROR(__xludf.DUMMYFUNCTION("GOOGLETRANSLATE(A2099,""en"",""hi"")"),"घोड़े और छोटी गाड़ी और सामने के आदमी")</f>
        <v>घोड़े और छोटी गाड़ी और सामने के आदमी</v>
      </c>
    </row>
    <row r="2100">
      <c r="A2100" s="1" t="s">
        <v>2080</v>
      </c>
      <c r="B2100" s="2" t="str">
        <f>IFERROR(__xludf.DUMMYFUNCTION("GOOGLETRANSLATE(A2100,""en"",""hi"")"),"एक्रोबेटिक ग्रे गिलहरी एक पेड़ की शाखा से लटकते समय छाल")</f>
        <v>एक्रोबेटिक ग्रे गिलहरी एक पेड़ की शाखा से लटकते समय छाल</v>
      </c>
    </row>
    <row r="2101">
      <c r="A2101" s="1" t="s">
        <v>2081</v>
      </c>
      <c r="B2101" s="2" t="str">
        <f>IFERROR(__xludf.DUMMYFUNCTION("GOOGLETRANSLATE(A2101,""en"",""hi"")"),"सबसे ऊंची इमारत - जैसे ही सूरज नीचे जाता है - व्यक्ति द्वारा फोटो")</f>
        <v>सबसे ऊंची इमारत - जैसे ही सूरज नीचे जाता है - व्यक्ति द्वारा फोटो</v>
      </c>
    </row>
    <row r="2102">
      <c r="A2102" s="1" t="s">
        <v>2082</v>
      </c>
      <c r="B2102" s="2" t="str">
        <f>IFERROR(__xludf.DUMMYFUNCTION("GOOGLETRANSLATE(A2102,""en"",""hi"")"),"फार्महाउस द्वीप के दूरस्थ परिदृश्य के बीच घिरा हुआ है")</f>
        <v>फार्महाउस द्वीप के दूरस्थ परिदृश्य के बीच घिरा हुआ है</v>
      </c>
    </row>
    <row r="2103">
      <c r="A2103" s="1" t="s">
        <v>2083</v>
      </c>
      <c r="B2103" s="2" t="str">
        <f>IFERROR(__xludf.DUMMYFUNCTION("GOOGLETRANSLATE(A2103,""en"",""hi"")"),"पौधों पर एक हल्की बर्फ कवर")</f>
        <v>पौधों पर एक हल्की बर्फ कवर</v>
      </c>
    </row>
    <row r="2104">
      <c r="A2104" s="1" t="s">
        <v>2084</v>
      </c>
      <c r="B2104" s="2" t="str">
        <f>IFERROR(__xludf.DUMMYFUNCTION("GOOGLETRANSLATE(A2104,""en"",""hi"")"),"अभिनेता ओमेगा के लिए प्रचारक कार्यक्रम में भाग लेता है।")</f>
        <v>अभिनेता ओमेगा के लिए प्रचारक कार्यक्रम में भाग लेता है।</v>
      </c>
    </row>
    <row r="2105">
      <c r="A2105" s="1" t="s">
        <v>2085</v>
      </c>
      <c r="B2105" s="2" t="str">
        <f>IFERROR(__xludf.DUMMYFUNCTION("GOOGLETRANSLATE(A2105,""en"",""hi"")"),"धीमी गति से, मुस्कुराते हुए, एक सुंदर मिश्रित रेस महिला का पोर्ट्रेट")</f>
        <v>धीमी गति से, मुस्कुराते हुए, एक सुंदर मिश्रित रेस महिला का पोर्ट्रेट</v>
      </c>
    </row>
    <row r="2106">
      <c r="A2106" s="1" t="s">
        <v>2086</v>
      </c>
      <c r="B2106" s="2" t="str">
        <f>IFERROR(__xludf.DUMMYFUNCTION("GOOGLETRANSLATE(A2106,""en"",""hi"")"),"लड़की खेत में चाय का आनंद ले रही है")</f>
        <v>लड़की खेत में चाय का आनंद ले रही है</v>
      </c>
    </row>
    <row r="2107">
      <c r="A2107" s="1" t="s">
        <v>2087</v>
      </c>
      <c r="B2107" s="2" t="str">
        <f>IFERROR(__xludf.DUMMYFUNCTION("GOOGLETRANSLATE(A2107,""en"",""hi"")"),"मैंने यह तस्वीर एक छायादार स्पॉट से कैथेड्रल से डाउनहिल से लिया।")</f>
        <v>मैंने यह तस्वीर एक छायादार स्पॉट से कैथेड्रल से डाउनहिल से लिया।</v>
      </c>
    </row>
    <row r="2108">
      <c r="A2108" s="1" t="s">
        <v>2088</v>
      </c>
      <c r="B2108" s="2" t="str">
        <f>IFERROR(__xludf.DUMMYFUNCTION("GOOGLETRANSLATE(A2108,""en"",""hi"")"),"एक शहर दुनिया में सबसे अच्छी जगह है")</f>
        <v>एक शहर दुनिया में सबसे अच्छी जगह है</v>
      </c>
    </row>
    <row r="2109">
      <c r="A2109" s="1" t="s">
        <v>2089</v>
      </c>
      <c r="B2109" s="2" t="str">
        <f>IFERROR(__xludf.DUMMYFUNCTION("GOOGLETRANSLATE(A2109,""en"",""hi"")"),"एक प्राकृतिक परिदृश्य का एक सच्चा संकेत: एक सूखी ढेर पत्थर की दीवार।")</f>
        <v>एक प्राकृतिक परिदृश्य का एक सच्चा संकेत: एक सूखी ढेर पत्थर की दीवार।</v>
      </c>
    </row>
    <row r="2110">
      <c r="A2110" s="1" t="s">
        <v>2090</v>
      </c>
      <c r="B2110" s="2" t="str">
        <f>IFERROR(__xludf.DUMMYFUNCTION("GOOGLETRANSLATE(A2110,""en"",""hi"")"),"पीले फूलों के एक क्षेत्र में खड़े एक बैग के साथ लड़का")</f>
        <v>पीले फूलों के एक क्षेत्र में खड़े एक बैग के साथ लड़का</v>
      </c>
    </row>
    <row r="2111">
      <c r="A2111" s="1" t="s">
        <v>2091</v>
      </c>
      <c r="B2111" s="2" t="str">
        <f>IFERROR(__xludf.DUMMYFUNCTION("GOOGLETRANSLATE(A2111,""en"",""hi"")"),"घर बगीचे पर सख्त दृश्यों का आनंद लेता है")</f>
        <v>घर बगीचे पर सख्त दृश्यों का आनंद लेता है</v>
      </c>
    </row>
    <row r="2112">
      <c r="A2112" s="1" t="s">
        <v>2092</v>
      </c>
      <c r="B2112" s="2" t="str">
        <f>IFERROR(__xludf.DUMMYFUNCTION("GOOGLETRANSLATE(A2112,""en"",""hi"")"),"एक परमाणु ऊर्जा संयंत्र का सिल्हूट।")</f>
        <v>एक परमाणु ऊर्जा संयंत्र का सिल्हूट।</v>
      </c>
    </row>
    <row r="2113">
      <c r="A2113" s="1" t="s">
        <v>2093</v>
      </c>
      <c r="B2113" s="2" t="str">
        <f>IFERROR(__xludf.DUMMYFUNCTION("GOOGLETRANSLATE(A2113,""en"",""hi"")"),"गेंद, पक्षियों और कीड़ों के एक साधारण आभूषण के साथ एक सफेद पृष्ठभूमि पर पृथक गेंद।")</f>
        <v>गेंद, पक्षियों और कीड़ों के एक साधारण आभूषण के साथ एक सफेद पृष्ठभूमि पर पृथक गेंद।</v>
      </c>
    </row>
    <row r="2114">
      <c r="A2114" s="1" t="s">
        <v>2094</v>
      </c>
      <c r="B2114" s="2" t="str">
        <f>IFERROR(__xludf.DUMMYFUNCTION("GOOGLETRANSLATE(A2114,""en"",""hi"")"),"एक पत्ती पर रंगीन तितली")</f>
        <v>एक पत्ती पर रंगीन तितली</v>
      </c>
    </row>
    <row r="2115">
      <c r="A2115" s="1" t="s">
        <v>2095</v>
      </c>
      <c r="B2115" s="2" t="str">
        <f>IFERROR(__xludf.DUMMYFUNCTION("GOOGLETRANSLATE(A2115,""en"",""hi"")"),"एक्वा और कोरल में एक ताजा और समांग कमरा")</f>
        <v>एक्वा और कोरल में एक ताजा और समांग कमरा</v>
      </c>
    </row>
    <row r="2116">
      <c r="A2116" s="1" t="s">
        <v>2096</v>
      </c>
      <c r="B2116" s="2" t="str">
        <f>IFERROR(__xludf.DUMMYFUNCTION("GOOGLETRANSLATE(A2116,""en"",""hi"")"),"बैंड का संगीतकार मंच पर करता है।")</f>
        <v>बैंड का संगीतकार मंच पर करता है।</v>
      </c>
    </row>
    <row r="2117">
      <c r="A2117" s="1" t="s">
        <v>2097</v>
      </c>
      <c r="B2117" s="2" t="str">
        <f>IFERROR(__xludf.DUMMYFUNCTION("GOOGLETRANSLATE(A2117,""en"",""hi"")"),"एक शादी दुल्हन के बारे में सब हो सकती है, लेकिन फूल लड़की एक बहुत ही महत्वपूर्ण भूमिका निभाती है।")</f>
        <v>एक शादी दुल्हन के बारे में सब हो सकती है, लेकिन फूल लड़की एक बहुत ही महत्वपूर्ण भूमिका निभाती है।</v>
      </c>
    </row>
    <row r="2118">
      <c r="A2118" s="1" t="s">
        <v>2098</v>
      </c>
      <c r="B2118" s="2" t="str">
        <f>IFERROR(__xludf.DUMMYFUNCTION("GOOGLETRANSLATE(A2118,""en"",""hi"")"),"एक कूद हमले में तलवार वाला व्यक्ति।")</f>
        <v>एक कूद हमले में तलवार वाला व्यक्ति।</v>
      </c>
    </row>
    <row r="2119">
      <c r="A2119" s="1" t="s">
        <v>2099</v>
      </c>
      <c r="B2119" s="2" t="str">
        <f>IFERROR(__xludf.DUMMYFUNCTION("GOOGLETRANSLATE(A2119,""en"",""hi"")"),"एक साधारण रेखा कला शैली में दीवार घड़ी।")</f>
        <v>एक साधारण रेखा कला शैली में दीवार घड़ी।</v>
      </c>
    </row>
    <row r="2120">
      <c r="A2120" s="1" t="s">
        <v>2100</v>
      </c>
      <c r="B2120" s="2" t="str">
        <f>IFERROR(__xludf.DUMMYFUNCTION("GOOGLETRANSLATE(A2120,""en"",""hi"")"),"सेलिब्रिटी और उनकी टीम छुट्टियों के लिए तैयार थी।")</f>
        <v>सेलिब्रिटी और उनकी टीम छुट्टियों के लिए तैयार थी।</v>
      </c>
    </row>
    <row r="2121">
      <c r="A2121" s="1" t="s">
        <v>2101</v>
      </c>
      <c r="B2121" s="2" t="str">
        <f>IFERROR(__xludf.DUMMYFUNCTION("GOOGLETRANSLATE(A2121,""en"",""hi"")"),"मैन पहले चरण के दौरान ऑटोमोबाइल मॉडल ड्राइव करता है।")</f>
        <v>मैन पहले चरण के दौरान ऑटोमोबाइल मॉडल ड्राइव करता है।</v>
      </c>
    </row>
    <row r="2122">
      <c r="A2122" s="1" t="s">
        <v>2102</v>
      </c>
      <c r="B2122" s="2" t="str">
        <f>IFERROR(__xludf.DUMMYFUNCTION("GOOGLETRANSLATE(A2122,""en"",""hi"")"),"अभिनेता और व्यक्ति फिल्म प्रीमियर के लिए पार्टी के बाद भाग लेते हैं।")</f>
        <v>अभिनेता और व्यक्ति फिल्म प्रीमियर के लिए पार्टी के बाद भाग लेते हैं।</v>
      </c>
    </row>
    <row r="2123">
      <c r="A2123" s="1" t="s">
        <v>2103</v>
      </c>
      <c r="B2123" s="2" t="str">
        <f>IFERROR(__xludf.DUMMYFUNCTION("GOOGLETRANSLATE(A2123,""en"",""hi"")"),"सूर्योदय पर पर्यटक आकर्षण के साथ झील")</f>
        <v>सूर्योदय पर पर्यटक आकर्षण के साथ झील</v>
      </c>
    </row>
    <row r="2124">
      <c r="A2124" s="1" t="s">
        <v>2104</v>
      </c>
      <c r="B2124" s="2" t="str">
        <f>IFERROR(__xludf.DUMMYFUNCTION("GOOGLETRANSLATE(A2124,""en"",""hi"")"),"तट के साथ एक क्रूज")</f>
        <v>तट के साथ एक क्रूज</v>
      </c>
    </row>
    <row r="2125">
      <c r="A2125" s="1" t="s">
        <v>2105</v>
      </c>
      <c r="B2125" s="2" t="str">
        <f>IFERROR(__xludf.DUMMYFUNCTION("GOOGLETRANSLATE(A2125,""en"",""hi"")"),"लड़ाई पहले सदस्य बन गई।")</f>
        <v>लड़ाई पहले सदस्य बन गई।</v>
      </c>
    </row>
    <row r="2126">
      <c r="A2126" s="1" t="s">
        <v>2106</v>
      </c>
      <c r="B2126" s="2" t="str">
        <f>IFERROR(__xludf.DUMMYFUNCTION("GOOGLETRANSLATE(A2126,""en"",""hi"")"),"एक कटोरे में फूलों की तस्वीर")</f>
        <v>एक कटोरे में फूलों की तस्वीर</v>
      </c>
    </row>
    <row r="2127">
      <c r="A2127" s="1" t="s">
        <v>2107</v>
      </c>
      <c r="B2127" s="2" t="str">
        <f>IFERROR(__xludf.DUMMYFUNCTION("GOOGLETRANSLATE(A2127,""en"",""hi"")"),"कला ब्रश एक्रिलिक स्ट्रोक पेंट अमूर्त बनावट पृष्ठभूमि वेक्टर चित्रण पर हस्ताक्षर विशेष प्रस्ताव% बंद करें।")</f>
        <v>कला ब्रश एक्रिलिक स्ट्रोक पेंट अमूर्त बनावट पृष्ठभूमि वेक्टर चित्रण पर हस्ताक्षर विशेष प्रस्ताव% बंद करें।</v>
      </c>
    </row>
    <row r="2128">
      <c r="A2128" s="1" t="s">
        <v>2108</v>
      </c>
      <c r="B2128" s="2" t="str">
        <f>IFERROR(__xludf.DUMMYFUNCTION("GOOGLETRANSLATE(A2128,""en"",""hi"")"),"संगठन संस्थापक टचलाइन पर प्रतिक्रिया करता है")</f>
        <v>संगठन संस्थापक टचलाइन पर प्रतिक्रिया करता है</v>
      </c>
    </row>
    <row r="2129">
      <c r="A2129" s="1" t="s">
        <v>2109</v>
      </c>
      <c r="B2129" s="2" t="str">
        <f>IFERROR(__xludf.DUMMYFUNCTION("GOOGLETRANSLATE(A2129,""en"",""hi"")"),"नीले आकाश में बादल")</f>
        <v>नीले आकाश में बादल</v>
      </c>
    </row>
    <row r="2130">
      <c r="A2130" s="1" t="s">
        <v>2110</v>
      </c>
      <c r="B2130" s="2" t="str">
        <f>IFERROR(__xludf.DUMMYFUNCTION("GOOGLETRANSLATE(A2130,""en"",""hi"")"),"डचशंड फ्लोरा और जीवों से बाहर निकलते हुए")</f>
        <v>डचशंड फ्लोरा और जीवों से बाहर निकलते हुए</v>
      </c>
    </row>
    <row r="2131">
      <c r="A2131" s="1" t="s">
        <v>2111</v>
      </c>
      <c r="B2131" s="2" t="str">
        <f>IFERROR(__xludf.DUMMYFUNCTION("GOOGLETRANSLATE(A2131,""en"",""hi"")"),"निर्माण या स्थापित होने से पहले अपने हाथों की हथेली में अपनी नई रसोईघर रखें")</f>
        <v>निर्माण या स्थापित होने से पहले अपने हाथों की हथेली में अपनी नई रसोईघर रखें</v>
      </c>
    </row>
    <row r="2132">
      <c r="A2132" s="1" t="s">
        <v>2112</v>
      </c>
      <c r="B2132" s="2" t="str">
        <f>IFERROR(__xludf.DUMMYFUNCTION("GOOGLETRANSLATE(A2132,""en"",""hi"")"),"सुपरमॉडल फिल्म प्रीमियर में भाग लेता है")</f>
        <v>सुपरमॉडल फिल्म प्रीमियर में भाग लेता है</v>
      </c>
    </row>
    <row r="2133">
      <c r="A2133" s="1" t="s">
        <v>2113</v>
      </c>
      <c r="B2133" s="2" t="str">
        <f>IFERROR(__xludf.DUMMYFUNCTION("GOOGLETRANSLATE(A2133,""en"",""hi"")"),"खेल का आधिकारिक पोस्टर")</f>
        <v>खेल का आधिकारिक पोस्टर</v>
      </c>
    </row>
    <row r="2134">
      <c r="A2134" s="1" t="s">
        <v>2114</v>
      </c>
      <c r="B2134" s="2" t="str">
        <f>IFERROR(__xludf.DUMMYFUNCTION("GOOGLETRANSLATE(A2134,""en"",""hi"")"),"निकट भविष्य में कोई शुरुआत नहीं, व्यक्ति को हटा दिया गया")</f>
        <v>निकट भविष्य में कोई शुरुआत नहीं, व्यक्ति को हटा दिया गया</v>
      </c>
    </row>
    <row r="2135">
      <c r="A2135" s="1" t="s">
        <v>2115</v>
      </c>
      <c r="B2135" s="2" t="str">
        <f>IFERROR(__xludf.DUMMYFUNCTION("GOOGLETRANSLATE(A2135,""en"",""hi"")"),"एक टैबलेट, वेक्टर के साथ लड़का")</f>
        <v>एक टैबलेट, वेक्टर के साथ लड़का</v>
      </c>
    </row>
    <row r="2136">
      <c r="A2136" s="1" t="s">
        <v>2116</v>
      </c>
      <c r="B2136" s="2" t="str">
        <f>IFERROR(__xludf.DUMMYFUNCTION("GOOGLETRANSLATE(A2136,""en"",""hi"")"),"एक लड़के का चित्रण oversized सूट और ब्रीफ़केस पकड़े हुए")</f>
        <v>एक लड़के का चित्रण oversized सूट और ब्रीफ़केस पकड़े हुए</v>
      </c>
    </row>
    <row r="2137">
      <c r="A2137" s="1" t="s">
        <v>2117</v>
      </c>
      <c r="B2137" s="2" t="str">
        <f>IFERROR(__xludf.DUMMYFUNCTION("GOOGLETRANSLATE(A2137,""en"",""hi"")"),"फुटबॉल खिलाड़ी और फुटबॉल खिलाड़ी गेंद के लिए प्रतिस्पर्धा करते हैं")</f>
        <v>फुटबॉल खिलाड़ी और फुटबॉल खिलाड़ी गेंद के लिए प्रतिस्पर्धा करते हैं</v>
      </c>
    </row>
    <row r="2138">
      <c r="A2138" s="1" t="s">
        <v>2118</v>
      </c>
      <c r="B2138" s="2" t="str">
        <f>IFERROR(__xludf.DUMMYFUNCTION("GOOGLETRANSLATE(A2138,""en"",""hi"")"),"जब मैंने यह देखा तो मैंने अपने बारे में क्यों सोचा? जाओ पता लगाओ ।")</f>
        <v>जब मैंने यह देखा तो मैंने अपने बारे में क्यों सोचा? जाओ पता लगाओ ।</v>
      </c>
    </row>
    <row r="2139">
      <c r="A2139" s="1" t="s">
        <v>2119</v>
      </c>
      <c r="B2139" s="2" t="str">
        <f>IFERROR(__xludf.DUMMYFUNCTION("GOOGLETRANSLATE(A2139,""en"",""hi"")"),"टीम प्रस्तुति के दौरान फुटबॉल खिलाड़ी")</f>
        <v>टीम प्रस्तुति के दौरान फुटबॉल खिलाड़ी</v>
      </c>
    </row>
    <row r="2140">
      <c r="A2140" s="1" t="s">
        <v>2120</v>
      </c>
      <c r="B2140" s="2" t="str">
        <f>IFERROR(__xludf.DUMMYFUNCTION("GOOGLETRANSLATE(A2140,""en"",""hi"")"),"सफेद पृष्ठभूमि पर एक जंगली भेड़िया का 3 डी डिजिटल प्रस्तुत करना")</f>
        <v>सफेद पृष्ठभूमि पर एक जंगली भेड़िया का 3 डी डिजिटल प्रस्तुत करना</v>
      </c>
    </row>
    <row r="2141">
      <c r="A2141" s="1" t="s">
        <v>2121</v>
      </c>
      <c r="B2141" s="2" t="str">
        <f>IFERROR(__xludf.DUMMYFUNCTION("GOOGLETRANSLATE(A2141,""en"",""hi"")"),"गाँव के पास पर्यटक आकर्षण और तूफानी समुद्र")</f>
        <v>गाँव के पास पर्यटक आकर्षण और तूफानी समुद्र</v>
      </c>
    </row>
    <row r="2142">
      <c r="A2142" s="1" t="s">
        <v>2122</v>
      </c>
      <c r="B2142" s="2" t="str">
        <f>IFERROR(__xludf.DUMMYFUNCTION("GOOGLETRANSLATE(A2142,""en"",""hi"")"),"एक सभास्थल के अंदर कांच की खिड़कियां")</f>
        <v>एक सभास्थल के अंदर कांच की खिड़कियां</v>
      </c>
    </row>
    <row r="2143">
      <c r="A2143" s="1" t="s">
        <v>2123</v>
      </c>
      <c r="B2143" s="2" t="str">
        <f>IFERROR(__xludf.DUMMYFUNCTION("GOOGLETRANSLATE(A2143,""en"",""hi"")"),"एक बुलडोजर की लाइन तकनीकी चित्रण।")</f>
        <v>एक बुलडोजर की लाइन तकनीकी चित्रण।</v>
      </c>
    </row>
    <row r="2144">
      <c r="A2144" s="1" t="s">
        <v>2124</v>
      </c>
      <c r="B2144" s="2" t="str">
        <f>IFERROR(__xludf.DUMMYFUNCTION("GOOGLETRANSLATE(A2144,""en"",""hi"")"),"अभिनेता व्यक्ति पर उत्सव के दौरान उद्घाटन समारोह और प्रीमियर में भाग लेता है।")</f>
        <v>अभिनेता व्यक्ति पर उत्सव के दौरान उद्घाटन समारोह और प्रीमियर में भाग लेता है।</v>
      </c>
    </row>
    <row r="2145">
      <c r="A2145" s="1" t="s">
        <v>2125</v>
      </c>
      <c r="B2145" s="2" t="str">
        <f>IFERROR(__xludf.DUMMYFUNCTION("GOOGLETRANSLATE(A2145,""en"",""hi"")"),"देवताओं की मूर्तियों ने एक शहर को सजाया और वास्तव में।")</f>
        <v>देवताओं की मूर्तियों ने एक शहर को सजाया और वास्तव में।</v>
      </c>
    </row>
    <row r="2146">
      <c r="A2146" s="1" t="s">
        <v>2126</v>
      </c>
      <c r="B2146" s="2" t="str">
        <f>IFERROR(__xludf.DUMMYFUNCTION("GOOGLETRANSLATE(A2146,""en"",""hi"")"),"एकता राज्य स्व-निर्देशित पैदल यात्रा: पूरे मंदिर में हजारों लेखक हैं")</f>
        <v>एकता राज्य स्व-निर्देशित पैदल यात्रा: पूरे मंदिर में हजारों लेखक हैं</v>
      </c>
    </row>
    <row r="2147">
      <c r="A2147" s="1" t="s">
        <v>2127</v>
      </c>
      <c r="B2147" s="2" t="str">
        <f>IFERROR(__xludf.DUMMYFUNCTION("GOOGLETRANSLATE(A2147,""en"",""hi"")"),"तितली और दिल के चित्रों का निर्बाध पैटर्न")</f>
        <v>तितली और दिल के चित्रों का निर्बाध पैटर्न</v>
      </c>
    </row>
    <row r="2148">
      <c r="A2148" s="1" t="s">
        <v>2128</v>
      </c>
      <c r="B2148" s="2" t="str">
        <f>IFERROR(__xludf.DUMMYFUNCTION("GOOGLETRANSLATE(A2148,""en"",""hi"")"),"चित्रण व्यक्ति को एक कलाकार द्वारा चित्रित बगीचे में समय बिताने वाली मां और बेटियों को चित्रित करना")</f>
        <v>चित्रण व्यक्ति को एक कलाकार द्वारा चित्रित बगीचे में समय बिताने वाली मां और बेटियों को चित्रित करना</v>
      </c>
    </row>
    <row r="2149">
      <c r="A2149" s="1" t="s">
        <v>2129</v>
      </c>
      <c r="B2149" s="2" t="str">
        <f>IFERROR(__xludf.DUMMYFUNCTION("GOOGLETRANSLATE(A2149,""en"",""hi"")"),"अभिनेता अग्रिम प्रस्तुति में भाग लेते हैं")</f>
        <v>अभिनेता अग्रिम प्रस्तुति में भाग लेते हैं</v>
      </c>
    </row>
    <row r="2150">
      <c r="A2150" s="1" t="s">
        <v>2130</v>
      </c>
      <c r="B2150" s="2" t="str">
        <f>IFERROR(__xludf.DUMMYFUNCTION("GOOGLETRANSLATE(A2150,""en"",""hi"")"),"समुद्र तट पर पैरासोल और पेडल नाव")</f>
        <v>समुद्र तट पर पैरासोल और पेडल नाव</v>
      </c>
    </row>
    <row r="2151">
      <c r="A2151" s="1" t="s">
        <v>444</v>
      </c>
      <c r="B2151" s="2" t="str">
        <f>IFERROR(__xludf.DUMMYFUNCTION("GOOGLETRANSLATE(A2151,""en"",""hi"")"),"संख्या आइकन के रूप में मोमबत्तियों के साथ जन्मदिन का केक।")</f>
        <v>संख्या आइकन के रूप में मोमबत्तियों के साथ जन्मदिन का केक।</v>
      </c>
    </row>
    <row r="2152">
      <c r="A2152" s="1" t="s">
        <v>2131</v>
      </c>
      <c r="B2152" s="2" t="str">
        <f>IFERROR(__xludf.DUMMYFUNCTION("GOOGLETRANSLATE(A2152,""en"",""hi"")"),"मैच टीम के प्रशिक्षण के दौरान व्यक्ति गेंद के साथ चलता है।")</f>
        <v>मैच टीम के प्रशिक्षण के दौरान व्यक्ति गेंद के साथ चलता है।</v>
      </c>
    </row>
    <row r="2153">
      <c r="A2153" s="1" t="s">
        <v>2132</v>
      </c>
      <c r="B2153" s="2" t="str">
        <f>IFERROR(__xludf.DUMMYFUNCTION("GOOGLETRANSLATE(A2153,""en"",""hi"")"),"छात्र ने कक्षा में एक प्रश्न पूछने के लिए अपना हाथ उठाया")</f>
        <v>छात्र ने कक्षा में एक प्रश्न पूछने के लिए अपना हाथ उठाया</v>
      </c>
    </row>
    <row r="2154">
      <c r="A2154" s="1" t="s">
        <v>2133</v>
      </c>
      <c r="B2154" s="2" t="str">
        <f>IFERROR(__xludf.DUMMYFUNCTION("GOOGLETRANSLATE(A2154,""en"",""hi"")"),"एक चूसने वाले गुफाओं का एक कार्टून चित्रण एक संकेत धारण")</f>
        <v>एक चूसने वाले गुफाओं का एक कार्टून चित्रण एक संकेत धारण</v>
      </c>
    </row>
    <row r="2155">
      <c r="A2155" s="1" t="s">
        <v>2134</v>
      </c>
      <c r="B2155" s="2" t="str">
        <f>IFERROR(__xludf.DUMMYFUNCTION("GOOGLETRANSLATE(A2155,""en"",""hi"")"),"कार्ट, परिवहन का एक लोकप्रिय तरीका")</f>
        <v>कार्ट, परिवहन का एक लोकप्रिय तरीका</v>
      </c>
    </row>
    <row r="2156">
      <c r="A2156" s="1" t="s">
        <v>2135</v>
      </c>
      <c r="B2156" s="2" t="str">
        <f>IFERROR(__xludf.DUMMYFUNCTION("GOOGLETRANSLATE(A2156,""en"",""hi"")"),"व्यक्ति ने डरावनी फिल्म पोस्टर खींचा - गीक की दुनिया से दैनिक विशेषताएं और समाचार")</f>
        <v>व्यक्ति ने डरावनी फिल्म पोस्टर खींचा - गीक की दुनिया से दैनिक विशेषताएं और समाचार</v>
      </c>
    </row>
    <row r="2157">
      <c r="A2157" s="1" t="s">
        <v>2136</v>
      </c>
      <c r="B2157" s="2" t="str">
        <f>IFERROR(__xludf.DUMMYFUNCTION("GOOGLETRANSLATE(A2157,""en"",""hi"")"),"एक प्रकार की तरह, पोस्टर में बड़े रहते हैं")</f>
        <v>एक प्रकार की तरह, पोस्टर में बड़े रहते हैं</v>
      </c>
    </row>
    <row r="2158">
      <c r="A2158" s="1" t="s">
        <v>2137</v>
      </c>
      <c r="B2158" s="2" t="str">
        <f>IFERROR(__xludf.DUMMYFUNCTION("GOOGLETRANSLATE(A2158,""en"",""hi"")"),"एक सफेद पृष्ठभूमि पर स्लाइस के साथ zucchini")</f>
        <v>एक सफेद पृष्ठभूमि पर स्लाइस के साथ zucchini</v>
      </c>
    </row>
    <row r="2159">
      <c r="A2159" s="1" t="s">
        <v>2138</v>
      </c>
      <c r="B2159" s="2" t="str">
        <f>IFERROR(__xludf.DUMMYFUNCTION("GOOGLETRANSLATE(A2159,""en"",""hi"")"),"संग्रहालय एक संग्रहालय और शाखाओं में से एक है")</f>
        <v>संग्रहालय एक संग्रहालय और शाखाओं में से एक है</v>
      </c>
    </row>
    <row r="2160">
      <c r="A2160" s="1" t="s">
        <v>2139</v>
      </c>
      <c r="B2160" s="2" t="str">
        <f>IFERROR(__xludf.DUMMYFUNCTION("GOOGLETRANSLATE(A2160,""en"",""hi"")"),"प्राचीन पुस्तक चित्रण: वेक्टर कला चित्रण का धूमकेतु")</f>
        <v>प्राचीन पुस्तक चित्रण: वेक्टर कला चित्रण का धूमकेतु</v>
      </c>
    </row>
    <row r="2161">
      <c r="A2161" s="1" t="s">
        <v>2140</v>
      </c>
      <c r="B2161" s="2" t="str">
        <f>IFERROR(__xludf.DUMMYFUNCTION("GOOGLETRANSLATE(A2161,""en"",""hi"")"),"एक पेड़ पर पशु")</f>
        <v>एक पेड़ पर पशु</v>
      </c>
    </row>
    <row r="2162">
      <c r="A2162" s="1" t="s">
        <v>2141</v>
      </c>
      <c r="B2162" s="2" t="str">
        <f>IFERROR(__xludf.DUMMYFUNCTION("GOOGLETRANSLATE(A2162,""en"",""hi"")"),"खिड़की पर बैठे चांदी के ग्रे बिल्ली का बच्चा।")</f>
        <v>खिड़की पर बैठे चांदी के ग्रे बिल्ली का बच्चा।</v>
      </c>
    </row>
    <row r="2163">
      <c r="A2163" s="1" t="s">
        <v>2142</v>
      </c>
      <c r="B2163" s="2" t="str">
        <f>IFERROR(__xludf.DUMMYFUNCTION("GOOGLETRANSLATE(A2163,""en"",""hi"")"),"एक बंद सफेद पृष्ठभूमि पर रंगीन लाइनों के साथ पैनल सार चित्रकारी")</f>
        <v>एक बंद सफेद पृष्ठभूमि पर रंगीन लाइनों के साथ पैनल सार चित्रकारी</v>
      </c>
    </row>
    <row r="2164">
      <c r="A2164" s="1" t="s">
        <v>2143</v>
      </c>
      <c r="B2164" s="2" t="str">
        <f>IFERROR(__xludf.DUMMYFUNCTION("GOOGLETRANSLATE(A2164,""en"",""hi"")"),"संगीत नोट्स के साथ एक सार पृष्ठभूमि का वेक्टर चित्रण")</f>
        <v>संगीत नोट्स के साथ एक सार पृष्ठभूमि का वेक्टर चित्रण</v>
      </c>
    </row>
    <row r="2165">
      <c r="A2165" s="1" t="s">
        <v>2144</v>
      </c>
      <c r="B2165" s="2" t="str">
        <f>IFERROR(__xludf.DUMMYFUNCTION("GOOGLETRANSLATE(A2165,""en"",""hi"")"),"पुरस्कार: जब नर्तक, अभिनेताओं ने मंच पर मंच स्थापित किया!")</f>
        <v>पुरस्कार: जब नर्तक, अभिनेताओं ने मंच पर मंच स्थापित किया!</v>
      </c>
    </row>
    <row r="2166">
      <c r="A2166" s="1" t="s">
        <v>2145</v>
      </c>
      <c r="B2166" s="2" t="str">
        <f>IFERROR(__xludf.DUMMYFUNCTION("GOOGLETRANSLATE(A2166,""en"",""hi"")"),"गंदगी सड़क दृढ़ लकड़ी के साथ रेखांकित ... आश्चर्य है कि लेन के अंत में क्या है?")</f>
        <v>गंदगी सड़क दृढ़ लकड़ी के साथ रेखांकित ... आश्चर्य है कि लेन के अंत में क्या है?</v>
      </c>
    </row>
    <row r="2167">
      <c r="A2167" s="1" t="s">
        <v>2146</v>
      </c>
      <c r="B2167" s="2" t="str">
        <f>IFERROR(__xludf.DUMMYFUNCTION("GOOGLETRANSLATE(A2167,""en"",""hi"")"),"व्यक्ति अपने बच्चों को बहुत देर से दोपहर के भोजन के लिए ले जाता है।")</f>
        <v>व्यक्ति अपने बच्चों को बहुत देर से दोपहर के भोजन के लिए ले जाता है।</v>
      </c>
    </row>
    <row r="2168">
      <c r="A2168" s="1" t="s">
        <v>2147</v>
      </c>
      <c r="B2168" s="2" t="str">
        <f>IFERROR(__xludf.DUMMYFUNCTION("GOOGLETRANSLATE(A2168,""en"",""hi"")"),"स्टूडियो सफेद पृष्ठभूमि पर एक लड़का")</f>
        <v>स्टूडियो सफेद पृष्ठभूमि पर एक लड़का</v>
      </c>
    </row>
    <row r="2169">
      <c r="A2169" s="1" t="s">
        <v>2148</v>
      </c>
      <c r="B2169" s="2" t="str">
        <f>IFERROR(__xludf.DUMMYFUNCTION("GOOGLETRANSLATE(A2169,""en"",""hi"")"),"कार्टून: उबेर द्वारा दबाव कुकर टैग की गई पेट्रोल, लोकतंत्र, मध्य, पूर्व, विद्रोह")</f>
        <v>कार्टून: उबेर द्वारा दबाव कुकर टैग की गई पेट्रोल, लोकतंत्र, मध्य, पूर्व, विद्रोह</v>
      </c>
    </row>
    <row r="2170">
      <c r="A2170" s="1" t="s">
        <v>2149</v>
      </c>
      <c r="B2170" s="2" t="str">
        <f>IFERROR(__xludf.DUMMYFUNCTION("GOOGLETRANSLATE(A2170,""en"",""hi"")"),"बाढ़ के पानी में एक कार फंसे")</f>
        <v>बाढ़ के पानी में एक कार फंसे</v>
      </c>
    </row>
    <row r="2171">
      <c r="A2171" s="1" t="s">
        <v>2150</v>
      </c>
      <c r="B2171" s="2" t="str">
        <f>IFERROR(__xludf.DUMMYFUNCTION("GOOGLETRANSLATE(A2171,""en"",""hi"")"),"व्यक्ति का व्यक्ति एक साहसी डिजाइन और नवीनतम शाही शैली के अधिक पहनता है")</f>
        <v>व्यक्ति का व्यक्ति एक साहसी डिजाइन और नवीनतम शाही शैली के अधिक पहनता है</v>
      </c>
    </row>
    <row r="2172">
      <c r="A2172" s="1" t="s">
        <v>2151</v>
      </c>
      <c r="B2172" s="2" t="str">
        <f>IFERROR(__xludf.DUMMYFUNCTION("GOOGLETRANSLATE(A2172,""en"",""hi"")"),"विशेषताएं: अन्य अनुकूलन कठिन त्वचा: कठिन त्वचा एलियन को मजबूत होने की अनुमति देती है और आसान के रूप में चोट नहीं पहुंचती है।")</f>
        <v>विशेषताएं: अन्य अनुकूलन कठिन त्वचा: कठिन त्वचा एलियन को मजबूत होने की अनुमति देती है और आसान के रूप में चोट नहीं पहुंचती है।</v>
      </c>
    </row>
    <row r="2173">
      <c r="A2173" s="1" t="s">
        <v>2152</v>
      </c>
      <c r="B2173" s="2" t="str">
        <f>IFERROR(__xludf.DUMMYFUNCTION("GOOGLETRANSLATE(A2173,""en"",""hi"")"),"जबकि हमने वापस छीन लिया और पुनर्निर्माण किया, यह स्पष्ट हो गया कि सामने वाले कमरे की अधिकांश दीवारों में कोई वजन नहीं था।")</f>
        <v>जबकि हमने वापस छीन लिया और पुनर्निर्माण किया, यह स्पष्ट हो गया कि सामने वाले कमरे की अधिकांश दीवारों में कोई वजन नहीं था।</v>
      </c>
    </row>
    <row r="2174">
      <c r="A2174" s="1" t="s">
        <v>2153</v>
      </c>
      <c r="B2174" s="2" t="str">
        <f>IFERROR(__xludf.DUMMYFUNCTION("GOOGLETRANSLATE(A2174,""en"",""hi"")"),"व्यक्ति एक शहर में गुरुवार की रात को एक शहर के खिलाफ क्षेत्रीय सेमीफाइनल मैच के चौथे सेट में नेट से एक गेंद खेलता है।")</f>
        <v>व्यक्ति एक शहर में गुरुवार की रात को एक शहर के खिलाफ क्षेत्रीय सेमीफाइनल मैच के चौथे सेट में नेट से एक गेंद खेलता है।</v>
      </c>
    </row>
    <row r="2175">
      <c r="A2175" s="1" t="s">
        <v>2154</v>
      </c>
      <c r="B2175" s="2" t="str">
        <f>IFERROR(__xludf.DUMMYFUNCTION("GOOGLETRANSLATE(A2175,""en"",""hi"")"),"एक शांत घर में खड़ी पुराने पुराने सर्फबोर्ड।")</f>
        <v>एक शांत घर में खड़ी पुराने पुराने सर्फबोर्ड।</v>
      </c>
    </row>
    <row r="2176">
      <c r="A2176" s="1" t="s">
        <v>2155</v>
      </c>
      <c r="B2176" s="2" t="str">
        <f>IFERROR(__xludf.DUMMYFUNCTION("GOOGLETRANSLATE(A2176,""en"",""hi"")"),"मैच से पहले स्टेडियम के बाहर की मूर्ति")</f>
        <v>मैच से पहले स्टेडियम के बाहर की मूर्ति</v>
      </c>
    </row>
    <row r="2177">
      <c r="A2177" s="1" t="s">
        <v>2156</v>
      </c>
      <c r="B2177" s="2" t="str">
        <f>IFERROR(__xludf.DUMMYFUNCTION("GOOGLETRANSLATE(A2177,""en"",""hi"")"),"पशु साम्राज्य विजेता, जिस दिन वह पैदा हुआ था")</f>
        <v>पशु साम्राज्य विजेता, जिस दिन वह पैदा हुआ था</v>
      </c>
    </row>
    <row r="2178">
      <c r="A2178" s="1" t="s">
        <v>2157</v>
      </c>
      <c r="B2178" s="2" t="str">
        <f>IFERROR(__xludf.DUMMYFUNCTION("GOOGLETRANSLATE(A2178,""en"",""hi"")"),"गाँव में पानी पर नावें और घर")</f>
        <v>गाँव में पानी पर नावें और घर</v>
      </c>
    </row>
    <row r="2179">
      <c r="A2179" s="1" t="s">
        <v>2158</v>
      </c>
      <c r="B2179" s="2" t="str">
        <f>IFERROR(__xludf.DUMMYFUNCTION("GOOGLETRANSLATE(A2179,""en"",""hi"")"),"व्यक्ति लॉन्गबोर्ड के बीच में एक दाहिने तरंग पर बोर्ड को बदल रहा है")</f>
        <v>व्यक्ति लॉन्गबोर्ड के बीच में एक दाहिने तरंग पर बोर्ड को बदल रहा है</v>
      </c>
    </row>
    <row r="2180">
      <c r="A2180" s="1" t="s">
        <v>2159</v>
      </c>
      <c r="B2180" s="2" t="str">
        <f>IFERROR(__xludf.DUMMYFUNCTION("GOOGLETRANSLATE(A2180,""en"",""hi"")"),"हाथी पानी में खेल रहे हैं।")</f>
        <v>हाथी पानी में खेल रहे हैं।</v>
      </c>
    </row>
    <row r="2181">
      <c r="A2181" s="1" t="s">
        <v>2160</v>
      </c>
      <c r="B2181" s="2" t="str">
        <f>IFERROR(__xludf.DUMMYFUNCTION("GOOGLETRANSLATE(A2181,""en"",""hi"")"),"यह अपार्टमेंट इमारत की शीर्ष तीसरी मंजिल पर स्थित है।")</f>
        <v>यह अपार्टमेंट इमारत की शीर्ष तीसरी मंजिल पर स्थित है।</v>
      </c>
    </row>
    <row r="2182">
      <c r="A2182" s="1" t="s">
        <v>2161</v>
      </c>
      <c r="B2182" s="2" t="str">
        <f>IFERROR(__xludf.DUMMYFUNCTION("GOOGLETRANSLATE(A2182,""en"",""hi"")"),"एक सफेद पर अलग jugs और vases से सेट")</f>
        <v>एक सफेद पर अलग jugs और vases से सेट</v>
      </c>
    </row>
    <row r="2183">
      <c r="A2183" s="1" t="s">
        <v>2162</v>
      </c>
      <c r="B2183" s="2" t="str">
        <f>IFERROR(__xludf.DUMMYFUNCTION("GOOGLETRANSLATE(A2183,""en"",""hi"")"),"धूमकेतु मिनी पोस्टर की ऑटोग्राफ नाइट")</f>
        <v>धूमकेतु मिनी पोस्टर की ऑटोग्राफ नाइट</v>
      </c>
    </row>
    <row r="2184">
      <c r="A2184" s="1" t="s">
        <v>2163</v>
      </c>
      <c r="B2184" s="2" t="str">
        <f>IFERROR(__xludf.DUMMYFUNCTION("GOOGLETRANSLATE(A2184,""en"",""hi"")"),"ट्रेल पर जोड़े दूर नहीं")</f>
        <v>ट्रेल पर जोड़े दूर नहीं</v>
      </c>
    </row>
    <row r="2185">
      <c r="A2185" s="1" t="s">
        <v>2164</v>
      </c>
      <c r="B2185" s="2" t="str">
        <f>IFERROR(__xludf.DUMMYFUNCTION("GOOGLETRANSLATE(A2185,""en"",""hi"")"),"व्यक्ति, बाएं, एक पूर्ण घर से बात करता है।")</f>
        <v>व्यक्ति, बाएं, एक पूर्ण घर से बात करता है।</v>
      </c>
    </row>
    <row r="2186">
      <c r="A2186" s="1" t="s">
        <v>2165</v>
      </c>
      <c r="B2186" s="2" t="str">
        <f>IFERROR(__xludf.DUMMYFUNCTION("GOOGLETRANSLATE(A2186,""en"",""hi"")"),"इस मूर्ति ने 32 साल की उम्र में सैन्य कमांडर को चित्रित किया।")</f>
        <v>इस मूर्ति ने 32 साल की उम्र में सैन्य कमांडर को चित्रित किया।</v>
      </c>
    </row>
    <row r="2187">
      <c r="A2187" s="1" t="s">
        <v>2166</v>
      </c>
      <c r="B2187" s="2" t="str">
        <f>IFERROR(__xludf.DUMMYFUNCTION("GOOGLETRANSLATE(A2187,""en"",""hi"")"),"डार्क मौसम में समुद्र तट पर अपने स्मार्ट फोन पर बात करना")</f>
        <v>डार्क मौसम में समुद्र तट पर अपने स्मार्ट फोन पर बात करना</v>
      </c>
    </row>
    <row r="2188">
      <c r="A2188" s="1" t="s">
        <v>2167</v>
      </c>
      <c r="B2188" s="2" t="str">
        <f>IFERROR(__xludf.DUMMYFUNCTION("GOOGLETRANSLATE(A2188,""en"",""hi"")"),"कुत्ता समुद्र तट पर हिल रहा है")</f>
        <v>कुत्ता समुद्र तट पर हिल रहा है</v>
      </c>
    </row>
    <row r="2189">
      <c r="A2189" s="1" t="s">
        <v>2168</v>
      </c>
      <c r="B2189" s="2" t="str">
        <f>IFERROR(__xludf.DUMMYFUNCTION("GOOGLETRANSLATE(A2189,""en"",""hi"")"),"एक सुई से ढकी हुई लंबी पैदल यात्रा का निशान एक पाइन के पेड़ के नीचे धीरे-धीरे बढ़ता है।")</f>
        <v>एक सुई से ढकी हुई लंबी पैदल यात्रा का निशान एक पाइन के पेड़ के नीचे धीरे-धीरे बढ़ता है।</v>
      </c>
    </row>
    <row r="2190">
      <c r="A2190" s="1" t="s">
        <v>2169</v>
      </c>
      <c r="B2190" s="2" t="str">
        <f>IFERROR(__xludf.DUMMYFUNCTION("GOOGLETRANSLATE(A2190,""en"",""hi"")"),"एक मध्यम आयु वर्ग के आदमी को एक मूंछ और गोल चश्मा के साथ")</f>
        <v>एक मध्यम आयु वर्ग के आदमी को एक मूंछ और गोल चश्मा के साथ</v>
      </c>
    </row>
    <row r="2191">
      <c r="A2191" s="1" t="s">
        <v>2170</v>
      </c>
      <c r="B2191" s="2" t="str">
        <f>IFERROR(__xludf.DUMMYFUNCTION("GOOGLETRANSLATE(A2191,""en"",""hi"")"),"एक बड़ी नदी पर शहर से नाव की नाव।")</f>
        <v>एक बड़ी नदी पर शहर से नाव की नाव।</v>
      </c>
    </row>
    <row r="2192">
      <c r="A2192" s="1" t="s">
        <v>2171</v>
      </c>
      <c r="B2192" s="2" t="str">
        <f>IFERROR(__xludf.DUMMYFUNCTION("GOOGLETRANSLATE(A2192,""en"",""hi"")"),"ऑनलाइन सीखने के लिए स्क्रीन आउट ट्यूटोरियल।")</f>
        <v>ऑनलाइन सीखने के लिए स्क्रीन आउट ट्यूटोरियल।</v>
      </c>
    </row>
    <row r="2193">
      <c r="A2193" s="1" t="s">
        <v>2172</v>
      </c>
      <c r="B2193" s="2" t="str">
        <f>IFERROR(__xludf.DUMMYFUNCTION("GOOGLETRANSLATE(A2193,""en"",""hi"")"),"मैं एक छोटे से घर में यात्रा करना चाहता हूं।")</f>
        <v>मैं एक छोटे से घर में यात्रा करना चाहता हूं।</v>
      </c>
    </row>
    <row r="2194">
      <c r="A2194" s="1" t="s">
        <v>2173</v>
      </c>
      <c r="B2194" s="2" t="str">
        <f>IFERROR(__xludf.DUMMYFUNCTION("GOOGLETRANSLATE(A2194,""en"",""hi"")"),"एक तस्वीर के लिए व्यक्ति के साथ ओलंपिक एथलीट")</f>
        <v>एक तस्वीर के लिए व्यक्ति के साथ ओलंपिक एथलीट</v>
      </c>
    </row>
    <row r="2195">
      <c r="A2195" s="1" t="s">
        <v>2174</v>
      </c>
      <c r="B2195" s="2" t="str">
        <f>IFERROR(__xludf.DUMMYFUNCTION("GOOGLETRANSLATE(A2195,""en"",""hi"")"),"हवेली के सामने का एक नजदीक दृश्य।")</f>
        <v>हवेली के सामने का एक नजदीक दृश्य।</v>
      </c>
    </row>
    <row r="2196">
      <c r="A2196" s="1" t="s">
        <v>2175</v>
      </c>
      <c r="B2196" s="2" t="str">
        <f>IFERROR(__xludf.DUMMYFUNCTION("GOOGLETRANSLATE(A2196,""en"",""hi"")"),"लाभ कॉन्सर्ट: गायक इस महीने की शुरुआत में प्रदर्शन दिखाया गया है")</f>
        <v>लाभ कॉन्सर्ट: गायक इस महीने की शुरुआत में प्रदर्शन दिखाया गया है</v>
      </c>
    </row>
    <row r="2197">
      <c r="A2197" s="1" t="s">
        <v>2176</v>
      </c>
      <c r="B2197" s="2" t="str">
        <f>IFERROR(__xludf.DUMMYFUNCTION("GOOGLETRANSLATE(A2197,""en"",""hi"")"),"चेरी और एक सफेद पृष्ठभूमि पर चेरी का आधा हिस्सा।")</f>
        <v>चेरी और एक सफेद पृष्ठभूमि पर चेरी का आधा हिस्सा।</v>
      </c>
    </row>
    <row r="2198">
      <c r="A2198" s="1" t="s">
        <v>2177</v>
      </c>
      <c r="B2198" s="2" t="str">
        <f>IFERROR(__xludf.DUMMYFUNCTION("GOOGLETRANSLATE(A2198,""en"",""hi"")"),"प्रतिभागी सामाजिक नेटवर्क उपयोगकर्ता के दौरान मार्च।")</f>
        <v>प्रतिभागी सामाजिक नेटवर्क उपयोगकर्ता के दौरान मार्च।</v>
      </c>
    </row>
    <row r="2199">
      <c r="A2199" s="1" t="s">
        <v>2178</v>
      </c>
      <c r="B2199" s="2" t="str">
        <f>IFERROR(__xludf.DUMMYFUNCTION("GOOGLETRANSLATE(A2199,""en"",""hi"")"),"एक लड़के का पोर्ट्रेट बिस्तर पर एक किताब पढ़ने, उसके बिस्तर में झूठ बोल रहा है")</f>
        <v>एक लड़के का पोर्ट्रेट बिस्तर पर एक किताब पढ़ने, उसके बिस्तर में झूठ बोल रहा है</v>
      </c>
    </row>
    <row r="2200">
      <c r="A2200" s="1" t="s">
        <v>2179</v>
      </c>
      <c r="B2200" s="2" t="str">
        <f>IFERROR(__xludf.DUMMYFUNCTION("GOOGLETRANSLATE(A2200,""en"",""hi"")"),"घटना के दौरान शो का एक फैशन चित्रण")</f>
        <v>घटना के दौरान शो का एक फैशन चित्रण</v>
      </c>
    </row>
    <row r="2201">
      <c r="A2201" s="1" t="s">
        <v>2180</v>
      </c>
      <c r="B2201" s="2" t="str">
        <f>IFERROR(__xludf.DUMMYFUNCTION("GOOGLETRANSLATE(A2201,""en"",""hi"")"),"एक मॉडल घटना के दौरान वसंत ग्रीष्मकालीन फैशन शो में रनवे चलता है")</f>
        <v>एक मॉडल घटना के दौरान वसंत ग्रीष्मकालीन फैशन शो में रनवे चलता है</v>
      </c>
    </row>
    <row r="2202">
      <c r="A2202" s="1" t="s">
        <v>2181</v>
      </c>
      <c r="B2202" s="2" t="str">
        <f>IFERROR(__xludf.DUMMYFUNCTION("GOOGLETRANSLATE(A2202,""en"",""hi"")"),"बगीचे में डेज़ी फूल")</f>
        <v>बगीचे में डेज़ी फूल</v>
      </c>
    </row>
    <row r="2203">
      <c r="A2203" s="1" t="s">
        <v>2182</v>
      </c>
      <c r="B2203" s="2" t="str">
        <f>IFERROR(__xludf.DUMMYFUNCTION("GOOGLETRANSLATE(A2203,""en"",""hi"")"),"सर्दियों में रोमन संरचना देखें")</f>
        <v>सर्दियों में रोमन संरचना देखें</v>
      </c>
    </row>
    <row r="2204">
      <c r="A2204" s="1" t="s">
        <v>2183</v>
      </c>
      <c r="B2204" s="2" t="str">
        <f>IFERROR(__xludf.DUMMYFUNCTION("GOOGLETRANSLATE(A2204,""en"",""hi"")"),"काले और सफेद ज्यामितीय डिजाइन का एक सेट।")</f>
        <v>काले और सफेद ज्यामितीय डिजाइन का एक सेट।</v>
      </c>
    </row>
    <row r="2205">
      <c r="A2205" s="1" t="s">
        <v>2184</v>
      </c>
      <c r="B2205" s="2" t="str">
        <f>IFERROR(__xludf.DUMMYFUNCTION("GOOGLETRANSLATE(A2205,""en"",""hi"")"),"शुरुआती पिस्तौल की आवाज़ पर, सैनिकों ने ए-पार्ट रेस का पहला नाम शुरू किया")</f>
        <v>शुरुआती पिस्तौल की आवाज़ पर, सैनिकों ने ए-पार्ट रेस का पहला नाम शुरू किया</v>
      </c>
    </row>
    <row r="2206">
      <c r="A2206" s="1" t="s">
        <v>2185</v>
      </c>
      <c r="B2206" s="2" t="str">
        <f>IFERROR(__xludf.DUMMYFUNCTION("GOOGLETRANSLATE(A2206,""en"",""hi"")"),"सफेद फूल - चर्च में इन छोटी बाल्टी / फूलों में से कुछ के बारे में क्या?")</f>
        <v>सफेद फूल - चर्च में इन छोटी बाल्टी / फूलों में से कुछ के बारे में क्या?</v>
      </c>
    </row>
    <row r="2207">
      <c r="A2207" s="1" t="s">
        <v>2186</v>
      </c>
      <c r="B2207" s="2" t="str">
        <f>IFERROR(__xludf.DUMMYFUNCTION("GOOGLETRANSLATE(A2207,""en"",""hi"")"),"सीढ़ियों पर अंधेरा और बिल्ली।")</f>
        <v>सीढ़ियों पर अंधेरा और बिल्ली।</v>
      </c>
    </row>
    <row r="2208">
      <c r="A2208" s="1" t="s">
        <v>2187</v>
      </c>
      <c r="B2208" s="2" t="str">
        <f>IFERROR(__xludf.DUMMYFUNCTION("GOOGLETRANSLATE(A2208,""en"",""hi"")"),"कार्यालय में कोई धूम्रपान इलेक्ट्रॉनिक सिगरेट नहीं")</f>
        <v>कार्यालय में कोई धूम्रपान इलेक्ट्रॉनिक सिगरेट नहीं</v>
      </c>
    </row>
    <row r="2209">
      <c r="A2209" s="1" t="s">
        <v>2188</v>
      </c>
      <c r="B2209" s="2" t="str">
        <f>IFERROR(__xludf.DUMMYFUNCTION("GOOGLETRANSLATE(A2209,""en"",""hi"")"),"बिस्तर में झूठ बोलने वाला युवा सुंदर आदमी रात में घर पर अपने बेडरूम में एक किताब पढ़ रहा था")</f>
        <v>बिस्तर में झूठ बोलने वाला युवा सुंदर आदमी रात में घर पर अपने बेडरूम में एक किताब पढ़ रहा था</v>
      </c>
    </row>
    <row r="2210">
      <c r="A2210" s="1" t="s">
        <v>2189</v>
      </c>
      <c r="B2210" s="2" t="str">
        <f>IFERROR(__xludf.DUMMYFUNCTION("GOOGLETRANSLATE(A2210,""en"",""hi"")"),"फ्लोटिंग अलमारियों पर एक नया लेना, इस संकीर्ण तालिका पर पैर एक हल्के रंग की दीवार के खिलाफ गायब हो जाते हैं।")</f>
        <v>फ्लोटिंग अलमारियों पर एक नया लेना, इस संकीर्ण तालिका पर पैर एक हल्के रंग की दीवार के खिलाफ गायब हो जाते हैं।</v>
      </c>
    </row>
    <row r="2211">
      <c r="A2211" s="1" t="s">
        <v>2190</v>
      </c>
      <c r="B2211" s="2" t="str">
        <f>IFERROR(__xludf.DUMMYFUNCTION("GOOGLETRANSLATE(A2211,""en"",""hi"")"),"मैं तुम्हें सितारों की मूर्ति के लिए पहुंचता हूं")</f>
        <v>मैं तुम्हें सितारों की मूर्ति के लिए पहुंचता हूं</v>
      </c>
    </row>
    <row r="2212">
      <c r="A2212" s="1" t="s">
        <v>2191</v>
      </c>
      <c r="B2212" s="2" t="str">
        <f>IFERROR(__xludf.DUMMYFUNCTION("GOOGLETRANSLATE(A2212,""en"",""hi"")"),"एक चिकन एक छोटे पिंजरे में बैठता है जो बाजार में बेचे जाने के लिए इंतजार कर रहा है")</f>
        <v>एक चिकन एक छोटे पिंजरे में बैठता है जो बाजार में बेचे जाने के लिए इंतजार कर रहा है</v>
      </c>
    </row>
    <row r="2213">
      <c r="A2213" s="1" t="s">
        <v>2192</v>
      </c>
      <c r="B2213" s="2" t="str">
        <f>IFERROR(__xludf.DUMMYFUNCTION("GOOGLETRANSLATE(A2213,""en"",""hi"")"),"एक ध्वज का एक मध्यम शॉट एक नाव की पाल को बांधा जाता है क्योंकि यह हवा में फिसल जाता है")</f>
        <v>एक ध्वज का एक मध्यम शॉट एक नाव की पाल को बांधा जाता है क्योंकि यह हवा में फिसल जाता है</v>
      </c>
    </row>
    <row r="2214">
      <c r="A2214" s="1" t="s">
        <v>2193</v>
      </c>
      <c r="B2214" s="2" t="str">
        <f>IFERROR(__xludf.DUMMYFUNCTION("GOOGLETRANSLATE(A2214,""en"",""hi"")"),"शाम आकाश में आतिशबाजी चमकती है")</f>
        <v>शाम आकाश में आतिशबाजी चमकती है</v>
      </c>
    </row>
    <row r="2215">
      <c r="A2215" s="1" t="s">
        <v>2194</v>
      </c>
      <c r="B2215" s="2" t="str">
        <f>IFERROR(__xludf.DUMMYFUNCTION("GOOGLETRANSLATE(A2215,""en"",""hi"")"),"गर्मियों में उपनगरीय जीवन के बारे में एक लेख के लिए चित्रण")</f>
        <v>गर्मियों में उपनगरीय जीवन के बारे में एक लेख के लिए चित्रण</v>
      </c>
    </row>
    <row r="2216">
      <c r="A2216" s="1" t="s">
        <v>2195</v>
      </c>
      <c r="B2216" s="2" t="str">
        <f>IFERROR(__xludf.DUMMYFUNCTION("GOOGLETRANSLATE(A2216,""en"",""hi"")"),"आग और एम्बुलेंस के साथ दृश्य पर पुलिस")</f>
        <v>आग और एम्बुलेंस के साथ दृश्य पर पुलिस</v>
      </c>
    </row>
    <row r="2217">
      <c r="A2217" s="1" t="s">
        <v>2196</v>
      </c>
      <c r="B2217" s="2" t="str">
        <f>IFERROR(__xludf.DUMMYFUNCTION("GOOGLETRANSLATE(A2217,""en"",""hi"")"),"लाल शर्ट पहने हुए काले आदमी, स्ट्रीट धारीदार पतलून और धूप का चश्मा घटना के दौरान सड़क पर चल रहा है")</f>
        <v>लाल शर्ट पहने हुए काले आदमी, स्ट्रीट धारीदार पतलून और धूप का चश्मा घटना के दौरान सड़क पर चल रहा है</v>
      </c>
    </row>
    <row r="2218">
      <c r="A2218" s="1" t="s">
        <v>2197</v>
      </c>
      <c r="B2218" s="2" t="str">
        <f>IFERROR(__xludf.DUMMYFUNCTION("GOOGLETRANSLATE(A2218,""en"",""hi"")"),"बिक्री के लिए एक शानदार छोटा घर, अपने सभी उपकरणों और सामानों के साथ।")</f>
        <v>बिक्री के लिए एक शानदार छोटा घर, अपने सभी उपकरणों और सामानों के साथ।</v>
      </c>
    </row>
    <row r="2219">
      <c r="A2219" s="1" t="s">
        <v>2198</v>
      </c>
      <c r="B2219" s="2" t="str">
        <f>IFERROR(__xludf.DUMMYFUNCTION("GOOGLETRANSLATE(A2219,""en"",""hi"")"),"घाटी में जैविक जीनस।")</f>
        <v>घाटी में जैविक जीनस।</v>
      </c>
    </row>
    <row r="2220">
      <c r="A2220" s="1" t="s">
        <v>2199</v>
      </c>
      <c r="B2220" s="2" t="str">
        <f>IFERROR(__xludf.DUMMYFUNCTION("GOOGLETRANSLATE(A2220,""en"",""hi"")"),"वर्नाक्यूलर संरचना सबसे पुराना जीवित घर है।")</f>
        <v>वर्नाक्यूलर संरचना सबसे पुराना जीवित घर है।</v>
      </c>
    </row>
    <row r="2221">
      <c r="A2221" s="1" t="s">
        <v>2200</v>
      </c>
      <c r="B2221" s="2" t="str">
        <f>IFERROR(__xludf.DUMMYFUNCTION("GOOGLETRANSLATE(A2221,""en"",""hi"")"),"इस कालातीत तटस्थ कवर पोर्च पर एक कुर्सी खींचने के लिए तैयार।")</f>
        <v>इस कालातीत तटस्थ कवर पोर्च पर एक कुर्सी खींचने के लिए तैयार।</v>
      </c>
    </row>
    <row r="2222">
      <c r="A2222" s="1" t="s">
        <v>2201</v>
      </c>
      <c r="B2222" s="2" t="str">
        <f>IFERROR(__xludf.DUMMYFUNCTION("GOOGLETRANSLATE(A2222,""en"",""hi"")"),"विंडशील्ड पर बारिश की बूंदें")</f>
        <v>विंडशील्ड पर बारिश की बूंदें</v>
      </c>
    </row>
    <row r="2223">
      <c r="A2223" s="1" t="s">
        <v>2202</v>
      </c>
      <c r="B2223" s="2" t="str">
        <f>IFERROR(__xludf.DUMMYFUNCTION("GOOGLETRANSLATE(A2223,""en"",""hi"")"),"एक नीले बादल आकाश के खिलाफ साइन")</f>
        <v>एक नीले बादल आकाश के खिलाफ साइन</v>
      </c>
    </row>
    <row r="2224">
      <c r="A2224" s="1" t="s">
        <v>2203</v>
      </c>
      <c r="B2224" s="2" t="str">
        <f>IFERROR(__xludf.DUMMYFUNCTION("GOOGLETRANSLATE(A2224,""en"",""hi"")"),"एक सपाट शैली में ढाल का निर्बाध पैटर्न।")</f>
        <v>एक सपाट शैली में ढाल का निर्बाध पैटर्न।</v>
      </c>
    </row>
    <row r="2225">
      <c r="A2225" s="1" t="s">
        <v>2204</v>
      </c>
      <c r="B2225" s="2" t="str">
        <f>IFERROR(__xludf.DUMMYFUNCTION("GOOGLETRANSLATE(A2225,""en"",""hi"")"),"चिड़ियाघर में चलने पर पेंगुइन")</f>
        <v>चिड़ियाघर में चलने पर पेंगुइन</v>
      </c>
    </row>
    <row r="2226">
      <c r="A2226" s="1" t="s">
        <v>2205</v>
      </c>
      <c r="B2226" s="2" t="str">
        <f>IFERROR(__xludf.DUMMYFUNCTION("GOOGLETRANSLATE(A2226,""en"",""hi"")"),"कला, फोटो साझा करने वाली वेबसाइट के माध्यम से कला")</f>
        <v>कला, फोटो साझा करने वाली वेबसाइट के माध्यम से कला</v>
      </c>
    </row>
    <row r="2227">
      <c r="A2227" s="1" t="s">
        <v>2206</v>
      </c>
      <c r="B2227" s="2" t="str">
        <f>IFERROR(__xludf.DUMMYFUNCTION("GOOGLETRANSLATE(A2227,""en"",""hi"")"),"हरे, पीले और भूरे रंग में छत टाइल्स छत को एक शांत, सामंजस्यपूर्ण रूप देते हैं")</f>
        <v>हरे, पीले और भूरे रंग में छत टाइल्स छत को एक शांत, सामंजस्यपूर्ण रूप देते हैं</v>
      </c>
    </row>
    <row r="2228">
      <c r="A2228" s="1" t="s">
        <v>2207</v>
      </c>
      <c r="B2228" s="2" t="str">
        <f>IFERROR(__xludf.DUMMYFUNCTION("GOOGLETRANSLATE(A2228,""en"",""hi"")"),"मुझे लगभग ढाई साल पहले स्नोबोर्ड पर कूद रहा था।")</f>
        <v>मुझे लगभग ढाई साल पहले स्नोबोर्ड पर कूद रहा था।</v>
      </c>
    </row>
    <row r="2229">
      <c r="A2229" s="1" t="s">
        <v>2208</v>
      </c>
      <c r="B2229" s="2" t="str">
        <f>IFERROR(__xludf.DUMMYFUNCTION("GOOGLETRANSLATE(A2229,""en"",""hi"")"),"धूप में एक जंगल के निशान के साथ तेजी से धुंधला पहाड़ी बाइक")</f>
        <v>धूप में एक जंगल के निशान के साथ तेजी से धुंधला पहाड़ी बाइक</v>
      </c>
    </row>
    <row r="2230">
      <c r="A2230" s="1" t="s">
        <v>2209</v>
      </c>
      <c r="B2230" s="2" t="str">
        <f>IFERROR(__xludf.DUMMYFUNCTION("GOOGLETRANSLATE(A2230,""en"",""hi"")"),"यू प्लेयर के लिए बधाई")</f>
        <v>यू प्लेयर के लिए बधाई</v>
      </c>
    </row>
    <row r="2231">
      <c r="A2231" s="1" t="s">
        <v>2210</v>
      </c>
      <c r="B2231" s="2" t="str">
        <f>IFERROR(__xludf.DUMMYFUNCTION("GOOGLETRANSLATE(A2231,""en"",""hi"")"),"यात्रा जैसे आप सुसंगत सुरंग से गुजर रहे थे।")</f>
        <v>यात्रा जैसे आप सुसंगत सुरंग से गुजर रहे थे।</v>
      </c>
    </row>
    <row r="2232">
      <c r="A2232" s="1" t="s">
        <v>2211</v>
      </c>
      <c r="B2232" s="2" t="str">
        <f>IFERROR(__xludf.DUMMYFUNCTION("GOOGLETRANSLATE(A2232,""en"",""hi"")"),"कार्यालय कार्यकर्ता मेज पर बैठा और कंप्यूटर पर काम कर रहा है।")</f>
        <v>कार्यालय कार्यकर्ता मेज पर बैठा और कंप्यूटर पर काम कर रहा है।</v>
      </c>
    </row>
    <row r="2233">
      <c r="A2233" s="1" t="s">
        <v>2212</v>
      </c>
      <c r="B2233" s="2" t="str">
        <f>IFERROR(__xludf.DUMMYFUNCTION("GOOGLETRANSLATE(A2233,""en"",""hi"")"),"व्यक्ति स्पोर्ट्स टीम के खिलाफ बेसबॉल गेम की पहली पारी के दौरान प्रदान करता है।")</f>
        <v>व्यक्ति स्पोर्ट्स टीम के खिलाफ बेसबॉल गेम की पहली पारी के दौरान प्रदान करता है।</v>
      </c>
    </row>
    <row r="2234">
      <c r="A2234" s="1" t="s">
        <v>2213</v>
      </c>
      <c r="B2234" s="2" t="str">
        <f>IFERROR(__xludf.DUMMYFUNCTION("GOOGLETRANSLATE(A2234,""en"",""hi"")"),"गार्डन ने एक घुमावदार लॉन के स्वीप का पालन किया ताकि फूलों को खुली जगह पर बढ़ने की इजाजत दी जा सके।")</f>
        <v>गार्डन ने एक घुमावदार लॉन के स्वीप का पालन किया ताकि फूलों को खुली जगह पर बढ़ने की इजाजत दी जा सके।</v>
      </c>
    </row>
    <row r="2235">
      <c r="A2235" s="1" t="s">
        <v>2214</v>
      </c>
      <c r="B2235" s="2" t="str">
        <f>IFERROR(__xludf.DUMMYFUNCTION("GOOGLETRANSLATE(A2235,""en"",""hi"")"),"यह मानचित्र की एक करीबी तस्वीर है।")</f>
        <v>यह मानचित्र की एक करीबी तस्वीर है।</v>
      </c>
    </row>
    <row r="2236">
      <c r="A2236" s="1" t="s">
        <v>2215</v>
      </c>
      <c r="B2236" s="2" t="str">
        <f>IFERROR(__xludf.DUMMYFUNCTION("GOOGLETRANSLATE(A2236,""en"",""hi"")"),"लॉन पर खड़े एक युवा सुंदर सफेद और लाल पिल्ला कुत्ते का एक प्रोफ़ाइल दृश्य।")</f>
        <v>लॉन पर खड़े एक युवा सुंदर सफेद और लाल पिल्ला कुत्ते का एक प्रोफ़ाइल दृश्य।</v>
      </c>
    </row>
    <row r="2237">
      <c r="A2237" s="1" t="s">
        <v>2216</v>
      </c>
      <c r="B2237" s="2" t="str">
        <f>IFERROR(__xludf.DUMMYFUNCTION("GOOGLETRANSLATE(A2237,""en"",""hi"")"),"लय और ब्लूज़ कलाकार और नरम रॉक कलाकार का पोर्ट्रेट")</f>
        <v>लय और ब्लूज़ कलाकार और नरम रॉक कलाकार का पोर्ट्रेट</v>
      </c>
    </row>
    <row r="2238">
      <c r="A2238" s="1" t="s">
        <v>2217</v>
      </c>
      <c r="B2238" s="2" t="str">
        <f>IFERROR(__xludf.DUMMYFUNCTION("GOOGLETRANSLATE(A2238,""en"",""hi"")"),"गायक - गीतकार और ब्लूज़ कलाकार कॉन्सर्ट में फेस्टिवल में रहते हैं")</f>
        <v>गायक - गीतकार और ब्लूज़ कलाकार कॉन्सर्ट में फेस्टिवल में रहते हैं</v>
      </c>
    </row>
    <row r="2239">
      <c r="A2239" s="1" t="s">
        <v>2218</v>
      </c>
      <c r="B2239" s="2" t="str">
        <f>IFERROR(__xludf.DUMMYFUNCTION("GOOGLETRANSLATE(A2239,""en"",""hi"")"),"परिदृश्य अभी भी खंभे के पानी में परिलक्षित होता है")</f>
        <v>परिदृश्य अभी भी खंभे के पानी में परिलक्षित होता है</v>
      </c>
    </row>
    <row r="2240">
      <c r="A2240" s="1" t="s">
        <v>2219</v>
      </c>
      <c r="B2240" s="2" t="str">
        <f>IFERROR(__xludf.DUMMYFUNCTION("GOOGLETRANSLATE(A2240,""en"",""hi"")"),"दूसरी मंजिल पर एक सुलभ शॉवर स्टाल जोड़ा गया था।")</f>
        <v>दूसरी मंजिल पर एक सुलभ शॉवर स्टाल जोड़ा गया था।</v>
      </c>
    </row>
    <row r="2241">
      <c r="A2241" s="1" t="s">
        <v>2220</v>
      </c>
      <c r="B2241" s="2" t="str">
        <f>IFERROR(__xludf.DUMMYFUNCTION("GOOGLETRANSLATE(A2241,""en"",""hi"")"),"डबल ड्यूटी: न केवल सिंगर को इस कार्यक्रम में सम्मानित किया गया था, वह शाम के दौरान दो बार भी preformed")</f>
        <v>डबल ड्यूटी: न केवल सिंगर को इस कार्यक्रम में सम्मानित किया गया था, वह शाम के दौरान दो बार भी preformed</v>
      </c>
    </row>
    <row r="2242">
      <c r="A2242" s="1" t="s">
        <v>2221</v>
      </c>
      <c r="B2242" s="2" t="str">
        <f>IFERROR(__xludf.DUMMYFUNCTION("GOOGLETRANSLATE(A2242,""en"",""hi"")"),"कई बार स्केच शुरू में बिगड़ गए क्योंकि उन्होंने समायोजन करने और प्रतिक्रिया को शामिल करने की कोशिश की।")</f>
        <v>कई बार स्केच शुरू में बिगड़ गए क्योंकि उन्होंने समायोजन करने और प्रतिक्रिया को शामिल करने की कोशिश की।</v>
      </c>
    </row>
    <row r="2243">
      <c r="A2243" s="1" t="s">
        <v>2222</v>
      </c>
      <c r="B2243" s="2" t="str">
        <f>IFERROR(__xludf.DUMMYFUNCTION("GOOGLETRANSLATE(A2243,""en"",""hi"")"),"फुटपाथ पर पतन पत्ते")</f>
        <v>फुटपाथ पर पतन पत्ते</v>
      </c>
    </row>
    <row r="2244">
      <c r="A2244" s="1" t="s">
        <v>2223</v>
      </c>
      <c r="B2244" s="2" t="str">
        <f>IFERROR(__xludf.DUMMYFUNCTION("GOOGLETRANSLATE(A2244,""en"",""hi"")"),"गेंद के लिए फुटबॉल खिलाड़ी और लड़ाई")</f>
        <v>गेंद के लिए फुटबॉल खिलाड़ी और लड़ाई</v>
      </c>
    </row>
    <row r="2245">
      <c r="A2245" s="1" t="s">
        <v>2224</v>
      </c>
      <c r="B2245" s="2" t="str">
        <f>IFERROR(__xludf.DUMMYFUNCTION("GOOGLETRANSLATE(A2245,""en"",""hi"")"),"दोपहर के भोजन में रीलिंग के बाद हर कोई मुस्कुराता है।")</f>
        <v>दोपहर के भोजन में रीलिंग के बाद हर कोई मुस्कुराता है।</v>
      </c>
    </row>
    <row r="2246">
      <c r="A2246" s="1" t="s">
        <v>2225</v>
      </c>
      <c r="B2246" s="2" t="str">
        <f>IFERROR(__xludf.DUMMYFUNCTION("GOOGLETRANSLATE(A2246,""en"",""hi"")"),"पेंटिंग कलाकार, कैनवास पर कला।")</f>
        <v>पेंटिंग कलाकार, कैनवास पर कला।</v>
      </c>
    </row>
    <row r="2247">
      <c r="A2247" s="1" t="s">
        <v>2226</v>
      </c>
      <c r="B2247" s="2" t="str">
        <f>IFERROR(__xludf.DUMMYFUNCTION("GOOGLETRANSLATE(A2247,""en"",""hi"")"),"व्यक्ति फेस्टिवल किक ऑफ इवेंट में भाग लेता है।")</f>
        <v>व्यक्ति फेस्टिवल किक ऑफ इवेंट में भाग लेता है।</v>
      </c>
    </row>
    <row r="2248">
      <c r="A2248" s="1" t="s">
        <v>2227</v>
      </c>
      <c r="B2248" s="2" t="str">
        <f>IFERROR(__xludf.DUMMYFUNCTION("GOOGLETRANSLATE(A2248,""en"",""hi"")"),"टमाटर, पीले मिर्च और लहसुन।")</f>
        <v>टमाटर, पीले मिर्च और लहसुन।</v>
      </c>
    </row>
    <row r="2249">
      <c r="A2249" s="1" t="s">
        <v>2228</v>
      </c>
      <c r="B2249" s="2" t="str">
        <f>IFERROR(__xludf.DUMMYFUNCTION("GOOGLETRANSLATE(A2249,""en"",""hi"")"),"एक हरी दीवार के खिलाफ झुकाव के दौरान x360 का उपयोग करने वाला व्यक्ति")</f>
        <v>एक हरी दीवार के खिलाफ झुकाव के दौरान x360 का उपयोग करने वाला व्यक्ति</v>
      </c>
    </row>
    <row r="2250">
      <c r="A2250" s="1" t="s">
        <v>2229</v>
      </c>
      <c r="B2250" s="2" t="str">
        <f>IFERROR(__xludf.DUMMYFUNCTION("GOOGLETRANSLATE(A2250,""en"",""hi"")"),"पहाड़ों पर खतरनाक आसमान")</f>
        <v>पहाड़ों पर खतरनाक आसमान</v>
      </c>
    </row>
    <row r="2251">
      <c r="A2251" s="1" t="s">
        <v>2230</v>
      </c>
      <c r="B2251" s="2" t="str">
        <f>IFERROR(__xludf.DUMMYFUNCTION("GOOGLETRANSLATE(A2251,""en"",""hi"")"),"एक सर्कल में एक सर्कल में आपको जन्मदिन की शुभकामनाएं और एक वेक्टर चित्रण वेक्टर में घूमते हैं")</f>
        <v>एक सर्कल में एक सर्कल में आपको जन्मदिन की शुभकामनाएं और एक वेक्टर चित्रण वेक्टर में घूमते हैं</v>
      </c>
    </row>
    <row r="2252">
      <c r="A2252" s="1" t="s">
        <v>2231</v>
      </c>
      <c r="B2252" s="2" t="str">
        <f>IFERROR(__xludf.DUMMYFUNCTION("GOOGLETRANSLATE(A2252,""en"",""hi"")"),"शरद ऋतु में एक घुमावदार, हरा और नीला कार्यालय की इमारत")</f>
        <v>शरद ऋतु में एक घुमावदार, हरा और नीला कार्यालय की इमारत</v>
      </c>
    </row>
    <row r="2253">
      <c r="A2253" s="1" t="s">
        <v>2232</v>
      </c>
      <c r="B2253" s="2" t="str">
        <f>IFERROR(__xludf.DUMMYFUNCTION("GOOGLETRANSLATE(A2253,""en"",""hi"")"),"एक प्राचीन भाप लोकोमोटिव और ट्रेन कारें एक स्टेशन छोड़ रही हैं")</f>
        <v>एक प्राचीन भाप लोकोमोटिव और ट्रेन कारें एक स्टेशन छोड़ रही हैं</v>
      </c>
    </row>
    <row r="2254">
      <c r="A2254" s="1" t="s">
        <v>2233</v>
      </c>
      <c r="B2254" s="2" t="str">
        <f>IFERROR(__xludf.DUMMYFUNCTION("GOOGLETRANSLATE(A2254,""en"",""hi"")"),"पत्र और संख्या - एक काले पृथक पृष्ठभूमि पर सत्तर - दो")</f>
        <v>पत्र और संख्या - एक काले पृथक पृष्ठभूमि पर सत्तर - दो</v>
      </c>
    </row>
    <row r="2255">
      <c r="A2255" s="1" t="s">
        <v>2234</v>
      </c>
      <c r="B2255" s="2" t="str">
        <f>IFERROR(__xludf.DUMMYFUNCTION("GOOGLETRANSLATE(A2255,""en"",""hi"")"),"हड़ताली एचडीआर में नीले आकाश के साथ हरे रंग के खेतों का दृश्य")</f>
        <v>हड़ताली एचडीआर में नीले आकाश के साथ हरे रंग के खेतों का दृश्य</v>
      </c>
    </row>
    <row r="2256">
      <c r="A2256" s="1" t="s">
        <v>2235</v>
      </c>
      <c r="B2256" s="2" t="str">
        <f>IFERROR(__xludf.DUMMYFUNCTION("GOOGLETRANSLATE(A2256,""en"",""hi"")"),"हार्ड रॉक कलाकार प्रीमियर में भाग लेता है")</f>
        <v>हार्ड रॉक कलाकार प्रीमियर में भाग लेता है</v>
      </c>
    </row>
    <row r="2257">
      <c r="A2257" s="1" t="s">
        <v>2236</v>
      </c>
      <c r="B2257" s="2" t="str">
        <f>IFERROR(__xludf.DUMMYFUNCTION("GOOGLETRANSLATE(A2257,""en"",""hi"")"),"मांसपेशी चार्ट और मानव शरीर का आरेख")</f>
        <v>मांसपेशी चार्ट और मानव शरीर का आरेख</v>
      </c>
    </row>
    <row r="2258">
      <c r="A2258" s="1" t="s">
        <v>2237</v>
      </c>
      <c r="B2258" s="2" t="str">
        <f>IFERROR(__xludf.DUMMYFUNCTION("GOOGLETRANSLATE(A2258,""en"",""hi"")"),"रंग मोड़ने वाले पत्तों से रंगीन प्रतिबिंब के साथ एक धारा की एक ऊर्ध्वाधर परिदृश्य छवि")</f>
        <v>रंग मोड़ने वाले पत्तों से रंगीन प्रतिबिंब के साथ एक धारा की एक ऊर्ध्वाधर परिदृश्य छवि</v>
      </c>
    </row>
    <row r="2259">
      <c r="A2259" s="1" t="s">
        <v>2238</v>
      </c>
      <c r="B2259" s="2" t="str">
        <f>IFERROR(__xludf.DUMMYFUNCTION("GOOGLETRANSLATE(A2259,""en"",""hi"")"),"महिलाएं अपने सिर में बाल्टी और कटोरे ले जाती हैं, जो एक ग्रामीण सड़क के साथ घूमती हैं")</f>
        <v>महिलाएं अपने सिर में बाल्टी और कटोरे ले जाती हैं, जो एक ग्रामीण सड़क के साथ घूमती हैं</v>
      </c>
    </row>
    <row r="2260">
      <c r="A2260" s="1" t="s">
        <v>2239</v>
      </c>
      <c r="B2260" s="2" t="str">
        <f>IFERROR(__xludf.DUMMYFUNCTION("GOOGLETRANSLATE(A2260,""en"",""hi"")"),"ऑटोमोबाइल मॉडल जाने के लिए तैयार है")</f>
        <v>ऑटोमोबाइल मॉडल जाने के लिए तैयार है</v>
      </c>
    </row>
    <row r="2261">
      <c r="A2261" s="1" t="s">
        <v>2240</v>
      </c>
      <c r="B2261" s="2" t="str">
        <f>IFERROR(__xludf.DUMMYFUNCTION("GOOGLETRANSLATE(A2261,""en"",""hi"")"),"एक ट्रक एक ग्रामीण क्षेत्र में एक लंबी, सीधी सड़क के नीचे ड्राइविंग")</f>
        <v>एक ट्रक एक ग्रामीण क्षेत्र में एक लंबी, सीधी सड़क के नीचे ड्राइविंग</v>
      </c>
    </row>
    <row r="2262">
      <c r="A2262" s="1" t="s">
        <v>2241</v>
      </c>
      <c r="B2262" s="2" t="str">
        <f>IFERROR(__xludf.DUMMYFUNCTION("GOOGLETRANSLATE(A2262,""en"",""hi"")"),"एक पाइन जंगल में बारिश")</f>
        <v>एक पाइन जंगल में बारिश</v>
      </c>
    </row>
    <row r="2263">
      <c r="A2263" s="1" t="s">
        <v>2242</v>
      </c>
      <c r="B2263" s="2" t="str">
        <f>IFERROR(__xludf.DUMMYFUNCTION("GOOGLETRANSLATE(A2263,""en"",""hi"")"),"एक पार्क से रात को दृश्य")</f>
        <v>एक पार्क से रात को दृश्य</v>
      </c>
    </row>
    <row r="2264">
      <c r="A2264" s="1" t="s">
        <v>2243</v>
      </c>
      <c r="B2264" s="2" t="str">
        <f>IFERROR(__xludf.DUMMYFUNCTION("GOOGLETRANSLATE(A2264,""en"",""hi"")"),"क्रिमसन ... एक छोटी लड़की के लिए छुट्टियों के लिए यह कितना आराध्य है?")</f>
        <v>क्रिमसन ... एक छोटी लड़की के लिए छुट्टियों के लिए यह कितना आराध्य है?</v>
      </c>
    </row>
    <row r="2265">
      <c r="A2265" s="1" t="s">
        <v>2244</v>
      </c>
      <c r="B2265" s="2" t="str">
        <f>IFERROR(__xludf.DUMMYFUNCTION("GOOGLETRANSLATE(A2265,""en"",""hi"")"),"कार्यक्रम आयोजित किया गया और स्कूल के बच्चे शामिल थे, जिन्होंने सभी एक स्थानीय और वैश्विक अच्छे कारण में भाग लेकर अपनी जगह अर्जित की थी")</f>
        <v>कार्यक्रम आयोजित किया गया और स्कूल के बच्चे शामिल थे, जिन्होंने सभी एक स्थानीय और वैश्विक अच्छे कारण में भाग लेकर अपनी जगह अर्जित की थी</v>
      </c>
    </row>
    <row r="2266">
      <c r="A2266" s="1" t="s">
        <v>2245</v>
      </c>
      <c r="B2266" s="2" t="str">
        <f>IFERROR(__xludf.DUMMYFUNCTION("GOOGLETRANSLATE(A2266,""en"",""hi"")"),"पांचवीं कक्षा वर्ग - हरे और सफेद के कई रंग पहने हुए - अपने बर्फ के टुकड़े रखो जो जल्द ही हॉल को सजाएंगे।")</f>
        <v>पांचवीं कक्षा वर्ग - हरे और सफेद के कई रंग पहने हुए - अपने बर्फ के टुकड़े रखो जो जल्द ही हॉल को सजाएंगे।</v>
      </c>
    </row>
    <row r="2267">
      <c r="A2267" s="1" t="s">
        <v>2246</v>
      </c>
      <c r="B2267" s="2" t="str">
        <f>IFERROR(__xludf.DUMMYFUNCTION("GOOGLETRANSLATE(A2267,""en"",""hi"")"),"बेसबॉल क्षेत्र पर दूसरा आधार")</f>
        <v>बेसबॉल क्षेत्र पर दूसरा आधार</v>
      </c>
    </row>
    <row r="2268">
      <c r="A2268" s="1" t="s">
        <v>2247</v>
      </c>
      <c r="B2268" s="2" t="str">
        <f>IFERROR(__xludf.DUMMYFUNCTION("GOOGLETRANSLATE(A2268,""en"",""hi"")"),"पैर की मांसपेशियों और शारीरिक संरचना - पीपीटी वीडियो ऑनलाइन डाउनलोड")</f>
        <v>पैर की मांसपेशियों और शारीरिक संरचना - पीपीटी वीडियो ऑनलाइन डाउनलोड</v>
      </c>
    </row>
    <row r="2269">
      <c r="A2269" s="1" t="s">
        <v>2248</v>
      </c>
      <c r="B2269" s="2" t="str">
        <f>IFERROR(__xludf.DUMMYFUNCTION("GOOGLETRANSLATE(A2269,""en"",""hi"")"),"अनार, तिथियों और बीट के साथ पकवान का प्रकार।")</f>
        <v>अनार, तिथियों और बीट के साथ पकवान का प्रकार।</v>
      </c>
    </row>
    <row r="2270">
      <c r="A2270" s="1" t="s">
        <v>2249</v>
      </c>
      <c r="B2270" s="2" t="str">
        <f>IFERROR(__xludf.DUMMYFUNCTION("GOOGLETRANSLATE(A2270,""en"",""hi"")"),"वेबसाइट पर बिक्री के लिए यादगार")</f>
        <v>वेबसाइट पर बिक्री के लिए यादगार</v>
      </c>
    </row>
    <row r="2271">
      <c r="A2271" s="1" t="s">
        <v>2250</v>
      </c>
      <c r="B2271" s="2" t="str">
        <f>IFERROR(__xludf.DUMMYFUNCTION("GOOGLETRANSLATE(A2271,""en"",""hi"")"),"एक तंग ग्रे पोशाक में अभिनेता")</f>
        <v>एक तंग ग्रे पोशाक में अभिनेता</v>
      </c>
    </row>
    <row r="2272">
      <c r="A2272" s="1" t="s">
        <v>2251</v>
      </c>
      <c r="B2272" s="2" t="str">
        <f>IFERROR(__xludf.DUMMYFUNCTION("GOOGLETRANSLATE(A2272,""en"",""hi"")"),"बॉलरूम अपने नए जूते और बिल्ली हे राजकुमार को दिखाने के लिए एक अच्छी जगह है।")</f>
        <v>बॉलरूम अपने नए जूते और बिल्ली हे राजकुमार को दिखाने के लिए एक अच्छी जगह है।</v>
      </c>
    </row>
    <row r="2273">
      <c r="A2273" s="1" t="s">
        <v>2252</v>
      </c>
      <c r="B2273" s="2" t="str">
        <f>IFERROR(__xludf.DUMMYFUNCTION("GOOGLETRANSLATE(A2273,""en"",""hi"")"),"एक सफेद पृष्ठभूमि फोटो पर एक फूलदान में वसंत फूलों का गुलदस्ता")</f>
        <v>एक सफेद पृष्ठभूमि फोटो पर एक फूलदान में वसंत फूलों का गुलदस्ता</v>
      </c>
    </row>
    <row r="2274">
      <c r="A2274" s="1" t="s">
        <v>2253</v>
      </c>
      <c r="B2274" s="2" t="str">
        <f>IFERROR(__xludf.DUMMYFUNCTION("GOOGLETRANSLATE(A2274,""en"",""hi"")"),"रोस्टर का वर्ष होगा")</f>
        <v>रोस्टर का वर्ष होगा</v>
      </c>
    </row>
    <row r="2275">
      <c r="A2275" s="1" t="s">
        <v>2254</v>
      </c>
      <c r="B2275" s="2" t="str">
        <f>IFERROR(__xludf.DUMMYFUNCTION("GOOGLETRANSLATE(A2275,""en"",""hi"")"),"लड़कियां शादी समारोह के चुपके की झलक ले रही हैं।")</f>
        <v>लड़कियां शादी समारोह के चुपके की झलक ले रही हैं।</v>
      </c>
    </row>
    <row r="2276">
      <c r="A2276" s="1" t="s">
        <v>2255</v>
      </c>
      <c r="B2276" s="2" t="str">
        <f>IFERROR(__xludf.DUMMYFUNCTION("GOOGLETRANSLATE(A2276,""en"",""hi"")"),"पुल रेल में एक दरार से फूल खिलते हैं।")</f>
        <v>पुल रेल में एक दरार से फूल खिलते हैं।</v>
      </c>
    </row>
    <row r="2277">
      <c r="A2277" s="1" t="s">
        <v>2256</v>
      </c>
      <c r="B2277" s="2" t="str">
        <f>IFERROR(__xludf.DUMMYFUNCTION("GOOGLETRANSLATE(A2277,""en"",""hi"")"),"विभिन्न धार्मिक प्रतीकों के साथ एक धार्मिक क्रॉस का चित्रण या चित्रण")</f>
        <v>विभिन्न धार्मिक प्रतीकों के साथ एक धार्मिक क्रॉस का चित्रण या चित्रण</v>
      </c>
    </row>
    <row r="2278">
      <c r="A2278" s="1" t="s">
        <v>2257</v>
      </c>
      <c r="B2278" s="2" t="str">
        <f>IFERROR(__xludf.DUMMYFUNCTION("GOOGLETRANSLATE(A2278,""en"",""hi"")"),"दरवाजे की शैली में चित्रित लिनन और चित्रित रसोई अलमारियाँ")</f>
        <v>दरवाजे की शैली में चित्रित लिनन और चित्रित रसोई अलमारियाँ</v>
      </c>
    </row>
    <row r="2279">
      <c r="A2279" s="1" t="s">
        <v>2258</v>
      </c>
      <c r="B2279" s="2" t="str">
        <f>IFERROR(__xludf.DUMMYFUNCTION("GOOGLETRANSLATE(A2279,""en"",""hi"")"),"एक मग निर्बाध पैटर्न में चाय।")</f>
        <v>एक मग निर्बाध पैटर्न में चाय।</v>
      </c>
    </row>
    <row r="2280">
      <c r="A2280" s="1" t="s">
        <v>2259</v>
      </c>
      <c r="B2280" s="2" t="str">
        <f>IFERROR(__xludf.DUMMYFUNCTION("GOOGLETRANSLATE(A2280,""en"",""hi"")"),"पृथ्वी के ऊपर सनबर्स्ट का शॉट")</f>
        <v>पृथ्वी के ऊपर सनबर्स्ट का शॉट</v>
      </c>
    </row>
    <row r="2281">
      <c r="A2281" s="1" t="s">
        <v>2260</v>
      </c>
      <c r="B2281" s="2" t="str">
        <f>IFERROR(__xludf.DUMMYFUNCTION("GOOGLETRANSLATE(A2281,""en"",""hi"")"),"एक कारखाने में प्लास्टिक बैग उत्पादन लाइन")</f>
        <v>एक कारखाने में प्लास्टिक बैग उत्पादन लाइन</v>
      </c>
    </row>
    <row r="2282">
      <c r="A2282" s="1" t="s">
        <v>2261</v>
      </c>
      <c r="B2282" s="2" t="str">
        <f>IFERROR(__xludf.DUMMYFUNCTION("GOOGLETRANSLATE(A2282,""en"",""hi"")"),"वरिष्ठ जोड़े ने कंधे पर हाथों से कैमरे पर खुशी से मुस्कुराते हुए")</f>
        <v>वरिष्ठ जोड़े ने कंधे पर हाथों से कैमरे पर खुशी से मुस्कुराते हुए</v>
      </c>
    </row>
    <row r="2283">
      <c r="A2283" s="1" t="s">
        <v>2262</v>
      </c>
      <c r="B2283" s="2" t="str">
        <f>IFERROR(__xludf.DUMMYFUNCTION("GOOGLETRANSLATE(A2283,""en"",""hi"")"),"समुद्र तट पर सूर्यास्त, खिंचाव कैनवास पर 16x20 एक्रिलिक पेंटिंग")</f>
        <v>समुद्र तट पर सूर्यास्त, खिंचाव कैनवास पर 16x20 एक्रिलिक पेंटिंग</v>
      </c>
    </row>
    <row r="2284">
      <c r="A2284" s="1" t="s">
        <v>2263</v>
      </c>
      <c r="B2284" s="2" t="str">
        <f>IFERROR(__xludf.DUMMYFUNCTION("GOOGLETRANSLATE(A2284,""en"",""hi"")"),"एक हवाई जहाज, हवाई जहाज का कॉकपिट")</f>
        <v>एक हवाई जहाज, हवाई जहाज का कॉकपिट</v>
      </c>
    </row>
    <row r="2285">
      <c r="A2285" s="1" t="s">
        <v>2264</v>
      </c>
      <c r="B2285" s="2" t="str">
        <f>IFERROR(__xludf.DUMMYFUNCTION("GOOGLETRANSLATE(A2285,""en"",""hi"")"),"यह बेहतर है: बेटी, जो एक अभिनेत्री, लेखक और मंच मनोरंजन है, उसके चश्मे उसकी नाक नीचे स्लाइड करते हैं ताकि वह देख सके")</f>
        <v>यह बेहतर है: बेटी, जो एक अभिनेत्री, लेखक और मंच मनोरंजन है, उसके चश्मे उसकी नाक नीचे स्लाइड करते हैं ताकि वह देख सके</v>
      </c>
    </row>
    <row r="2286">
      <c r="A2286" s="1" t="s">
        <v>2265</v>
      </c>
      <c r="B2286" s="2" t="str">
        <f>IFERROR(__xludf.DUMMYFUNCTION("GOOGLETRANSLATE(A2286,""en"",""hi"")"),"कारों को पड़ोस में पाया गया।")</f>
        <v>कारों को पड़ोस में पाया गया।</v>
      </c>
    </row>
    <row r="2287">
      <c r="A2287" s="1" t="s">
        <v>2266</v>
      </c>
      <c r="B2287" s="2" t="str">
        <f>IFERROR(__xludf.DUMMYFUNCTION("GOOGLETRANSLATE(A2287,""en"",""hi"")"),"काले हेलीकॉप्टर बादल आकाश के खिलाफ उड़ रहा है।")</f>
        <v>काले हेलीकॉप्टर बादल आकाश के खिलाफ उड़ रहा है।</v>
      </c>
    </row>
    <row r="2288">
      <c r="A2288" s="1" t="s">
        <v>2267</v>
      </c>
      <c r="B2288" s="2" t="str">
        <f>IFERROR(__xludf.DUMMYFUNCTION("GOOGLETRANSLATE(A2288,""en"",""hi"")"),"गेंद व्यक्ति के दस्ताने को उछलती है")</f>
        <v>गेंद व्यक्ति के दस्ताने को उछलती है</v>
      </c>
    </row>
    <row r="2289">
      <c r="A2289" s="1" t="s">
        <v>2268</v>
      </c>
      <c r="B2289" s="2" t="str">
        <f>IFERROR(__xludf.DUMMYFUNCTION("GOOGLETRANSLATE(A2289,""en"",""hi"")"),"अपार्टमेंट रेंटल - यह एक विशिष्ट बेडरूम है, हालांकि 514 जमीन के तल पर है")</f>
        <v>अपार्टमेंट रेंटल - यह एक विशिष्ट बेडरूम है, हालांकि 514 जमीन के तल पर है</v>
      </c>
    </row>
    <row r="2290">
      <c r="A2290" s="1" t="s">
        <v>2269</v>
      </c>
      <c r="B2290" s="2" t="str">
        <f>IFERROR(__xludf.DUMMYFUNCTION("GOOGLETRANSLATE(A2290,""en"",""hi"")"),"समुद्र तट पर एक जवान लड़की का पोर्ट्रेट।")</f>
        <v>समुद्र तट पर एक जवान लड़की का पोर्ट्रेट।</v>
      </c>
    </row>
    <row r="2291">
      <c r="A2291" s="1" t="s">
        <v>2270</v>
      </c>
      <c r="B2291" s="2" t="str">
        <f>IFERROR(__xludf.DUMMYFUNCTION("GOOGLETRANSLATE(A2291,""en"",""hi"")"),"युवा खुश महिला हाइकर पहाड़ की चोटी पर अपने लक्ष्य तक पहुंच गई।")</f>
        <v>युवा खुश महिला हाइकर पहाड़ की चोटी पर अपने लक्ष्य तक पहुंच गई।</v>
      </c>
    </row>
    <row r="2292">
      <c r="A2292" s="1" t="s">
        <v>2271</v>
      </c>
      <c r="B2292" s="2" t="str">
        <f>IFERROR(__xludf.DUMMYFUNCTION("GOOGLETRANSLATE(A2292,""en"",""hi"")"),"... वह कब्र से संपर्क करने के लिए प्रतीत होता था क्योंकि एक हाइपरबोलिक वक्र एक रेखा से संपर्क करता है, जितना कम हो उतना सीधे होता है, जब तक कि वह संदिग्ध नहीं था अगर वह कभी भी सभी चित्र उद्धरण # पर पहुंचेगा")</f>
        <v>... वह कब्र से संपर्क करने के लिए प्रतीत होता था क्योंकि एक हाइपरबोलिक वक्र एक रेखा से संपर्क करता है, जितना कम हो उतना सीधे होता है, जब तक कि वह संदिग्ध नहीं था अगर वह कभी भी सभी चित्र उद्धरण # पर पहुंचेगा</v>
      </c>
    </row>
    <row r="2293">
      <c r="A2293" s="1" t="s">
        <v>2272</v>
      </c>
      <c r="B2293" s="2" t="str">
        <f>IFERROR(__xludf.DUMMYFUNCTION("GOOGLETRANSLATE(A2293,""en"",""hi"")"),"एथलीट के रूप में कवर के लिए बतख पर प्रशंसकों ने अपने बल्ले को छोड़ दिया और मई में एक खेल के दौरान डगआउट के पीछे सीटों में जाता है।")</f>
        <v>एथलीट के रूप में कवर के लिए बतख पर प्रशंसकों ने अपने बल्ले को छोड़ दिया और मई में एक खेल के दौरान डगआउट के पीछे सीटों में जाता है।</v>
      </c>
    </row>
    <row r="2294">
      <c r="A2294" s="1" t="s">
        <v>2273</v>
      </c>
      <c r="B2294" s="2" t="str">
        <f>IFERROR(__xludf.DUMMYFUNCTION("GOOGLETRANSLATE(A2294,""en"",""hi"")"),"एक उष्णकटिबंधीय समुद्र तट पर हथेलियाँ")</f>
        <v>एक उष्णकटिबंधीय समुद्र तट पर हथेलियाँ</v>
      </c>
    </row>
    <row r="2295">
      <c r="A2295" s="1" t="s">
        <v>2274</v>
      </c>
      <c r="B2295" s="2" t="str">
        <f>IFERROR(__xludf.DUMMYFUNCTION("GOOGLETRANSLATE(A2295,""en"",""hi"")"),"पॉप कलाकार पुरस्कार पर पहुंचे")</f>
        <v>पॉप कलाकार पुरस्कार पर पहुंचे</v>
      </c>
    </row>
    <row r="2296">
      <c r="A2296" s="1" t="s">
        <v>2275</v>
      </c>
      <c r="B2296" s="2" t="str">
        <f>IFERROR(__xludf.DUMMYFUNCTION("GOOGLETRANSLATE(A2296,""en"",""hi"")"),"मध्यम वफ़ल रोब - खुद को फीता के एक सुंदर स्पर्श के साथ गर्मी में लपेटें!")</f>
        <v>मध्यम वफ़ल रोब - खुद को फीता के एक सुंदर स्पर्श के साथ गर्मी में लपेटें!</v>
      </c>
    </row>
    <row r="2297">
      <c r="A2297" s="1" t="s">
        <v>2276</v>
      </c>
      <c r="B2297" s="2" t="str">
        <f>IFERROR(__xludf.DUMMYFUNCTION("GOOGLETRANSLATE(A2297,""en"",""hi"")"),"एक युवा, सुंदर, काला और तन पिल्ला घास पर चल रहा है जबकि खुश और चंचल लग रहा है")</f>
        <v>एक युवा, सुंदर, काला और तन पिल्ला घास पर चल रहा है जबकि खुश और चंचल लग रहा है</v>
      </c>
    </row>
    <row r="2298">
      <c r="A2298" s="1" t="s">
        <v>2277</v>
      </c>
      <c r="B2298" s="2" t="str">
        <f>IFERROR(__xludf.DUMMYFUNCTION("GOOGLETRANSLATE(A2298,""en"",""hi"")"),"अभिनेता - जिम छोड़ना")</f>
        <v>अभिनेता - जिम छोड़ना</v>
      </c>
    </row>
    <row r="2299">
      <c r="A2299" s="1" t="s">
        <v>2278</v>
      </c>
      <c r="B2299" s="2" t="str">
        <f>IFERROR(__xludf.DUMMYFUNCTION("GOOGLETRANSLATE(A2299,""en"",""hi"")"),"हार्ड रॉक कलाकार लॉन्च में भाग लेते हैं")</f>
        <v>हार्ड रॉक कलाकार लॉन्च में भाग लेते हैं</v>
      </c>
    </row>
    <row r="2300">
      <c r="A2300" s="1" t="s">
        <v>2279</v>
      </c>
      <c r="B2300" s="2" t="str">
        <f>IFERROR(__xludf.DUMMYFUNCTION("GOOGLETRANSLATE(A2300,""en"",""hi"")"),"एक घर में गैलरी दीवार")</f>
        <v>एक घर में गैलरी दीवार</v>
      </c>
    </row>
    <row r="2301">
      <c r="A2301" s="1" t="s">
        <v>2280</v>
      </c>
      <c r="B2301" s="2" t="str">
        <f>IFERROR(__xludf.DUMMYFUNCTION("GOOGLETRANSLATE(A2301,""en"",""hi"")"),"व्यक्ति, एक पूर्व प्रोफेसर जो अब निदेशक के रूप में कार्य करता है, दौरे प्रतिभागियों से बात करता है।")</f>
        <v>व्यक्ति, एक पूर्व प्रोफेसर जो अब निदेशक के रूप में कार्य करता है, दौरे प्रतिभागियों से बात करता है।</v>
      </c>
    </row>
    <row r="2302">
      <c r="A2302" s="1" t="s">
        <v>2281</v>
      </c>
      <c r="B2302" s="2" t="str">
        <f>IFERROR(__xludf.DUMMYFUNCTION("GOOGLETRANSLATE(A2302,""en"",""hi"")"),"मेरे परिवार को जंजीर रॉकी तट पर समुद्र के बाहर देखने के साथ।")</f>
        <v>मेरे परिवार को जंजीर रॉकी तट पर समुद्र के बाहर देखने के साथ।</v>
      </c>
    </row>
    <row r="2303">
      <c r="A2303" s="1" t="s">
        <v>2282</v>
      </c>
      <c r="B2303" s="2" t="str">
        <f>IFERROR(__xludf.DUMMYFUNCTION("GOOGLETRANSLATE(A2303,""en"",""hi"")"),"एक सफेद पृष्ठभूमि वेक्टर कला चित्रण पर गाय")</f>
        <v>एक सफेद पृष्ठभूमि वेक्टर कला चित्रण पर गाय</v>
      </c>
    </row>
    <row r="2304">
      <c r="A2304" s="1" t="s">
        <v>2283</v>
      </c>
      <c r="B2304" s="2" t="str">
        <f>IFERROR(__xludf.DUMMYFUNCTION("GOOGLETRANSLATE(A2304,""en"",""hi"")"),"अभिनेता, नाटकीय और व्यक्ति प्रीमियर पर पहुंचे।")</f>
        <v>अभिनेता, नाटकीय और व्यक्ति प्रीमियर पर पहुंचे।</v>
      </c>
    </row>
    <row r="2305">
      <c r="A2305" s="1" t="s">
        <v>2284</v>
      </c>
      <c r="B2305" s="2" t="str">
        <f>IFERROR(__xludf.DUMMYFUNCTION("GOOGLETRANSLATE(A2305,""en"",""hi"")"),"टावर ब्लॉक में इन्फर्नो के बाद से सैकड़ों राजनेता और उसकी पार्टी के खिलाफ विरोध प्रदर्शन में शामिल हो गए")</f>
        <v>टावर ब्लॉक में इन्फर्नो के बाद से सैकड़ों राजनेता और उसकी पार्टी के खिलाफ विरोध प्रदर्शन में शामिल हो गए</v>
      </c>
    </row>
    <row r="2306">
      <c r="A2306" s="1" t="s">
        <v>2285</v>
      </c>
      <c r="B2306" s="2" t="str">
        <f>IFERROR(__xludf.DUMMYFUNCTION("GOOGLETRANSLATE(A2306,""en"",""hi"")"),"यद्यपि पेशेवर बॉक्सर ने मूल रूप से शेड्यूल डेट की तुलना में एक महीने से अधिक देर से अपना प्रशिक्षण शुरू किया, जिसने मनुष्य की चौकस आंखों के तहत तेजी से उठाया है")</f>
        <v>यद्यपि पेशेवर बॉक्सर ने मूल रूप से शेड्यूल डेट की तुलना में एक महीने से अधिक देर से अपना प्रशिक्षण शुरू किया, जिसने मनुष्य की चौकस आंखों के तहत तेजी से उठाया है</v>
      </c>
    </row>
    <row r="2307">
      <c r="A2307" s="1" t="s">
        <v>2286</v>
      </c>
      <c r="B2307" s="2" t="str">
        <f>IFERROR(__xludf.DUMMYFUNCTION("GOOGLETRANSLATE(A2307,""en"",""hi"")"),"व्यक्ति सौर पैनलों के शीर्ष से बर्फ को कैसे फावड़ा करने का विचार करता है")</f>
        <v>व्यक्ति सौर पैनलों के शीर्ष से बर्फ को कैसे फावड़ा करने का विचार करता है</v>
      </c>
    </row>
    <row r="2308">
      <c r="A2308" s="1" t="s">
        <v>2287</v>
      </c>
      <c r="B2308" s="2" t="str">
        <f>IFERROR(__xludf.DUMMYFUNCTION("GOOGLETRANSLATE(A2308,""en"",""hi"")"),"व्यक्ति की मुख्य सड़क टी महसूस करना शुरू कर देती है")</f>
        <v>व्यक्ति की मुख्य सड़क टी महसूस करना शुरू कर देती है</v>
      </c>
    </row>
    <row r="2309">
      <c r="A2309" s="1" t="s">
        <v>2288</v>
      </c>
      <c r="B2309" s="2" t="str">
        <f>IFERROR(__xludf.DUMMYFUNCTION("GOOGLETRANSLATE(A2309,""en"",""hi"")"),"तालिका पर झूठ बोलने वाले बैंकनोट्स, बंद कैप्चर किए गए वीडियो, डॉलर की पृष्ठभूमि बिल बेतरतीब ढंग से एक मेज पर बिखरी हुई")</f>
        <v>तालिका पर झूठ बोलने वाले बैंकनोट्स, बंद कैप्चर किए गए वीडियो, डॉलर की पृष्ठभूमि बिल बेतरतीब ढंग से एक मेज पर बिखरी हुई</v>
      </c>
    </row>
    <row r="2310">
      <c r="A2310" s="1" t="s">
        <v>2289</v>
      </c>
      <c r="B2310" s="2" t="str">
        <f>IFERROR(__xludf.DUMMYFUNCTION("GOOGLETRANSLATE(A2310,""en"",""hi"")"),"अगर मुझे आस्तीन टैटू मिले, तो यह होगा।")</f>
        <v>अगर मुझे आस्तीन टैटू मिले, तो यह होगा।</v>
      </c>
    </row>
    <row r="2311">
      <c r="A2311" s="1" t="s">
        <v>2290</v>
      </c>
      <c r="B2311" s="2" t="str">
        <f>IFERROR(__xludf.DUMMYFUNCTION("GOOGLETRANSLATE(A2311,""en"",""hi"")"),"यह देखो सही बेल्ट और जूते से परिपूर्ण है।")</f>
        <v>यह देखो सही बेल्ट और जूते से परिपूर्ण है।</v>
      </c>
    </row>
    <row r="2312">
      <c r="A2312" s="1" t="s">
        <v>2291</v>
      </c>
      <c r="B2312" s="2" t="str">
        <f>IFERROR(__xludf.DUMMYFUNCTION("GOOGLETRANSLATE(A2312,""en"",""hi"")"),"यहां मैं साल बाद हूं, एक ऐसे शहर में जो अब घर जैसा महसूस करता है, कुछ बेहतरीन दोस्तों के साथ, एक लड़की मांग सकती है।")</f>
        <v>यहां मैं साल बाद हूं, एक ऐसे शहर में जो अब घर जैसा महसूस करता है, कुछ बेहतरीन दोस्तों के साथ, एक लड़की मांग सकती है।</v>
      </c>
    </row>
    <row r="2313">
      <c r="A2313" s="1" t="s">
        <v>2292</v>
      </c>
      <c r="B2313" s="2" t="str">
        <f>IFERROR(__xludf.DUMMYFUNCTION("GOOGLETRANSLATE(A2313,""en"",""hi"")"),"व्यक्ति एक दोस्ताना मैच के दौरान फुटबॉल खिलाड़ी के आसपास पाने की कोशिश करता है।")</f>
        <v>व्यक्ति एक दोस्ताना मैच के दौरान फुटबॉल खिलाड़ी के आसपास पाने की कोशिश करता है।</v>
      </c>
    </row>
    <row r="2314">
      <c r="A2314" s="1" t="s">
        <v>2293</v>
      </c>
      <c r="B2314" s="2" t="str">
        <f>IFERROR(__xludf.DUMMYFUNCTION("GOOGLETRANSLATE(A2314,""en"",""hi"")"),"नावों और नौकाओं ने मरीना में मुर किया")</f>
        <v>नावों और नौकाओं ने मरीना में मुर किया</v>
      </c>
    </row>
    <row r="2315">
      <c r="A2315" s="1" t="s">
        <v>2294</v>
      </c>
      <c r="B2315" s="2" t="str">
        <f>IFERROR(__xludf.DUMMYFUNCTION("GOOGLETRANSLATE(A2315,""en"",""hi"")"),"महिला और राजनेता जहां उनका शादी समारोह आयोजित किया गया था।")</f>
        <v>महिला और राजनेता जहां उनका शादी समारोह आयोजित किया गया था।</v>
      </c>
    </row>
    <row r="2316">
      <c r="A2316" s="1" t="s">
        <v>2295</v>
      </c>
      <c r="B2316" s="2" t="str">
        <f>IFERROR(__xludf.DUMMYFUNCTION("GOOGLETRANSLATE(A2316,""en"",""hi"")"),"केबिन फिल्मिंग स्थान और पर्वत श्रृंखला के नजदीक।")</f>
        <v>केबिन फिल्मिंग स्थान और पर्वत श्रृंखला के नजदीक।</v>
      </c>
    </row>
    <row r="2317">
      <c r="A2317" s="1" t="s">
        <v>2296</v>
      </c>
      <c r="B2317" s="2" t="str">
        <f>IFERROR(__xludf.DUMMYFUNCTION("GOOGLETRANSLATE(A2317,""en"",""hi"")"),"पूर्व फुटबॉल कोच भीड़ का नेतृत्व करता है")</f>
        <v>पूर्व फुटबॉल कोच भीड़ का नेतृत्व करता है</v>
      </c>
    </row>
    <row r="2318">
      <c r="A2318" s="1" t="s">
        <v>2297</v>
      </c>
      <c r="B2318" s="2" t="str">
        <f>IFERROR(__xludf.DUMMYFUNCTION("GOOGLETRANSLATE(A2318,""en"",""hi"")"),"बालों के कट और बालों की शैली रखने के बीच अंतर का एक उदाहरण बनने के पहले और बाद में इसे दें।")</f>
        <v>बालों के कट और बालों की शैली रखने के बीच अंतर का एक उदाहरण बनने के पहले और बाद में इसे दें।</v>
      </c>
    </row>
    <row r="2319">
      <c r="A2319" s="1" t="s">
        <v>2298</v>
      </c>
      <c r="B2319" s="2" t="str">
        <f>IFERROR(__xludf.DUMMYFUNCTION("GOOGLETRANSLATE(A2319,""en"",""hi"")"),"सूर्यास्त में एक महासागर समुद्र तट पर एक सर्दी आकाश")</f>
        <v>सूर्यास्त में एक महासागर समुद्र तट पर एक सर्दी आकाश</v>
      </c>
    </row>
    <row r="2320">
      <c r="A2320" s="1" t="s">
        <v>2299</v>
      </c>
      <c r="B2320" s="2" t="str">
        <f>IFERROR(__xludf.DUMMYFUNCTION("GOOGLETRANSLATE(A2320,""en"",""hi"")"),"वॉटरकलर फूलों के साथ एक पैटर्न का चित्रण")</f>
        <v>वॉटरकलर फूलों के साथ एक पैटर्न का चित्रण</v>
      </c>
    </row>
    <row r="2321">
      <c r="A2321" s="1" t="s">
        <v>2300</v>
      </c>
      <c r="B2321" s="2" t="str">
        <f>IFERROR(__xludf.DUMMYFUNCTION("GOOGLETRANSLATE(A2321,""en"",""hi"")"),"एक लकड़ी के प्रतिबिंबित मंजिल पर अनगिनत धातु क्षेत्रों के साथ धीरे-धीरे व्यक्ति, नारंगी और नीले गोलाकार।")</f>
        <v>एक लकड़ी के प्रतिबिंबित मंजिल पर अनगिनत धातु क्षेत्रों के साथ धीरे-धीरे व्यक्ति, नारंगी और नीले गोलाकार।</v>
      </c>
    </row>
    <row r="2322">
      <c r="A2322" s="1" t="s">
        <v>2301</v>
      </c>
      <c r="B2322" s="2" t="str">
        <f>IFERROR(__xludf.DUMMYFUNCTION("GOOGLETRANSLATE(A2322,""en"",""hi"")"),"व्यक्ति इस तलवार को वीडियो गेम श्रृंखला में देता है क्योंकि वह सीखती है कि इसका उपयोग कैसे करें।")</f>
        <v>व्यक्ति इस तलवार को वीडियो गेम श्रृंखला में देता है क्योंकि वह सीखती है कि इसका उपयोग कैसे करें।</v>
      </c>
    </row>
    <row r="2323">
      <c r="A2323" s="1" t="s">
        <v>2302</v>
      </c>
      <c r="B2323" s="2" t="str">
        <f>IFERROR(__xludf.DUMMYFUNCTION("GOOGLETRANSLATE(A2323,""en"",""hi"")"),"ग्रीन स्क्रीन पर रूस्टर")</f>
        <v>ग्रीन स्क्रीन पर रूस्टर</v>
      </c>
    </row>
    <row r="2324">
      <c r="A2324" s="1" t="s">
        <v>2303</v>
      </c>
      <c r="B2324" s="2" t="str">
        <f>IFERROR(__xludf.DUMMYFUNCTION("GOOGLETRANSLATE(A2324,""en"",""hi"")"),"चरित्र व्यवसाय मैं इन हेल्मेटों में से एक होना पसंद करूंगा")</f>
        <v>चरित्र व्यवसाय मैं इन हेल्मेटों में से एक होना पसंद करूंगा</v>
      </c>
    </row>
    <row r="2325">
      <c r="A2325" s="1" t="s">
        <v>2304</v>
      </c>
      <c r="B2325" s="2" t="str">
        <f>IFERROR(__xludf.DUMMYFUNCTION("GOOGLETRANSLATE(A2325,""en"",""hi"")"),"एक फली में छोटे कैक्टस")</f>
        <v>एक फली में छोटे कैक्टस</v>
      </c>
    </row>
    <row r="2326">
      <c r="A2326" s="1" t="s">
        <v>2305</v>
      </c>
      <c r="B2326" s="2" t="str">
        <f>IFERROR(__xludf.DUMMYFUNCTION("GOOGLETRANSLATE(A2326,""en"",""hi"")"),"पर्यटक आकर्षण और अन्य प्राचीन खंडहर")</f>
        <v>पर्यटक आकर्षण और अन्य प्राचीन खंडहर</v>
      </c>
    </row>
    <row r="2327">
      <c r="A2327" s="1" t="s">
        <v>2306</v>
      </c>
      <c r="B2327" s="2" t="str">
        <f>IFERROR(__xludf.DUMMYFUNCTION("GOOGLETRANSLATE(A2327,""en"",""hi"")"),"भिक्षुओं ने उत्तरी शहर में एक मंदिर में प्रार्थना की।")</f>
        <v>भिक्षुओं ने उत्तरी शहर में एक मंदिर में प्रार्थना की।</v>
      </c>
    </row>
    <row r="2328">
      <c r="A2328" s="1" t="s">
        <v>2307</v>
      </c>
      <c r="B2328" s="2" t="str">
        <f>IFERROR(__xludf.DUMMYFUNCTION("GOOGLETRANSLATE(A2328,""en"",""hi"")"),"एक मां पर महिला बच्चे के कपड़ों को फोल्ड करने पर जाती है")</f>
        <v>एक मां पर महिला बच्चे के कपड़ों को फोल्ड करने पर जाती है</v>
      </c>
    </row>
    <row r="2329">
      <c r="A2329" s="1" t="s">
        <v>2308</v>
      </c>
      <c r="B2329" s="2" t="str">
        <f>IFERROR(__xludf.DUMMYFUNCTION("GOOGLETRANSLATE(A2329,""en"",""hi"")"),"एक छोटे बिल्ली के बच्चे की आंख।")</f>
        <v>एक छोटे बिल्ली के बच्चे की आंख।</v>
      </c>
    </row>
    <row r="2330">
      <c r="A2330" s="1" t="s">
        <v>2309</v>
      </c>
      <c r="B2330" s="2" t="str">
        <f>IFERROR(__xludf.DUMMYFUNCTION("GOOGLETRANSLATE(A2330,""en"",""hi"")"),"दिन की तस्वीर: फ्रॉस्टी मॉर्निंग")</f>
        <v>दिन की तस्वीर: फ्रॉस्टी मॉर्निंग</v>
      </c>
    </row>
    <row r="2331">
      <c r="A2331" s="1" t="s">
        <v>2310</v>
      </c>
      <c r="B2331" s="2" t="str">
        <f>IFERROR(__xludf.DUMMYFUNCTION("GOOGLETRANSLATE(A2331,""en"",""hi"")"),"पुरुष छात्र एक लैपटॉप के सामने सहयोग करते हैं")</f>
        <v>पुरुष छात्र एक लैपटॉप के सामने सहयोग करते हैं</v>
      </c>
    </row>
    <row r="2332">
      <c r="A2332" s="1" t="s">
        <v>2311</v>
      </c>
      <c r="B2332" s="2" t="str">
        <f>IFERROR(__xludf.DUMMYFUNCTION("GOOGLETRANSLATE(A2332,""en"",""hi"")"),"सूत्रों और ग्राफ के साथ एक अंधेरे पृष्ठभूमि पर सीखने और ज्यामिति सफेद के विषय पर निर्बाध पैटर्न #")</f>
        <v>सूत्रों और ग्राफ के साथ एक अंधेरे पृष्ठभूमि पर सीखने और ज्यामिति सफेद के विषय पर निर्बाध पैटर्न #</v>
      </c>
    </row>
    <row r="2333">
      <c r="A2333" s="1" t="s">
        <v>2312</v>
      </c>
      <c r="B2333" s="2" t="str">
        <f>IFERROR(__xludf.DUMMYFUNCTION("GOOGLETRANSLATE(A2333,""en"",""hi"")"),"सच्चाई यह है कि लोकतंत्र दुनिया भर में गिरावट में है।")</f>
        <v>सच्चाई यह है कि लोकतंत्र दुनिया भर में गिरावट में है।</v>
      </c>
    </row>
    <row r="2334">
      <c r="A2334" s="1" t="s">
        <v>2313</v>
      </c>
      <c r="B2334" s="2" t="str">
        <f>IFERROR(__xludf.DUMMYFUNCTION("GOOGLETRANSLATE(A2334,""en"",""hi"")"),"एक महिला का पोर्ट्रेट एक मल पर झुकाव और मुस्कुराते हुए")</f>
        <v>एक महिला का पोर्ट्रेट एक मल पर झुकाव और मुस्कुराते हुए</v>
      </c>
    </row>
    <row r="2335">
      <c r="A2335" s="1" t="s">
        <v>2314</v>
      </c>
      <c r="B2335" s="2" t="str">
        <f>IFERROR(__xludf.DUMMYFUNCTION("GOOGLETRANSLATE(A2335,""en"",""hi"")"),"केवल 540 के लिए, आप मीटिंग रूम बुक कर सकते हैं")</f>
        <v>केवल 540 के लिए, आप मीटिंग रूम बुक कर सकते हैं</v>
      </c>
    </row>
    <row r="2336">
      <c r="A2336" s="1" t="s">
        <v>2315</v>
      </c>
      <c r="B2336" s="2" t="str">
        <f>IFERROR(__xludf.DUMMYFUNCTION("GOOGLETRANSLATE(A2336,""en"",""hi"")"),"कार्टून महिला एक लाल पोशाक पर कोशिश कर रही है - स्टॉक वेक्टर #")</f>
        <v>कार्टून महिला एक लाल पोशाक पर कोशिश कर रही है - स्टॉक वेक्टर #</v>
      </c>
    </row>
    <row r="2337">
      <c r="A2337" s="1" t="s">
        <v>2316</v>
      </c>
      <c r="B2337" s="2" t="str">
        <f>IFERROR(__xludf.DUMMYFUNCTION("GOOGLETRANSLATE(A2337,""en"",""hi"")"),"यह कुरकुरा चमड़ी, सिंगापुर पकवान और भोजन परम महसूस है - अच्छा आराम भोजन।")</f>
        <v>यह कुरकुरा चमड़ी, सिंगापुर पकवान और भोजन परम महसूस है - अच्छा आराम भोजन।</v>
      </c>
    </row>
    <row r="2338">
      <c r="A2338" s="1" t="s">
        <v>2317</v>
      </c>
      <c r="B2338" s="2" t="str">
        <f>IFERROR(__xludf.DUMMYFUNCTION("GOOGLETRANSLATE(A2338,""en"",""hi"")"),"अमेरिकी फुटबॉल खिलाड़ी अपने खिलाड़ियों के साथ एक नाटक पर जाता है।")</f>
        <v>अमेरिकी फुटबॉल खिलाड़ी अपने खिलाड़ियों के साथ एक नाटक पर जाता है।</v>
      </c>
    </row>
    <row r="2339">
      <c r="A2339" s="1" t="s">
        <v>2318</v>
      </c>
      <c r="B2339" s="2" t="str">
        <f>IFERROR(__xludf.DUMMYFUNCTION("GOOGLETRANSLATE(A2339,""en"",""hi"")"),"अभिनेता ऑस्ट्रेलियाई प्रीमियर में भाग लेता है")</f>
        <v>अभिनेता ऑस्ट्रेलियाई प्रीमियर में भाग लेता है</v>
      </c>
    </row>
    <row r="2340">
      <c r="A2340" s="1" t="s">
        <v>2319</v>
      </c>
      <c r="B2340" s="2" t="str">
        <f>IFERROR(__xludf.DUMMYFUNCTION("GOOGLETRANSLATE(A2340,""en"",""hi"")"),"काले जांघ उच्च जूते पूरे गिरावट और सर्दियों में महान संगठनों के लिए बनाते हैं!")</f>
        <v>काले जांघ उच्च जूते पूरे गिरावट और सर्दियों में महान संगठनों के लिए बनाते हैं!</v>
      </c>
    </row>
    <row r="2341">
      <c r="A2341" s="1" t="s">
        <v>2320</v>
      </c>
      <c r="B2341" s="2" t="str">
        <f>IFERROR(__xludf.DUMMYFUNCTION("GOOGLETRANSLATE(A2341,""en"",""hi"")"),"जैसा कि रविवार को देखा गया है, पुराने शहर में इमारतों और एक मस्जिद क्षतिग्रस्त हो गई थी।")</f>
        <v>जैसा कि रविवार को देखा गया है, पुराने शहर में इमारतों और एक मस्जिद क्षतिग्रस्त हो गई थी।</v>
      </c>
    </row>
    <row r="2342">
      <c r="A2342" s="1" t="s">
        <v>2321</v>
      </c>
      <c r="B2342" s="2" t="str">
        <f>IFERROR(__xludf.DUMMYFUNCTION("GOOGLETRANSLATE(A2342,""en"",""hi"")"),"आधे हरे और आधा बेज के साथ एक क्षेत्र का एक हवाई दृश्य।")</f>
        <v>आधे हरे और आधा बेज के साथ एक क्षेत्र का एक हवाई दृश्य।</v>
      </c>
    </row>
    <row r="2343">
      <c r="A2343" s="1" t="s">
        <v>2322</v>
      </c>
      <c r="B2343" s="2" t="str">
        <f>IFERROR(__xludf.DUMMYFUNCTION("GOOGLETRANSLATE(A2343,""en"",""hi"")"),"एथलीट अपने शक्तिशाली हाथ और कंधे को दिखाता है।")</f>
        <v>एथलीट अपने शक्तिशाली हाथ और कंधे को दिखाता है।</v>
      </c>
    </row>
    <row r="2344">
      <c r="A2344" s="1" t="s">
        <v>2323</v>
      </c>
      <c r="B2344" s="2" t="str">
        <f>IFERROR(__xludf.DUMMYFUNCTION("GOOGLETRANSLATE(A2344,""en"",""hi"")"),"पैसे बचाने के विकल्प के लिए अपना खुद का दुल्हन गुलदस्ता बनाएं!")</f>
        <v>पैसे बचाने के विकल्प के लिए अपना खुद का दुल्हन गुलदस्ता बनाएं!</v>
      </c>
    </row>
    <row r="2345">
      <c r="A2345" s="1" t="s">
        <v>2324</v>
      </c>
      <c r="B2345" s="2" t="str">
        <f>IFERROR(__xludf.DUMMYFUNCTION("GOOGLETRANSLATE(A2345,""en"",""hi"")"),"पृथ्वी और पेड़ के साथ विश्व पोस्टर को बचाओ")</f>
        <v>पृथ्वी और पेड़ के साथ विश्व पोस्टर को बचाओ</v>
      </c>
    </row>
    <row r="2346">
      <c r="A2346" s="1" t="s">
        <v>2325</v>
      </c>
      <c r="B2346" s="2" t="str">
        <f>IFERROR(__xludf.DUMMYFUNCTION("GOOGLETRANSLATE(A2346,""en"",""hi"")"),"कपड़ों में बोहो डिजाइन वसंत और गर्मी के लिए बहुत लोकप्रिय हैं।")</f>
        <v>कपड़ों में बोहो डिजाइन वसंत और गर्मी के लिए बहुत लोकप्रिय हैं।</v>
      </c>
    </row>
    <row r="2347">
      <c r="A2347" s="1" t="s">
        <v>2326</v>
      </c>
      <c r="B2347" s="2" t="str">
        <f>IFERROR(__xludf.DUMMYFUNCTION("GOOGLETRANSLATE(A2347,""en"",""hi"")"),"गर्दन पर चलने वाली गर्दन के चारों ओर लपेटा गर्म ऊन कोट और स्कार्फ में सुंदर लड़की।")</f>
        <v>गर्दन पर चलने वाली गर्दन के चारों ओर लपेटा गर्म ऊन कोट और स्कार्फ में सुंदर लड़की।</v>
      </c>
    </row>
    <row r="2348">
      <c r="A2348" s="1" t="s">
        <v>2327</v>
      </c>
      <c r="B2348" s="2" t="str">
        <f>IFERROR(__xludf.DUMMYFUNCTION("GOOGLETRANSLATE(A2348,""en"",""hi"")"),"अभिनेता ने व्यक्ति के साथ एक फोटो के लिए तैयार किया।")</f>
        <v>अभिनेता ने व्यक्ति के साथ एक फोटो के लिए तैयार किया।</v>
      </c>
    </row>
    <row r="2349">
      <c r="A2349" s="1" t="s">
        <v>2328</v>
      </c>
      <c r="B2349" s="2" t="str">
        <f>IFERROR(__xludf.DUMMYFUNCTION("GOOGLETRANSLATE(A2349,""en"",""hi"")"),"हरे सागर पर छोटी नाव")</f>
        <v>हरे सागर पर छोटी नाव</v>
      </c>
    </row>
    <row r="2350">
      <c r="A2350" s="1" t="s">
        <v>2329</v>
      </c>
      <c r="B2350" s="2" t="str">
        <f>IFERROR(__xludf.DUMMYFUNCTION("GOOGLETRANSLATE(A2350,""en"",""hi"")"),"व्यक्ति रविवार को पिकनिक में ग्रिल पर पहला बर्गर रखता है।")</f>
        <v>व्यक्ति रविवार को पिकनिक में ग्रिल पर पहला बर्गर रखता है।</v>
      </c>
    </row>
    <row r="2351">
      <c r="A2351" s="1" t="s">
        <v>2330</v>
      </c>
      <c r="B2351" s="2" t="str">
        <f>IFERROR(__xludf.DUMMYFUNCTION("GOOGLETRANSLATE(A2351,""en"",""hi"")"),"समुद्र में तैरने वाले लोगों के साथ पड़ोस पैनिंग समय चूक।")</f>
        <v>समुद्र में तैरने वाले लोगों के साथ पड़ोस पैनिंग समय चूक।</v>
      </c>
    </row>
    <row r="2352">
      <c r="A2352" s="1" t="s">
        <v>2331</v>
      </c>
      <c r="B2352" s="2" t="str">
        <f>IFERROR(__xludf.DUMMYFUNCTION("GOOGLETRANSLATE(A2352,""en"",""hi"")"),"व्यक्ति को पदार्थ के प्रति संबंध सीखने के लिए एक पहाड़ पर चढ़ना चाहिए, और इसलिए अपने शरीर के लिए, इसके लिए घर पर है, हालांकि आप नहीं हैं।")</f>
        <v>व्यक्ति को पदार्थ के प्रति संबंध सीखने के लिए एक पहाड़ पर चढ़ना चाहिए, और इसलिए अपने शरीर के लिए, इसके लिए घर पर है, हालांकि आप नहीं हैं।</v>
      </c>
    </row>
    <row r="2353">
      <c r="A2353" s="1" t="s">
        <v>2332</v>
      </c>
      <c r="B2353" s="2" t="str">
        <f>IFERROR(__xludf.DUMMYFUNCTION("GOOGLETRANSLATE(A2353,""en"",""hi"")"),"... गार्डन गेट पर चढ़ने वाले गुलाब के साथ एक सफेद पिकेट बाड़ में कुटीर उद्यान को संलग्न करें ... और शायद मैं करूंगा।")</f>
        <v>... गार्डन गेट पर चढ़ने वाले गुलाब के साथ एक सफेद पिकेट बाड़ में कुटीर उद्यान को संलग्न करें ... और शायद मैं करूंगा।</v>
      </c>
    </row>
    <row r="2354">
      <c r="A2354" s="1" t="s">
        <v>2333</v>
      </c>
      <c r="B2354" s="2" t="str">
        <f>IFERROR(__xludf.DUMMYFUNCTION("GOOGLETRANSLATE(A2354,""en"",""hi"")"),"फिल्म के लिए फिल्मांकन के दौरान एक नाव पर")</f>
        <v>फिल्म के लिए फिल्मांकन के दौरान एक नाव पर</v>
      </c>
    </row>
    <row r="2355">
      <c r="A2355" s="1" t="s">
        <v>2334</v>
      </c>
      <c r="B2355" s="2" t="str">
        <f>IFERROR(__xludf.DUMMYFUNCTION("GOOGLETRANSLATE(A2355,""en"",""hi"")"),"गोल्डन क्रॉस, एक काले चमकती पृष्ठभूमि पर विश्वास का प्रतीक।")</f>
        <v>गोल्डन क्रॉस, एक काले चमकती पृष्ठभूमि पर विश्वास का प्रतीक।</v>
      </c>
    </row>
    <row r="2356">
      <c r="A2356" s="1" t="s">
        <v>2335</v>
      </c>
      <c r="B2356" s="2" t="str">
        <f>IFERROR(__xludf.DUMMYFUNCTION("GOOGLETRANSLATE(A2356,""en"",""hi"")"),"नर और मादा प्रतीकों का निर्बाध पैटर्न")</f>
        <v>नर और मादा प्रतीकों का निर्बाध पैटर्न</v>
      </c>
    </row>
    <row r="2357">
      <c r="A2357" s="1" t="s">
        <v>2336</v>
      </c>
      <c r="B2357" s="2" t="str">
        <f>IFERROR(__xludf.DUMMYFUNCTION("GOOGLETRANSLATE(A2357,""en"",""hi"")"),"विंटेज का वेक्टर चित्रण अभी भी एक गिलास के साथ जीवन, शराब और अंगूर की एक बोतल")</f>
        <v>विंटेज का वेक्टर चित्रण अभी भी एक गिलास के साथ जीवन, शराब और अंगूर की एक बोतल</v>
      </c>
    </row>
    <row r="2358">
      <c r="A2358" s="1" t="s">
        <v>2337</v>
      </c>
      <c r="B2358" s="2" t="str">
        <f>IFERROR(__xludf.DUMMYFUNCTION("GOOGLETRANSLATE(A2358,""en"",""hi"")"),"गार्डनर एक हाथ से एक हाथ के साथ घास काटने - धीमी गति में आयोजित लॉनमोवर")</f>
        <v>गार्डनर एक हाथ से एक हाथ के साथ घास काटने - धीमी गति में आयोजित लॉनमोवर</v>
      </c>
    </row>
    <row r="2359">
      <c r="A2359" s="1" t="s">
        <v>2338</v>
      </c>
      <c r="B2359" s="2" t="str">
        <f>IFERROR(__xludf.DUMMYFUNCTION("GOOGLETRANSLATE(A2359,""en"",""hi"")"),"एक क्रिसमस का पेड़ हाथों से बना है")</f>
        <v>एक क्रिसमस का पेड़ हाथों से बना है</v>
      </c>
    </row>
    <row r="2360">
      <c r="A2360" s="1" t="s">
        <v>2339</v>
      </c>
      <c r="B2360" s="2" t="str">
        <f>IFERROR(__xludf.DUMMYFUNCTION("GOOGLETRANSLATE(A2360,""en"",""hi"")"),"एक शाखा से लटका एक मकड़ी")</f>
        <v>एक शाखा से लटका एक मकड़ी</v>
      </c>
    </row>
    <row r="2361">
      <c r="A2361" s="1" t="s">
        <v>2340</v>
      </c>
      <c r="B2361" s="2" t="str">
        <f>IFERROR(__xludf.DUMMYFUNCTION("GOOGLETRANSLATE(A2361,""en"",""hi"")"),"एक जोड़े एक क्लासिक कार शो के दौरान कारों को देखता है।")</f>
        <v>एक जोड़े एक क्लासिक कार शो के दौरान कारों को देखता है।</v>
      </c>
    </row>
    <row r="2362">
      <c r="A2362" s="1" t="s">
        <v>2341</v>
      </c>
      <c r="B2362" s="2" t="str">
        <f>IFERROR(__xludf.DUMMYFUNCTION("GOOGLETRANSLATE(A2362,""en"",""hi"")"),"एक पीले लिफाफे में ईमेल")</f>
        <v>एक पीले लिफाफे में ईमेल</v>
      </c>
    </row>
    <row r="2363">
      <c r="A2363" s="1" t="s">
        <v>2342</v>
      </c>
      <c r="B2363" s="2" t="str">
        <f>IFERROR(__xludf.DUMMYFUNCTION("GOOGLETRANSLATE(A2363,""en"",""hi"")"),"खेल टीम के खिलाफ पिचर पिच")</f>
        <v>खेल टीम के खिलाफ पिचर पिच</v>
      </c>
    </row>
    <row r="2364">
      <c r="A2364" s="1" t="s">
        <v>2343</v>
      </c>
      <c r="B2364" s="2" t="str">
        <f>IFERROR(__xludf.DUMMYFUNCTION("GOOGLETRANSLATE(A2364,""en"",""hi"")"),"एक सफेद पृष्ठभूमि पर नीले बर्फ के गुच्छे के साथ निर्बाध पैटर्न")</f>
        <v>एक सफेद पृष्ठभूमि पर नीले बर्फ के गुच्छे के साथ निर्बाध पैटर्न</v>
      </c>
    </row>
    <row r="2365">
      <c r="A2365" s="1" t="s">
        <v>2344</v>
      </c>
      <c r="B2365" s="2" t="str">
        <f>IFERROR(__xludf.DUMMYFUNCTION("GOOGLETRANSLATE(A2365,""en"",""hi"")"),"टीवी व्यक्तित्व नदी पर एक उच्च तार चलता है।")</f>
        <v>टीवी व्यक्तित्व नदी पर एक उच्च तार चलता है।</v>
      </c>
    </row>
    <row r="2366">
      <c r="A2366" s="1" t="s">
        <v>2345</v>
      </c>
      <c r="B2366" s="2" t="str">
        <f>IFERROR(__xludf.DUMMYFUNCTION("GOOGLETRANSLATE(A2366,""en"",""hi"")"),"बारिश में पिरामिड चरण का एक सामान्य दृश्य")</f>
        <v>बारिश में पिरामिड चरण का एक सामान्य दृश्य</v>
      </c>
    </row>
    <row r="2367">
      <c r="A2367" s="1" t="s">
        <v>2346</v>
      </c>
      <c r="B2367" s="2" t="str">
        <f>IFERROR(__xludf.DUMMYFUNCTION("GOOGLETRANSLATE(A2367,""en"",""hi"")"),"त्यौहार के दौरान मनोरंजन जिला बड़ी बर्फ मूर्तियों की मेजबानी करता है")</f>
        <v>त्यौहार के दौरान मनोरंजन जिला बड़ी बर्फ मूर्तियों की मेजबानी करता है</v>
      </c>
    </row>
    <row r="2368">
      <c r="A2368" s="1" t="s">
        <v>2347</v>
      </c>
      <c r="B2368" s="2" t="str">
        <f>IFERROR(__xludf.DUMMYFUNCTION("GOOGLETRANSLATE(A2368,""en"",""hi"")"),"प्यारी छोटी लड़की का 4K पोर्ट्रेट अपने शोरबा के साथ पार्क में एक आइसक्रीम का आनंद ले रहा है")</f>
        <v>प्यारी छोटी लड़की का 4K पोर्ट्रेट अपने शोरबा के साथ पार्क में एक आइसक्रीम का आनंद ले रहा है</v>
      </c>
    </row>
    <row r="2369">
      <c r="A2369" s="1" t="s">
        <v>2348</v>
      </c>
      <c r="B2369" s="2" t="str">
        <f>IFERROR(__xludf.DUMMYFUNCTION("GOOGLETRANSLATE(A2369,""en"",""hi"")"),"सबसे अच्छे धब्बे")</f>
        <v>सबसे अच्छे धब्बे</v>
      </c>
    </row>
    <row r="2370">
      <c r="A2370" s="1" t="s">
        <v>2349</v>
      </c>
      <c r="B2370" s="2" t="str">
        <f>IFERROR(__xludf.DUMMYFUNCTION("GOOGLETRANSLATE(A2370,""en"",""hi"")"),"एक खेल के दौरान बर्फ पर खेल टीम के आइस हॉकी केंद्र स्केट्स")</f>
        <v>एक खेल के दौरान बर्फ पर खेल टीम के आइस हॉकी केंद्र स्केट्स</v>
      </c>
    </row>
    <row r="2371">
      <c r="A2371" s="1" t="s">
        <v>2350</v>
      </c>
      <c r="B2371" s="2" t="str">
        <f>IFERROR(__xludf.DUMMYFUNCTION("GOOGLETRANSLATE(A2371,""en"",""hi"")"),"पीले रंग की पृष्ठभूमि पर पत्तियों और फूलों की सार ज्यामितीय सीमा")</f>
        <v>पीले रंग की पृष्ठभूमि पर पत्तियों और फूलों की सार ज्यामितीय सीमा</v>
      </c>
    </row>
    <row r="2372">
      <c r="A2372" s="1" t="s">
        <v>2351</v>
      </c>
      <c r="B2372" s="2" t="str">
        <f>IFERROR(__xludf.DUMMYFUNCTION("GOOGLETRANSLATE(A2372,""en"",""hi"")"),"रिज़ॉर्ट में भोजन कक्ष")</f>
        <v>रिज़ॉर्ट में भोजन कक्ष</v>
      </c>
    </row>
    <row r="2373">
      <c r="A2373" s="1" t="s">
        <v>2352</v>
      </c>
      <c r="B2373" s="2" t="str">
        <f>IFERROR(__xludf.DUMMYFUNCTION("GOOGLETRANSLATE(A2373,""en"",""hi"")"),"मुख्य मंजिल में मध्य में एक अंडाकार द्वीप पर एक तोप, वैगन और असली भरवां घोड़े के साथ कलाकृतियों का प्रदर्शन होता है।")</f>
        <v>मुख्य मंजिल में मध्य में एक अंडाकार द्वीप पर एक तोप, वैगन और असली भरवां घोड़े के साथ कलाकृतियों का प्रदर्शन होता है।</v>
      </c>
    </row>
    <row r="2374">
      <c r="A2374" s="1" t="s">
        <v>2353</v>
      </c>
      <c r="B2374" s="2" t="str">
        <f>IFERROR(__xludf.DUMMYFUNCTION("GOOGLETRANSLATE(A2374,""en"",""hi"")"),"ऐतिहासिक शहर और नदी का हवाई दृश्य")</f>
        <v>ऐतिहासिक शहर और नदी का हवाई दृश्य</v>
      </c>
    </row>
    <row r="2375">
      <c r="A2375" s="1" t="s">
        <v>2354</v>
      </c>
      <c r="B2375" s="2" t="str">
        <f>IFERROR(__xludf.DUMMYFUNCTION("GOOGLETRANSLATE(A2375,""en"",""hi"")"),"घरेलू क्वार्टर - योजनाओं पर सीढ़ियों के ऊपर और नीचे।")</f>
        <v>घरेलू क्वार्टर - योजनाओं पर सीढ़ियों के ऊपर और नीचे।</v>
      </c>
    </row>
    <row r="2376">
      <c r="A2376" s="1" t="s">
        <v>2355</v>
      </c>
      <c r="B2376" s="2" t="str">
        <f>IFERROR(__xludf.DUMMYFUNCTION("GOOGLETRANSLATE(A2376,""en"",""hi"")"),"जो लोग सोचते हैं कि धातु बुराई है, यह उनकी प्यारी पत्नी और बच्चों के साथ कठोर रॉक कलाकार है।")</f>
        <v>जो लोग सोचते हैं कि धातु बुराई है, यह उनकी प्यारी पत्नी और बच्चों के साथ कठोर रॉक कलाकार है।</v>
      </c>
    </row>
    <row r="2377">
      <c r="A2377" s="1" t="s">
        <v>2356</v>
      </c>
      <c r="B2377" s="2" t="str">
        <f>IFERROR(__xludf.DUMMYFUNCTION("GOOGLETRANSLATE(A2377,""en"",""hi"")"),"ऐप्पल ट्री - ऑफ़ ऑफ़ द विज़ार्ड")</f>
        <v>ऐप्पल ट्री - ऑफ़ ऑफ़ द विज़ार्ड</v>
      </c>
    </row>
    <row r="2378">
      <c r="A2378" s="1" t="s">
        <v>2357</v>
      </c>
      <c r="B2378" s="2" t="str">
        <f>IFERROR(__xludf.DUMMYFUNCTION("GOOGLETRANSLATE(A2378,""en"",""hi"")"),"एक बर्तन में बोन्साई पेड़ के रूप में जीव")</f>
        <v>एक बर्तन में बोन्साई पेड़ के रूप में जीव</v>
      </c>
    </row>
    <row r="2379">
      <c r="A2379" s="1" t="s">
        <v>2358</v>
      </c>
      <c r="B2379" s="2" t="str">
        <f>IFERROR(__xludf.DUMMYFUNCTION("GOOGLETRANSLATE(A2379,""en"",""hi"")"),"राजनीतिज्ञ द्वारा सैन्य संघर्ष के दौरान अपने मुख्यालय के रूप में उपयोग किए गए घर की एक पेंटिंग से एक उत्कीर्णन")</f>
        <v>राजनीतिज्ञ द्वारा सैन्य संघर्ष के दौरान अपने मुख्यालय के रूप में उपयोग किए गए घर की एक पेंटिंग से एक उत्कीर्णन</v>
      </c>
    </row>
    <row r="2380">
      <c r="A2380" s="1" t="s">
        <v>2359</v>
      </c>
      <c r="B2380" s="2" t="str">
        <f>IFERROR(__xludf.DUMMYFUNCTION("GOOGLETRANSLATE(A2380,""en"",""hi"")"),"आप इस चमड़े के टोटे पर कुचलते हैं?")</f>
        <v>आप इस चमड़े के टोटे पर कुचलते हैं?</v>
      </c>
    </row>
    <row r="2381">
      <c r="A2381" s="1" t="s">
        <v>2360</v>
      </c>
      <c r="B2381" s="2" t="str">
        <f>IFERROR(__xludf.DUMMYFUNCTION("GOOGLETRANSLATE(A2381,""en"",""hi"")"),"ऊपरी पहुंच में ठंडा करना।")</f>
        <v>ऊपरी पहुंच में ठंडा करना।</v>
      </c>
    </row>
    <row r="2382">
      <c r="A2382" s="1" t="s">
        <v>2361</v>
      </c>
      <c r="B2382" s="2" t="str">
        <f>IFERROR(__xludf.DUMMYFUNCTION("GOOGLETRANSLATE(A2382,""en"",""hi"")"),"एक महिला एक तूफानी समुद्र की ओर देख रही है")</f>
        <v>एक महिला एक तूफानी समुद्र की ओर देख रही है</v>
      </c>
    </row>
    <row r="2383">
      <c r="A2383" s="1" t="s">
        <v>2362</v>
      </c>
      <c r="B2383" s="2" t="str">
        <f>IFERROR(__xludf.DUMMYFUNCTION("GOOGLETRANSLATE(A2383,""en"",""hi"")"),"एक आवासीय भवनों का कब्जा बाहरी")</f>
        <v>एक आवासीय भवनों का कब्जा बाहरी</v>
      </c>
    </row>
    <row r="2384">
      <c r="A2384" s="1" t="s">
        <v>2363</v>
      </c>
      <c r="B2384" s="2" t="str">
        <f>IFERROR(__xludf.DUMMYFUNCTION("GOOGLETRANSLATE(A2384,""en"",""hi"")"),"रिक्त स्क्रीन के साथ एक लैपटॉप पर हाथ टाइपिंग")</f>
        <v>रिक्त स्क्रीन के साथ एक लैपटॉप पर हाथ टाइपिंग</v>
      </c>
    </row>
    <row r="2385">
      <c r="A2385" s="1" t="s">
        <v>2364</v>
      </c>
      <c r="B2385" s="2" t="str">
        <f>IFERROR(__xludf.DUMMYFUNCTION("GOOGLETRANSLATE(A2385,""en"",""hi"")"),"त्यौहार पोर्ट्रेट स्टूडियो में पॉज़ से अभिनेता")</f>
        <v>त्यौहार पोर्ट्रेट स्टूडियो में पॉज़ से अभिनेता</v>
      </c>
    </row>
    <row r="2386">
      <c r="A2386" s="1" t="s">
        <v>2365</v>
      </c>
      <c r="B2386" s="2" t="str">
        <f>IFERROR(__xludf.DUMMYFUNCTION("GOOGLETRANSLATE(A2386,""en"",""hi"")"),"पेशेवर बॉक्सर खेल टीम बनाम खेल में भाग लेता है।")</f>
        <v>पेशेवर बॉक्सर खेल टीम बनाम खेल में भाग लेता है।</v>
      </c>
    </row>
    <row r="2387">
      <c r="A2387" s="1" t="s">
        <v>2366</v>
      </c>
      <c r="B2387" s="2" t="str">
        <f>IFERROR(__xludf.DUMMYFUNCTION("GOOGLETRANSLATE(A2387,""en"",""hi"")"),"शो के हिस्से के रूप में शो के दौरान एक मॉडल रनवे चलता है।")</f>
        <v>शो के हिस्से के रूप में शो के दौरान एक मॉडल रनवे चलता है।</v>
      </c>
    </row>
    <row r="2388">
      <c r="A2388" s="1" t="s">
        <v>2367</v>
      </c>
      <c r="B2388" s="2" t="str">
        <f>IFERROR(__xludf.DUMMYFUNCTION("GOOGLETRANSLATE(A2388,""en"",""hi"")"),"सितारों के तहत - ©")</f>
        <v>सितारों के तहत - ©</v>
      </c>
    </row>
    <row r="2389">
      <c r="A2389" s="1" t="s">
        <v>2368</v>
      </c>
      <c r="B2389" s="2" t="str">
        <f>IFERROR(__xludf.DUMMYFUNCTION("GOOGLETRANSLATE(A2389,""en"",""hi"")"),"चश्मा अपील? अभिनेता ने एक सफेद शर्ट और ग्रे सूट जैकेट को बनाया क्योंकि उन्होंने गोलाकार चश्मा दान किया")</f>
        <v>चश्मा अपील? अभिनेता ने एक सफेद शर्ट और ग्रे सूट जैकेट को बनाया क्योंकि उन्होंने गोलाकार चश्मा दान किया</v>
      </c>
    </row>
    <row r="2390">
      <c r="A2390" s="1" t="s">
        <v>2369</v>
      </c>
      <c r="B2390" s="2" t="str">
        <f>IFERROR(__xludf.DUMMYFUNCTION("GOOGLETRANSLATE(A2390,""en"",""hi"")"),"जैविक जीनस और समुद्र से बाहर कूदना")</f>
        <v>जैविक जीनस और समुद्र से बाहर कूदना</v>
      </c>
    </row>
    <row r="2391">
      <c r="A2391" s="1" t="s">
        <v>2370</v>
      </c>
      <c r="B2391" s="2" t="str">
        <f>IFERROR(__xludf.DUMMYFUNCTION("GOOGLETRANSLATE(A2391,""en"",""hi"")"),"अभिनेता इस फर में बंडल किए गए - प्रयास चलते समय ट्रिम कोट।")</f>
        <v>अभिनेता इस फर में बंडल किए गए - प्रयास चलते समय ट्रिम कोट।</v>
      </c>
    </row>
    <row r="2392">
      <c r="A2392" s="1" t="s">
        <v>2371</v>
      </c>
      <c r="B2392" s="2" t="str">
        <f>IFERROR(__xludf.DUMMYFUNCTION("GOOGLETRANSLATE(A2392,""en"",""hi"")"),"धर्म, मानव भाषा के साथ एक सजावटी निर्बाध पैटर्न।")</f>
        <v>धर्म, मानव भाषा के साथ एक सजावटी निर्बाध पैटर्न।</v>
      </c>
    </row>
    <row r="2393">
      <c r="A2393" s="1" t="s">
        <v>2372</v>
      </c>
      <c r="B2393" s="2" t="str">
        <f>IFERROR(__xludf.DUMMYFUNCTION("GOOGLETRANSLATE(A2393,""en"",""hi"")"),"आदमी एक यातायात संकेत के साथ बंद हो जाता है")</f>
        <v>आदमी एक यातायात संकेत के साथ बंद हो जाता है</v>
      </c>
    </row>
    <row r="2394">
      <c r="A2394" s="1" t="s">
        <v>2373</v>
      </c>
      <c r="B2394" s="2" t="str">
        <f>IFERROR(__xludf.DUMMYFUNCTION("GOOGLETRANSLATE(A2394,""en"",""hi"")"),"अंधेरे में प्रकाश की चिंगारी")</f>
        <v>अंधेरे में प्रकाश की चिंगारी</v>
      </c>
    </row>
    <row r="2395">
      <c r="A2395" s="1" t="s">
        <v>2374</v>
      </c>
      <c r="B2395" s="2" t="str">
        <f>IFERROR(__xludf.DUMMYFUNCTION("GOOGLETRANSLATE(A2395,""en"",""hi"")"),"युवा लड़की स्टॉक फुटेज वीडियो के होटल लॉबी में एक बिल्ली की एक तस्वीर लेती है")</f>
        <v>युवा लड़की स्टॉक फुटेज वीडियो के होटल लॉबी में एक बिल्ली की एक तस्वीर लेती है</v>
      </c>
    </row>
    <row r="2396">
      <c r="A2396" s="1" t="s">
        <v>2375</v>
      </c>
      <c r="B2396" s="2" t="str">
        <f>IFERROR(__xludf.DUMMYFUNCTION("GOOGLETRANSLATE(A2396,""en"",""hi"")"),"महान लोगों ने पुलिसकर्मी का दौरा किया जो अपने भविष्य के घर की रक्षा करेंगे।")</f>
        <v>महान लोगों ने पुलिसकर्मी का दौरा किया जो अपने भविष्य के घर की रक्षा करेंगे।</v>
      </c>
    </row>
    <row r="2397">
      <c r="A2397" s="1" t="s">
        <v>2376</v>
      </c>
      <c r="B2397" s="2" t="str">
        <f>IFERROR(__xludf.DUMMYFUNCTION("GOOGLETRANSLATE(A2397,""en"",""hi"")"),"व्यापारी बाल और दाढ़ी में कटौती करता है।")</f>
        <v>व्यापारी बाल और दाढ़ी में कटौती करता है।</v>
      </c>
    </row>
    <row r="2398">
      <c r="A2398" s="1" t="s">
        <v>2377</v>
      </c>
      <c r="B2398" s="2" t="str">
        <f>IFERROR(__xludf.DUMMYFUNCTION("GOOGLETRANSLATE(A2398,""en"",""hi"")"),"मॉडल फैशन शो के दौरान फैशन शो में बैकस्टेज तैयार करते हैं।")</f>
        <v>मॉडल फैशन शो के दौरान फैशन शो में बैकस्टेज तैयार करते हैं।</v>
      </c>
    </row>
    <row r="2399">
      <c r="A2399" s="1" t="s">
        <v>2378</v>
      </c>
      <c r="B2399" s="2" t="str">
        <f>IFERROR(__xludf.DUMMYFUNCTION("GOOGLETRANSLATE(A2399,""en"",""hi"")"),"सड़क पर पारंपरिक फास्ट फूड खाना पकाने वाली महिला")</f>
        <v>सड़क पर पारंपरिक फास्ट फूड खाना पकाने वाली महिला</v>
      </c>
    </row>
    <row r="2400">
      <c r="A2400" s="1" t="s">
        <v>2379</v>
      </c>
      <c r="B2400" s="2" t="str">
        <f>IFERROR(__xludf.DUMMYFUNCTION("GOOGLETRANSLATE(A2400,""en"",""hi"")"),"स्टोन पर खड़े गार्ड")</f>
        <v>स्टोन पर खड़े गार्ड</v>
      </c>
    </row>
    <row r="2401">
      <c r="A2401" s="1" t="s">
        <v>2380</v>
      </c>
      <c r="B2401" s="2" t="str">
        <f>IFERROR(__xludf.DUMMYFUNCTION("GOOGLETRANSLATE(A2401,""en"",""hi"")"),"गहराई पर इस मछली को देखें")</f>
        <v>गहराई पर इस मछली को देखें</v>
      </c>
    </row>
    <row r="2402">
      <c r="A2402" s="1" t="s">
        <v>2381</v>
      </c>
      <c r="B2402" s="2" t="str">
        <f>IFERROR(__xludf.DUMMYFUNCTION("GOOGLETRANSLATE(A2402,""en"",""hi"")"),"जीवन को नेविगेट करने के बारे में आपको जो कुछ भी पता होना चाहिए, आप एक सेलबोट से सीख सकते हैं।")</f>
        <v>जीवन को नेविगेट करने के बारे में आपको जो कुछ भी पता होना चाहिए, आप एक सेलबोट से सीख सकते हैं।</v>
      </c>
    </row>
    <row r="2403">
      <c r="A2403" s="1" t="s">
        <v>2382</v>
      </c>
      <c r="B2403" s="2" t="str">
        <f>IFERROR(__xludf.DUMMYFUNCTION("GOOGLETRANSLATE(A2403,""en"",""hi"")"),"दुनिया की सबसे तेज ट्रेन आपको सेकंड में एक मील ले जाती है")</f>
        <v>दुनिया की सबसे तेज ट्रेन आपको सेकंड में एक मील ले जाती है</v>
      </c>
    </row>
    <row r="2404">
      <c r="A2404" s="1" t="s">
        <v>2383</v>
      </c>
      <c r="B2404" s="2" t="str">
        <f>IFERROR(__xludf.DUMMYFUNCTION("GOOGLETRANSLATE(A2404,""en"",""hi"")"),"गाँव में एक दीवार और द्वार")</f>
        <v>गाँव में एक दीवार और द्वार</v>
      </c>
    </row>
    <row r="2405">
      <c r="A2405" s="1" t="s">
        <v>2384</v>
      </c>
      <c r="B2405" s="2" t="str">
        <f>IFERROR(__xludf.DUMMYFUNCTION("GOOGLETRANSLATE(A2405,""en"",""hi"")"),"एक दृश्य के साथ भोजन कक्ष")</f>
        <v>एक दृश्य के साथ भोजन कक्ष</v>
      </c>
    </row>
    <row r="2406">
      <c r="A2406" s="1" t="s">
        <v>2385</v>
      </c>
      <c r="B2406" s="2" t="str">
        <f>IFERROR(__xludf.DUMMYFUNCTION("GOOGLETRANSLATE(A2406,""en"",""hi"")"),"मठवासी खंडहर के साथ एक दृश्य")</f>
        <v>मठवासी खंडहर के साथ एक दृश्य</v>
      </c>
    </row>
    <row r="2407">
      <c r="A2407" s="1" t="s">
        <v>2386</v>
      </c>
      <c r="B2407" s="2" t="str">
        <f>IFERROR(__xludf.DUMMYFUNCTION("GOOGLETRANSLATE(A2407,""en"",""hi"")"),"उस घर में बेडरूम में से एक जो उसी जोड़े के स्वामित्व में है")</f>
        <v>उस घर में बेडरूम में से एक जो उसी जोड़े के स्वामित्व में है</v>
      </c>
    </row>
    <row r="2408">
      <c r="A2408" s="1" t="s">
        <v>2387</v>
      </c>
      <c r="B2408" s="2" t="str">
        <f>IFERROR(__xludf.DUMMYFUNCTION("GOOGLETRANSLATE(A2408,""en"",""hi"")"),"ऊर्जा की इकाई सीमा से गिरा दी गई है")</f>
        <v>ऊर्जा की इकाई सीमा से गिरा दी गई है</v>
      </c>
    </row>
    <row r="2409">
      <c r="A2409" s="1" t="s">
        <v>2388</v>
      </c>
      <c r="B2409" s="2" t="str">
        <f>IFERROR(__xludf.DUMMYFUNCTION("GOOGLETRANSLATE(A2409,""en"",""hi"")"),"जब भी हम पहली बार कंपनी कर रहे हैं, यह नुस्खा शीर्ष पर सही है!")</f>
        <v>जब भी हम पहली बार कंपनी कर रहे हैं, यह नुस्खा शीर्ष पर सही है!</v>
      </c>
    </row>
    <row r="2410">
      <c r="A2410" s="1" t="s">
        <v>2389</v>
      </c>
      <c r="B2410" s="2" t="str">
        <f>IFERROR(__xludf.DUMMYFUNCTION("GOOGLETRANSLATE(A2410,""en"",""hi"")"),"एक नौकरी एक काम करने वाली आग है।")</f>
        <v>एक नौकरी एक काम करने वाली आग है।</v>
      </c>
    </row>
    <row r="2411">
      <c r="A2411" s="1" t="s">
        <v>2390</v>
      </c>
      <c r="B2411" s="2" t="str">
        <f>IFERROR(__xludf.DUMMYFUNCTION("GOOGLETRANSLATE(A2411,""en"",""hi"")"),"अपनी नौकरी खोने का विचार")</f>
        <v>अपनी नौकरी खोने का विचार</v>
      </c>
    </row>
    <row r="2412">
      <c r="A2412" s="1" t="s">
        <v>2391</v>
      </c>
      <c r="B2412" s="2" t="str">
        <f>IFERROR(__xludf.DUMMYFUNCTION("GOOGLETRANSLATE(A2412,""en"",""hi"")"),"एक कार के पीछे एक नकली भुजा के साथ बूट से बाहर popping")</f>
        <v>एक कार के पीछे एक नकली भुजा के साथ बूट से बाहर popping</v>
      </c>
    </row>
    <row r="2413">
      <c r="A2413" s="1" t="s">
        <v>2392</v>
      </c>
      <c r="B2413" s="2" t="str">
        <f>IFERROR(__xludf.DUMMYFUNCTION("GOOGLETRANSLATE(A2413,""en"",""hi"")"),"एक बहुत बड़ा मशरूम एक पैदल मार्ग के साथ मिला")</f>
        <v>एक बहुत बड़ा मशरूम एक पैदल मार्ग के साथ मिला</v>
      </c>
    </row>
    <row r="2414">
      <c r="A2414" s="1" t="s">
        <v>2393</v>
      </c>
      <c r="B2414" s="2" t="str">
        <f>IFERROR(__xludf.DUMMYFUNCTION("GOOGLETRANSLATE(A2414,""en"",""hi"")"),"छवि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2415">
      <c r="A2415" s="1" t="s">
        <v>2394</v>
      </c>
      <c r="B2415" s="2" t="str">
        <f>IFERROR(__xludf.DUMMYFUNCTION("GOOGLETRANSLATE(A2415,""en"",""hi"")"),"एक सूखी और क्रैक मिट्टी के केंद्र में लगाए गए एकल जैतून का पेड़")</f>
        <v>एक सूखी और क्रैक मिट्टी के केंद्र में लगाए गए एकल जैतून का पेड़</v>
      </c>
    </row>
    <row r="2416">
      <c r="A2416" s="1" t="s">
        <v>2395</v>
      </c>
      <c r="B2416" s="2" t="str">
        <f>IFERROR(__xludf.DUMMYFUNCTION("GOOGLETRANSLATE(A2416,""en"",""hi"")"),"तट पर एक सुंदर शहर")</f>
        <v>तट पर एक सुंदर शहर</v>
      </c>
    </row>
    <row r="2417">
      <c r="A2417" s="1" t="s">
        <v>2396</v>
      </c>
      <c r="B2417" s="2" t="str">
        <f>IFERROR(__xludf.DUMMYFUNCTION("GOOGLETRANSLATE(A2417,""en"",""hi"")"),"सड़क पर टूटी हुई कार वाली महिला")</f>
        <v>सड़क पर टूटी हुई कार वाली महिला</v>
      </c>
    </row>
    <row r="2418">
      <c r="A2418" s="1" t="s">
        <v>2397</v>
      </c>
      <c r="B2418" s="2" t="str">
        <f>IFERROR(__xludf.DUMMYFUNCTION("GOOGLETRANSLATE(A2418,""en"",""hi"")"),"बाहर डेटिंग पर एक सुंदर मुस्कुराते हुए जोड़े का पोर्ट्रेट।")</f>
        <v>बाहर डेटिंग पर एक सुंदर मुस्कुराते हुए जोड़े का पोर्ट्रेट।</v>
      </c>
    </row>
    <row r="2419">
      <c r="A2419" s="1" t="s">
        <v>2398</v>
      </c>
      <c r="B2419" s="2" t="str">
        <f>IFERROR(__xludf.DUMMYFUNCTION("GOOGLETRANSLATE(A2419,""en"",""hi"")"),"गली में खड़े युवा लोगों का समूह")</f>
        <v>गली में खड़े युवा लोगों का समूह</v>
      </c>
    </row>
    <row r="2420">
      <c r="A2420" s="1" t="s">
        <v>2399</v>
      </c>
      <c r="B2420" s="2" t="str">
        <f>IFERROR(__xludf.DUMMYFUNCTION("GOOGLETRANSLATE(A2420,""en"",""hi"")"),"नीले आकाश में आविष्कार")</f>
        <v>नीले आकाश में आविष्कार</v>
      </c>
    </row>
    <row r="2421">
      <c r="A2421" s="1" t="s">
        <v>2400</v>
      </c>
      <c r="B2421" s="2" t="str">
        <f>IFERROR(__xludf.DUMMYFUNCTION("GOOGLETRANSLATE(A2421,""en"",""hi"")"),"ब्रांड नया घर बनाया जा रहा है।")</f>
        <v>ब्रांड नया घर बनाया जा रहा है।</v>
      </c>
    </row>
    <row r="2422">
      <c r="A2422" s="1" t="s">
        <v>2401</v>
      </c>
      <c r="B2422" s="2" t="str">
        <f>IFERROR(__xludf.DUMMYFUNCTION("GOOGLETRANSLATE(A2422,""en"",""hi"")"),"जंगल की पृष्ठभूमि के खिलाफ मैदान में बोनफायर फ्लेयर्स।")</f>
        <v>जंगल की पृष्ठभूमि के खिलाफ मैदान में बोनफायर फ्लेयर्स।</v>
      </c>
    </row>
    <row r="2423">
      <c r="A2423" s="1" t="s">
        <v>2402</v>
      </c>
      <c r="B2423" s="2" t="str">
        <f>IFERROR(__xludf.DUMMYFUNCTION("GOOGLETRANSLATE(A2423,""en"",""hi"")"),"समूह मैच के दौरान कॉमिक बुक कैरेक्टर के रूप में पहने हुए प्रशंसक")</f>
        <v>समूह मैच के दौरान कॉमिक बुक कैरेक्टर के रूप में पहने हुए प्रशंसक</v>
      </c>
    </row>
    <row r="2424">
      <c r="A2424" s="1" t="s">
        <v>2403</v>
      </c>
      <c r="B2424" s="2" t="str">
        <f>IFERROR(__xludf.DUMMYFUNCTION("GOOGLETRANSLATE(A2424,""en"",""hi"")"),"टूर: एक पुराने जूता कारखाने में एक किसान का नवीनीकृत अपार्टमेंट - वोग लिविंग")</f>
        <v>टूर: एक पुराने जूता कारखाने में एक किसान का नवीनीकृत अपार्टमेंट - वोग लिविंग</v>
      </c>
    </row>
    <row r="2425">
      <c r="A2425" s="1" t="s">
        <v>2404</v>
      </c>
      <c r="B2425" s="2" t="str">
        <f>IFERROR(__xludf.DUMMYFUNCTION("GOOGLETRANSLATE(A2425,""en"",""hi"")"),"उसके पिता की आंखें शानदार और असामान्य थीं, क्योंकि ऐसा लगता था कि किसी ने अंधेरे हरे समुद्र में आग लगा दी थी।")</f>
        <v>उसके पिता की आंखें शानदार और असामान्य थीं, क्योंकि ऐसा लगता था कि किसी ने अंधेरे हरे समुद्र में आग लगा दी थी।</v>
      </c>
    </row>
    <row r="2426">
      <c r="A2426" s="1" t="s">
        <v>2405</v>
      </c>
      <c r="B2426" s="2" t="str">
        <f>IFERROR(__xludf.DUMMYFUNCTION("GOOGLETRANSLATE(A2426,""en"",""hi"")"),"जहाज पर एक घाट पर डक गया")</f>
        <v>जहाज पर एक घाट पर डक गया</v>
      </c>
    </row>
    <row r="2427">
      <c r="A2427" s="1" t="s">
        <v>2406</v>
      </c>
      <c r="B2427" s="2" t="str">
        <f>IFERROR(__xludf.DUMMYFUNCTION("GOOGLETRANSLATE(A2427,""en"",""hi"")"),"पहली मंजिल पर बैठे क्षेत्र और रसोईघर।")</f>
        <v>पहली मंजिल पर बैठे क्षेत्र और रसोईघर।</v>
      </c>
    </row>
    <row r="2428">
      <c r="A2428" s="1" t="s">
        <v>2407</v>
      </c>
      <c r="B2428" s="2" t="str">
        <f>IFERROR(__xludf.DUMMYFUNCTION("GOOGLETRANSLATE(A2428,""en"",""hi"")"),"छाया में छुपा जमीन पर प्यारा कुत्ता आराम")</f>
        <v>छाया में छुपा जमीन पर प्यारा कुत्ता आराम</v>
      </c>
    </row>
    <row r="2429">
      <c r="A2429" s="1" t="s">
        <v>2408</v>
      </c>
      <c r="B2429" s="2" t="str">
        <f>IFERROR(__xludf.DUMMYFUNCTION("GOOGLETRANSLATE(A2429,""en"",""hi"")"),"एक बास्केटबॉल खेल में व्यक्ति और नाटकीय")</f>
        <v>एक बास्केटबॉल खेल में व्यक्ति और नाटकीय</v>
      </c>
    </row>
    <row r="2430">
      <c r="A2430" s="1" t="s">
        <v>2409</v>
      </c>
      <c r="B2430" s="2" t="str">
        <f>IFERROR(__xludf.DUMMYFUNCTION("GOOGLETRANSLATE(A2430,""en"",""hi"")"),"स्पोर्ट्स एसोसिएशन ए-सीट सॉकर - विशिष्ट स्टेडियम के साथ लौट रहा है।")</f>
        <v>स्पोर्ट्स एसोसिएशन ए-सीट सॉकर - विशिष्ट स्टेडियम के साथ लौट रहा है।</v>
      </c>
    </row>
    <row r="2431">
      <c r="A2431" s="1" t="s">
        <v>220</v>
      </c>
      <c r="B2431" s="2" t="str">
        <f>IFERROR(__xludf.DUMMYFUNCTION("GOOGLETRANSLATE(A2431,""en"",""hi"")"),"अभिनेता प्रीमियर पर आता है")</f>
        <v>अभिनेता प्रीमियर पर आता है</v>
      </c>
    </row>
    <row r="2432">
      <c r="A2432" s="1" t="s">
        <v>2410</v>
      </c>
      <c r="B2432" s="2" t="str">
        <f>IFERROR(__xludf.DUMMYFUNCTION("GOOGLETRANSLATE(A2432,""en"",""hi"")"),"एक पेड़ की एक कलाकार।")</f>
        <v>एक पेड़ की एक कलाकार।</v>
      </c>
    </row>
    <row r="2433">
      <c r="A2433" s="1" t="s">
        <v>2411</v>
      </c>
      <c r="B2433" s="2" t="str">
        <f>IFERROR(__xludf.DUMMYFUNCTION("GOOGLETRANSLATE(A2433,""en"",""hi"")"),"अभिनेता और कॉमेडियन प्रीमियर में भाग लेते हैं")</f>
        <v>अभिनेता और कॉमेडियन प्रीमियर में भाग लेते हैं</v>
      </c>
    </row>
    <row r="2434">
      <c r="A2434" s="1" t="s">
        <v>2412</v>
      </c>
      <c r="B2434" s="2" t="str">
        <f>IFERROR(__xludf.DUMMYFUNCTION("GOOGLETRANSLATE(A2434,""en"",""hi"")"),"सॉकर प्लेयर और मैन गेंद के लिए प्रतिस्पर्धा करते हैं")</f>
        <v>सॉकर प्लेयर और मैन गेंद के लिए प्रतिस्पर्धा करते हैं</v>
      </c>
    </row>
    <row r="2435">
      <c r="A2435" s="1" t="s">
        <v>2413</v>
      </c>
      <c r="B2435" s="2" t="str">
        <f>IFERROR(__xludf.DUMMYFUNCTION("GOOGLETRANSLATE(A2435,""en"",""hi"")"),"नीला - आकाश की हरी पृष्ठभूमि")</f>
        <v>नीला - आकाश की हरी पृष्ठभूमि</v>
      </c>
    </row>
    <row r="2436">
      <c r="A2436" s="1" t="s">
        <v>2414</v>
      </c>
      <c r="B2436" s="2" t="str">
        <f>IFERROR(__xludf.DUMMYFUNCTION("GOOGLETRANSLATE(A2436,""en"",""hi"")"),"ब्लू चिह्नित भेड़ एक मैदान में चराई")</f>
        <v>ब्लू चिह्नित भेड़ एक मैदान में चराई</v>
      </c>
    </row>
    <row r="2437">
      <c r="A2437" s="1" t="s">
        <v>2415</v>
      </c>
      <c r="B2437" s="2" t="str">
        <f>IFERROR(__xludf.DUMMYFUNCTION("GOOGLETRANSLATE(A2437,""en"",""hi"")"),"महिलाएं खुद की फोटो ले रही हैं।")</f>
        <v>महिलाएं खुद की फोटो ले रही हैं।</v>
      </c>
    </row>
    <row r="2438">
      <c r="A2438" s="1" t="s">
        <v>2416</v>
      </c>
      <c r="B2438" s="2" t="str">
        <f>IFERROR(__xludf.DUMMYFUNCTION("GOOGLETRANSLATE(A2438,""en"",""hi"")"),"इस सप्ताह के अंत में भालू में कई कॉलों का जवाब देने के बाद पुलिस ने मकान मालिकों को चेतावनी दी")</f>
        <v>इस सप्ताह के अंत में भालू में कई कॉलों का जवाब देने के बाद पुलिस ने मकान मालिकों को चेतावनी दी</v>
      </c>
    </row>
    <row r="2439">
      <c r="A2439" s="1" t="s">
        <v>2417</v>
      </c>
      <c r="B2439" s="2" t="str">
        <f>IFERROR(__xludf.DUMMYFUNCTION("GOOGLETRANSLATE(A2439,""en"",""hi"")"),"एक क्यूबा स्ट्रीट में खड़ी पुरानी क्लासिक कार")</f>
        <v>एक क्यूबा स्ट्रीट में खड़ी पुरानी क्लासिक कार</v>
      </c>
    </row>
    <row r="2440">
      <c r="A2440" s="1" t="s">
        <v>2418</v>
      </c>
      <c r="B2440" s="2" t="str">
        <f>IFERROR(__xludf.DUMMYFUNCTION("GOOGLETRANSLATE(A2440,""en"",""hi"")"),"छवि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2441">
      <c r="A2441" s="1" t="s">
        <v>2419</v>
      </c>
      <c r="B2441" s="2" t="str">
        <f>IFERROR(__xludf.DUMMYFUNCTION("GOOGLETRANSLATE(A2441,""en"",""hi"")"),"पर्यटक आकर्षण पर भारी बारिश से ठीक पहले बादलों के नीचे")</f>
        <v>पर्यटक आकर्षण पर भारी बारिश से ठीक पहले बादलों के नीचे</v>
      </c>
    </row>
    <row r="2442">
      <c r="A2442" s="1" t="s">
        <v>2420</v>
      </c>
      <c r="B2442" s="2" t="str">
        <f>IFERROR(__xludf.DUMMYFUNCTION("GOOGLETRANSLATE(A2442,""en"",""hi"")"),"तपस्या 2 - 10 - 0 90775 और लोकोमोटिव क्लास")</f>
        <v>तपस्या 2 - 10 - 0 90775 और लोकोमोटिव क्लास</v>
      </c>
    </row>
    <row r="2443">
      <c r="A2443" s="1" t="s">
        <v>2421</v>
      </c>
      <c r="B2443" s="2" t="str">
        <f>IFERROR(__xludf.DUMMYFUNCTION("GOOGLETRANSLATE(A2443,""en"",""hi"")"),"टीम प्रस्तुति के दौरान व्यक्ति")</f>
        <v>टीम प्रस्तुति के दौरान व्यक्ति</v>
      </c>
    </row>
    <row r="2444">
      <c r="A2444" s="1" t="s">
        <v>2422</v>
      </c>
      <c r="B2444" s="2" t="str">
        <f>IFERROR(__xludf.DUMMYFUNCTION("GOOGLETRANSLATE(A2444,""en"",""hi"")"),"एक लाल सितारा के साथ मानचित्र शहर को दर्शाता है")</f>
        <v>एक लाल सितारा के साथ मानचित्र शहर को दर्शाता है</v>
      </c>
    </row>
    <row r="2445">
      <c r="A2445" s="1" t="s">
        <v>2423</v>
      </c>
      <c r="B2445" s="2" t="str">
        <f>IFERROR(__xludf.DUMMYFUNCTION("GOOGLETRANSLATE(A2445,""en"",""hi"")"),"क्षितिज पर सूर्य के सेट के रूप में फ्रेम के माध्यम से उड़ना समुद्री पक्षी")</f>
        <v>क्षितिज पर सूर्य के सेट के रूप में फ्रेम के माध्यम से उड़ना समुद्री पक्षी</v>
      </c>
    </row>
    <row r="2446">
      <c r="A2446" s="1" t="s">
        <v>2424</v>
      </c>
      <c r="B2446" s="2" t="str">
        <f>IFERROR(__xludf.DUMMYFUNCTION("GOOGLETRANSLATE(A2446,""en"",""hi"")"),"किनारे पर डेक्ड क्षेत्र से समुद्र के दृश्य")</f>
        <v>किनारे पर डेक्ड क्षेत्र से समुद्र के दृश्य</v>
      </c>
    </row>
    <row r="2447">
      <c r="A2447" s="1" t="s">
        <v>2425</v>
      </c>
      <c r="B2447" s="2" t="str">
        <f>IFERROR(__xludf.DUMMYFUNCTION("GOOGLETRANSLATE(A2447,""en"",""hi"")"),"ब्लेज़ को इमारत की गड़बड़ी के रूप में रात के आकाश में धुआं")</f>
        <v>ब्लेज़ को इमारत की गड़बड़ी के रूप में रात के आकाश में धुआं</v>
      </c>
    </row>
    <row r="2448">
      <c r="A2448" s="1" t="s">
        <v>2426</v>
      </c>
      <c r="B2448" s="2" t="str">
        <f>IFERROR(__xludf.DUMMYFUNCTION("GOOGLETRANSLATE(A2448,""en"",""hi"")"),"अभिनेता एक फैशन फोटो के लिए poses।")</f>
        <v>अभिनेता एक फैशन फोटो के लिए poses।</v>
      </c>
    </row>
    <row r="2449">
      <c r="A2449" s="1" t="s">
        <v>2427</v>
      </c>
      <c r="B2449" s="2" t="str">
        <f>IFERROR(__xludf.DUMMYFUNCTION("GOOGLETRANSLATE(A2449,""en"",""hi"")"),"व्यवसायी, व्यक्ति के लेखक, कई मुख्य वक्ताओं में से एक है।")</f>
        <v>व्यवसायी, व्यक्ति के लेखक, कई मुख्य वक्ताओं में से एक है।</v>
      </c>
    </row>
    <row r="2450">
      <c r="A2450" s="1" t="s">
        <v>2428</v>
      </c>
      <c r="B2450" s="2" t="str">
        <f>IFERROR(__xludf.DUMMYFUNCTION("GOOGLETRANSLATE(A2450,""en"",""hi"")"),"अभिनेता और रंगमंच अभिनेता संगीत कॉमेडी फिल्म के पुनरुत्थान में संगीत कॉमेडी फिल्म और फिल्म चरित्र हैं, जो खोले गए।")</f>
        <v>अभिनेता और रंगमंच अभिनेता संगीत कॉमेडी फिल्म के पुनरुत्थान में संगीत कॉमेडी फिल्म और फिल्म चरित्र हैं, जो खोले गए।</v>
      </c>
    </row>
    <row r="2451">
      <c r="A2451" s="1" t="s">
        <v>2429</v>
      </c>
      <c r="B2451" s="2" t="str">
        <f>IFERROR(__xludf.DUMMYFUNCTION("GOOGLETRANSLATE(A2451,""en"",""hi"")"),"दौड़ से पहले पैडॉक में भिक्षु")</f>
        <v>दौड़ से पहले पैडॉक में भिक्षु</v>
      </c>
    </row>
    <row r="2452">
      <c r="A2452" s="1" t="s">
        <v>2430</v>
      </c>
      <c r="B2452" s="2" t="str">
        <f>IFERROR(__xludf.DUMMYFUNCTION("GOOGLETRANSLATE(A2452,""en"",""hi"")"),"पुरुषों और महिलाओं का एक समूह टेबल पर व्यक्ति को सुनकर एक गोल मेज के आसपास बैठता है।")</f>
        <v>पुरुषों और महिलाओं का एक समूह टेबल पर व्यक्ति को सुनकर एक गोल मेज के आसपास बैठता है।</v>
      </c>
    </row>
    <row r="2453">
      <c r="A2453" s="1" t="s">
        <v>2431</v>
      </c>
      <c r="B2453" s="2" t="str">
        <f>IFERROR(__xludf.DUMMYFUNCTION("GOOGLETRANSLATE(A2453,""en"",""hi"")"),"निशान के साथ n देख रहे हैं।")</f>
        <v>निशान के साथ n देख रहे हैं।</v>
      </c>
    </row>
    <row r="2454">
      <c r="A2454" s="1" t="s">
        <v>2432</v>
      </c>
      <c r="B2454" s="2" t="str">
        <f>IFERROR(__xludf.DUMMYFUNCTION("GOOGLETRANSLATE(A2454,""en"",""hi"")"),"सप्ताह की सबसे अच्छी कस्टम मोटरसाइकिलें")</f>
        <v>सप्ताह की सबसे अच्छी कस्टम मोटरसाइकिलें</v>
      </c>
    </row>
    <row r="2455">
      <c r="A2455" s="1" t="s">
        <v>2433</v>
      </c>
      <c r="B2455" s="2" t="str">
        <f>IFERROR(__xludf.DUMMYFUNCTION("GOOGLETRANSLATE(A2455,""en"",""hi"")"),"गर्म प्रकाश, हरे मैगनोलिया के साथ घर")</f>
        <v>गर्म प्रकाश, हरे मैगनोलिया के साथ घर</v>
      </c>
    </row>
    <row r="2456">
      <c r="A2456" s="1" t="s">
        <v>2434</v>
      </c>
      <c r="B2456" s="2" t="str">
        <f>IFERROR(__xludf.DUMMYFUNCTION("GOOGLETRANSLATE(A2456,""en"",""hi"")"),"गुलाबी दिल के आकार का फूल बढ़ रहा है")</f>
        <v>गुलाबी दिल के आकार का फूल बढ़ रहा है</v>
      </c>
    </row>
    <row r="2457">
      <c r="A2457" s="1" t="s">
        <v>2435</v>
      </c>
      <c r="B2457" s="2" t="str">
        <f>IFERROR(__xludf.DUMMYFUNCTION("GOOGLETRANSLATE(A2457,""en"",""hi"")"),"प्रिंट और डाउनलोड करें देश कलाकार द्वारा शीट संगीत को संगीत वाद्ययंत्र के लिए व्यवस्थित करें।")</f>
        <v>प्रिंट और डाउनलोड करें देश कलाकार द्वारा शीट संगीत को संगीत वाद्ययंत्र के लिए व्यवस्थित करें।</v>
      </c>
    </row>
    <row r="2458">
      <c r="A2458" s="1" t="s">
        <v>2436</v>
      </c>
      <c r="B2458" s="2" t="str">
        <f>IFERROR(__xludf.DUMMYFUNCTION("GOOGLETRANSLATE(A2458,""en"",""hi"")"),"हर पहाड़ पर एक रास्ता है, हालांकि यह घाटी से नहीं देखा जा सकता है।")</f>
        <v>हर पहाड़ पर एक रास्ता है, हालांकि यह घाटी से नहीं देखा जा सकता है।</v>
      </c>
    </row>
    <row r="2459">
      <c r="A2459" s="1" t="s">
        <v>2437</v>
      </c>
      <c r="B2459" s="2" t="str">
        <f>IFERROR(__xludf.DUMMYFUNCTION("GOOGLETRANSLATE(A2459,""en"",""hi"")"),"एक कुटीर गार्डन के लिए पौधे")</f>
        <v>एक कुटीर गार्डन के लिए पौधे</v>
      </c>
    </row>
    <row r="2460">
      <c r="A2460" s="1" t="s">
        <v>2438</v>
      </c>
      <c r="B2460" s="2" t="str">
        <f>IFERROR(__xludf.DUMMYFUNCTION("GOOGLETRANSLATE(A2460,""en"",""hi"")"),"समुद्र तट पर हाथ पकड़े हुए सीशेल")</f>
        <v>समुद्र तट पर हाथ पकड़े हुए सीशेल</v>
      </c>
    </row>
    <row r="2461">
      <c r="A2461" s="1" t="s">
        <v>2439</v>
      </c>
      <c r="B2461" s="2" t="str">
        <f>IFERROR(__xludf.DUMMYFUNCTION("GOOGLETRANSLATE(A2461,""en"",""hi"")"),"वीडियो 4K - एक चट्टानी पर प्राकृतिक पत्थरों के खिलाफ कोमल तरंगें बढ़ती हैं।")</f>
        <v>वीडियो 4K - एक चट्टानी पर प्राकृतिक पत्थरों के खिलाफ कोमल तरंगें बढ़ती हैं।</v>
      </c>
    </row>
    <row r="2462">
      <c r="A2462" s="1" t="s">
        <v>2440</v>
      </c>
      <c r="B2462" s="2" t="str">
        <f>IFERROR(__xludf.DUMMYFUNCTION("GOOGLETRANSLATE(A2462,""en"",""hi"")"),"किनारे के पास तेल रिग रखरखाव के लिए इंतजार कर रहा है।")</f>
        <v>किनारे के पास तेल रिग रखरखाव के लिए इंतजार कर रहा है।</v>
      </c>
    </row>
    <row r="2463">
      <c r="A2463" s="1" t="s">
        <v>2441</v>
      </c>
      <c r="B2463" s="2" t="str">
        <f>IFERROR(__xludf.DUMMYFUNCTION("GOOGLETRANSLATE(A2463,""en"",""hi"")"),"आइस हॉकी राइट विंगर खेल टीम के खिलाफ खेल से पहले गर्म हो जाता है")</f>
        <v>आइस हॉकी राइट विंगर खेल टीम के खिलाफ खेल से पहले गर्म हो जाता है</v>
      </c>
    </row>
    <row r="2464">
      <c r="A2464" s="1" t="s">
        <v>2442</v>
      </c>
      <c r="B2464" s="2" t="str">
        <f>IFERROR(__xludf.DUMMYFUNCTION("GOOGLETRANSLATE(A2464,""en"",""hi"")"),"अपार्टमेंट कॉम्प्लेक्स का एक कलाकार की छाप।")</f>
        <v>अपार्टमेंट कॉम्प्लेक्स का एक कलाकार की छाप।</v>
      </c>
    </row>
    <row r="2465">
      <c r="A2465" s="1" t="s">
        <v>2443</v>
      </c>
      <c r="B2465" s="2" t="str">
        <f>IFERROR(__xludf.DUMMYFUNCTION("GOOGLETRANSLATE(A2465,""en"",""hi"")"),"वर्तमान में प्रदर्शनी का स्थापना दृश्य।")</f>
        <v>वर्तमान में प्रदर्शनी का स्थापना दृश्य।</v>
      </c>
    </row>
    <row r="2466">
      <c r="A2466" s="1" t="s">
        <v>2444</v>
      </c>
      <c r="B2466" s="2" t="str">
        <f>IFERROR(__xludf.DUMMYFUNCTION("GOOGLETRANSLATE(A2466,""en"",""hi"")"),"क्लब ने अगस्त में समय सीमा को याद करने के बाद फुटबॉल खिलाड़ी अंततः फुटबॉल टीम में शामिल हो गए हैं।")</f>
        <v>क्लब ने अगस्त में समय सीमा को याद करने के बाद फुटबॉल खिलाड़ी अंततः फुटबॉल टीम में शामिल हो गए हैं।</v>
      </c>
    </row>
    <row r="2467">
      <c r="A2467" s="1" t="s">
        <v>2445</v>
      </c>
      <c r="B2467" s="2" t="str">
        <f>IFERROR(__xludf.DUMMYFUNCTION("GOOGLETRANSLATE(A2467,""en"",""hi"")"),"कुटीर के सामने एक गहरी तालाब के साथ एक सुंदर धूप का बगीचा है।")</f>
        <v>कुटीर के सामने एक गहरी तालाब के साथ एक सुंदर धूप का बगीचा है।</v>
      </c>
    </row>
    <row r="2468">
      <c r="A2468" s="1" t="s">
        <v>2446</v>
      </c>
      <c r="B2468" s="2" t="str">
        <f>IFERROR(__xludf.DUMMYFUNCTION("GOOGLETRANSLATE(A2468,""en"",""hi"")"),"स्विमिंग पूल से घर के पूर्व की ओर।")</f>
        <v>स्विमिंग पूल से घर के पूर्व की ओर।</v>
      </c>
    </row>
    <row r="2469">
      <c r="A2469" s="1" t="s">
        <v>2447</v>
      </c>
      <c r="B2469" s="2" t="str">
        <f>IFERROR(__xludf.DUMMYFUNCTION("GOOGLETRANSLATE(A2469,""en"",""hi"")"),"कलाकार त्यौहार दिवस पर प्रदर्शन करता है")</f>
        <v>कलाकार त्यौहार दिवस पर प्रदर्शन करता है</v>
      </c>
    </row>
    <row r="2470">
      <c r="A2470" s="1" t="s">
        <v>2448</v>
      </c>
      <c r="B2470" s="2" t="str">
        <f>IFERROR(__xludf.DUMMYFUNCTION("GOOGLETRANSLATE(A2470,""en"",""hi"")"),"लड़की हवा में फूल पंखुड़ियों को फेंक रही है।")</f>
        <v>लड़की हवा में फूल पंखुड़ियों को फेंक रही है।</v>
      </c>
    </row>
    <row r="2471">
      <c r="A2471" s="1" t="s">
        <v>2449</v>
      </c>
      <c r="B2471" s="2" t="str">
        <f>IFERROR(__xludf.DUMMYFUNCTION("GOOGLETRANSLATE(A2471,""en"",""hi"")"),"एक महिला किशोरी अपने रसोईघर में नाश्ते के लिए पेनकेक्स बना रही है")</f>
        <v>एक महिला किशोरी अपने रसोईघर में नाश्ते के लिए पेनकेक्स बना रही है</v>
      </c>
    </row>
    <row r="2472">
      <c r="A2472" s="1" t="s">
        <v>2450</v>
      </c>
      <c r="B2472" s="2" t="str">
        <f>IFERROR(__xludf.DUMMYFUNCTION("GOOGLETRANSLATE(A2472,""en"",""hi"")"),"कलाकार लाभ संगीत कार्यक्रम के दौरान प्रदर्शन करता है।")</f>
        <v>कलाकार लाभ संगीत कार्यक्रम के दौरान प्रदर्शन करता है।</v>
      </c>
    </row>
    <row r="2473">
      <c r="A2473" s="1" t="s">
        <v>2451</v>
      </c>
      <c r="B2473" s="2" t="str">
        <f>IFERROR(__xludf.DUMMYFUNCTION("GOOGLETRANSLATE(A2473,""en"",""hi"")"),"ग्लैमरस: व्यक्ति ने लाल कालीन पर हमला किया है")</f>
        <v>ग्लैमरस: व्यक्ति ने लाल कालीन पर हमला किया है</v>
      </c>
    </row>
    <row r="2474">
      <c r="A2474" s="1" t="s">
        <v>2452</v>
      </c>
      <c r="B2474" s="2" t="str">
        <f>IFERROR(__xludf.DUMMYFUNCTION("GOOGLETRANSLATE(A2474,""en"",""hi"")"),"चर्च के चर्च के लिए सीढ़ियाँ")</f>
        <v>चर्च के चर्च के लिए सीढ़ियाँ</v>
      </c>
    </row>
    <row r="2475">
      <c r="A2475" s="1" t="s">
        <v>2453</v>
      </c>
      <c r="B2475" s="2" t="str">
        <f>IFERROR(__xludf.DUMMYFUNCTION("GOOGLETRANSLATE(A2475,""en"",""hi"")"),"जैविक प्रजाति बर्फ के फूलों पर एक लाल tugboat ग्लाइड के रूप में नदी के नीचे तैरती है")</f>
        <v>जैविक प्रजाति बर्फ के फूलों पर एक लाल tugboat ग्लाइड के रूप में नदी के नीचे तैरती है</v>
      </c>
    </row>
    <row r="2476">
      <c r="A2476" s="1" t="s">
        <v>2454</v>
      </c>
      <c r="B2476" s="2" t="str">
        <f>IFERROR(__xludf.DUMMYFUNCTION("GOOGLETRANSLATE(A2476,""en"",""hi"")"),"कक्षा में एक किताब पर सोने वाला छोटा लड़का")</f>
        <v>कक्षा में एक किताब पर सोने वाला छोटा लड़का</v>
      </c>
    </row>
    <row r="2477">
      <c r="A2477" s="1" t="s">
        <v>2455</v>
      </c>
      <c r="B2477" s="2" t="str">
        <f>IFERROR(__xludf.DUMMYFUNCTION("GOOGLETRANSLATE(A2477,""en"",""hi"")"),"पानी में गहरी कार।")</f>
        <v>पानी में गहरी कार।</v>
      </c>
    </row>
    <row r="2478">
      <c r="A2478" s="1" t="s">
        <v>2456</v>
      </c>
      <c r="B2478" s="2" t="str">
        <f>IFERROR(__xludf.DUMMYFUNCTION("GOOGLETRANSLATE(A2478,""en"",""hi"")"),"पर्यटक आकर्षण के चाक चॉकलेट")</f>
        <v>पर्यटक आकर्षण के चाक चॉकलेट</v>
      </c>
    </row>
    <row r="2479">
      <c r="A2479" s="1" t="s">
        <v>2457</v>
      </c>
      <c r="B2479" s="2" t="str">
        <f>IFERROR(__xludf.DUMMYFUNCTION("GOOGLETRANSLATE(A2479,""en"",""hi"")"),"बॉस ने अपने बोनस को कर्मचारियों को वितरित करने के लिए कहा है")</f>
        <v>बॉस ने अपने बोनस को कर्मचारियों को वितरित करने के लिए कहा है</v>
      </c>
    </row>
    <row r="2480">
      <c r="A2480" s="1" t="s">
        <v>2458</v>
      </c>
      <c r="B2480" s="2" t="str">
        <f>IFERROR(__xludf.DUMMYFUNCTION("GOOGLETRANSLATE(A2480,""en"",""hi"")"),"एक सफेद पृष्ठभूमि के खिलाफ जानवर")</f>
        <v>एक सफेद पृष्ठभूमि के खिलाफ जानवर</v>
      </c>
    </row>
    <row r="2481">
      <c r="A2481" s="1" t="s">
        <v>2459</v>
      </c>
      <c r="B2481" s="2" t="str">
        <f>IFERROR(__xludf.DUMMYFUNCTION("GOOGLETRANSLATE(A2481,""en"",""hi"")"),"यहां कुछ बैठना है: काउंटर पर मल, या दरवाजे के बाईं ओर ये कुर्सियां।")</f>
        <v>यहां कुछ बैठना है: काउंटर पर मल, या दरवाजे के बाईं ओर ये कुर्सियां।</v>
      </c>
    </row>
    <row r="2482">
      <c r="A2482" s="1" t="s">
        <v>2460</v>
      </c>
      <c r="B2482" s="2" t="str">
        <f>IFERROR(__xludf.DUMMYFUNCTION("GOOGLETRANSLATE(A2482,""en"",""hi"")"),"शहर में यातायात जाम और ग्रिडलॉक")</f>
        <v>शहर में यातायात जाम और ग्रिडलॉक</v>
      </c>
    </row>
    <row r="2483">
      <c r="A2483" s="1" t="s">
        <v>2461</v>
      </c>
      <c r="B2483" s="2" t="str">
        <f>IFERROR(__xludf.DUMMYFUNCTION("GOOGLETRANSLATE(A2483,""en"",""hi"")"),"मध्यम आकार के टुकड़ों में खीरे को धोएं और स्लाइस करें")</f>
        <v>मध्यम आकार के टुकड़ों में खीरे को धोएं और स्लाइस करें</v>
      </c>
    </row>
    <row r="2484">
      <c r="A2484" s="1" t="s">
        <v>2462</v>
      </c>
      <c r="B2484" s="2" t="str">
        <f>IFERROR(__xludf.DUMMYFUNCTION("GOOGLETRANSLATE(A2484,""en"",""hi"")"),"उसके पीछे लकड़ी की बाड़ के साथ एक भेड़ की क्षैतिज तस्वीर")</f>
        <v>उसके पीछे लकड़ी की बाड़ के साथ एक भेड़ की क्षैतिज तस्वीर</v>
      </c>
    </row>
    <row r="2485">
      <c r="A2485" s="1" t="s">
        <v>2463</v>
      </c>
      <c r="B2485" s="2" t="str">
        <f>IFERROR(__xludf.DUMMYFUNCTION("GOOGLETRANSLATE(A2485,""en"",""hi"")"),"व्यक्ति व्यक्ति से प्रेम पत्र से अंश।")</f>
        <v>व्यक्ति व्यक्ति से प्रेम पत्र से अंश।</v>
      </c>
    </row>
    <row r="2486">
      <c r="A2486" s="1" t="s">
        <v>2464</v>
      </c>
      <c r="B2486" s="2" t="str">
        <f>IFERROR(__xludf.DUMMYFUNCTION("GOOGLETRANSLATE(A2486,""en"",""hi"")"),"कलाकार मंच पर लाइव प्रदर्शन करता है")</f>
        <v>कलाकार मंच पर लाइव प्रदर्शन करता है</v>
      </c>
    </row>
    <row r="2487">
      <c r="A2487" s="1" t="s">
        <v>2465</v>
      </c>
      <c r="B2487" s="2" t="str">
        <f>IFERROR(__xludf.DUMMYFUNCTION("GOOGLETRANSLATE(A2487,""en"",""hi"")"),"फॉलन एंजेल के पेंसिल चित्र")</f>
        <v>फॉलन एंजेल के पेंसिल चित्र</v>
      </c>
    </row>
    <row r="2488">
      <c r="A2488" s="1" t="s">
        <v>2466</v>
      </c>
      <c r="B2488" s="2" t="str">
        <f>IFERROR(__xludf.DUMMYFUNCTION("GOOGLETRANSLATE(A2488,""en"",""hi"")"),"कस्टम निर्मित लकड़ी की रसोई, सीढ़ियों के पैर में भोजन की जगह को आरामदायक बैठने के कमरे में")</f>
        <v>कस्टम निर्मित लकड़ी की रसोई, सीढ़ियों के पैर में भोजन की जगह को आरामदायक बैठने के कमरे में</v>
      </c>
    </row>
    <row r="2489">
      <c r="A2489" s="1" t="s">
        <v>2467</v>
      </c>
      <c r="B2489" s="2" t="str">
        <f>IFERROR(__xludf.DUMMYFUNCTION("GOOGLETRANSLATE(A2489,""en"",""hi"")"),"लोक रॉक कलाकार का संगीतकार ARROYO SECO सप्ताहांत के दौरान ऑनस्टेज करता है")</f>
        <v>लोक रॉक कलाकार का संगीतकार ARROYO SECO सप्ताहांत के दौरान ऑनस्टेज करता है</v>
      </c>
    </row>
    <row r="2490">
      <c r="A2490" s="1" t="s">
        <v>2468</v>
      </c>
      <c r="B2490" s="2" t="str">
        <f>IFERROR(__xludf.DUMMYFUNCTION("GOOGLETRANSLATE(A2490,""en"",""hi"")"),"अभिनेता और लय और ब्लूज़ कलाकार पुरस्कारों के दौरान ऑनस्टेज बोलते हैं")</f>
        <v>अभिनेता और लय और ब्लूज़ कलाकार पुरस्कारों के दौरान ऑनस्टेज बोलते हैं</v>
      </c>
    </row>
    <row r="2491">
      <c r="A2491" s="1" t="s">
        <v>2469</v>
      </c>
      <c r="B2491" s="2" t="str">
        <f>IFERROR(__xludf.DUMMYFUNCTION("GOOGLETRANSLATE(A2491,""en"",""hi"")"),"शर्ट नीला बिंदु पर")</f>
        <v>शर्ट नीला बिंदु पर</v>
      </c>
    </row>
    <row r="2492">
      <c r="A2492" s="1" t="s">
        <v>2470</v>
      </c>
      <c r="B2492" s="2" t="str">
        <f>IFERROR(__xludf.DUMMYFUNCTION("GOOGLETRANSLATE(A2492,""en"",""hi"")"),"सफेद पृष्ठभूमि पर अलग एक बड़ा उपहार बॉक्स के साथ खुश लड़की")</f>
        <v>सफेद पृष्ठभूमि पर अलग एक बड़ा उपहार बॉक्स के साथ खुश लड़की</v>
      </c>
    </row>
    <row r="2493">
      <c r="A2493" s="1" t="s">
        <v>2471</v>
      </c>
      <c r="B2493" s="2" t="str">
        <f>IFERROR(__xludf.DUMMYFUNCTION("GOOGLETRANSLATE(A2493,""en"",""hi"")"),"नवविवाहित शादी समारोह के बाद एक निविदा क्षण साझा करते हैं")</f>
        <v>नवविवाहित शादी समारोह के बाद एक निविदा क्षण साझा करते हैं</v>
      </c>
    </row>
    <row r="2494">
      <c r="A2494" s="1" t="s">
        <v>2472</v>
      </c>
      <c r="B2494" s="2" t="str">
        <f>IFERROR(__xludf.DUMMYFUNCTION("GOOGLETRANSLATE(A2494,""en"",""hi"")"),"एक सुरंग में एक पुरुष कूदने का सिल्हूट")</f>
        <v>एक सुरंग में एक पुरुष कूदने का सिल्हूट</v>
      </c>
    </row>
    <row r="2495">
      <c r="A2495" s="1" t="s">
        <v>2473</v>
      </c>
      <c r="B2495" s="2" t="str">
        <f>IFERROR(__xludf.DUMMYFUNCTION("GOOGLETRANSLATE(A2495,""en"",""hi"")"),"संगीत कलाकार संगीत कार्यक्रम में प्रदर्शन करता है")</f>
        <v>संगीत कलाकार संगीत कार्यक्रम में प्रदर्शन करता है</v>
      </c>
    </row>
    <row r="2496">
      <c r="A2496" s="1" t="s">
        <v>2474</v>
      </c>
      <c r="B2496" s="2" t="str">
        <f>IFERROR(__xludf.DUMMYFUNCTION("GOOGLETRANSLATE(A2496,""en"",""hi"")"),"एक मैकॉ एक पालतू जानवर की दुकान में अपने पिंजरे पर बैठता है")</f>
        <v>एक मैकॉ एक पालतू जानवर की दुकान में अपने पिंजरे पर बैठता है</v>
      </c>
    </row>
    <row r="2497">
      <c r="A2497" s="1" t="s">
        <v>2475</v>
      </c>
      <c r="B2497" s="2" t="str">
        <f>IFERROR(__xludf.DUMMYFUNCTION("GOOGLETRANSLATE(A2497,""en"",""hi"")"),"अभिनेता प्रीमियर पार्टी में भाग लेते हैं")</f>
        <v>अभिनेता प्रीमियर पार्टी में भाग लेते हैं</v>
      </c>
    </row>
    <row r="2498">
      <c r="A2498" s="1" t="s">
        <v>2476</v>
      </c>
      <c r="B2498" s="2" t="str">
        <f>IFERROR(__xludf.DUMMYFUNCTION("GOOGLETRANSLATE(A2498,""en"",""hi"")"),"कुत्ते एक पुराने पिकअप ट्रक के पीछे बैठते हैं।")</f>
        <v>कुत्ते एक पुराने पिकअप ट्रक के पीछे बैठते हैं।</v>
      </c>
    </row>
    <row r="2499">
      <c r="A2499" s="1" t="s">
        <v>2477</v>
      </c>
      <c r="B2499" s="2" t="str">
        <f>IFERROR(__xludf.DUMMYFUNCTION("GOOGLETRANSLATE(A2499,""en"",""hi"")"),"शहर की दीवारों के खंडहर")</f>
        <v>शहर की दीवारों के खंडहर</v>
      </c>
    </row>
    <row r="2500">
      <c r="A2500" s="1" t="s">
        <v>2478</v>
      </c>
      <c r="B2500" s="2" t="str">
        <f>IFERROR(__xludf.DUMMYFUNCTION("GOOGLETRANSLATE(A2500,""en"",""hi"")"),"खुदरा पहले से ही इस लाने के लिए आपको जो कुछ भी चाहिए उसे चुना गया है - तो आपको बस इतना करना है कि आपके पेड़ को सजाने में मज़ा लें।")</f>
        <v>खुदरा पहले से ही इस लाने के लिए आपको जो कुछ भी चाहिए उसे चुना गया है - तो आपको बस इतना करना है कि आपके पेड़ को सजाने में मज़ा लें।</v>
      </c>
    </row>
    <row r="2501">
      <c r="A2501" s="1" t="s">
        <v>2479</v>
      </c>
      <c r="B2501" s="2" t="str">
        <f>IFERROR(__xludf.DUMMYFUNCTION("GOOGLETRANSLATE(A2501,""en"",""hi"")"),"अभिनेता यूके प्रीमियर में भाग लेता है।")</f>
        <v>अभिनेता यूके प्रीमियर में भाग लेता है।</v>
      </c>
    </row>
    <row r="2502">
      <c r="A2502" s="1" t="s">
        <v>2480</v>
      </c>
      <c r="B2502" s="2" t="str">
        <f>IFERROR(__xludf.DUMMYFUNCTION("GOOGLETRANSLATE(A2502,""en"",""hi"")"),"जंगली गुलाबी फूल गहरे जंगल के तल में उड़ते हुए, फूल पर तितली")</f>
        <v>जंगली गुलाबी फूल गहरे जंगल के तल में उड़ते हुए, फूल पर तितली</v>
      </c>
    </row>
    <row r="2503">
      <c r="A2503" s="1" t="s">
        <v>2481</v>
      </c>
      <c r="B2503" s="2" t="str">
        <f>IFERROR(__xludf.DUMMYFUNCTION("GOOGLETRANSLATE(A2503,""en"",""hi"")"),"पोर्टियो ने बंदरगाह पर कारों को पैक किया")</f>
        <v>पोर्टियो ने बंदरगाह पर कारों को पैक किया</v>
      </c>
    </row>
    <row r="2504">
      <c r="A2504" s="1" t="s">
        <v>2482</v>
      </c>
      <c r="B2504" s="2" t="str">
        <f>IFERROR(__xludf.DUMMYFUNCTION("GOOGLETRANSLATE(A2504,""en"",""hi"")"),"यह मुझे नृत्य टीम के साथ है।")</f>
        <v>यह मुझे नृत्य टीम के साथ है।</v>
      </c>
    </row>
    <row r="2505">
      <c r="A2505" s="1" t="s">
        <v>2483</v>
      </c>
      <c r="B2505" s="2" t="str">
        <f>IFERROR(__xludf.DUMMYFUNCTION("GOOGLETRANSLATE(A2505,""en"",""hi"")"),"एक तम्बू के सामने एक महिला")</f>
        <v>एक तम्बू के सामने एक महिला</v>
      </c>
    </row>
    <row r="2506">
      <c r="A2506" s="1" t="s">
        <v>2484</v>
      </c>
      <c r="B2506" s="2" t="str">
        <f>IFERROR(__xludf.DUMMYFUNCTION("GOOGLETRANSLATE(A2506,""en"",""hi"")"),"बंद - एक नीली आंख का")</f>
        <v>बंद - एक नीली आंख का</v>
      </c>
    </row>
    <row r="2507">
      <c r="A2507" s="1" t="s">
        <v>2485</v>
      </c>
      <c r="B2507" s="2" t="str">
        <f>IFERROR(__xludf.DUMMYFUNCTION("GOOGLETRANSLATE(A2507,""en"",""hi"")"),"गाँव में एक सुंदर पत्थर कुटीर")</f>
        <v>गाँव में एक सुंदर पत्थर कुटीर</v>
      </c>
    </row>
    <row r="2508">
      <c r="A2508" s="1" t="s">
        <v>2486</v>
      </c>
      <c r="B2508" s="2" t="str">
        <f>IFERROR(__xludf.DUMMYFUNCTION("GOOGLETRANSLATE(A2508,""en"",""hi"")"),"एनीमेशन फिल्म के व्यक्ति के लिए अवधारणा कला, मैं उसे इस तरह पसंद करता हूं। :)")</f>
        <v>एनीमेशन फिल्म के व्यक्ति के लिए अवधारणा कला, मैं उसे इस तरह पसंद करता हूं। :)</v>
      </c>
    </row>
    <row r="2509">
      <c r="A2509" s="1" t="s">
        <v>2487</v>
      </c>
      <c r="B2509" s="2" t="str">
        <f>IFERROR(__xludf.DUMMYFUNCTION("GOOGLETRANSLATE(A2509,""en"",""hi"")"),"फ़ाइल - इस फाइल फोटो में, फुटबॉल कोच हमारी टीम को अमेरिकी राज्य के खिलाफ कॉलेज फुटबॉल गेम के लिए मैदान पर ले जाता है।")</f>
        <v>फ़ाइल - इस फाइल फोटो में, फुटबॉल कोच हमारी टीम को अमेरिकी राज्य के खिलाफ कॉलेज फुटबॉल गेम के लिए मैदान पर ले जाता है।</v>
      </c>
    </row>
    <row r="2510">
      <c r="A2510" s="1" t="s">
        <v>2488</v>
      </c>
      <c r="B2510" s="2" t="str">
        <f>IFERROR(__xludf.DUMMYFUNCTION("GOOGLETRANSLATE(A2510,""en"",""hi"")"),"बहुत अधिक तकिए या पौधे जैसी कोई चीज नहीं!")</f>
        <v>बहुत अधिक तकिए या पौधे जैसी कोई चीज नहीं!</v>
      </c>
    </row>
    <row r="2511">
      <c r="A2511" s="1" t="s">
        <v>2489</v>
      </c>
      <c r="B2511" s="2" t="str">
        <f>IFERROR(__xludf.DUMMYFUNCTION("GOOGLETRANSLATE(A2511,""en"",""hi"")"),"जंगल में केबिन अब यह केबिन है मैं जाऊंगा ...")</f>
        <v>जंगल में केबिन अब यह केबिन है मैं जाऊंगा ...</v>
      </c>
    </row>
    <row r="2512">
      <c r="A2512" s="1" t="s">
        <v>2490</v>
      </c>
      <c r="B2512" s="2" t="str">
        <f>IFERROR(__xludf.DUMMYFUNCTION("GOOGLETRANSLATE(A2512,""en"",""hi"")"),"फुटबॉल खिलाड़ी गेंद के लिए प्रतिस्पर्धा करते हैं")</f>
        <v>फुटबॉल खिलाड़ी गेंद के लिए प्रतिस्पर्धा करते हैं</v>
      </c>
    </row>
    <row r="2513">
      <c r="A2513" s="1" t="s">
        <v>2491</v>
      </c>
      <c r="B2513" s="2" t="str">
        <f>IFERROR(__xludf.DUMMYFUNCTION("GOOGLETRANSLATE(A2513,""en"",""hi"")"),"कलाकार के पास अपनी बाहों और धड़ पर कई टैटू हैं, लेकिन शायद सबसे बड़ा ईगल है जो उसकी छाती में फैला हुआ है।")</f>
        <v>कलाकार के पास अपनी बाहों और धड़ पर कई टैटू हैं, लेकिन शायद सबसे बड़ा ईगल है जो उसकी छाती में फैला हुआ है।</v>
      </c>
    </row>
    <row r="2514">
      <c r="A2514" s="1" t="s">
        <v>2492</v>
      </c>
      <c r="B2514" s="2" t="str">
        <f>IFERROR(__xludf.DUMMYFUNCTION("GOOGLETRANSLATE(A2514,""en"",""hi"")"),"पहाड़ों पर चढ़ना पुरस्कृत है")</f>
        <v>पहाड़ों पर चढ़ना पुरस्कृत है</v>
      </c>
    </row>
    <row r="2515">
      <c r="A2515" s="1" t="s">
        <v>2493</v>
      </c>
      <c r="B2515" s="2" t="str">
        <f>IFERROR(__xludf.DUMMYFUNCTION("GOOGLETRANSLATE(A2515,""en"",""hi"")"),"दुल्हन और दुल्हन अपने शादी समारोह के दौरान हाथ पकड़ते हैं।")</f>
        <v>दुल्हन और दुल्हन अपने शादी समारोह के दौरान हाथ पकड़ते हैं।</v>
      </c>
    </row>
    <row r="2516">
      <c r="A2516" s="1" t="s">
        <v>2494</v>
      </c>
      <c r="B2516" s="2" t="str">
        <f>IFERROR(__xludf.DUMMYFUNCTION("GOOGLETRANSLATE(A2516,""en"",""hi"")"),"सितारों में अंतरिक्ष डाउनलोड करें")</f>
        <v>सितारों में अंतरिक्ष डाउनलोड करें</v>
      </c>
    </row>
    <row r="2517">
      <c r="A2517" s="1" t="s">
        <v>2495</v>
      </c>
      <c r="B2517" s="2" t="str">
        <f>IFERROR(__xludf.DUMMYFUNCTION("GOOGLETRANSLATE(A2517,""en"",""hi"")"),"ट्रेन के बीच बहती हुई नदी पर पुल")</f>
        <v>ट्रेन के बीच बहती हुई नदी पर पुल</v>
      </c>
    </row>
    <row r="2518">
      <c r="A2518" s="1" t="s">
        <v>2496</v>
      </c>
      <c r="B2518" s="2" t="str">
        <f>IFERROR(__xludf.DUMMYFUNCTION("GOOGLETRANSLATE(A2518,""en"",""hi"")"),"सामने के मुखौटे के लिए अनबिल्ड डिजाइन")</f>
        <v>सामने के मुखौटे के लिए अनबिल्ड डिजाइन</v>
      </c>
    </row>
    <row r="2519">
      <c r="A2519" s="1" t="s">
        <v>2497</v>
      </c>
      <c r="B2519" s="2" t="str">
        <f>IFERROR(__xludf.DUMMYFUNCTION("GOOGLETRANSLATE(A2519,""en"",""hi"")"),"अभिनेता एक खिड़की से घटना देखते हैं।")</f>
        <v>अभिनेता एक खिड़की से घटना देखते हैं।</v>
      </c>
    </row>
    <row r="2520">
      <c r="A2520" s="1" t="s">
        <v>656</v>
      </c>
      <c r="B2520" s="2" t="str">
        <f>IFERROR(__xludf.DUMMYFUNCTION("GOOGLETRANSLATE(A2520,""en"",""hi"")"),"छवि में हो सकता है: व्यक्ति, मंच पर, एक संगीत वाद्ययंत्र और इनडोर खेल रहा है")</f>
        <v>छवि में हो सकता है: व्यक्ति, मंच पर, एक संगीत वाद्ययंत्र और इनडोर खेल रहा है</v>
      </c>
    </row>
    <row r="2521">
      <c r="A2521" s="1" t="s">
        <v>2498</v>
      </c>
      <c r="B2521" s="2" t="str">
        <f>IFERROR(__xludf.DUMMYFUNCTION("GOOGLETRANSLATE(A2521,""en"",""hi"")"),"अभिनेता ने अपने मोम का अनावरण किया")</f>
        <v>अभिनेता ने अपने मोम का अनावरण किया</v>
      </c>
    </row>
    <row r="2522">
      <c r="A2522" s="1" t="s">
        <v>2499</v>
      </c>
      <c r="B2522" s="2" t="str">
        <f>IFERROR(__xludf.DUMMYFUNCTION("GOOGLETRANSLATE(A2522,""en"",""hi"")"),"अभिनेता ने अपने बालों और पोशाक के साथ 80 के दशक को गले लगा लिया")</f>
        <v>अभिनेता ने अपने बालों और पोशाक के साथ 80 के दशक को गले लगा लिया</v>
      </c>
    </row>
    <row r="2523">
      <c r="A2523" s="1" t="s">
        <v>2500</v>
      </c>
      <c r="B2523" s="2" t="str">
        <f>IFERROR(__xludf.DUMMYFUNCTION("GOOGLETRANSLATE(A2523,""en"",""hi"")"),"हमारे पसंदीदा सदस्य, जिन्होंने व्यक्ति के पीछे कक्षा में दूसरा स्थान दिया।")</f>
        <v>हमारे पसंदीदा सदस्य, जिन्होंने व्यक्ति के पीछे कक्षा में दूसरा स्थान दिया।</v>
      </c>
    </row>
    <row r="2524">
      <c r="A2524" s="1" t="s">
        <v>2501</v>
      </c>
      <c r="B2524" s="2" t="str">
        <f>IFERROR(__xludf.DUMMYFUNCTION("GOOGLETRANSLATE(A2524,""en"",""hi"")"),"एक घास के मैदान के साथ एक घास के मैदान पर खड़े युवा आदमी स्टॉक फोटो")</f>
        <v>एक घास के मैदान के साथ एक घास के मैदान पर खड़े युवा आदमी स्टॉक फोटो</v>
      </c>
    </row>
    <row r="2525">
      <c r="A2525" s="1" t="s">
        <v>2502</v>
      </c>
      <c r="B2525" s="2" t="str">
        <f>IFERROR(__xludf.DUMMYFUNCTION("GOOGLETRANSLATE(A2525,""en"",""hi"")"),"आइस हॉकी कोच को शुक्रवार को नए कोच के रूप में पेश किया गया है।")</f>
        <v>आइस हॉकी कोच को शुक्रवार को नए कोच के रूप में पेश किया गया है।</v>
      </c>
    </row>
    <row r="2526">
      <c r="A2526" s="1" t="s">
        <v>2503</v>
      </c>
      <c r="B2526" s="2" t="str">
        <f>IFERROR(__xludf.DUMMYFUNCTION("GOOGLETRANSLATE(A2526,""en"",""hi"")"),"व्यक्ति संभवतः रेसिंग के अपने पिछले सप्ताहांत को भूलने की कोशिश कर रहा है।")</f>
        <v>व्यक्ति संभवतः रेसिंग के अपने पिछले सप्ताहांत को भूलने की कोशिश कर रहा है।</v>
      </c>
    </row>
    <row r="2527">
      <c r="A2527" s="1" t="s">
        <v>2504</v>
      </c>
      <c r="B2527" s="2" t="str">
        <f>IFERROR(__xludf.DUMMYFUNCTION("GOOGLETRANSLATE(A2527,""en"",""hi"")"),"लेबल में बने वेक्टर सेट।")</f>
        <v>लेबल में बने वेक्टर सेट।</v>
      </c>
    </row>
    <row r="2528">
      <c r="A2528" s="1" t="s">
        <v>2505</v>
      </c>
      <c r="B2528" s="2" t="str">
        <f>IFERROR(__xludf.DUMMYFUNCTION("GOOGLETRANSLATE(A2528,""en"",""hi"")"),"गायक एस्ट्रा में एक संगीत कार्यक्रम के दौरान लाइव प्रदर्शन करता है।")</f>
        <v>गायक एस्ट्रा में एक संगीत कार्यक्रम के दौरान लाइव प्रदर्शन करता है।</v>
      </c>
    </row>
    <row r="2529">
      <c r="A2529" s="1" t="s">
        <v>2506</v>
      </c>
      <c r="B2529" s="2" t="str">
        <f>IFERROR(__xludf.DUMMYFUNCTION("GOOGLETRANSLATE(A2529,""en"",""hi"")"),"एक समुद्र तट पर एक विशाल दिन पर एक लंबा प्रदर्शन")</f>
        <v>एक समुद्र तट पर एक विशाल दिन पर एक लंबा प्रदर्शन</v>
      </c>
    </row>
    <row r="2530">
      <c r="A2530" s="1" t="s">
        <v>2507</v>
      </c>
      <c r="B2530" s="2" t="str">
        <f>IFERROR(__xludf.DUMMYFUNCTION("GOOGLETRANSLATE(A2530,""en"",""hi"")"),"रात की निर्बाध लूप पर एक सड़क पर ड्राइविंग")</f>
        <v>रात की निर्बाध लूप पर एक सड़क पर ड्राइविंग</v>
      </c>
    </row>
    <row r="2531">
      <c r="A2531" s="1" t="s">
        <v>2508</v>
      </c>
      <c r="B2531" s="2" t="str">
        <f>IFERROR(__xludf.DUMMYFUNCTION("GOOGLETRANSLATE(A2531,""en"",""hi"")"),"फुटपाथ से देखा गया फ्रंटल फेकाडे।")</f>
        <v>फुटपाथ से देखा गया फ्रंटल फेकाडे।</v>
      </c>
    </row>
    <row r="2532">
      <c r="A2532" s="1" t="s">
        <v>2509</v>
      </c>
      <c r="B2532" s="2" t="str">
        <f>IFERROR(__xludf.DUMMYFUNCTION("GOOGLETRANSLATE(A2532,""en"",""hi"")"),"एक पीली दीवार के खिलाफ एक बेंच के पास एक साइकिल की एक न्यूनतम तस्वीर")</f>
        <v>एक पीली दीवार के खिलाफ एक बेंच के पास एक साइकिल की एक न्यूनतम तस्वीर</v>
      </c>
    </row>
    <row r="2533">
      <c r="A2533" s="1" t="s">
        <v>2510</v>
      </c>
      <c r="B2533" s="2" t="str">
        <f>IFERROR(__xludf.DUMMYFUNCTION("GOOGLETRANSLATE(A2533,""en"",""hi"")"),"अभिनेता और फिल्म लेखक उत्सव के दौरान प्रीमियर में भाग लेते हैं")</f>
        <v>अभिनेता और फिल्म लेखक उत्सव के दौरान प्रीमियर में भाग लेते हैं</v>
      </c>
    </row>
    <row r="2534">
      <c r="A2534" s="1" t="s">
        <v>2511</v>
      </c>
      <c r="B2534" s="2" t="str">
        <f>IFERROR(__xludf.DUMMYFUNCTION("GOOGLETRANSLATE(A2534,""en"",""hi"")"),"एक आधुनिक बाथरूम डिजाइन का उदाहरण")</f>
        <v>एक आधुनिक बाथरूम डिजाइन का उदाहरण</v>
      </c>
    </row>
    <row r="2535">
      <c r="A2535" s="1" t="s">
        <v>2512</v>
      </c>
      <c r="B2535" s="2" t="str">
        <f>IFERROR(__xludf.DUMMYFUNCTION("GOOGLETRANSLATE(A2535,""en"",""hi"")"),"लैंडस्केप फोटोग्राफी शहर देखें")</f>
        <v>लैंडस्केप फोटोग्राफी शहर देखें</v>
      </c>
    </row>
    <row r="2536">
      <c r="A2536" s="1" t="s">
        <v>2513</v>
      </c>
      <c r="B2536" s="2" t="str">
        <f>IFERROR(__xludf.DUMMYFUNCTION("GOOGLETRANSLATE(A2536,""en"",""hi"")"),"उत्सव और शानदार: उसने खुद के लिए यह बदसूरत स्वेटर भी बनाया, पूरी तरह से माला से बने और स्ट्रिंग रोशनी से सजाए गए")</f>
        <v>उत्सव और शानदार: उसने खुद के लिए यह बदसूरत स्वेटर भी बनाया, पूरी तरह से माला से बने और स्ट्रिंग रोशनी से सजाए गए</v>
      </c>
    </row>
    <row r="2537">
      <c r="A2537" s="1" t="s">
        <v>2514</v>
      </c>
      <c r="B2537" s="2" t="str">
        <f>IFERROR(__xludf.DUMMYFUNCTION("GOOGLETRANSLATE(A2537,""en"",""hi"")"),"जैविक जीनस सूर्यास्त में पानी में छिड़काव")</f>
        <v>जैविक जीनस सूर्यास्त में पानी में छिड़काव</v>
      </c>
    </row>
    <row r="2538">
      <c r="A2538" s="1" t="s">
        <v>2515</v>
      </c>
      <c r="B2538" s="2" t="str">
        <f>IFERROR(__xludf.DUMMYFUNCTION("GOOGLETRANSLATE(A2538,""en"",""hi"")"),"पश्चिमी ईसाई अवकाश के तहत क्रिसमस उपहार उपहार ढेर का ढेर")</f>
        <v>पश्चिमी ईसाई अवकाश के तहत क्रिसमस उपहार उपहार ढेर का ढेर</v>
      </c>
    </row>
    <row r="2539">
      <c r="A2539" s="1" t="s">
        <v>2516</v>
      </c>
      <c r="B2539" s="2" t="str">
        <f>IFERROR(__xludf.DUMMYFUNCTION("GOOGLETRANSLATE(A2539,""en"",""hi"")"),"द्वीप पर शाम का आश्रय")</f>
        <v>द्वीप पर शाम का आश्रय</v>
      </c>
    </row>
    <row r="2540">
      <c r="A2540" s="1" t="s">
        <v>2517</v>
      </c>
      <c r="B2540" s="2" t="str">
        <f>IFERROR(__xludf.DUMMYFUNCTION("GOOGLETRANSLATE(A2540,""en"",""hi"")"),"एक ही पैटर्न में बिस्तर के साथ एक अटारी बेडरूम लेकिन विभिन्न रंग।")</f>
        <v>एक ही पैटर्न में बिस्तर के साथ एक अटारी बेडरूम लेकिन विभिन्न रंग।</v>
      </c>
    </row>
    <row r="2541">
      <c r="A2541" s="1" t="s">
        <v>2518</v>
      </c>
      <c r="B2541" s="2" t="str">
        <f>IFERROR(__xludf.DUMMYFUNCTION("GOOGLETRANSLATE(A2541,""en"",""hi"")"),"एक तम्बू में रहने के लिए गाइड")</f>
        <v>एक तम्बू में रहने के लिए गाइड</v>
      </c>
    </row>
    <row r="2542">
      <c r="A2542" s="1" t="s">
        <v>2519</v>
      </c>
      <c r="B2542" s="2" t="str">
        <f>IFERROR(__xludf.DUMMYFUNCTION("GOOGLETRANSLATE(A2542,""en"",""hi"")"),"वह उस समय भी उस समय एक विशेषज्ञ बनने के लिए एक विशेषज्ञ बनने के लिए एक विशेषज्ञ बनने के लिए किया जाता है।")</f>
        <v>वह उस समय भी उस समय एक विशेषज्ञ बनने के लिए एक विशेषज्ञ बनने के लिए एक विशेषज्ञ बनने के लिए किया जाता है।</v>
      </c>
    </row>
    <row r="2543">
      <c r="A2543" s="1" t="s">
        <v>2520</v>
      </c>
      <c r="B2543" s="2" t="str">
        <f>IFERROR(__xludf.DUMMYFUNCTION("GOOGLETRANSLATE(A2543,""en"",""hi"")"),"राइडर के साथ जानवर को सामने के पैर के साथ फोम में पानी मार रहा है")</f>
        <v>राइडर के साथ जानवर को सामने के पैर के साथ फोम में पानी मार रहा है</v>
      </c>
    </row>
    <row r="2544">
      <c r="A2544" s="1" t="s">
        <v>2521</v>
      </c>
      <c r="B2544" s="2" t="str">
        <f>IFERROR(__xludf.DUMMYFUNCTION("GOOGLETRANSLATE(A2544,""en"",""hi"")"),"वैकल्पिक देश कलाकार एक संगीत कार्यक्रम के दौरान मंच पर लाइव प्रदर्शन करता है।")</f>
        <v>वैकल्पिक देश कलाकार एक संगीत कार्यक्रम के दौरान मंच पर लाइव प्रदर्शन करता है।</v>
      </c>
    </row>
    <row r="2545">
      <c r="A2545" s="1" t="s">
        <v>2522</v>
      </c>
      <c r="B2545" s="2" t="str">
        <f>IFERROR(__xludf.DUMMYFUNCTION("GOOGLETRANSLATE(A2545,""en"",""hi"")"),"अपने घर पर एक खुले सप्ताहांत की शुरुआत में जैविक प्रजाति")</f>
        <v>अपने घर पर एक खुले सप्ताहांत की शुरुआत में जैविक प्रजाति</v>
      </c>
    </row>
    <row r="2546">
      <c r="A2546" s="1" t="s">
        <v>2523</v>
      </c>
      <c r="B2546" s="2" t="str">
        <f>IFERROR(__xludf.DUMMYFUNCTION("GOOGLETRANSLATE(A2546,""en"",""hi"")"),"एक अच्छा सूटकेस किसी की यात्रा कर सकता है या तोड़ सकता है।")</f>
        <v>एक अच्छा सूटकेस किसी की यात्रा कर सकता है या तोड़ सकता है।</v>
      </c>
    </row>
    <row r="2547">
      <c r="A2547" s="1" t="s">
        <v>2524</v>
      </c>
      <c r="B2547" s="2" t="str">
        <f>IFERROR(__xludf.DUMMYFUNCTION("GOOGLETRANSLATE(A2547,""en"",""hi"")"),"पृष्ठभूमि में इमारतों के साथ स्काईलाइन और खाड़ी में तैनात कई मछली पकड़ने वाली नौकाएं")</f>
        <v>पृष्ठभूमि में इमारतों के साथ स्काईलाइन और खाड़ी में तैनात कई मछली पकड़ने वाली नौकाएं</v>
      </c>
    </row>
    <row r="2548">
      <c r="A2548" s="1" t="s">
        <v>2525</v>
      </c>
      <c r="B2548" s="2" t="str">
        <f>IFERROR(__xludf.DUMMYFUNCTION("GOOGLETRANSLATE(A2548,""en"",""hi"")"),"एक चट्टानी समुद्र तट पर लोग")</f>
        <v>एक चट्टानी समुद्र तट पर लोग</v>
      </c>
    </row>
    <row r="2549">
      <c r="A2549" s="1" t="s">
        <v>2526</v>
      </c>
      <c r="B2549" s="2" t="str">
        <f>IFERROR(__xludf.DUMMYFUNCTION("GOOGLETRANSLATE(A2549,""en"",""hi"")"),"समुद्र के पानी पर स्टिल्ट पर उष्णकटिबंधीय घर")</f>
        <v>समुद्र के पानी पर स्टिल्ट पर उष्णकटिबंधीय घर</v>
      </c>
    </row>
    <row r="2550">
      <c r="A2550" s="1" t="s">
        <v>2527</v>
      </c>
      <c r="B2550" s="2" t="str">
        <f>IFERROR(__xludf.DUMMYFUNCTION("GOOGLETRANSLATE(A2550,""en"",""hi"")"),"एक छोटा कुत्ता समुद्र के पास एक चट्टान के आधार पर खड़ा है")</f>
        <v>एक छोटा कुत्ता समुद्र के पास एक चट्टान के आधार पर खड़ा है</v>
      </c>
    </row>
    <row r="2551">
      <c r="A2551" s="1" t="s">
        <v>2528</v>
      </c>
      <c r="B2551" s="2" t="str">
        <f>IFERROR(__xludf.DUMMYFUNCTION("GOOGLETRANSLATE(A2551,""en"",""hi"")"),"एक पेड़ पर बढ़ते जैविक साम्राज्य का समूह")</f>
        <v>एक पेड़ पर बढ़ते जैविक साम्राज्य का समूह</v>
      </c>
    </row>
    <row r="2552">
      <c r="A2552" s="1" t="s">
        <v>2529</v>
      </c>
      <c r="B2552" s="2" t="str">
        <f>IFERROR(__xludf.DUMMYFUNCTION("GOOGLETRANSLATE(A2552,""en"",""hi"")"),"सड़क पर क्षतिग्रस्त वाहन।")</f>
        <v>सड़क पर क्षतिग्रस्त वाहन।</v>
      </c>
    </row>
    <row r="2553">
      <c r="A2553" s="1" t="s">
        <v>2530</v>
      </c>
      <c r="B2553" s="2" t="str">
        <f>IFERROR(__xludf.DUMMYFUNCTION("GOOGLETRANSLATE(A2553,""en"",""hi"")"),"क्रिसमस रोशनी के सर्वश्रेष्ठ क्षेत्रों के लिए शिकार पर थे")</f>
        <v>क्रिसमस रोशनी के सर्वश्रेष्ठ क्षेत्रों के लिए शिकार पर थे</v>
      </c>
    </row>
    <row r="2554">
      <c r="A2554" s="1" t="s">
        <v>2531</v>
      </c>
      <c r="B2554" s="2" t="str">
        <f>IFERROR(__xludf.DUMMYFUNCTION("GOOGLETRANSLATE(A2554,""en"",""hi"")"),"मैच के दौरान फुटबॉल खिलाड़ी फुटबॉल खिलाड़ी के साथ देखता है।")</f>
        <v>मैच के दौरान फुटबॉल खिलाड़ी फुटबॉल खिलाड़ी के साथ देखता है।</v>
      </c>
    </row>
    <row r="2555">
      <c r="A2555" s="1" t="s">
        <v>2532</v>
      </c>
      <c r="B2555" s="2" t="str">
        <f>IFERROR(__xludf.DUMMYFUNCTION("GOOGLETRANSLATE(A2555,""en"",""hi"")"),"एक सिरेमिक फूलदान में कई छोटे पीले फूलों के साथ अजीब पौधे से एक गुलदस्ता।")</f>
        <v>एक सिरेमिक फूलदान में कई छोटे पीले फूलों के साथ अजीब पौधे से एक गुलदस्ता।</v>
      </c>
    </row>
    <row r="2556">
      <c r="A2556" s="1" t="s">
        <v>2533</v>
      </c>
      <c r="B2556" s="2" t="str">
        <f>IFERROR(__xludf.DUMMYFUNCTION("GOOGLETRANSLATE(A2556,""en"",""hi"")"),"1920x1080 में समुद्र में सफेद घूंघट के साथ चलने वाली सुंदर महिला")</f>
        <v>1920x1080 में समुद्र में सफेद घूंघट के साथ चलने वाली सुंदर महिला</v>
      </c>
    </row>
    <row r="2557">
      <c r="A2557" s="1" t="s">
        <v>2534</v>
      </c>
      <c r="B2557" s="2" t="str">
        <f>IFERROR(__xludf.DUMMYFUNCTION("GOOGLETRANSLATE(A2557,""en"",""hi"")"),"खेल के उद्घाटन में संगीतकार")</f>
        <v>खेल के उद्घाटन में संगीतकार</v>
      </c>
    </row>
    <row r="2558">
      <c r="A2558" s="1" t="s">
        <v>2535</v>
      </c>
      <c r="B2558" s="2" t="str">
        <f>IFERROR(__xludf.DUMMYFUNCTION("GOOGLETRANSLATE(A2558,""en"",""hi"")"),"घरेलू हवाई अड्डे पर विमान।")</f>
        <v>घरेलू हवाई अड्डे पर विमान।</v>
      </c>
    </row>
    <row r="2559">
      <c r="A2559" s="1" t="s">
        <v>2536</v>
      </c>
      <c r="B2559" s="2" t="str">
        <f>IFERROR(__xludf.DUMMYFUNCTION("GOOGLETRANSLATE(A2559,""en"",""hi"")"),"बच्चे को यह बड़ा पाने के खिलाफ एक कानून होना चाहिए!")</f>
        <v>बच्चे को यह बड़ा पाने के खिलाफ एक कानून होना चाहिए!</v>
      </c>
    </row>
    <row r="2560">
      <c r="A2560" s="1" t="s">
        <v>2537</v>
      </c>
      <c r="B2560" s="2" t="str">
        <f>IFERROR(__xludf.DUMMYFUNCTION("GOOGLETRANSLATE(A2560,""en"",""hi"")"),"एक आदमी अपने रिश्ते के बारे में चिंतित है")</f>
        <v>एक आदमी अपने रिश्ते के बारे में चिंतित है</v>
      </c>
    </row>
    <row r="2561">
      <c r="A2561" s="1" t="s">
        <v>2538</v>
      </c>
      <c r="B2561" s="2" t="str">
        <f>IFERROR(__xludf.DUMMYFUNCTION("GOOGLETRANSLATE(A2561,""en"",""hi"")"),"सोने के शिखर के नीचे से गुजरने वाले जल निकासी के साथ एक बड़ी घाटी")</f>
        <v>सोने के शिखर के नीचे से गुजरने वाले जल निकासी के साथ एक बड़ी घाटी</v>
      </c>
    </row>
    <row r="2562">
      <c r="A2562" s="1" t="s">
        <v>2539</v>
      </c>
      <c r="B2562" s="2" t="str">
        <f>IFERROR(__xludf.DUMMYFUNCTION("GOOGLETRANSLATE(A2562,""en"",""hi"")"),"शहर पर विमान की खिड़की के माध्यम से देखें")</f>
        <v>शहर पर विमान की खिड़की के माध्यम से देखें</v>
      </c>
    </row>
    <row r="2563">
      <c r="A2563" s="1" t="s">
        <v>2540</v>
      </c>
      <c r="B2563" s="2" t="str">
        <f>IFERROR(__xludf.DUMMYFUNCTION("GOOGLETRANSLATE(A2563,""en"",""hi"")"),"दुल्हन और दुल्हन की तस्वीर मुस्कुराती है क्योंकि वे वॉलफ्लॉवर फोटोग्राफी द्वारा कैंपस पर अपने शादी समारोह के तुरंत बाद गलियारे के नीचे चलते हैं")</f>
        <v>दुल्हन और दुल्हन की तस्वीर मुस्कुराती है क्योंकि वे वॉलफ्लॉवर फोटोग्राफी द्वारा कैंपस पर अपने शादी समारोह के तुरंत बाद गलियारे के नीचे चलते हैं</v>
      </c>
    </row>
    <row r="2564">
      <c r="A2564" s="1" t="s">
        <v>2541</v>
      </c>
      <c r="B2564" s="2" t="str">
        <f>IFERROR(__xludf.DUMMYFUNCTION("GOOGLETRANSLATE(A2564,""en"",""hi"")"),"अगर राजा नेतृत्व नहीं किया ... परिधान")</f>
        <v>अगर राजा नेतृत्व नहीं किया ... परिधान</v>
      </c>
    </row>
    <row r="2565">
      <c r="A2565" s="1" t="s">
        <v>2542</v>
      </c>
      <c r="B2565" s="2" t="str">
        <f>IFERROR(__xludf.DUMMYFUNCTION("GOOGLETRANSLATE(A2565,""en"",""hi"")"),"एक पूल और समुद्री दृश्यों के साथ बेडरूम विला।")</f>
        <v>एक पूल और समुद्री दृश्यों के साथ बेडरूम विला।</v>
      </c>
    </row>
    <row r="2566">
      <c r="A2566" s="1" t="s">
        <v>2543</v>
      </c>
      <c r="B2566" s="2" t="str">
        <f>IFERROR(__xludf.DUMMYFUNCTION("GOOGLETRANSLATE(A2566,""en"",""hi"")"),"आधा बास्केटबॉल कोर्ट भी है")</f>
        <v>आधा बास्केटबॉल कोर्ट भी है</v>
      </c>
    </row>
    <row r="2567">
      <c r="A2567" s="1" t="s">
        <v>2544</v>
      </c>
      <c r="B2567" s="2" t="str">
        <f>IFERROR(__xludf.DUMMYFUNCTION("GOOGLETRANSLATE(A2567,""en"",""hi"")"),"दंपति शहर की सड़कों की रोशनी में रात में गले लगाता है")</f>
        <v>दंपति शहर की सड़कों की रोशनी में रात में गले लगाता है</v>
      </c>
    </row>
    <row r="2568">
      <c r="A2568" s="1" t="s">
        <v>2545</v>
      </c>
      <c r="B2568" s="2" t="str">
        <f>IFERROR(__xludf.DUMMYFUNCTION("GOOGLETRANSLATE(A2568,""en"",""hi"")"),"अंतरिक्ष यात्री को इस अंडरेटेड हैंडआउट फोटो में सैटेलाइट पर चित्रित किया गया है।")</f>
        <v>अंतरिक्ष यात्री को इस अंडरेटेड हैंडआउट फोटो में सैटेलाइट पर चित्रित किया गया है।</v>
      </c>
    </row>
    <row r="2569">
      <c r="A2569" s="1" t="s">
        <v>2546</v>
      </c>
      <c r="B2569" s="2" t="str">
        <f>IFERROR(__xludf.DUMMYFUNCTION("GOOGLETRANSLATE(A2569,""en"",""hi"")"),"कपड़े धोने के कमरे में स्लाइडिंग बर्न दरवाजा")</f>
        <v>कपड़े धोने के कमरे में स्लाइडिंग बर्न दरवाजा</v>
      </c>
    </row>
    <row r="2570">
      <c r="A2570" s="1" t="s">
        <v>2547</v>
      </c>
      <c r="B2570" s="2" t="str">
        <f>IFERROR(__xludf.DUMMYFUNCTION("GOOGLETRANSLATE(A2570,""en"",""hi"")"),"फिल्मांकन स्थान जैसा कि सामने से देखा गया है")</f>
        <v>फिल्मांकन स्थान जैसा कि सामने से देखा गया है</v>
      </c>
    </row>
    <row r="2571">
      <c r="A2571" s="1" t="s">
        <v>2548</v>
      </c>
      <c r="B2571" s="2" t="str">
        <f>IFERROR(__xludf.DUMMYFUNCTION("GOOGLETRANSLATE(A2571,""en"",""hi"")"),"अभिनेता एक अभिनेत्री है, बी।")</f>
        <v>अभिनेता एक अभिनेत्री है, बी।</v>
      </c>
    </row>
    <row r="2572">
      <c r="A2572" s="1" t="s">
        <v>2549</v>
      </c>
      <c r="B2572" s="2" t="str">
        <f>IFERROR(__xludf.DUMMYFUNCTION("GOOGLETRANSLATE(A2572,""en"",""hi"")"),"ब्लूज़ कलाकार एक अज्ञात स्थल पर ऑनस्टेज करता है")</f>
        <v>ब्लूज़ कलाकार एक अज्ञात स्थल पर ऑनस्टेज करता है</v>
      </c>
    </row>
    <row r="2573">
      <c r="A2573" s="1" t="s">
        <v>2550</v>
      </c>
      <c r="B2573" s="2" t="str">
        <f>IFERROR(__xludf.DUMMYFUNCTION("GOOGLETRANSLATE(A2573,""en"",""hi"")"),"निलंबन पुल के तहत कार्निवल क्रूज जहाज नौकायन।")</f>
        <v>निलंबन पुल के तहत कार्निवल क्रूज जहाज नौकायन।</v>
      </c>
    </row>
    <row r="2574">
      <c r="A2574" s="1" t="s">
        <v>2551</v>
      </c>
      <c r="B2574" s="2" t="str">
        <f>IFERROR(__xludf.DUMMYFUNCTION("GOOGLETRANSLATE(A2574,""en"",""hi"")"),"समुद्र तट पर लोगों का एक समूह स्ट्रेट पर एक नाटकीय सूर्यास्त देखें")</f>
        <v>समुद्र तट पर लोगों का एक समूह स्ट्रेट पर एक नाटकीय सूर्यास्त देखें</v>
      </c>
    </row>
    <row r="2575">
      <c r="A2575" s="1" t="s">
        <v>2552</v>
      </c>
      <c r="B2575" s="2" t="str">
        <f>IFERROR(__xludf.DUMMYFUNCTION("GOOGLETRANSLATE(A2575,""en"",""hi"")"),"रंग में राजनेता और कोट पर एक झलक मैंने बनाया :)")</f>
        <v>रंग में राजनेता और कोट पर एक झलक मैंने बनाया :)</v>
      </c>
    </row>
    <row r="2576">
      <c r="A2576" s="1" t="s">
        <v>2553</v>
      </c>
      <c r="B2576" s="2" t="str">
        <f>IFERROR(__xludf.DUMMYFUNCTION("GOOGLETRANSLATE(A2576,""en"",""hi"")"),"एक डरावनी पुरानी परित्यक्त भवन खोजें")</f>
        <v>एक डरावनी पुरानी परित्यक्त भवन खोजें</v>
      </c>
    </row>
    <row r="2577">
      <c r="A2577" s="1" t="s">
        <v>2554</v>
      </c>
      <c r="B2577" s="2" t="str">
        <f>IFERROR(__xludf.DUMMYFUNCTION("GOOGLETRANSLATE(A2577,""en"",""hi"")"),"एक खेत पर पुराने परित्यक्त पश्चिमी खलिहान का हवाई")</f>
        <v>एक खेत पर पुराने परित्यक्त पश्चिमी खलिहान का हवाई</v>
      </c>
    </row>
    <row r="2578">
      <c r="A2578" s="1" t="s">
        <v>2555</v>
      </c>
      <c r="B2578" s="2" t="str">
        <f>IFERROR(__xludf.DUMMYFUNCTION("GOOGLETRANSLATE(A2578,""en"",""hi"")"),"फेस्टिवल के दौरान रेड कार्पेट के दौरान फिल्म निदेशक और व्यक्ति")</f>
        <v>फेस्टिवल के दौरान रेड कार्पेट के दौरान फिल्म निदेशक और व्यक्ति</v>
      </c>
    </row>
    <row r="2579">
      <c r="A2579" s="1" t="s">
        <v>2556</v>
      </c>
      <c r="B2579" s="2" t="str">
        <f>IFERROR(__xludf.DUMMYFUNCTION("GOOGLETRANSLATE(A2579,""en"",""hi"")"),"एक मॉडल शो के दौरान डिजाइन प्रदर्शित करता है।")</f>
        <v>एक मॉडल शो के दौरान डिजाइन प्रदर्शित करता है।</v>
      </c>
    </row>
    <row r="2580">
      <c r="A2580" s="1" t="s">
        <v>2557</v>
      </c>
      <c r="B2580" s="2" t="str">
        <f>IFERROR(__xludf.DUMMYFUNCTION("GOOGLETRANSLATE(A2580,""en"",""hi"")"),"मार्च के साथ 18 वें हरे रंग के छात्र।")</f>
        <v>मार्च के साथ 18 वें हरे रंग के छात्र।</v>
      </c>
    </row>
    <row r="2581">
      <c r="A2581" s="1" t="s">
        <v>2558</v>
      </c>
      <c r="B2581" s="2" t="str">
        <f>IFERROR(__xludf.DUMMYFUNCTION("GOOGLETRANSLATE(A2581,""en"",""hi"")"),"लाल फूल पर मधुमक्खी का एक करीबी")</f>
        <v>लाल फूल पर मधुमक्खी का एक करीबी</v>
      </c>
    </row>
    <row r="2582">
      <c r="A2582" s="1" t="s">
        <v>2559</v>
      </c>
      <c r="B2582" s="2" t="str">
        <f>IFERROR(__xludf.DUMMYFUNCTION("GOOGLETRANSLATE(A2582,""en"",""hi"")"),"एक सफेद पृष्ठभूमि पर नीली और हरी सार लहरें")</f>
        <v>एक सफेद पृष्ठभूमि पर नीली और हरी सार लहरें</v>
      </c>
    </row>
    <row r="2583">
      <c r="A2583" s="1" t="s">
        <v>2560</v>
      </c>
      <c r="B2583" s="2" t="str">
        <f>IFERROR(__xludf.DUMMYFUNCTION("GOOGLETRANSLATE(A2583,""en"",""hi"")"),"सड़क पर एक बसकर")</f>
        <v>सड़क पर एक बसकर</v>
      </c>
    </row>
    <row r="2584">
      <c r="A2584" s="1" t="s">
        <v>2561</v>
      </c>
      <c r="B2584" s="2" t="str">
        <f>IFERROR(__xludf.DUMMYFUNCTION("GOOGLETRANSLATE(A2584,""en"",""hi"")"),"एक गाँव में एक सड़क")</f>
        <v>एक गाँव में एक सड़क</v>
      </c>
    </row>
    <row r="2585">
      <c r="A2585" s="1" t="s">
        <v>2562</v>
      </c>
      <c r="B2585" s="2" t="str">
        <f>IFERROR(__xludf.DUMMYFUNCTION("GOOGLETRANSLATE(A2585,""en"",""hi"")"),"बुल मूस चतुरा से टुंड्रा में लड़ रहे हैं")</f>
        <v>बुल मूस चतुरा से टुंड्रा में लड़ रहे हैं</v>
      </c>
    </row>
    <row r="2586">
      <c r="A2586" s="1" t="s">
        <v>2563</v>
      </c>
      <c r="B2586" s="2" t="str">
        <f>IFERROR(__xludf.DUMMYFUNCTION("GOOGLETRANSLATE(A2586,""en"",""hi"")"),"अभिनेता स्पोर्ट्स टीम बनाम गेम में भाग लेता है।")</f>
        <v>अभिनेता स्पोर्ट्स टीम बनाम गेम में भाग लेता है।</v>
      </c>
    </row>
    <row r="2587">
      <c r="A2587" s="1" t="s">
        <v>2564</v>
      </c>
      <c r="B2587" s="2" t="str">
        <f>IFERROR(__xludf.DUMMYFUNCTION("GOOGLETRANSLATE(A2587,""en"",""hi"")"),"ग्रामीण इलाकों में संतरे और विला के वृक्षारोपण का हवाई दृश्य")</f>
        <v>ग्रामीण इलाकों में संतरे और विला के वृक्षारोपण का हवाई दृश्य</v>
      </c>
    </row>
    <row r="2588">
      <c r="A2588" s="1" t="s">
        <v>2565</v>
      </c>
      <c r="B2588" s="2" t="str">
        <f>IFERROR(__xludf.DUMMYFUNCTION("GOOGLETRANSLATE(A2588,""en"",""hi"")"),"क्वार्टर फाइनल फर्स्ट लेग मैच के दौरान समर्थक लहर बैनर।")</f>
        <v>क्वार्टर फाइनल फर्स्ट लेग मैच के दौरान समर्थक लहर बैनर।</v>
      </c>
    </row>
    <row r="2589">
      <c r="A2589" s="1" t="s">
        <v>2566</v>
      </c>
      <c r="B2589" s="2" t="str">
        <f>IFERROR(__xludf.DUMMYFUNCTION("GOOGLETRANSLATE(A2589,""en"",""hi"")"),"डेक पर चाय और कॉफी")</f>
        <v>डेक पर चाय और कॉफी</v>
      </c>
    </row>
    <row r="2590">
      <c r="A2590" s="1" t="s">
        <v>2567</v>
      </c>
      <c r="B2590" s="2" t="str">
        <f>IFERROR(__xludf.DUMMYFUNCTION("GOOGLETRANSLATE(A2590,""en"",""hi"")"),"बाजार में ताजा मछली")</f>
        <v>बाजार में ताजा मछली</v>
      </c>
    </row>
    <row r="2591">
      <c r="A2591" s="1" t="s">
        <v>2568</v>
      </c>
      <c r="B2591" s="2" t="str">
        <f>IFERROR(__xludf.DUMMYFUNCTION("GOOGLETRANSLATE(A2591,""en"",""hi"")"),"किशोर छात्र एक वर्ग में हंसते हुए")</f>
        <v>किशोर छात्र एक वर्ग में हंसते हुए</v>
      </c>
    </row>
    <row r="2592">
      <c r="A2592" s="1" t="s">
        <v>2569</v>
      </c>
      <c r="B2592" s="2" t="str">
        <f>IFERROR(__xludf.DUMMYFUNCTION("GOOGLETRANSLATE(A2592,""en"",""hi"")"),"राजनेता पुरस्कार विजेता संस्थानों से राष्ट्रपतियों के साथ एक पैनल चर्चा में शैक्षिक संस्थान परिसर का प्रतिनिधित्व करता है")</f>
        <v>राजनेता पुरस्कार विजेता संस्थानों से राष्ट्रपतियों के साथ एक पैनल चर्चा में शैक्षिक संस्थान परिसर का प्रतिनिधित्व करता है</v>
      </c>
    </row>
    <row r="2593">
      <c r="A2593" s="1" t="s">
        <v>2570</v>
      </c>
      <c r="B2593" s="2" t="str">
        <f>IFERROR(__xludf.DUMMYFUNCTION("GOOGLETRANSLATE(A2593,""en"",""hi"")"),"व्यक्ति और अभिनेता के साथ लूट")</f>
        <v>व्यक्ति और अभिनेता के साथ लूट</v>
      </c>
    </row>
    <row r="2594">
      <c r="A2594" s="1" t="s">
        <v>2571</v>
      </c>
      <c r="B2594" s="2" t="str">
        <f>IFERROR(__xludf.DUMMYFUNCTION("GOOGLETRANSLATE(A2594,""en"",""hi"")"),"मैच के दौरान अपना दूसरा गोल करने के बाद ओलंपिक एथलीट मनाता है।")</f>
        <v>मैच के दौरान अपना दूसरा गोल करने के बाद ओलंपिक एथलीट मनाता है।</v>
      </c>
    </row>
    <row r="2595">
      <c r="A2595" s="1" t="s">
        <v>2572</v>
      </c>
      <c r="B2595" s="2" t="str">
        <f>IFERROR(__xludf.DUMMYFUNCTION("GOOGLETRANSLATE(A2595,""en"",""hi"")"),"सामने यार्ड में व्यक्ति")</f>
        <v>सामने यार्ड में व्यक्ति</v>
      </c>
    </row>
    <row r="2596">
      <c r="A2596" s="1" t="s">
        <v>2573</v>
      </c>
      <c r="B2596" s="2" t="str">
        <f>IFERROR(__xludf.DUMMYFUNCTION("GOOGLETRANSLATE(A2596,""en"",""hi"")"),"शयनकक्ष जो लाल रंग के रोमांस को लाते हैं")</f>
        <v>शयनकक्ष जो लाल रंग के रोमांस को लाते हैं</v>
      </c>
    </row>
    <row r="2597">
      <c r="A2597" s="1" t="s">
        <v>2574</v>
      </c>
      <c r="B2597" s="2" t="str">
        <f>IFERROR(__xludf.DUMMYFUNCTION("GOOGLETRANSLATE(A2597,""en"",""hi"")"),"व्यक्ति - ज्यादातर लोग इस पक्षी को नापसंद करते हैं लेकिन मैं उनसे प्यार करता हूं।")</f>
        <v>व्यक्ति - ज्यादातर लोग इस पक्षी को नापसंद करते हैं लेकिन मैं उनसे प्यार करता हूं।</v>
      </c>
    </row>
    <row r="2598">
      <c r="A2598" s="1" t="s">
        <v>2575</v>
      </c>
      <c r="B2598" s="2" t="str">
        <f>IFERROR(__xludf.DUMMYFUNCTION("GOOGLETRANSLATE(A2598,""en"",""hi"")"),"फल की टोकरी के साथ बाइक।")</f>
        <v>फल की टोकरी के साथ बाइक।</v>
      </c>
    </row>
    <row r="2599">
      <c r="A2599" s="1" t="s">
        <v>2576</v>
      </c>
      <c r="B2599" s="2" t="str">
        <f>IFERROR(__xludf.DUMMYFUNCTION("GOOGLETRANSLATE(A2599,""en"",""hi"")"),"व्यक्ति त्यौहारों में उत्सव के दौरान प्रीमियर में भाग लेता है")</f>
        <v>व्यक्ति त्यौहारों में उत्सव के दौरान प्रीमियर में भाग लेता है</v>
      </c>
    </row>
    <row r="2600">
      <c r="A2600" s="1" t="s">
        <v>2577</v>
      </c>
      <c r="B2600" s="2" t="str">
        <f>IFERROR(__xludf.DUMMYFUNCTION("GOOGLETRANSLATE(A2600,""en"",""hi"")"),"एक शहर पर रात का आकाश जलाया।")</f>
        <v>एक शहर पर रात का आकाश जलाया।</v>
      </c>
    </row>
    <row r="2601">
      <c r="A2601" s="1" t="s">
        <v>2578</v>
      </c>
      <c r="B2601" s="2" t="str">
        <f>IFERROR(__xludf.DUMMYFUNCTION("GOOGLETRANSLATE(A2601,""en"",""hi"")"),"एक उग्र झुकाव पत्थर की दीवार की तस्वीर")</f>
        <v>एक उग्र झुकाव पत्थर की दीवार की तस्वीर</v>
      </c>
    </row>
    <row r="2602">
      <c r="A2602" s="1" t="s">
        <v>2579</v>
      </c>
      <c r="B2602" s="2" t="str">
        <f>IFERROR(__xludf.DUMMYFUNCTION("GOOGLETRANSLATE(A2602,""en"",""hi"")"),"घोड़ा गाड़ी पर है")</f>
        <v>घोड़ा गाड़ी पर है</v>
      </c>
    </row>
    <row r="2603">
      <c r="A2603" s="1" t="s">
        <v>2580</v>
      </c>
      <c r="B2603" s="2" t="str">
        <f>IFERROR(__xludf.DUMMYFUNCTION("GOOGLETRANSLATE(A2603,""en"",""hi"")"),"आइए देवता के प्रकाश में चलो")</f>
        <v>आइए देवता के प्रकाश में चलो</v>
      </c>
    </row>
    <row r="2604">
      <c r="A2604" s="1" t="s">
        <v>2581</v>
      </c>
      <c r="B2604" s="2" t="str">
        <f>IFERROR(__xludf.DUMMYFUNCTION("GOOGLETRANSLATE(A2604,""en"",""hi"")"),"किसी की छत में एक अंतरिक्ष यान है और कोई भी देखभाल नहीं करता है।")</f>
        <v>किसी की छत में एक अंतरिक्ष यान है और कोई भी देखभाल नहीं करता है।</v>
      </c>
    </row>
    <row r="2605">
      <c r="A2605" s="1" t="s">
        <v>2582</v>
      </c>
      <c r="B2605" s="2" t="str">
        <f>IFERROR(__xludf.DUMMYFUNCTION("GOOGLETRANSLATE(A2605,""en"",""hi"")"),"सैन्य कमांडर के समय में ऐतिहासिक मानचित्र")</f>
        <v>सैन्य कमांडर के समय में ऐतिहासिक मानचित्र</v>
      </c>
    </row>
    <row r="2606">
      <c r="A2606" s="1" t="s">
        <v>2583</v>
      </c>
      <c r="B2606" s="2" t="str">
        <f>IFERROR(__xludf.DUMMYFUNCTION("GOOGLETRANSLATE(A2606,""en"",""hi"")"),"जैतून का पेड़ भूमध्य बाजार और ग्रिल: सलाद जो भोजन के साथ आता है")</f>
        <v>जैतून का पेड़ भूमध्य बाजार और ग्रिल: सलाद जो भोजन के साथ आता है</v>
      </c>
    </row>
    <row r="2607">
      <c r="A2607" s="1" t="s">
        <v>2584</v>
      </c>
      <c r="B2607" s="2" t="str">
        <f>IFERROR(__xludf.DUMMYFUNCTION("GOOGLETRANSLATE(A2607,""en"",""hi"")"),"भारत ने दुनिया के नक्शे पर निकाला।")</f>
        <v>भारत ने दुनिया के नक्शे पर निकाला।</v>
      </c>
    </row>
    <row r="2608">
      <c r="A2608" s="1" t="s">
        <v>2585</v>
      </c>
      <c r="B2608" s="2" t="str">
        <f>IFERROR(__xludf.DUMMYFUNCTION("GOOGLETRANSLATE(A2608,""en"",""hi"")"),"हम चले गए और फिर समुद्र तट पर चले गए।")</f>
        <v>हम चले गए और फिर समुद्र तट पर चले गए।</v>
      </c>
    </row>
    <row r="2609">
      <c r="A2609" s="1" t="s">
        <v>2586</v>
      </c>
      <c r="B2609" s="2" t="str">
        <f>IFERROR(__xludf.DUMMYFUNCTION("GOOGLETRANSLATE(A2609,""en"",""hi"")"),"एक क्रिसमस के पेड़ के चारों ओर बच्चों की लड़कियों का चित्र।")</f>
        <v>एक क्रिसमस के पेड़ के चारों ओर बच्चों की लड़कियों का चित्र।</v>
      </c>
    </row>
    <row r="2610">
      <c r="A2610" s="1" t="s">
        <v>2587</v>
      </c>
      <c r="B2610" s="2" t="str">
        <f>IFERROR(__xludf.DUMMYFUNCTION("GOOGLETRANSLATE(A2610,""en"",""hi"")"),"एक स्टाइलिज्ड अर्ध ट्रक का एक काला और सफेद चित्रण")</f>
        <v>एक स्टाइलिज्ड अर्ध ट्रक का एक काला और सफेद चित्रण</v>
      </c>
    </row>
    <row r="2611">
      <c r="A2611" s="1" t="s">
        <v>2588</v>
      </c>
      <c r="B2611" s="2" t="str">
        <f>IFERROR(__xludf.DUMMYFUNCTION("GOOGLETRANSLATE(A2611,""en"",""hi"")"),"एक कैक्टस का शीर्ष दृश्य")</f>
        <v>एक कैक्टस का शीर्ष दृश्य</v>
      </c>
    </row>
    <row r="2612">
      <c r="A2612" s="1" t="s">
        <v>2589</v>
      </c>
      <c r="B2612" s="2" t="str">
        <f>IFERROR(__xludf.DUMMYFUNCTION("GOOGLETRANSLATE(A2612,""en"",""hi"")"),"बिल्लियों उछाल और एक सफेद पृष्ठभूमि पर कूदो")</f>
        <v>बिल्लियों उछाल और एक सफेद पृष्ठभूमि पर कूदो</v>
      </c>
    </row>
    <row r="2613">
      <c r="A2613" s="1" t="s">
        <v>2590</v>
      </c>
      <c r="B2613" s="2" t="str">
        <f>IFERROR(__xludf.DUMMYFUNCTION("GOOGLETRANSLATE(A2613,""en"",""hi"")"),"उन लोगों के लिए टैटू विचार जो यात्रा करना पसंद करते हैं")</f>
        <v>उन लोगों के लिए टैटू विचार जो यात्रा करना पसंद करते हैं</v>
      </c>
    </row>
    <row r="2614">
      <c r="A2614" s="1" t="s">
        <v>2591</v>
      </c>
      <c r="B2614" s="2" t="str">
        <f>IFERROR(__xludf.DUMMYFUNCTION("GOOGLETRANSLATE(A2614,""en"",""hi"")"),"सड़क का अंत")</f>
        <v>सड़क का अंत</v>
      </c>
    </row>
    <row r="2615">
      <c r="A2615" s="1" t="s">
        <v>2592</v>
      </c>
      <c r="B2615" s="2" t="str">
        <f>IFERROR(__xludf.DUMMYFUNCTION("GOOGLETRANSLATE(A2615,""en"",""hi"")"),"हाथों में डिजिटल टैबलेट के साथ सिल्हूट मैन।")</f>
        <v>हाथों में डिजिटल टैबलेट के साथ सिल्हूट मैन।</v>
      </c>
    </row>
    <row r="2616">
      <c r="A2616" s="1" t="s">
        <v>2593</v>
      </c>
      <c r="B2616" s="2" t="str">
        <f>IFERROR(__xludf.DUMMYFUNCTION("GOOGLETRANSLATE(A2616,""en"",""hi"")"),"एक दृढ़ लकड़ी के फर्श पर घर पर पिल्ला खेल रहा है।")</f>
        <v>एक दृढ़ लकड़ी के फर्श पर घर पर पिल्ला खेल रहा है।</v>
      </c>
    </row>
    <row r="2617">
      <c r="A2617" s="1" t="s">
        <v>2594</v>
      </c>
      <c r="B2617" s="2" t="str">
        <f>IFERROR(__xludf.DUMMYFUNCTION("GOOGLETRANSLATE(A2617,""en"",""hi"")"),"माँ और बच्चे एक धूप वाले जंगल के माध्यम से लंबी पैदल यात्रा।")</f>
        <v>माँ और बच्चे एक धूप वाले जंगल के माध्यम से लंबी पैदल यात्रा।</v>
      </c>
    </row>
    <row r="2618">
      <c r="A2618" s="1" t="s">
        <v>2595</v>
      </c>
      <c r="B2618" s="2" t="str">
        <f>IFERROR(__xludf.DUMMYFUNCTION("GOOGLETRANSLATE(A2618,""en"",""hi"")"),"छुट्टी के लिए पृष्ठभूमि का वेक्टर चित्रण।")</f>
        <v>छुट्टी के लिए पृष्ठभूमि का वेक्टर चित्रण।</v>
      </c>
    </row>
    <row r="2619">
      <c r="A2619" s="1" t="s">
        <v>2596</v>
      </c>
      <c r="B2619" s="2" t="str">
        <f>IFERROR(__xludf.DUMMYFUNCTION("GOOGLETRANSLATE(A2619,""en"",""hi"")"),"एक दाढ़ी वाला आदमी एक पीले वैन से एक लकड़ी के ड्रम को उतारने वाले धूप का चश्मा पहने हुए")</f>
        <v>एक दाढ़ी वाला आदमी एक पीले वैन से एक लकड़ी के ड्रम को उतारने वाले धूप का चश्मा पहने हुए</v>
      </c>
    </row>
    <row r="2620">
      <c r="A2620" s="1" t="s">
        <v>2597</v>
      </c>
      <c r="B2620" s="2" t="str">
        <f>IFERROR(__xludf.DUMMYFUNCTION("GOOGLETRANSLATE(A2620,""en"",""hi"")"),"एक देहाती लकड़ी की संरचना के खिलाफ झुकने वाली सीढ़ी")</f>
        <v>एक देहाती लकड़ी की संरचना के खिलाफ झुकने वाली सीढ़ी</v>
      </c>
    </row>
    <row r="2621">
      <c r="A2621" s="1" t="s">
        <v>2598</v>
      </c>
      <c r="B2621" s="2" t="str">
        <f>IFERROR(__xludf.DUMMYFUNCTION("GOOGLETRANSLATE(A2621,""en"",""hi"")"),"एक हवाई जहाज द्वारा उड़ान भरने वाले पायलट का वेक्टर चित्रण।")</f>
        <v>एक हवाई जहाज द्वारा उड़ान भरने वाले पायलट का वेक्टर चित्रण।</v>
      </c>
    </row>
    <row r="2622">
      <c r="A2622" s="1" t="s">
        <v>2599</v>
      </c>
      <c r="B2622" s="2" t="str">
        <f>IFERROR(__xludf.DUMMYFUNCTION("GOOGLETRANSLATE(A2622,""en"",""hi"")"),"एक व्यभिचार की साइट पर एक लकड़ी की क्रेन।")</f>
        <v>एक व्यभिचार की साइट पर एक लकड़ी की क्रेन।</v>
      </c>
    </row>
    <row r="2623">
      <c r="A2623" s="1" t="s">
        <v>2600</v>
      </c>
      <c r="B2623" s="2" t="str">
        <f>IFERROR(__xludf.DUMMYFUNCTION("GOOGLETRANSLATE(A2623,""en"",""hi"")"),"फैशन वीक के दौरान मॉडल फैशन शो में रनवे चलते हैं")</f>
        <v>फैशन वीक के दौरान मॉडल फैशन शो में रनवे चलते हैं</v>
      </c>
    </row>
    <row r="2624">
      <c r="A2624" s="1" t="s">
        <v>2601</v>
      </c>
      <c r="B2624" s="2" t="str">
        <f>IFERROR(__xludf.DUMMYFUNCTION("GOOGLETRANSLATE(A2624,""en"",""hi"")"),"लेखक और व्यक्ति द्वारा कविता पुस्तक।")</f>
        <v>लेखक और व्यक्ति द्वारा कविता पुस्तक।</v>
      </c>
    </row>
    <row r="2625">
      <c r="A2625" s="1" t="s">
        <v>2602</v>
      </c>
      <c r="B2625" s="2" t="str">
        <f>IFERROR(__xludf.DUMMYFUNCTION("GOOGLETRANSLATE(A2625,""en"",""hi"")"),"एक मंदिर जिम्मेदार विकल्प के अंदर")</f>
        <v>एक मंदिर जिम्मेदार विकल्प के अंदर</v>
      </c>
    </row>
    <row r="2626">
      <c r="A2626" s="1" t="s">
        <v>2603</v>
      </c>
      <c r="B2626" s="2" t="str">
        <f>IFERROR(__xludf.DUMMYFUNCTION("GOOGLETRANSLATE(A2626,""en"",""hi"")"),"शो के लिए कास्टिंग पर मॉडल")</f>
        <v>शो के लिए कास्टिंग पर मॉडल</v>
      </c>
    </row>
    <row r="2627">
      <c r="A2627" s="1" t="s">
        <v>2604</v>
      </c>
      <c r="B2627" s="2" t="str">
        <f>IFERROR(__xludf.DUMMYFUNCTION("GOOGLETRANSLATE(A2627,""en"",""hi"")"),"एक पार्टी में ले जाने के लिए विभिन्न बियर के वर्गीकरण को मिलाकर और मिलान करना रोमांचक है।")</f>
        <v>एक पार्टी में ले जाने के लिए विभिन्न बियर के वर्गीकरण को मिलाकर और मिलान करना रोमांचक है।</v>
      </c>
    </row>
    <row r="2628">
      <c r="A2628" s="1" t="s">
        <v>2605</v>
      </c>
      <c r="B2628" s="2" t="str">
        <f>IFERROR(__xludf.DUMMYFUNCTION("GOOGLETRANSLATE(A2628,""en"",""hi"")"),"पैर में सड़क पर रेस्तरां")</f>
        <v>पैर में सड़क पर रेस्तरां</v>
      </c>
    </row>
    <row r="2629">
      <c r="A2629" s="1" t="s">
        <v>2606</v>
      </c>
      <c r="B2629" s="2" t="str">
        <f>IFERROR(__xludf.DUMMYFUNCTION("GOOGLETRANSLATE(A2629,""en"",""hi"")"),"प्रजनन की एक शताब्दी, क्या हमने स्वस्थ कुत्तों को विकृत जानवरों में बदल दिया है?")</f>
        <v>प्रजनन की एक शताब्दी, क्या हमने स्वस्थ कुत्तों को विकृत जानवरों में बदल दिया है?</v>
      </c>
    </row>
    <row r="2630">
      <c r="A2630" s="1" t="s">
        <v>2607</v>
      </c>
      <c r="B2630" s="2" t="str">
        <f>IFERROR(__xludf.DUMMYFUNCTION("GOOGLETRANSLATE(A2630,""en"",""hi"")"),"संसदीय सेना की ध्वज अंकन स्थिति")</f>
        <v>संसदीय सेना की ध्वज अंकन स्थिति</v>
      </c>
    </row>
    <row r="2631">
      <c r="A2631" s="1" t="s">
        <v>2608</v>
      </c>
      <c r="B2631" s="2" t="str">
        <f>IFERROR(__xludf.DUMMYFUNCTION("GOOGLETRANSLATE(A2631,""en"",""hi"")"),"दशकों पहले देर से अंतरिक्ष यात्री द्वारा खुला खजाने की खोज के रूप में वह मित्र का पालन करेगा।")</f>
        <v>दशकों पहले देर से अंतरिक्ष यात्री द्वारा खुला खजाने की खोज के रूप में वह मित्र का पालन करेगा।</v>
      </c>
    </row>
    <row r="2632">
      <c r="A2632" s="1" t="s">
        <v>2609</v>
      </c>
      <c r="B2632" s="2" t="str">
        <f>IFERROR(__xludf.DUMMYFUNCTION("GOOGLETRANSLATE(A2632,""en"",""hi"")"),"व्यक्ति खेल के दौरान घर की प्लेट भर में स्लाइड करता है।")</f>
        <v>व्यक्ति खेल के दौरान घर की प्लेट भर में स्लाइड करता है।</v>
      </c>
    </row>
    <row r="2633">
      <c r="A2633" s="1" t="s">
        <v>2610</v>
      </c>
      <c r="B2633" s="2" t="str">
        <f>IFERROR(__xludf.DUMMYFUNCTION("GOOGLETRANSLATE(A2633,""en"",""hi"")"),"यह शीर्षक वाले समाचार लेख के लिए यह छवि है!")</f>
        <v>यह शीर्षक वाले समाचार लेख के लिए यह छवि है!</v>
      </c>
    </row>
    <row r="2634">
      <c r="A2634" s="1" t="s">
        <v>2611</v>
      </c>
      <c r="B2634" s="2" t="str">
        <f>IFERROR(__xludf.DUMMYFUNCTION("GOOGLETRANSLATE(A2634,""en"",""hi"")"),"एक किशोर लड़की का पोर्ट्रेट अपने दोस्त के साथ एक आर्मचेयर पर बैठा")</f>
        <v>एक किशोर लड़की का पोर्ट्रेट अपने दोस्त के साथ एक आर्मचेयर पर बैठा</v>
      </c>
    </row>
    <row r="2635">
      <c r="A2635" s="1" t="s">
        <v>2612</v>
      </c>
      <c r="B2635" s="2" t="str">
        <f>IFERROR(__xludf.DUMMYFUNCTION("GOOGLETRANSLATE(A2635,""en"",""hi"")"),"एक लकड़ी की पृष्ठभूमि पर लहसुन")</f>
        <v>एक लकड़ी की पृष्ठभूमि पर लहसुन</v>
      </c>
    </row>
    <row r="2636">
      <c r="A2636" s="1" t="s">
        <v>2613</v>
      </c>
      <c r="B2636" s="2" t="str">
        <f>IFERROR(__xludf.DUMMYFUNCTION("GOOGLETRANSLATE(A2636,""en"",""hi"")"),"अभिनेता दृश्य कलाकार में भाग लेते हैं: पार्टी के बाद प्रदर्शनी।")</f>
        <v>अभिनेता दृश्य कलाकार में भाग लेते हैं: पार्टी के बाद प्रदर्शनी।</v>
      </c>
    </row>
    <row r="2637">
      <c r="A2637" s="1" t="s">
        <v>2614</v>
      </c>
      <c r="B2637" s="2" t="str">
        <f>IFERROR(__xludf.DUMMYFUNCTION("GOOGLETRANSLATE(A2637,""en"",""hi"")"),"सर्दियों पुरुषों के लुक बालों की सच्ची शक्ति दिखाते हैं।")</f>
        <v>सर्दियों पुरुषों के लुक बालों की सच्ची शक्ति दिखाते हैं।</v>
      </c>
    </row>
    <row r="2638">
      <c r="A2638" s="1" t="s">
        <v>2615</v>
      </c>
      <c r="B2638" s="2" t="str">
        <f>IFERROR(__xludf.DUMMYFUNCTION("GOOGLETRANSLATE(A2638,""en"",""hi"")"),"18 वीं वर्षगांठ पार्टी में मेहमान")</f>
        <v>18 वीं वर्षगांठ पार्टी में मेहमान</v>
      </c>
    </row>
    <row r="2639">
      <c r="A2639" s="1" t="s">
        <v>2616</v>
      </c>
      <c r="B2639" s="2" t="str">
        <f>IFERROR(__xludf.DUMMYFUNCTION("GOOGLETRANSLATE(A2639,""en"",""hi"")"),"वापस नोबल व्यक्ति एक ही पोशाक")</f>
        <v>वापस नोबल व्यक्ति एक ही पोशाक</v>
      </c>
    </row>
    <row r="2640">
      <c r="A2640" s="1" t="s">
        <v>2617</v>
      </c>
      <c r="B2640" s="2" t="str">
        <f>IFERROR(__xludf.DUMMYFUNCTION("GOOGLETRANSLATE(A2640,""en"",""hi"")"),"पीटा: ट्रेलर अभिनेता को ब्लूइंग और मुक्केबाजी की अंगूठी में एक प्रतिद्वंद्वी द्वारा चोट लगाता है")</f>
        <v>पीटा: ट्रेलर अभिनेता को ब्लूइंग और मुक्केबाजी की अंगूठी में एक प्रतिद्वंद्वी द्वारा चोट लगाता है</v>
      </c>
    </row>
    <row r="2641">
      <c r="A2641" s="1" t="s">
        <v>2618</v>
      </c>
      <c r="B2641" s="2" t="str">
        <f>IFERROR(__xludf.DUMMYFUNCTION("GOOGLETRANSLATE(A2641,""en"",""hi"")"),"हरी आइवी रॉयल्टी के साथ एक सफेद ईंट की दीवार की पृष्ठभूमि - मुक्त")</f>
        <v>हरी आइवी रॉयल्टी के साथ एक सफेद ईंट की दीवार की पृष्ठभूमि - मुक्त</v>
      </c>
    </row>
    <row r="2642">
      <c r="A2642" s="1" t="s">
        <v>2619</v>
      </c>
      <c r="B2642" s="2" t="str">
        <f>IFERROR(__xludf.DUMMYFUNCTION("GOOGLETRANSLATE(A2642,""en"",""hi"")"),"एक रेस्तरां में सेवा की गई तालिका का दृश्य।")</f>
        <v>एक रेस्तरां में सेवा की गई तालिका का दृश्य।</v>
      </c>
    </row>
    <row r="2643">
      <c r="A2643" s="1" t="s">
        <v>2620</v>
      </c>
      <c r="B2643" s="2" t="str">
        <f>IFERROR(__xludf.DUMMYFUNCTION("GOOGLETRANSLATE(A2643,""en"",""hi"")"),"अभिनेता पुरस्कारों के लिए अपने पुरस्कार के साथ poses।")</f>
        <v>अभिनेता पुरस्कारों के लिए अपने पुरस्कार के साथ poses।</v>
      </c>
    </row>
    <row r="2644">
      <c r="A2644" s="1" t="s">
        <v>2621</v>
      </c>
      <c r="B2644" s="2" t="str">
        <f>IFERROR(__xludf.DUMMYFUNCTION("GOOGLETRANSLATE(A2644,""en"",""hi"")"),"अगर किसी को भी ब्लूज़ करना चाहिए, तो यह मुझे जैविक प्रजाति कहा गया है ... मुझे नए युवाओं को खिलाने के लिए मिला!")</f>
        <v>अगर किसी को भी ब्लूज़ करना चाहिए, तो यह मुझे जैविक प्रजाति कहा गया है ... मुझे नए युवाओं को खिलाने के लिए मिला!</v>
      </c>
    </row>
    <row r="2645">
      <c r="A2645" s="1" t="s">
        <v>2622</v>
      </c>
      <c r="B2645" s="2" t="str">
        <f>IFERROR(__xludf.DUMMYFUNCTION("GOOGLETRANSLATE(A2645,""en"",""hi"")"),"एक स्कार्फ कैप्सूल, अवधारणा उपद्रव देखभाल के साथ एक चायदानी से घिरा हुआ है")</f>
        <v>एक स्कार्फ कैप्सूल, अवधारणा उपद्रव देखभाल के साथ एक चायदानी से घिरा हुआ है</v>
      </c>
    </row>
    <row r="2646">
      <c r="A2646" s="1" t="s">
        <v>2623</v>
      </c>
      <c r="B2646" s="2" t="str">
        <f>IFERROR(__xludf.DUMMYFUNCTION("GOOGLETRANSLATE(A2646,""en"",""hi"")"),"देश के माध्यम से गाड़ी चलाते समय सड़क के किनारे इस काले भालू को देखा!")</f>
        <v>देश के माध्यम से गाड़ी चलाते समय सड़क के किनारे इस काले भालू को देखा!</v>
      </c>
    </row>
    <row r="2647">
      <c r="A2647" s="1" t="s">
        <v>2624</v>
      </c>
      <c r="B2647" s="2" t="str">
        <f>IFERROR(__xludf.DUMMYFUNCTION("GOOGLETRANSLATE(A2647,""en"",""hi"")"),"घर और सामने यार्ड।")</f>
        <v>घर और सामने यार्ड।</v>
      </c>
    </row>
    <row r="2648">
      <c r="A2648" s="1" t="s">
        <v>2625</v>
      </c>
      <c r="B2648" s="2" t="str">
        <f>IFERROR(__xludf.DUMMYFUNCTION("GOOGLETRANSLATE(A2648,""en"",""hi"")"),"रेनड्रॉप्स, पानी एक अंधेरे पृष्ठभूमि पर बुलबुले गिरता है")</f>
        <v>रेनड्रॉप्स, पानी एक अंधेरे पृष्ठभूमि पर बुलबुले गिरता है</v>
      </c>
    </row>
    <row r="2649">
      <c r="A2649" s="1" t="s">
        <v>2626</v>
      </c>
      <c r="B2649" s="2" t="str">
        <f>IFERROR(__xludf.DUMMYFUNCTION("GOOGLETRANSLATE(A2649,""en"",""hi"")"),"क्या आप इस तरह एक घर में रहना पसंद करेंगे?")</f>
        <v>क्या आप इस तरह एक घर में रहना पसंद करेंगे?</v>
      </c>
    </row>
    <row r="2650">
      <c r="A2650" s="1" t="s">
        <v>2627</v>
      </c>
      <c r="B2650" s="2" t="str">
        <f>IFERROR(__xludf.DUMMYFUNCTION("GOOGLETRANSLATE(A2650,""en"",""hi"")"),"संग्रह मैं हर रंग में से एक चाहता हूँ!")</f>
        <v>संग्रह मैं हर रंग में से एक चाहता हूँ!</v>
      </c>
    </row>
    <row r="2651">
      <c r="A2651" s="1" t="s">
        <v>930</v>
      </c>
      <c r="B2651" s="2" t="str">
        <f>IFERROR(__xludf.DUMMYFUNCTION("GOOGLETRANSLATE(A2651,""en"",""hi"")"),"छवि में हो सकता है: व्यक्ति, मंच पर और एक संगीत वाद्ययंत्र बजाना")</f>
        <v>छवि में हो सकता है: व्यक्ति, मंच पर और एक संगीत वाद्ययंत्र बजाना</v>
      </c>
    </row>
    <row r="2652">
      <c r="A2652" s="1" t="s">
        <v>2628</v>
      </c>
      <c r="B2652" s="2" t="str">
        <f>IFERROR(__xludf.DUMMYFUNCTION("GOOGLETRANSLATE(A2652,""en"",""hi"")"),"एक नारंगी संकेत के सामने कांच में बड़ी दरार")</f>
        <v>एक नारंगी संकेत के सामने कांच में बड़ी दरार</v>
      </c>
    </row>
    <row r="2653">
      <c r="A2653" s="1" t="s">
        <v>2629</v>
      </c>
      <c r="B2653" s="2" t="str">
        <f>IFERROR(__xludf.DUMMYFUNCTION("GOOGLETRANSLATE(A2653,""en"",""hi"")"),"स्टॉक फोटो एक संकेत के साथ विरोध प्रदर्शन")</f>
        <v>स्टॉक फोटो एक संकेत के साथ विरोध प्रदर्शन</v>
      </c>
    </row>
    <row r="2654">
      <c r="A2654" s="1" t="s">
        <v>2630</v>
      </c>
      <c r="B2654" s="2" t="str">
        <f>IFERROR(__xludf.DUMMYFUNCTION("GOOGLETRANSLATE(A2654,""en"",""hi"")"),"अभिनेता और प्रचारक यूके फिल्म प्रीमियर में भाग लेते हैं।")</f>
        <v>अभिनेता और प्रचारक यूके फिल्म प्रीमियर में भाग लेते हैं।</v>
      </c>
    </row>
    <row r="2655">
      <c r="A2655" s="1" t="s">
        <v>2631</v>
      </c>
      <c r="B2655" s="2" t="str">
        <f>IFERROR(__xludf.DUMMYFUNCTION("GOOGLETRANSLATE(A2655,""en"",""hi"")"),"फोटो साझा करने वाली वेबसाइट के माध्यम से, व्यक्ति द्वारा कला")</f>
        <v>फोटो साझा करने वाली वेबसाइट के माध्यम से, व्यक्ति द्वारा कला</v>
      </c>
    </row>
    <row r="2656">
      <c r="A2656" s="1" t="s">
        <v>2632</v>
      </c>
      <c r="B2656" s="2" t="str">
        <f>IFERROR(__xludf.DUMMYFUNCTION("GOOGLETRANSLATE(A2656,""en"",""hi"")"),"अलमारियाँ - अंधेरे लकड़ी और सफेद रंग कॉम्बो।")</f>
        <v>अलमारियाँ - अंधेरे लकड़ी और सफेद रंग कॉम्बो।</v>
      </c>
    </row>
    <row r="2657">
      <c r="A2657" s="1" t="s">
        <v>2633</v>
      </c>
      <c r="B2657" s="2" t="str">
        <f>IFERROR(__xludf.DUMMYFUNCTION("GOOGLETRANSLATE(A2657,""en"",""hi"")"),"वरिष्ठ नागरिक बगीचे में योग कर रहे हैं")</f>
        <v>वरिष्ठ नागरिक बगीचे में योग कर रहे हैं</v>
      </c>
    </row>
    <row r="2658">
      <c r="A2658" s="1" t="s">
        <v>2634</v>
      </c>
      <c r="B2658" s="2" t="str">
        <f>IFERROR(__xludf.DUMMYFUNCTION("GOOGLETRANSLATE(A2658,""en"",""hi"")"),"भोजन क्षेत्र के बीच में")</f>
        <v>भोजन क्षेत्र के बीच में</v>
      </c>
    </row>
    <row r="2659">
      <c r="A2659" s="1" t="s">
        <v>2635</v>
      </c>
      <c r="B2659" s="2" t="str">
        <f>IFERROR(__xludf.DUMMYFUNCTION("GOOGLETRANSLATE(A2659,""en"",""hi"")"),"पॉप कलाकार अंतिम नृत्य के लिए टीवी व्यक्तित्व के साथ बॉलरूम में लौट आया।")</f>
        <v>पॉप कलाकार अंतिम नृत्य के लिए टीवी व्यक्तित्व के साथ बॉलरूम में लौट आया।</v>
      </c>
    </row>
    <row r="2660">
      <c r="A2660" s="1" t="s">
        <v>2636</v>
      </c>
      <c r="B2660" s="2" t="str">
        <f>IFERROR(__xludf.DUMMYFUNCTION("GOOGLETRANSLATE(A2660,""en"",""hi"")"),"मॉडल प्रदर्शनी विषय गर्मी द्वारा एक सृजन पहनता है")</f>
        <v>मॉडल प्रदर्शनी विषय गर्मी द्वारा एक सृजन पहनता है</v>
      </c>
    </row>
    <row r="2661">
      <c r="A2661" s="1" t="s">
        <v>2637</v>
      </c>
      <c r="B2661" s="2" t="str">
        <f>IFERROR(__xludf.DUMMYFUNCTION("GOOGLETRANSLATE(A2661,""en"",""hi"")"),"शहर के केंद्र में एक बस के किनारे लोगो")</f>
        <v>शहर के केंद्र में एक बस के किनारे लोगो</v>
      </c>
    </row>
    <row r="2662">
      <c r="A2662" s="1" t="s">
        <v>2638</v>
      </c>
      <c r="B2662" s="2" t="str">
        <f>IFERROR(__xludf.DUMMYFUNCTION("GOOGLETRANSLATE(A2662,""en"",""hi"")"),"पॉप कलाकार प्रीमियर पर आता है।")</f>
        <v>पॉप कलाकार प्रीमियर पर आता है।</v>
      </c>
    </row>
    <row r="2663">
      <c r="A2663" s="1" t="s">
        <v>2639</v>
      </c>
      <c r="B2663" s="2" t="str">
        <f>IFERROR(__xludf.DUMMYFUNCTION("GOOGLETRANSLATE(A2663,""en"",""hi"")"),"पहाड़ों में छोटे घर")</f>
        <v>पहाड़ों में छोटे घर</v>
      </c>
    </row>
    <row r="2664">
      <c r="A2664" s="1" t="s">
        <v>2640</v>
      </c>
      <c r="B2664" s="2" t="str">
        <f>IFERROR(__xludf.DUMMYFUNCTION("GOOGLETRANSLATE(A2664,""en"",""hi"")"),"समुद्र तट पर छुट्टियों पर मोटे परिवार")</f>
        <v>समुद्र तट पर छुट्टियों पर मोटे परिवार</v>
      </c>
    </row>
    <row r="2665">
      <c r="A2665" s="1" t="s">
        <v>2641</v>
      </c>
      <c r="B2665" s="2" t="str">
        <f>IFERROR(__xludf.DUMMYFUNCTION("GOOGLETRANSLATE(A2665,""en"",""hi"")"),"एक टोटेम पोल पर एक मानव सिर नक्काशी")</f>
        <v>एक टोटेम पोल पर एक मानव सिर नक्काशी</v>
      </c>
    </row>
    <row r="2666">
      <c r="A2666" s="1" t="s">
        <v>2642</v>
      </c>
      <c r="B2666" s="2" t="str">
        <f>IFERROR(__xludf.DUMMYFUNCTION("GOOGLETRANSLATE(A2666,""en"",""hi"")"),"आप वास्तव में कमरे के केंद्र से किसी भी सतह तक पहुंच सकते हैं।")</f>
        <v>आप वास्तव में कमरे के केंद्र से किसी भी सतह तक पहुंच सकते हैं।</v>
      </c>
    </row>
    <row r="2667">
      <c r="A2667" s="1" t="s">
        <v>2643</v>
      </c>
      <c r="B2667" s="2" t="str">
        <f>IFERROR(__xludf.DUMMYFUNCTION("GOOGLETRANSLATE(A2667,""en"",""hi"")"),"देश का वर्तमान मानचित्र स्थित है")</f>
        <v>देश का वर्तमान मानचित्र स्थित है</v>
      </c>
    </row>
    <row r="2668">
      <c r="A2668" s="1" t="s">
        <v>2644</v>
      </c>
      <c r="B2668" s="2" t="str">
        <f>IFERROR(__xludf.DUMMYFUNCTION("GOOGLETRANSLATE(A2668,""en"",""hi"")"),"झील पर गोदी के पास दुल्हन और दूल्हे चुंबन।")</f>
        <v>झील पर गोदी के पास दुल्हन और दूल्हे चुंबन।</v>
      </c>
    </row>
    <row r="2669">
      <c r="A2669" s="1" t="s">
        <v>2645</v>
      </c>
      <c r="B2669" s="2" t="str">
        <f>IFERROR(__xludf.DUMMYFUNCTION("GOOGLETRANSLATE(A2669,""en"",""hi"")"),"बॉक्स में नींद की बिल्ली का फुटेज पालतू और पशु अवधारणा से संबंधित विचार का प्रतिनिधित्व करता है")</f>
        <v>बॉक्स में नींद की बिल्ली का फुटेज पालतू और पशु अवधारणा से संबंधित विचार का प्रतिनिधित्व करता है</v>
      </c>
    </row>
    <row r="2670">
      <c r="A2670" s="1" t="s">
        <v>2646</v>
      </c>
      <c r="B2670" s="2" t="str">
        <f>IFERROR(__xludf.DUMMYFUNCTION("GOOGLETRANSLATE(A2670,""en"",""hi"")"),"मृत चीनी खोपड़ी का दिन")</f>
        <v>मृत चीनी खोपड़ी का दिन</v>
      </c>
    </row>
    <row r="2671">
      <c r="A2671" s="1" t="s">
        <v>2647</v>
      </c>
      <c r="B2671" s="2" t="str">
        <f>IFERROR(__xludf.DUMMYFUNCTION("GOOGLETRANSLATE(A2671,""en"",""hi"")"),"अभिनेता त्योहार में स्क्रीनिंग में भाग लेता है")</f>
        <v>अभिनेता त्योहार में स्क्रीनिंग में भाग लेता है</v>
      </c>
    </row>
    <row r="2672">
      <c r="A2672" s="1" t="s">
        <v>2648</v>
      </c>
      <c r="B2672" s="2" t="str">
        <f>IFERROR(__xludf.DUMMYFUNCTION("GOOGLETRANSLATE(A2672,""en"",""hi"")"),"बारिश, और अंधेरे, और एक गीला पत्ता ... काल्पनिक चरित्र द्वारा")</f>
        <v>बारिश, और अंधेरे, और एक गीला पत्ता ... काल्पनिक चरित्र द्वारा</v>
      </c>
    </row>
    <row r="2673">
      <c r="A2673" s="1" t="s">
        <v>2649</v>
      </c>
      <c r="B2673" s="2" t="str">
        <f>IFERROR(__xludf.DUMMYFUNCTION("GOOGLETRANSLATE(A2673,""en"",""hi"")"),"व्यक्तिगत परिप्रेक्ष्य से एक देश सड़क के साथ ड्राइविंग")</f>
        <v>व्यक्तिगत परिप्रेक्ष्य से एक देश सड़क के साथ ड्राइविंग</v>
      </c>
    </row>
    <row r="2674">
      <c r="A2674" s="1" t="s">
        <v>2650</v>
      </c>
      <c r="B2674" s="2" t="str">
        <f>IFERROR(__xludf.DUMMYFUNCTION("GOOGLETRANSLATE(A2674,""en"",""hi"")"),"एकल प्रदर्शनी का स्थापना दृश्य")</f>
        <v>एकल प्रदर्शनी का स्थापना दृश्य</v>
      </c>
    </row>
    <row r="2675">
      <c r="A2675" s="1" t="s">
        <v>2651</v>
      </c>
      <c r="B2675" s="2" t="str">
        <f>IFERROR(__xludf.DUMMYFUNCTION("GOOGLETRANSLATE(A2675,""en"",""hi"")"),"हैप्पी युगल अपनी कार में हवा में हथियारों के साथ ड्राइविंग")</f>
        <v>हैप्पी युगल अपनी कार में हवा में हथियारों के साथ ड्राइविंग</v>
      </c>
    </row>
    <row r="2676">
      <c r="A2676" s="1" t="s">
        <v>2652</v>
      </c>
      <c r="B2676" s="2" t="str">
        <f>IFERROR(__xludf.DUMMYFUNCTION("GOOGLETRANSLATE(A2676,""en"",""hi"")"),"पुलिस की सेवा में कुत्तों।")</f>
        <v>पुलिस की सेवा में कुत्तों।</v>
      </c>
    </row>
    <row r="2677">
      <c r="A2677" s="1" t="s">
        <v>2653</v>
      </c>
      <c r="B2677" s="2" t="str">
        <f>IFERROR(__xludf.DUMMYFUNCTION("GOOGLETRANSLATE(A2677,""en"",""hi"")"),"पश्चिम छोर खिड़की की मरम्मत के बाद सभी ताजा चित्रित।")</f>
        <v>पश्चिम छोर खिड़की की मरम्मत के बाद सभी ताजा चित्रित।</v>
      </c>
    </row>
    <row r="2678">
      <c r="A2678" s="1" t="s">
        <v>2654</v>
      </c>
      <c r="B2678" s="2" t="str">
        <f>IFERROR(__xludf.DUMMYFUNCTION("GOOGLETRANSLATE(A2678,""en"",""hi"")"),"एक पोर्ट्रेट सत्र में राजनेता के व्यक्ति, वकील और पूर्व सलाहकार।")</f>
        <v>एक पोर्ट्रेट सत्र में राजनेता के व्यक्ति, वकील और पूर्व सलाहकार।</v>
      </c>
    </row>
    <row r="2679">
      <c r="A2679" s="1" t="s">
        <v>2655</v>
      </c>
      <c r="B2679" s="2" t="str">
        <f>IFERROR(__xludf.DUMMYFUNCTION("GOOGLETRANSLATE(A2679,""en"",""hi"")"),"एक अलंकृत मोल्ड हरा ग्लास और धातु तेल दीपक, दीपक")</f>
        <v>एक अलंकृत मोल्ड हरा ग्लास और धातु तेल दीपक, दीपक</v>
      </c>
    </row>
    <row r="2680">
      <c r="A2680" s="1" t="s">
        <v>2656</v>
      </c>
      <c r="B2680" s="2" t="str">
        <f>IFERROR(__xludf.DUMMYFUNCTION("GOOGLETRANSLATE(A2680,""en"",""hi"")"),"झील के साथ चंद्रमा और परिदृश्य का काला और सफेद डबल एक्सपोजर")</f>
        <v>झील के साथ चंद्रमा और परिदृश्य का काला और सफेद डबल एक्सपोजर</v>
      </c>
    </row>
    <row r="2681">
      <c r="A2681" s="1" t="s">
        <v>2657</v>
      </c>
      <c r="B2681" s="2" t="str">
        <f>IFERROR(__xludf.DUMMYFUNCTION("GOOGLETRANSLATE(A2681,""en"",""hi"")"),"फिल्म के एक दृश्य में अभिनेता के साथ अभिनेता")</f>
        <v>फिल्म के एक दृश्य में अभिनेता के साथ अभिनेता</v>
      </c>
    </row>
    <row r="2682">
      <c r="A2682" s="1" t="s">
        <v>2658</v>
      </c>
      <c r="B2682" s="2" t="str">
        <f>IFERROR(__xludf.DUMMYFUNCTION("GOOGLETRANSLATE(A2682,""en"",""hi"")"),"हमारे लिए कोई फैंसी टेबल सेटिंग्स नहीं")</f>
        <v>हमारे लिए कोई फैंसी टेबल सेटिंग्स नहीं</v>
      </c>
    </row>
    <row r="2683">
      <c r="A2683" s="1" t="s">
        <v>2659</v>
      </c>
      <c r="B2683" s="2" t="str">
        <f>IFERROR(__xludf.DUMMYFUNCTION("GOOGLETRANSLATE(A2683,""en"",""hi"")"),"फुटबॉल खिलाड़ी मैच के दौरान शुरुआती लक्ष्य स्कोर करता है।")</f>
        <v>फुटबॉल खिलाड़ी मैच के दौरान शुरुआती लक्ष्य स्कोर करता है।</v>
      </c>
    </row>
    <row r="2684">
      <c r="A2684" s="1" t="s">
        <v>2660</v>
      </c>
      <c r="B2684" s="2" t="str">
        <f>IFERROR(__xludf.DUMMYFUNCTION("GOOGLETRANSLATE(A2684,""en"",""hi"")"),"लड़की वॉशिंग मशीन में देख रही है")</f>
        <v>लड़की वॉशिंग मशीन में देख रही है</v>
      </c>
    </row>
    <row r="2685">
      <c r="A2685" s="1" t="s">
        <v>2661</v>
      </c>
      <c r="B2685" s="2" t="str">
        <f>IFERROR(__xludf.DUMMYFUNCTION("GOOGLETRANSLATE(A2685,""en"",""hi"")"),"पेंटिंग्स प्रजनन द्वारा कला श्रृंखला के एक तालाब पर पुल")</f>
        <v>पेंटिंग्स प्रजनन द्वारा कला श्रृंखला के एक तालाब पर पुल</v>
      </c>
    </row>
    <row r="2686">
      <c r="A2686" s="1" t="s">
        <v>2662</v>
      </c>
      <c r="B2686" s="2" t="str">
        <f>IFERROR(__xludf.DUMMYFUNCTION("GOOGLETRANSLATE(A2686,""en"",""hi"")"),"एक वयस्क की छवि को बंद करें, गंजा ईगल ओपन टैलन स्टॉक फोटो दिखा रहा है")</f>
        <v>एक वयस्क की छवि को बंद करें, गंजा ईगल ओपन टैलन स्टॉक फोटो दिखा रहा है</v>
      </c>
    </row>
    <row r="2687">
      <c r="A2687" s="1" t="s">
        <v>2663</v>
      </c>
      <c r="B2687" s="2" t="str">
        <f>IFERROR(__xludf.DUMMYFUNCTION("GOOGLETRANSLATE(A2687,""en"",""hi"")"),"संगीत समूह का व्यक्ति त्यौहार के दौरान चरण पर प्रदर्शन करता है।")</f>
        <v>संगीत समूह का व्यक्ति त्यौहार के दौरान चरण पर प्रदर्शन करता है।</v>
      </c>
    </row>
    <row r="2688">
      <c r="A2688" s="1" t="s">
        <v>2664</v>
      </c>
      <c r="B2688" s="2" t="str">
        <f>IFERROR(__xludf.DUMMYFUNCTION("GOOGLETRANSLATE(A2688,""en"",""hi"")"),"सुंदर लड़की उसके कान के पीछे एक सुंदर काले शीर्ष में मुस्कुराती है")</f>
        <v>सुंदर लड़की उसके कान के पीछे एक सुंदर काले शीर्ष में मुस्कुराती है</v>
      </c>
    </row>
    <row r="2689">
      <c r="A2689" s="1" t="s">
        <v>2665</v>
      </c>
      <c r="B2689" s="2" t="str">
        <f>IFERROR(__xludf.DUMMYFUNCTION("GOOGLETRANSLATE(A2689,""en"",""hi"")"),"सबसे आम गलतियों को उपवास करते समय - ताजा सब्जियों, लहसुन, मिर्च, और पृष्ठभूमि में सब्जियों को टुकड़ा करने वाले व्यक्ति के साथ बोर्ड चॉपिंग")</f>
        <v>सबसे आम गलतियों को उपवास करते समय - ताजा सब्जियों, लहसुन, मिर्च, और पृष्ठभूमि में सब्जियों को टुकड़ा करने वाले व्यक्ति के साथ बोर्ड चॉपिंग</v>
      </c>
    </row>
    <row r="2690">
      <c r="A2690" s="1" t="s">
        <v>2666</v>
      </c>
      <c r="B2690" s="2" t="str">
        <f>IFERROR(__xludf.DUMMYFUNCTION("GOOGLETRANSLATE(A2690,""en"",""hi"")"),"जैसा कि यह खड़ा है: पुल सबसे प्रतिष्ठित भागों में से एक बना हुआ है लेकिन नम, धुंधली हवा ने अपने चित्रकारों और इंजीनियरों को भी व्यस्त रखा है")</f>
        <v>जैसा कि यह खड़ा है: पुल सबसे प्रतिष्ठित भागों में से एक बना हुआ है लेकिन नम, धुंधली हवा ने अपने चित्रकारों और इंजीनियरों को भी व्यस्त रखा है</v>
      </c>
    </row>
    <row r="2691">
      <c r="A2691" s="1" t="s">
        <v>2667</v>
      </c>
      <c r="B2691" s="2" t="str">
        <f>IFERROR(__xludf.DUMMYFUNCTION("GOOGLETRANSLATE(A2691,""en"",""hi"")"),"हम निराशा के बादलों के नीचे रहने या हमारे दिल में प्रकाश की तलाश करने के लिए चुन सकते हैं।")</f>
        <v>हम निराशा के बादलों के नीचे रहने या हमारे दिल में प्रकाश की तलाश करने के लिए चुन सकते हैं।</v>
      </c>
    </row>
    <row r="2692">
      <c r="A2692" s="1" t="s">
        <v>2668</v>
      </c>
      <c r="B2692" s="2" t="str">
        <f>IFERROR(__xludf.DUMMYFUNCTION("GOOGLETRANSLATE(A2692,""en"",""hi"")"),"यह ग्राहक कानूनी विषय चाहता था क्योंकि डेक अधिक उठाया गया था तो बाड़")</f>
        <v>यह ग्राहक कानूनी विषय चाहता था क्योंकि डेक अधिक उठाया गया था तो बाड़</v>
      </c>
    </row>
    <row r="2693">
      <c r="A2693" s="1" t="s">
        <v>2669</v>
      </c>
      <c r="B2693" s="2" t="str">
        <f>IFERROR(__xludf.DUMMYFUNCTION("GOOGLETRANSLATE(A2693,""en"",""hi"")"),"राउंड मैच के दौरान कोशिश करने के बाद रग्बी प्लेयर टीम के साथी द्वारा बधाई दी गई है।")</f>
        <v>राउंड मैच के दौरान कोशिश करने के बाद रग्बी प्लेयर टीम के साथी द्वारा बधाई दी गई है।</v>
      </c>
    </row>
    <row r="2694">
      <c r="A2694" s="1" t="s">
        <v>2670</v>
      </c>
      <c r="B2694" s="2" t="str">
        <f>IFERROR(__xludf.DUMMYFUNCTION("GOOGLETRANSLATE(A2694,""en"",""hi"")"),"लड़कों ने प्राचीन स्थल के नीचे एक मैदान में बकरियों और भेड़ का एक झुंड देखा")</f>
        <v>लड़कों ने प्राचीन स्थल के नीचे एक मैदान में बकरियों और भेड़ का एक झुंड देखा</v>
      </c>
    </row>
    <row r="2695">
      <c r="A2695" s="1" t="s">
        <v>2671</v>
      </c>
      <c r="B2695" s="2" t="str">
        <f>IFERROR(__xludf.DUMMYFUNCTION("GOOGLETRANSLATE(A2695,""en"",""hi"")"),"एक संगीत कार्यक्रम में लाइव एक्शन में गिटार")</f>
        <v>एक संगीत कार्यक्रम में लाइव एक्शन में गिटार</v>
      </c>
    </row>
    <row r="2696">
      <c r="A2696" s="1" t="s">
        <v>2672</v>
      </c>
      <c r="B2696" s="2" t="str">
        <f>IFERROR(__xludf.DUMMYFUNCTION("GOOGLETRANSLATE(A2696,""en"",""hi"")"),"ग्रे पृष्ठभूमि पर रंगीन सर्कल में संख्या वेक्टर लोगो प्रतीक।")</f>
        <v>ग्रे पृष्ठभूमि पर रंगीन सर्कल में संख्या वेक्टर लोगो प्रतीक।</v>
      </c>
    </row>
    <row r="2697">
      <c r="A2697" s="1" t="s">
        <v>2673</v>
      </c>
      <c r="B2697" s="2" t="str">
        <f>IFERROR(__xludf.DUMMYFUNCTION("GOOGLETRANSLATE(A2697,""en"",""hi"")"),"रात को केंद्र में नए साल का जश्न मनाते हुए।")</f>
        <v>रात को केंद्र में नए साल का जश्न मनाते हुए।</v>
      </c>
    </row>
    <row r="2698">
      <c r="A2698" s="1" t="s">
        <v>2674</v>
      </c>
      <c r="B2698" s="2" t="str">
        <f>IFERROR(__xludf.DUMMYFUNCTION("GOOGLETRANSLATE(A2698,""en"",""hi"")"),"दोस्त एक दूसरे के चारों ओर अपनी बाहों के साथ खड़े हैं")</f>
        <v>दोस्त एक दूसरे के चारों ओर अपनी बाहों के साथ खड़े हैं</v>
      </c>
    </row>
    <row r="2699">
      <c r="A2699" s="1" t="s">
        <v>2675</v>
      </c>
      <c r="B2699" s="2" t="str">
        <f>IFERROR(__xludf.DUMMYFUNCTION("GOOGLETRANSLATE(A2699,""en"",""hi"")"),"यह आपको एक विचार देता है कि छत कितनी ऊंची है।")</f>
        <v>यह आपको एक विचार देता है कि छत कितनी ऊंची है।</v>
      </c>
    </row>
    <row r="2700">
      <c r="A2700" s="1" t="s">
        <v>2676</v>
      </c>
      <c r="B2700" s="2" t="str">
        <f>IFERROR(__xludf.DUMMYFUNCTION("GOOGLETRANSLATE(A2700,""en"",""hi"")"),"त्यौहार के दौरान शहर का दृश्य।")</f>
        <v>त्यौहार के दौरान शहर का दृश्य।</v>
      </c>
    </row>
    <row r="2701">
      <c r="A2701" s="1" t="s">
        <v>2677</v>
      </c>
      <c r="B2701" s="2" t="str">
        <f>IFERROR(__xludf.DUMMYFUNCTION("GOOGLETRANSLATE(A2701,""en"",""hi"")"),"जानें कि त्वरित टिप्स के साथ एक भेड़िया से कोयोट कैसे बताना है")</f>
        <v>जानें कि त्वरित टिप्स के साथ एक भेड़िया से कोयोट कैसे बताना है</v>
      </c>
    </row>
    <row r="2702">
      <c r="A2702" s="1" t="s">
        <v>2678</v>
      </c>
      <c r="B2702" s="2" t="str">
        <f>IFERROR(__xludf.DUMMYFUNCTION("GOOGLETRANSLATE(A2702,""en"",""hi"")"),"एक नाव एक नहर के साथ चलती है")</f>
        <v>एक नाव एक नहर के साथ चलती है</v>
      </c>
    </row>
    <row r="2703">
      <c r="A2703" s="1" t="s">
        <v>2615</v>
      </c>
      <c r="B2703" s="2" t="str">
        <f>IFERROR(__xludf.DUMMYFUNCTION("GOOGLETRANSLATE(A2703,""en"",""hi"")"),"18 वीं वर्षगांठ पार्टी में मेहमान")</f>
        <v>18 वीं वर्षगांठ पार्टी में मेहमान</v>
      </c>
    </row>
    <row r="2704">
      <c r="A2704" s="1" t="s">
        <v>2679</v>
      </c>
      <c r="B2704" s="2" t="str">
        <f>IFERROR(__xludf.DUMMYFUNCTION("GOOGLETRANSLATE(A2704,""en"",""hi"")"),"विभिन्न रंगों और शैलियों के खेल के जूते का पैटर्न")</f>
        <v>विभिन्न रंगों और शैलियों के खेल के जूते का पैटर्न</v>
      </c>
    </row>
    <row r="2705">
      <c r="A2705" s="1" t="s">
        <v>2680</v>
      </c>
      <c r="B2705" s="2" t="str">
        <f>IFERROR(__xludf.DUMMYFUNCTION("GOOGLETRANSLATE(A2705,""en"",""hi"")"),"सर्दियों में एक शहर इतना खूबसूरत शहर है।")</f>
        <v>सर्दियों में एक शहर इतना खूबसूरत शहर है।</v>
      </c>
    </row>
    <row r="2706">
      <c r="A2706" s="1" t="s">
        <v>2681</v>
      </c>
      <c r="B2706" s="2" t="str">
        <f>IFERROR(__xludf.DUMMYFUNCTION("GOOGLETRANSLATE(A2706,""en"",""hi"")"),"झील में युवा खुश लड़का तैराकी")</f>
        <v>झील में युवा खुश लड़का तैराकी</v>
      </c>
    </row>
    <row r="2707">
      <c r="A2707" s="1" t="s">
        <v>2682</v>
      </c>
      <c r="B2707" s="2" t="str">
        <f>IFERROR(__xludf.DUMMYFUNCTION("GOOGLETRANSLATE(A2707,""en"",""hi"")"),"कला संग्रहालय के बाहर पत्थर क्षेत्र")</f>
        <v>कला संग्रहालय के बाहर पत्थर क्षेत्र</v>
      </c>
    </row>
    <row r="2708">
      <c r="A2708" s="1" t="s">
        <v>2683</v>
      </c>
      <c r="B2708" s="2" t="str">
        <f>IFERROR(__xludf.DUMMYFUNCTION("GOOGLETRANSLATE(A2708,""en"",""hi"")"),"नारंगी हेलमेट के साथ महिला अभियंता स्मार्टफोन के माध्यम से एक फोन कॉल है")</f>
        <v>नारंगी हेलमेट के साथ महिला अभियंता स्मार्टफोन के माध्यम से एक फोन कॉल है</v>
      </c>
    </row>
    <row r="2709">
      <c r="A2709" s="1" t="s">
        <v>2684</v>
      </c>
      <c r="B2709" s="2" t="str">
        <f>IFERROR(__xludf.DUMMYFUNCTION("GOOGLETRANSLATE(A2709,""en"",""hi"")"),"इस साल जीत के बाद व्यक्ति अपनी मां और अन्य प्रशंसकों के साथ मनाया जाता है।")</f>
        <v>इस साल जीत के बाद व्यक्ति अपनी मां और अन्य प्रशंसकों के साथ मनाया जाता है।</v>
      </c>
    </row>
    <row r="2710">
      <c r="A2710" s="1" t="s">
        <v>2685</v>
      </c>
      <c r="B2710" s="2" t="str">
        <f>IFERROR(__xludf.DUMMYFUNCTION("GOOGLETRANSLATE(A2710,""en"",""hi"")"),"पड़ोस दुनिया की कुछ सर्वश्रेष्ठ भित्तिचित्र कला प्रदर्शित करता है।")</f>
        <v>पड़ोस दुनिया की कुछ सर्वश्रेष्ठ भित्तिचित्र कला प्रदर्शित करता है।</v>
      </c>
    </row>
    <row r="2711">
      <c r="A2711" s="1" t="s">
        <v>2686</v>
      </c>
      <c r="B2711" s="2" t="str">
        <f>IFERROR(__xludf.DUMMYFUNCTION("GOOGLETRANSLATE(A2711,""en"",""hi"")"),"क्रिकेटर को शुक्रवार की रात को एक पॉश होटल में एक निजी समारोह में गाँठ बांध दिया गया।")</f>
        <v>क्रिकेटर को शुक्रवार की रात को एक पॉश होटल में एक निजी समारोह में गाँठ बांध दिया गया।</v>
      </c>
    </row>
    <row r="2712">
      <c r="A2712" s="1" t="s">
        <v>2687</v>
      </c>
      <c r="B2712" s="2" t="str">
        <f>IFERROR(__xludf.DUMMYFUNCTION("GOOGLETRANSLATE(A2712,""en"",""hi"")"),"छवियों बनाम लड़के बास्केटबाल खेल।")</f>
        <v>छवियों बनाम लड़के बास्केटबाल खेल।</v>
      </c>
    </row>
    <row r="2713">
      <c r="A2713" s="1" t="s">
        <v>2688</v>
      </c>
      <c r="B2713" s="2" t="str">
        <f>IFERROR(__xludf.DUMMYFUNCTION("GOOGLETRANSLATE(A2713,""en"",""hi"")"),"एक निर्माण स्थल पर हैंडशेक")</f>
        <v>एक निर्माण स्थल पर हैंडशेक</v>
      </c>
    </row>
    <row r="2714">
      <c r="A2714" s="1" t="s">
        <v>2689</v>
      </c>
      <c r="B2714" s="2" t="str">
        <f>IFERROR(__xludf.DUMMYFUNCTION("GOOGLETRANSLATE(A2714,""en"",""hi"")"),"फिल्म कॉस्ट्यूमर डिजाइनर शो में अभिनेता")</f>
        <v>फिल्म कॉस्ट्यूमर डिजाइनर शो में अभिनेता</v>
      </c>
    </row>
    <row r="2715">
      <c r="A2715" s="1" t="s">
        <v>2690</v>
      </c>
      <c r="B2715" s="2" t="str">
        <f>IFERROR(__xludf.DUMMYFUNCTION("GOOGLETRANSLATE(A2715,""en"",""hi"")"),"इस्पात की तुलना में न्यूनतम वजन के कारण मॉडल को एल्यूमीनियम की एक उल्लेखनीय मात्रा में बनाया जाएगा।")</f>
        <v>इस्पात की तुलना में न्यूनतम वजन के कारण मॉडल को एल्यूमीनियम की एक उल्लेखनीय मात्रा में बनाया जाएगा।</v>
      </c>
    </row>
    <row r="2716">
      <c r="A2716" s="1" t="s">
        <v>2691</v>
      </c>
      <c r="B2716" s="2" t="str">
        <f>IFERROR(__xludf.DUMMYFUNCTION("GOOGLETRANSLATE(A2716,""en"",""hi"")"),"एक गिलास दूध में बिल्ली।")</f>
        <v>एक गिलास दूध में बिल्ली।</v>
      </c>
    </row>
    <row r="2717">
      <c r="A2717" s="1" t="s">
        <v>2692</v>
      </c>
      <c r="B2717" s="2" t="str">
        <f>IFERROR(__xludf.DUMMYFUNCTION("GOOGLETRANSLATE(A2717,""en"",""hi"")"),"व्हाइट टेडी बियर लकड़ी पर एक नीली शर्ट पहने हुए एक हरे पेड़ और नदी है")</f>
        <v>व्हाइट टेडी बियर लकड़ी पर एक नीली शर्ट पहने हुए एक हरे पेड़ और नदी है</v>
      </c>
    </row>
    <row r="2718">
      <c r="A2718" s="1" t="s">
        <v>2693</v>
      </c>
      <c r="B2718" s="2" t="str">
        <f>IFERROR(__xludf.DUMMYFUNCTION("GOOGLETRANSLATE(A2718,""en"",""hi"")"),"एक आदमी एक छाया डालता है क्योंकि वह अन्य पैदल चलने वालों के साथ एक सड़क पार करते हुए दुबला करने के लिए एक छतरी का उपयोग करता है।")</f>
        <v>एक आदमी एक छाया डालता है क्योंकि वह अन्य पैदल चलने वालों के साथ एक सड़क पार करते हुए दुबला करने के लिए एक छतरी का उपयोग करता है।</v>
      </c>
    </row>
    <row r="2719">
      <c r="A2719" s="1" t="s">
        <v>2694</v>
      </c>
      <c r="B2719" s="2" t="str">
        <f>IFERROR(__xludf.DUMMYFUNCTION("GOOGLETRANSLATE(A2719,""en"",""hi"")"),"जन्म के बाद कुछ मिनट बच्चे")</f>
        <v>जन्म के बाद कुछ मिनट बच्चे</v>
      </c>
    </row>
    <row r="2720">
      <c r="A2720" s="1" t="s">
        <v>2695</v>
      </c>
      <c r="B2720" s="2" t="str">
        <f>IFERROR(__xludf.DUMMYFUNCTION("GOOGLETRANSLATE(A2720,""en"",""hi"")"),"लोगों ने एक गिलास नींबू पानी को साझा किया ... एक कंप्यूटर के माध्यम से?")</f>
        <v>लोगों ने एक गिलास नींबू पानी को साझा किया ... एक कंप्यूटर के माध्यम से?</v>
      </c>
    </row>
    <row r="2721">
      <c r="A2721" s="1" t="s">
        <v>2696</v>
      </c>
      <c r="B2721" s="2" t="str">
        <f>IFERROR(__xludf.DUMMYFUNCTION("GOOGLETRANSLATE(A2721,""en"",""hi"")"),"एक सफेद पृष्ठभूमि पर दूध चॉकलेट की एक पट्टी का एक क्लोज अप")</f>
        <v>एक सफेद पृष्ठभूमि पर दूध चॉकलेट की एक पट्टी का एक क्लोज अप</v>
      </c>
    </row>
    <row r="2722">
      <c r="A2722" s="1" t="s">
        <v>2697</v>
      </c>
      <c r="B2722" s="2" t="str">
        <f>IFERROR(__xludf.DUMMYFUNCTION("GOOGLETRANSLATE(A2722,""en"",""hi"")"),"कौन कहता है कि फिल्म चरित्र एक आदमी होना चाहिए? जब आप अपनी क्रिसमस पार्टी या घटना में कलाकृति पहनते हैं, तो आपके मित्र और परिवार कभी भी फिल्म चरित्र के बारे में फिर से नहीं सोचेंगे!")</f>
        <v>कौन कहता है कि फिल्म चरित्र एक आदमी होना चाहिए? जब आप अपनी क्रिसमस पार्टी या घटना में कलाकृति पहनते हैं, तो आपके मित्र और परिवार कभी भी फिल्म चरित्र के बारे में फिर से नहीं सोचेंगे!</v>
      </c>
    </row>
    <row r="2723">
      <c r="A2723" s="1" t="s">
        <v>2698</v>
      </c>
      <c r="B2723" s="2" t="str">
        <f>IFERROR(__xludf.DUMMYFUNCTION("GOOGLETRANSLATE(A2723,""en"",""hi"")"),"शैंपेन की एक ट्रे के साथ एक वेट्रेस")</f>
        <v>शैंपेन की एक ट्रे के साथ एक वेट्रेस</v>
      </c>
    </row>
    <row r="2724">
      <c r="A2724" s="1" t="s">
        <v>2699</v>
      </c>
      <c r="B2724" s="2" t="str">
        <f>IFERROR(__xludf.DUMMYFUNCTION("GOOGLETRANSLATE(A2724,""en"",""hi"")"),"एक शहर व्यक्ति को समर्पित है।")</f>
        <v>एक शहर व्यक्ति को समर्पित है।</v>
      </c>
    </row>
    <row r="2725">
      <c r="A2725" s="1" t="s">
        <v>2700</v>
      </c>
      <c r="B2725" s="2" t="str">
        <f>IFERROR(__xludf.DUMMYFUNCTION("GOOGLETRANSLATE(A2725,""en"",""hi"")"),"फर्श योजना शुक्रवार: पीछे की ओर बेडरूम, अध्ययन, उच्च छत और रसोईघर")</f>
        <v>फर्श योजना शुक्रवार: पीछे की ओर बेडरूम, अध्ययन, उच्च छत और रसोईघर</v>
      </c>
    </row>
    <row r="2726">
      <c r="A2726" s="1" t="s">
        <v>2701</v>
      </c>
      <c r="B2726" s="2" t="str">
        <f>IFERROR(__xludf.DUMMYFUNCTION("GOOGLETRANSLATE(A2726,""en"",""hi"")"),"आप देखो जब लोग प्यार में हैं।")</f>
        <v>आप देखो जब लोग प्यार में हैं।</v>
      </c>
    </row>
    <row r="2727">
      <c r="A2727" s="1" t="s">
        <v>2702</v>
      </c>
      <c r="B2727" s="2" t="str">
        <f>IFERROR(__xludf.DUMMYFUNCTION("GOOGLETRANSLATE(A2727,""en"",""hi"")"),"इस पोशाक से प्यार है, लेकिन मैं चाहता हूं कि वे अन्य पिछले संस्करणों की तरह नेकलाइन पर एक काला धनुष जोड़ दें")</f>
        <v>इस पोशाक से प्यार है, लेकिन मैं चाहता हूं कि वे अन्य पिछले संस्करणों की तरह नेकलाइन पर एक काला धनुष जोड़ दें</v>
      </c>
    </row>
    <row r="2728">
      <c r="A2728" s="1" t="s">
        <v>2703</v>
      </c>
      <c r="B2728" s="2" t="str">
        <f>IFERROR(__xludf.DUMMYFUNCTION("GOOGLETRANSLATE(A2728,""en"",""hi"")"),"एक सुंदर दुल्हन को अपने कमरे में इन शादी के चित्रों में तैयार किया गया")</f>
        <v>एक सुंदर दुल्हन को अपने कमरे में इन शादी के चित्रों में तैयार किया गया</v>
      </c>
    </row>
    <row r="2729">
      <c r="A2729" s="1" t="s">
        <v>2704</v>
      </c>
      <c r="B2729" s="2" t="str">
        <f>IFERROR(__xludf.DUMMYFUNCTION("GOOGLETRANSLATE(A2729,""en"",""hi"")"),"मोशन ब्लर के साथ शहर में रात की रोशनी की सार छवि।")</f>
        <v>मोशन ब्लर के साथ शहर में रात की रोशनी की सार छवि।</v>
      </c>
    </row>
    <row r="2730">
      <c r="A2730" s="1" t="s">
        <v>2705</v>
      </c>
      <c r="B2730" s="2" t="str">
        <f>IFERROR(__xludf.DUMMYFUNCTION("GOOGLETRANSLATE(A2730,""en"",""hi"")"),"कोग के साथ पृष्ठभूमि पर स्टीमपंक विंटेज घड़ी, गियर अलगाव")</f>
        <v>कोग के साथ पृष्ठभूमि पर स्टीमपंक विंटेज घड़ी, गियर अलगाव</v>
      </c>
    </row>
    <row r="2731">
      <c r="A2731" s="1" t="s">
        <v>2706</v>
      </c>
      <c r="B2731" s="2" t="str">
        <f>IFERROR(__xludf.DUMMYFUNCTION("GOOGLETRANSLATE(A2731,""en"",""hi"")"),"प्रदर्शन पर भविष्य की कार भविष्य के सम्मेलन को बनाती है")</f>
        <v>प्रदर्शन पर भविष्य की कार भविष्य के सम्मेलन को बनाती है</v>
      </c>
    </row>
    <row r="2732">
      <c r="A2732" s="1" t="s">
        <v>2707</v>
      </c>
      <c r="B2732" s="2" t="str">
        <f>IFERROR(__xludf.DUMMYFUNCTION("GOOGLETRANSLATE(A2732,""en"",""hi"")"),"अमेरिकी फुटबॉल टीम वापस चल रही अमेरिकी फुटबॉल खिलाड़ी एक फुटबॉल खेल के दौरान गेंद को ले जाती है")</f>
        <v>अमेरिकी फुटबॉल टीम वापस चल रही अमेरिकी फुटबॉल खिलाड़ी एक फुटबॉल खेल के दौरान गेंद को ले जाती है</v>
      </c>
    </row>
    <row r="2733">
      <c r="A2733" s="1" t="s">
        <v>2708</v>
      </c>
      <c r="B2733" s="2" t="str">
        <f>IFERROR(__xludf.DUMMYFUNCTION("GOOGLETRANSLATE(A2733,""en"",""hi"")"),"एक सफेद पृष्ठभूमि पर सुंदर लाल आँखें")</f>
        <v>एक सफेद पृष्ठभूमि पर सुंदर लाल आँखें</v>
      </c>
    </row>
    <row r="2734">
      <c r="A2734" s="1" t="s">
        <v>2709</v>
      </c>
      <c r="B2734" s="2" t="str">
        <f>IFERROR(__xludf.DUMMYFUNCTION("GOOGLETRANSLATE(A2734,""en"",""hi"")"),"व्यक्ति पिछले वर्ष के समारोह के दौरान रंग प्रस्तुत करता है।")</f>
        <v>व्यक्ति पिछले वर्ष के समारोह के दौरान रंग प्रस्तुत करता है।</v>
      </c>
    </row>
    <row r="2735">
      <c r="A2735" s="1" t="s">
        <v>2710</v>
      </c>
      <c r="B2735" s="2" t="str">
        <f>IFERROR(__xludf.DUMMYFUNCTION("GOOGLETRANSLATE(A2735,""en"",""hi"")"),"नए साल के लिए भारी बादल की ओर खुली सड़क पर ड्राइविंग और छोड़कर।")</f>
        <v>नए साल के लिए भारी बादल की ओर खुली सड़क पर ड्राइविंग और छोड़कर।</v>
      </c>
    </row>
    <row r="2736">
      <c r="A2736" s="1" t="s">
        <v>2711</v>
      </c>
      <c r="B2736" s="2" t="str">
        <f>IFERROR(__xludf.DUMMYFUNCTION("GOOGLETRANSLATE(A2736,""en"",""hi"")"),"टैबलेट पीसी के लिए स्क्रीन जेस्चर आइकन टच करें।")</f>
        <v>टैबलेट पीसी के लिए स्क्रीन जेस्चर आइकन टच करें।</v>
      </c>
    </row>
    <row r="2737">
      <c r="A2737" s="1" t="s">
        <v>2712</v>
      </c>
      <c r="B2737" s="2" t="str">
        <f>IFERROR(__xludf.DUMMYFUNCTION("GOOGLETRANSLATE(A2737,""en"",""hi"")"),"लड़कों बास्केटबॉल खेल से छवियां।")</f>
        <v>लड़कों बास्केटबॉल खेल से छवियां।</v>
      </c>
    </row>
    <row r="2738">
      <c r="A2738" s="1" t="s">
        <v>2713</v>
      </c>
      <c r="B2738" s="2" t="str">
        <f>IFERROR(__xludf.DUMMYFUNCTION("GOOGLETRANSLATE(A2738,""en"",""hi"")"),"पादरी को पहले कम्युनियन परोसा गया, और फिर भीड़ में दूसरों की सेवा करने के लिए भेजा गया।")</f>
        <v>पादरी को पहले कम्युनियन परोसा गया, और फिर भीड़ में दूसरों की सेवा करने के लिए भेजा गया।</v>
      </c>
    </row>
    <row r="2739">
      <c r="A2739" s="1" t="s">
        <v>2714</v>
      </c>
      <c r="B2739" s="2" t="str">
        <f>IFERROR(__xludf.DUMMYFUNCTION("GOOGLETRANSLATE(A2739,""en"",""hi"")"),"प्राकृतिक ग्लास और उपभोक्ता उत्पाद - सिरका और पानी के सादे मिश्रण के साथ एक प्रभावी प्राकृतिक खिड़की और कांच क्लीनर बनाना इतना आसान है।")</f>
        <v>प्राकृतिक ग्लास और उपभोक्ता उत्पाद - सिरका और पानी के सादे मिश्रण के साथ एक प्रभावी प्राकृतिक खिड़की और कांच क्लीनर बनाना इतना आसान है।</v>
      </c>
    </row>
    <row r="2740">
      <c r="A2740" s="1" t="s">
        <v>2715</v>
      </c>
      <c r="B2740" s="2" t="str">
        <f>IFERROR(__xludf.DUMMYFUNCTION("GOOGLETRANSLATE(A2740,""en"",""hi"")"),"वसंत गर्मियों के दौरान शो के पहले एक मॉडल को बैकस्टेज देखा जाता है।")</f>
        <v>वसंत गर्मियों के दौरान शो के पहले एक मॉडल को बैकस्टेज देखा जाता है।</v>
      </c>
    </row>
    <row r="2741">
      <c r="A2741" s="1" t="s">
        <v>2716</v>
      </c>
      <c r="B2741" s="2" t="str">
        <f>IFERROR(__xludf.DUMMYFUNCTION("GOOGLETRANSLATE(A2741,""en"",""hi"")"),"... अपनी अगली परियोजना के लिए सही वॉलपेपर चुनने के साथ सहायता")</f>
        <v>... अपनी अगली परियोजना के लिए सही वॉलपेपर चुनने के साथ सहायता</v>
      </c>
    </row>
    <row r="2742">
      <c r="A2742" s="1" t="s">
        <v>2717</v>
      </c>
      <c r="B2742" s="2" t="str">
        <f>IFERROR(__xludf.DUMMYFUNCTION("GOOGLETRANSLATE(A2742,""en"",""hi"")"),"एक चमकदार रोशनी के साथ एक खजाना छाती")</f>
        <v>एक चमकदार रोशनी के साथ एक खजाना छाती</v>
      </c>
    </row>
    <row r="2743">
      <c r="A2743" s="1" t="s">
        <v>2718</v>
      </c>
      <c r="B2743" s="2" t="str">
        <f>IFERROR(__xludf.DUMMYFUNCTION("GOOGLETRANSLATE(A2743,""en"",""hi"")"),"में रहने के लिए शादी की पार्टी के लिए विला")</f>
        <v>में रहने के लिए शादी की पार्टी के लिए विला</v>
      </c>
    </row>
    <row r="2744">
      <c r="A2744" s="1" t="s">
        <v>2719</v>
      </c>
      <c r="B2744" s="2" t="str">
        <f>IFERROR(__xludf.DUMMYFUNCTION("GOOGLETRANSLATE(A2744,""en"",""hi"")"),"पुराने पुल की छवियां")</f>
        <v>पुराने पुल की छवियां</v>
      </c>
    </row>
    <row r="2745">
      <c r="A2745" s="1" t="s">
        <v>2720</v>
      </c>
      <c r="B2745" s="2" t="str">
        <f>IFERROR(__xludf.DUMMYFUNCTION("GOOGLETRANSLATE(A2745,""en"",""hi"")"),"एक नक्षत्र बनाने वाले सितारों का समूह।")</f>
        <v>एक नक्षत्र बनाने वाले सितारों का समूह।</v>
      </c>
    </row>
    <row r="2746">
      <c r="A2746" s="1" t="s">
        <v>2721</v>
      </c>
      <c r="B2746" s="2" t="str">
        <f>IFERROR(__xludf.DUMMYFUNCTION("GOOGLETRANSLATE(A2746,""en"",""hi"")"),"क्षितिज पर परिवर्तित लाइनों के साथ एक खुली, खाली सड़क।")</f>
        <v>क्षितिज पर परिवर्तित लाइनों के साथ एक खुली, खाली सड़क।</v>
      </c>
    </row>
    <row r="2747">
      <c r="A2747" s="1" t="s">
        <v>2722</v>
      </c>
      <c r="B2747" s="2" t="str">
        <f>IFERROR(__xludf.DUMMYFUNCTION("GOOGLETRANSLATE(A2747,""en"",""hi"")"),"कला स्टूडियो में एक पेंटब्रश का उपयोग करके पानी के रंग में एक लाल दिल को चित्रित करने वाली महिला कलाकार के हाथों का बंद हो गया।")</f>
        <v>कला स्टूडियो में एक पेंटब्रश का उपयोग करके पानी के रंग में एक लाल दिल को चित्रित करने वाली महिला कलाकार के हाथों का बंद हो गया।</v>
      </c>
    </row>
    <row r="2748">
      <c r="A2748" s="1" t="s">
        <v>2723</v>
      </c>
      <c r="B2748" s="2" t="str">
        <f>IFERROR(__xludf.DUMMYFUNCTION("GOOGLETRANSLATE(A2748,""en"",""hi"")"),"एक मुस्कान के साथ जनजातीय महिला")</f>
        <v>एक मुस्कान के साथ जनजातीय महिला</v>
      </c>
    </row>
    <row r="2749">
      <c r="A2749" s="1" t="s">
        <v>2724</v>
      </c>
      <c r="B2749" s="2" t="str">
        <f>IFERROR(__xludf.DUMMYFUNCTION("GOOGLETRANSLATE(A2749,""en"",""hi"")"),"रॉयल स्टाइल में सबसे अच्छा")</f>
        <v>रॉयल स्टाइल में सबसे अच्छा</v>
      </c>
    </row>
    <row r="2750">
      <c r="A2750" s="1" t="s">
        <v>2725</v>
      </c>
      <c r="B2750" s="2" t="str">
        <f>IFERROR(__xludf.DUMMYFUNCTION("GOOGLETRANSLATE(A2750,""en"",""hi"")"),"एक रेगिस्तान परिदृश्य का हवाई खुलासा शॉट")</f>
        <v>एक रेगिस्तान परिदृश्य का हवाई खुलासा शॉट</v>
      </c>
    </row>
    <row r="2751">
      <c r="A2751" s="1" t="s">
        <v>2726</v>
      </c>
      <c r="B2751" s="2" t="str">
        <f>IFERROR(__xludf.DUMMYFUNCTION("GOOGLETRANSLATE(A2751,""en"",""hi"")"),"बड़ी लकड़ी की शराब बैरल एक दीवार के खिलाफ रेखांकित")</f>
        <v>बड़ी लकड़ी की शराब बैरल एक दीवार के खिलाफ रेखांकित</v>
      </c>
    </row>
    <row r="2752">
      <c r="A2752" s="1" t="s">
        <v>2727</v>
      </c>
      <c r="B2752" s="2" t="str">
        <f>IFERROR(__xludf.DUMMYFUNCTION("GOOGLETRANSLATE(A2752,""en"",""hi"")"),"ट्यूब पर स्टीम ट्रेन")</f>
        <v>ट्यूब पर स्टीम ट्रेन</v>
      </c>
    </row>
    <row r="2753">
      <c r="A2753" s="1" t="s">
        <v>2728</v>
      </c>
      <c r="B2753" s="2" t="str">
        <f>IFERROR(__xludf.DUMMYFUNCTION("GOOGLETRANSLATE(A2753,""en"",""hi"")"),"व्यक्ति फिल्म प्रीमियर में भाग लेता है।")</f>
        <v>व्यक्ति फिल्म प्रीमियर में भाग लेता है।</v>
      </c>
    </row>
    <row r="2754">
      <c r="A2754" s="1" t="s">
        <v>2729</v>
      </c>
      <c r="B2754" s="2" t="str">
        <f>IFERROR(__xludf.DUMMYFUNCTION("GOOGLETRANSLATE(A2754,""en"",""hi"")"),"जर्मन सिटी एक पैदल यात्री पुल भित्तिचित्र में शामिल है")</f>
        <v>जर्मन सिटी एक पैदल यात्री पुल भित्तिचित्र में शामिल है</v>
      </c>
    </row>
    <row r="2755">
      <c r="A2755" s="1" t="s">
        <v>2730</v>
      </c>
      <c r="B2755" s="2" t="str">
        <f>IFERROR(__xludf.DUMMYFUNCTION("GOOGLETRANSLATE(A2755,""en"",""hi"")"),"मेरी उंगली खींचो: एक स्मार्ट ब्लू सूट में पूर्ण क्लैड से शुरू होने के बावजूद, मॉडल ने जल्द ही सभी मादा भीड़ को प्रसन्न किया क्योंकि वह मंच पर बहुत सारे मांस को चमक गया")</f>
        <v>मेरी उंगली खींचो: एक स्मार्ट ब्लू सूट में पूर्ण क्लैड से शुरू होने के बावजूद, मॉडल ने जल्द ही सभी मादा भीड़ को प्रसन्न किया क्योंकि वह मंच पर बहुत सारे मांस को चमक गया</v>
      </c>
    </row>
    <row r="2756">
      <c r="A2756" s="1" t="s">
        <v>2731</v>
      </c>
      <c r="B2756" s="2" t="str">
        <f>IFERROR(__xludf.DUMMYFUNCTION("GOOGLETRANSLATE(A2756,""en"",""hi"")"),"एक स्वस्थ रसोई के लिए टिप्स")</f>
        <v>एक स्वस्थ रसोई के लिए टिप्स</v>
      </c>
    </row>
    <row r="2757">
      <c r="A2757" s="1" t="s">
        <v>2732</v>
      </c>
      <c r="B2757" s="2" t="str">
        <f>IFERROR(__xludf.DUMMYFUNCTION("GOOGLETRANSLATE(A2757,""en"",""hi"")"),"ब्रांड TheBASED ब्रांड और डिवीजन ने अधिक शहरों की छवि के लिए समर्पित स्नीकर्स के लिए मिलकर")</f>
        <v>ब्रांड TheBASED ब्रांड और डिवीजन ने अधिक शहरों की छवि के लिए समर्पित स्नीकर्स के लिए मिलकर</v>
      </c>
    </row>
    <row r="2758">
      <c r="A2758" s="1" t="s">
        <v>2733</v>
      </c>
      <c r="B2758" s="2" t="str">
        <f>IFERROR(__xludf.DUMMYFUNCTION("GOOGLETRANSLATE(A2758,""en"",""hi"")"),"सड़क का हवाई शॉट")</f>
        <v>सड़क का हवाई शॉट</v>
      </c>
    </row>
    <row r="2759">
      <c r="A2759" s="1" t="s">
        <v>2734</v>
      </c>
      <c r="B2759" s="2" t="str">
        <f>IFERROR(__xludf.DUMMYFUNCTION("GOOGLETRANSLATE(A2759,""en"",""hi"")"),"रेगिस्तान में सुप्रभात")</f>
        <v>रेगिस्तान में सुप्रभात</v>
      </c>
    </row>
    <row r="2760">
      <c r="A2760" s="1" t="s">
        <v>2735</v>
      </c>
      <c r="B2760" s="2" t="str">
        <f>IFERROR(__xludf.DUMMYFUNCTION("GOOGLETRANSLATE(A2760,""en"",""hi"")"),"बैंक टॉवर बैंक पर")</f>
        <v>बैंक टॉवर बैंक पर</v>
      </c>
    </row>
    <row r="2761">
      <c r="A2761" s="1" t="s">
        <v>2736</v>
      </c>
      <c r="B2761" s="2" t="str">
        <f>IFERROR(__xludf.DUMMYFUNCTION("GOOGLETRANSLATE(A2761,""en"",""hi"")"),"एक्शन फिल्म के नए सुपरकार")</f>
        <v>एक्शन फिल्म के नए सुपरकार</v>
      </c>
    </row>
    <row r="2762">
      <c r="A2762" s="1" t="s">
        <v>2737</v>
      </c>
      <c r="B2762" s="2" t="str">
        <f>IFERROR(__xludf.DUMMYFUNCTION("GOOGLETRANSLATE(A2762,""en"",""hi"")"),"प्रीमियर दुल्हन पर")</f>
        <v>प्रीमियर दुल्हन पर</v>
      </c>
    </row>
    <row r="2763">
      <c r="A2763" s="1" t="s">
        <v>2738</v>
      </c>
      <c r="B2763" s="2" t="str">
        <f>IFERROR(__xludf.DUMMYFUNCTION("GOOGLETRANSLATE(A2763,""en"",""hi"")"),"हरी पोशाक में पारिस्थितिक सुपरहीरो गोरा महिला सुपरहीरो में हवा के माध्यम से उड़ने वाले हाथ, इको अवधारणा के साथ हवा के माध्यम से उड़ रही है")</f>
        <v>हरी पोशाक में पारिस्थितिक सुपरहीरो गोरा महिला सुपरहीरो में हवा के माध्यम से उड़ने वाले हाथ, इको अवधारणा के साथ हवा के माध्यम से उड़ रही है</v>
      </c>
    </row>
    <row r="2764">
      <c r="A2764" s="1" t="s">
        <v>2739</v>
      </c>
      <c r="B2764" s="2" t="str">
        <f>IFERROR(__xludf.DUMMYFUNCTION("GOOGLETRANSLATE(A2764,""en"",""hi"")"),"दुल्हन चर्च के बाहर खड़ी है इससे पहले कि वह आइल नीचे चलती है")</f>
        <v>दुल्हन चर्च के बाहर खड़ी है इससे पहले कि वह आइल नीचे चलती है</v>
      </c>
    </row>
    <row r="2765">
      <c r="A2765" s="1" t="s">
        <v>2740</v>
      </c>
      <c r="B2765" s="2" t="str">
        <f>IFERROR(__xludf.DUMMYFUNCTION("GOOGLETRANSLATE(A2765,""en"",""hi"")"),"कॉमेडियन के साथ एक साक्षात्कार के दौरान अभिनेता")</f>
        <v>कॉमेडियन के साथ एक साक्षात्कार के दौरान अभिनेता</v>
      </c>
    </row>
    <row r="2766">
      <c r="A2766" s="1" t="s">
        <v>2741</v>
      </c>
      <c r="B2766" s="2" t="str">
        <f>IFERROR(__xludf.DUMMYFUNCTION("GOOGLETRANSLATE(A2766,""en"",""hi"")"),"पॉपकॉर्न, सोडा, 3 डी चश्मा और फिल्म टिकट, फिल्म के लिए तैयार हैं।")</f>
        <v>पॉपकॉर्न, सोडा, 3 डी चश्मा और फिल्म टिकट, फिल्म के लिए तैयार हैं।</v>
      </c>
    </row>
    <row r="2767">
      <c r="A2767" s="1" t="s">
        <v>2742</v>
      </c>
      <c r="B2767" s="2" t="str">
        <f>IFERROR(__xludf.DUMMYFUNCTION("GOOGLETRANSLATE(A2767,""en"",""hi"")"),"व्यवसाय द्वारा एक बोल्ड, आधुनिक # वॉलपेपर डिजाइन इस पेंट के साथ, उसके मिट्टी के बर्तनों की व्यक्तिगत प्रकृति को दर्शाता है।")</f>
        <v>व्यवसाय द्वारा एक बोल्ड, आधुनिक # वॉलपेपर डिजाइन इस पेंट के साथ, उसके मिट्टी के बर्तनों की व्यक्तिगत प्रकृति को दर्शाता है।</v>
      </c>
    </row>
    <row r="2768">
      <c r="A2768" s="1" t="s">
        <v>2743</v>
      </c>
      <c r="B2768" s="2" t="str">
        <f>IFERROR(__xludf.DUMMYFUNCTION("GOOGLETRANSLATE(A2768,""en"",""hi"")"),"नस्ल क्लोज-अप पोर्ट्रेट का कुत्ता")</f>
        <v>नस्ल क्लोज-अप पोर्ट्रेट का कुत्ता</v>
      </c>
    </row>
    <row r="2769">
      <c r="A2769" s="1" t="s">
        <v>2744</v>
      </c>
      <c r="B2769" s="2" t="str">
        <f>IFERROR(__xludf.DUMMYFUNCTION("GOOGLETRANSLATE(A2769,""en"",""hi"")"),"बगीचे में नली के साथ आदमी के हाथ पानी के पौधे, 4k")</f>
        <v>बगीचे में नली के साथ आदमी के हाथ पानी के पौधे, 4k</v>
      </c>
    </row>
    <row r="2770">
      <c r="A2770" s="1" t="s">
        <v>2745</v>
      </c>
      <c r="B2770" s="2" t="str">
        <f>IFERROR(__xludf.DUMMYFUNCTION("GOOGLETRANSLATE(A2770,""en"",""hi"")"),"एक क्षेत्र में बिक्री के लिए ट्रेलर विज्ञापन पेड़")</f>
        <v>एक क्षेत्र में बिक्री के लिए ट्रेलर विज्ञापन पेड़</v>
      </c>
    </row>
    <row r="2771">
      <c r="A2771" s="1" t="s">
        <v>2746</v>
      </c>
      <c r="B2771" s="2" t="str">
        <f>IFERROR(__xludf.DUMMYFUNCTION("GOOGLETRANSLATE(A2771,""en"",""hi"")"),"गुलाबी, लाल और हरे रंग के रंग में गहने और फूलों से सजाए गए चाय का विशिष्ट अंग्रेजी कप।")</f>
        <v>गुलाबी, लाल और हरे रंग के रंग में गहने और फूलों से सजाए गए चाय का विशिष्ट अंग्रेजी कप।</v>
      </c>
    </row>
    <row r="2772">
      <c r="A2772" s="1" t="s">
        <v>2747</v>
      </c>
      <c r="B2772" s="2" t="str">
        <f>IFERROR(__xludf.DUMMYFUNCTION("GOOGLETRANSLATE(A2772,""en"",""hi"")"),"शो के कलाकारों और रचनाकारों द्वारा भाग लेने वाले स्टार-स्टड किए गए कार्यक्रम ने दान के लिए 1.8 मिलियन डॉलर जुटाने में मदद की।")</f>
        <v>शो के कलाकारों और रचनाकारों द्वारा भाग लेने वाले स्टार-स्टड किए गए कार्यक्रम ने दान के लिए 1.8 मिलियन डॉलर जुटाने में मदद की।</v>
      </c>
    </row>
    <row r="2773">
      <c r="A2773" s="1" t="s">
        <v>2748</v>
      </c>
      <c r="B2773" s="2" t="str">
        <f>IFERROR(__xludf.DUMMYFUNCTION("GOOGLETRANSLATE(A2773,""en"",""hi"")"),"विज्ञापन 48187 में छत की छत से देखें")</f>
        <v>विज्ञापन 48187 में छत की छत से देखें</v>
      </c>
    </row>
    <row r="2774">
      <c r="A2774" s="1" t="s">
        <v>2749</v>
      </c>
      <c r="B2774" s="2" t="str">
        <f>IFERROR(__xludf.DUMMYFUNCTION("GOOGLETRANSLATE(A2774,""en"",""hi"")"),"ट्रेन पी 554, विशेष, प्रमुख")</f>
        <v>ट्रेन पी 554, विशेष, प्रमुख</v>
      </c>
    </row>
    <row r="2775">
      <c r="A2775" s="1" t="s">
        <v>2750</v>
      </c>
      <c r="B2775" s="2" t="str">
        <f>IFERROR(__xludf.DUMMYFUNCTION("GOOGLETRANSLATE(A2775,""en"",""hi"")"),"भोजन कक्ष में देखें, देश में मेरा घर।")</f>
        <v>भोजन कक्ष में देखें, देश में मेरा घर।</v>
      </c>
    </row>
    <row r="2776">
      <c r="A2776" s="1" t="s">
        <v>2751</v>
      </c>
      <c r="B2776" s="2" t="str">
        <f>IFERROR(__xludf.DUMMYFUNCTION("GOOGLETRANSLATE(A2776,""en"",""hi"")"),"बर्फ का नीला रंग इसकी घनत्व पर निर्भर करता है।")</f>
        <v>बर्फ का नीला रंग इसकी घनत्व पर निर्भर करता है।</v>
      </c>
    </row>
    <row r="2777">
      <c r="A2777" s="1" t="s">
        <v>2752</v>
      </c>
      <c r="B2777" s="2" t="str">
        <f>IFERROR(__xludf.DUMMYFUNCTION("GOOGLETRANSLATE(A2777,""en"",""hi"")"),"दोस्तों का समूह - महिलाएं और पुरुष - बजाना समुद्र तट वॉलीबॉल")</f>
        <v>दोस्तों का समूह - महिलाएं और पुरुष - बजाना समुद्र तट वॉलीबॉल</v>
      </c>
    </row>
    <row r="2778">
      <c r="A2778" s="1" t="s">
        <v>2753</v>
      </c>
      <c r="B2778" s="2" t="str">
        <f>IFERROR(__xludf.DUMMYFUNCTION("GOOGLETRANSLATE(A2778,""en"",""hi"")"),"डिनर एन व्यक्ति के लिए आने वाले लोग।")</f>
        <v>डिनर एन व्यक्ति के लिए आने वाले लोग।</v>
      </c>
    </row>
    <row r="2779">
      <c r="A2779" s="1" t="s">
        <v>2754</v>
      </c>
      <c r="B2779" s="2" t="str">
        <f>IFERROR(__xludf.DUMMYFUNCTION("GOOGLETRANSLATE(A2779,""en"",""hi"")"),"व्यक्ति उत्सव के दौरान प्रीमियर में भाग लेता है।")</f>
        <v>व्यक्ति उत्सव के दौरान प्रीमियर में भाग लेता है।</v>
      </c>
    </row>
    <row r="2780">
      <c r="A2780" s="1" t="s">
        <v>2755</v>
      </c>
      <c r="B2780" s="2" t="str">
        <f>IFERROR(__xludf.DUMMYFUNCTION("GOOGLETRANSLATE(A2780,""en"",""hi"")"),"चंद्रमा के नीचे पक्षियों का झुंड")</f>
        <v>चंद्रमा के नीचे पक्षियों का झुंड</v>
      </c>
    </row>
    <row r="2781">
      <c r="A2781" s="1" t="s">
        <v>2756</v>
      </c>
      <c r="B2781" s="2" t="str">
        <f>IFERROR(__xludf.DUMMYFUNCTION("GOOGLETRANSLATE(A2781,""en"",""hi"")"),"उत्तर का तेल चित्रकला")</f>
        <v>उत्तर का तेल चित्रकला</v>
      </c>
    </row>
    <row r="2782">
      <c r="A2782" s="1" t="s">
        <v>2757</v>
      </c>
      <c r="B2782" s="2" t="str">
        <f>IFERROR(__xludf.DUMMYFUNCTION("GOOGLETRANSLATE(A2782,""en"",""hi"")"),"एक लड़का इयरफ़ोन पर संगीत सुनने के लिए फर्श पर बिछा रहा है")</f>
        <v>एक लड़का इयरफ़ोन पर संगीत सुनने के लिए फर्श पर बिछा रहा है</v>
      </c>
    </row>
    <row r="2783">
      <c r="A2783" s="1" t="s">
        <v>2758</v>
      </c>
      <c r="B2783" s="2" t="str">
        <f>IFERROR(__xludf.DUMMYFUNCTION("GOOGLETRANSLATE(A2783,""en"",""hi"")"),"सूर्यास्त के दौरान किनारे पर समुद्र द्वारा बैठे लड़की का सिल्हूट")</f>
        <v>सूर्यास्त के दौरान किनारे पर समुद्र द्वारा बैठे लड़की का सिल्हूट</v>
      </c>
    </row>
    <row r="2784">
      <c r="A2784" s="1" t="s">
        <v>2759</v>
      </c>
      <c r="B2784" s="2" t="str">
        <f>IFERROR(__xludf.DUMMYFUNCTION("GOOGLETRANSLATE(A2784,""en"",""hi"")"),"पुनर्स्थापित क्षेत्र के बाहर के घर")</f>
        <v>पुनर्स्थापित क्षेत्र के बाहर के घर</v>
      </c>
    </row>
    <row r="2785">
      <c r="A2785" s="1" t="s">
        <v>2760</v>
      </c>
      <c r="B2785" s="2" t="str">
        <f>IFERROR(__xludf.DUMMYFUNCTION("GOOGLETRANSLATE(A2785,""en"",""hi"")"),"कॉमेडियन टेपिंग के साथ दिखाता है")</f>
        <v>कॉमेडियन टेपिंग के साथ दिखाता है</v>
      </c>
    </row>
    <row r="2786">
      <c r="A2786" s="1" t="s">
        <v>2761</v>
      </c>
      <c r="B2786" s="2" t="str">
        <f>IFERROR(__xludf.DUMMYFUNCTION("GOOGLETRANSLATE(A2786,""en"",""hi"")"),"पहाड़ों पर परिवार का भोजन")</f>
        <v>पहाड़ों पर परिवार का भोजन</v>
      </c>
    </row>
    <row r="2787">
      <c r="A2787" s="1" t="s">
        <v>2762</v>
      </c>
      <c r="B2787" s="2" t="str">
        <f>IFERROR(__xludf.DUMMYFUNCTION("GOOGLETRANSLATE(A2787,""en"",""hi"")"),"राजनीतिज्ञ इस राजनीतिक कार्टून में क्या चल रहा है")</f>
        <v>राजनीतिज्ञ इस राजनीतिक कार्टून में क्या चल रहा है</v>
      </c>
    </row>
    <row r="2788">
      <c r="A2788" s="1" t="s">
        <v>2763</v>
      </c>
      <c r="B2788" s="2" t="str">
        <f>IFERROR(__xludf.DUMMYFUNCTION("GOOGLETRANSLATE(A2788,""en"",""hi"")"),"धुंध पहाड़ी और उतरने लपेटन")</f>
        <v>धुंध पहाड़ी और उतरने लपेटन</v>
      </c>
    </row>
    <row r="2789">
      <c r="A2789" s="1" t="s">
        <v>2764</v>
      </c>
      <c r="B2789" s="2" t="str">
        <f>IFERROR(__xludf.DUMMYFUNCTION("GOOGLETRANSLATE(A2789,""en"",""hi"")"),"एक संकेतक एक बीवर का काला और सफेद चित्रण।")</f>
        <v>एक संकेतक एक बीवर का काला और सफेद चित्रण।</v>
      </c>
    </row>
    <row r="2790">
      <c r="A2790" s="1" t="s">
        <v>1989</v>
      </c>
      <c r="B2790" s="2" t="str">
        <f>IFERROR(__xludf.DUMMYFUNCTION("GOOGLETRANSLATE(A2790,""en"",""hi"")"),"किनारे पर क्षेत्र विश्व है - अपने साहसिक के लिए प्रसिद्ध है")</f>
        <v>किनारे पर क्षेत्र विश्व है - अपने साहसिक के लिए प्रसिद्ध है</v>
      </c>
    </row>
    <row r="2791">
      <c r="A2791" s="1" t="s">
        <v>2765</v>
      </c>
      <c r="B2791" s="2" t="str">
        <f>IFERROR(__xludf.DUMMYFUNCTION("GOOGLETRANSLATE(A2791,""en"",""hi"")"),"व्यक्तियों के लिए पर्याप्त स्थान के साथ एक कार्यात्मक कमरा।")</f>
        <v>व्यक्तियों के लिए पर्याप्त स्थान के साथ एक कार्यात्मक कमरा।</v>
      </c>
    </row>
    <row r="2792">
      <c r="A2792" s="1" t="s">
        <v>2766</v>
      </c>
      <c r="B2792" s="2" t="str">
        <f>IFERROR(__xludf.DUMMYFUNCTION("GOOGLETRANSLATE(A2792,""en"",""hi"")"),"स्टाइलिस्ट के व्यापार के उपकरण")</f>
        <v>स्टाइलिस्ट के व्यापार के उपकरण</v>
      </c>
    </row>
    <row r="2793">
      <c r="A2793" s="1" t="s">
        <v>2767</v>
      </c>
      <c r="B2793" s="2" t="str">
        <f>IFERROR(__xludf.DUMMYFUNCTION("GOOGLETRANSLATE(A2793,""en"",""hi"")"),"पाठ के साथ लाल ग्रंज रबड़ टिकट मेरी पत्नी के अंदर लिखा हो")</f>
        <v>पाठ के साथ लाल ग्रंज रबड़ टिकट मेरी पत्नी के अंदर लिखा हो</v>
      </c>
    </row>
    <row r="2794">
      <c r="A2794" s="1" t="s">
        <v>2768</v>
      </c>
      <c r="B2794" s="2" t="str">
        <f>IFERROR(__xludf.DUMMYFUNCTION("GOOGLETRANSLATE(A2794,""en"",""hi"")"),"ऑस्ट्रेलियाई नियम फुटबॉलर के रूप में फिल्म चरित्र एक मोटरसाइकिल स्कूटर की सवारी करता है जो द्विपक्षीय की तरह दिखने के लिए बनाया जाता है।")</f>
        <v>ऑस्ट्रेलियाई नियम फुटबॉलर के रूप में फिल्म चरित्र एक मोटरसाइकिल स्कूटर की सवारी करता है जो द्विपक्षीय की तरह दिखने के लिए बनाया जाता है।</v>
      </c>
    </row>
    <row r="2795">
      <c r="A2795" s="1" t="s">
        <v>2769</v>
      </c>
      <c r="B2795" s="2" t="str">
        <f>IFERROR(__xludf.DUMMYFUNCTION("GOOGLETRANSLATE(A2795,""en"",""hi"")"),"भालू अपने हिंद पैरों पर खड़ा है")</f>
        <v>भालू अपने हिंद पैरों पर खड़ा है</v>
      </c>
    </row>
    <row r="2796">
      <c r="A2796" s="1" t="s">
        <v>2770</v>
      </c>
      <c r="B2796" s="2" t="str">
        <f>IFERROR(__xludf.DUMMYFUNCTION("GOOGLETRANSLATE(A2796,""en"",""hi"")"),"ओलंपिक खेलों के दौरान एम गर्मी के दौरान कर्मचारी बर्फ को ठीक करते हैं।")</f>
        <v>ओलंपिक खेलों के दौरान एम गर्मी के दौरान कर्मचारी बर्फ को ठीक करते हैं।</v>
      </c>
    </row>
    <row r="2797">
      <c r="A2797" s="1" t="s">
        <v>2771</v>
      </c>
      <c r="B2797" s="2" t="str">
        <f>IFERROR(__xludf.DUMMYFUNCTION("GOOGLETRANSLATE(A2797,""en"",""hi"")"),"एक खेल से पहले सूर्यास्त में खेल सुविधा")</f>
        <v>एक खेल से पहले सूर्यास्त में खेल सुविधा</v>
      </c>
    </row>
    <row r="2798">
      <c r="A2798" s="1" t="s">
        <v>2772</v>
      </c>
      <c r="B2798" s="2" t="str">
        <f>IFERROR(__xludf.DUMMYFUNCTION("GOOGLETRANSLATE(A2798,""en"",""hi"")"),"रात में बाहरी दृश्य")</f>
        <v>रात में बाहरी दृश्य</v>
      </c>
    </row>
    <row r="2799">
      <c r="A2799" s="1" t="s">
        <v>2773</v>
      </c>
      <c r="B2799" s="2" t="str">
        <f>IFERROR(__xludf.DUMMYFUNCTION("GOOGLETRANSLATE(A2799,""en"",""hi"")"),"लोग और उनके कुत्ते समुद्र तट पर अपने आखिरी सैर के लिए टेरियर में शामिल होते हैं")</f>
        <v>लोग और उनके कुत्ते समुद्र तट पर अपने आखिरी सैर के लिए टेरियर में शामिल होते हैं</v>
      </c>
    </row>
    <row r="2800">
      <c r="A2800" s="1" t="s">
        <v>2774</v>
      </c>
      <c r="B2800" s="2" t="str">
        <f>IFERROR(__xludf.DUMMYFUNCTION("GOOGLETRANSLATE(A2800,""en"",""hi"")"),"होटल - सबसे महंगा - स्टार होटल के अंदर")</f>
        <v>होटल - सबसे महंगा - स्टार होटल के अंदर</v>
      </c>
    </row>
    <row r="2801">
      <c r="A2801" s="1" t="s">
        <v>2775</v>
      </c>
      <c r="B2801" s="2" t="str">
        <f>IFERROR(__xludf.DUMMYFUNCTION("GOOGLETRANSLATE(A2801,""en"",""hi"")"),"अभिनेता एक फोटो कॉल में भाग लेता है")</f>
        <v>अभिनेता एक फोटो कॉल में भाग लेता है</v>
      </c>
    </row>
    <row r="2802">
      <c r="A2802" s="1" t="s">
        <v>2776</v>
      </c>
      <c r="B2802" s="2" t="str">
        <f>IFERROR(__xludf.DUMMYFUNCTION("GOOGLETRANSLATE(A2802,""en"",""hi"")"),"तालाब पर पेड़ों के नीचे मछली पकड़ना।")</f>
        <v>तालाब पर पेड़ों के नीचे मछली पकड़ना।</v>
      </c>
    </row>
    <row r="2803">
      <c r="A2803" s="1" t="s">
        <v>2777</v>
      </c>
      <c r="B2803" s="2" t="str">
        <f>IFERROR(__xludf.DUMMYFUNCTION("GOOGLETRANSLATE(A2803,""en"",""hi"")"),"कलाकार, फिल्म निर्देशक और अभिनेता पार्टी के बाद भाग लेते हैं।")</f>
        <v>कलाकार, फिल्म निर्देशक और अभिनेता पार्टी के बाद भाग लेते हैं।</v>
      </c>
    </row>
    <row r="2804">
      <c r="A2804" s="1" t="s">
        <v>2778</v>
      </c>
      <c r="B2804" s="2" t="str">
        <f>IFERROR(__xludf.DUMMYFUNCTION("GOOGLETRANSLATE(A2804,""en"",""hi"")"),"चित्रकारी कलाकार, एक महिला की एक महिला")</f>
        <v>चित्रकारी कलाकार, एक महिला की एक महिला</v>
      </c>
    </row>
    <row r="2805">
      <c r="A2805" s="1" t="s">
        <v>2779</v>
      </c>
      <c r="B2805" s="2" t="str">
        <f>IFERROR(__xludf.DUMMYFUNCTION("GOOGLETRANSLATE(A2805,""en"",""hi"")"),"न्यू इंग्लैंड पचास बेहतरीन पहाड़।")</f>
        <v>न्यू इंग्लैंड पचास बेहतरीन पहाड़।</v>
      </c>
    </row>
    <row r="2806">
      <c r="A2806" s="1" t="s">
        <v>2780</v>
      </c>
      <c r="B2806" s="2" t="str">
        <f>IFERROR(__xludf.DUMMYFUNCTION("GOOGLETRANSLATE(A2806,""en"",""hi"")"),"एक जादुई जंगल में एक धनुष और तीर के साथ एक पुरुष एल्फ का पोर्ट्रेट।")</f>
        <v>एक जादुई जंगल में एक धनुष और तीर के साथ एक पुरुष एल्फ का पोर्ट्रेट।</v>
      </c>
    </row>
    <row r="2807">
      <c r="A2807" s="1" t="s">
        <v>2781</v>
      </c>
      <c r="B2807" s="2" t="str">
        <f>IFERROR(__xludf.DUMMYFUNCTION("GOOGLETRANSLATE(A2807,""en"",""hi"")"),"बैनर और फ्लैग क्रांति की 34 वीं वर्षगांठ के दौरान अपनी वापसी को दर्शाते हुए धार्मिक नेता के बड़े पोस्टर के पीछे जाते हैं।")</f>
        <v>बैनर और फ्लैग क्रांति की 34 वीं वर्षगांठ के दौरान अपनी वापसी को दर्शाते हुए धार्मिक नेता के बड़े पोस्टर के पीछे जाते हैं।</v>
      </c>
    </row>
    <row r="2808">
      <c r="A2808" s="1" t="s">
        <v>2782</v>
      </c>
      <c r="B2808" s="2" t="str">
        <f>IFERROR(__xludf.DUMMYFUNCTION("GOOGLETRANSLATE(A2808,""en"",""hi"")"),"नीली समुद्र से खड़ी युवा महिला और सूर्य का आनंद ले रही है, पीछे का दृश्य")</f>
        <v>नीली समुद्र से खड़ी युवा महिला और सूर्य का आनंद ले रही है, पीछे का दृश्य</v>
      </c>
    </row>
    <row r="2809">
      <c r="A2809" s="1" t="s">
        <v>2783</v>
      </c>
      <c r="B2809" s="2" t="str">
        <f>IFERROR(__xludf.DUMMYFUNCTION("GOOGLETRANSLATE(A2809,""en"",""hi"")"),"स्थल में युगल फाइंडसलोन समय।")</f>
        <v>स्थल में युगल फाइंडसलोन समय।</v>
      </c>
    </row>
    <row r="2810">
      <c r="A2810" s="1" t="s">
        <v>2784</v>
      </c>
      <c r="B2810" s="2" t="str">
        <f>IFERROR(__xludf.DUMMYFUNCTION("GOOGLETRANSLATE(A2810,""en"",""hi"")"),"एक शहर एक प्राचीन महल और पड़ोस है।")</f>
        <v>एक शहर एक प्राचीन महल और पड़ोस है।</v>
      </c>
    </row>
    <row r="2811">
      <c r="A2811" s="1" t="s">
        <v>2785</v>
      </c>
      <c r="B2811" s="2" t="str">
        <f>IFERROR(__xludf.DUMMYFUNCTION("GOOGLETRANSLATE(A2811,""en"",""hi"")"),"फ्रंट - पंक्ति महिला: रविवार को, अभिनेता, स्टार - स्टडेड शो के लिए बाहर निकल गया")</f>
        <v>फ्रंट - पंक्ति महिला: रविवार को, अभिनेता, स्टार - स्टडेड शो के लिए बाहर निकल गया</v>
      </c>
    </row>
    <row r="2812">
      <c r="A2812" s="1" t="s">
        <v>2786</v>
      </c>
      <c r="B2812" s="2" t="str">
        <f>IFERROR(__xludf.DUMMYFUNCTION("GOOGLETRANSLATE(A2812,""en"",""hi"")"),"एक सफेद पृष्ठभूमि पर चाकू")</f>
        <v>एक सफेद पृष्ठभूमि पर चाकू</v>
      </c>
    </row>
    <row r="2813">
      <c r="A2813" s="1" t="s">
        <v>2787</v>
      </c>
      <c r="B2813" s="2" t="str">
        <f>IFERROR(__xludf.DUMMYFUNCTION("GOOGLETRANSLATE(A2813,""en"",""hi"")"),"एक कुत्ते के साथ अभिनेता नृत्य।")</f>
        <v>एक कुत्ते के साथ अभिनेता नृत्य।</v>
      </c>
    </row>
    <row r="2814">
      <c r="A2814" s="1" t="s">
        <v>2788</v>
      </c>
      <c r="B2814" s="2" t="str">
        <f>IFERROR(__xludf.DUMMYFUNCTION("GOOGLETRANSLATE(A2814,""en"",""hi"")"),"मौसम - चट्टान और खनिजों का टूटना।")</f>
        <v>मौसम - चट्टान और खनिजों का टूटना।</v>
      </c>
    </row>
    <row r="2815">
      <c r="A2815" s="1" t="s">
        <v>2789</v>
      </c>
      <c r="B2815" s="2" t="str">
        <f>IFERROR(__xludf.DUMMYFUNCTION("GOOGLETRANSLATE(A2815,""en"",""hi"")"),"स्नोफ्लेक सर्दियों की छुट्टियों का एक अनिवार्य विवरण है।")</f>
        <v>स्नोफ्लेक सर्दियों की छुट्टियों का एक अनिवार्य विवरण है।</v>
      </c>
    </row>
    <row r="2816">
      <c r="A2816" s="1" t="s">
        <v>2790</v>
      </c>
      <c r="B2816" s="2" t="str">
        <f>IFERROR(__xludf.DUMMYFUNCTION("GOOGLETRANSLATE(A2816,""en"",""hi"")"),"एक आदमी एक बतख ले जाने के आसपास घूमते हुए, क्यों नहीं? सड़कों में अविश्वसनीय दृश्यों के सभी प्रकार होते हैं।")</f>
        <v>एक आदमी एक बतख ले जाने के आसपास घूमते हुए, क्यों नहीं? सड़कों में अविश्वसनीय दृश्यों के सभी प्रकार होते हैं।</v>
      </c>
    </row>
    <row r="2817">
      <c r="A2817" s="1" t="s">
        <v>2791</v>
      </c>
      <c r="B2817" s="2" t="str">
        <f>IFERROR(__xludf.DUMMYFUNCTION("GOOGLETRANSLATE(A2817,""en"",""hi"")"),"कुछ घर जो भाग थे, अभी भी एसडब्ल्यू पूर्व में दिखाई दे रहे हैं।")</f>
        <v>कुछ घर जो भाग थे, अभी भी एसडब्ल्यू पूर्व में दिखाई दे रहे हैं।</v>
      </c>
    </row>
    <row r="2818">
      <c r="A2818" s="1" t="s">
        <v>2792</v>
      </c>
      <c r="B2818" s="2" t="str">
        <f>IFERROR(__xludf.DUMMYFUNCTION("GOOGLETRANSLATE(A2818,""en"",""hi"")"),"एक लाल स्वेटर पहने हुए सुनहरे सींग के साथ एक हिरण की टोपी में बिल्ली।")</f>
        <v>एक लाल स्वेटर पहने हुए सुनहरे सींग के साथ एक हिरण की टोपी में बिल्ली।</v>
      </c>
    </row>
    <row r="2819">
      <c r="A2819" s="1" t="s">
        <v>2793</v>
      </c>
      <c r="B2819" s="2" t="str">
        <f>IFERROR(__xludf.DUMMYFUNCTION("GOOGLETRANSLATE(A2819,""en"",""hi"")"),"गर्मियों में लंबी पैदल यात्रा के निशान के साथ चलना")</f>
        <v>गर्मियों में लंबी पैदल यात्रा के निशान के साथ चलना</v>
      </c>
    </row>
    <row r="2820">
      <c r="A2820" s="1" t="s">
        <v>2794</v>
      </c>
      <c r="B2820" s="2" t="str">
        <f>IFERROR(__xludf.DUMMYFUNCTION("GOOGLETRANSLATE(A2820,""en"",""hi"")"),"बिना दृश्य वाला कमरा")</f>
        <v>बिना दृश्य वाला कमरा</v>
      </c>
    </row>
    <row r="2821">
      <c r="A2821" s="1" t="s">
        <v>2795</v>
      </c>
      <c r="B2821" s="2" t="str">
        <f>IFERROR(__xludf.DUMMYFUNCTION("GOOGLETRANSLATE(A2821,""en"",""hi"")"),"पहली छमाही में व्यक्ति द्वारा शूटिंग")</f>
        <v>पहली छमाही में व्यक्ति द्वारा शूटिंग</v>
      </c>
    </row>
    <row r="2822">
      <c r="A2822" s="1" t="s">
        <v>2796</v>
      </c>
      <c r="B2822" s="2" t="str">
        <f>IFERROR(__xludf.DUMMYFUNCTION("GOOGLETRANSLATE(A2822,""en"",""hi"")"),"यह आज प्यार के बारे में है")</f>
        <v>यह आज प्यार के बारे में है</v>
      </c>
    </row>
    <row r="2823">
      <c r="A2823" s="1" t="s">
        <v>2797</v>
      </c>
      <c r="B2823" s="2" t="str">
        <f>IFERROR(__xludf.DUMMYFUNCTION("GOOGLETRANSLATE(A2823,""en"",""hi"")"),"दक्षिण में देख रहे शांत रॉकी तट पर संतुलन।")</f>
        <v>दक्षिण में देख रहे शांत रॉकी तट पर संतुलन।</v>
      </c>
    </row>
    <row r="2824">
      <c r="A2824" s="1" t="s">
        <v>2798</v>
      </c>
      <c r="B2824" s="2" t="str">
        <f>IFERROR(__xludf.DUMMYFUNCTION("GOOGLETRANSLATE(A2824,""en"",""hi"")"),"LasteSpired रसोई के अंदर एक झांक।")</f>
        <v>LasteSpired रसोई के अंदर एक झांक।</v>
      </c>
    </row>
    <row r="2825">
      <c r="A2825" s="1" t="s">
        <v>2799</v>
      </c>
      <c r="B2825" s="2" t="str">
        <f>IFERROR(__xludf.DUMMYFUNCTION("GOOGLETRANSLATE(A2825,""en"",""hi"")"),"दुल्हन और व्यक्ति जंगल के माध्यम से चल रहा है")</f>
        <v>दुल्हन और व्यक्ति जंगल के माध्यम से चल रहा है</v>
      </c>
    </row>
    <row r="2826">
      <c r="A2826" s="1" t="s">
        <v>2800</v>
      </c>
      <c r="B2826" s="2" t="str">
        <f>IFERROR(__xludf.DUMMYFUNCTION("GOOGLETRANSLATE(A2826,""en"",""hi"")"),"पूर्वी शाखा पर मछली पकड़ना।")</f>
        <v>पूर्वी शाखा पर मछली पकड़ना।</v>
      </c>
    </row>
    <row r="2827">
      <c r="A2827" s="1" t="s">
        <v>2801</v>
      </c>
      <c r="B2827" s="2" t="str">
        <f>IFERROR(__xludf.DUMMYFUNCTION("GOOGLETRANSLATE(A2827,""en"",""hi"")"),"सूरज हमेशा चमक नहीं सकता लेकिन लोग करते हैं।")</f>
        <v>सूरज हमेशा चमक नहीं सकता लेकिन लोग करते हैं।</v>
      </c>
    </row>
    <row r="2828">
      <c r="A2828" s="1" t="s">
        <v>2802</v>
      </c>
      <c r="B2828" s="2" t="str">
        <f>IFERROR(__xludf.DUMMYFUNCTION("GOOGLETRANSLATE(A2828,""en"",""hi"")"),"अभिनेता दुनिया में प्रीमियर आयोजित करता है।")</f>
        <v>अभिनेता दुनिया में प्रीमियर आयोजित करता है।</v>
      </c>
    </row>
    <row r="2829">
      <c r="A2829" s="1" t="s">
        <v>2803</v>
      </c>
      <c r="B2829" s="2" t="str">
        <f>IFERROR(__xludf.DUMMYFUNCTION("GOOGLETRANSLATE(A2829,""en"",""hi"")"),"एक फिट आप - गोल्फर्स के लिए योग")</f>
        <v>एक फिट आप - गोल्फर्स के लिए योग</v>
      </c>
    </row>
    <row r="2830">
      <c r="A2830" s="1" t="s">
        <v>2804</v>
      </c>
      <c r="B2830" s="2" t="str">
        <f>IFERROR(__xludf.DUMMYFUNCTION("GOOGLETRANSLATE(A2830,""en"",""hi"")"),"... एक और रोमांचक स्वाद के लिए अपने पानी में नींबू या नींबू का संकेत जोड़ने का प्रयास करें!")</f>
        <v>... एक और रोमांचक स्वाद के लिए अपने पानी में नींबू या नींबू का संकेत जोड़ने का प्रयास करें!</v>
      </c>
    </row>
    <row r="2831">
      <c r="A2831" s="1" t="s">
        <v>2805</v>
      </c>
      <c r="B2831" s="2" t="str">
        <f>IFERROR(__xludf.DUMMYFUNCTION("GOOGLETRANSLATE(A2831,""en"",""hi"")"),"ग्रामीण इलाकों या ग्रामीण क्षेत्र में आग जो सफेद पृष्ठभूमि पर विभिन्न प्रकार के दहनशील पेड़ों, झाड़ियों और घास अलग-अलग वेक्टर चित्रण को घेरती है")</f>
        <v>ग्रामीण इलाकों या ग्रामीण क्षेत्र में आग जो सफेद पृष्ठभूमि पर विभिन्न प्रकार के दहनशील पेड़ों, झाड़ियों और घास अलग-अलग वेक्टर चित्रण को घेरती है</v>
      </c>
    </row>
    <row r="2832">
      <c r="A2832" s="1" t="s">
        <v>2806</v>
      </c>
      <c r="B2832" s="2" t="str">
        <f>IFERROR(__xludf.DUMMYFUNCTION("GOOGLETRANSLATE(A2832,""en"",""hi"")"),"स्वतंत्रता दिवस के लिए पृष्ठभूमि का वेक्टर चित्रण।")</f>
        <v>स्वतंत्रता दिवस के लिए पृष्ठभूमि का वेक्टर चित्रण।</v>
      </c>
    </row>
    <row r="2833">
      <c r="A2833" s="1" t="s">
        <v>2807</v>
      </c>
      <c r="B2833" s="2" t="str">
        <f>IFERROR(__xludf.DUMMYFUNCTION("GOOGLETRANSLATE(A2833,""en"",""hi"")"),"स्टार - घाटी पर भरा आकाश")</f>
        <v>स्टार - घाटी पर भरा आकाश</v>
      </c>
    </row>
    <row r="2834">
      <c r="A2834" s="1" t="s">
        <v>2808</v>
      </c>
      <c r="B2834" s="2" t="str">
        <f>IFERROR(__xludf.DUMMYFUNCTION("GOOGLETRANSLATE(A2834,""en"",""hi"")"),"आविष्कार और टीवी टॉवर")</f>
        <v>आविष्कार और टीवी टॉवर</v>
      </c>
    </row>
    <row r="2835">
      <c r="A2835" s="1" t="s">
        <v>2809</v>
      </c>
      <c r="B2835" s="2" t="str">
        <f>IFERROR(__xludf.DUMMYFUNCTION("GOOGLETRANSLATE(A2835,""en"",""hi"")"),"एक सनकी जून शादी फोटोग्राफ - सीमा से बस कुछ मिनट।")</f>
        <v>एक सनकी जून शादी फोटोग्राफ - सीमा से बस कुछ मिनट।</v>
      </c>
    </row>
    <row r="2836">
      <c r="A2836" s="1" t="s">
        <v>2810</v>
      </c>
      <c r="B2836" s="2" t="str">
        <f>IFERROR(__xludf.DUMMYFUNCTION("GOOGLETRANSLATE(A2836,""en"",""hi"")"),"पेड़ पर पक्षियों के सूर्यास्त और सिल्हूट")</f>
        <v>पेड़ पर पक्षियों के सूर्यास्त और सिल्हूट</v>
      </c>
    </row>
    <row r="2837">
      <c r="A2837" s="1" t="s">
        <v>2811</v>
      </c>
      <c r="B2837" s="2" t="str">
        <f>IFERROR(__xludf.DUMMYFUNCTION("GOOGLETRANSLATE(A2837,""en"",""hi"")"),"अभिनेता फिल्म के प्रीमियर में आता है")</f>
        <v>अभिनेता फिल्म के प्रीमियर में आता है</v>
      </c>
    </row>
    <row r="2838">
      <c r="A2838" s="1" t="s">
        <v>2812</v>
      </c>
      <c r="B2838" s="2" t="str">
        <f>IFERROR(__xludf.DUMMYFUNCTION("GOOGLETRANSLATE(A2838,""en"",""hi"")"),"एक पुरानी शादी में एक डाइनिंग में एक मेज पर खुश दुल्हन और दूल्हे हाथ पकड़ते हैं")</f>
        <v>एक पुरानी शादी में एक डाइनिंग में एक मेज पर खुश दुल्हन और दूल्हे हाथ पकड़ते हैं</v>
      </c>
    </row>
    <row r="2839">
      <c r="A2839" s="1" t="s">
        <v>2813</v>
      </c>
      <c r="B2839" s="2" t="str">
        <f>IFERROR(__xludf.DUMMYFUNCTION("GOOGLETRANSLATE(A2839,""en"",""hi"")"),"एक पार्टी में स्टिक आकृति की भीड़ के वेक्टर ग्राफिक लोग नृत्य और टीवी शैली")</f>
        <v>एक पार्टी में स्टिक आकृति की भीड़ के वेक्टर ग्राफिक लोग नृत्य और टीवी शैली</v>
      </c>
    </row>
    <row r="2840">
      <c r="A2840" s="1" t="s">
        <v>2814</v>
      </c>
      <c r="B2840" s="2" t="str">
        <f>IFERROR(__xludf.DUMMYFUNCTION("GOOGLETRANSLATE(A2840,""en"",""hi"")"),"पूल एक ठोस डालना के साथ शुरू हुआ।")</f>
        <v>पूल एक ठोस डालना के साथ शुरू हुआ।</v>
      </c>
    </row>
    <row r="2841">
      <c r="A2841" s="1" t="s">
        <v>2815</v>
      </c>
      <c r="B2841" s="2" t="str">
        <f>IFERROR(__xludf.DUMMYFUNCTION("GOOGLETRANSLATE(A2841,""en"",""hi"")"),"लेखक द्वारा पुस्तक से चित्रण")</f>
        <v>लेखक द्वारा पुस्तक से चित्रण</v>
      </c>
    </row>
    <row r="2842">
      <c r="A2842" s="1" t="s">
        <v>2816</v>
      </c>
      <c r="B2842" s="2" t="str">
        <f>IFERROR(__xludf.DUMMYFUNCTION("GOOGLETRANSLATE(A2842,""en"",""hi"")"),"एक स्टीम लोकोमोटिव को दर्शाते हुए डाक टिकट")</f>
        <v>एक स्टीम लोकोमोटिव को दर्शाते हुए डाक टिकट</v>
      </c>
    </row>
    <row r="2843">
      <c r="A2843" s="1" t="s">
        <v>2817</v>
      </c>
      <c r="B2843" s="2" t="str">
        <f>IFERROR(__xludf.DUMMYFUNCTION("GOOGLETRANSLATE(A2843,""en"",""hi"")"),"एक पहाड़ी घाटी के माध्यम से बहती नदी")</f>
        <v>एक पहाड़ी घाटी के माध्यम से बहती नदी</v>
      </c>
    </row>
    <row r="2844">
      <c r="A2844" s="1" t="s">
        <v>2818</v>
      </c>
      <c r="B2844" s="2" t="str">
        <f>IFERROR(__xludf.DUMMYFUNCTION("GOOGLETRANSLATE(A2844,""en"",""hi"")"),"कई उपकरणों और नियंत्रणों के साथ एक जेट एयरलाइनर का उड़ान डेक।")</f>
        <v>कई उपकरणों और नियंत्रणों के साथ एक जेट एयरलाइनर का उड़ान डेक।</v>
      </c>
    </row>
    <row r="2845">
      <c r="A2845" s="1" t="s">
        <v>2819</v>
      </c>
      <c r="B2845" s="2" t="str">
        <f>IFERROR(__xludf.DUMMYFUNCTION("GOOGLETRANSLATE(A2845,""en"",""hi"")"),"मेयोनेज़ के साथ फ्राइज़ खाने वाले शहर में सुंदर युवा लड़की")</f>
        <v>मेयोनेज़ के साथ फ्राइज़ खाने वाले शहर में सुंदर युवा लड़की</v>
      </c>
    </row>
    <row r="2846">
      <c r="A2846" s="1" t="s">
        <v>2820</v>
      </c>
      <c r="B2846" s="2" t="str">
        <f>IFERROR(__xludf.DUMMYFUNCTION("GOOGLETRANSLATE(A2846,""en"",""hi"")"),"थैंक्सगिविंग टेबल से स्क्रैप की प्रतीक्षा - राजनीतिक कार्टून")</f>
        <v>थैंक्सगिविंग टेबल से स्क्रैप की प्रतीक्षा - राजनीतिक कार्टून</v>
      </c>
    </row>
    <row r="2847">
      <c r="A2847" s="1" t="s">
        <v>2821</v>
      </c>
      <c r="B2847" s="2" t="str">
        <f>IFERROR(__xludf.DUMMYFUNCTION("GOOGLETRANSLATE(A2847,""en"",""hi"")"),"एक पहाड़ी पर पंक्तियों में झूठ बोलने वाली कटाई की समानांतर रेखाएं")</f>
        <v>एक पहाड़ी पर पंक्तियों में झूठ बोलने वाली कटाई की समानांतर रेखाएं</v>
      </c>
    </row>
    <row r="2848">
      <c r="A2848" s="1" t="s">
        <v>2822</v>
      </c>
      <c r="B2848" s="2" t="str">
        <f>IFERROR(__xludf.DUMMYFUNCTION("GOOGLETRANSLATE(A2848,""en"",""hi"")"),"महल का फ्रंट व्यू")</f>
        <v>महल का फ्रंट व्यू</v>
      </c>
    </row>
    <row r="2849">
      <c r="A2849" s="1" t="s">
        <v>2823</v>
      </c>
      <c r="B2849" s="2" t="str">
        <f>IFERROR(__xludf.DUMMYFUNCTION("GOOGLETRANSLATE(A2849,""en"",""hi"")"),"जब आप मिठाई के लिए इस आसान नुस्खा को चाबुक करते हैं तो आपका घर अद्भुत गंध करने जा रहा है!")</f>
        <v>जब आप मिठाई के लिए इस आसान नुस्खा को चाबुक करते हैं तो आपका घर अद्भुत गंध करने जा रहा है!</v>
      </c>
    </row>
    <row r="2850">
      <c r="A2850" s="1" t="s">
        <v>2824</v>
      </c>
      <c r="B2850" s="2" t="str">
        <f>IFERROR(__xludf.DUMMYFUNCTION("GOOGLETRANSLATE(A2850,""en"",""hi"")"),"लंबी गुलाबी पोशाक, विंटेज कपड़े और 1 9 20 के दशक की शैली की पोशाक की एक फैशन देखो।")</f>
        <v>लंबी गुलाबी पोशाक, विंटेज कपड़े और 1 9 20 के दशक की शैली की पोशाक की एक फैशन देखो।</v>
      </c>
    </row>
    <row r="2851">
      <c r="A2851" s="1" t="s">
        <v>2825</v>
      </c>
      <c r="B2851" s="2" t="str">
        <f>IFERROR(__xludf.DUMMYFUNCTION("GOOGLETRANSLATE(A2851,""en"",""hi"")"),"रबीड कुत्तों और बिल्लियों का मानचित्र की सूचना दी।")</f>
        <v>रबीड कुत्तों और बिल्लियों का मानचित्र की सूचना दी।</v>
      </c>
    </row>
    <row r="2852">
      <c r="A2852" s="1" t="s">
        <v>2826</v>
      </c>
      <c r="B2852" s="2" t="str">
        <f>IFERROR(__xludf.DUMMYFUNCTION("GOOGLETRANSLATE(A2852,""en"",""hi"")"),"बर्फ से ढकी सतह एक बर्फ - छाया हुआ पहाड़ के नीचे")</f>
        <v>बर्फ से ढकी सतह एक बर्फ - छाया हुआ पहाड़ के नीचे</v>
      </c>
    </row>
    <row r="2853">
      <c r="A2853" s="1" t="s">
        <v>2827</v>
      </c>
      <c r="B2853" s="2" t="str">
        <f>IFERROR(__xludf.DUMMYFUNCTION("GOOGLETRANSLATE(A2853,""en"",""hi"")"),"ओवरले वॉटरमार्क टिकटों के लिए दानेदार बनावट आइकन।")</f>
        <v>ओवरले वॉटरमार्क टिकटों के लिए दानेदार बनावट आइकन।</v>
      </c>
    </row>
    <row r="2854">
      <c r="A2854" s="1" t="s">
        <v>2828</v>
      </c>
      <c r="B2854" s="2" t="str">
        <f>IFERROR(__xludf.DUMMYFUNCTION("GOOGLETRANSLATE(A2854,""en"",""hi"")"),"पार्क में अवकाश गृह")</f>
        <v>पार्क में अवकाश गृह</v>
      </c>
    </row>
    <row r="2855">
      <c r="A2855" s="1" t="s">
        <v>2829</v>
      </c>
      <c r="B2855" s="2" t="str">
        <f>IFERROR(__xludf.DUMMYFUNCTION("GOOGLETRANSLATE(A2855,""en"",""hi"")"),"ढलानों से एक शहर पर देखें")</f>
        <v>ढलानों से एक शहर पर देखें</v>
      </c>
    </row>
    <row r="2856">
      <c r="A2856" s="1" t="s">
        <v>2830</v>
      </c>
      <c r="B2856" s="2" t="str">
        <f>IFERROR(__xludf.DUMMYFUNCTION("GOOGLETRANSLATE(A2856,""en"",""hi"")"),"पेंटिंग कलाकार द्वारा इतिहास को दर्शाते हुए भित्तिचित्र")</f>
        <v>पेंटिंग कलाकार द्वारा इतिहास को दर्शाते हुए भित्तिचित्र</v>
      </c>
    </row>
    <row r="2857">
      <c r="A2857" s="1" t="s">
        <v>2831</v>
      </c>
      <c r="B2857" s="2" t="str">
        <f>IFERROR(__xludf.DUMMYFUNCTION("GOOGLETRANSLATE(A2857,""en"",""hi"")"),"दीवारें थोड़ा नंगे दिख रही हैं? हम इस तकनीक पर उत्सुक हैं जहां आप उदाहरण के लिए पुरानी प्लेटों की तरह कुछ का संग्रह लेते हैं, फिर रचनात्मक कोलाज बनाने के लिए उन्हें दीवार पर फैलाएं।")</f>
        <v>दीवारें थोड़ा नंगे दिख रही हैं? हम इस तकनीक पर उत्सुक हैं जहां आप उदाहरण के लिए पुरानी प्लेटों की तरह कुछ का संग्रह लेते हैं, फिर रचनात्मक कोलाज बनाने के लिए उन्हें दीवार पर फैलाएं।</v>
      </c>
    </row>
    <row r="2858">
      <c r="A2858" s="1" t="s">
        <v>2832</v>
      </c>
      <c r="B2858" s="2" t="str">
        <f>IFERROR(__xludf.DUMMYFUNCTION("GOOGLETRANSLATE(A2858,""en"",""hi"")"),"धीमी गति, एक खेल के दौरान घास पर चलने वाले घोड़े के खुरों का करीबी-अप शॉट")</f>
        <v>धीमी गति, एक खेल के दौरान घास पर चलने वाले घोड़े के खुरों का करीबी-अप शॉट</v>
      </c>
    </row>
    <row r="2859">
      <c r="A2859" s="1" t="s">
        <v>2833</v>
      </c>
      <c r="B2859" s="2" t="str">
        <f>IFERROR(__xludf.DUMMYFUNCTION("GOOGLETRANSLATE(A2859,""en"",""hi"")"),"एक गंदे पृष्ठभूमि पर छतरी के साथ शरद ऋतु फैशन लड़की।")</f>
        <v>एक गंदे पृष्ठभूमि पर छतरी के साथ शरद ऋतु फैशन लड़की।</v>
      </c>
    </row>
    <row r="2860">
      <c r="A2860" s="1" t="s">
        <v>2834</v>
      </c>
      <c r="B2860" s="2" t="str">
        <f>IFERROR(__xludf.DUMMYFUNCTION("GOOGLETRANSLATE(A2860,""en"",""hi"")"),"प्रकाश बैंगनी पृष्ठभूमि पर धुंधली रोशनी और चमक।")</f>
        <v>प्रकाश बैंगनी पृष्ठभूमि पर धुंधली रोशनी और चमक।</v>
      </c>
    </row>
    <row r="2861">
      <c r="A2861" s="1" t="s">
        <v>2835</v>
      </c>
      <c r="B2861" s="2" t="str">
        <f>IFERROR(__xludf.DUMMYFUNCTION("GOOGLETRANSLATE(A2861,""en"",""hi"")"),"एक बर्तन में बढ़कर मिश्रित रेशम और कैक्टस")</f>
        <v>एक बर्तन में बढ़कर मिश्रित रेशम और कैक्टस</v>
      </c>
    </row>
    <row r="2862">
      <c r="A2862" s="1" t="s">
        <v>2836</v>
      </c>
      <c r="B2862" s="2" t="str">
        <f>IFERROR(__xludf.DUMMYFUNCTION("GOOGLETRANSLATE(A2862,""en"",""hi"")"),"एक बच्चों की खेल आयोजन देखने के लिए टिप्स")</f>
        <v>एक बच्चों की खेल आयोजन देखने के लिए टिप्स</v>
      </c>
    </row>
    <row r="2863">
      <c r="A2863" s="1" t="s">
        <v>2837</v>
      </c>
      <c r="B2863" s="2" t="str">
        <f>IFERROR(__xludf.DUMMYFUNCTION("GOOGLETRANSLATE(A2863,""en"",""hi"")"),"साइको लोक कलाकार का गायक राजनेता में त्यौहार में लाइव करता है")</f>
        <v>साइको लोक कलाकार का गायक राजनेता में त्यौहार में लाइव करता है</v>
      </c>
    </row>
    <row r="2864">
      <c r="A2864" s="1" t="s">
        <v>2838</v>
      </c>
      <c r="B2864" s="2" t="str">
        <f>IFERROR(__xludf.DUMMYFUNCTION("GOOGLETRANSLATE(A2864,""en"",""hi"")"),"एक ग्लास जार के अंदर चमकदार रोशनी के साथ माला")</f>
        <v>एक ग्लास जार के अंदर चमकदार रोशनी के साथ माला</v>
      </c>
    </row>
    <row r="2865">
      <c r="A2865" s="1" t="s">
        <v>2839</v>
      </c>
      <c r="B2865" s="2" t="str">
        <f>IFERROR(__xludf.DUMMYFUNCTION("GOOGLETRANSLATE(A2865,""en"",""hi"")"),"एनिमेटेड दिल क्रैकिंग और आधे में तोड़कर, और फिर कई टुकड़ों में घूमता है।")</f>
        <v>एनिमेटेड दिल क्रैकिंग और आधे में तोड़कर, और फिर कई टुकड़ों में घूमता है।</v>
      </c>
    </row>
    <row r="2866">
      <c r="A2866" s="1" t="s">
        <v>2840</v>
      </c>
      <c r="B2866" s="2" t="str">
        <f>IFERROR(__xludf.DUMMYFUNCTION("GOOGLETRANSLATE(A2866,""en"",""hi"")"),"सफेद - एक पकड़ के साथ पूंछ वाला ईगल")</f>
        <v>सफेद - एक पकड़ के साथ पूंछ वाला ईगल</v>
      </c>
    </row>
    <row r="2867">
      <c r="A2867" s="1" t="s">
        <v>2841</v>
      </c>
      <c r="B2867" s="2" t="str">
        <f>IFERROR(__xludf.DUMMYFUNCTION("GOOGLETRANSLATE(A2867,""en"",""hi"")"),"एक दो बेडरूम के अपार्टमेंट में छुट्टियां")</f>
        <v>एक दो बेडरूम के अपार्टमेंट में छुट्टियां</v>
      </c>
    </row>
    <row r="2868">
      <c r="A2868" s="1" t="s">
        <v>2842</v>
      </c>
      <c r="B2868" s="2" t="str">
        <f>IFERROR(__xludf.DUMMYFUNCTION("GOOGLETRANSLATE(A2868,""en"",""hi"")"),"लाल मखमल केक, क्रीम पनीर ठंढ के साथ नुस्खा")</f>
        <v>लाल मखमल केक, क्रीम पनीर ठंढ के साथ नुस्खा</v>
      </c>
    </row>
    <row r="2869">
      <c r="A2869" s="1" t="s">
        <v>2843</v>
      </c>
      <c r="B2869" s="2" t="str">
        <f>IFERROR(__xludf.DUMMYFUNCTION("GOOGLETRANSLATE(A2869,""en"",""hi"")"),"सैन्य कमांडर, कमांडिंग जनरल, सैन्य इकाई और नाविकों को संबोधित करता है।")</f>
        <v>सैन्य कमांडर, कमांडिंग जनरल, सैन्य इकाई और नाविकों को संबोधित करता है।</v>
      </c>
    </row>
    <row r="2870">
      <c r="A2870" s="1" t="s">
        <v>2844</v>
      </c>
      <c r="B2870" s="2" t="str">
        <f>IFERROR(__xludf.DUMMYFUNCTION("GOOGLETRANSLATE(A2870,""en"",""hi"")"),"उस आदमी के लिए जो कभी अपनी चाबियाँ नहीं पा सके")</f>
        <v>उस आदमी के लिए जो कभी अपनी चाबियाँ नहीं पा सके</v>
      </c>
    </row>
    <row r="2871">
      <c r="A2871" s="1" t="s">
        <v>2845</v>
      </c>
      <c r="B2871" s="2" t="str">
        <f>IFERROR(__xludf.DUMMYFUNCTION("GOOGLETRANSLATE(A2871,""en"",""hi"")"),"टोपी में लड़की हवाई अड्डे की ओर खिड़की से बाहर देख रही है, अग्रभूमि में बिस्तर पर सैन्य शैली की टोपी।")</f>
        <v>टोपी में लड़की हवाई अड्डे की ओर खिड़की से बाहर देख रही है, अग्रभूमि में बिस्तर पर सैन्य शैली की टोपी।</v>
      </c>
    </row>
    <row r="2872">
      <c r="A2872" s="1" t="s">
        <v>2846</v>
      </c>
      <c r="B2872" s="2" t="str">
        <f>IFERROR(__xludf.DUMMYFUNCTION("GOOGLETRANSLATE(A2872,""en"",""hi"")"),"एक पफी कोट में गर्म रहना")</f>
        <v>एक पफी कोट में गर्म रहना</v>
      </c>
    </row>
    <row r="2873">
      <c r="A2873" s="1" t="s">
        <v>2847</v>
      </c>
      <c r="B2873" s="2" t="str">
        <f>IFERROR(__xludf.DUMMYFUNCTION("GOOGLETRANSLATE(A2873,""en"",""hi"")"),"एक पत्थर के कुटीर में एक धारीदार पर्दे के माध्यम से धूप")</f>
        <v>एक पत्थर के कुटीर में एक धारीदार पर्दे के माध्यम से धूप</v>
      </c>
    </row>
    <row r="2874">
      <c r="A2874" s="1" t="s">
        <v>2848</v>
      </c>
      <c r="B2874" s="2" t="str">
        <f>IFERROR(__xludf.DUMMYFUNCTION("GOOGLETRANSLATE(A2874,""en"",""hi"")"),"एक साइकिल चालक नई बाइक लेन का उपयोग करता है।")</f>
        <v>एक साइकिल चालक नई बाइक लेन का उपयोग करता है।</v>
      </c>
    </row>
    <row r="2875">
      <c r="A2875" s="1" t="s">
        <v>2849</v>
      </c>
      <c r="B2875" s="2" t="str">
        <f>IFERROR(__xludf.DUMMYFUNCTION("GOOGLETRANSLATE(A2875,""en"",""hi"")"),"बेसबॉल खिलाड़ी भीड़ को स्वीकार करता है क्योंकि उन्होंने शुक्रवार के बास्केटबॉल गेम से पहले स्कूल के खिलाफ पेश किया था।")</f>
        <v>बेसबॉल खिलाड़ी भीड़ को स्वीकार करता है क्योंकि उन्होंने शुक्रवार के बास्केटबॉल गेम से पहले स्कूल के खिलाफ पेश किया था।</v>
      </c>
    </row>
    <row r="2876">
      <c r="A2876" s="1" t="s">
        <v>2850</v>
      </c>
      <c r="B2876" s="2" t="str">
        <f>IFERROR(__xludf.DUMMYFUNCTION("GOOGLETRANSLATE(A2876,""en"",""hi"")"),"गोल मछली पकड़ने की नौकाओं में रोइंग के साथ मत्स्य पालन गांव का सुबह का दृश्य")</f>
        <v>गोल मछली पकड़ने की नौकाओं में रोइंग के साथ मत्स्य पालन गांव का सुबह का दृश्य</v>
      </c>
    </row>
    <row r="2877">
      <c r="A2877" s="1" t="s">
        <v>2851</v>
      </c>
      <c r="B2877" s="2" t="str">
        <f>IFERROR(__xludf.DUMMYFUNCTION("GOOGLETRANSLATE(A2877,""en"",""hi"")"),"एक महिला जिसमें उसकी चाबियाँ अंदर लॉक करने के बाद एक कार की तलाश में")</f>
        <v>एक महिला जिसमें उसकी चाबियाँ अंदर लॉक करने के बाद एक कार की तलाश में</v>
      </c>
    </row>
    <row r="2878">
      <c r="A2878" s="1" t="s">
        <v>2852</v>
      </c>
      <c r="B2878" s="2" t="str">
        <f>IFERROR(__xludf.DUMMYFUNCTION("GOOGLETRANSLATE(A2878,""en"",""hi"")"),"केवल सीमित समय के लिए उपलब्ध खरीद जीवन के लिए उपलब्ध है।")</f>
        <v>केवल सीमित समय के लिए उपलब्ध खरीद जीवन के लिए उपलब्ध है।</v>
      </c>
    </row>
    <row r="2879">
      <c r="A2879" s="1" t="s">
        <v>2853</v>
      </c>
      <c r="B2879" s="2" t="str">
        <f>IFERROR(__xludf.DUMMYFUNCTION("GOOGLETRANSLATE(A2879,""en"",""hi"")"),"एक ब्लैक कार टायर के साथ स्कूल ड्राइविंग")</f>
        <v>एक ब्लैक कार टायर के साथ स्कूल ड्राइविंग</v>
      </c>
    </row>
    <row r="2880">
      <c r="A2880" s="1" t="s">
        <v>2854</v>
      </c>
      <c r="B2880" s="2" t="str">
        <f>IFERROR(__xludf.DUMMYFUNCTION("GOOGLETRANSLATE(A2880,""en"",""hi"")"),"कुछ लोग इस आदमी के लिए सम्मान की मात्रा जानते हैं!")</f>
        <v>कुछ लोग इस आदमी के लिए सम्मान की मात्रा जानते हैं!</v>
      </c>
    </row>
    <row r="2881">
      <c r="A2881" s="1" t="s">
        <v>2855</v>
      </c>
      <c r="B2881" s="2" t="str">
        <f>IFERROR(__xludf.DUMMYFUNCTION("GOOGLETRANSLATE(A2881,""en"",""hi"")"),"व्यक्ति और मत्स्यांगना, रास्टर संस्करण के साथ समुद्री डाकू जहाज")</f>
        <v>व्यक्ति और मत्स्यांगना, रास्टर संस्करण के साथ समुद्री डाकू जहाज</v>
      </c>
    </row>
    <row r="2882">
      <c r="A2882" s="1" t="s">
        <v>2856</v>
      </c>
      <c r="B2882" s="2" t="str">
        <f>IFERROR(__xludf.DUMMYFUNCTION("GOOGLETRANSLATE(A2882,""en"",""hi"")"),"आकाश में सपाट कामदेव।")</f>
        <v>आकाश में सपाट कामदेव।</v>
      </c>
    </row>
    <row r="2883">
      <c r="A2883" s="1" t="s">
        <v>2857</v>
      </c>
      <c r="B2883" s="2" t="str">
        <f>IFERROR(__xludf.DUMMYFUNCTION("GOOGLETRANSLATE(A2883,""en"",""hi"")"),"एक सफेद पृष्ठभूमि स्टॉक वेक्टर पर ट्रेलर के बिना ट्रक")</f>
        <v>एक सफेद पृष्ठभूमि स्टॉक वेक्टर पर ट्रेलर के बिना ट्रक</v>
      </c>
    </row>
    <row r="2884">
      <c r="A2884" s="1" t="s">
        <v>2858</v>
      </c>
      <c r="B2884" s="2" t="str">
        <f>IFERROR(__xludf.DUMMYFUNCTION("GOOGLETRANSLATE(A2884,""en"",""hi"")"),"शो में फ्रंट क्वार्टर कोण")</f>
        <v>शो में फ्रंट क्वार्टर कोण</v>
      </c>
    </row>
    <row r="2885">
      <c r="A2885" s="1" t="s">
        <v>2859</v>
      </c>
      <c r="B2885" s="2" t="str">
        <f>IFERROR(__xludf.DUMMYFUNCTION("GOOGLETRANSLATE(A2885,""en"",""hi"")"),"- अमेरिकी रेलमार्ग का नक्शा")</f>
        <v>- अमेरिकी रेलमार्ग का नक्शा</v>
      </c>
    </row>
    <row r="2886">
      <c r="A2886" s="1" t="s">
        <v>2860</v>
      </c>
      <c r="B2886" s="2" t="str">
        <f>IFERROR(__xludf.DUMMYFUNCTION("GOOGLETRANSLATE(A2886,""en"",""hi"")"),"लय और ब्लूज़ कलाकार मंच पर फोटो खिंचवाए जाते हैं।")</f>
        <v>लय और ब्लूज़ कलाकार मंच पर फोटो खिंचवाए जाते हैं।</v>
      </c>
    </row>
    <row r="2887">
      <c r="A2887" s="1" t="s">
        <v>2861</v>
      </c>
      <c r="B2887" s="2" t="str">
        <f>IFERROR(__xludf.DUMMYFUNCTION("GOOGLETRANSLATE(A2887,""en"",""hi"")"),"एक्सप्रेस टॉप - बैक अप जिपर के साथ ब्लैक एक्सप्रेस टैंक टॉप")</f>
        <v>एक्सप्रेस टॉप - बैक अप जिपर के साथ ब्लैक एक्सप्रेस टैंक टॉप</v>
      </c>
    </row>
    <row r="2888">
      <c r="A2888" s="1" t="s">
        <v>2862</v>
      </c>
      <c r="B2888" s="2" t="str">
        <f>IFERROR(__xludf.DUMMYFUNCTION("GOOGLETRANSLATE(A2888,""en"",""hi"")"),"एक अजीब जन्मदिन मनाते हुए - जब जन्मदिन छुट्टियों के आसपास गिरते हैं")</f>
        <v>एक अजीब जन्मदिन मनाते हुए - जब जन्मदिन छुट्टियों के आसपास गिरते हैं</v>
      </c>
    </row>
    <row r="2889">
      <c r="A2889" s="1" t="s">
        <v>2863</v>
      </c>
      <c r="B2889" s="2" t="str">
        <f>IFERROR(__xludf.DUMMYFUNCTION("GOOGLETRANSLATE(A2889,""en"",""hi"")"),"मनुष्य - एक घर की किताबें।")</f>
        <v>मनुष्य - एक घर की किताबें।</v>
      </c>
    </row>
    <row r="2890">
      <c r="A2890" s="1" t="s">
        <v>2864</v>
      </c>
      <c r="B2890" s="2" t="str">
        <f>IFERROR(__xludf.DUMMYFUNCTION("GOOGLETRANSLATE(A2890,""en"",""hi"")"),"पुरस्कार की घटना में कलाकार और अभिनेता")</f>
        <v>पुरस्कार की घटना में कलाकार और अभिनेता</v>
      </c>
    </row>
    <row r="2891">
      <c r="A2891" s="1" t="s">
        <v>2865</v>
      </c>
      <c r="B2891" s="2" t="str">
        <f>IFERROR(__xludf.DUMMYFUNCTION("GOOGLETRANSLATE(A2891,""en"",""hi"")"),"दिन पर छात्रों द्वारा डिजाइन।")</f>
        <v>दिन पर छात्रों द्वारा डिजाइन।</v>
      </c>
    </row>
    <row r="2892">
      <c r="A2892" s="1" t="s">
        <v>2866</v>
      </c>
      <c r="B2892" s="2" t="str">
        <f>IFERROR(__xludf.DUMMYFUNCTION("GOOGLETRANSLATE(A2892,""en"",""hi"")"),"देश में एक गंदगी सड़क पर चलने वाला व्यक्ति")</f>
        <v>देश में एक गंदगी सड़क पर चलने वाला व्यक्ति</v>
      </c>
    </row>
    <row r="2893">
      <c r="A2893" s="1" t="s">
        <v>2867</v>
      </c>
      <c r="B2893" s="2" t="str">
        <f>IFERROR(__xludf.DUMMYFUNCTION("GOOGLETRANSLATE(A2893,""en"",""hi"")"),"Premiere पर अभिनेता")</f>
        <v>Premiere पर अभिनेता</v>
      </c>
    </row>
    <row r="2894">
      <c r="A2894" s="1" t="s">
        <v>2868</v>
      </c>
      <c r="B2894" s="2" t="str">
        <f>IFERROR(__xludf.DUMMYFUNCTION("GOOGLETRANSLATE(A2894,""en"",""hi"")"),"व्यक्ति को बॉक्स के बाहर बल्ब सोचने का विचार मिलता है।")</f>
        <v>व्यक्ति को बॉक्स के बाहर बल्ब सोचने का विचार मिलता है।</v>
      </c>
    </row>
    <row r="2895">
      <c r="A2895" s="1" t="s">
        <v>2869</v>
      </c>
      <c r="B2895" s="2" t="str">
        <f>IFERROR(__xludf.DUMMYFUNCTION("GOOGLETRANSLATE(A2895,""en"",""hi"")"),"बेडरूम और लिविंग रूम दोनों से स्लाइडिंग दरवाजे के साथ द्वीप")</f>
        <v>बेडरूम और लिविंग रूम दोनों से स्लाइडिंग दरवाजे के साथ द्वीप</v>
      </c>
    </row>
    <row r="2896">
      <c r="A2896" s="1" t="s">
        <v>2870</v>
      </c>
      <c r="B2896" s="2" t="str">
        <f>IFERROR(__xludf.DUMMYFUNCTION("GOOGLETRANSLATE(A2896,""en"",""hi"")"),"नवंबर दिन का फोटो - दिन: जूते")</f>
        <v>नवंबर दिन का फोटो - दिन: जूते</v>
      </c>
    </row>
    <row r="2897">
      <c r="A2897" s="1" t="s">
        <v>2871</v>
      </c>
      <c r="B2897" s="2" t="str">
        <f>IFERROR(__xludf.DUMMYFUNCTION("GOOGLETRANSLATE(A2897,""en"",""hi"")"),"चाहे आप एक कलाकार के स्टूडियो या बगीचे शेड का सपना देख रहे हों, आपने एक नई किताब को कवर किया है")</f>
        <v>चाहे आप एक कलाकार के स्टूडियो या बगीचे शेड का सपना देख रहे हों, आपने एक नई किताब को कवर किया है</v>
      </c>
    </row>
    <row r="2898">
      <c r="A2898" s="1" t="s">
        <v>2872</v>
      </c>
      <c r="B2898" s="2" t="str">
        <f>IFERROR(__xludf.DUMMYFUNCTION("GOOGLETRANSLATE(A2898,""en"",""hi"")"),"शीर्ष पर अपने हैंडल के साथ लकड़ी पर एक तेज कुल्हाड़ी के ऊपर के दृश्य")</f>
        <v>शीर्ष पर अपने हैंडल के साथ लकड़ी पर एक तेज कुल्हाड़ी के ऊपर के दृश्य</v>
      </c>
    </row>
    <row r="2899">
      <c r="A2899" s="1" t="s">
        <v>2873</v>
      </c>
      <c r="B2899" s="2" t="str">
        <f>IFERROR(__xludf.DUMMYFUNCTION("GOOGLETRANSLATE(A2899,""en"",""hi"")"),"चमकीले रंगीन आतिशबाजी से घिरा प्रभावशाली दिखता है")</f>
        <v>चमकीले रंगीन आतिशबाजी से घिरा प्रभावशाली दिखता है</v>
      </c>
    </row>
    <row r="2900">
      <c r="A2900" s="1" t="s">
        <v>2874</v>
      </c>
      <c r="B2900" s="2" t="str">
        <f>IFERROR(__xludf.DUMMYFUNCTION("GOOGLETRANSLATE(A2900,""en"",""hi"")"),"व्यक्ति और फिल्म चरित्र के रूप में अभिनेताओं द्वारा पहना जाने वाला वास्तविक पोशाक और आस्तीन वाला ट्यूनिक।")</f>
        <v>व्यक्ति और फिल्म चरित्र के रूप में अभिनेताओं द्वारा पहना जाने वाला वास्तविक पोशाक और आस्तीन वाला ट्यूनिक।</v>
      </c>
    </row>
    <row r="2901">
      <c r="A2901" s="1" t="s">
        <v>2875</v>
      </c>
      <c r="B2901" s="2" t="str">
        <f>IFERROR(__xludf.DUMMYFUNCTION("GOOGLETRANSLATE(A2901,""en"",""hi"")"),"हमले में कब्रों को लक्षित किया गया")</f>
        <v>हमले में कब्रों को लक्षित किया गया</v>
      </c>
    </row>
    <row r="2902">
      <c r="A2902" s="1" t="s">
        <v>2876</v>
      </c>
      <c r="B2902" s="2" t="str">
        <f>IFERROR(__xludf.DUMMYFUNCTION("GOOGLETRANSLATE(A2902,""en"",""hi"")"),"मेज से प्यार करें ... एक फ्रेंच दरवाजे के साथ प्रवेश रास्ता")</f>
        <v>मेज से प्यार करें ... एक फ्रेंच दरवाजे के साथ प्रवेश रास्ता</v>
      </c>
    </row>
    <row r="2903">
      <c r="A2903" s="1" t="s">
        <v>2877</v>
      </c>
      <c r="B2903" s="2" t="str">
        <f>IFERROR(__xludf.DUMMYFUNCTION("GOOGLETRANSLATE(A2903,""en"",""hi"")"),"एक जमे हुए दही जगह पर एक पार्टी के लिए आइस क्रीम थीम्ड केक!")</f>
        <v>एक जमे हुए दही जगह पर एक पार्टी के लिए आइस क्रीम थीम्ड केक!</v>
      </c>
    </row>
    <row r="2904">
      <c r="A2904" s="1" t="s">
        <v>2878</v>
      </c>
      <c r="B2904" s="2" t="str">
        <f>IFERROR(__xludf.DUMMYFUNCTION("GOOGLETRANSLATE(A2904,""en"",""hi"")"),"एक लैंडमार्क लाल और सफेद लाइटहाउस")</f>
        <v>एक लैंडमार्क लाल और सफेद लाइटहाउस</v>
      </c>
    </row>
    <row r="2905">
      <c r="A2905" s="1" t="s">
        <v>2879</v>
      </c>
      <c r="B2905" s="2" t="str">
        <f>IFERROR(__xludf.DUMMYFUNCTION("GOOGLETRANSLATE(A2905,""en"",""hi"")"),"एक गंतव्य शादी में एक रंगीन दुल्हन पार्टी")</f>
        <v>एक गंतव्य शादी में एक रंगीन दुल्हन पार्टी</v>
      </c>
    </row>
    <row r="2906">
      <c r="A2906" s="1" t="s">
        <v>2880</v>
      </c>
      <c r="B2906" s="2" t="str">
        <f>IFERROR(__xludf.DUMMYFUNCTION("GOOGLETRANSLATE(A2906,""en"",""hi"")"),"इस महीने की शुरुआत में एक खेल।")</f>
        <v>इस महीने की शुरुआत में एक खेल।</v>
      </c>
    </row>
    <row r="2907">
      <c r="A2907" s="1" t="s">
        <v>2881</v>
      </c>
      <c r="B2907" s="2" t="str">
        <f>IFERROR(__xludf.DUMMYFUNCTION("GOOGLETRANSLATE(A2907,""en"",""hi"")"),"मोटर वाहन उद्योग व्यवसाय और एयरलाइन द्वारा प्रस्तुत पुरस्कारों पर अभिनेता और मॉडल पहुंचे।")</f>
        <v>मोटर वाहन उद्योग व्यवसाय और एयरलाइन द्वारा प्रस्तुत पुरस्कारों पर अभिनेता और मॉडल पहुंचे।</v>
      </c>
    </row>
    <row r="2908">
      <c r="A2908" s="1" t="s">
        <v>2882</v>
      </c>
      <c r="B2908" s="2" t="str">
        <f>IFERROR(__xludf.DUMMYFUNCTION("GOOGLETRANSLATE(A2908,""en"",""hi"")"),"एक साठ गैस स्टेशन की प्रतिकृति")</f>
        <v>एक साठ गैस स्टेशन की प्रतिकृति</v>
      </c>
    </row>
    <row r="2909">
      <c r="A2909" s="1" t="s">
        <v>2883</v>
      </c>
      <c r="B2909" s="2" t="str">
        <f>IFERROR(__xludf.DUMMYFUNCTION("GOOGLETRANSLATE(A2909,""en"",""hi"")"),"महासागर से धुंधला")</f>
        <v>महासागर से धुंधला</v>
      </c>
    </row>
    <row r="2910">
      <c r="A2910" s="1" t="s">
        <v>2884</v>
      </c>
      <c r="B2910" s="2" t="str">
        <f>IFERROR(__xludf.DUMMYFUNCTION("GOOGLETRANSLATE(A2910,""en"",""hi"")"),"लॉन से बिल्डिंग फ़ंक्शन का दृश्य")</f>
        <v>लॉन से बिल्डिंग फ़ंक्शन का दृश्य</v>
      </c>
    </row>
    <row r="2911">
      <c r="A2911" s="1" t="s">
        <v>2885</v>
      </c>
      <c r="B2911" s="2" t="str">
        <f>IFERROR(__xludf.DUMMYFUNCTION("GOOGLETRANSLATE(A2911,""en"",""hi"")"),"नए घर के लिए रंग!")</f>
        <v>नए घर के लिए रंग!</v>
      </c>
    </row>
    <row r="2912">
      <c r="A2912" s="1" t="s">
        <v>2886</v>
      </c>
      <c r="B2912" s="2" t="str">
        <f>IFERROR(__xludf.DUMMYFUNCTION("GOOGLETRANSLATE(A2912,""en"",""hi"")"),"नृत्य टीम खेल टीम के खिलाफ खेल के दौरान प्रदर्शन करती है।")</f>
        <v>नृत्य टीम खेल टीम के खिलाफ खेल के दौरान प्रदर्शन करती है।</v>
      </c>
    </row>
    <row r="2913">
      <c r="A2913" s="1" t="s">
        <v>2887</v>
      </c>
      <c r="B2913" s="2" t="str">
        <f>IFERROR(__xludf.DUMMYFUNCTION("GOOGLETRANSLATE(A2913,""en"",""hi"")"),"एक लड़की और एक बिल्ली एक सोफे पर एक साथ")</f>
        <v>एक लड़की और एक बिल्ली एक सोफे पर एक साथ</v>
      </c>
    </row>
    <row r="2914">
      <c r="A2914" s="1" t="s">
        <v>2888</v>
      </c>
      <c r="B2914" s="2" t="str">
        <f>IFERROR(__xludf.DUMMYFUNCTION("GOOGLETRANSLATE(A2914,""en"",""hi"")"),"ब्रांडेड विमान के सामने गर्व का शुभंकर।")</f>
        <v>ब्रांडेड विमान के सामने गर्व का शुभंकर।</v>
      </c>
    </row>
    <row r="2915">
      <c r="A2915" s="1" t="s">
        <v>2889</v>
      </c>
      <c r="B2915" s="2" t="str">
        <f>IFERROR(__xludf.DUMMYFUNCTION("GOOGLETRANSLATE(A2915,""en"",""hi"")"),"पौधे: पेड़ फल के वजन के नीचे झुकता है")</f>
        <v>पौधे: पेड़ फल के वजन के नीचे झुकता है</v>
      </c>
    </row>
    <row r="2916">
      <c r="A2916" s="1" t="s">
        <v>2890</v>
      </c>
      <c r="B2916" s="2" t="str">
        <f>IFERROR(__xludf.DUMMYFUNCTION("GOOGLETRANSLATE(A2916,""en"",""hi"")"),"अमूर्त पृष्ठभूमि पर बड़े पेड़ के साथ आधा दुनिया।")</f>
        <v>अमूर्त पृष्ठभूमि पर बड़े पेड़ के साथ आधा दुनिया।</v>
      </c>
    </row>
    <row r="2917">
      <c r="A2917" s="1" t="s">
        <v>2891</v>
      </c>
      <c r="B2917" s="2" t="str">
        <f>IFERROR(__xludf.DUMMYFUNCTION("GOOGLETRANSLATE(A2917,""en"",""hi"")"),"2 उच्चतम पर्वत के 2,000 चट्टान चेहरे पर विज्ञान, साहसिक, और संरक्षण की सीमाओं को धक्का देने के बारे में एक फिल्म।")</f>
        <v>2 उच्चतम पर्वत के 2,000 चट्टान चेहरे पर विज्ञान, साहसिक, और संरक्षण की सीमाओं को धक्का देने के बारे में एक फिल्म।</v>
      </c>
    </row>
    <row r="2918">
      <c r="A2918" s="1" t="s">
        <v>2892</v>
      </c>
      <c r="B2918" s="2" t="str">
        <f>IFERROR(__xludf.DUMMYFUNCTION("GOOGLETRANSLATE(A2918,""en"",""hi"")"),"शैक्षिक संस्थान कैंपस 7 मौसम में उन्नत")</f>
        <v>शैक्षिक संस्थान कैंपस 7 मौसम में उन्नत</v>
      </c>
    </row>
    <row r="2919">
      <c r="A2919" s="1" t="s">
        <v>2893</v>
      </c>
      <c r="B2919" s="2" t="str">
        <f>IFERROR(__xludf.DUMMYFUNCTION("GOOGLETRANSLATE(A2919,""en"",""hi"")"),"फुटबॉल टीम के रूप में एक हवाई दृश्य अपने नए स्टेडियम में जाने से पहले जमीन पर अपने अंतिम मैच खेलते हैं")</f>
        <v>फुटबॉल टीम के रूप में एक हवाई दृश्य अपने नए स्टेडियम में जाने से पहले जमीन पर अपने अंतिम मैच खेलते हैं</v>
      </c>
    </row>
    <row r="2920">
      <c r="A2920" s="1" t="s">
        <v>2894</v>
      </c>
      <c r="B2920" s="2" t="str">
        <f>IFERROR(__xludf.DUMMYFUNCTION("GOOGLETRANSLATE(A2920,""en"",""hi"")"),"एक आधुनिक शैली में पृथक आइकन के वेक्टर चित्रण, एक बंद हाथ को दर्शाते हुए")</f>
        <v>एक आधुनिक शैली में पृथक आइकन के वेक्टर चित्रण, एक बंद हाथ को दर्शाते हुए</v>
      </c>
    </row>
    <row r="2921">
      <c r="A2921" s="1" t="s">
        <v>2895</v>
      </c>
      <c r="B2921" s="2" t="str">
        <f>IFERROR(__xludf.DUMMYFUNCTION("GOOGLETRANSLATE(A2921,""en"",""hi"")"),"ईस्टर अंडे पर गर्म रंग")</f>
        <v>ईस्टर अंडे पर गर्म रंग</v>
      </c>
    </row>
    <row r="2922">
      <c r="A2922" s="1" t="s">
        <v>2896</v>
      </c>
      <c r="B2922" s="2" t="str">
        <f>IFERROR(__xludf.DUMMYFUNCTION("GOOGLETRANSLATE(A2922,""en"",""hi"")"),"भीड़ पुरस्कार से पहले लाल कालीन के साथ इकट्ठा होती है")</f>
        <v>भीड़ पुरस्कार से पहले लाल कालीन के साथ इकट्ठा होती है</v>
      </c>
    </row>
    <row r="2923">
      <c r="A2923" s="1" t="s">
        <v>2897</v>
      </c>
      <c r="B2923" s="2" t="str">
        <f>IFERROR(__xludf.DUMMYFUNCTION("GOOGLETRANSLATE(A2923,""en"",""hi"")"),"कॉकपिट से वाम विंग")</f>
        <v>कॉकपिट से वाम विंग</v>
      </c>
    </row>
    <row r="2924">
      <c r="A2924" s="1" t="s">
        <v>2898</v>
      </c>
      <c r="B2924" s="2" t="str">
        <f>IFERROR(__xludf.DUMMYFUNCTION("GOOGLETRANSLATE(A2924,""en"",""hi"")"),"शादी से पहले हाथ पकड़े हुए युवा जोड़े।")</f>
        <v>शादी से पहले हाथ पकड़े हुए युवा जोड़े।</v>
      </c>
    </row>
    <row r="2925">
      <c r="A2925" s="1" t="s">
        <v>2899</v>
      </c>
      <c r="B2925" s="2" t="str">
        <f>IFERROR(__xludf.DUMMYFUNCTION("GOOGLETRANSLATE(A2925,""en"",""hi"")"),"भारी धातु कलाकार एकमात्र संगीत कार्यक्रम के दौरान मंच पर प्रदर्शन करता है।")</f>
        <v>भारी धातु कलाकार एकमात्र संगीत कार्यक्रम के दौरान मंच पर प्रदर्शन करता है।</v>
      </c>
    </row>
    <row r="2926">
      <c r="A2926" s="1" t="s">
        <v>2900</v>
      </c>
      <c r="B2926" s="2" t="str">
        <f>IFERROR(__xludf.DUMMYFUNCTION("GOOGLETRANSLATE(A2926,""en"",""hi"")"),"मल के दूल्हे को एक शॉट के लिए हवा के सामने कुछ जगह मिलती है")</f>
        <v>मल के दूल्हे को एक शॉट के लिए हवा के सामने कुछ जगह मिलती है</v>
      </c>
    </row>
    <row r="2927">
      <c r="A2927" s="1" t="s">
        <v>2901</v>
      </c>
      <c r="B2927" s="2" t="str">
        <f>IFERROR(__xludf.DUMMYFUNCTION("GOOGLETRANSLATE(A2927,""en"",""hi"")"),"लोग एक घाट के साथ इकट्ठा होते हैं")</f>
        <v>लोग एक घाट के साथ इकट्ठा होते हैं</v>
      </c>
    </row>
    <row r="2928">
      <c r="A2928" s="1" t="s">
        <v>2902</v>
      </c>
      <c r="B2928" s="2" t="str">
        <f>IFERROR(__xludf.DUMMYFUNCTION("GOOGLETRANSLATE(A2928,""en"",""hi"")"),"लेकिन जब मैं एक बिल्ली का बच्चा था, तो मैं इसमें फिट हूं, मुझे कोई समझ नहीं आया")</f>
        <v>लेकिन जब मैं एक बिल्ली का बच्चा था, तो मैं इसमें फिट हूं, मुझे कोई समझ नहीं आया</v>
      </c>
    </row>
    <row r="2929">
      <c r="A2929" s="1" t="s">
        <v>2903</v>
      </c>
      <c r="B2929" s="2" t="str">
        <f>IFERROR(__xludf.DUMMYFUNCTION("GOOGLETRANSLATE(A2929,""en"",""hi"")"),"बुनियादी बातों के निर्माण के ब्लॉक हैं ...")</f>
        <v>बुनियादी बातों के निर्माण के ब्लॉक हैं ...</v>
      </c>
    </row>
    <row r="2930">
      <c r="A2930" s="1" t="s">
        <v>2904</v>
      </c>
      <c r="B2930" s="2" t="str">
        <f>IFERROR(__xludf.DUMMYFUNCTION("GOOGLETRANSLATE(A2930,""en"",""hi"")"),"एक सफेद पृष्ठभूमि के खिलाफ एक मादा हाथ पृथक")</f>
        <v>एक सफेद पृष्ठभूमि के खिलाफ एक मादा हाथ पृथक</v>
      </c>
    </row>
    <row r="2931">
      <c r="A2931" s="1" t="s">
        <v>2905</v>
      </c>
      <c r="B2931" s="2" t="str">
        <f>IFERROR(__xludf.DUMMYFUNCTION("GOOGLETRANSLATE(A2931,""en"",""hi"")"),"हाथों के एक गोल फ्रेम में हाथ खींचा गया प्यारा उद्धरण।")</f>
        <v>हाथों के एक गोल फ्रेम में हाथ खींचा गया प्यारा उद्धरण।</v>
      </c>
    </row>
    <row r="2932">
      <c r="A2932" s="1" t="s">
        <v>2906</v>
      </c>
      <c r="B2932" s="2" t="str">
        <f>IFERROR(__xludf.DUMMYFUNCTION("GOOGLETRANSLATE(A2932,""en"",""hi"")"),"एक कॉफी शॉप में अपनी प्रेमिका की तारीख में फूलों के गुच्छा के साथ उदास आदमी खड़ा हुआ")</f>
        <v>एक कॉफी शॉप में अपनी प्रेमिका की तारीख में फूलों के गुच्छा के साथ उदास आदमी खड़ा हुआ</v>
      </c>
    </row>
    <row r="2933">
      <c r="A2933" s="1" t="s">
        <v>2907</v>
      </c>
      <c r="B2933" s="2" t="str">
        <f>IFERROR(__xludf.DUMMYFUNCTION("GOOGLETRANSLATE(A2933,""en"",""hi"")"),"यह पोशाक यहां आकाश नीले रंग में है लेकिन आदेश दिया जा सकता है।")</f>
        <v>यह पोशाक यहां आकाश नीले रंग में है लेकिन आदेश दिया जा सकता है।</v>
      </c>
    </row>
    <row r="2934">
      <c r="A2934" s="1" t="s">
        <v>2908</v>
      </c>
      <c r="B2934" s="2" t="str">
        <f>IFERROR(__xludf.DUMMYFUNCTION("GOOGLETRANSLATE(A2934,""en"",""hi"")"),"अरोड़ा बोरेलिस पर उत्तरी लाइट्स")</f>
        <v>अरोड़ा बोरेलिस पर उत्तरी लाइट्स</v>
      </c>
    </row>
    <row r="2935">
      <c r="A2935" s="1" t="s">
        <v>2909</v>
      </c>
      <c r="B2935" s="2" t="str">
        <f>IFERROR(__xludf.DUMMYFUNCTION("GOOGLETRANSLATE(A2935,""en"",""hi"")"),"कई सवारी में से एक")</f>
        <v>कई सवारी में से एक</v>
      </c>
    </row>
    <row r="2936">
      <c r="A2936" s="1" t="s">
        <v>2910</v>
      </c>
      <c r="B2936" s="2" t="str">
        <f>IFERROR(__xludf.DUMMYFUNCTION("GOOGLETRANSLATE(A2936,""en"",""hi"")"),"लीड सिंगर पर्दे कॉल के दौरान व्यक्ति का दौरा करता है")</f>
        <v>लीड सिंगर पर्दे कॉल के दौरान व्यक्ति का दौरा करता है</v>
      </c>
    </row>
    <row r="2937">
      <c r="A2937" s="1" t="s">
        <v>2911</v>
      </c>
      <c r="B2937" s="2" t="str">
        <f>IFERROR(__xludf.DUMMYFUNCTION("GOOGLETRANSLATE(A2937,""en"",""hi"")"),"बहुत सारे रंगीन प्लास्टिक घोड़े")</f>
        <v>बहुत सारे रंगीन प्लास्टिक घोड़े</v>
      </c>
    </row>
    <row r="2938">
      <c r="A2938" s="1" t="s">
        <v>2912</v>
      </c>
      <c r="B2938" s="2" t="str">
        <f>IFERROR(__xludf.DUMMYFUNCTION("GOOGLETRANSLATE(A2938,""en"",""hi"")"),"गार्ड में निजी कस्टम एस्टेट - गेट समुदाय")</f>
        <v>गार्ड में निजी कस्टम एस्टेट - गेट समुदाय</v>
      </c>
    </row>
    <row r="2939">
      <c r="A2939" s="1" t="s">
        <v>2913</v>
      </c>
      <c r="B2939" s="2" t="str">
        <f>IFERROR(__xludf.DUMMYFUNCTION("GOOGLETRANSLATE(A2939,""en"",""hi"")"),"नाइट सिटी स्ट्रीट पर फ्लैशिंग लाइट के साथ पुलिस कार।")</f>
        <v>नाइट सिटी स्ट्रीट पर फ्लैशिंग लाइट के साथ पुलिस कार।</v>
      </c>
    </row>
    <row r="2940">
      <c r="A2940" s="1" t="s">
        <v>2914</v>
      </c>
      <c r="B2940" s="2" t="str">
        <f>IFERROR(__xludf.DUMMYFUNCTION("GOOGLETRANSLATE(A2940,""en"",""hi"")"),"फाइनल से पहले स्टेडियम")</f>
        <v>फाइनल से पहले स्टेडियम</v>
      </c>
    </row>
    <row r="2941">
      <c r="A2941" s="1" t="s">
        <v>2915</v>
      </c>
      <c r="B2941" s="2" t="str">
        <f>IFERROR(__xludf.DUMMYFUNCTION("GOOGLETRANSLATE(A2941,""en"",""hi"")"),"रिश्तेदार बचे हुए लोगों के साथ पहुंचते हैं")</f>
        <v>रिश्तेदार बचे हुए लोगों के साथ पहुंचते हैं</v>
      </c>
    </row>
    <row r="2942">
      <c r="A2942" s="1" t="s">
        <v>2916</v>
      </c>
      <c r="B2942" s="2" t="str">
        <f>IFERROR(__xludf.DUMMYFUNCTION("GOOGLETRANSLATE(A2942,""en"",""hi"")"),"सफेद पृष्ठभूमि रॉयल्टी पर अलग-अलग मैचों का ढेर - मुफ़्त")</f>
        <v>सफेद पृष्ठभूमि रॉयल्टी पर अलग-अलग मैचों का ढेर - मुफ़्त</v>
      </c>
    </row>
    <row r="2943">
      <c r="A2943" s="1" t="s">
        <v>2917</v>
      </c>
      <c r="B2943" s="2" t="str">
        <f>IFERROR(__xludf.DUMMYFUNCTION("GOOGLETRANSLATE(A2943,""en"",""hi"")"),"व्यक्ति 25 वीं वर्षगांठ के लिए वापस आ जाएगा")</f>
        <v>व्यक्ति 25 वीं वर्षगांठ के लिए वापस आ जाएगा</v>
      </c>
    </row>
    <row r="2944">
      <c r="A2944" s="1" t="s">
        <v>2918</v>
      </c>
      <c r="B2944" s="2" t="str">
        <f>IFERROR(__xludf.DUMMYFUNCTION("GOOGLETRANSLATE(A2944,""en"",""hi"")"),"टीम खेल लीग चैंपियनशिप के दौरान राष्ट्रीय चैंपियनशिप जीतने का जश्न मनाती है।")</f>
        <v>टीम खेल लीग चैंपियनशिप के दौरान राष्ट्रीय चैंपियनशिप जीतने का जश्न मनाती है।</v>
      </c>
    </row>
    <row r="2945">
      <c r="A2945" s="1" t="s">
        <v>2919</v>
      </c>
      <c r="B2945" s="2" t="str">
        <f>IFERROR(__xludf.DUMMYFUNCTION("GOOGLETRANSLATE(A2945,""en"",""hi"")"),"क्षेत्र, फोटो पर आकाश में उत्तरी लाइट्स")</f>
        <v>क्षेत्र, फोटो पर आकाश में उत्तरी लाइट्स</v>
      </c>
    </row>
    <row r="2946">
      <c r="A2946" s="1" t="s">
        <v>2920</v>
      </c>
      <c r="B2946" s="2" t="str">
        <f>IFERROR(__xludf.DUMMYFUNCTION("GOOGLETRANSLATE(A2946,""en"",""hi"")"),"पर्वत चोटियों के बीच एक पूर्ण चंद्रमा अवरोही")</f>
        <v>पर्वत चोटियों के बीच एक पूर्ण चंद्रमा अवरोही</v>
      </c>
    </row>
    <row r="2947">
      <c r="A2947" s="1" t="s">
        <v>2921</v>
      </c>
      <c r="B2947" s="2" t="str">
        <f>IFERROR(__xludf.DUMMYFUNCTION("GOOGLETRANSLATE(A2947,""en"",""hi"")"),"बाइसन धीरे-धीरे एक हरे रंग के मैदान में फ्रेम के अंदर और बाहर चल रहा है")</f>
        <v>बाइसन धीरे-धीरे एक हरे रंग के मैदान में फ्रेम के अंदर और बाहर चल रहा है</v>
      </c>
    </row>
    <row r="2948">
      <c r="A2948" s="1" t="s">
        <v>2922</v>
      </c>
      <c r="B2948" s="2" t="str">
        <f>IFERROR(__xludf.DUMMYFUNCTION("GOOGLETRANSLATE(A2948,""en"",""hi"")"),"पेट्रोल और तेल पैटर्न के लिए औद्योगिक टैंक किसी भी डिजाइन के लिए काले रंग में निर्बाध दोहराएं।")</f>
        <v>पेट्रोल और तेल पैटर्न के लिए औद्योगिक टैंक किसी भी डिजाइन के लिए काले रंग में निर्बाध दोहराएं।</v>
      </c>
    </row>
    <row r="2949">
      <c r="A2949" s="1" t="s">
        <v>2923</v>
      </c>
      <c r="B2949" s="2" t="str">
        <f>IFERROR(__xludf.DUMMYFUNCTION("GOOGLETRANSLATE(A2949,""en"",""hi"")"),"धुंध में मृत पेड़")</f>
        <v>धुंध में मृत पेड़</v>
      </c>
    </row>
    <row r="2950">
      <c r="A2950" s="1" t="s">
        <v>2924</v>
      </c>
      <c r="B2950" s="2" t="str">
        <f>IFERROR(__xludf.DUMMYFUNCTION("GOOGLETRANSLATE(A2950,""en"",""hi"")"),"व्यक्ति, जो व्यक्ति के बगल में गाड़ी में बैठा था, उसकी टोपी पर आयोजित हवाओं को उठाया")</f>
        <v>व्यक्ति, जो व्यक्ति के बगल में गाड़ी में बैठा था, उसकी टोपी पर आयोजित हवाओं को उठाया</v>
      </c>
    </row>
    <row r="2951">
      <c r="A2951" s="1" t="s">
        <v>2925</v>
      </c>
      <c r="B2951" s="2" t="str">
        <f>IFERROR(__xludf.DUMMYFUNCTION("GOOGLETRANSLATE(A2951,""en"",""hi"")"),"व्यक्ति और संगीत कलाकार की शादी।")</f>
        <v>व्यक्ति और संगीत कलाकार की शादी।</v>
      </c>
    </row>
    <row r="2952">
      <c r="A2952" s="1" t="s">
        <v>2926</v>
      </c>
      <c r="B2952" s="2" t="str">
        <f>IFERROR(__xludf.DUMMYFUNCTION("GOOGLETRANSLATE(A2952,""en"",""hi"")"),"चलो देखते हैं कि कैचर एक बार में गेंदों को पकड़ सकता है या नहीं।")</f>
        <v>चलो देखते हैं कि कैचर एक बार में गेंदों को पकड़ सकता है या नहीं।</v>
      </c>
    </row>
    <row r="2953">
      <c r="A2953" s="1" t="s">
        <v>2927</v>
      </c>
      <c r="B2953" s="2" t="str">
        <f>IFERROR(__xludf.DUMMYFUNCTION("GOOGLETRANSLATE(A2953,""en"",""hi"")"),"जंगली घोड़ों ने चरणों में भाग लिया")</f>
        <v>जंगली घोड़ों ने चरणों में भाग लिया</v>
      </c>
    </row>
    <row r="2954">
      <c r="A2954" s="1" t="s">
        <v>2928</v>
      </c>
      <c r="B2954" s="2" t="str">
        <f>IFERROR(__xludf.DUMMYFUNCTION("GOOGLETRANSLATE(A2954,""en"",""hi"")"),"एक पहाड़ बाइकर एक निशान की सवारी करता है")</f>
        <v>एक पहाड़ बाइकर एक निशान की सवारी करता है</v>
      </c>
    </row>
    <row r="2955">
      <c r="A2955" s="1" t="s">
        <v>2929</v>
      </c>
      <c r="B2955" s="2" t="str">
        <f>IFERROR(__xludf.DUMMYFUNCTION("GOOGLETRANSLATE(A2955,""en"",""hi"")"),"वॉलपेपर में सभी एनीमे 661 × 120 9 पीएक्स")</f>
        <v>वॉलपेपर में सभी एनीमे 661 × 120 9 पीएक्स</v>
      </c>
    </row>
    <row r="2956">
      <c r="A2956" s="1" t="s">
        <v>2930</v>
      </c>
      <c r="B2956" s="2" t="str">
        <f>IFERROR(__xludf.DUMMYFUNCTION("GOOGLETRANSLATE(A2956,""en"",""hi"")"),"ऑर्गेनिक ब्रेकफास्ट हर दिन ताजा बेक्ड रोटी के साथ परोसा जाता है।")</f>
        <v>ऑर्गेनिक ब्रेकफास्ट हर दिन ताजा बेक्ड रोटी के साथ परोसा जाता है।</v>
      </c>
    </row>
    <row r="2957">
      <c r="A2957" s="1" t="s">
        <v>2931</v>
      </c>
      <c r="B2957" s="2" t="str">
        <f>IFERROR(__xludf.DUMMYFUNCTION("GOOGLETRANSLATE(A2957,""en"",""hi"")"),"नदी के तट पर रासायनिक संयंत्र")</f>
        <v>नदी के तट पर रासायनिक संयंत्र</v>
      </c>
    </row>
    <row r="2958">
      <c r="A2958" s="1" t="s">
        <v>2932</v>
      </c>
      <c r="B2958" s="2" t="str">
        <f>IFERROR(__xludf.DUMMYFUNCTION("GOOGLETRANSLATE(A2958,""en"",""hi"")"),"एक फोटो ली गई ब्लीचड कोरल दिखाती है।")</f>
        <v>एक फोटो ली गई ब्लीचड कोरल दिखाती है।</v>
      </c>
    </row>
    <row r="2959">
      <c r="A2959" s="1" t="s">
        <v>2933</v>
      </c>
      <c r="B2959" s="2" t="str">
        <f>IFERROR(__xludf.DUMMYFUNCTION("GOOGLETRANSLATE(A2959,""en"",""hi"")"),"आप कभी नहीं जानते कि यह अल्ट्रा टेंडर और रिच चॉकलेट केक आटा के बजाय क्विनोआ के साथ बनाया गया है!")</f>
        <v>आप कभी नहीं जानते कि यह अल्ट्रा टेंडर और रिच चॉकलेट केक आटा के बजाय क्विनोआ के साथ बनाया गया है!</v>
      </c>
    </row>
    <row r="2960">
      <c r="A2960" s="1" t="s">
        <v>2934</v>
      </c>
      <c r="B2960" s="2" t="str">
        <f>IFERROR(__xludf.DUMMYFUNCTION("GOOGLETRANSLATE(A2960,""en"",""hi"")"),"एक प्रशिक्षण सत्र के दौरान फुटबॉल खिलाड़ी")</f>
        <v>एक प्रशिक्षण सत्र के दौरान फुटबॉल खिलाड़ी</v>
      </c>
    </row>
    <row r="2961">
      <c r="A2961" s="1" t="s">
        <v>2935</v>
      </c>
      <c r="B2961" s="2" t="str">
        <f>IFERROR(__xludf.DUMMYFUNCTION("GOOGLETRANSLATE(A2961,""en"",""hi"")"),"एक प्राचीन बांस जंगल के माध्यम से एक रास्ता हवा")</f>
        <v>एक प्राचीन बांस जंगल के माध्यम से एक रास्ता हवा</v>
      </c>
    </row>
    <row r="2962">
      <c r="A2962" s="1" t="s">
        <v>2936</v>
      </c>
      <c r="B2962" s="2" t="str">
        <f>IFERROR(__xludf.DUMMYFUNCTION("GOOGLETRANSLATE(A2962,""en"",""hi"")"),"अपने लैपटॉप पर कॉन्सर्ट हॉल में टाइपिंग धूप का चश्मा में युवक")</f>
        <v>अपने लैपटॉप पर कॉन्सर्ट हॉल में टाइपिंग धूप का चश्मा में युवक</v>
      </c>
    </row>
    <row r="2963">
      <c r="A2963" s="1" t="s">
        <v>2937</v>
      </c>
      <c r="B2963" s="2" t="str">
        <f>IFERROR(__xludf.DUMMYFUNCTION("GOOGLETRANSLATE(A2963,""en"",""hi"")"),"पीले दरवाजे एक उदास दिन पर भी मुस्कान लाते हैं!")</f>
        <v>पीले दरवाजे एक उदास दिन पर भी मुस्कान लाते हैं!</v>
      </c>
    </row>
    <row r="2964">
      <c r="A2964" s="1" t="s">
        <v>2938</v>
      </c>
      <c r="B2964" s="2" t="str">
        <f>IFERROR(__xludf.DUMMYFUNCTION("GOOGLETRANSLATE(A2964,""en"",""hi"")"),"अभिनेता उत्पादन कंपनी के प्रीमियर के लिए आता है।")</f>
        <v>अभिनेता उत्पादन कंपनी के प्रीमियर के लिए आता है।</v>
      </c>
    </row>
    <row r="2965">
      <c r="A2965" s="1" t="s">
        <v>2939</v>
      </c>
      <c r="B2965" s="2" t="str">
        <f>IFERROR(__xludf.DUMMYFUNCTION("GOOGLETRANSLATE(A2965,""en"",""hi"")"),"फेस्टिवल गोर्स फेस्टिवल में बारिश को सहन करते हैं")</f>
        <v>फेस्टिवल गोर्स फेस्टिवल में बारिश को सहन करते हैं</v>
      </c>
    </row>
    <row r="2966">
      <c r="A2966" s="1" t="s">
        <v>2940</v>
      </c>
      <c r="B2966" s="2" t="str">
        <f>IFERROR(__xludf.DUMMYFUNCTION("GOOGLETRANSLATE(A2966,""en"",""hi"")"),"हैप्पी थैंक्सगिविंग डे वेक्टर चित्रण।")</f>
        <v>हैप्पी थैंक्सगिविंग डे वेक्टर चित्रण।</v>
      </c>
    </row>
    <row r="2967">
      <c r="A2967" s="1" t="s">
        <v>2941</v>
      </c>
      <c r="B2967" s="2" t="str">
        <f>IFERROR(__xludf.DUMMYFUNCTION("GOOGLETRANSLATE(A2967,""en"",""hi"")"),"बेबी लड़का घास पर बैठे टैबलेट पीसी के साथ काम कर रहा है")</f>
        <v>बेबी लड़का घास पर बैठे टैबलेट पीसी के साथ काम कर रहा है</v>
      </c>
    </row>
    <row r="2968">
      <c r="A2968" s="1" t="s">
        <v>2942</v>
      </c>
      <c r="B2968" s="2" t="str">
        <f>IFERROR(__xludf.DUMMYFUNCTION("GOOGLETRANSLATE(A2968,""en"",""hi"")"),"ईस्टर रविवार से सफेद लिली, जो मेरे पड़ोसी ने अपने बगीचे में लगाया था।")</f>
        <v>ईस्टर रविवार से सफेद लिली, जो मेरे पड़ोसी ने अपने बगीचे में लगाया था।</v>
      </c>
    </row>
    <row r="2969">
      <c r="A2969" s="1" t="s">
        <v>2943</v>
      </c>
      <c r="B2969" s="2" t="str">
        <f>IFERROR(__xludf.DUMMYFUNCTION("GOOGLETRANSLATE(A2969,""en"",""hi"")"),"डैशबोर्ड पर एक कार की टर्न सिग्नल ब्लिंकिंग के फुटेज को बंद करें")</f>
        <v>डैशबोर्ड पर एक कार की टर्न सिग्नल ब्लिंकिंग के फुटेज को बंद करें</v>
      </c>
    </row>
    <row r="2970">
      <c r="A2970" s="1" t="s">
        <v>2944</v>
      </c>
      <c r="B2970" s="2" t="str">
        <f>IFERROR(__xludf.DUMMYFUNCTION("GOOGLETRANSLATE(A2970,""en"",""hi"")"),"व्यक्ति से एक व्यापक मनोदशा।")</f>
        <v>व्यक्ति से एक व्यापक मनोदशा।</v>
      </c>
    </row>
    <row r="2971">
      <c r="A2971" s="1" t="s">
        <v>2945</v>
      </c>
      <c r="B2971" s="2" t="str">
        <f>IFERROR(__xludf.DUMMYFUNCTION("GOOGLETRANSLATE(A2971,""en"",""hi"")"),"एक पुरानी खिड़की एक बगीचे में सजावट के रूप में खड़ी है")</f>
        <v>एक पुरानी खिड़की एक बगीचे में सजावट के रूप में खड़ी है</v>
      </c>
    </row>
    <row r="2972">
      <c r="A2972" s="1" t="s">
        <v>2946</v>
      </c>
      <c r="B2972" s="2" t="str">
        <f>IFERROR(__xludf.DUMMYFUNCTION("GOOGLETRANSLATE(A2972,""en"",""hi"")"),"जीतने वाली टीम, विजय के क्षण में")</f>
        <v>जीतने वाली टीम, विजय के क्षण में</v>
      </c>
    </row>
    <row r="2973">
      <c r="A2973" s="1" t="s">
        <v>2947</v>
      </c>
      <c r="B2973" s="2" t="str">
        <f>IFERROR(__xludf.DUMMYFUNCTION("GOOGLETRANSLATE(A2973,""en"",""hi"")"),"फ़ाइल - फ़ाइल चित्र सैनिकों को दिखाता है जो सैनिकों के साथ मिलकर काम करते हैं")</f>
        <v>फ़ाइल - फ़ाइल चित्र सैनिकों को दिखाता है जो सैनिकों के साथ मिलकर काम करते हैं</v>
      </c>
    </row>
    <row r="2974">
      <c r="A2974" s="1" t="s">
        <v>2948</v>
      </c>
      <c r="B2974" s="2" t="str">
        <f>IFERROR(__xludf.DUMMYFUNCTION("GOOGLETRANSLATE(A2974,""en"",""hi"")"),"नर्स मेडिकल ऑफिस में एक मरीज के लिए एक बिस्तर कर रही है")</f>
        <v>नर्स मेडिकल ऑफिस में एक मरीज के लिए एक बिस्तर कर रही है</v>
      </c>
    </row>
    <row r="2975">
      <c r="A2975" s="1" t="s">
        <v>2949</v>
      </c>
      <c r="B2975" s="2" t="str">
        <f>IFERROR(__xludf.DUMMYFUNCTION("GOOGLETRANSLATE(A2975,""en"",""hi"")"),"एक टीम के साथ सैनिक सुरक्षा प्रदान करते हैं जबकि अन्य एक इमारत का सर्वेक्षण करते हैं")</f>
        <v>एक टीम के साथ सैनिक सुरक्षा प्रदान करते हैं जबकि अन्य एक इमारत का सर्वेक्षण करते हैं</v>
      </c>
    </row>
    <row r="2976">
      <c r="A2976" s="1" t="s">
        <v>2950</v>
      </c>
      <c r="B2976" s="2" t="str">
        <f>IFERROR(__xludf.DUMMYFUNCTION("GOOGLETRANSLATE(A2976,""en"",""hi"")"),"ऊपर से मुख्य टर्मिनल प्रवेश और लॉबी का एक दृश्य")</f>
        <v>ऊपर से मुख्य टर्मिनल प्रवेश और लॉबी का एक दृश्य</v>
      </c>
    </row>
    <row r="2977">
      <c r="A2977" s="1" t="s">
        <v>2951</v>
      </c>
      <c r="B2977" s="2" t="str">
        <f>IFERROR(__xludf.DUMMYFUNCTION("GOOGLETRANSLATE(A2977,""en"",""hi"")"),"अंधेरे पुराने भूमिगत सुरंग।")</f>
        <v>अंधेरे पुराने भूमिगत सुरंग।</v>
      </c>
    </row>
    <row r="2978">
      <c r="A2978" s="1" t="s">
        <v>2952</v>
      </c>
      <c r="B2978" s="2" t="str">
        <f>IFERROR(__xludf.DUMMYFUNCTION("GOOGLETRANSLATE(A2978,""en"",""hi"")"),"महल रात में प्रकाशित हुआ।")</f>
        <v>महल रात में प्रकाशित हुआ।</v>
      </c>
    </row>
    <row r="2979">
      <c r="A2979" s="1" t="s">
        <v>2953</v>
      </c>
      <c r="B2979" s="2" t="str">
        <f>IFERROR(__xludf.DUMMYFUNCTION("GOOGLETRANSLATE(A2979,""en"",""hi"")"),"हजारों वर्षों की संस्कृति और इतिहास को अंतहीन प्राकृतिक आश्चर्य से, यहां कुछ अविश्वसनीय जगहें और अनुभव पूंजी शहर की पेशकश की है।")</f>
        <v>हजारों वर्षों की संस्कृति और इतिहास को अंतहीन प्राकृतिक आश्चर्य से, यहां कुछ अविश्वसनीय जगहें और अनुभव पूंजी शहर की पेशकश की है।</v>
      </c>
    </row>
    <row r="2980">
      <c r="A2980" s="1" t="s">
        <v>2954</v>
      </c>
      <c r="B2980" s="2" t="str">
        <f>IFERROR(__xludf.DUMMYFUNCTION("GOOGLETRANSLATE(A2980,""en"",""hi"")"),"गिरावट - आश्चर्यजनक पन्ना आंख दोनों तरफ हैं।")</f>
        <v>गिरावट - आश्चर्यजनक पन्ना आंख दोनों तरफ हैं।</v>
      </c>
    </row>
    <row r="2981">
      <c r="A2981" s="1" t="s">
        <v>2955</v>
      </c>
      <c r="B2981" s="2" t="str">
        <f>IFERROR(__xludf.DUMMYFUNCTION("GOOGLETRANSLATE(A2981,""en"",""hi"")"),"जबड़े - ड्रॉपिंग जांघ - # लाल कालीन पर उच्च स्लिट")</f>
        <v>जबड़े - ड्रॉपिंग जांघ - # लाल कालीन पर उच्च स्लिट</v>
      </c>
    </row>
    <row r="2982">
      <c r="A2982" s="1" t="s">
        <v>2956</v>
      </c>
      <c r="B2982" s="2" t="str">
        <f>IFERROR(__xludf.DUMMYFUNCTION("GOOGLETRANSLATE(A2982,""en"",""hi"")"),"व्यक्ति हमें अपने खेत का दौरा दे रहा है")</f>
        <v>व्यक्ति हमें अपने खेत का दौरा दे रहा है</v>
      </c>
    </row>
    <row r="2983">
      <c r="A2983" s="1" t="s">
        <v>2957</v>
      </c>
      <c r="B2983" s="2" t="str">
        <f>IFERROR(__xludf.DUMMYFUNCTION("GOOGLETRANSLATE(A2983,""en"",""hi"")"),"नीले आकाश, लूप के साथ धीमी गति से हवा में झंडा")</f>
        <v>नीले आकाश, लूप के साथ धीमी गति से हवा में झंडा</v>
      </c>
    </row>
    <row r="2984">
      <c r="A2984" s="1" t="s">
        <v>2958</v>
      </c>
      <c r="B2984" s="2" t="str">
        <f>IFERROR(__xludf.DUMMYFUNCTION("GOOGLETRANSLATE(A2984,""en"",""hi"")"),"इस घर को एक पेड़ के लिए एक चमकदार क्रॉस की आवश्यकता होगी ताकि यह बेचने में मदद करेगी ताकि आंगन एक गड़बड़ हो जाए।")</f>
        <v>इस घर को एक पेड़ के लिए एक चमकदार क्रॉस की आवश्यकता होगी ताकि यह बेचने में मदद करेगी ताकि आंगन एक गड़बड़ हो जाए।</v>
      </c>
    </row>
    <row r="2985">
      <c r="A2985" s="1" t="s">
        <v>2959</v>
      </c>
      <c r="B2985" s="2" t="str">
        <f>IFERROR(__xludf.DUMMYFUNCTION("GOOGLETRANSLATE(A2985,""en"",""hi"")"),"इमारत के सामने से फोटो खिंचवाया।")</f>
        <v>इमारत के सामने से फोटो खिंचवाया।</v>
      </c>
    </row>
    <row r="2986">
      <c r="A2986" s="1" t="s">
        <v>2960</v>
      </c>
      <c r="B2986" s="2" t="str">
        <f>IFERROR(__xludf.DUMMYFUNCTION("GOOGLETRANSLATE(A2986,""en"",""hi"")"),"खंडहर में 1 9 00 के बर्न की क्षैतिज छवि")</f>
        <v>खंडहर में 1 9 00 के बर्न की क्षैतिज छवि</v>
      </c>
    </row>
    <row r="2987">
      <c r="A2987" s="1" t="s">
        <v>2961</v>
      </c>
      <c r="B2987" s="2" t="str">
        <f>IFERROR(__xludf.DUMMYFUNCTION("GOOGLETRANSLATE(A2987,""en"",""hi"")"),"बच्चों और पिताजी हाथ मेज पर एक रोलिंग पिन के साथ आटा लुढ़का")</f>
        <v>बच्चों और पिताजी हाथ मेज पर एक रोलिंग पिन के साथ आटा लुढ़का</v>
      </c>
    </row>
    <row r="2988">
      <c r="A2988" s="1" t="s">
        <v>2962</v>
      </c>
      <c r="B2988" s="2" t="str">
        <f>IFERROR(__xludf.DUMMYFUNCTION("GOOGLETRANSLATE(A2988,""en"",""hi"")"),"पश्चिम में एक मध्यकालीन महल के कालकोठरी")</f>
        <v>पश्चिम में एक मध्यकालीन महल के कालकोठरी</v>
      </c>
    </row>
    <row r="2989">
      <c r="A2989" s="1" t="s">
        <v>2963</v>
      </c>
      <c r="B2989" s="2" t="str">
        <f>IFERROR(__xludf.DUMMYFUNCTION("GOOGLETRANSLATE(A2989,""en"",""hi"")"),"थ्रिलर फिल्म 28842 के प्रीमियर में अभिनेता")</f>
        <v>थ्रिलर फिल्म 28842 के प्रीमियर में अभिनेता</v>
      </c>
    </row>
    <row r="2990">
      <c r="A2990" s="1" t="s">
        <v>2964</v>
      </c>
      <c r="B2990" s="2" t="str">
        <f>IFERROR(__xludf.DUMMYFUNCTION("GOOGLETRANSLATE(A2990,""en"",""hi"")"),"आप पहली बार अपनी भौहें कैसे आकार देते हैं")</f>
        <v>आप पहली बार अपनी भौहें कैसे आकार देते हैं</v>
      </c>
    </row>
    <row r="2991">
      <c r="A2991" s="1" t="s">
        <v>2965</v>
      </c>
      <c r="B2991" s="2" t="str">
        <f>IFERROR(__xludf.DUMMYFUNCTION("GOOGLETRANSLATE(A2991,""en"",""hi"")"),"वुड्स में एक कवर वन बर्फ का शीतकालीन परिदृश्य")</f>
        <v>वुड्स में एक कवर वन बर्फ का शीतकालीन परिदृश्य</v>
      </c>
    </row>
    <row r="2992">
      <c r="A2992" s="1" t="s">
        <v>136</v>
      </c>
      <c r="B2992" s="2" t="str">
        <f>IFERROR(__xludf.DUMMYFUNCTION("GOOGLETRANSLATE(A2992,""en"",""hi"")"),"लड़कियों बास्केटबॉल खेल से छवियां।")</f>
        <v>लड़कियों बास्केटबॉल खेल से छवियां।</v>
      </c>
    </row>
    <row r="2993">
      <c r="A2993" s="1" t="s">
        <v>2966</v>
      </c>
      <c r="B2993" s="2" t="str">
        <f>IFERROR(__xludf.DUMMYFUNCTION("GOOGLETRANSLATE(A2993,""en"",""hi"")"),"जब पूरा हो गया तो चीनी नगर पालिका दुनिया की दूसरी सबसे ऊंची इमारत होगी")</f>
        <v>जब पूरा हो गया तो चीनी नगर पालिका दुनिया की दूसरी सबसे ऊंची इमारत होगी</v>
      </c>
    </row>
    <row r="2994">
      <c r="A2994" s="1" t="s">
        <v>2967</v>
      </c>
      <c r="B2994" s="2" t="str">
        <f>IFERROR(__xludf.DUMMYFUNCTION("GOOGLETRANSLATE(A2994,""en"",""hi"")"),"एक ग्रे पृष्ठभूमि पर धातु की गेंदें युक्त पालना।")</f>
        <v>एक ग्रे पृष्ठभूमि पर धातु की गेंदें युक्त पालना।</v>
      </c>
    </row>
    <row r="2995">
      <c r="A2995" s="1" t="s">
        <v>2968</v>
      </c>
      <c r="B2995" s="2" t="str">
        <f>IFERROR(__xludf.DUMMYFUNCTION("GOOGLETRANSLATE(A2995,""en"",""hi"")"),"एक सफेद पृष्ठभूमि पर जंगली फूलों का गुलदस्ता")</f>
        <v>एक सफेद पृष्ठभूमि पर जंगली फूलों का गुलदस्ता</v>
      </c>
    </row>
    <row r="2996">
      <c r="A2996" s="1" t="s">
        <v>2969</v>
      </c>
      <c r="B2996" s="2" t="str">
        <f>IFERROR(__xludf.DUMMYFUNCTION("GOOGLETRANSLATE(A2996,""en"",""hi"")"),"व्यक्ति, यह जन्मदिन बहुत खुश घंटे और कई खुशहाल जन्मदिन के साथ आपके जीवन से भरा हो सकता है, जो अभी तक आने वाले हैं।")</f>
        <v>व्यक्ति, यह जन्मदिन बहुत खुश घंटे और कई खुशहाल जन्मदिन के साथ आपके जीवन से भरा हो सकता है, जो अभी तक आने वाले हैं।</v>
      </c>
    </row>
    <row r="2997">
      <c r="A2997" s="1" t="s">
        <v>2970</v>
      </c>
      <c r="B2997" s="2" t="str">
        <f>IFERROR(__xludf.DUMMYFUNCTION("GOOGLETRANSLATE(A2997,""en"",""hi"")"),"हाल के वर्षों में लहर एक लोकप्रिय टैटू साबित हुई है।")</f>
        <v>हाल के वर्षों में लहर एक लोकप्रिय टैटू साबित हुई है।</v>
      </c>
    </row>
    <row r="2998">
      <c r="A2998" s="1" t="s">
        <v>2971</v>
      </c>
      <c r="B2998" s="2" t="str">
        <f>IFERROR(__xludf.DUMMYFUNCTION("GOOGLETRANSLATE(A2998,""en"",""hi"")"),"राजनेता के सदस्य संसदीय सत्र के दौरान राष्ट्रपति को लगाए जाने के लिए एक प्रस्ताव आगे बढ़ते हैं।")</f>
        <v>राजनेता के सदस्य संसदीय सत्र के दौरान राष्ट्रपति को लगाए जाने के लिए एक प्रस्ताव आगे बढ़ते हैं।</v>
      </c>
    </row>
    <row r="2999">
      <c r="A2999" s="1" t="s">
        <v>2972</v>
      </c>
      <c r="B2999" s="2" t="str">
        <f>IFERROR(__xludf.DUMMYFUNCTION("GOOGLETRANSLATE(A2999,""en"",""hi"")"),"फाइल फोटो अपने शादी समारोह के बाद समारोह और महान व्यक्ति दिनांकित।")</f>
        <v>फाइल फोटो अपने शादी समारोह के बाद समारोह और महान व्यक्ति दिनांकित।</v>
      </c>
    </row>
    <row r="3000">
      <c r="A3000" s="1" t="s">
        <v>2973</v>
      </c>
      <c r="B3000" s="2" t="str">
        <f>IFERROR(__xludf.DUMMYFUNCTION("GOOGLETRANSLATE(A3000,""en"",""hi"")"),"समुद्र तटीय शहर में बंद दुकानें")</f>
        <v>समुद्र तटीय शहर में बंद दुकानें</v>
      </c>
    </row>
    <row r="3001">
      <c r="A3001" s="1" t="s">
        <v>2974</v>
      </c>
      <c r="B3001" s="2" t="str">
        <f>IFERROR(__xludf.DUMMYFUNCTION("GOOGLETRANSLATE(A3001,""en"",""hi"")"),"केंद्रित आदमी अपने रहने - कमरे में एक किताब पढ़ रहा है")</f>
        <v>केंद्रित आदमी अपने रहने - कमरे में एक किताब पढ़ रहा है</v>
      </c>
    </row>
    <row r="3002">
      <c r="A3002" s="1" t="s">
        <v>2975</v>
      </c>
      <c r="B3002" s="2" t="str">
        <f>IFERROR(__xludf.DUMMYFUNCTION("GOOGLETRANSLATE(A3002,""en"",""hi"")"),"संपत्ति छवि # एक बिस्तर रहो")</f>
        <v>संपत्ति छवि # एक बिस्तर रहो</v>
      </c>
    </row>
    <row r="3003">
      <c r="A3003" s="1" t="s">
        <v>2976</v>
      </c>
      <c r="B3003" s="2" t="str">
        <f>IFERROR(__xludf.DUMMYFUNCTION("GOOGLETRANSLATE(A3003,""en"",""hi"")"),"छवि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3004">
      <c r="A3004" s="1" t="s">
        <v>2977</v>
      </c>
      <c r="B3004" s="2" t="str">
        <f>IFERROR(__xludf.DUMMYFUNCTION("GOOGLETRANSLATE(A3004,""en"",""hi"")"),"लड़की कार्यालय में बैठी है और फोन पर बात कर रही है और उसके हाथ में एक संभाल कर रखती है")</f>
        <v>लड़की कार्यालय में बैठी है और फोन पर बात कर रही है और उसके हाथ में एक संभाल कर रखती है</v>
      </c>
    </row>
    <row r="3005">
      <c r="A3005" s="1" t="s">
        <v>2978</v>
      </c>
      <c r="B3005" s="2" t="str">
        <f>IFERROR(__xludf.DUMMYFUNCTION("GOOGLETRANSLATE(A3005,""en"",""hi"")"),"शादी के रिसेप्शन के लिए चलना")</f>
        <v>शादी के रिसेप्शन के लिए चलना</v>
      </c>
    </row>
    <row r="3006">
      <c r="A3006" s="1" t="s">
        <v>2979</v>
      </c>
      <c r="B3006" s="2" t="str">
        <f>IFERROR(__xludf.DUMMYFUNCTION("GOOGLETRANSLATE(A3006,""en"",""hi"")"),"फिल्मांकन स्थान पर आर्किटेक्चर में एक अनुबंध")</f>
        <v>फिल्मांकन स्थान पर आर्किटेक्चर में एक अनुबंध</v>
      </c>
    </row>
    <row r="3007">
      <c r="A3007" s="1" t="s">
        <v>2980</v>
      </c>
      <c r="B3007" s="2" t="str">
        <f>IFERROR(__xludf.DUMMYFUNCTION("GOOGLETRANSLATE(A3007,""en"",""hi"")"),"रात के खाने पर पोर्टफोलियो से बाहर निकलना")</f>
        <v>रात के खाने पर पोर्टफोलियो से बाहर निकलना</v>
      </c>
    </row>
    <row r="3008">
      <c r="A3008" s="1" t="s">
        <v>2981</v>
      </c>
      <c r="B3008" s="2" t="str">
        <f>IFERROR(__xludf.DUMMYFUNCTION("GOOGLETRANSLATE(A3008,""en"",""hi"")"),"हेलोवीन, एक नारंगी पृष्ठभूमि पर उड़ने वाली चमगादड़ का सेट")</f>
        <v>हेलोवीन, एक नारंगी पृष्ठभूमि पर उड़ने वाली चमगादड़ का सेट</v>
      </c>
    </row>
    <row r="3009">
      <c r="A3009" s="1" t="s">
        <v>2982</v>
      </c>
      <c r="B3009" s="2" t="str">
        <f>IFERROR(__xludf.DUMMYFUNCTION("GOOGLETRANSLATE(A3009,""en"",""hi"")"),"पंखुड़ियों ने अपने समकालीन घर में आकर्षक महिला के साथ इस रोमांटिक दृश्य के फर्श को कवर किया")</f>
        <v>पंखुड़ियों ने अपने समकालीन घर में आकर्षक महिला के साथ इस रोमांटिक दृश्य के फर्श को कवर किया</v>
      </c>
    </row>
    <row r="3010">
      <c r="A3010" s="1" t="s">
        <v>2983</v>
      </c>
      <c r="B3010" s="2" t="str">
        <f>IFERROR(__xludf.DUMMYFUNCTION("GOOGLETRANSLATE(A3010,""en"",""hi"")"),"कोई केवल कल्पना कर सकता है कि जब फुटबॉल खिलाड़ी शहर के लिए सलामी बल्लेबाज में स्लॉट किया गया था।")</f>
        <v>कोई केवल कल्पना कर सकता है कि जब फुटबॉल खिलाड़ी शहर के लिए सलामी बल्लेबाज में स्लॉट किया गया था।</v>
      </c>
    </row>
    <row r="3011">
      <c r="A3011" s="1" t="s">
        <v>2984</v>
      </c>
      <c r="B3011" s="2" t="str">
        <f>IFERROR(__xludf.DUMMYFUNCTION("GOOGLETRANSLATE(A3011,""en"",""hi"")"),"अभिनेता को इस कार्यक्रम में पुरस्कार प्राप्त होता है।")</f>
        <v>अभिनेता को इस कार्यक्रम में पुरस्कार प्राप्त होता है।</v>
      </c>
    </row>
    <row r="3012">
      <c r="A3012" s="1" t="s">
        <v>2985</v>
      </c>
      <c r="B3012" s="2" t="str">
        <f>IFERROR(__xludf.DUMMYFUNCTION("GOOGLETRANSLATE(A3012,""en"",""hi"")"),"आउटलेट की एक मंजिल योजना बनाएं।")</f>
        <v>आउटलेट की एक मंजिल योजना बनाएं।</v>
      </c>
    </row>
    <row r="3013">
      <c r="A3013" s="1" t="s">
        <v>2986</v>
      </c>
      <c r="B3013" s="2" t="str">
        <f>IFERROR(__xludf.DUMMYFUNCTION("GOOGLETRANSLATE(A3013,""en"",""hi"")"),"कैमरे से दूर देखकर एक युवा महिला हंसी")</f>
        <v>कैमरे से दूर देखकर एक युवा महिला हंसी</v>
      </c>
    </row>
    <row r="3014">
      <c r="A3014" s="1" t="s">
        <v>2987</v>
      </c>
      <c r="B3014" s="2" t="str">
        <f>IFERROR(__xludf.DUMMYFUNCTION("GOOGLETRANSLATE(A3014,""en"",""hi"")"),"वॉलपेपर को विभिन्न आकारों में आदेश दिया जा सकता है।")</f>
        <v>वॉलपेपर को विभिन्न आकारों में आदेश दिया जा सकता है।</v>
      </c>
    </row>
    <row r="3015">
      <c r="A3015" s="1" t="s">
        <v>2988</v>
      </c>
      <c r="B3015" s="2" t="str">
        <f>IFERROR(__xludf.DUMMYFUNCTION("GOOGLETRANSLATE(A3015,""en"",""hi"")"),"ओपन हैंड आइकन थर्मामीटर का तापमान दिखाता है")</f>
        <v>ओपन हैंड आइकन थर्मामीटर का तापमान दिखाता है</v>
      </c>
    </row>
    <row r="3016">
      <c r="A3016" s="1" t="s">
        <v>2989</v>
      </c>
      <c r="B3016" s="2" t="str">
        <f>IFERROR(__xludf.DUMMYFUNCTION("GOOGLETRANSLATE(A3016,""en"",""hi"")"),"मैच के दौरान प्रतिस्थापित होने के बाद ओलंपिक एथलीट फुटबॉल खिलाड़ी द्वारा बधाई दी गई है")</f>
        <v>मैच के दौरान प्रतिस्थापित होने के बाद ओलंपिक एथलीट फुटबॉल खिलाड़ी द्वारा बधाई दी गई है</v>
      </c>
    </row>
    <row r="3017">
      <c r="A3017" s="1" t="s">
        <v>2990</v>
      </c>
      <c r="B3017" s="2" t="str">
        <f>IFERROR(__xludf.DUMMYFUNCTION("GOOGLETRANSLATE(A3017,""en"",""hi"")"),"रॉक क्लाइंबिंग की शाम से वापस")</f>
        <v>रॉक क्लाइंबिंग की शाम से वापस</v>
      </c>
    </row>
    <row r="3018">
      <c r="A3018" s="1" t="s">
        <v>2991</v>
      </c>
      <c r="B3018" s="2" t="str">
        <f>IFERROR(__xludf.DUMMYFUNCTION("GOOGLETRANSLATE(A3018,""en"",""hi"")"),"चट्टानों पर पानी से बाहर निकलने की कोशिश में खुली पीठ के साथ कछुआ")</f>
        <v>चट्टानों पर पानी से बाहर निकलने की कोशिश में खुली पीठ के साथ कछुआ</v>
      </c>
    </row>
    <row r="3019">
      <c r="A3019" s="1" t="s">
        <v>2992</v>
      </c>
      <c r="B3019" s="2" t="str">
        <f>IFERROR(__xludf.DUMMYFUNCTION("GOOGLETRANSLATE(A3019,""en"",""hi"")"),"यदि यह एक लड़की है, तो व्यक्ति स्टाइलिश होगा!")</f>
        <v>यदि यह एक लड़की है, तो व्यक्ति स्टाइलिश होगा!</v>
      </c>
    </row>
    <row r="3020">
      <c r="A3020" s="1" t="s">
        <v>2993</v>
      </c>
      <c r="B3020" s="2" t="str">
        <f>IFERROR(__xludf.DUMMYFUNCTION("GOOGLETRANSLATE(A3020,""en"",""hi"")"),"एक चलने वाले घोड़े का रंगीन हाथ स्केच")</f>
        <v>एक चलने वाले घोड़े का रंगीन हाथ स्केच</v>
      </c>
    </row>
    <row r="3021">
      <c r="A3021" s="1" t="s">
        <v>2994</v>
      </c>
      <c r="B3021" s="2" t="str">
        <f>IFERROR(__xludf.DUMMYFUNCTION("GOOGLETRANSLATE(A3021,""en"",""hi"")"),"एक ऐप आइकन के रूप में लोगो।")</f>
        <v>एक ऐप आइकन के रूप में लोगो।</v>
      </c>
    </row>
    <row r="3022">
      <c r="A3022" s="1" t="s">
        <v>2995</v>
      </c>
      <c r="B3022" s="2" t="str">
        <f>IFERROR(__xludf.DUMMYFUNCTION("GOOGLETRANSLATE(A3022,""en"",""hi"")"),"सूर्योदय पर महासागर की छवि।")</f>
        <v>सूर्योदय पर महासागर की छवि।</v>
      </c>
    </row>
    <row r="3023">
      <c r="A3023" s="1" t="s">
        <v>2996</v>
      </c>
      <c r="B3023" s="2" t="str">
        <f>IFERROR(__xludf.DUMMYFUNCTION("GOOGLETRANSLATE(A3023,""en"",""hi"")"),"सफेद पृष्ठभूमि पर एक कार शॉट का एक स्केल्ड डाउन मॉडल")</f>
        <v>सफेद पृष्ठभूमि पर एक कार शॉट का एक स्केल्ड डाउन मॉडल</v>
      </c>
    </row>
    <row r="3024">
      <c r="A3024" s="1" t="s">
        <v>2997</v>
      </c>
      <c r="B3024" s="2" t="str">
        <f>IFERROR(__xludf.DUMMYFUNCTION("GOOGLETRANSLATE(A3024,""en"",""hi"")"),"भाई और बहन समुद्र तट पर चल रही है")</f>
        <v>भाई और बहन समुद्र तट पर चल रही है</v>
      </c>
    </row>
    <row r="3025">
      <c r="A3025" s="1" t="s">
        <v>2998</v>
      </c>
      <c r="B3025" s="2" t="str">
        <f>IFERROR(__xludf.DUMMYFUNCTION("GOOGLETRANSLATE(A3025,""en"",""hi"")"),"एक लाल हेडस्कार्फ़ में लिपटे एक लड़की का पोर्ट्रेट")</f>
        <v>एक लाल हेडस्कार्फ़ में लिपटे एक लड़की का पोर्ट्रेट</v>
      </c>
    </row>
    <row r="3026">
      <c r="A3026" s="1" t="s">
        <v>2999</v>
      </c>
      <c r="B3026" s="2" t="str">
        <f>IFERROR(__xludf.DUMMYFUNCTION("GOOGLETRANSLATE(A3026,""en"",""hi"")"),"एक स्वस्थ सलाद के लिए सामग्री")</f>
        <v>एक स्वस्थ सलाद के लिए सामग्री</v>
      </c>
    </row>
    <row r="3027">
      <c r="A3027" s="1" t="s">
        <v>3000</v>
      </c>
      <c r="B3027" s="2" t="str">
        <f>IFERROR(__xludf.DUMMYFUNCTION("GOOGLETRANSLATE(A3027,""en"",""hi"")"),"एक और डिश: मीठे और खट्टा सॉस के साथ मछली।")</f>
        <v>एक और डिश: मीठे और खट्टा सॉस के साथ मछली।</v>
      </c>
    </row>
    <row r="3028">
      <c r="A3028" s="1" t="s">
        <v>1731</v>
      </c>
      <c r="B3028" s="2" t="str">
        <f>IFERROR(__xludf.DUMMYFUNCTION("GOOGLETRANSLATE(A3028,""en"",""hi"")"),"डिजिटल कला # के लिए चुनी गई है")</f>
        <v>डिजिटल कला # के लिए चुनी गई है</v>
      </c>
    </row>
    <row r="3029">
      <c r="A3029" s="1" t="s">
        <v>3001</v>
      </c>
      <c r="B3029" s="2" t="str">
        <f>IFERROR(__xludf.DUMMYFUNCTION("GOOGLETRANSLATE(A3029,""en"",""hi"")"),"एक कॉफी टेबल पर पुष्प व्यवस्था")</f>
        <v>एक कॉफी टेबल पर पुष्प व्यवस्था</v>
      </c>
    </row>
    <row r="3030">
      <c r="A3030" s="1" t="s">
        <v>3002</v>
      </c>
      <c r="B3030" s="2" t="str">
        <f>IFERROR(__xludf.DUMMYFUNCTION("GOOGLETRANSLATE(A3030,""en"",""hi"")"),"सम्मान में जमीन के बगल में खोला गया")</f>
        <v>सम्मान में जमीन के बगल में खोला गया</v>
      </c>
    </row>
    <row r="3031">
      <c r="A3031" s="1" t="s">
        <v>3003</v>
      </c>
      <c r="B3031" s="2" t="str">
        <f>IFERROR(__xludf.DUMMYFUNCTION("GOOGLETRANSLATE(A3031,""en"",""hi"")"),"और इसके नीचे पीले कैनो का लिथोग्राफ।")</f>
        <v>और इसके नीचे पीले कैनो का लिथोग्राफ।</v>
      </c>
    </row>
    <row r="3032">
      <c r="A3032" s="1" t="s">
        <v>3004</v>
      </c>
      <c r="B3032" s="2" t="str">
        <f>IFERROR(__xludf.DUMMYFUNCTION("GOOGLETRANSLATE(A3032,""en"",""hi"")"),"मिल व्यक्ति के शांत जल में दिखाई देता है")</f>
        <v>मिल व्यक्ति के शांत जल में दिखाई देता है</v>
      </c>
    </row>
    <row r="3033">
      <c r="A3033" s="1" t="s">
        <v>3005</v>
      </c>
      <c r="B3033" s="2" t="str">
        <f>IFERROR(__xludf.DUMMYFUNCTION("GOOGLETRANSLATE(A3033,""en"",""hi"")"),"एक डेयरी फार्म पर गाय")</f>
        <v>एक डेयरी फार्म पर गाय</v>
      </c>
    </row>
    <row r="3034">
      <c r="A3034" s="1" t="s">
        <v>3006</v>
      </c>
      <c r="B3034" s="2" t="str">
        <f>IFERROR(__xludf.DUMMYFUNCTION("GOOGLETRANSLATE(A3034,""en"",""hi"")"),"शरद ऋतु एकल पत्ती सफेद पृष्ठभूमि पर अलग")</f>
        <v>शरद ऋतु एकल पत्ती सफेद पृष्ठभूमि पर अलग</v>
      </c>
    </row>
    <row r="3035">
      <c r="A3035" s="1" t="s">
        <v>3007</v>
      </c>
      <c r="B3035" s="2" t="str">
        <f>IFERROR(__xludf.DUMMYFUNCTION("GOOGLETRANSLATE(A3035,""en"",""hi"")"),"एक ताजा पीला नींबू पानी से धोया जा रहा है")</f>
        <v>एक ताजा पीला नींबू पानी से धोया जा रहा है</v>
      </c>
    </row>
    <row r="3036">
      <c r="A3036" s="1" t="s">
        <v>3008</v>
      </c>
      <c r="B3036" s="2" t="str">
        <f>IFERROR(__xludf.DUMMYFUNCTION("GOOGLETRANSLATE(A3036,""en"",""hi"")"),"लाल शॉर्ट्स और ब्लैक टी शर्ट जॉगिंग, अल्फा चैनल में एक पुरुष का पिछला दृश्य")</f>
        <v>लाल शॉर्ट्स और ब्लैक टी शर्ट जॉगिंग, अल्फा चैनल में एक पुरुष का पिछला दृश्य</v>
      </c>
    </row>
    <row r="3037">
      <c r="A3037" s="1" t="s">
        <v>3009</v>
      </c>
      <c r="B3037" s="2" t="str">
        <f>IFERROR(__xludf.DUMMYFUNCTION("GOOGLETRANSLATE(A3037,""en"",""hi"")"),"प्रतिबिंबित दीवारों का जादू")</f>
        <v>प्रतिबिंबित दीवारों का जादू</v>
      </c>
    </row>
    <row r="3038">
      <c r="A3038" s="1" t="s">
        <v>3010</v>
      </c>
      <c r="B3038" s="2" t="str">
        <f>IFERROR(__xludf.DUMMYFUNCTION("GOOGLETRANSLATE(A3038,""en"",""hi"")"),"लोगों ने सड़क पार करने की कोशिश कर एक बड़े पुडल को छोड़ दिया")</f>
        <v>लोगों ने सड़क पार करने की कोशिश कर एक बड़े पुडल को छोड़ दिया</v>
      </c>
    </row>
    <row r="3039">
      <c r="A3039" s="1" t="s">
        <v>3011</v>
      </c>
      <c r="B3039" s="2" t="str">
        <f>IFERROR(__xludf.DUMMYFUNCTION("GOOGLETRANSLATE(A3039,""en"",""hi"")"),"इसके चारों ओर कई अन्य इमारतों के साथ नदी द्वारा महल की दूरी से देखें")</f>
        <v>इसके चारों ओर कई अन्य इमारतों के साथ नदी द्वारा महल की दूरी से देखें</v>
      </c>
    </row>
    <row r="3040">
      <c r="A3040" s="1" t="s">
        <v>3012</v>
      </c>
      <c r="B3040" s="2" t="str">
        <f>IFERROR(__xludf.DUMMYFUNCTION("GOOGLETRANSLATE(A3040,""en"",""hi"")"),"अपने सपनों के बाल चाहते हैं? सिर")</f>
        <v>अपने सपनों के बाल चाहते हैं? सिर</v>
      </c>
    </row>
    <row r="3041">
      <c r="A3041" s="1" t="s">
        <v>3013</v>
      </c>
      <c r="B3041" s="2" t="str">
        <f>IFERROR(__xludf.DUMMYFUNCTION("GOOGLETRANSLATE(A3041,""en"",""hi"")"),"यह केबिन झील पर है।")</f>
        <v>यह केबिन झील पर है।</v>
      </c>
    </row>
    <row r="3042">
      <c r="A3042" s="1" t="s">
        <v>3014</v>
      </c>
      <c r="B3042" s="2" t="str">
        <f>IFERROR(__xludf.DUMMYFUNCTION("GOOGLETRANSLATE(A3042,""en"",""hi"")"),"चित्रकारी कलाकार कोई साधारण व्यक्ति नहीं था, और उसकी कला इसे साबित करती है!")</f>
        <v>चित्रकारी कलाकार कोई साधारण व्यक्ति नहीं था, और उसकी कला इसे साबित करती है!</v>
      </c>
    </row>
    <row r="3043">
      <c r="A3043" s="1" t="s">
        <v>3015</v>
      </c>
      <c r="B3043" s="2" t="str">
        <f>IFERROR(__xludf.DUMMYFUNCTION("GOOGLETRANSLATE(A3043,""en"",""hi"")"),"एक वसंत दोपहर पर जैविक प्रजाति")</f>
        <v>एक वसंत दोपहर पर जैविक प्रजाति</v>
      </c>
    </row>
    <row r="3044">
      <c r="A3044" s="1" t="s">
        <v>3016</v>
      </c>
      <c r="B3044" s="2" t="str">
        <f>IFERROR(__xludf.DUMMYFUNCTION("GOOGLETRANSLATE(A3044,""en"",""hi"")"),"एक राहत में देवता का चित्रण")</f>
        <v>एक राहत में देवता का चित्रण</v>
      </c>
    </row>
    <row r="3045">
      <c r="A3045" s="1" t="s">
        <v>3017</v>
      </c>
      <c r="B3045" s="2" t="str">
        <f>IFERROR(__xludf.DUMMYFUNCTION("GOOGLETRANSLATE(A3045,""en"",""hi"")"),"कोई प्रवेश द्वार के लिए सड़क के संकेतों की विविधता")</f>
        <v>कोई प्रवेश द्वार के लिए सड़क के संकेतों की विविधता</v>
      </c>
    </row>
    <row r="3046">
      <c r="A3046" s="1" t="s">
        <v>3018</v>
      </c>
      <c r="B3046" s="2" t="str">
        <f>IFERROR(__xludf.DUMMYFUNCTION("GOOGLETRANSLATE(A3046,""en"",""hi"")"),"मुझे लगता है कि मैं एक संपूर्ण पृष्ठ दान कर सकता हूं।")</f>
        <v>मुझे लगता है कि मैं एक संपूर्ण पृष्ठ दान कर सकता हूं।</v>
      </c>
    </row>
    <row r="3047">
      <c r="A3047" s="1" t="s">
        <v>3019</v>
      </c>
      <c r="B3047" s="2" t="str">
        <f>IFERROR(__xludf.DUMMYFUNCTION("GOOGLETRANSLATE(A3047,""en"",""hi"")"),"महिला मीटर में व्यक्ति को धड़कता है।")</f>
        <v>महिला मीटर में व्यक्ति को धड़कता है।</v>
      </c>
    </row>
    <row r="3048">
      <c r="A3048" s="1" t="s">
        <v>3020</v>
      </c>
      <c r="B3048" s="2" t="str">
        <f>IFERROR(__xludf.DUMMYFUNCTION("GOOGLETRANSLATE(A3048,""en"",""hi"")"),"व्यक्ति की तस्वीर, कुत्ता।")</f>
        <v>व्यक्ति की तस्वीर, कुत्ता।</v>
      </c>
    </row>
    <row r="3049">
      <c r="A3049" s="1" t="s">
        <v>3021</v>
      </c>
      <c r="B3049" s="2" t="str">
        <f>IFERROR(__xludf.DUMMYFUNCTION("GOOGLETRANSLATE(A3049,""en"",""hi"")"),"ताजा तारीखें व्यक्ति के शहर में एक बाजार में अन्य फलों के बीच डंठल पर लटका")</f>
        <v>ताजा तारीखें व्यक्ति के शहर में एक बाजार में अन्य फलों के बीच डंठल पर लटका</v>
      </c>
    </row>
    <row r="3050">
      <c r="A3050" s="1" t="s">
        <v>3022</v>
      </c>
      <c r="B3050" s="2" t="str">
        <f>IFERROR(__xludf.DUMMYFUNCTION("GOOGLETRANSLATE(A3050,""en"",""hi"")"),"एक छोटी झील में बथिंग जेटी")</f>
        <v>एक छोटी झील में बथिंग जेटी</v>
      </c>
    </row>
    <row r="3051">
      <c r="A3051" s="1" t="s">
        <v>3023</v>
      </c>
      <c r="B3051" s="2" t="str">
        <f>IFERROR(__xludf.DUMMYFUNCTION("GOOGLETRANSLATE(A3051,""en"",""hi"")"),"एक बच्चे के हाथी को बंद करें")</f>
        <v>एक बच्चे के हाथी को बंद करें</v>
      </c>
    </row>
    <row r="3052">
      <c r="A3052" s="1" t="s">
        <v>3024</v>
      </c>
      <c r="B3052" s="2" t="str">
        <f>IFERROR(__xludf.DUMMYFUNCTION("GOOGLETRANSLATE(A3052,""en"",""hi"")"),"पॉप कलाकार साप्ताहिक पार्टी नाइट जी-ए-वाई में एकल ट्रैक और लड़के बैंड कलाकार हिट करता है।")</f>
        <v>पॉप कलाकार साप्ताहिक पार्टी नाइट जी-ए-वाई में एकल ट्रैक और लड़के बैंड कलाकार हिट करता है।</v>
      </c>
    </row>
    <row r="3053">
      <c r="A3053" s="1" t="s">
        <v>3025</v>
      </c>
      <c r="B3053" s="2" t="str">
        <f>IFERROR(__xludf.DUMMYFUNCTION("GOOGLETRANSLATE(A3053,""en"",""hi"")"),"जाम्बेज़ी देश संपत्ति बिक्री के लिए संपत्ति।")</f>
        <v>जाम्बेज़ी देश संपत्ति बिक्री के लिए संपत्ति।</v>
      </c>
    </row>
    <row r="3054">
      <c r="A3054" s="1" t="s">
        <v>3026</v>
      </c>
      <c r="B3054" s="2" t="str">
        <f>IFERROR(__xludf.DUMMYFUNCTION("GOOGLETRANSLATE(A3054,""en"",""hi"")"),"विवाह नज़र और अनंत काल के साथ सुनहरा अंगूठी है")</f>
        <v>विवाह नज़र और अनंत काल के साथ सुनहरा अंगूठी है</v>
      </c>
    </row>
    <row r="3055">
      <c r="A3055" s="1" t="s">
        <v>3027</v>
      </c>
      <c r="B3055" s="2" t="str">
        <f>IFERROR(__xludf.DUMMYFUNCTION("GOOGLETRANSLATE(A3055,""en"",""hi"")"),"उसकी नाक पर एक तितली के साथ छोटी लड़की")</f>
        <v>उसकी नाक पर एक तितली के साथ छोटी लड़की</v>
      </c>
    </row>
    <row r="3056">
      <c r="A3056" s="1" t="s">
        <v>3028</v>
      </c>
      <c r="B3056" s="2" t="str">
        <f>IFERROR(__xludf.DUMMYFUNCTION("GOOGLETRANSLATE(A3056,""en"",""hi"")"),"घास के गोल गांठ ग्रामीण इलाकों में पंक्तियों में हैं")</f>
        <v>घास के गोल गांठ ग्रामीण इलाकों में पंक्तियों में हैं</v>
      </c>
    </row>
    <row r="3057">
      <c r="A3057" s="1" t="s">
        <v>3029</v>
      </c>
      <c r="B3057" s="2" t="str">
        <f>IFERROR(__xludf.DUMMYFUNCTION("GOOGLETRANSLATE(A3057,""en"",""hi"")"),"इसके पंखों के साथ एक पौधे पर एक तितली भूमि फैलती है")</f>
        <v>इसके पंखों के साथ एक पौधे पर एक तितली भूमि फैलती है</v>
      </c>
    </row>
    <row r="3058">
      <c r="A3058" s="1" t="s">
        <v>3030</v>
      </c>
      <c r="B3058" s="2" t="str">
        <f>IFERROR(__xludf.DUMMYFUNCTION("GOOGLETRANSLATE(A3058,""en"",""hi"")"),"फोटो दिन के दौरान पिचर पॉज़")</f>
        <v>फोटो दिन के दौरान पिचर पॉज़</v>
      </c>
    </row>
    <row r="3059">
      <c r="A3059" s="1" t="s">
        <v>3031</v>
      </c>
      <c r="B3059" s="2" t="str">
        <f>IFERROR(__xludf.DUMMYFUNCTION("GOOGLETRANSLATE(A3059,""en"",""hi"")"),"समुद्र तट पर एक घोड़े की सवारी करने वाला युवक")</f>
        <v>समुद्र तट पर एक घोड़े की सवारी करने वाला युवक</v>
      </c>
    </row>
    <row r="3060">
      <c r="A3060" s="1" t="s">
        <v>3032</v>
      </c>
      <c r="B3060" s="2" t="str">
        <f>IFERROR(__xludf.DUMMYFUNCTION("GOOGLETRANSLATE(A3060,""en"",""hi"")"),"ज्वलनशील पदार्थों से बना फिल्म चरित्र की एक मूर्ति मुझे यकीन है कि वे इसे जलाने और फिल्म चरित्र को मारने जा रहे हैं")</f>
        <v>ज्वलनशील पदार्थों से बना फिल्म चरित्र की एक मूर्ति मुझे यकीन है कि वे इसे जलाने और फिल्म चरित्र को मारने जा रहे हैं</v>
      </c>
    </row>
    <row r="3061">
      <c r="A3061" s="1" t="s">
        <v>3033</v>
      </c>
      <c r="B3061" s="2" t="str">
        <f>IFERROR(__xludf.DUMMYFUNCTION("GOOGLETRANSLATE(A3061,""en"",""hi"")"),"वसंत में एक धूप के दिन पार्क में टहलने के लिए व्हीलचेयर में विकलांग बुजुर्ग पत्नी को ले जाया गया")</f>
        <v>वसंत में एक धूप के दिन पार्क में टहलने के लिए व्हीलचेयर में विकलांग बुजुर्ग पत्नी को ले जाया गया</v>
      </c>
    </row>
    <row r="3062">
      <c r="A3062" s="1" t="s">
        <v>3034</v>
      </c>
      <c r="B3062" s="2" t="str">
        <f>IFERROR(__xludf.DUMMYFUNCTION("GOOGLETRANSLATE(A3062,""en"",""hi"")"),"नीचे एक नरम छाया के साथ एक चमकदार नीला आइकन लक्ष्य प्रतीक।")</f>
        <v>नीचे एक नरम छाया के साथ एक चमकदार नीला आइकन लक्ष्य प्रतीक।</v>
      </c>
    </row>
    <row r="3063">
      <c r="A3063" s="1" t="s">
        <v>3035</v>
      </c>
      <c r="B3063" s="2" t="str">
        <f>IFERROR(__xludf.DUMMYFUNCTION("GOOGLETRANSLATE(A3063,""en"",""hi"")"),"किनारे पर महान व्यक्ति की पूजा की जगह का प्रकार")</f>
        <v>किनारे पर महान व्यक्ति की पूजा की जगह का प्रकार</v>
      </c>
    </row>
    <row r="3064">
      <c r="A3064" s="1" t="s">
        <v>3036</v>
      </c>
      <c r="B3064" s="2" t="str">
        <f>IFERROR(__xludf.DUMMYFUNCTION("GOOGLETRANSLATE(A3064,""en"",""hi"")"),"एक ब्लैक होल वारिंग स्पेस - डुवेट में समय!")</f>
        <v>एक ब्लैक होल वारिंग स्पेस - डुवेट में समय!</v>
      </c>
    </row>
    <row r="3065">
      <c r="A3065" s="1" t="s">
        <v>3037</v>
      </c>
      <c r="B3065" s="2" t="str">
        <f>IFERROR(__xludf.DUMMYFUNCTION("GOOGLETRANSLATE(A3065,""en"",""hi"")"),"लोग बर्फ की रिंक पर स्केटिंग करते हैं")</f>
        <v>लोग बर्फ की रिंक पर स्केटिंग करते हैं</v>
      </c>
    </row>
    <row r="3066">
      <c r="A3066" s="1" t="s">
        <v>3038</v>
      </c>
      <c r="B3066" s="2" t="str">
        <f>IFERROR(__xludf.DUMMYFUNCTION("GOOGLETRANSLATE(A3066,""en"",""hi"")"),"इस तकनीकी खंड के माध्यम से अपने रास्ते से गुजरने के लिए खर्च किए गए विशेषज्ञता को फेंक देगा।")</f>
        <v>इस तकनीकी खंड के माध्यम से अपने रास्ते से गुजरने के लिए खर्च किए गए विशेषज्ञता को फेंक देगा।</v>
      </c>
    </row>
    <row r="3067">
      <c r="A3067" s="1" t="s">
        <v>3039</v>
      </c>
      <c r="B3067" s="2" t="str">
        <f>IFERROR(__xludf.DUMMYFUNCTION("GOOGLETRANSLATE(A3067,""en"",""hi"")"),"बीमार fated जोड़ी एक थिएटर में एक साथ उनकी शादी में एक साथ पहुंचे")</f>
        <v>बीमार fated जोड़ी एक थिएटर में एक साथ उनकी शादी में एक साथ पहुंचे</v>
      </c>
    </row>
    <row r="3068">
      <c r="A3068" s="1" t="s">
        <v>3040</v>
      </c>
      <c r="B3068" s="2" t="str">
        <f>IFERROR(__xludf.DUMMYFUNCTION("GOOGLETRANSLATE(A3068,""en"",""hi"")"),"पिछले सत्रों के सभी गायब होने के बावजूद, बेसबॉल खिलाड़ी अभी भी खेल को हमेशा के रूप में कठिन खेलता है।")</f>
        <v>पिछले सत्रों के सभी गायब होने के बावजूद, बेसबॉल खिलाड़ी अभी भी खेल को हमेशा के रूप में कठिन खेलता है।</v>
      </c>
    </row>
    <row r="3069">
      <c r="A3069" s="1" t="s">
        <v>3041</v>
      </c>
      <c r="B3069" s="2" t="str">
        <f>IFERROR(__xludf.DUMMYFUNCTION("GOOGLETRANSLATE(A3069,""en"",""hi"")"),"सीफ्रंट बैकलिट और सिल्हूट में व्हीलचेयर में बूढ़ी औरत के साथ महिला")</f>
        <v>सीफ्रंट बैकलिट और सिल्हूट में व्हीलचेयर में बूढ़ी औरत के साथ महिला</v>
      </c>
    </row>
    <row r="3070">
      <c r="A3070" s="1" t="s">
        <v>3042</v>
      </c>
      <c r="B3070" s="2" t="str">
        <f>IFERROR(__xludf.DUMMYFUNCTION("GOOGLETRANSLATE(A3070,""en"",""hi"")"),"भूमि में सड़क सिर्फ व्यक्ति को पारित कर दिया")</f>
        <v>भूमि में सड़क सिर्फ व्यक्ति को पारित कर दिया</v>
      </c>
    </row>
    <row r="3071">
      <c r="A3071" s="1" t="s">
        <v>3043</v>
      </c>
      <c r="B3071" s="2" t="str">
        <f>IFERROR(__xludf.DUMMYFUNCTION("GOOGLETRANSLATE(A3071,""en"",""hi"")"),"मेज में छेद ड्रिल करें।")</f>
        <v>मेज में छेद ड्रिल करें।</v>
      </c>
    </row>
    <row r="3072">
      <c r="A3072" s="1" t="s">
        <v>3044</v>
      </c>
      <c r="B3072" s="2" t="str">
        <f>IFERROR(__xludf.DUMMYFUNCTION("GOOGLETRANSLATE(A3072,""en"",""hi"")"),"एक पाल और रिगिंग के बगल में अमेरिकी ध्वज")</f>
        <v>एक पाल और रिगिंग के बगल में अमेरिकी ध्वज</v>
      </c>
    </row>
    <row r="3073">
      <c r="A3073" s="1" t="s">
        <v>3045</v>
      </c>
      <c r="B3073" s="2" t="str">
        <f>IFERROR(__xludf.DUMMYFUNCTION("GOOGLETRANSLATE(A3073,""en"",""hi"")"),"ट्रेन स्टेशन")</f>
        <v>ट्रेन स्टेशन</v>
      </c>
    </row>
    <row r="3074">
      <c r="A3074" s="1" t="s">
        <v>3046</v>
      </c>
      <c r="B3074" s="2" t="str">
        <f>IFERROR(__xludf.DUMMYFUNCTION("GOOGLETRANSLATE(A3074,""en"",""hi"")"),"व्यक्ति ऑर्केस्ट्रा की 153 वीं वर्षगांठ समारोह के दौरान प्रदर्शन करता है।")</f>
        <v>व्यक्ति ऑर्केस्ट्रा की 153 वीं वर्षगांठ समारोह के दौरान प्रदर्शन करता है।</v>
      </c>
    </row>
    <row r="3075">
      <c r="A3075" s="1" t="s">
        <v>3047</v>
      </c>
      <c r="B3075" s="2" t="str">
        <f>IFERROR(__xludf.DUMMYFUNCTION("GOOGLETRANSLATE(A3075,""en"",""hi"")"),"होटल में प्रत्येक कमरा, जिसे व्यक्ति द्वारा डिजाइन किया गया था, एक अलग रचनात्मक व्यक्ति से प्रेरित है।")</f>
        <v>होटल में प्रत्येक कमरा, जिसे व्यक्ति द्वारा डिजाइन किया गया था, एक अलग रचनात्मक व्यक्ति से प्रेरित है।</v>
      </c>
    </row>
    <row r="3076">
      <c r="A3076" s="1" t="s">
        <v>3048</v>
      </c>
      <c r="B3076" s="2" t="str">
        <f>IFERROR(__xludf.DUMMYFUNCTION("GOOGLETRANSLATE(A3076,""en"",""hi"")"),"उद्घाटन दौड़ में धावक भाग गए।")</f>
        <v>उद्घाटन दौड़ में धावक भाग गए।</v>
      </c>
    </row>
    <row r="3077">
      <c r="A3077" s="1" t="s">
        <v>3049</v>
      </c>
      <c r="B3077" s="2" t="str">
        <f>IFERROR(__xludf.DUMMYFUNCTION("GOOGLETRANSLATE(A3077,""en"",""hi"")"),"अभिनेता उत्सव के दौरान प्रीमियर में भाग लेता है।")</f>
        <v>अभिनेता उत्सव के दौरान प्रीमियर में भाग लेता है।</v>
      </c>
    </row>
    <row r="3078">
      <c r="A3078" s="1" t="s">
        <v>3050</v>
      </c>
      <c r="B3078" s="2" t="str">
        <f>IFERROR(__xludf.DUMMYFUNCTION("GOOGLETRANSLATE(A3078,""en"",""hi"")"),"एक मांसपेशी आदमी के 4K वापस जिम में काम कर रहा है")</f>
        <v>एक मांसपेशी आदमी के 4K वापस जिम में काम कर रहा है</v>
      </c>
    </row>
    <row r="3079">
      <c r="A3079" s="1" t="s">
        <v>3051</v>
      </c>
      <c r="B3079" s="2" t="str">
        <f>IFERROR(__xludf.DUMMYFUNCTION("GOOGLETRANSLATE(A3079,""en"",""hi"")"),"व्यक्ति आश्रय में अच्छा कर रहा है।")</f>
        <v>व्यक्ति आश्रय में अच्छा कर रहा है।</v>
      </c>
    </row>
    <row r="3080">
      <c r="A3080" s="1" t="s">
        <v>3052</v>
      </c>
      <c r="B3080" s="2" t="str">
        <f>IFERROR(__xludf.DUMMYFUNCTION("GOOGLETRANSLATE(A3080,""en"",""hi"")"),"लोग कल महोत्सव में कुछ प्रशिक्षण कर रहे हैं।")</f>
        <v>लोग कल महोत्सव में कुछ प्रशिक्षण कर रहे हैं।</v>
      </c>
    </row>
    <row r="3081">
      <c r="A3081" s="1" t="s">
        <v>3053</v>
      </c>
      <c r="B3081" s="2" t="str">
        <f>IFERROR(__xludf.DUMMYFUNCTION("GOOGLETRANSLATE(A3081,""en"",""hi"")"),"आधा शरीर वाला आदमी!")</f>
        <v>आधा शरीर वाला आदमी!</v>
      </c>
    </row>
    <row r="3082">
      <c r="A3082" s="1" t="s">
        <v>3054</v>
      </c>
      <c r="B3082" s="2" t="str">
        <f>IFERROR(__xludf.DUMMYFUNCTION("GOOGLETRANSLATE(A3082,""en"",""hi"")"),"सस्पेंशन ब्रिज ने चंद्रमा को जला दिया")</f>
        <v>सस्पेंशन ब्रिज ने चंद्रमा को जला दिया</v>
      </c>
    </row>
    <row r="3083">
      <c r="A3083" s="1" t="s">
        <v>3055</v>
      </c>
      <c r="B3083" s="2" t="str">
        <f>IFERROR(__xludf.DUMMYFUNCTION("GOOGLETRANSLATE(A3083,""en"",""hi"")"),"एक खुली मंजिल योजना के साथ एक छोटे से घर में बड़े रहते हैं")</f>
        <v>एक खुली मंजिल योजना के साथ एक छोटे से घर में बड़े रहते हैं</v>
      </c>
    </row>
    <row r="3084">
      <c r="A3084" s="1" t="s">
        <v>3056</v>
      </c>
      <c r="B3084" s="2" t="str">
        <f>IFERROR(__xludf.DUMMYFUNCTION("GOOGLETRANSLATE(A3084,""en"",""hi"")"),"फुटबॉल खेल से तस्वीरें।")</f>
        <v>फुटबॉल खेल से तस्वीरें।</v>
      </c>
    </row>
    <row r="3085">
      <c r="A3085" s="1" t="s">
        <v>3057</v>
      </c>
      <c r="B3085" s="2" t="str">
        <f>IFERROR(__xludf.DUMMYFUNCTION("GOOGLETRANSLATE(A3085,""en"",""hi"")"),"फीता और ब्राउन ट्विन # DIY के साथ एक जार में स्पार्कलिंग पेय।")</f>
        <v>फीता और ब्राउन ट्विन # DIY के साथ एक जार में स्पार्कलिंग पेय।</v>
      </c>
    </row>
    <row r="3086">
      <c r="A3086" s="1" t="s">
        <v>3058</v>
      </c>
      <c r="B3086" s="2" t="str">
        <f>IFERROR(__xludf.DUMMYFUNCTION("GOOGLETRANSLATE(A3086,""en"",""hi"")"),"फुटबॉल खिलाड़ी और गेंद के लिए लड़ाई")</f>
        <v>फुटबॉल खिलाड़ी और गेंद के लिए लड़ाई</v>
      </c>
    </row>
    <row r="3087">
      <c r="A3087" s="1" t="s">
        <v>3059</v>
      </c>
      <c r="B3087" s="2" t="str">
        <f>IFERROR(__xludf.DUMMYFUNCTION("GOOGLETRANSLATE(A3087,""en"",""hi"")"),"पिछले हफ्ते मुझे जैविक प्रजातियां एक बजरी सड़क के साथ मिलीं।")</f>
        <v>पिछले हफ्ते मुझे जैविक प्रजातियां एक बजरी सड़क के साथ मिलीं।</v>
      </c>
    </row>
    <row r="3088">
      <c r="A3088" s="1" t="s">
        <v>3060</v>
      </c>
      <c r="B3088" s="2" t="str">
        <f>IFERROR(__xludf.DUMMYFUNCTION("GOOGLETRANSLATE(A3088,""en"",""hi"")"),"खिड़की पर संघनन में एक उदास चेहरा खींचना")</f>
        <v>खिड़की पर संघनन में एक उदास चेहरा खींचना</v>
      </c>
    </row>
    <row r="3089">
      <c r="A3089" s="1" t="s">
        <v>3061</v>
      </c>
      <c r="B3089" s="2" t="str">
        <f>IFERROR(__xludf.DUMMYFUNCTION("GOOGLETRANSLATE(A3089,""en"",""hi"")"),"रिसेप्शन क्षेत्र के लिए शब्बी ठाठ विवरण के साथ विंटेज टेबल सजावट")</f>
        <v>रिसेप्शन क्षेत्र के लिए शब्बी ठाठ विवरण के साथ विंटेज टेबल सजावट</v>
      </c>
    </row>
    <row r="3090">
      <c r="A3090" s="1" t="s">
        <v>3062</v>
      </c>
      <c r="B3090" s="2" t="str">
        <f>IFERROR(__xludf.DUMMYFUNCTION("GOOGLETRANSLATE(A3090,""en"",""hi"")"),"पर्यटक आकर्षण के साथ नेविगेट करने के लिए एक पारंपरिक लोंगटेल नाव और बांस ध्रुव का उपयोग करके मछुआरे")</f>
        <v>पर्यटक आकर्षण के साथ नेविगेट करने के लिए एक पारंपरिक लोंगटेल नाव और बांस ध्रुव का उपयोग करके मछुआरे</v>
      </c>
    </row>
    <row r="3091">
      <c r="A3091" s="1" t="s">
        <v>3063</v>
      </c>
      <c r="B3091" s="2" t="str">
        <f>IFERROR(__xludf.DUMMYFUNCTION("GOOGLETRANSLATE(A3091,""en"",""hi"")"),"यह बजट अनुकूल बाथरूम बदलाव डॉलर के लिए पूरा हो गया था!")</f>
        <v>यह बजट अनुकूल बाथरूम बदलाव डॉलर के लिए पूरा हो गया था!</v>
      </c>
    </row>
    <row r="3092">
      <c r="A3092" s="1" t="s">
        <v>3064</v>
      </c>
      <c r="B3092" s="2" t="str">
        <f>IFERROR(__xludf.DUMMYFUNCTION("GOOGLETRANSLATE(A3092,""en"",""hi"")"),"हवाई जहाज और एक हवाई अड्डे पर रनवे")</f>
        <v>हवाई जहाज और एक हवाई अड्डे पर रनवे</v>
      </c>
    </row>
    <row r="3093">
      <c r="A3093" s="1" t="s">
        <v>3065</v>
      </c>
      <c r="B3093" s="2" t="str">
        <f>IFERROR(__xludf.DUMMYFUNCTION("GOOGLETRANSLATE(A3093,""en"",""hi"")"),"एक व्यक्ति और उसके बच्चे एक रॉकिंग कुर्सी में सोते हैं।")</f>
        <v>एक व्यक्ति और उसके बच्चे एक रॉकिंग कुर्सी में सोते हैं।</v>
      </c>
    </row>
    <row r="3094">
      <c r="A3094" s="1" t="s">
        <v>3066</v>
      </c>
      <c r="B3094" s="2" t="str">
        <f>IFERROR(__xludf.DUMMYFUNCTION("GOOGLETRANSLATE(A3094,""en"",""hi"")"),"शांत समुद्र में फ्लोटिंग और चलती बर्फ फ्लोर, पानी की सतह में बर्फीले पहाड़ों का प्रतिबिंब, जैसे दर्पण")</f>
        <v>शांत समुद्र में फ्लोटिंग और चलती बर्फ फ्लोर, पानी की सतह में बर्फीले पहाड़ों का प्रतिबिंब, जैसे दर्पण</v>
      </c>
    </row>
    <row r="3095">
      <c r="A3095" s="1" t="s">
        <v>3067</v>
      </c>
      <c r="B3095" s="2" t="str">
        <f>IFERROR(__xludf.DUMMYFUNCTION("GOOGLETRANSLATE(A3095,""en"",""hi"")"),"तिथि रात: गायक ने अपने पति के साथ लाल कालीन पर रखा, जिन्होंने हार के परतों के साथ सभी काले कपड़े पहने")</f>
        <v>तिथि रात: गायक ने अपने पति के साथ लाल कालीन पर रखा, जिन्होंने हार के परतों के साथ सभी काले कपड़े पहने</v>
      </c>
    </row>
    <row r="3096">
      <c r="A3096" s="1" t="s">
        <v>3068</v>
      </c>
      <c r="B3096" s="2" t="str">
        <f>IFERROR(__xludf.DUMMYFUNCTION("GOOGLETRANSLATE(A3096,""en"",""hi"")"),"तेल और गैस अन्वेषण ड्रिलिंग और उत्पादन का एक हवाई दृश्य")</f>
        <v>तेल और गैस अन्वेषण ड्रिलिंग और उत्पादन का एक हवाई दृश्य</v>
      </c>
    </row>
    <row r="3097">
      <c r="A3097" s="1" t="s">
        <v>3069</v>
      </c>
      <c r="B3097" s="2" t="str">
        <f>IFERROR(__xludf.DUMMYFUNCTION("GOOGLETRANSLATE(A3097,""en"",""hi"")"),"फैशन व्यवसाय, एक बॉक्स में 3, केवल थोक")</f>
        <v>फैशन व्यवसाय, एक बॉक्स में 3, केवल थोक</v>
      </c>
    </row>
    <row r="3098">
      <c r="A3098" s="1" t="s">
        <v>3070</v>
      </c>
      <c r="B3098" s="2" t="str">
        <f>IFERROR(__xludf.DUMMYFUNCTION("GOOGLETRANSLATE(A3098,""en"",""hi"")"),"व्यक्ति उद्घाटन और शो में भाग लेता है")</f>
        <v>व्यक्ति उद्घाटन और शो में भाग लेता है</v>
      </c>
    </row>
    <row r="3099">
      <c r="A3099" s="1" t="s">
        <v>3071</v>
      </c>
      <c r="B3099" s="2" t="str">
        <f>IFERROR(__xludf.DUMMYFUNCTION("GOOGLETRANSLATE(A3099,""en"",""hi"")"),"एक पौधे का जीवन चक्र")</f>
        <v>एक पौधे का जीवन चक्र</v>
      </c>
    </row>
    <row r="3100">
      <c r="A3100" s="1" t="s">
        <v>3072</v>
      </c>
      <c r="B3100" s="2" t="str">
        <f>IFERROR(__xludf.DUMMYFUNCTION("GOOGLETRANSLATE(A3100,""en"",""hi"")"),"सुइट की तस्वीरें मुख्य होटल के कमरे नहीं हैं")</f>
        <v>सुइट की तस्वीरें मुख्य होटल के कमरे नहीं हैं</v>
      </c>
    </row>
    <row r="3101">
      <c r="A3101" s="1" t="s">
        <v>3073</v>
      </c>
      <c r="B3101" s="2" t="str">
        <f>IFERROR(__xludf.DUMMYFUNCTION("GOOGLETRANSLATE(A3101,""en"",""hi"")"),"एक छात्र पुस्तकालय में एक किताब पढ़ता है।")</f>
        <v>एक छात्र पुस्तकालय में एक किताब पढ़ता है।</v>
      </c>
    </row>
    <row r="3102">
      <c r="A3102" s="1" t="s">
        <v>3074</v>
      </c>
      <c r="B3102" s="2" t="str">
        <f>IFERROR(__xludf.DUMMYFUNCTION("GOOGLETRANSLATE(A3102,""en"",""hi"")"),"एक मुस्कुराते हुए युवा महिला एक ट्रैम्पोलिन पर कूदती हैं।")</f>
        <v>एक मुस्कुराते हुए युवा महिला एक ट्रैम्पोलिन पर कूदती हैं।</v>
      </c>
    </row>
    <row r="3103">
      <c r="A3103" s="1" t="s">
        <v>3075</v>
      </c>
      <c r="B3103" s="2" t="str">
        <f>IFERROR(__xludf.DUMMYFUNCTION("GOOGLETRANSLATE(A3103,""en"",""hi"")"),"रश आवर के दौरान शहर में धीरे-धीरे चलने वाले वाहनों के साथ भारी यातायात")</f>
        <v>रश आवर के दौरान शहर में धीरे-धीरे चलने वाले वाहनों के साथ भारी यातायात</v>
      </c>
    </row>
    <row r="3104">
      <c r="A3104" s="1" t="s">
        <v>3076</v>
      </c>
      <c r="B3104" s="2" t="str">
        <f>IFERROR(__xludf.DUMMYFUNCTION("GOOGLETRANSLATE(A3104,""en"",""hi"")"),"एक इलेक्ट्रिक सर्किट पर नीला पहनने वाला एक इलेक्ट्रीशियन")</f>
        <v>एक इलेक्ट्रिक सर्किट पर नीला पहनने वाला एक इलेक्ट्रीशियन</v>
      </c>
    </row>
    <row r="3105">
      <c r="A3105" s="1" t="s">
        <v>3077</v>
      </c>
      <c r="B3105" s="2" t="str">
        <f>IFERROR(__xludf.DUMMYFUNCTION("GOOGLETRANSLATE(A3105,""en"",""hi"")"),"समुद्र तट पर चलने वाली युवा महिला की धीमी गति और गर्मी के सूरज का आनंद ले रही है")</f>
        <v>समुद्र तट पर चलने वाली युवा महिला की धीमी गति और गर्मी के सूरज का आनंद ले रही है</v>
      </c>
    </row>
    <row r="3106">
      <c r="A3106" s="1" t="s">
        <v>3078</v>
      </c>
      <c r="B3106" s="2" t="str">
        <f>IFERROR(__xludf.DUMMYFUNCTION("GOOGLETRANSLATE(A3106,""en"",""hi"")"),"यह मस्तिष्क का पुनर्निर्माण है")</f>
        <v>यह मस्तिष्क का पुनर्निर्माण है</v>
      </c>
    </row>
    <row r="3107">
      <c r="A3107" s="1" t="s">
        <v>3079</v>
      </c>
      <c r="B3107" s="2" t="str">
        <f>IFERROR(__xludf.DUMMYFUNCTION("GOOGLETRANSLATE(A3107,""en"",""hi"")"),"बर्फ में एक शहर में")</f>
        <v>बर्फ में एक शहर में</v>
      </c>
    </row>
    <row r="3108">
      <c r="A3108" s="1" t="s">
        <v>3080</v>
      </c>
      <c r="B3108" s="2" t="str">
        <f>IFERROR(__xludf.DUMMYFUNCTION("GOOGLETRANSLATE(A3108,""en"",""hi"")"),"एक साइकिल के साथ अंडे देने वाली एक बनी के साथ सार रंगीन पृष्ठभूमि।")</f>
        <v>एक साइकिल के साथ अंडे देने वाली एक बनी के साथ सार रंगीन पृष्ठभूमि।</v>
      </c>
    </row>
    <row r="3109">
      <c r="A3109" s="1" t="s">
        <v>3081</v>
      </c>
      <c r="B3109" s="2" t="str">
        <f>IFERROR(__xludf.DUMMYFUNCTION("GOOGLETRANSLATE(A3109,""en"",""hi"")"),"नदी के बगल में पेड़ों पर सूर्यास्त प्रकाश")</f>
        <v>नदी के बगल में पेड़ों पर सूर्यास्त प्रकाश</v>
      </c>
    </row>
    <row r="3110">
      <c r="A3110" s="1" t="s">
        <v>3082</v>
      </c>
      <c r="B3110" s="2" t="str">
        <f>IFERROR(__xludf.DUMMYFUNCTION("GOOGLETRANSLATE(A3110,""en"",""hi"")"),"हवाई अड्डे के पास 30 एम 2 सस्ते कमरे")</f>
        <v>हवाई अड्डे के पास 30 एम 2 सस्ते कमरे</v>
      </c>
    </row>
    <row r="3111">
      <c r="A3111" s="1" t="s">
        <v>3083</v>
      </c>
      <c r="B3111" s="2" t="str">
        <f>IFERROR(__xludf.DUMMYFUNCTION("GOOGLETRANSLATE(A3111,""en"",""hi"")"),"भुना हुआ सूप - क्रीम के बिना समृद्ध और मलाईदार!")</f>
        <v>भुना हुआ सूप - क्रीम के बिना समृद्ध और मलाईदार!</v>
      </c>
    </row>
    <row r="3112">
      <c r="A3112" s="1" t="s">
        <v>3084</v>
      </c>
      <c r="B3112" s="2" t="str">
        <f>IFERROR(__xludf.DUMMYFUNCTION("GOOGLETRANSLATE(A3112,""en"",""hi"")"),"दुनिया के प्रीमियर के दौरान एक फोटो के लिए कास्ट और क्रू पॉज़")</f>
        <v>दुनिया के प्रीमियर के दौरान एक फोटो के लिए कास्ट और क्रू पॉज़</v>
      </c>
    </row>
    <row r="3113">
      <c r="A3113" s="1" t="s">
        <v>3085</v>
      </c>
      <c r="B3113" s="2" t="str">
        <f>IFERROR(__xludf.DUMMYFUNCTION("GOOGLETRANSLATE(A3113,""en"",""hi"")"),"कंक्रीट मंजिल पर कुर्सियां, दुकान की खिड़की")</f>
        <v>कंक्रीट मंजिल पर कुर्सियां, दुकान की खिड़की</v>
      </c>
    </row>
    <row r="3114">
      <c r="A3114" s="1" t="s">
        <v>3086</v>
      </c>
      <c r="B3114" s="2" t="str">
        <f>IFERROR(__xludf.DUMMYFUNCTION("GOOGLETRANSLATE(A3114,""en"",""hi"")"),"एक पंक्ति में रंगीन छाता")</f>
        <v>एक पंक्ति में रंगीन छाता</v>
      </c>
    </row>
    <row r="3115">
      <c r="A3115" s="1" t="s">
        <v>3087</v>
      </c>
      <c r="B3115" s="2" t="str">
        <f>IFERROR(__xludf.DUMMYFUNCTION("GOOGLETRANSLATE(A3115,""en"",""hi"")"),"हाल ही में प्रवृत्ति उठाई गई।")</f>
        <v>हाल ही में प्रवृत्ति उठाई गई।</v>
      </c>
    </row>
    <row r="3116">
      <c r="A3116" s="1" t="s">
        <v>3088</v>
      </c>
      <c r="B3116" s="2" t="str">
        <f>IFERROR(__xludf.DUMMYFUNCTION("GOOGLETRANSLATE(A3116,""en"",""hi"")"),"सूरज की रोशनी आकाश में ऊंची है")</f>
        <v>सूरज की रोशनी आकाश में ऊंची है</v>
      </c>
    </row>
    <row r="3117">
      <c r="A3117" s="1" t="s">
        <v>3089</v>
      </c>
      <c r="B3117" s="2" t="str">
        <f>IFERROR(__xludf.DUMMYFUNCTION("GOOGLETRANSLATE(A3117,""en"",""hi"")"),"एक दुकान, जो प्रवासियों को अवैध रूप से देश में प्रवेश करने की तैयारी कर रही है")</f>
        <v>एक दुकान, जो प्रवासियों को अवैध रूप से देश में प्रवेश करने की तैयारी कर रही है</v>
      </c>
    </row>
    <row r="3118">
      <c r="A3118" s="1" t="s">
        <v>3090</v>
      </c>
      <c r="B3118" s="2" t="str">
        <f>IFERROR(__xludf.DUMMYFUNCTION("GOOGLETRANSLATE(A3118,""en"",""hi"")"),"पृष्ठभूमि में पुल के साथ एक स्मारक का कम कोण दृश्य")</f>
        <v>पृष्ठभूमि में पुल के साथ एक स्मारक का कम कोण दृश्य</v>
      </c>
    </row>
    <row r="3119">
      <c r="A3119" s="1" t="s">
        <v>3091</v>
      </c>
      <c r="B3119" s="2" t="str">
        <f>IFERROR(__xludf.DUMMYFUNCTION("GOOGLETRANSLATE(A3119,""en"",""hi"")"),"सेलिब्रिटी, अभिनेता और नाटकीय व्यक्ति का भाग लें।")</f>
        <v>सेलिब्रिटी, अभिनेता और नाटकीय व्यक्ति का भाग लें।</v>
      </c>
    </row>
    <row r="3120">
      <c r="A3120" s="1" t="s">
        <v>3092</v>
      </c>
      <c r="B3120" s="2" t="str">
        <f>IFERROR(__xludf.DUMMYFUNCTION("GOOGLETRANSLATE(A3120,""en"",""hi"")"),"Protopunk कलाकार के राजनेता और संगीतकार मंच पर प्रदर्शन करते हैं।")</f>
        <v>Protopunk कलाकार के राजनेता और संगीतकार मंच पर प्रदर्शन करते हैं।</v>
      </c>
    </row>
    <row r="3121">
      <c r="A3121" s="1" t="s">
        <v>3093</v>
      </c>
      <c r="B3121" s="2" t="str">
        <f>IFERROR(__xludf.DUMMYFUNCTION("GOOGLETRANSLATE(A3121,""en"",""hi"")"),"सॉकर प्लेयर घोषणा के साथ एक शहर द्वारा जारी छवियों में अपनी टाई को समायोजित करता है")</f>
        <v>सॉकर प्लेयर घोषणा के साथ एक शहर द्वारा जारी छवियों में अपनी टाई को समायोजित करता है</v>
      </c>
    </row>
    <row r="3122">
      <c r="A3122" s="1" t="s">
        <v>350</v>
      </c>
      <c r="B3122" s="2" t="str">
        <f>IFERROR(__xludf.DUMMYFUNCTION("GOOGLETRANSLATE(A3122,""en"",""hi"")"),"छवि में शामिल हो सकते हैं: व्यक्ति, एक संगीत वाद्ययंत्र बजाना, मंच और रात पर")</f>
        <v>छवि में शामिल हो सकते हैं: व्यक्ति, एक संगीत वाद्ययंत्र बजाना, मंच और रात पर</v>
      </c>
    </row>
    <row r="3123">
      <c r="A3123" s="1" t="s">
        <v>3094</v>
      </c>
      <c r="B3123" s="2" t="str">
        <f>IFERROR(__xludf.DUMMYFUNCTION("GOOGLETRANSLATE(A3123,""en"",""hi"")"),"सैन्य कमांडर और चर्च की मूर्ति")</f>
        <v>सैन्य कमांडर और चर्च की मूर्ति</v>
      </c>
    </row>
    <row r="3124">
      <c r="A3124" s="1" t="s">
        <v>3095</v>
      </c>
      <c r="B3124" s="2" t="str">
        <f>IFERROR(__xludf.DUMMYFUNCTION("GOOGLETRANSLATE(A3124,""en"",""hi"")"),"जब फोटोग्राफी की बात आती है तो बहुत सारे रचनात्मक विचार और पॉज़ होते हैं।")</f>
        <v>जब फोटोग्राफी की बात आती है तो बहुत सारे रचनात्मक विचार और पॉज़ होते हैं।</v>
      </c>
    </row>
    <row r="3125">
      <c r="A3125" s="1" t="s">
        <v>3096</v>
      </c>
      <c r="B3125" s="2" t="str">
        <f>IFERROR(__xludf.DUMMYFUNCTION("GOOGLETRANSLATE(A3125,""en"",""hi"")"),"एक बच्चे के साथ युवा माता-पिता एक टैबलेट कंप्यूटर का उपयोग करते हैं")</f>
        <v>एक बच्चे के साथ युवा माता-पिता एक टैबलेट कंप्यूटर का उपयोग करते हैं</v>
      </c>
    </row>
    <row r="3126">
      <c r="A3126" s="1" t="s">
        <v>3097</v>
      </c>
      <c r="B3126" s="2" t="str">
        <f>IFERROR(__xludf.DUMMYFUNCTION("GOOGLETRANSLATE(A3126,""en"",""hi"")"),"अभिनेता फैशन शो के लिए आता है")</f>
        <v>अभिनेता फैशन शो के लिए आता है</v>
      </c>
    </row>
    <row r="3127">
      <c r="A3127" s="1" t="s">
        <v>3098</v>
      </c>
      <c r="B3127" s="2" t="str">
        <f>IFERROR(__xludf.DUMMYFUNCTION("GOOGLETRANSLATE(A3127,""en"",""hi"")"),"मैं हमेशा उस व्यक्ति के लिए लड़ूंगा जो मैं मानता हूं और कुछ भी नहीं काम करने की कोशिश करता हूं जब तक कि यह दर्दनाक रूप से स्पष्ट न हो जाए ... लेकिन यह अनिश्चित प्यार है ... व्यक्ति कोशिश कर रहा है और दूसरा चलना।")</f>
        <v>मैं हमेशा उस व्यक्ति के लिए लड़ूंगा जो मैं मानता हूं और कुछ भी नहीं काम करने की कोशिश करता हूं जब तक कि यह दर्दनाक रूप से स्पष्ट न हो जाए ... लेकिन यह अनिश्चित प्यार है ... व्यक्ति कोशिश कर रहा है और दूसरा चलना।</v>
      </c>
    </row>
    <row r="3128">
      <c r="A3128" s="1" t="s">
        <v>3099</v>
      </c>
      <c r="B3128" s="2" t="str">
        <f>IFERROR(__xludf.DUMMYFUNCTION("GOOGLETRANSLATE(A3128,""en"",""hi"")"),"एक कॉटनवुड पेड़ - जानवरों के लिए एक स्थिर जल स्रोत और छाया का संकेत")</f>
        <v>एक कॉटनवुड पेड़ - जानवरों के लिए एक स्थिर जल स्रोत और छाया का संकेत</v>
      </c>
    </row>
    <row r="3129">
      <c r="A3129" s="1" t="s">
        <v>930</v>
      </c>
      <c r="B3129" s="2" t="str">
        <f>IFERROR(__xludf.DUMMYFUNCTION("GOOGLETRANSLATE(A3129,""en"",""hi"")"),"छवि में हो सकता है: व्यक्ति, मंच पर और एक संगीत वाद्ययंत्र बजाना")</f>
        <v>छवि में हो सकता है: व्यक्ति, मंच पर और एक संगीत वाद्ययंत्र बजाना</v>
      </c>
    </row>
    <row r="3130">
      <c r="A3130" s="1" t="s">
        <v>975</v>
      </c>
      <c r="B3130" s="2" t="str">
        <f>IFERROR(__xludf.DUMMYFUNCTION("GOOGLETRANSLATE(A3130,""en"",""hi"")"),"छुट्टी के लिए एक बैनर का वेक्टर चित्रण।")</f>
        <v>छुट्टी के लिए एक बैनर का वेक्टर चित्रण।</v>
      </c>
    </row>
    <row r="3131">
      <c r="A3131" s="1" t="s">
        <v>3100</v>
      </c>
      <c r="B3131" s="2" t="str">
        <f>IFERROR(__xludf.DUMMYFUNCTION("GOOGLETRANSLATE(A3131,""en"",""hi"")"),"टावरों के सामने संकेत।")</f>
        <v>टावरों के सामने संकेत।</v>
      </c>
    </row>
    <row r="3132">
      <c r="A3132" s="1" t="s">
        <v>3101</v>
      </c>
      <c r="B3132" s="2" t="str">
        <f>IFERROR(__xludf.DUMMYFUNCTION("GOOGLETRANSLATE(A3132,""en"",""hi"")"),"स्वतंत्र पुस्तक स्टोर से चुनने के लिए बहुत कुछ है")</f>
        <v>स्वतंत्र पुस्तक स्टोर से चुनने के लिए बहुत कुछ है</v>
      </c>
    </row>
    <row r="3133">
      <c r="A3133" s="1" t="s">
        <v>3102</v>
      </c>
      <c r="B3133" s="2" t="str">
        <f>IFERROR(__xludf.DUMMYFUNCTION("GOOGLETRANSLATE(A3133,""en"",""hi"")"),"एक रेट्रो विंटेज माइक्रोफोन के साथ मंच पर गायन एक उत्तम दर्जे की युवा महिला।")</f>
        <v>एक रेट्रो विंटेज माइक्रोफोन के साथ मंच पर गायन एक उत्तम दर्जे की युवा महिला।</v>
      </c>
    </row>
    <row r="3134">
      <c r="A3134" s="1" t="s">
        <v>3103</v>
      </c>
      <c r="B3134" s="2" t="str">
        <f>IFERROR(__xludf.DUMMYFUNCTION("GOOGLETRANSLATE(A3134,""en"",""hi"")"),"रॉक कलाकार और ब्लूज़ कलाकार मंच पर रहते हैं")</f>
        <v>रॉक कलाकार और ब्लूज़ कलाकार मंच पर रहते हैं</v>
      </c>
    </row>
    <row r="3135">
      <c r="A3135" s="1" t="s">
        <v>3104</v>
      </c>
      <c r="B3135" s="2" t="str">
        <f>IFERROR(__xludf.DUMMYFUNCTION("GOOGLETRANSLATE(A3135,""en"",""hi"")"),"एक शिकारी के पीछे खड़े हिरण")</f>
        <v>एक शिकारी के पीछे खड़े हिरण</v>
      </c>
    </row>
    <row r="3136">
      <c r="A3136" s="1" t="s">
        <v>3105</v>
      </c>
      <c r="B3136" s="2" t="str">
        <f>IFERROR(__xludf.DUMMYFUNCTION("GOOGLETRANSLATE(A3136,""en"",""hi"")"),"इंटरनेट प्रकाशन और प्रसारण और वेब खोज पोर्टल व्यवसाय शहर से बाहर नहीं निकलने की सिफारिश करता है")</f>
        <v>इंटरनेट प्रकाशन और प्रसारण और वेब खोज पोर्टल व्यवसाय शहर से बाहर नहीं निकलने की सिफारिश करता है</v>
      </c>
    </row>
    <row r="3137">
      <c r="A3137" s="1" t="s">
        <v>3106</v>
      </c>
      <c r="B3137" s="2" t="str">
        <f>IFERROR(__xludf.DUMMYFUNCTION("GOOGLETRANSLATE(A3137,""en"",""hi"")"),"गोल्ड बेस पर समय के दौरान पूल में व्यक्ति")</f>
        <v>गोल्ड बेस पर समय के दौरान पूल में व्यक्ति</v>
      </c>
    </row>
    <row r="3138">
      <c r="A3138" s="1" t="s">
        <v>3107</v>
      </c>
      <c r="B3138" s="2" t="str">
        <f>IFERROR(__xludf.DUMMYFUNCTION("GOOGLETRANSLATE(A3138,""en"",""hi"")"),"मां बच्चे की देखभाल करती है, कार्टून चरित्र")</f>
        <v>मां बच्चे की देखभाल करती है, कार्टून चरित्र</v>
      </c>
    </row>
    <row r="3139">
      <c r="A3139" s="1" t="s">
        <v>3108</v>
      </c>
      <c r="B3139" s="2" t="str">
        <f>IFERROR(__xludf.DUMMYFUNCTION("GOOGLETRANSLATE(A3139,""en"",""hi"")"),"पर्यटक सामान्य इशारे के साथ एक पीला कैब कहते हैं")</f>
        <v>पर्यटक सामान्य इशारे के साथ एक पीला कैब कहते हैं</v>
      </c>
    </row>
    <row r="3140">
      <c r="A3140" s="1" t="s">
        <v>3109</v>
      </c>
      <c r="B3140" s="2" t="str">
        <f>IFERROR(__xludf.DUMMYFUNCTION("GOOGLETRANSLATE(A3140,""en"",""hi"")"),"वुडपेकर के साथ वन परिदृश्य पेड़ की शाखा पर स्थित है")</f>
        <v>वुडपेकर के साथ वन परिदृश्य पेड़ की शाखा पर स्थित है</v>
      </c>
    </row>
    <row r="3141">
      <c r="A3141" s="1" t="s">
        <v>3110</v>
      </c>
      <c r="B3141" s="2" t="str">
        <f>IFERROR(__xludf.DUMMYFUNCTION("GOOGLETRANSLATE(A3141,""en"",""hi"")"),"पुराने लोग एक बेंच पर चैट करते हैं।")</f>
        <v>पुराने लोग एक बेंच पर चैट करते हैं।</v>
      </c>
    </row>
    <row r="3142">
      <c r="A3142" s="1" t="s">
        <v>3111</v>
      </c>
      <c r="B3142" s="2" t="str">
        <f>IFERROR(__xludf.DUMMYFUNCTION("GOOGLETRANSLATE(A3142,""en"",""hi"")"),"संरचनाओं के साथ पक्षियों नेत्र।")</f>
        <v>संरचनाओं के साथ पक्षियों नेत्र।</v>
      </c>
    </row>
    <row r="3143">
      <c r="A3143" s="1" t="s">
        <v>3112</v>
      </c>
      <c r="B3143" s="2" t="str">
        <f>IFERROR(__xludf.DUMMYFUNCTION("GOOGLETRANSLATE(A3143,""en"",""hi"")"),"टहनियों और रोशनी से बने पुष्प के ऊपर बाउबल")</f>
        <v>टहनियों और रोशनी से बने पुष्प के ऊपर बाउबल</v>
      </c>
    </row>
    <row r="3144">
      <c r="A3144" s="1" t="s">
        <v>3113</v>
      </c>
      <c r="B3144" s="2" t="str">
        <f>IFERROR(__xludf.DUMMYFUNCTION("GOOGLETRANSLATE(A3144,""en"",""hi"")"),"प्रेस नाइट प्रदर्शन के दौरान पर्दे कॉल पर फिल्म अभिनेता धनुष।")</f>
        <v>प्रेस नाइट प्रदर्शन के दौरान पर्दे कॉल पर फिल्म अभिनेता धनुष।</v>
      </c>
    </row>
    <row r="3145">
      <c r="A3145" s="1" t="s">
        <v>3114</v>
      </c>
      <c r="B3145" s="2" t="str">
        <f>IFERROR(__xludf.DUMMYFUNCTION("GOOGLETRANSLATE(A3145,""en"",""hi"")"),"एक रंगीन पृष्ठभूमि के खिलाफ चमकता सितारों के साथ प्रकाश की पीली और लाल धाराएं")</f>
        <v>एक रंगीन पृष्ठभूमि के खिलाफ चमकता सितारों के साथ प्रकाश की पीली और लाल धाराएं</v>
      </c>
    </row>
    <row r="3146">
      <c r="A3146" s="1" t="s">
        <v>3115</v>
      </c>
      <c r="B3146" s="2" t="str">
        <f>IFERROR(__xludf.DUMMYFUNCTION("GOOGLETRANSLATE(A3146,""en"",""hi"")"),"रेसिंग का एक सामान्य दृश्य")</f>
        <v>रेसिंग का एक सामान्य दृश्य</v>
      </c>
    </row>
    <row r="3147">
      <c r="A3147" s="1" t="s">
        <v>3116</v>
      </c>
      <c r="B3147" s="2" t="str">
        <f>IFERROR(__xludf.DUMMYFUNCTION("GOOGLETRANSLATE(A3147,""en"",""hi"")"),"एक चमकदार दिल, चमक, flares और संदेश के साथ खुश जोड़े सिल्हूट।")</f>
        <v>एक चमकदार दिल, चमक, flares और संदेश के साथ खुश जोड़े सिल्हूट।</v>
      </c>
    </row>
    <row r="3148">
      <c r="A3148" s="1" t="s">
        <v>3117</v>
      </c>
      <c r="B3148" s="2" t="str">
        <f>IFERROR(__xludf.DUMMYFUNCTION("GOOGLETRANSLATE(A3148,""en"",""hi"")"),"एक शहर और संगीत वीडियो निदेशक")</f>
        <v>एक शहर और संगीत वीडियो निदेशक</v>
      </c>
    </row>
    <row r="3149">
      <c r="A3149" s="1" t="s">
        <v>3118</v>
      </c>
      <c r="B3149" s="2" t="str">
        <f>IFERROR(__xludf.DUMMYFUNCTION("GOOGLETRANSLATE(A3149,""en"",""hi"")"),"शैली का विचार # - एक उज्ज्वल पहनें, या किसी भी तरह से हड़ताली, एक ग्रे या तटस्थ शीर्ष पहनते समय स्कार्फ")</f>
        <v>शैली का विचार # - एक उज्ज्वल पहनें, या किसी भी तरह से हड़ताली, एक ग्रे या तटस्थ शीर्ष पहनते समय स्कार्फ</v>
      </c>
    </row>
    <row r="3150">
      <c r="A3150" s="1" t="s">
        <v>3119</v>
      </c>
      <c r="B3150" s="2" t="str">
        <f>IFERROR(__xludf.DUMMYFUNCTION("GOOGLETRANSLATE(A3150,""en"",""hi"")"),"लकड़ी के घाट पर कैमरे की ओर चल रही छोटी लड़की")</f>
        <v>लकड़ी के घाट पर कैमरे की ओर चल रही छोटी लड़की</v>
      </c>
    </row>
    <row r="3151">
      <c r="A3151" s="1" t="s">
        <v>3120</v>
      </c>
      <c r="B3151" s="2" t="str">
        <f>IFERROR(__xludf.DUMMYFUNCTION("GOOGLETRANSLATE(A3151,""en"",""hi"")"),"व्यक्ति पुरस्कार के दौरान टस्टेज बोलता है।")</f>
        <v>व्यक्ति पुरस्कार के दौरान टस्टेज बोलता है।</v>
      </c>
    </row>
    <row r="3152">
      <c r="A3152" s="1" t="s">
        <v>3121</v>
      </c>
      <c r="B3152" s="2" t="str">
        <f>IFERROR(__xludf.DUMMYFUNCTION("GOOGLETRANSLATE(A3152,""en"",""hi"")"),"आप इस डायनासोर को किस पार्क में पा सकते हैं?")</f>
        <v>आप इस डायनासोर को किस पार्क में पा सकते हैं?</v>
      </c>
    </row>
    <row r="3153">
      <c r="A3153" s="1" t="s">
        <v>3122</v>
      </c>
      <c r="B3153" s="2" t="str">
        <f>IFERROR(__xludf.DUMMYFUNCTION("GOOGLETRANSLATE(A3153,""en"",""hi"")"),"ग्रंज शैली में वेक्टर वैचारिक चित्रण।")</f>
        <v>ग्रंज शैली में वेक्टर वैचारिक चित्रण।</v>
      </c>
    </row>
    <row r="3154">
      <c r="A3154" s="1" t="s">
        <v>3123</v>
      </c>
      <c r="B3154" s="2" t="str">
        <f>IFERROR(__xludf.DUMMYFUNCTION("GOOGLETRANSLATE(A3154,""en"",""hi"")"),"- स्की के लिए मौसम - आज")</f>
        <v>- स्की के लिए मौसम - आज</v>
      </c>
    </row>
    <row r="3155">
      <c r="A3155" s="1" t="s">
        <v>3124</v>
      </c>
      <c r="B3155" s="2" t="str">
        <f>IFERROR(__xludf.DUMMYFUNCTION("GOOGLETRANSLATE(A3155,""en"",""hi"")"),"प्रकृति पर एक शिश कबाब कोलों पर तला हुआ है।")</f>
        <v>प्रकृति पर एक शिश कबाब कोलों पर तला हुआ है।</v>
      </c>
    </row>
    <row r="3156">
      <c r="A3156" s="1" t="s">
        <v>3125</v>
      </c>
      <c r="B3156" s="2" t="str">
        <f>IFERROR(__xludf.DUMMYFUNCTION("GOOGLETRANSLATE(A3156,""en"",""hi"")"),"एक पुरुष रोगी एक महिला दंत चिकित्सक की जांच के रूप में चौड़ा खुलता है और अपने दांतों को अपने उपकरणों के साथ स्क्रैप करता है।")</f>
        <v>एक पुरुष रोगी एक महिला दंत चिकित्सक की जांच के रूप में चौड़ा खुलता है और अपने दांतों को अपने उपकरणों के साथ स्क्रैप करता है।</v>
      </c>
    </row>
    <row r="3157">
      <c r="A3157" s="1" t="s">
        <v>3126</v>
      </c>
      <c r="B3157" s="2" t="str">
        <f>IFERROR(__xludf.DUMMYFUNCTION("GOOGLETRANSLATE(A3157,""en"",""hi"")"),"क्षेत्र में वार्षिक सम्मेलनों में साइकिल और मोटरसाइकिल पेश करने वाला व्यक्ति।")</f>
        <v>क्षेत्र में वार्षिक सम्मेलनों में साइकिल और मोटरसाइकिल पेश करने वाला व्यक्ति।</v>
      </c>
    </row>
    <row r="3158">
      <c r="A3158" s="1" t="s">
        <v>3127</v>
      </c>
      <c r="B3158" s="2" t="str">
        <f>IFERROR(__xludf.DUMMYFUNCTION("GOOGLETRANSLATE(A3158,""en"",""hi"")"),"यह लिविंग रूम में फ़्यूटन को कवर करेगा, फिर मेरे बेडरूम के लिए एक और जोड़ें।")</f>
        <v>यह लिविंग रूम में फ़्यूटन को कवर करेगा, फिर मेरे बेडरूम के लिए एक और जोड़ें।</v>
      </c>
    </row>
    <row r="3159">
      <c r="A3159" s="1" t="s">
        <v>3128</v>
      </c>
      <c r="B3159" s="2" t="str">
        <f>IFERROR(__xludf.DUMMYFUNCTION("GOOGLETRANSLATE(A3159,""en"",""hi"")"),"एक फायरप्लेस के साथ मुख्य कमरा।")</f>
        <v>एक फायरप्लेस के साथ मुख्य कमरा।</v>
      </c>
    </row>
    <row r="3160">
      <c r="A3160" s="1" t="s">
        <v>3129</v>
      </c>
      <c r="B3160" s="2" t="str">
        <f>IFERROR(__xludf.DUMMYFUNCTION("GOOGLETRANSLATE(A3160,""en"",""hi"")"),"बेसबॉल खिलाड़ी की एक छवि")</f>
        <v>बेसबॉल खिलाड़ी की एक छवि</v>
      </c>
    </row>
    <row r="3161">
      <c r="A3161" s="1" t="s">
        <v>3130</v>
      </c>
      <c r="B3161" s="2" t="str">
        <f>IFERROR(__xludf.DUMMYFUNCTION("GOOGLETRANSLATE(A3161,""en"",""hi"")"),"लड़की की सर्फबोर्ड, जिसने इसके सामने से काट दिया था, को फोरेंसिक विश्लेषण के लिए पुलिस को सौंप दिया गया है")</f>
        <v>लड़की की सर्फबोर्ड, जिसने इसके सामने से काट दिया था, को फोरेंसिक विश्लेषण के लिए पुलिस को सौंप दिया गया है</v>
      </c>
    </row>
    <row r="3162">
      <c r="A3162" s="1" t="s">
        <v>3131</v>
      </c>
      <c r="B3162" s="2" t="str">
        <f>IFERROR(__xludf.DUMMYFUNCTION("GOOGLETRANSLATE(A3162,""en"",""hi"")"),"बारिश के तहत फुटबॉल खेल रहे लड़के")</f>
        <v>बारिश के तहत फुटबॉल खेल रहे लड़के</v>
      </c>
    </row>
    <row r="3163">
      <c r="A3163" s="1" t="s">
        <v>3132</v>
      </c>
      <c r="B3163" s="2" t="str">
        <f>IFERROR(__xludf.DUMMYFUNCTION("GOOGLETRANSLATE(A3163,""en"",""hi"")"),"रिंग $ 11,000 के लिए नीली नीलीफायफ और गोल हीरे है।")</f>
        <v>रिंग $ 11,000 के लिए नीली नीलीफायफ और गोल हीरे है।</v>
      </c>
    </row>
    <row r="3164">
      <c r="A3164" s="1" t="s">
        <v>3133</v>
      </c>
      <c r="B3164" s="2" t="str">
        <f>IFERROR(__xludf.DUMMYFUNCTION("GOOGLETRANSLATE(A3164,""en"",""hi"")"),"धातु की पेल और फूलों के साथ टोकरे की तरह")</f>
        <v>धातु की पेल और फूलों के साथ टोकरे की तरह</v>
      </c>
    </row>
    <row r="3165">
      <c r="A3165" s="1" t="s">
        <v>3134</v>
      </c>
      <c r="B3165" s="2" t="str">
        <f>IFERROR(__xludf.DUMMYFUNCTION("GOOGLETRANSLATE(A3165,""en"",""hi"")"),"चावल के खेतों और पहाड़ों")</f>
        <v>चावल के खेतों और पहाड़ों</v>
      </c>
    </row>
    <row r="3166">
      <c r="A3166" s="1" t="s">
        <v>3135</v>
      </c>
      <c r="B3166" s="2" t="str">
        <f>IFERROR(__xludf.DUMMYFUNCTION("GOOGLETRANSLATE(A3166,""en"",""hi"")"),"फिल्म चरित्र हमें दिखाता है कि आपके जन्मदिन को शैली में कैसे मनाना है - एक टिनसेल ट्रिममेड पार्टी टोपी के साथ")</f>
        <v>फिल्म चरित्र हमें दिखाता है कि आपके जन्मदिन को शैली में कैसे मनाना है - एक टिनसेल ट्रिममेड पार्टी टोपी के साथ</v>
      </c>
    </row>
    <row r="3167">
      <c r="A3167" s="1" t="s">
        <v>3136</v>
      </c>
      <c r="B3167" s="2" t="str">
        <f>IFERROR(__xludf.DUMMYFUNCTION("GOOGLETRANSLATE(A3167,""en"",""hi"")"),"चित्रकारी कलाकार: एक महिला के प्रमुख 1470s")</f>
        <v>चित्रकारी कलाकार: एक महिला के प्रमुख 1470s</v>
      </c>
    </row>
    <row r="3168">
      <c r="A3168" s="1" t="s">
        <v>3137</v>
      </c>
      <c r="B3168" s="2" t="str">
        <f>IFERROR(__xludf.DUMMYFUNCTION("GOOGLETRANSLATE(A3168,""en"",""hi"")"),"एक कंपनी को लाइन बनाने के लिए कैसे करें")</f>
        <v>एक कंपनी को लाइन बनाने के लिए कैसे करें</v>
      </c>
    </row>
    <row r="3169">
      <c r="A3169" s="1" t="s">
        <v>3138</v>
      </c>
      <c r="B3169" s="2" t="str">
        <f>IFERROR(__xludf.DUMMYFUNCTION("GOOGLETRANSLATE(A3169,""en"",""hi"")"),"मशरूम एक ऐसा भोजन है जिसमें हमारे शरीर को कई स्वास्थ्य लाभ होते हैं।")</f>
        <v>मशरूम एक ऐसा भोजन है जिसमें हमारे शरीर को कई स्वास्थ्य लाभ होते हैं।</v>
      </c>
    </row>
    <row r="3170">
      <c r="A3170" s="1" t="s">
        <v>3139</v>
      </c>
      <c r="B3170" s="2" t="str">
        <f>IFERROR(__xludf.DUMMYFUNCTION("GOOGLETRANSLATE(A3170,""en"",""hi"")"),"अपने उपकरण को देखकर रखें - और काम करें - जिस दिन आप उन्हें प्राप्त करेंगे उतना ही अच्छा है।")</f>
        <v>अपने उपकरण को देखकर रखें - और काम करें - जिस दिन आप उन्हें प्राप्त करेंगे उतना ही अच्छा है।</v>
      </c>
    </row>
    <row r="3171">
      <c r="A3171" s="1" t="s">
        <v>3140</v>
      </c>
      <c r="B3171" s="2" t="str">
        <f>IFERROR(__xludf.DUMMYFUNCTION("GOOGLETRANSLATE(A3171,""en"",""hi"")"),"गिरना ; जैकेट के साथ पहने गए स्कर्ट में कला काल के दौरान पुरुषों द्वारा पहने हुए आधारों में जड़ें होती हैं")</f>
        <v>गिरना ; जैकेट के साथ पहने गए स्कर्ट में कला काल के दौरान पुरुषों द्वारा पहने हुए आधारों में जड़ें होती हैं</v>
      </c>
    </row>
    <row r="3172">
      <c r="A3172" s="1" t="s">
        <v>1242</v>
      </c>
      <c r="B3172" s="2" t="str">
        <f>IFERROR(__xludf.DUMMYFUNCTION("GOOGLETRANSLATE(A3172,""en"",""hi"")"),"छवि में हो सकता है: व्यक्ति, मंच पर, एक संगीत वाद्ययंत्र और रात खेल रहा है")</f>
        <v>छवि में हो सकता है: व्यक्ति, मंच पर, एक संगीत वाद्ययंत्र और रात खेल रहा है</v>
      </c>
    </row>
    <row r="3173">
      <c r="A3173" s="1" t="s">
        <v>3141</v>
      </c>
      <c r="B3173" s="2" t="str">
        <f>IFERROR(__xludf.DUMMYFUNCTION("GOOGLETRANSLATE(A3173,""en"",""hi"")"),"एक पैन में उबलते पानी के नीचे चेरी टमाटर, मैक्रो वीडियो")</f>
        <v>एक पैन में उबलते पानी के नीचे चेरी टमाटर, मैक्रो वीडियो</v>
      </c>
    </row>
    <row r="3174">
      <c r="A3174" s="1" t="s">
        <v>3142</v>
      </c>
      <c r="B3174" s="2" t="str">
        <f>IFERROR(__xludf.DUMMYFUNCTION("GOOGLETRANSLATE(A3174,""en"",""hi"")"),"लड़ाई एक और लड़ाई से पहले हुई - हालांकि यह हेवीवेट बॉक्सर्स के बीच था")</f>
        <v>लड़ाई एक और लड़ाई से पहले हुई - हालांकि यह हेवीवेट बॉक्सर्स के बीच था</v>
      </c>
    </row>
    <row r="3175">
      <c r="A3175" s="1" t="s">
        <v>3143</v>
      </c>
      <c r="B3175" s="2" t="str">
        <f>IFERROR(__xludf.DUMMYFUNCTION("GOOGLETRANSLATE(A3175,""en"",""hi"")"),"हार्ड रॉक कलाकार लाभ में भाग लेता है।")</f>
        <v>हार्ड रॉक कलाकार लाभ में भाग लेता है।</v>
      </c>
    </row>
    <row r="3176">
      <c r="A3176" s="1" t="s">
        <v>3144</v>
      </c>
      <c r="B3176" s="2" t="str">
        <f>IFERROR(__xludf.DUMMYFUNCTION("GOOGLETRANSLATE(A3176,""en"",""hi"")"),"इस महीने में पर्यटकों को कम ज्वार के साथ सबसे लंबे समुद्र तट पर भी मज़ा आता है")</f>
        <v>इस महीने में पर्यटकों को कम ज्वार के साथ सबसे लंबे समुद्र तट पर भी मज़ा आता है</v>
      </c>
    </row>
    <row r="3177">
      <c r="A3177" s="1" t="s">
        <v>3145</v>
      </c>
      <c r="B3177" s="2" t="str">
        <f>IFERROR(__xludf.DUMMYFUNCTION("GOOGLETRANSLATE(A3177,""en"",""hi"")"),"यह एक लड़का है ... या एक लड़की!")</f>
        <v>यह एक लड़का है ... या एक लड़की!</v>
      </c>
    </row>
    <row r="3178">
      <c r="A3178" s="1" t="s">
        <v>3146</v>
      </c>
      <c r="B3178" s="2" t="str">
        <f>IFERROR(__xludf.DUMMYFUNCTION("GOOGLETRANSLATE(A3178,""en"",""hi"")"),"अपने शहर को रंग दें: चित्रण की रात")</f>
        <v>अपने शहर को रंग दें: चित्रण की रात</v>
      </c>
    </row>
    <row r="3179">
      <c r="A3179" s="1" t="s">
        <v>3147</v>
      </c>
      <c r="B3179" s="2" t="str">
        <f>IFERROR(__xludf.DUMMYFUNCTION("GOOGLETRANSLATE(A3179,""en"",""hi"")"),"पेपर को इस राज्य में वापस खोलें।")</f>
        <v>पेपर को इस राज्य में वापस खोलें।</v>
      </c>
    </row>
    <row r="3180">
      <c r="A3180" s="1" t="s">
        <v>3148</v>
      </c>
      <c r="B3180" s="2" t="str">
        <f>IFERROR(__xludf.DUMMYFUNCTION("GOOGLETRANSLATE(A3180,""en"",""hi"")"),"एक क्षेत्र में चलने वाली महिला")</f>
        <v>एक क्षेत्र में चलने वाली महिला</v>
      </c>
    </row>
    <row r="3181">
      <c r="A3181" s="1" t="s">
        <v>3149</v>
      </c>
      <c r="B3181" s="2" t="str">
        <f>IFERROR(__xludf.DUMMYFUNCTION("GOOGLETRANSLATE(A3181,""en"",""hi"")"),"बादल के दिन समुद्र तट पर लहरें")</f>
        <v>बादल के दिन समुद्र तट पर लहरें</v>
      </c>
    </row>
    <row r="3182">
      <c r="A3182" s="1" t="s">
        <v>3150</v>
      </c>
      <c r="B3182" s="2" t="str">
        <f>IFERROR(__xludf.DUMMYFUNCTION("GOOGLETRANSLATE(A3182,""en"",""hi"")"),"हजारों फिल्मांकन स्थान ने अपने कड़ी मेहनत के लिए श्रद्धांजलि अर्पित करने के लिए भीड़ को इकट्ठा किया")</f>
        <v>हजारों फिल्मांकन स्थान ने अपने कड़ी मेहनत के लिए श्रद्धांजलि अर्पित करने के लिए भीड़ को इकट्ठा किया</v>
      </c>
    </row>
    <row r="3183">
      <c r="A3183" s="1" t="s">
        <v>3151</v>
      </c>
      <c r="B3183" s="2" t="str">
        <f>IFERROR(__xludf.DUMMYFUNCTION("GOOGLETRANSLATE(A3183,""en"",""hi"")"),"बड़े लोगो को उनकी सुविधा के बाहरी हिस्से में घुड़सवार किया जाता है")</f>
        <v>बड़े लोगो को उनकी सुविधा के बाहरी हिस्से में घुड़सवार किया जाता है</v>
      </c>
    </row>
    <row r="3184">
      <c r="A3184" s="1" t="s">
        <v>3152</v>
      </c>
      <c r="B3184" s="2" t="str">
        <f>IFERROR(__xludf.DUMMYFUNCTION("GOOGLETRANSLATE(A3184,""en"",""hi"")"),"एक विशाल तूफान में लाइटहाउस")</f>
        <v>एक विशाल तूफान में लाइटहाउस</v>
      </c>
    </row>
    <row r="3185">
      <c r="A3185" s="1" t="s">
        <v>3153</v>
      </c>
      <c r="B3185" s="2" t="str">
        <f>IFERROR(__xludf.DUMMYFUNCTION("GOOGLETRANSLATE(A3185,""en"",""hi"")"),"एक पुस्तक लिख सकती है: एक उत्सव घटना में नई पुस्तक लॉन्च की गई थी")</f>
        <v>एक पुस्तक लिख सकती है: एक उत्सव घटना में नई पुस्तक लॉन्च की गई थी</v>
      </c>
    </row>
    <row r="3186">
      <c r="A3186" s="1" t="s">
        <v>3154</v>
      </c>
      <c r="B3186" s="2" t="str">
        <f>IFERROR(__xludf.DUMMYFUNCTION("GOOGLETRANSLATE(A3186,""en"",""hi"")"),"दुल्हन एक जहाज पर गलियारे के नीचे चलने के लिए तैयार हो जाता है।")</f>
        <v>दुल्हन एक जहाज पर गलियारे के नीचे चलने के लिए तैयार हो जाता है।</v>
      </c>
    </row>
    <row r="3187">
      <c r="A3187" s="1" t="s">
        <v>3155</v>
      </c>
      <c r="B3187" s="2" t="str">
        <f>IFERROR(__xludf.DUMMYFUNCTION("GOOGLETRANSLATE(A3187,""en"",""hi"")"),"एक बार के बाहर पीने वाले ग्राहक")</f>
        <v>एक बार के बाहर पीने वाले ग्राहक</v>
      </c>
    </row>
    <row r="3188">
      <c r="A3188" s="1" t="s">
        <v>3156</v>
      </c>
      <c r="B3188" s="2" t="str">
        <f>IFERROR(__xludf.DUMMYFUNCTION("GOOGLETRANSLATE(A3188,""en"",""hi"")"),"पूर्वी तट पर अंत तक चलने वाली एक अकेली आकृति की एक मोनोक्रोम छवि")</f>
        <v>पूर्वी तट पर अंत तक चलने वाली एक अकेली आकृति की एक मोनोक्रोम छवि</v>
      </c>
    </row>
    <row r="3189">
      <c r="A3189" s="1" t="s">
        <v>3157</v>
      </c>
      <c r="B3189" s="2" t="str">
        <f>IFERROR(__xludf.DUMMYFUNCTION("GOOGLETRANSLATE(A3189,""en"",""hi"")"),"चेहरे का काला और सफेद वेक्टर स्केच")</f>
        <v>चेहरे का काला और सफेद वेक्टर स्केच</v>
      </c>
    </row>
    <row r="3190">
      <c r="A3190" s="1" t="s">
        <v>2595</v>
      </c>
      <c r="B3190" s="2" t="str">
        <f>IFERROR(__xludf.DUMMYFUNCTION("GOOGLETRANSLATE(A3190,""en"",""hi"")"),"छुट्टी के लिए पृष्ठभूमि का वेक्टर चित्रण।")</f>
        <v>छुट्टी के लिए पृष्ठभूमि का वेक्टर चित्रण।</v>
      </c>
    </row>
    <row r="3191">
      <c r="A3191" s="1" t="s">
        <v>3158</v>
      </c>
      <c r="B3191" s="2" t="str">
        <f>IFERROR(__xludf.DUMMYFUNCTION("GOOGLETRANSLATE(A3191,""en"",""hi"")"),"यह जमीन के ऊपर एक मेट्रो की सवारी करने का एक इलाज है।")</f>
        <v>यह जमीन के ऊपर एक मेट्रो की सवारी करने का एक इलाज है।</v>
      </c>
    </row>
    <row r="3192">
      <c r="A3192" s="1" t="s">
        <v>3159</v>
      </c>
      <c r="B3192" s="2" t="str">
        <f>IFERROR(__xludf.DUMMYFUNCTION("GOOGLETRANSLATE(A3192,""en"",""hi"")"),"यह खेत पर फ्रॉस्टी है")</f>
        <v>यह खेत पर फ्रॉस्टी है</v>
      </c>
    </row>
    <row r="3193">
      <c r="A3193" s="1" t="s">
        <v>3160</v>
      </c>
      <c r="B3193" s="2" t="str">
        <f>IFERROR(__xludf.DUMMYFUNCTION("GOOGLETRANSLATE(A3193,""en"",""hi"")"),"एक जंगल और एक नदी पर उड़ान।")</f>
        <v>एक जंगल और एक नदी पर उड़ान।</v>
      </c>
    </row>
    <row r="3194">
      <c r="A3194" s="1" t="s">
        <v>3161</v>
      </c>
      <c r="B3194" s="2" t="str">
        <f>IFERROR(__xludf.DUMMYFUNCTION("GOOGLETRANSLATE(A3194,""en"",""hi"")"),"धार्मिक नेता ने सब कुछ के बारे में बात की है")</f>
        <v>धार्मिक नेता ने सब कुछ के बारे में बात की है</v>
      </c>
    </row>
    <row r="3195">
      <c r="A3195" s="1" t="s">
        <v>3162</v>
      </c>
      <c r="B3195" s="2" t="str">
        <f>IFERROR(__xludf.DUMMYFUNCTION("GOOGLETRANSLATE(A3195,""en"",""hi"")"),"सफेद पृष्ठभूमि पर अलग खाली नोटबुक और लाल कवर पृथक")</f>
        <v>सफेद पृष्ठभूमि पर अलग खाली नोटबुक और लाल कवर पृथक</v>
      </c>
    </row>
    <row r="3196">
      <c r="A3196" s="1" t="s">
        <v>3163</v>
      </c>
      <c r="B3196" s="2" t="str">
        <f>IFERROR(__xludf.DUMMYFUNCTION("GOOGLETRANSLATE(A3196,""en"",""hi"")"),"इन संग्रहों के साथ मोज़ेक टाइल्स और सजावटी टुकड़े स्वतंत्र रूप से मॉड्यूलर हैं, इसलिए उन्हें बैकड्रॉप, लंबवत कॉलम और क्षैतिज बैंड बनाने के लिए रंगों के साथ लागू किया जा सकता है, लेकिन मोज़ेक बिछाने के लिए भी।")</f>
        <v>इन संग्रहों के साथ मोज़ेक टाइल्स और सजावटी टुकड़े स्वतंत्र रूप से मॉड्यूलर हैं, इसलिए उन्हें बैकड्रॉप, लंबवत कॉलम और क्षैतिज बैंड बनाने के लिए रंगों के साथ लागू किया जा सकता है, लेकिन मोज़ेक बिछाने के लिए भी।</v>
      </c>
    </row>
    <row r="3197">
      <c r="A3197" s="1" t="s">
        <v>3164</v>
      </c>
      <c r="B3197" s="2" t="str">
        <f>IFERROR(__xludf.DUMMYFUNCTION("GOOGLETRANSLATE(A3197,""en"",""hi"")"),"एक कार्यकर्ता मंगलवार को मुख्यालय के सामने बर्फ को साफ़ करता है")</f>
        <v>एक कार्यकर्ता मंगलवार को मुख्यालय के सामने बर्फ को साफ़ करता है</v>
      </c>
    </row>
    <row r="3198">
      <c r="A3198" s="1" t="s">
        <v>3165</v>
      </c>
      <c r="B3198" s="2" t="str">
        <f>IFERROR(__xludf.DUMMYFUNCTION("GOOGLETRANSLATE(A3198,""en"",""hi"")"),"आदमी के हाथों में ब्लूबेरी।")</f>
        <v>आदमी के हाथों में ब्लूबेरी।</v>
      </c>
    </row>
    <row r="3199">
      <c r="A3199" s="1" t="s">
        <v>3166</v>
      </c>
      <c r="B3199" s="2" t="str">
        <f>IFERROR(__xludf.DUMMYFUNCTION("GOOGLETRANSLATE(A3199,""en"",""hi"")"),"एक छोटे से द्वीप के करीब देश कैनोइंग")</f>
        <v>एक छोटे से द्वीप के करीब देश कैनोइंग</v>
      </c>
    </row>
    <row r="3200">
      <c r="A3200" s="1" t="s">
        <v>3167</v>
      </c>
      <c r="B3200" s="2" t="str">
        <f>IFERROR(__xludf.DUMMYFUNCTION("GOOGLETRANSLATE(A3200,""en"",""hi"")"),"इस पिकअप ट्रक के चालक को पीछे से लहराते झंडे के साथ ड्राइविंग करते समय गवाहों को उंगली देने लगता है।")</f>
        <v>इस पिकअप ट्रक के चालक को पीछे से लहराते झंडे के साथ ड्राइविंग करते समय गवाहों को उंगली देने लगता है।</v>
      </c>
    </row>
    <row r="3201">
      <c r="A3201" s="1" t="s">
        <v>3168</v>
      </c>
      <c r="B3201" s="2" t="str">
        <f>IFERROR(__xludf.DUMMYFUNCTION("GOOGLETRANSLATE(A3201,""en"",""hi"")"),"संगमरमर की एक बाहरी तालिका")</f>
        <v>संगमरमर की एक बाहरी तालिका</v>
      </c>
    </row>
    <row r="3202">
      <c r="A3202" s="1" t="s">
        <v>3169</v>
      </c>
      <c r="B3202" s="2" t="str">
        <f>IFERROR(__xludf.DUMMYFUNCTION("GOOGLETRANSLATE(A3202,""en"",""hi"")"),"ट्रांसवर्सल परिभाषा: एक रेखा जो विभिन्न बिंदुओं पर एक विमान में लाइनों को छेड़छाड़ करती है उसे ट्रांसवर्सल कहा जाता है।")</f>
        <v>ट्रांसवर्सल परिभाषा: एक रेखा जो विभिन्न बिंदुओं पर एक विमान में लाइनों को छेड़छाड़ करती है उसे ट्रांसवर्सल कहा जाता है।</v>
      </c>
    </row>
    <row r="3203">
      <c r="A3203" s="1" t="s">
        <v>3170</v>
      </c>
      <c r="B3203" s="2" t="str">
        <f>IFERROR(__xludf.DUMMYFUNCTION("GOOGLETRANSLATE(A3203,""en"",""hi"")"),"हेडफ़ोन में मुस्कुराते हुए युवा व्यक्ति को संगीत सुनना और ग्रे पृष्ठभूमि पर नृत्य के लिए पूछना")</f>
        <v>हेडफ़ोन में मुस्कुराते हुए युवा व्यक्ति को संगीत सुनना और ग्रे पृष्ठभूमि पर नृत्य के लिए पूछना</v>
      </c>
    </row>
    <row r="3204">
      <c r="A3204" s="1" t="s">
        <v>3171</v>
      </c>
      <c r="B3204" s="2" t="str">
        <f>IFERROR(__xludf.DUMMYFUNCTION("GOOGLETRANSLATE(A3204,""en"",""hi"")"),"खेल के दौरान 22 स्कोर करने के बाद फुटबॉल टीम मनाती है")</f>
        <v>खेल के दौरान 22 स्कोर करने के बाद फुटबॉल टीम मनाती है</v>
      </c>
    </row>
    <row r="3205">
      <c r="A3205" s="1" t="s">
        <v>3172</v>
      </c>
      <c r="B3205" s="2" t="str">
        <f>IFERROR(__xludf.DUMMYFUNCTION("GOOGLETRANSLATE(A3205,""en"",""hi"")"),"अभिनेता - इस लंबे समय के बाद भी बाल कैसे प्रेरित हो सकते हैं?")</f>
        <v>अभिनेता - इस लंबे समय के बाद भी बाल कैसे प्रेरित हो सकते हैं?</v>
      </c>
    </row>
    <row r="3206">
      <c r="A3206" s="1" t="s">
        <v>3173</v>
      </c>
      <c r="B3206" s="2" t="str">
        <f>IFERROR(__xludf.DUMMYFUNCTION("GOOGLETRANSLATE(A3206,""en"",""hi"")"),"एक तस्वीर के फ्रेम में एक ऊर्ध्वाधर रसीला उद्यान कैसे बनाया जाए")</f>
        <v>एक तस्वीर के फ्रेम में एक ऊर्ध्वाधर रसीला उद्यान कैसे बनाया जाए</v>
      </c>
    </row>
    <row r="3207">
      <c r="A3207" s="1" t="s">
        <v>3174</v>
      </c>
      <c r="B3207" s="2" t="str">
        <f>IFERROR(__xludf.DUMMYFUNCTION("GOOGLETRANSLATE(A3207,""en"",""hi"")"),"उसी छाया में बोल्ड एक्सेसरीज़ के साथ इस सफेद शीर्ष और मुद्रित स्कर्ट जैसे तटस्थ कपड़ों को जोड़ने का प्रयास करें।")</f>
        <v>उसी छाया में बोल्ड एक्सेसरीज़ के साथ इस सफेद शीर्ष और मुद्रित स्कर्ट जैसे तटस्थ कपड़ों को जोड़ने का प्रयास करें।</v>
      </c>
    </row>
    <row r="3208">
      <c r="A3208" s="1" t="s">
        <v>3175</v>
      </c>
      <c r="B3208" s="2" t="str">
        <f>IFERROR(__xludf.DUMMYFUNCTION("GOOGLETRANSLATE(A3208,""en"",""hi"")"),"एक शहर के पेड़ों और झाड़ियों के बीच, हमने खुदरा खोजा।")</f>
        <v>एक शहर के पेड़ों और झाड़ियों के बीच, हमने खुदरा खोजा।</v>
      </c>
    </row>
    <row r="3209">
      <c r="A3209" s="1" t="s">
        <v>3176</v>
      </c>
      <c r="B3209" s="2" t="str">
        <f>IFERROR(__xludf.DUMMYFUNCTION("GOOGLETRANSLATE(A3209,""en"",""hi"")"),"हवेली का हवाई दृश्य")</f>
        <v>हवेली का हवाई दृश्य</v>
      </c>
    </row>
    <row r="3210">
      <c r="A3210" s="1" t="s">
        <v>3177</v>
      </c>
      <c r="B3210" s="2" t="str">
        <f>IFERROR(__xludf.DUMMYFUNCTION("GOOGLETRANSLATE(A3210,""en"",""hi"")"),"सुरंग में अंतिम नृत्य।")</f>
        <v>सुरंग में अंतिम नृत्य।</v>
      </c>
    </row>
    <row r="3211">
      <c r="A3211" s="1" t="s">
        <v>3178</v>
      </c>
      <c r="B3211" s="2" t="str">
        <f>IFERROR(__xludf.DUMMYFUNCTION("GOOGLETRANSLATE(A3211,""en"",""hi"")"),"प्यारा युगल: अभिनेता ने अपनी पत्नी को इस कार्यक्रम में लाया")</f>
        <v>प्यारा युगल: अभिनेता ने अपनी पत्नी को इस कार्यक्रम में लाया</v>
      </c>
    </row>
    <row r="3212">
      <c r="A3212" s="1" t="s">
        <v>3179</v>
      </c>
      <c r="B3212" s="2" t="str">
        <f>IFERROR(__xludf.DUMMYFUNCTION("GOOGLETRANSLATE(A3212,""en"",""hi"")"),"सड़कों के बीच घास के मध्य में एक ध्रुव पर एक झंडा उड़ता है।")</f>
        <v>सड़कों के बीच घास के मध्य में एक ध्रुव पर एक झंडा उड़ता है।</v>
      </c>
    </row>
    <row r="3213">
      <c r="A3213" s="1" t="s">
        <v>3180</v>
      </c>
      <c r="B3213" s="2" t="str">
        <f>IFERROR(__xludf.DUMMYFUNCTION("GOOGLETRANSLATE(A3213,""en"",""hi"")"),"एक ईंट की दीवार के रूप में चित्रित इलेक्ट्रिक बॉक्स")</f>
        <v>एक ईंट की दीवार के रूप में चित्रित इलेक्ट्रिक बॉक्स</v>
      </c>
    </row>
    <row r="3214">
      <c r="A3214" s="1" t="s">
        <v>3181</v>
      </c>
      <c r="B3214" s="2" t="str">
        <f>IFERROR(__xludf.DUMMYFUNCTION("GOOGLETRANSLATE(A3214,""en"",""hi"")"),"अभिनेता शुरुआती रात में भाग लेते हैं")</f>
        <v>अभिनेता शुरुआती रात में भाग लेते हैं</v>
      </c>
    </row>
    <row r="3215">
      <c r="A3215" s="1" t="s">
        <v>3182</v>
      </c>
      <c r="B3215" s="2" t="str">
        <f>IFERROR(__xludf.DUMMYFUNCTION("GOOGLETRANSLATE(A3215,""en"",""hi"")"),"पीले रंगों में हिबिस्कस फूल।")</f>
        <v>पीले रंगों में हिबिस्कस फूल।</v>
      </c>
    </row>
    <row r="3216">
      <c r="A3216" s="1" t="s">
        <v>3183</v>
      </c>
      <c r="B3216" s="2" t="str">
        <f>IFERROR(__xludf.DUMMYFUNCTION("GOOGLETRANSLATE(A3216,""en"",""hi"")"),"कैसे एक तार लपेटा लटकन बनाने के लिए।")</f>
        <v>कैसे एक तार लपेटा लटकन बनाने के लिए।</v>
      </c>
    </row>
    <row r="3217">
      <c r="A3217" s="1" t="s">
        <v>3184</v>
      </c>
      <c r="B3217" s="2" t="str">
        <f>IFERROR(__xludf.DUMMYFUNCTION("GOOGLETRANSLATE(A3217,""en"",""hi"")"),"रेखांकित कागज का पैक सैसी से है")</f>
        <v>रेखांकित कागज का पैक सैसी से है</v>
      </c>
    </row>
    <row r="3218">
      <c r="A3218" s="1" t="s">
        <v>3185</v>
      </c>
      <c r="B3218" s="2" t="str">
        <f>IFERROR(__xludf.DUMMYFUNCTION("GOOGLETRANSLATE(A3218,""en"",""hi"")"),"एक फैशन देखो जिसमें छोटे सफेद कपड़े, ऊँची एड़ी के जूते और वस्त्र व्यवसाय शामिल हैं।")</f>
        <v>एक फैशन देखो जिसमें छोटे सफेद कपड़े, ऊँची एड़ी के जूते और वस्त्र व्यवसाय शामिल हैं।</v>
      </c>
    </row>
    <row r="3219">
      <c r="A3219" s="1" t="s">
        <v>3186</v>
      </c>
      <c r="B3219" s="2" t="str">
        <f>IFERROR(__xludf.DUMMYFUNCTION("GOOGLETRANSLATE(A3219,""en"",""hi"")"),"कुछ दिन पहले मेरी कलाई को तोड़ दिया।")</f>
        <v>कुछ दिन पहले मेरी कलाई को तोड़ दिया।</v>
      </c>
    </row>
    <row r="3220">
      <c r="A3220" s="1" t="s">
        <v>3187</v>
      </c>
      <c r="B3220" s="2" t="str">
        <f>IFERROR(__xludf.DUMMYFUNCTION("GOOGLETRANSLATE(A3220,""en"",""hi"")"),"मज़ा फिडो तथ्य: एक गाइड कुत्ता मील के माध्यम से उसके अंधा साथी का नेतृत्व किया!")</f>
        <v>मज़ा फिडो तथ्य: एक गाइड कुत्ता मील के माध्यम से उसके अंधा साथी का नेतृत्व किया!</v>
      </c>
    </row>
    <row r="3221">
      <c r="A3221" s="1" t="s">
        <v>3188</v>
      </c>
      <c r="B3221" s="2" t="str">
        <f>IFERROR(__xludf.DUMMYFUNCTION("GOOGLETRANSLATE(A3221,""en"",""hi"")"),"एक वेनिस मास्क के पीछे एक महिला की बंद आँखें")</f>
        <v>एक वेनिस मास्क के पीछे एक महिला की बंद आँखें</v>
      </c>
    </row>
    <row r="3222">
      <c r="A3222" s="1" t="s">
        <v>3189</v>
      </c>
      <c r="B3222" s="2" t="str">
        <f>IFERROR(__xludf.DUMMYFUNCTION("GOOGLETRANSLATE(A3222,""en"",""hi"")"),"द्वीप पर ग्रामीण इलाकों में स्वचालित जल प्रणाली के साथ बढ़ती फसलें")</f>
        <v>द्वीप पर ग्रामीण इलाकों में स्वचालित जल प्रणाली के साथ बढ़ती फसलें</v>
      </c>
    </row>
    <row r="3223">
      <c r="A3223" s="1" t="s">
        <v>3190</v>
      </c>
      <c r="B3223" s="2" t="str">
        <f>IFERROR(__xludf.DUMMYFUNCTION("GOOGLETRANSLATE(A3223,""en"",""hi"")"),"पर्यटक आकर्षण में पाए गए वेशभूषा का एक नमूना।")</f>
        <v>पर्यटक आकर्षण में पाए गए वेशभूषा का एक नमूना।</v>
      </c>
    </row>
    <row r="3224">
      <c r="A3224" s="1" t="s">
        <v>3191</v>
      </c>
      <c r="B3224" s="2" t="str">
        <f>IFERROR(__xludf.DUMMYFUNCTION("GOOGLETRANSLATE(A3224,""en"",""hi"")"),"इन पेड़ों में कोई स्पष्ट बैग नहीं फंस गया।")</f>
        <v>इन पेड़ों में कोई स्पष्ट बैग नहीं फंस गया।</v>
      </c>
    </row>
    <row r="3225">
      <c r="A3225" s="1" t="s">
        <v>3192</v>
      </c>
      <c r="B3225" s="2" t="str">
        <f>IFERROR(__xludf.DUMMYFUNCTION("GOOGLETRANSLATE(A3225,""en"",""hi"")"),"खुदरा द्वारा पैटर्न में पकवान का प्रकार")</f>
        <v>खुदरा द्वारा पैटर्न में पकवान का प्रकार</v>
      </c>
    </row>
    <row r="3226">
      <c r="A3226" s="1" t="s">
        <v>3193</v>
      </c>
      <c r="B3226" s="2" t="str">
        <f>IFERROR(__xludf.DUMMYFUNCTION("GOOGLETRANSLATE(A3226,""en"",""hi"")"),"एक आदमी एक मेज के सामने खड़ा होता है और एक जुड़वां रखता है।")</f>
        <v>एक आदमी एक मेज के सामने खड़ा होता है और एक जुड़वां रखता है।</v>
      </c>
    </row>
    <row r="3227">
      <c r="A3227" s="1" t="s">
        <v>3194</v>
      </c>
      <c r="B3227" s="2" t="str">
        <f>IFERROR(__xludf.DUMMYFUNCTION("GOOGLETRANSLATE(A3227,""en"",""hi"")"),"फिल्म निदेशक, अभिनेता जुलाई को प्रीमियर में भाग लेते हैं")</f>
        <v>फिल्म निदेशक, अभिनेता जुलाई को प्रीमियर में भाग लेते हैं</v>
      </c>
    </row>
    <row r="3228">
      <c r="A3228" s="1" t="s">
        <v>3195</v>
      </c>
      <c r="B3228" s="2" t="str">
        <f>IFERROR(__xludf.DUMMYFUNCTION("GOOGLETRANSLATE(A3228,""en"",""hi"")"),"मैं इस मॉडल के नाम के बारे में निश्चित नहीं हूं, लेकिन उसका दाढ़ी परिपूर्ण है।")</f>
        <v>मैं इस मॉडल के नाम के बारे में निश्चित नहीं हूं, लेकिन उसका दाढ़ी परिपूर्ण है।</v>
      </c>
    </row>
    <row r="3229">
      <c r="A3229" s="1" t="s">
        <v>3196</v>
      </c>
      <c r="B3229" s="2" t="str">
        <f>IFERROR(__xludf.DUMMYFUNCTION("GOOGLETRANSLATE(A3229,""en"",""hi"")"),"लोग समुद्र के निर्बाध पैटर्न में तैरते हैं।")</f>
        <v>लोग समुद्र के निर्बाध पैटर्न में तैरते हैं।</v>
      </c>
    </row>
    <row r="3230">
      <c r="A3230" s="1" t="s">
        <v>3197</v>
      </c>
      <c r="B3230" s="2" t="str">
        <f>IFERROR(__xludf.DUMMYFUNCTION("GOOGLETRANSLATE(A3230,""en"",""hi"")"),"भौगोलिक फीचर श्रेणी के एक कलाकार को अनुसंधान और प्रदर्शन में उपयोग किया जाने वाला एक उपकरण है।")</f>
        <v>भौगोलिक फीचर श्रेणी के एक कलाकार को अनुसंधान और प्रदर्शन में उपयोग किया जाने वाला एक उपकरण है।</v>
      </c>
    </row>
    <row r="3231">
      <c r="A3231" s="1" t="s">
        <v>3198</v>
      </c>
      <c r="B3231" s="2" t="str">
        <f>IFERROR(__xludf.DUMMYFUNCTION("GOOGLETRANSLATE(A3231,""en"",""hi"")"),"व्यक्ति और दुनिया की तस्वीरें")</f>
        <v>व्यक्ति और दुनिया की तस्वीरें</v>
      </c>
    </row>
    <row r="3232">
      <c r="A3232" s="1" t="s">
        <v>3199</v>
      </c>
      <c r="B3232" s="2" t="str">
        <f>IFERROR(__xludf.DUMMYFUNCTION("GOOGLETRANSLATE(A3232,""en"",""hi"")"),"एक संख्या के आकार में नीला गुब्बारा")</f>
        <v>एक संख्या के आकार में नीला गुब्बारा</v>
      </c>
    </row>
    <row r="3233">
      <c r="A3233" s="1" t="s">
        <v>3200</v>
      </c>
      <c r="B3233" s="2" t="str">
        <f>IFERROR(__xludf.DUMMYFUNCTION("GOOGLETRANSLATE(A3233,""en"",""hi"")"),"अभिनेता वेस्टवुड प्रीमियर में भाग लेता है")</f>
        <v>अभिनेता वेस्टवुड प्रीमियर में भाग लेता है</v>
      </c>
    </row>
    <row r="3234">
      <c r="A3234" s="1" t="s">
        <v>3201</v>
      </c>
      <c r="B3234" s="2" t="str">
        <f>IFERROR(__xludf.DUMMYFUNCTION("GOOGLETRANSLATE(A3234,""en"",""hi"")"),"सूर्यास्त में एक छोटी मछली पकड़ने की नाव पर एक स्वदेशी आदमी का सिल्हूट।")</f>
        <v>सूर्यास्त में एक छोटी मछली पकड़ने की नाव पर एक स्वदेशी आदमी का सिल्हूट।</v>
      </c>
    </row>
    <row r="3235">
      <c r="A3235" s="1" t="s">
        <v>3202</v>
      </c>
      <c r="B3235" s="2" t="str">
        <f>IFERROR(__xludf.DUMMYFUNCTION("GOOGLETRANSLATE(A3235,""en"",""hi"")"),"पीले फूलों के साथ कैनोला क्षेत्र।")</f>
        <v>पीले फूलों के साथ कैनोला क्षेत्र।</v>
      </c>
    </row>
    <row r="3236">
      <c r="A3236" s="1" t="s">
        <v>3203</v>
      </c>
      <c r="B3236" s="2" t="str">
        <f>IFERROR(__xludf.DUMMYFUNCTION("GOOGLETRANSLATE(A3236,""en"",""hi"")"),"गंदे नहर पर एक झोपड़ी में लोग")</f>
        <v>गंदे नहर पर एक झोपड़ी में लोग</v>
      </c>
    </row>
    <row r="3237">
      <c r="A3237" s="1" t="s">
        <v>3204</v>
      </c>
      <c r="B3237" s="2" t="str">
        <f>IFERROR(__xludf.DUMMYFUNCTION("GOOGLETRANSLATE(A3237,""en"",""hi"")"),"रचनात्मक विचार घर पर पुस्तकालय बनाने के लिए कैसे")</f>
        <v>रचनात्मक विचार घर पर पुस्तकालय बनाने के लिए कैसे</v>
      </c>
    </row>
    <row r="3238">
      <c r="A3238" s="1" t="s">
        <v>3205</v>
      </c>
      <c r="B3238" s="2" t="str">
        <f>IFERROR(__xludf.DUMMYFUNCTION("GOOGLETRANSLATE(A3238,""en"",""hi"")"),"सेलेब्स जो अपने प्राकृतिक बालों के रंगों के साथ वास्तव में अलग दिखते हैं")</f>
        <v>सेलेब्स जो अपने प्राकृतिक बालों के रंगों के साथ वास्तव में अलग दिखते हैं</v>
      </c>
    </row>
    <row r="3239">
      <c r="A3239" s="1" t="s">
        <v>3206</v>
      </c>
      <c r="B3239" s="2" t="str">
        <f>IFERROR(__xludf.DUMMYFUNCTION("GOOGLETRANSLATE(A3239,""en"",""hi"")"),"पारंपरिक पोशाक में एक दुल्हन का चित्र")</f>
        <v>पारंपरिक पोशाक में एक दुल्हन का चित्र</v>
      </c>
    </row>
    <row r="3240">
      <c r="A3240" s="1" t="s">
        <v>3207</v>
      </c>
      <c r="B3240" s="2" t="str">
        <f>IFERROR(__xludf.DUMMYFUNCTION("GOOGLETRANSLATE(A3240,""en"",""hi"")"),"1920 के सिनेमा की ग्लैमरस शैली")</f>
        <v>1920 के सिनेमा की ग्लैमरस शैली</v>
      </c>
    </row>
    <row r="3241">
      <c r="A3241" s="1" t="s">
        <v>3208</v>
      </c>
      <c r="B3241" s="2" t="str">
        <f>IFERROR(__xludf.DUMMYFUNCTION("GOOGLETRANSLATE(A3241,""en"",""hi"")"),"आकर्षक रोमांटिक लड़की ध्वनिक गिटार बज रही है, हाई हिल, सिल्हूट पर शिविर के पास सूर्यास्त में")</f>
        <v>आकर्षक रोमांटिक लड़की ध्वनिक गिटार बज रही है, हाई हिल, सिल्हूट पर शिविर के पास सूर्यास्त में</v>
      </c>
    </row>
    <row r="3242">
      <c r="A3242" s="1" t="s">
        <v>3209</v>
      </c>
      <c r="B3242" s="2" t="str">
        <f>IFERROR(__xludf.DUMMYFUNCTION("GOOGLETRANSLATE(A3242,""en"",""hi"")"),"बच्चे स्थानीय सार्वजनिक पुस्तकालय में कंप्यूटर का उपयोग करते हैं")</f>
        <v>बच्चे स्थानीय सार्वजनिक पुस्तकालय में कंप्यूटर का उपयोग करते हैं</v>
      </c>
    </row>
    <row r="3243">
      <c r="A3243" s="1" t="s">
        <v>3210</v>
      </c>
      <c r="B3243" s="2" t="str">
        <f>IFERROR(__xludf.DUMMYFUNCTION("GOOGLETRANSLATE(A3243,""en"",""hi"")"),"लोक नर्तकियों ने आयोजित समारोह में प्रदर्शन किया")</f>
        <v>लोक नर्तकियों ने आयोजित समारोह में प्रदर्शन किया</v>
      </c>
    </row>
    <row r="3244">
      <c r="A3244" s="1" t="s">
        <v>3211</v>
      </c>
      <c r="B3244" s="2" t="str">
        <f>IFERROR(__xludf.DUMMYFUNCTION("GOOGLETRANSLATE(A3244,""en"",""hi"")"),"एक सर्फर लहरों के एकांत में अगले ब्रेक के लिए इंतजार कर रहा है।")</f>
        <v>एक सर्फर लहरों के एकांत में अगले ब्रेक के लिए इंतजार कर रहा है।</v>
      </c>
    </row>
    <row r="3245">
      <c r="A3245" s="1" t="s">
        <v>3212</v>
      </c>
      <c r="B3245" s="2" t="str">
        <f>IFERROR(__xludf.DUMMYFUNCTION("GOOGLETRANSLATE(A3245,""en"",""hi"")"),"मुझे पृष्ठभूमि के लिए साफ दिखना पसंद है।")</f>
        <v>मुझे पृष्ठभूमि के लिए साफ दिखना पसंद है।</v>
      </c>
    </row>
    <row r="3246">
      <c r="A3246" s="1" t="s">
        <v>3213</v>
      </c>
      <c r="B3246" s="2" t="str">
        <f>IFERROR(__xludf.DUMMYFUNCTION("GOOGLETRANSLATE(A3246,""en"",""hi"")"),"एक चमकदार चमकदार क्रोम हल्के भूरे रंग के रंग और क्लासिक फ़ॉन्ट के साथ एक 3 डी चित्रण में धातु चांदी की शैली लोअरकेस या छोटे अक्षर एच। क्लिपिंग पथ के साथ एक सफेद पृष्ठभूमि पर अलग किया गया।")</f>
        <v>एक चमकदार चमकदार क्रोम हल्के भूरे रंग के रंग और क्लासिक फ़ॉन्ट के साथ एक 3 डी चित्रण में धातु चांदी की शैली लोअरकेस या छोटे अक्षर एच। क्लिपिंग पथ के साथ एक सफेद पृष्ठभूमि पर अलग किया गया।</v>
      </c>
    </row>
    <row r="3247">
      <c r="A3247" s="1" t="s">
        <v>3214</v>
      </c>
      <c r="B3247" s="2" t="str">
        <f>IFERROR(__xludf.DUMMYFUNCTION("GOOGLETRANSLATE(A3247,""en"",""hi"")"),"एक भाग्यशाली छोटे के लिए पेस्टल कार्य स्थान।")</f>
        <v>एक भाग्यशाली छोटे के लिए पेस्टल कार्य स्थान।</v>
      </c>
    </row>
    <row r="3248">
      <c r="A3248" s="1" t="s">
        <v>3215</v>
      </c>
      <c r="B3248" s="2" t="str">
        <f>IFERROR(__xludf.DUMMYFUNCTION("GOOGLETRANSLATE(A3248,""en"",""hi"")"),"एक बकरी की एक तस्वीर जो चल रही है")</f>
        <v>एक बकरी की एक तस्वीर जो चल रही है</v>
      </c>
    </row>
    <row r="3249">
      <c r="A3249" s="1" t="s">
        <v>3216</v>
      </c>
      <c r="B3249" s="2" t="str">
        <f>IFERROR(__xludf.DUMMYFUNCTION("GOOGLETRANSLATE(A3249,""en"",""hi"")"),"एक नवजात शिशु बेडरूम में बिस्तर पर स्थित है")</f>
        <v>एक नवजात शिशु बेडरूम में बिस्तर पर स्थित है</v>
      </c>
    </row>
    <row r="3250">
      <c r="A3250" s="1" t="s">
        <v>3217</v>
      </c>
      <c r="B3250" s="2" t="str">
        <f>IFERROR(__xludf.DUMMYFUNCTION("GOOGLETRANSLATE(A3250,""en"",""hi"")"),"हरी सार पृष्ठभूमि पर माइक्रोफोन")</f>
        <v>हरी सार पृष्ठभूमि पर माइक्रोफोन</v>
      </c>
    </row>
    <row r="3251">
      <c r="A3251" s="1" t="s">
        <v>3218</v>
      </c>
      <c r="B3251" s="2" t="str">
        <f>IFERROR(__xludf.DUMMYFUNCTION("GOOGLETRANSLATE(A3251,""en"",""hi"")"),"व्यापार आदमी और महिला कैफे में एक बैठक कर रही है")</f>
        <v>व्यापार आदमी और महिला कैफे में एक बैठक कर रही है</v>
      </c>
    </row>
    <row r="3252">
      <c r="A3252" s="1" t="s">
        <v>3219</v>
      </c>
      <c r="B3252" s="2" t="str">
        <f>IFERROR(__xludf.DUMMYFUNCTION("GOOGLETRANSLATE(A3252,""en"",""hi"")"),"डरावनी महिला खिड़की के माध्यम से देख रही है।")</f>
        <v>डरावनी महिला खिड़की के माध्यम से देख रही है।</v>
      </c>
    </row>
    <row r="3253">
      <c r="A3253" s="1" t="s">
        <v>3220</v>
      </c>
      <c r="B3253" s="2" t="str">
        <f>IFERROR(__xludf.DUMMYFUNCTION("GOOGLETRANSLATE(A3253,""en"",""hi"")"),"वह बर्फ़ीला तूफ़ान हमारे पास एक शहर में था ... अक्टूबर में!")</f>
        <v>वह बर्फ़ीला तूफ़ान हमारे पास एक शहर में था ... अक्टूबर में!</v>
      </c>
    </row>
    <row r="3254">
      <c r="A3254" s="1" t="s">
        <v>3221</v>
      </c>
      <c r="B3254" s="2" t="str">
        <f>IFERROR(__xludf.DUMMYFUNCTION("GOOGLETRANSLATE(A3254,""en"",""hi"")"),"एक इग्लू सूर्यास्त में फोटो खिंचवाया")</f>
        <v>एक इग्लू सूर्यास्त में फोटो खिंचवाया</v>
      </c>
    </row>
    <row r="3255">
      <c r="A3255" s="1" t="s">
        <v>3222</v>
      </c>
      <c r="B3255" s="2" t="str">
        <f>IFERROR(__xludf.DUMMYFUNCTION("GOOGLETRANSLATE(A3255,""en"",""hi"")"),"प्रांत, पुराने शहर को नदी के साथ सदस्यता संगठन द्वारा सांस्कृतिक साइट के रूप में सूचीबद्ध किया गया")</f>
        <v>प्रांत, पुराने शहर को नदी के साथ सदस्यता संगठन द्वारा सांस्कृतिक साइट के रूप में सूचीबद्ध किया गया</v>
      </c>
    </row>
    <row r="3256">
      <c r="A3256" s="1" t="s">
        <v>3223</v>
      </c>
      <c r="B3256" s="2" t="str">
        <f>IFERROR(__xludf.DUMMYFUNCTION("GOOGLETRANSLATE(A3256,""en"",""hi"")"),"धातु डिटेक्टर वाले पुरुषों की वेक्टर चित्रण")</f>
        <v>धातु डिटेक्टर वाले पुरुषों की वेक्टर चित्रण</v>
      </c>
    </row>
    <row r="3257">
      <c r="A3257" s="1" t="s">
        <v>3224</v>
      </c>
      <c r="B3257" s="2" t="str">
        <f>IFERROR(__xludf.DUMMYFUNCTION("GOOGLETRANSLATE(A3257,""en"",""hi"")"),"नदी राज्य की एक नदी है")</f>
        <v>नदी राज्य की एक नदी है</v>
      </c>
    </row>
    <row r="3258">
      <c r="A3258" s="1" t="s">
        <v>3225</v>
      </c>
      <c r="B3258" s="2" t="str">
        <f>IFERROR(__xludf.DUMMYFUNCTION("GOOGLETRANSLATE(A3258,""en"",""hi"")"),"यह सजावट के साथ शहर जाने का अवसर है।")</f>
        <v>यह सजावट के साथ शहर जाने का अवसर है।</v>
      </c>
    </row>
    <row r="3259">
      <c r="A3259" s="1" t="s">
        <v>3226</v>
      </c>
      <c r="B3259" s="2" t="str">
        <f>IFERROR(__xludf.DUMMYFUNCTION("GOOGLETRANSLATE(A3259,""en"",""hi"")"),"ग्राउंड फ्लोर: एक बड़ी छत के दरवाजे के साथ ड्राइंग रूम")</f>
        <v>ग्राउंड फ्लोर: एक बड़ी छत के दरवाजे के साथ ड्राइंग रूम</v>
      </c>
    </row>
    <row r="3260">
      <c r="A3260" s="1" t="s">
        <v>3227</v>
      </c>
      <c r="B3260" s="2" t="str">
        <f>IFERROR(__xludf.DUMMYFUNCTION("GOOGLETRANSLATE(A3260,""en"",""hi"")"),"उच्च गुणवत्ता वाले रबर से बने Inflatable जोकर मछली यह समुद्री थीम्ड पार्टी के लिए आदर्श inflatable मछली है।")</f>
        <v>उच्च गुणवत्ता वाले रबर से बने Inflatable जोकर मछली यह समुद्री थीम्ड पार्टी के लिए आदर्श inflatable मछली है।</v>
      </c>
    </row>
    <row r="3261">
      <c r="A3261" s="1" t="s">
        <v>3228</v>
      </c>
      <c r="B3261" s="2" t="str">
        <f>IFERROR(__xludf.DUMMYFUNCTION("GOOGLETRANSLATE(A3261,""en"",""hi"")"),"पश्चिम तट पर एक रिमोट रॉक कवर रेतीले समुद्र तट से बाहर देखें")</f>
        <v>पश्चिम तट पर एक रिमोट रॉक कवर रेतीले समुद्र तट से बाहर देखें</v>
      </c>
    </row>
    <row r="3262">
      <c r="A3262" s="1" t="s">
        <v>3229</v>
      </c>
      <c r="B3262" s="2" t="str">
        <f>IFERROR(__xludf.DUMMYFUNCTION("GOOGLETRANSLATE(A3262,""en"",""hi"")"),"संतरे और एक गिलास संतरे का रस")</f>
        <v>संतरे और एक गिलास संतरे का रस</v>
      </c>
    </row>
    <row r="3263">
      <c r="A3263" s="1" t="s">
        <v>3230</v>
      </c>
      <c r="B3263" s="2" t="str">
        <f>IFERROR(__xludf.DUMMYFUNCTION("GOOGLETRANSLATE(A3263,""en"",""hi"")"),"भोजन और पोषण और पशु")</f>
        <v>भोजन और पोषण और पशु</v>
      </c>
    </row>
    <row r="3264">
      <c r="A3264" s="1" t="s">
        <v>3231</v>
      </c>
      <c r="B3264" s="2" t="str">
        <f>IFERROR(__xludf.DUMMYFUNCTION("GOOGLETRANSLATE(A3264,""en"",""hi"")"),"युवा लोग सेलबोट के बगल में समुद्र में तैरते हैं")</f>
        <v>युवा लोग सेलबोट के बगल में समुद्र में तैरते हैं</v>
      </c>
    </row>
    <row r="3265">
      <c r="A3265" s="1" t="s">
        <v>3232</v>
      </c>
      <c r="B3265" s="2" t="str">
        <f>IFERROR(__xludf.DUMMYFUNCTION("GOOGLETRANSLATE(A3265,""en"",""hi"")"),"मूल तस्वीर अप्रैल में लड़कियों के लिए तैयार की गई।")</f>
        <v>मूल तस्वीर अप्रैल में लड़कियों के लिए तैयार की गई।</v>
      </c>
    </row>
    <row r="3266">
      <c r="A3266" s="1" t="s">
        <v>3233</v>
      </c>
      <c r="B3266" s="2" t="str">
        <f>IFERROR(__xludf.DUMMYFUNCTION("GOOGLETRANSLATE(A3266,""en"",""hi"")"),"# खेले गए एक खेल में खेल टीम के खिलाफ शूटिंग।")</f>
        <v># खेले गए एक खेल में खेल टीम के खिलाफ शूटिंग।</v>
      </c>
    </row>
    <row r="3267">
      <c r="A3267" s="1" t="s">
        <v>3234</v>
      </c>
      <c r="B3267" s="2" t="str">
        <f>IFERROR(__xludf.DUMMYFUNCTION("GOOGLETRANSLATE(A3267,""en"",""hi"")"),"रेत की धुनों पर समुद्र तट झोपड़ियों")</f>
        <v>रेत की धुनों पर समुद्र तट झोपड़ियों</v>
      </c>
    </row>
    <row r="3268">
      <c r="A3268" s="1" t="s">
        <v>3235</v>
      </c>
      <c r="B3268" s="2" t="str">
        <f>IFERROR(__xludf.DUMMYFUNCTION("GOOGLETRANSLATE(A3268,""en"",""hi"")"),"प्रिंटमेकिंग कलाकार द्वारा एक शौचालय से बाहर खूनी व्हेल कूदता है")</f>
        <v>प्रिंटमेकिंग कलाकार द्वारा एक शौचालय से बाहर खूनी व्हेल कूदता है</v>
      </c>
    </row>
    <row r="3269">
      <c r="A3269" s="1" t="s">
        <v>3236</v>
      </c>
      <c r="B3269" s="2" t="str">
        <f>IFERROR(__xludf.DUMMYFUNCTION("GOOGLETRANSLATE(A3269,""en"",""hi"")"),"Peony के साथ पानी के रंग निर्बाध पैटर्न।")</f>
        <v>Peony के साथ पानी के रंग निर्बाध पैटर्न।</v>
      </c>
    </row>
    <row r="3270">
      <c r="A3270" s="1" t="s">
        <v>3237</v>
      </c>
      <c r="B3270" s="2" t="str">
        <f>IFERROR(__xludf.DUMMYFUNCTION("GOOGLETRANSLATE(A3270,""en"",""hi"")"),"एक दिल के आकार में पड़ा हुआ बिल्लियों की पेंटिंग")</f>
        <v>एक दिल के आकार में पड़ा हुआ बिल्लियों की पेंटिंग</v>
      </c>
    </row>
    <row r="3271">
      <c r="A3271" s="1" t="s">
        <v>3238</v>
      </c>
      <c r="B3271" s="2" t="str">
        <f>IFERROR(__xludf.DUMMYFUNCTION("GOOGLETRANSLATE(A3271,""en"",""hi"")"),"क्लिपिंग पथ के साथ एक सफेद पृष्ठभूमि पर एक चिकनी चमकदार धातु सतह बनावट और मोटी फ़ॉन्ट शैली के साथ एक 3 डी चित्रण में धातु या ग्लास ब्लैक बोल्ड अपरकेस या कैपिटल लेटर बी।")</f>
        <v>क्लिपिंग पथ के साथ एक सफेद पृष्ठभूमि पर एक चिकनी चमकदार धातु सतह बनावट और मोटी फ़ॉन्ट शैली के साथ एक 3 डी चित्रण में धातु या ग्लास ब्लैक बोल्ड अपरकेस या कैपिटल लेटर बी।</v>
      </c>
    </row>
    <row r="3272">
      <c r="A3272" s="1" t="s">
        <v>3239</v>
      </c>
      <c r="B3272" s="2" t="str">
        <f>IFERROR(__xludf.DUMMYFUNCTION("GOOGLETRANSLATE(A3272,""en"",""hi"")"),"युवा दुल्हन और दूल्हे एक सनी पार्क में चुंबन कर रहे हैं")</f>
        <v>युवा दुल्हन और दूल्हे एक सनी पार्क में चुंबन कर रहे हैं</v>
      </c>
    </row>
    <row r="3273">
      <c r="A3273" s="1" t="s">
        <v>3240</v>
      </c>
      <c r="B3273" s="2" t="str">
        <f>IFERROR(__xludf.DUMMYFUNCTION("GOOGLETRANSLATE(A3273,""en"",""hi"")"),"एक हाइड्रोइलेक्ट्रिक बांध पैदा करने की शक्ति और बिजली का चित्रण")</f>
        <v>एक हाइड्रोइलेक्ट्रिक बांध पैदा करने की शक्ति और बिजली का चित्रण</v>
      </c>
    </row>
    <row r="3274">
      <c r="A3274" s="1" t="s">
        <v>3241</v>
      </c>
      <c r="B3274" s="2" t="str">
        <f>IFERROR(__xludf.DUMMYFUNCTION("GOOGLETRANSLATE(A3274,""en"",""hi"")"),"महिला हाथ बाथरूम में एक पानी नल खोलता है, फिर पानी बंद कर देता है")</f>
        <v>महिला हाथ बाथरूम में एक पानी नल खोलता है, फिर पानी बंद कर देता है</v>
      </c>
    </row>
    <row r="3275">
      <c r="A3275" s="1" t="s">
        <v>3242</v>
      </c>
      <c r="B3275" s="2" t="str">
        <f>IFERROR(__xludf.DUMMYFUNCTION("GOOGLETRANSLATE(A3275,""en"",""hi"")"),"एक प्रशिक्षण सत्र के दौरान बैट्स के क्रिकेट प्लेयर")</f>
        <v>एक प्रशिक्षण सत्र के दौरान बैट्स के क्रिकेट प्लेयर</v>
      </c>
    </row>
    <row r="3276">
      <c r="A3276" s="1" t="s">
        <v>3243</v>
      </c>
      <c r="B3276" s="2" t="str">
        <f>IFERROR(__xludf.DUMMYFUNCTION("GOOGLETRANSLATE(A3276,""en"",""hi"")"),"यह रसोई द्वीप एक बार के रूप में दोगुना हो जाता है")</f>
        <v>यह रसोई द्वीप एक बार के रूप में दोगुना हो जाता है</v>
      </c>
    </row>
    <row r="3277">
      <c r="A3277" s="1" t="s">
        <v>3244</v>
      </c>
      <c r="B3277" s="2" t="str">
        <f>IFERROR(__xludf.DUMMYFUNCTION("GOOGLETRANSLATE(A3277,""en"",""hi"")"),"एक जंगल की आग से आग एक निवास का उपभोग करते हैं।")</f>
        <v>एक जंगल की आग से आग एक निवास का उपभोग करते हैं।</v>
      </c>
    </row>
    <row r="3278">
      <c r="A3278" s="1" t="s">
        <v>3245</v>
      </c>
      <c r="B3278" s="2" t="str">
        <f>IFERROR(__xludf.DUMMYFUNCTION("GOOGLETRANSLATE(A3278,""en"",""hi"")"),"एक पत्ती का रंगीन पत्ते")</f>
        <v>एक पत्ती का रंगीन पत्ते</v>
      </c>
    </row>
    <row r="3279">
      <c r="A3279" s="1" t="s">
        <v>3246</v>
      </c>
      <c r="B3279" s="2" t="str">
        <f>IFERROR(__xludf.DUMMYFUNCTION("GOOGLETRANSLATE(A3279,""en"",""hi"")"),"चट्टानों में चेहरा देखें?")</f>
        <v>चट्टानों में चेहरा देखें?</v>
      </c>
    </row>
    <row r="3280">
      <c r="A3280" s="1" t="s">
        <v>3247</v>
      </c>
      <c r="B3280" s="2" t="str">
        <f>IFERROR(__xludf.DUMMYFUNCTION("GOOGLETRANSLATE(A3280,""en"",""hi"")"),"पुरानी गैलरी में कंक्रीट की दीवार और खिड़की पर खाली")</f>
        <v>पुरानी गैलरी में कंक्रीट की दीवार और खिड़की पर खाली</v>
      </c>
    </row>
    <row r="3281">
      <c r="A3281" s="1" t="s">
        <v>3248</v>
      </c>
      <c r="B3281" s="2" t="str">
        <f>IFERROR(__xludf.DUMMYFUNCTION("GOOGLETRANSLATE(A3281,""en"",""hi"")"),"गेहूं के मैदान के ऊपर काला तूफान बादल")</f>
        <v>गेहूं के मैदान के ऊपर काला तूफान बादल</v>
      </c>
    </row>
    <row r="3282">
      <c r="A3282" s="1" t="s">
        <v>3249</v>
      </c>
      <c r="B3282" s="2" t="str">
        <f>IFERROR(__xludf.DUMMYFUNCTION("GOOGLETRANSLATE(A3282,""en"",""hi"")"),"जांच: व्यक्ति और परिवार के घर के पीछे के बगीचे में एक फोरेंसिक तम्बू जहां वह जमीन पर ढह गई थी।")</f>
        <v>जांच: व्यक्ति और परिवार के घर के पीछे के बगीचे में एक फोरेंसिक तम्बू जहां वह जमीन पर ढह गई थी।</v>
      </c>
    </row>
    <row r="3283">
      <c r="A3283" s="1" t="s">
        <v>3250</v>
      </c>
      <c r="B3283" s="2" t="str">
        <f>IFERROR(__xludf.DUMMYFUNCTION("GOOGLETRANSLATE(A3283,""en"",""hi"")"),"आदमी बिस्तर पर स्थित है और एक टैबलेट रखता है - हरी स्क्रीन")</f>
        <v>आदमी बिस्तर पर स्थित है और एक टैबलेट रखता है - हरी स्क्रीन</v>
      </c>
    </row>
    <row r="3284">
      <c r="A3284" s="1" t="s">
        <v>3251</v>
      </c>
      <c r="B3284" s="2" t="str">
        <f>IFERROR(__xludf.DUMMYFUNCTION("GOOGLETRANSLATE(A3284,""en"",""hi"")"),"एक तितली के लिए कैटरपिलर होने से परिवर्तन में, आप एक पीले, gooey चिपचिपा गड़बड़ से ज्यादा कुछ नहीं है।")</f>
        <v>एक तितली के लिए कैटरपिलर होने से परिवर्तन में, आप एक पीले, gooey चिपचिपा गड़बड़ से ज्यादा कुछ नहीं है।</v>
      </c>
    </row>
    <row r="3285">
      <c r="A3285" s="1" t="s">
        <v>3252</v>
      </c>
      <c r="B3285" s="2" t="str">
        <f>IFERROR(__xludf.DUMMYFUNCTION("GOOGLETRANSLATE(A3285,""en"",""hi"")"),"बर्फ में लंबे सींग वाली भेड़")</f>
        <v>बर्फ में लंबे सींग वाली भेड़</v>
      </c>
    </row>
    <row r="3286">
      <c r="A3286" s="1" t="s">
        <v>3253</v>
      </c>
      <c r="B3286" s="2" t="str">
        <f>IFERROR(__xludf.DUMMYFUNCTION("GOOGLETRANSLATE(A3286,""en"",""hi"")"),"एक जवान लड़का एक फायर फाइटर के साथ पानी स्प्रे करने के लिए एक आग नली का उपयोग कर")</f>
        <v>एक जवान लड़का एक फायर फाइटर के साथ पानी स्प्रे करने के लिए एक आग नली का उपयोग कर</v>
      </c>
    </row>
    <row r="3287">
      <c r="A3287" s="1" t="s">
        <v>3254</v>
      </c>
      <c r="B3287" s="2" t="str">
        <f>IFERROR(__xludf.DUMMYFUNCTION("GOOGLETRANSLATE(A3287,""en"",""hi"")"),"इस तस्वीर के सभी व्यक्ति अनुयायी हैं")</f>
        <v>इस तस्वीर के सभी व्यक्ति अनुयायी हैं</v>
      </c>
    </row>
    <row r="3288">
      <c r="A3288" s="1" t="s">
        <v>3255</v>
      </c>
      <c r="B3288" s="2" t="str">
        <f>IFERROR(__xludf.DUMMYFUNCTION("GOOGLETRANSLATE(A3288,""en"",""hi"")"),"कार पर एक मुस्कुराता हुआ चेहरा खींचना")</f>
        <v>कार पर एक मुस्कुराता हुआ चेहरा खींचना</v>
      </c>
    </row>
    <row r="3289">
      <c r="A3289" s="1" t="s">
        <v>3256</v>
      </c>
      <c r="B3289" s="2" t="str">
        <f>IFERROR(__xludf.DUMMYFUNCTION("GOOGLETRANSLATE(A3289,""en"",""hi"")"),"हमारी नाव की सवारी हमें कुछ गुफाओं के माध्यम से ले गई")</f>
        <v>हमारी नाव की सवारी हमें कुछ गुफाओं के माध्यम से ले गई</v>
      </c>
    </row>
    <row r="3290">
      <c r="A3290" s="1" t="s">
        <v>3257</v>
      </c>
      <c r="B3290" s="2" t="str">
        <f>IFERROR(__xludf.DUMMYFUNCTION("GOOGLETRANSLATE(A3290,""en"",""hi"")"),"सूर्यास्त में एक प्यारा युगल का सिल्हूट, महिला गर्भवती")</f>
        <v>सूर्यास्त में एक प्यारा युगल का सिल्हूट, महिला गर्भवती</v>
      </c>
    </row>
    <row r="3291">
      <c r="A3291" s="1" t="s">
        <v>3258</v>
      </c>
      <c r="B3291" s="2" t="str">
        <f>IFERROR(__xludf.DUMMYFUNCTION("GOOGLETRANSLATE(A3291,""en"",""hi"")"),"पॉप कलाकार टूर सलामी बल्लेबाज के दौरान मंच पर प्रदर्शन करता है।")</f>
        <v>पॉप कलाकार टूर सलामी बल्लेबाज के दौरान मंच पर प्रदर्शन करता है।</v>
      </c>
    </row>
    <row r="3292">
      <c r="A3292" s="1" t="s">
        <v>3259</v>
      </c>
      <c r="B3292" s="2" t="str">
        <f>IFERROR(__xludf.DUMMYFUNCTION("GOOGLETRANSLATE(A3292,""en"",""hi"")"),"एक ऑर्नेट फ्रेम में लंबवत दर्पण।")</f>
        <v>एक ऑर्नेट फ्रेम में लंबवत दर्पण।</v>
      </c>
    </row>
    <row r="3293">
      <c r="A3293" s="1" t="s">
        <v>3260</v>
      </c>
      <c r="B3293" s="2" t="str">
        <f>IFERROR(__xludf.DUMMYFUNCTION("GOOGLETRANSLATE(A3293,""en"",""hi"")"),"एक पेड़ में बैठे जैविक प्रजाति")</f>
        <v>एक पेड़ में बैठे जैविक प्रजाति</v>
      </c>
    </row>
    <row r="3294">
      <c r="A3294" s="1" t="s">
        <v>3261</v>
      </c>
      <c r="B3294" s="2" t="str">
        <f>IFERROR(__xludf.DUMMYFUNCTION("GOOGLETRANSLATE(A3294,""en"",""hi"")"),"चाहे आप किसी पार्टी की योजना बना रहे हों या सिर्फ अपनी फिल्म की रात के लिए कुछ मजेदार भोजन और योजना शिल्प की सेवा करना चाहते हैं, मुझे आपको कवर किया गया है।")</f>
        <v>चाहे आप किसी पार्टी की योजना बना रहे हों या सिर्फ अपनी फिल्म की रात के लिए कुछ मजेदार भोजन और योजना शिल्प की सेवा करना चाहते हैं, मुझे आपको कवर किया गया है।</v>
      </c>
    </row>
    <row r="3295">
      <c r="A3295" s="1" t="s">
        <v>3262</v>
      </c>
      <c r="B3295" s="2" t="str">
        <f>IFERROR(__xludf.DUMMYFUNCTION("GOOGLETRANSLATE(A3295,""en"",""hi"")"),"छवि में हो सकता है: व्यक्ति, एक संगीत वाद्ययंत्र बजाना, मंच, गिटार और इनडोर पर")</f>
        <v>छवि में हो सकता है: व्यक्ति, एक संगीत वाद्ययंत्र बजाना, मंच, गिटार और इनडोर पर</v>
      </c>
    </row>
    <row r="3296">
      <c r="A3296" s="1" t="s">
        <v>3263</v>
      </c>
      <c r="B3296" s="2" t="str">
        <f>IFERROR(__xludf.DUMMYFUNCTION("GOOGLETRANSLATE(A3296,""en"",""hi"")"),"अभिनेता होटल में फोर्रोमैंटिक कॉमेडी फिल्म आता है")</f>
        <v>अभिनेता होटल में फोर्रोमैंटिक कॉमेडी फिल्म आता है</v>
      </c>
    </row>
    <row r="3297">
      <c r="A3297" s="1" t="s">
        <v>3264</v>
      </c>
      <c r="B3297" s="2" t="str">
        <f>IFERROR(__xludf.DUMMYFUNCTION("GOOGLETRANSLATE(A3297,""en"",""hi"")"),"कलाकार ने प्रीमियर में अपने घुटने-लंबाई कढ़ाई जैकेट के साथ बहुत सारे सिर बदल दिए।")</f>
        <v>कलाकार ने प्रीमियर में अपने घुटने-लंबाई कढ़ाई जैकेट के साथ बहुत सारे सिर बदल दिए।</v>
      </c>
    </row>
    <row r="3298">
      <c r="A3298" s="1" t="s">
        <v>3265</v>
      </c>
      <c r="B3298" s="2" t="str">
        <f>IFERROR(__xludf.DUMMYFUNCTION("GOOGLETRANSLATE(A3298,""en"",""hi"")"),"नाव कैसे खोजें")</f>
        <v>नाव कैसे खोजें</v>
      </c>
    </row>
    <row r="3299">
      <c r="A3299" s="1" t="s">
        <v>3266</v>
      </c>
      <c r="B3299" s="2" t="str">
        <f>IFERROR(__xludf.DUMMYFUNCTION("GOOGLETRANSLATE(A3299,""en"",""hi"")"),"जैविक प्रजातियों को बंद करें")</f>
        <v>जैविक प्रजातियों को बंद करें</v>
      </c>
    </row>
    <row r="3300">
      <c r="A3300" s="1" t="s">
        <v>3267</v>
      </c>
      <c r="B3300" s="2" t="str">
        <f>IFERROR(__xludf.DUMMYFUNCTION("GOOGLETRANSLATE(A3300,""en"",""hi"")"),"बादलों से बने एक विचार बुलबुले के साथ ड्रीमिंग कार्टून लड़का।")</f>
        <v>बादलों से बने एक विचार बुलबुले के साथ ड्रीमिंग कार्टून लड़का।</v>
      </c>
    </row>
    <row r="3301">
      <c r="A3301" s="1" t="s">
        <v>3268</v>
      </c>
      <c r="B3301" s="2" t="str">
        <f>IFERROR(__xludf.DUMMYFUNCTION("GOOGLETRANSLATE(A3301,""en"",""hi"")"),"एक खाली धान क्षेत्र पर चमक")</f>
        <v>एक खाली धान क्षेत्र पर चमक</v>
      </c>
    </row>
    <row r="3302">
      <c r="A3302" s="1" t="s">
        <v>3269</v>
      </c>
      <c r="B3302" s="2" t="str">
        <f>IFERROR(__xludf.DUMMYFUNCTION("GOOGLETRANSLATE(A3302,""en"",""hi"")"),"तीसरी तिमाही में उत्सव?")</f>
        <v>तीसरी तिमाही में उत्सव?</v>
      </c>
    </row>
    <row r="3303">
      <c r="A3303" s="1" t="s">
        <v>3270</v>
      </c>
      <c r="B3303" s="2" t="str">
        <f>IFERROR(__xludf.DUMMYFUNCTION("GOOGLETRANSLATE(A3303,""en"",""hi"")"),"रेतीले समुद्र तट पर अपने पिता के साथ चलने वाले लड़के")</f>
        <v>रेतीले समुद्र तट पर अपने पिता के साथ चलने वाले लड़के</v>
      </c>
    </row>
    <row r="3304">
      <c r="A3304" s="1" t="s">
        <v>3271</v>
      </c>
      <c r="B3304" s="2" t="str">
        <f>IFERROR(__xludf.DUMMYFUNCTION("GOOGLETRANSLATE(A3304,""en"",""hi"")"),"अपने बालों को स्पॉटलाइट में रखें")</f>
        <v>अपने बालों को स्पॉटलाइट में रखें</v>
      </c>
    </row>
    <row r="3305">
      <c r="A3305" s="1" t="s">
        <v>3272</v>
      </c>
      <c r="B3305" s="2" t="str">
        <f>IFERROR(__xludf.DUMMYFUNCTION("GOOGLETRANSLATE(A3305,""en"",""hi"")"),"एथलीट ने अपना आधिकारिक हेड शॉट लिया है")</f>
        <v>एथलीट ने अपना आधिकारिक हेड शॉट लिया है</v>
      </c>
    </row>
    <row r="3306">
      <c r="A3306" s="1" t="s">
        <v>3273</v>
      </c>
      <c r="B3306" s="2" t="str">
        <f>IFERROR(__xludf.DUMMYFUNCTION("GOOGLETRANSLATE(A3306,""en"",""hi"")"),"फिगर स्केटर फैशन वीक के दौरान फैशन शो में भाग लेता है।")</f>
        <v>फिगर स्केटर फैशन वीक के दौरान फैशन शो में भाग लेता है।</v>
      </c>
    </row>
    <row r="3307">
      <c r="A3307" s="1" t="s">
        <v>3274</v>
      </c>
      <c r="B3307" s="2" t="str">
        <f>IFERROR(__xludf.DUMMYFUNCTION("GOOGLETRANSLATE(A3307,""en"",""hi"")"),"हम इस कार्रवाई से दूर हैं!")</f>
        <v>हम इस कार्रवाई से दूर हैं!</v>
      </c>
    </row>
    <row r="3308">
      <c r="A3308" s="1" t="s">
        <v>930</v>
      </c>
      <c r="B3308" s="2" t="str">
        <f>IFERROR(__xludf.DUMMYFUNCTION("GOOGLETRANSLATE(A3308,""en"",""hi"")"),"छवि में हो सकता है: व्यक्ति, मंच पर और एक संगीत वाद्ययंत्र बजाना")</f>
        <v>छवि में हो सकता है: व्यक्ति, मंच पर और एक संगीत वाद्ययंत्र बजाना</v>
      </c>
    </row>
    <row r="3309">
      <c r="A3309" s="1" t="s">
        <v>3275</v>
      </c>
      <c r="B3309" s="2" t="str">
        <f>IFERROR(__xludf.DUMMYFUNCTION("GOOGLETRANSLATE(A3309,""en"",""hi"")"),"जंगल के माध्यम से घुमावदार सड़क")</f>
        <v>जंगल के माध्यम से घुमावदार सड़क</v>
      </c>
    </row>
    <row r="3310">
      <c r="A3310" s="1" t="s">
        <v>3276</v>
      </c>
      <c r="B3310" s="2" t="str">
        <f>IFERROR(__xludf.DUMMYFUNCTION("GOOGLETRANSLATE(A3310,""en"",""hi"")"),"एक ग्रामीण परिदृश्य का हवाई ड्रोन फुटेज")</f>
        <v>एक ग्रामीण परिदृश्य का हवाई ड्रोन फुटेज</v>
      </c>
    </row>
    <row r="3311">
      <c r="A3311" s="1" t="s">
        <v>3277</v>
      </c>
      <c r="B3311" s="2" t="str">
        <f>IFERROR(__xludf.DUMMYFUNCTION("GOOGLETRANSLATE(A3311,""en"",""hi"")"),"छवि में हो सकता है: व्यक्ति, एक संगीत वाद्ययंत्र, मंच, बैठे और गिटार पर")</f>
        <v>छवि में हो सकता है: व्यक्ति, एक संगीत वाद्ययंत्र, मंच, बैठे और गिटार पर</v>
      </c>
    </row>
    <row r="3312">
      <c r="A3312" s="1" t="s">
        <v>3278</v>
      </c>
      <c r="B3312" s="2" t="str">
        <f>IFERROR(__xludf.DUMMYFUNCTION("GOOGLETRANSLATE(A3312,""en"",""hi"")"),"व्यक्ति स्वस्थ फलों के पेड़ों के लिए स्वस्थ मिट्टी के बारे में एक समूह से बात करता है")</f>
        <v>व्यक्ति स्वस्थ फलों के पेड़ों के लिए स्वस्थ मिट्टी के बारे में एक समूह से बात करता है</v>
      </c>
    </row>
    <row r="3313">
      <c r="A3313" s="1" t="s">
        <v>3279</v>
      </c>
      <c r="B3313" s="2" t="str">
        <f>IFERROR(__xludf.DUMMYFUNCTION("GOOGLETRANSLATE(A3313,""en"",""hi"")"),"उपेक्षा की स्थिति में एक फौजदारी लक्जरी घर")</f>
        <v>उपेक्षा की स्थिति में एक फौजदारी लक्जरी घर</v>
      </c>
    </row>
    <row r="3314">
      <c r="A3314" s="1" t="s">
        <v>3280</v>
      </c>
      <c r="B3314" s="2" t="str">
        <f>IFERROR(__xludf.DUMMYFUNCTION("GOOGLETRANSLATE(A3314,""en"",""hi"")"),"दुनिया के झंडे और सफेद पृष्ठभूमि पर मानचित्र।")</f>
        <v>दुनिया के झंडे और सफेद पृष्ठभूमि पर मानचित्र।</v>
      </c>
    </row>
    <row r="3315">
      <c r="A3315" s="1" t="s">
        <v>3281</v>
      </c>
      <c r="B3315" s="2" t="str">
        <f>IFERROR(__xludf.DUMMYFUNCTION("GOOGLETRANSLATE(A3315,""en"",""hi"")"),"बल्ले की गुफा, दुर्भाग्य से सिर्फ चमगादड़ों की एक छोटी आबादी मौजूद थी और वे गुफा के अंदर रहे")</f>
        <v>बल्ले की गुफा, दुर्भाग्य से सिर्फ चमगादड़ों की एक छोटी आबादी मौजूद थी और वे गुफा के अंदर रहे</v>
      </c>
    </row>
    <row r="3316">
      <c r="A3316" s="1" t="s">
        <v>3282</v>
      </c>
      <c r="B3316" s="2" t="str">
        <f>IFERROR(__xludf.DUMMYFUNCTION("GOOGLETRANSLATE(A3316,""en"",""hi"")"),"गर्मियों में पीले लॉन मॉवर के साथ लॉन घास काटने वाला आदमी।")</f>
        <v>गर्मियों में पीले लॉन मॉवर के साथ लॉन घास काटने वाला आदमी।</v>
      </c>
    </row>
    <row r="3317">
      <c r="A3317" s="1" t="s">
        <v>3283</v>
      </c>
      <c r="B3317" s="2" t="str">
        <f>IFERROR(__xludf.DUMMYFUNCTION("GOOGLETRANSLATE(A3317,""en"",""hi"")"),"बर्फ के cubes के साथ एक नीली पृष्ठभूमि पर कटा हुआ संतरे और नींबू के करीब")</f>
        <v>बर्फ के cubes के साथ एक नीली पृष्ठभूमि पर कटा हुआ संतरे और नींबू के करीब</v>
      </c>
    </row>
    <row r="3318">
      <c r="A3318" s="1" t="s">
        <v>3284</v>
      </c>
      <c r="B3318" s="2" t="str">
        <f>IFERROR(__xludf.DUMMYFUNCTION("GOOGLETRANSLATE(A3318,""en"",""hi"")"),"व्यक्ति के पीछे खिड़की में चुंबन लगे हुए जोड़े।")</f>
        <v>व्यक्ति के पीछे खिड़की में चुंबन लगे हुए जोड़े।</v>
      </c>
    </row>
    <row r="3319">
      <c r="A3319" s="1" t="s">
        <v>3285</v>
      </c>
      <c r="B3319" s="2" t="str">
        <f>IFERROR(__xludf.DUMMYFUNCTION("GOOGLETRANSLATE(A3319,""en"",""hi"")"),"अपनी टीम से घिरा हुआ, व्यक्ति सुविधा के बाहर नए बास्केटबॉल कोर्ट पर पहला शॉट बनाता है।")</f>
        <v>अपनी टीम से घिरा हुआ, व्यक्ति सुविधा के बाहर नए बास्केटबॉल कोर्ट पर पहला शॉट बनाता है।</v>
      </c>
    </row>
    <row r="3320">
      <c r="A3320" s="1" t="s">
        <v>3286</v>
      </c>
      <c r="B3320" s="2" t="str">
        <f>IFERROR(__xludf.DUMMYFUNCTION("GOOGLETRANSLATE(A3320,""en"",""hi"")"),"बाईं आंतरिक बांह पर टैटू।")</f>
        <v>बाईं आंतरिक बांह पर टैटू।</v>
      </c>
    </row>
    <row r="3321">
      <c r="A3321" s="1" t="s">
        <v>3287</v>
      </c>
      <c r="B3321" s="2" t="str">
        <f>IFERROR(__xludf.DUMMYFUNCTION("GOOGLETRANSLATE(A3321,""en"",""hi"")"),"एक धूप दिन पर अभ्यास सत्र के दौरान बेसबॉल खिलाड़ी")</f>
        <v>एक धूप दिन पर अभ्यास सत्र के दौरान बेसबॉल खिलाड़ी</v>
      </c>
    </row>
    <row r="3322">
      <c r="A3322" s="1" t="s">
        <v>3288</v>
      </c>
      <c r="B3322" s="2" t="str">
        <f>IFERROR(__xludf.DUMMYFUNCTION("GOOGLETRANSLATE(A3322,""en"",""hi"")"),"सफेद पर अलग होने के लिए एक डरावनी खोपड़ी का विंटेज चित्रण।")</f>
        <v>सफेद पर अलग होने के लिए एक डरावनी खोपड़ी का विंटेज चित्रण।</v>
      </c>
    </row>
    <row r="3323">
      <c r="A3323" s="1" t="s">
        <v>3289</v>
      </c>
      <c r="B3323" s="2" t="str">
        <f>IFERROR(__xludf.DUMMYFUNCTION("GOOGLETRANSLATE(A3323,""en"",""hi"")"),"छात्र छोड़ गए, और एक शहर प्रतिस्पर्धा करता है।")</f>
        <v>छात्र छोड़ गए, और एक शहर प्रतिस्पर्धा करता है।</v>
      </c>
    </row>
    <row r="3324">
      <c r="A3324" s="1" t="s">
        <v>3290</v>
      </c>
      <c r="B3324" s="2" t="str">
        <f>IFERROR(__xludf.DUMMYFUNCTION("GOOGLETRANSLATE(A3324,""en"",""hi"")"),"समुद्र तट पर सामाजिककरण करने वाले लोग")</f>
        <v>समुद्र तट पर सामाजिककरण करने वाले लोग</v>
      </c>
    </row>
    <row r="3325">
      <c r="A3325" s="1" t="s">
        <v>3291</v>
      </c>
      <c r="B3325" s="2" t="str">
        <f>IFERROR(__xludf.DUMMYFUNCTION("GOOGLETRANSLATE(A3325,""en"",""hi"")"),"उच्च घास, आइल ऑफ व्यक्ति पर उड़ने वाली हवा।")</f>
        <v>उच्च घास, आइल ऑफ व्यक्ति पर उड़ने वाली हवा।</v>
      </c>
    </row>
    <row r="3326">
      <c r="A3326" s="1" t="s">
        <v>3292</v>
      </c>
      <c r="B3326" s="2" t="str">
        <f>IFERROR(__xludf.DUMMYFUNCTION("GOOGLETRANSLATE(A3326,""en"",""hi"")"),"यह दुपट्टा लगभग 36 मापता है और बहुमुखी दिखने के लिए दोगुना हो सकता है।")</f>
        <v>यह दुपट्टा लगभग 36 मापता है और बहुमुखी दिखने के लिए दोगुना हो सकता है।</v>
      </c>
    </row>
    <row r="3327">
      <c r="A3327" s="1" t="s">
        <v>3293</v>
      </c>
      <c r="B3327" s="2" t="str">
        <f>IFERROR(__xludf.DUMMYFUNCTION("GOOGLETRANSLATE(A3327,""en"",""hi"")"),"बालकनी पर एक महिला")</f>
        <v>बालकनी पर एक महिला</v>
      </c>
    </row>
    <row r="3328">
      <c r="A3328" s="1" t="s">
        <v>3294</v>
      </c>
      <c r="B3328" s="2" t="str">
        <f>IFERROR(__xludf.DUMMYFUNCTION("GOOGLETRANSLATE(A3328,""en"",""hi"")"),"एक ब्राउनी का रंग बढ़ाया चित्रण, ब्रिटेन के संविधान देशों के आसपास लोकगीत में लोकप्रिय एक पौराणिक प्राणी")</f>
        <v>एक ब्राउनी का रंग बढ़ाया चित्रण, ब्रिटेन के संविधान देशों के आसपास लोकगीत में लोकप्रिय एक पौराणिक प्राणी</v>
      </c>
    </row>
    <row r="3329">
      <c r="A3329" s="1" t="s">
        <v>3295</v>
      </c>
      <c r="B3329" s="2" t="str">
        <f>IFERROR(__xludf.DUMMYFUNCTION("GOOGLETRANSLATE(A3329,""en"",""hi"")"),"तंबू और सामने वाले लोग")</f>
        <v>तंबू और सामने वाले लोग</v>
      </c>
    </row>
    <row r="3330">
      <c r="A3330" s="1" t="s">
        <v>3296</v>
      </c>
      <c r="B3330" s="2" t="str">
        <f>IFERROR(__xludf.DUMMYFUNCTION("GOOGLETRANSLATE(A3330,""en"",""hi"")"),"युवा लड़की का काला और सफेद चित्र, दूरी, या पेशेवर फोटोग्राफर में देख रहा है")</f>
        <v>युवा लड़की का काला और सफेद चित्र, दूरी, या पेशेवर फोटोग्राफर में देख रहा है</v>
      </c>
    </row>
    <row r="3331">
      <c r="A3331" s="1" t="s">
        <v>3297</v>
      </c>
      <c r="B3331" s="2" t="str">
        <f>IFERROR(__xludf.DUMMYFUNCTION("GOOGLETRANSLATE(A3331,""en"",""hi"")"),"शहर जंगल पर, दक्षिण में पाया जा सकता है।")</f>
        <v>शहर जंगल पर, दक्षिण में पाया जा सकता है।</v>
      </c>
    </row>
    <row r="3332">
      <c r="A3332" s="1" t="s">
        <v>3298</v>
      </c>
      <c r="B3332" s="2" t="str">
        <f>IFERROR(__xludf.DUMMYFUNCTION("GOOGLETRANSLATE(A3332,""en"",""hi"")"),"चैंपियनशिप का जश्न मनाते हुए फुटबॉल खिलाड़ी")</f>
        <v>चैंपियनशिप का जश्न मनाते हुए फुटबॉल खिलाड़ी</v>
      </c>
    </row>
    <row r="3333">
      <c r="A3333" s="1" t="s">
        <v>3299</v>
      </c>
      <c r="B3333" s="2" t="str">
        <f>IFERROR(__xludf.DUMMYFUNCTION("GOOGLETRANSLATE(A3333,""en"",""hi"")"),"धर्मी आदमी हथेली के पेड़ की तरह बढ़ जाएगा, वह एक देवदार की तरह बढ़ेगा।")</f>
        <v>धर्मी आदमी हथेली के पेड़ की तरह बढ़ जाएगा, वह एक देवदार की तरह बढ़ेगा।</v>
      </c>
    </row>
    <row r="3334">
      <c r="A3334" s="1" t="s">
        <v>3300</v>
      </c>
      <c r="B3334" s="2" t="str">
        <f>IFERROR(__xludf.DUMMYFUNCTION("GOOGLETRANSLATE(A3334,""en"",""hi"")"),"एक दीवार के साथ एक पुराने गेराज दरवाजे की जगह")</f>
        <v>एक दीवार के साथ एक पुराने गेराज दरवाजे की जगह</v>
      </c>
    </row>
    <row r="3335">
      <c r="A3335" s="1" t="s">
        <v>3301</v>
      </c>
      <c r="B3335" s="2" t="str">
        <f>IFERROR(__xludf.DUMMYFUNCTION("GOOGLETRANSLATE(A3335,""en"",""hi"")"),"एक बजट पर टीवी शैली")</f>
        <v>एक बजट पर टीवी शैली</v>
      </c>
    </row>
    <row r="3336">
      <c r="A3336" s="1" t="s">
        <v>3302</v>
      </c>
      <c r="B3336" s="2" t="str">
        <f>IFERROR(__xludf.DUMMYFUNCTION("GOOGLETRANSLATE(A3336,""en"",""hi"")"),"उपहार की दुकान के लिए नया।")</f>
        <v>उपहार की दुकान के लिए नया।</v>
      </c>
    </row>
    <row r="3337">
      <c r="A3337" s="1" t="s">
        <v>3303</v>
      </c>
      <c r="B3337" s="2" t="str">
        <f>IFERROR(__xludf.DUMMYFUNCTION("GOOGLETRANSLATE(A3337,""en"",""hi"")"),"साहित्यिक संरचना व्यक्ति का पाठ अच्छी तरह से संरक्षित है")</f>
        <v>साहित्यिक संरचना व्यक्ति का पाठ अच्छी तरह से संरक्षित है</v>
      </c>
    </row>
    <row r="3338">
      <c r="A3338" s="1" t="s">
        <v>3304</v>
      </c>
      <c r="B3338" s="2" t="str">
        <f>IFERROR(__xludf.DUMMYFUNCTION("GOOGLETRANSLATE(A3338,""en"",""hi"")"),"एक गाय मुख्य सड़क में खड़ा है")</f>
        <v>एक गाय मुख्य सड़क में खड़ा है</v>
      </c>
    </row>
    <row r="3339">
      <c r="A3339" s="1" t="s">
        <v>3305</v>
      </c>
      <c r="B3339" s="2" t="str">
        <f>IFERROR(__xludf.DUMMYFUNCTION("GOOGLETRANSLATE(A3339,""en"",""hi"")"),"अंतिम उत्पाद: एक पोस्टर जो जितना संभव हो उतना कम डिजाइन का प्रतीक है।")</f>
        <v>अंतिम उत्पाद: एक पोस्टर जो जितना संभव हो उतना कम डिजाइन का प्रतीक है।</v>
      </c>
    </row>
    <row r="3340">
      <c r="A3340" s="1" t="s">
        <v>3306</v>
      </c>
      <c r="B3340" s="2" t="str">
        <f>IFERROR(__xludf.DUMMYFUNCTION("GOOGLETRANSLATE(A3340,""en"",""hi"")"),"शहर में एक सुंदर, रंगीन neoclassical इमारतों।")</f>
        <v>शहर में एक सुंदर, रंगीन neoclassical इमारतों।</v>
      </c>
    </row>
    <row r="3341">
      <c r="A3341" s="1" t="s">
        <v>3307</v>
      </c>
      <c r="B3341" s="2" t="str">
        <f>IFERROR(__xludf.DUMMYFUNCTION("GOOGLETRANSLATE(A3341,""en"",""hi"")"),"गर्मियों में बारिश में नीला फूल")</f>
        <v>गर्मियों में बारिश में नीला फूल</v>
      </c>
    </row>
    <row r="3342">
      <c r="A3342" s="1" t="s">
        <v>3308</v>
      </c>
      <c r="B3342" s="2" t="str">
        <f>IFERROR(__xludf.DUMMYFUNCTION("GOOGLETRANSLATE(A3342,""en"",""hi"")"),"गर्भवती महिला चलने और पानी की एक बोतल ले जाने")</f>
        <v>गर्भवती महिला चलने और पानी की एक बोतल ले जाने</v>
      </c>
    </row>
    <row r="3343">
      <c r="A3343" s="1" t="s">
        <v>3309</v>
      </c>
      <c r="B3343" s="2" t="str">
        <f>IFERROR(__xludf.DUMMYFUNCTION("GOOGLETRANSLATE(A3343,""en"",""hi"")"),"एक बड़े पूल के साथ एक निजी रिसॉर्ट का हवाई ड्रोन")</f>
        <v>एक बड़े पूल के साथ एक निजी रिसॉर्ट का हवाई ड्रोन</v>
      </c>
    </row>
    <row r="3344">
      <c r="A3344" s="1" t="s">
        <v>3310</v>
      </c>
      <c r="B3344" s="2" t="str">
        <f>IFERROR(__xludf.DUMMYFUNCTION("GOOGLETRANSLATE(A3344,""en"",""hi"")"),"ऑटोमोबाइल शहर में बनाते हैं")</f>
        <v>ऑटोमोबाइल शहर में बनाते हैं</v>
      </c>
    </row>
    <row r="3345">
      <c r="A3345" s="1" t="s">
        <v>3311</v>
      </c>
      <c r="B3345" s="2" t="str">
        <f>IFERROR(__xludf.DUMMYFUNCTION("GOOGLETRANSLATE(A3345,""en"",""hi"")"),"एक दीवार पर भित्तिचित्र कला")</f>
        <v>एक दीवार पर भित्तिचित्र कला</v>
      </c>
    </row>
    <row r="3346">
      <c r="A3346" s="1" t="s">
        <v>3312</v>
      </c>
      <c r="B3346" s="2" t="str">
        <f>IFERROR(__xludf.DUMMYFUNCTION("GOOGLETRANSLATE(A3346,""en"",""hi"")"),"मैटल एक साथ आ रहा है जबकि डैडी और सी मेरे लिए एक विशेष टुकड़े पर काम कर रहे हैं।")</f>
        <v>मैटल एक साथ आ रहा है जबकि डैडी और सी मेरे लिए एक विशेष टुकड़े पर काम कर रहे हैं।</v>
      </c>
    </row>
    <row r="3347">
      <c r="A3347" s="1" t="s">
        <v>3313</v>
      </c>
      <c r="B3347" s="2" t="str">
        <f>IFERROR(__xludf.DUMMYFUNCTION("GOOGLETRANSLATE(A3347,""en"",""hi"")"),"केवल शेष दीवार पर एक संकेत जेल के उपयोग को कम करता है")</f>
        <v>केवल शेष दीवार पर एक संकेत जेल के उपयोग को कम करता है</v>
      </c>
    </row>
    <row r="3348">
      <c r="A3348" s="1" t="s">
        <v>3314</v>
      </c>
      <c r="B3348" s="2" t="str">
        <f>IFERROR(__xludf.DUMMYFUNCTION("GOOGLETRANSLATE(A3348,""en"",""hi"")"),"नर्तक, एक महान समय होने के लिए देखा जब वह अभिनेता के साथ पैडल बोर्डिंग चला गया।")</f>
        <v>नर्तक, एक महान समय होने के लिए देखा जब वह अभिनेता के साथ पैडल बोर्डिंग चला गया।</v>
      </c>
    </row>
    <row r="3349">
      <c r="A3349" s="1" t="s">
        <v>3315</v>
      </c>
      <c r="B3349" s="2" t="str">
        <f>IFERROR(__xludf.DUMMYFUNCTION("GOOGLETRANSLATE(A3349,""en"",""hi"")"),"कथा में जातीयता की शैली में चित्रों के साथ वेक्टर निर्बाध पैटर्न।")</f>
        <v>कथा में जातीयता की शैली में चित्रों के साथ वेक्टर निर्बाध पैटर्न।</v>
      </c>
    </row>
    <row r="3350">
      <c r="A3350" s="1" t="s">
        <v>3316</v>
      </c>
      <c r="B3350" s="2" t="str">
        <f>IFERROR(__xludf.DUMMYFUNCTION("GOOGLETRANSLATE(A3350,""en"",""hi"")"),"सड़कों में भारी बारिश के माध्यम से पीला टैक्सी कैब ड्राइविंग")</f>
        <v>सड़कों में भारी बारिश के माध्यम से पीला टैक्सी कैब ड्राइविंग</v>
      </c>
    </row>
    <row r="3351">
      <c r="A3351" s="1" t="s">
        <v>3317</v>
      </c>
      <c r="B3351" s="2" t="str">
        <f>IFERROR(__xludf.DUMMYFUNCTION("GOOGLETRANSLATE(A3351,""en"",""hi"")"),"पुरस्कार विजेता कैसीनो से अनिर्दिष्ट क्षति की मांग कर रहा है।")</f>
        <v>पुरस्कार विजेता कैसीनो से अनिर्दिष्ट क्षति की मांग कर रहा है।</v>
      </c>
    </row>
    <row r="3352">
      <c r="A3352" s="1" t="s">
        <v>3318</v>
      </c>
      <c r="B3352" s="2" t="str">
        <f>IFERROR(__xludf.DUMMYFUNCTION("GOOGLETRANSLATE(A3352,""en"",""hi"")"),"राजनेताओं के लिए सप्ताहांत के उद्घाटन समारोह के दौरान बिल्डिंग समारोह पर आतिशबाजी विस्फोट")</f>
        <v>राजनेताओं के लिए सप्ताहांत के उद्घाटन समारोह के दौरान बिल्डिंग समारोह पर आतिशबाजी विस्फोट</v>
      </c>
    </row>
    <row r="3353">
      <c r="A3353" s="1" t="s">
        <v>3319</v>
      </c>
      <c r="B3353" s="2" t="str">
        <f>IFERROR(__xludf.DUMMYFUNCTION("GOOGLETRANSLATE(A3353,""en"",""hi"")"),"बहादुर रंगों में एक पारंपरिक शादी।")</f>
        <v>बहादुर रंगों में एक पारंपरिक शादी।</v>
      </c>
    </row>
    <row r="3354">
      <c r="A3354" s="1" t="s">
        <v>3320</v>
      </c>
      <c r="B3354" s="2" t="str">
        <f>IFERROR(__xludf.DUMMYFUNCTION("GOOGLETRANSLATE(A3354,""en"",""hi"")"),"मोटरसाइकिल रेसर अपनी जीत मनाता है जबकि मोटरसाइकिल रेसर आखिरी बार पोडियम लेता है।")</f>
        <v>मोटरसाइकिल रेसर अपनी जीत मनाता है जबकि मोटरसाइकिल रेसर आखिरी बार पोडियम लेता है।</v>
      </c>
    </row>
    <row r="3355">
      <c r="A3355" s="1" t="s">
        <v>3321</v>
      </c>
      <c r="B3355" s="2" t="str">
        <f>IFERROR(__xludf.DUMMYFUNCTION("GOOGLETRANSLATE(A3355,""en"",""hi"")"),"छोटे टावर की ओर जाने वाले पुल का अवलोकन।")</f>
        <v>छोटे टावर की ओर जाने वाले पुल का अवलोकन।</v>
      </c>
    </row>
    <row r="3356">
      <c r="A3356" s="1" t="s">
        <v>3322</v>
      </c>
      <c r="B3356" s="2" t="str">
        <f>IFERROR(__xludf.DUMMYFUNCTION("GOOGLETRANSLATE(A3356,""en"",""hi"")"),"फिल्म अभिनेता पार्टी के बाद प्रीमियर में भाग लेता है।")</f>
        <v>फिल्म अभिनेता पार्टी के बाद प्रीमियर में भाग लेता है।</v>
      </c>
    </row>
    <row r="3357">
      <c r="A3357" s="1" t="s">
        <v>3323</v>
      </c>
      <c r="B3357" s="2" t="str">
        <f>IFERROR(__xludf.DUMMYFUNCTION("GOOGLETRANSLATE(A3357,""en"",""hi"")"),"मैच के दौरान कार्रवाई में व्यक्ति।")</f>
        <v>मैच के दौरान कार्रवाई में व्यक्ति।</v>
      </c>
    </row>
    <row r="3358">
      <c r="A3358" s="1" t="s">
        <v>3324</v>
      </c>
      <c r="B3358" s="2" t="str">
        <f>IFERROR(__xludf.DUMMYFUNCTION("GOOGLETRANSLATE(A3358,""en"",""hi"")"),"मछली से घिरे पानी के माध्यम से एक बड़ा स्टिंग्रे ग्लाइड करता है")</f>
        <v>मछली से घिरे पानी के माध्यम से एक बड़ा स्टिंग्रे ग्लाइड करता है</v>
      </c>
    </row>
    <row r="3359">
      <c r="A3359" s="1" t="s">
        <v>3325</v>
      </c>
      <c r="B3359" s="2" t="str">
        <f>IFERROR(__xludf.DUMMYFUNCTION("GOOGLETRANSLATE(A3359,""en"",""hi"")"),"एक मरीज से बात करते हुए नर्स")</f>
        <v>एक मरीज से बात करते हुए नर्स</v>
      </c>
    </row>
    <row r="3360">
      <c r="A3360" s="1" t="s">
        <v>3326</v>
      </c>
      <c r="B3360" s="2" t="str">
        <f>IFERROR(__xludf.DUMMYFUNCTION("GOOGLETRANSLATE(A3360,""en"",""hi"")"),"कम्यूटर ट्रेन रेलमार्ग के साथ आगे बढ़ रही है।")</f>
        <v>कम्यूटर ट्रेन रेलमार्ग के साथ आगे बढ़ रही है।</v>
      </c>
    </row>
    <row r="3361">
      <c r="A3361" s="1" t="s">
        <v>3327</v>
      </c>
      <c r="B3361" s="2" t="str">
        <f>IFERROR(__xludf.DUMMYFUNCTION("GOOGLETRANSLATE(A3361,""en"",""hi"")"),"एक स्मार्टफोन की स्क्रीन को छूना")</f>
        <v>एक स्मार्टफोन की स्क्रीन को छूना</v>
      </c>
    </row>
    <row r="3362">
      <c r="A3362" s="1" t="s">
        <v>3328</v>
      </c>
      <c r="B3362" s="2" t="str">
        <f>IFERROR(__xludf.DUMMYFUNCTION("GOOGLETRANSLATE(A3362,""en"",""hi"")"),"बच्चे एक हिंडोला पर मस्ती कर रहे हैं")</f>
        <v>बच्चे एक हिंडोला पर मस्ती कर रहे हैं</v>
      </c>
    </row>
    <row r="3363">
      <c r="A3363" s="1" t="s">
        <v>3329</v>
      </c>
      <c r="B3363" s="2" t="str">
        <f>IFERROR(__xludf.DUMMYFUNCTION("GOOGLETRANSLATE(A3363,""en"",""hi"")"),"निकटतम एक हैंडबैग कभी खुदरा के लिए फर्श को छूने के लिए आना चाहिए")</f>
        <v>निकटतम एक हैंडबैग कभी खुदरा के लिए फर्श को छूने के लिए आना चाहिए</v>
      </c>
    </row>
    <row r="3364">
      <c r="A3364" s="1" t="s">
        <v>3330</v>
      </c>
      <c r="B3364" s="2" t="str">
        <f>IFERROR(__xludf.DUMMYFUNCTION("GOOGLETRANSLATE(A3364,""en"",""hi"")"),"पेशेवर व्यवसायी एक सुंदर शहर की पृष्ठभूमि के खिलाफ एक फोन पर बात कर रहा है")</f>
        <v>पेशेवर व्यवसायी एक सुंदर शहर की पृष्ठभूमि के खिलाफ एक फोन पर बात कर रहा है</v>
      </c>
    </row>
    <row r="3365">
      <c r="A3365" s="1" t="s">
        <v>3331</v>
      </c>
      <c r="B3365" s="2" t="str">
        <f>IFERROR(__xludf.DUMMYFUNCTION("GOOGLETRANSLATE(A3365,""en"",""hi"")"),"एक पेड़ पर लटका गिलहरी")</f>
        <v>एक पेड़ पर लटका गिलहरी</v>
      </c>
    </row>
    <row r="3366">
      <c r="A3366" s="1" t="s">
        <v>3332</v>
      </c>
      <c r="B3366" s="2" t="str">
        <f>IFERROR(__xludf.DUMMYFUNCTION("GOOGLETRANSLATE(A3366,""en"",""hi"")"),"सूर्यास्त के बाद समुद्र पर मछली पकड़ने की नाव का सिल्हूट।")</f>
        <v>सूर्यास्त के बाद समुद्र पर मछली पकड़ने की नाव का सिल्हूट।</v>
      </c>
    </row>
    <row r="3367">
      <c r="A3367" s="1" t="s">
        <v>3333</v>
      </c>
      <c r="B3367" s="2" t="str">
        <f>IFERROR(__xludf.DUMMYFUNCTION("GOOGLETRANSLATE(A3367,""en"",""hi"")"),"एक अच्छी पोशाक में अभिनेता")</f>
        <v>एक अच्छी पोशाक में अभिनेता</v>
      </c>
    </row>
    <row r="3368">
      <c r="A3368" s="1" t="s">
        <v>3334</v>
      </c>
      <c r="B3368" s="2" t="str">
        <f>IFERROR(__xludf.DUMMYFUNCTION("GOOGLETRANSLATE(A3368,""en"",""hi"")"),"पॉप कलाकार दौरे के दौरान प्रदर्शन करता है।")</f>
        <v>पॉप कलाकार दौरे के दौरान प्रदर्शन करता है।</v>
      </c>
    </row>
    <row r="3369">
      <c r="A3369" s="1" t="s">
        <v>3335</v>
      </c>
      <c r="B3369" s="2" t="str">
        <f>IFERROR(__xludf.DUMMYFUNCTION("GOOGLETRANSLATE(A3369,""en"",""hi"")"),"अभिनेता हमेशा-ऑन-पॉइंट अभिनेत्री विविधता वाले पट्टियों के साथ लंबी आस्तीन वाली पोशाक में सुपर कूल लग रही थी, जिसमें एड़ी की एक साधारण जोड़ी के साथ पहनावा बढ़ रही थी।")</f>
        <v>अभिनेता हमेशा-ऑन-पॉइंट अभिनेत्री विविधता वाले पट्टियों के साथ लंबी आस्तीन वाली पोशाक में सुपर कूल लग रही थी, जिसमें एड़ी की एक साधारण जोड़ी के साथ पहनावा बढ़ रही थी।</v>
      </c>
    </row>
    <row r="3370">
      <c r="A3370" s="1" t="s">
        <v>3336</v>
      </c>
      <c r="B3370" s="2" t="str">
        <f>IFERROR(__xludf.DUMMYFUNCTION("GOOGLETRANSLATE(A3370,""en"",""hi"")"),"उस शेल्फ पर एक और नज़र।")</f>
        <v>उस शेल्फ पर एक और नज़र।</v>
      </c>
    </row>
    <row r="3371">
      <c r="A3371" s="1" t="s">
        <v>3337</v>
      </c>
      <c r="B3371" s="2" t="str">
        <f>IFERROR(__xludf.DUMMYFUNCTION("GOOGLETRANSLATE(A3371,""en"",""hi"")"),"विला महासागर का सामना करता है और वर्षा वन से घिरा हुआ है")</f>
        <v>विला महासागर का सामना करता है और वर्षा वन से घिरा हुआ है</v>
      </c>
    </row>
    <row r="3372">
      <c r="A3372" s="1" t="s">
        <v>3338</v>
      </c>
      <c r="B3372" s="2" t="str">
        <f>IFERROR(__xludf.DUMMYFUNCTION("GOOGLETRANSLATE(A3372,""en"",""hi"")"),"लहरें जो एक ग्रिड पर बनती हैं।")</f>
        <v>लहरें जो एक ग्रिड पर बनती हैं।</v>
      </c>
    </row>
    <row r="3373">
      <c r="A3373" s="1" t="s">
        <v>3339</v>
      </c>
      <c r="B3373" s="2" t="str">
        <f>IFERROR(__xludf.DUMMYFUNCTION("GOOGLETRANSLATE(A3373,""en"",""hi"")"),"एक लड़का और लड़की एक काटने के दौरान आइसक्रीम शंकु पकड़े हुए लड़की")</f>
        <v>एक लड़का और लड़की एक काटने के दौरान आइसक्रीम शंकु पकड़े हुए लड़की</v>
      </c>
    </row>
    <row r="3374">
      <c r="A3374" s="1" t="s">
        <v>3340</v>
      </c>
      <c r="B3374" s="2" t="str">
        <f>IFERROR(__xludf.DUMMYFUNCTION("GOOGLETRANSLATE(A3374,""en"",""hi"")"),"ट्राम मुख्य पर्यटक आकर्षणों में से एक हैं और दौड़ना शुरू कर दिया")</f>
        <v>ट्राम मुख्य पर्यटक आकर्षणों में से एक हैं और दौड़ना शुरू कर दिया</v>
      </c>
    </row>
    <row r="3375">
      <c r="A3375" s="1" t="s">
        <v>3341</v>
      </c>
      <c r="B3375" s="2" t="str">
        <f>IFERROR(__xludf.DUMMYFUNCTION("GOOGLETRANSLATE(A3375,""en"",""hi"")"),"मंगलवार की रात अंतिम बास्केटबॉल खेल के दृश्य।")</f>
        <v>मंगलवार की रात अंतिम बास्केटबॉल खेल के दृश्य।</v>
      </c>
    </row>
    <row r="3376">
      <c r="A3376" s="1" t="s">
        <v>3342</v>
      </c>
      <c r="B3376" s="2" t="str">
        <f>IFERROR(__xludf.DUMMYFUNCTION("GOOGLETRANSLATE(A3376,""en"",""hi"")"),"प्रचार पोस्टर जिसमें फिल्मांकन स्थान पर एक बॉम्बर उड़ान भरने वाला है।")</f>
        <v>प्रचार पोस्टर जिसमें फिल्मांकन स्थान पर एक बॉम्बर उड़ान भरने वाला है।</v>
      </c>
    </row>
    <row r="3377">
      <c r="A3377" s="1" t="s">
        <v>3343</v>
      </c>
      <c r="B3377" s="2" t="str">
        <f>IFERROR(__xludf.DUMMYFUNCTION("GOOGLETRANSLATE(A3377,""en"",""hi"")"),"व्यक्ति, फ्लैट काले जूते की एक जोड़ी पहने हुए शो पर दिखाई दिया")</f>
        <v>व्यक्ति, फ्लैट काले जूते की एक जोड़ी पहने हुए शो पर दिखाई दिया</v>
      </c>
    </row>
    <row r="3378">
      <c r="A3378" s="1" t="s">
        <v>3344</v>
      </c>
      <c r="B3378" s="2" t="str">
        <f>IFERROR(__xludf.DUMMYFUNCTION("GOOGLETRANSLATE(A3378,""en"",""hi"")"),"हार्ड रॉक कलाकार त्योहार के दिन प्रदर्शन करता है")</f>
        <v>हार्ड रॉक कलाकार त्योहार के दिन प्रदर्शन करता है</v>
      </c>
    </row>
    <row r="3379">
      <c r="A3379" s="1" t="s">
        <v>3345</v>
      </c>
      <c r="B3379" s="2" t="str">
        <f>IFERROR(__xludf.DUMMYFUNCTION("GOOGLETRANSLATE(A3379,""en"",""hi"")"),"नाव के लिए तैयार गोताखोरों के लिए समुद्री नाव।")</f>
        <v>नाव के लिए तैयार गोताखोरों के लिए समुद्री नाव।</v>
      </c>
    </row>
    <row r="3380">
      <c r="A3380" s="1" t="s">
        <v>3346</v>
      </c>
      <c r="B3380" s="2" t="str">
        <f>IFERROR(__xludf.DUMMYFUNCTION("GOOGLETRANSLATE(A3380,""en"",""hi"")"),"कम शराब शराब के नए युग के लिए टोस्ट बढ़ाएं")</f>
        <v>कम शराब शराब के नए युग के लिए टोस्ट बढ़ाएं</v>
      </c>
    </row>
    <row r="3381">
      <c r="A3381" s="1" t="s">
        <v>3347</v>
      </c>
      <c r="B3381" s="2" t="str">
        <f>IFERROR(__xludf.DUMMYFUNCTION("GOOGLETRANSLATE(A3381,""en"",""hi"")"),"छात्रों ने परियोजनाओं को पूरा करने के लिए एक-दूसरे के साथ भी बारीकी से काम किया।")</f>
        <v>छात्रों ने परियोजनाओं को पूरा करने के लिए एक-दूसरे के साथ भी बारीकी से काम किया।</v>
      </c>
    </row>
    <row r="3382">
      <c r="A3382" s="1" t="s">
        <v>3348</v>
      </c>
      <c r="B3382" s="2" t="str">
        <f>IFERROR(__xludf.DUMMYFUNCTION("GOOGLETRANSLATE(A3382,""en"",""hi"")"),"एक रंगीन ग्राफ का फ्लैट चित्रण")</f>
        <v>एक रंगीन ग्राफ का फ्लैट चित्रण</v>
      </c>
    </row>
    <row r="3383">
      <c r="A3383" s="1" t="s">
        <v>3349</v>
      </c>
      <c r="B3383" s="2" t="str">
        <f>IFERROR(__xludf.DUMMYFUNCTION("GOOGLETRANSLATE(A3383,""en"",""hi"")"),"घटना में छुट्टी के दौरान सैकड़ों मार्च मुख्य सड़क")</f>
        <v>घटना में छुट्टी के दौरान सैकड़ों मार्च मुख्य सड़क</v>
      </c>
    </row>
    <row r="3384">
      <c r="A3384" s="1" t="s">
        <v>3350</v>
      </c>
      <c r="B3384" s="2" t="str">
        <f>IFERROR(__xludf.DUMMYFUNCTION("GOOGLETRANSLATE(A3384,""en"",""hi"")"),"मेडिकल टीम रात में एक साथ काम कर रही है, अस्पताल के वार्ड पर मरीजों का ख्याल रखती है")</f>
        <v>मेडिकल टीम रात में एक साथ काम कर रही है, अस्पताल के वार्ड पर मरीजों का ख्याल रखती है</v>
      </c>
    </row>
    <row r="3385">
      <c r="A3385" s="1" t="s">
        <v>3351</v>
      </c>
      <c r="B3385" s="2" t="str">
        <f>IFERROR(__xludf.DUMMYFUNCTION("GOOGLETRANSLATE(A3385,""en"",""hi"")"),"एक नाव एक चट्टानी घाटी के तल पर एक नदी पर तैरती है")</f>
        <v>एक नाव एक चट्टानी घाटी के तल पर एक नदी पर तैरती है</v>
      </c>
    </row>
    <row r="3386">
      <c r="A3386" s="1" t="s">
        <v>3352</v>
      </c>
      <c r="B3386" s="2" t="str">
        <f>IFERROR(__xludf.DUMMYFUNCTION("GOOGLETRANSLATE(A3386,""en"",""hi"")"),"सोने के आभूषण के साथ एक बैंड के साथ पृष्ठभूमि का वेक्टर")</f>
        <v>सोने के आभूषण के साथ एक बैंड के साथ पृष्ठभूमि का वेक्टर</v>
      </c>
    </row>
    <row r="3387">
      <c r="A3387" s="1" t="s">
        <v>3353</v>
      </c>
      <c r="B3387" s="2" t="str">
        <f>IFERROR(__xludf.DUMMYFUNCTION("GOOGLETRANSLATE(A3387,""en"",""hi"")"),"फुटबॉल खिलाड़ी फुटबॉल टीम के बीच मैच के बाद प्रशंसकों की प्रशंसा करता है।")</f>
        <v>फुटबॉल खिलाड़ी फुटबॉल टीम के बीच मैच के बाद प्रशंसकों की प्रशंसा करता है।</v>
      </c>
    </row>
    <row r="3388">
      <c r="A3388" s="1" t="s">
        <v>3354</v>
      </c>
      <c r="B3388" s="2" t="str">
        <f>IFERROR(__xludf.DUMMYFUNCTION("GOOGLETRANSLATE(A3388,""en"",""hi"")"),"तट के एक छोटे से द्वीप पर एक हिंदू मंदिर")</f>
        <v>तट के एक छोटे से द्वीप पर एक हिंदू मंदिर</v>
      </c>
    </row>
    <row r="3389">
      <c r="A3389" s="1" t="s">
        <v>3355</v>
      </c>
      <c r="B3389" s="2" t="str">
        <f>IFERROR(__xludf.DUMMYFUNCTION("GOOGLETRANSLATE(A3389,""en"",""hi"")"),"शैली एक आसान ट्यूटोरियल के साथ एक मध्यम लंबाई बाल कटवाने शैली।")</f>
        <v>शैली एक आसान ट्यूटोरियल के साथ एक मध्यम लंबाई बाल कटवाने शैली।</v>
      </c>
    </row>
    <row r="3390">
      <c r="A3390" s="1" t="s">
        <v>3356</v>
      </c>
      <c r="B3390" s="2" t="str">
        <f>IFERROR(__xludf.DUMMYFUNCTION("GOOGLETRANSLATE(A3390,""en"",""hi"")"),"ग्लास बनाने के लिए अपने फूल व्यवस्था के साथ अतिरिक्त मील कैसे जाओ")</f>
        <v>ग्लास बनाने के लिए अपने फूल व्यवस्था के साथ अतिरिक्त मील कैसे जाओ</v>
      </c>
    </row>
    <row r="3391">
      <c r="A3391" s="1" t="s">
        <v>3357</v>
      </c>
      <c r="B3391" s="2" t="str">
        <f>IFERROR(__xludf.DUMMYFUNCTION("GOOGLETRANSLATE(A3391,""en"",""hi"")"),"भवन दूसरे भवन में जा सकता है")</f>
        <v>भवन दूसरे भवन में जा सकता है</v>
      </c>
    </row>
    <row r="3392">
      <c r="A3392" s="1" t="s">
        <v>3358</v>
      </c>
      <c r="B3392" s="2" t="str">
        <f>IFERROR(__xludf.DUMMYFUNCTION("GOOGLETRANSLATE(A3392,""en"",""hi"")"),"अंधेरे में अपने हाथों में व्यापार लोगों के वीडियो को प्रस्तुत करना")</f>
        <v>अंधेरे में अपने हाथों में व्यापार लोगों के वीडियो को प्रस्तुत करना</v>
      </c>
    </row>
    <row r="3393">
      <c r="A3393" s="1" t="s">
        <v>3359</v>
      </c>
      <c r="B3393" s="2" t="str">
        <f>IFERROR(__xludf.DUMMYFUNCTION("GOOGLETRANSLATE(A3393,""en"",""hi"")"),"कार्यशाला में भाग लेने वाले किसान और उनके परिवार।")</f>
        <v>कार्यशाला में भाग लेने वाले किसान और उनके परिवार।</v>
      </c>
    </row>
    <row r="3394">
      <c r="A3394" s="1" t="s">
        <v>3360</v>
      </c>
      <c r="B3394" s="2" t="str">
        <f>IFERROR(__xludf.DUMMYFUNCTION("GOOGLETRANSLATE(A3394,""en"",""hi"")"),"एक सफेद पृष्ठभूमि के खिलाफ बोन्साई पेड़।")</f>
        <v>एक सफेद पृष्ठभूमि के खिलाफ बोन्साई पेड़।</v>
      </c>
    </row>
    <row r="3395">
      <c r="A3395" s="1" t="s">
        <v>3361</v>
      </c>
      <c r="B3395" s="2" t="str">
        <f>IFERROR(__xludf.DUMMYFUNCTION("GOOGLETRANSLATE(A3395,""en"",""hi"")"),"फिल्म निदेशक मीडिया पूर्वावलोकन में प्रेस से बात करता है।")</f>
        <v>फिल्म निदेशक मीडिया पूर्वावलोकन में प्रेस से बात करता है।</v>
      </c>
    </row>
    <row r="3396">
      <c r="A3396" s="1" t="s">
        <v>3362</v>
      </c>
      <c r="B3396" s="2" t="str">
        <f>IFERROR(__xludf.DUMMYFUNCTION("GOOGLETRANSLATE(A3396,""en"",""hi"")"),"एक पुल पर बाइक और व्यक्ति")</f>
        <v>एक पुल पर बाइक और व्यक्ति</v>
      </c>
    </row>
    <row r="3397">
      <c r="A3397" s="1" t="s">
        <v>3363</v>
      </c>
      <c r="B3397" s="2" t="str">
        <f>IFERROR(__xludf.DUMMYFUNCTION("GOOGLETRANSLATE(A3397,""en"",""hi"")"),"अमेरिकी जनगणना नामित स्थान ने चैंपियनशिप में एक शहर को हरा दिया")</f>
        <v>अमेरिकी जनगणना नामित स्थान ने चैंपियनशिप में एक शहर को हरा दिया</v>
      </c>
    </row>
    <row r="3398">
      <c r="A3398" s="1" t="s">
        <v>3364</v>
      </c>
      <c r="B3398" s="2" t="str">
        <f>IFERROR(__xludf.DUMMYFUNCTION("GOOGLETRANSLATE(A3398,""en"",""hi"")"),"एक उच्च कोण दृश्य से आंशिक रूप से बादल छाए हुए शाम को सूर्यास्त के बाद शहर की रोशनी और खाड़ी के 4K समय चूक")</f>
        <v>एक उच्च कोण दृश्य से आंशिक रूप से बादल छाए हुए शाम को सूर्यास्त के बाद शहर की रोशनी और खाड़ी के 4K समय चूक</v>
      </c>
    </row>
    <row r="3399">
      <c r="A3399" s="1" t="s">
        <v>3365</v>
      </c>
      <c r="B3399" s="2" t="str">
        <f>IFERROR(__xludf.DUMMYFUNCTION("GOOGLETRANSLATE(A3399,""en"",""hi"")"),"राजनेता के बचपन के घर को अपने वर्तमान मालिकों द्वारा बिक्री के लिए रखा गया है।")</f>
        <v>राजनेता के बचपन के घर को अपने वर्तमान मालिकों द्वारा बिक्री के लिए रखा गया है।</v>
      </c>
    </row>
    <row r="3400">
      <c r="A3400" s="1" t="s">
        <v>3366</v>
      </c>
      <c r="B3400" s="2" t="str">
        <f>IFERROR(__xludf.DUMMYFUNCTION("GOOGLETRANSLATE(A3400,""en"",""hi"")"),"जंगली झाड़ी और पेड़ों के साथ लाल रेगिस्तान का हिस्सा")</f>
        <v>जंगली झाड़ी और पेड़ों के साथ लाल रेगिस्तान का हिस्सा</v>
      </c>
    </row>
    <row r="3401">
      <c r="A3401" s="1" t="s">
        <v>3367</v>
      </c>
      <c r="B3401" s="2" t="str">
        <f>IFERROR(__xludf.DUMMYFUNCTION("GOOGLETRANSLATE(A3401,""en"",""hi"")"),"एक बच्चे के रूप में ओलंपिक एथलीट")</f>
        <v>एक बच्चे के रूप में ओलंपिक एथलीट</v>
      </c>
    </row>
    <row r="3402">
      <c r="A3402" s="1" t="s">
        <v>3368</v>
      </c>
      <c r="B3402" s="2" t="str">
        <f>IFERROR(__xludf.DUMMYFUNCTION("GOOGLETRANSLATE(A3402,""en"",""hi"")"),"सर्का जैविक प्रजातियों को गोल किया जा रहा है और एक घटना के लिए काउबॉय द्वारा परिदृश्य में धक्का दिया जा रहा है")</f>
        <v>सर्का जैविक प्रजातियों को गोल किया जा रहा है और एक घटना के लिए काउबॉय द्वारा परिदृश्य में धक्का दिया जा रहा है</v>
      </c>
    </row>
    <row r="3403">
      <c r="A3403" s="1" t="s">
        <v>3369</v>
      </c>
      <c r="B3403" s="2" t="str">
        <f>IFERROR(__xludf.DUMMYFUNCTION("GOOGLETRANSLATE(A3403,""en"",""hi"")"),"स्टाइल में निर्मित मध्ययुगीन शहर की दीवार, स्टॉक फोटो #")</f>
        <v>स्टाइल में निर्मित मध्ययुगीन शहर की दीवार, स्टॉक फोटो #</v>
      </c>
    </row>
    <row r="3404">
      <c r="A3404" s="1" t="s">
        <v>3370</v>
      </c>
      <c r="B3404" s="2" t="str">
        <f>IFERROR(__xludf.DUMMYFUNCTION("GOOGLETRANSLATE(A3404,""en"",""hi"")"),"तहखाने को तैयार करने के बाद विद्युत कार्य शुरू हो सकता है।")</f>
        <v>तहखाने को तैयार करने के बाद विद्युत कार्य शुरू हो सकता है।</v>
      </c>
    </row>
    <row r="3405">
      <c r="A3405" s="1" t="s">
        <v>3371</v>
      </c>
      <c r="B3405" s="2" t="str">
        <f>IFERROR(__xludf.DUMMYFUNCTION("GOOGLETRANSLATE(A3405,""en"",""hi"")"),"बिल्ली और कुत्ते सर्दियों में बर्फ पर एक साथ खेलते हैं")</f>
        <v>बिल्ली और कुत्ते सर्दियों में बर्फ पर एक साथ खेलते हैं</v>
      </c>
    </row>
    <row r="3406">
      <c r="A3406" s="1" t="s">
        <v>3372</v>
      </c>
      <c r="B3406" s="2" t="str">
        <f>IFERROR(__xludf.DUMMYFUNCTION("GOOGLETRANSLATE(A3406,""en"",""hi"")"),"प्रकृति में क्रॉलिंग कछुआ")</f>
        <v>प्रकृति में क्रॉलिंग कछुआ</v>
      </c>
    </row>
    <row r="3407">
      <c r="A3407" s="1" t="s">
        <v>3373</v>
      </c>
      <c r="B3407" s="2" t="str">
        <f>IFERROR(__xludf.DUMMYFUNCTION("GOOGLETRANSLATE(A3407,""en"",""hi"")"),"अभिनेता प्रीमियर में अभिनेता में शामिल हो गया")</f>
        <v>अभिनेता प्रीमियर में अभिनेता में शामिल हो गया</v>
      </c>
    </row>
    <row r="3408">
      <c r="A3408" s="1" t="s">
        <v>3374</v>
      </c>
      <c r="B3408" s="2" t="str">
        <f>IFERROR(__xludf.DUMMYFUNCTION("GOOGLETRANSLATE(A3408,""en"",""hi"")"),"एक बर्फीली शीतकालीन जंगल में स्नोबॉल फेंकने वाला बच्चा")</f>
        <v>एक बर्फीली शीतकालीन जंगल में स्नोबॉल फेंकने वाला बच्चा</v>
      </c>
    </row>
    <row r="3409">
      <c r="A3409" s="1" t="s">
        <v>3375</v>
      </c>
      <c r="B3409" s="2" t="str">
        <f>IFERROR(__xludf.DUMMYFUNCTION("GOOGLETRANSLATE(A3409,""en"",""hi"")"),"लोग एक प्रदर्शन के दौरान राजनेता के खिलाफ विरोध करते हैं।")</f>
        <v>लोग एक प्रदर्शन के दौरान राजनेता के खिलाफ विरोध करते हैं।</v>
      </c>
    </row>
    <row r="3410">
      <c r="A3410" s="1" t="s">
        <v>3376</v>
      </c>
      <c r="B3410" s="2" t="str">
        <f>IFERROR(__xludf.DUMMYFUNCTION("GOOGLETRANSLATE(A3410,""en"",""hi"")"),"एक फैशन देखो जींस और चश्मा की विशेषता है।")</f>
        <v>एक फैशन देखो जींस और चश्मा की विशेषता है।</v>
      </c>
    </row>
    <row r="3411">
      <c r="A3411" s="1" t="s">
        <v>3377</v>
      </c>
      <c r="B3411" s="2" t="str">
        <f>IFERROR(__xludf.DUMMYFUNCTION("GOOGLETRANSLATE(A3411,""en"",""hi"")"),"सूरज पेड़ की पतझड़ के पत्तों के माध्यम से चमकता है।")</f>
        <v>सूरज पेड़ की पतझड़ के पत्तों के माध्यम से चमकता है।</v>
      </c>
    </row>
    <row r="3412">
      <c r="A3412" s="1" t="s">
        <v>3378</v>
      </c>
      <c r="B3412" s="2" t="str">
        <f>IFERROR(__xludf.DUMMYFUNCTION("GOOGLETRANSLATE(A3412,""en"",""hi"")"),"एक धुंधला सूर्योदय के दौरान एक सुंदर तट के एरियल 4 के ड्रोन फुटेज।")</f>
        <v>एक धुंधला सूर्योदय के दौरान एक सुंदर तट के एरियल 4 के ड्रोन फुटेज।</v>
      </c>
    </row>
    <row r="3413">
      <c r="A3413" s="1" t="s">
        <v>3379</v>
      </c>
      <c r="B3413" s="2" t="str">
        <f>IFERROR(__xludf.DUMMYFUNCTION("GOOGLETRANSLATE(A3413,""en"",""hi"")"),"पुलिस वाहन को सामने में गिरा दिया गया था")</f>
        <v>पुलिस वाहन को सामने में गिरा दिया गया था</v>
      </c>
    </row>
    <row r="3414">
      <c r="A3414" s="1" t="s">
        <v>3380</v>
      </c>
      <c r="B3414" s="2" t="str">
        <f>IFERROR(__xludf.DUMMYFUNCTION("GOOGLETRANSLATE(A3414,""en"",""hi"")"),"अमेरिकी फुटबॉल खिलाड़ी खेल टीम के खिलाफ अपने खेल की पहली तिमाही में एक पास का प्रयास करता है।")</f>
        <v>अमेरिकी फुटबॉल खिलाड़ी खेल टीम के खिलाफ अपने खेल की पहली तिमाही में एक पास का प्रयास करता है।</v>
      </c>
    </row>
    <row r="3415">
      <c r="A3415" s="1" t="s">
        <v>3381</v>
      </c>
      <c r="B3415" s="2" t="str">
        <f>IFERROR(__xludf.DUMMYFUNCTION("GOOGLETRANSLATE(A3415,""en"",""hi"")"),"उत्तम दर्जे की लड़कियां मोती पहनती हैं: संगीत कॉमेडी फिल्म")</f>
        <v>उत्तम दर्जे की लड़कियां मोती पहनती हैं: संगीत कॉमेडी फिल्म</v>
      </c>
    </row>
    <row r="3416">
      <c r="A3416" s="1" t="s">
        <v>3382</v>
      </c>
      <c r="B3416" s="2" t="str">
        <f>IFERROR(__xludf.DUMMYFUNCTION("GOOGLETRANSLATE(A3416,""en"",""hi"")"),"चुनौती से मेरी पेंटिंग्स के कुछ बेहद फसल नमूने।")</f>
        <v>चुनौती से मेरी पेंटिंग्स के कुछ बेहद फसल नमूने।</v>
      </c>
    </row>
    <row r="3417">
      <c r="A3417" s="1" t="s">
        <v>3383</v>
      </c>
      <c r="B3417" s="2" t="str">
        <f>IFERROR(__xludf.DUMMYFUNCTION("GOOGLETRANSLATE(A3417,""en"",""hi"")"),"एक समय - रेगिस्तान में राष्ट्रीय उद्यान के माध्यम से एक कार चलाते हुए एक आदमी का चूक")</f>
        <v>एक समय - रेगिस्तान में राष्ट्रीय उद्यान के माध्यम से एक कार चलाते हुए एक आदमी का चूक</v>
      </c>
    </row>
    <row r="3418">
      <c r="A3418" s="1" t="s">
        <v>3384</v>
      </c>
      <c r="B3418" s="2" t="str">
        <f>IFERROR(__xludf.DUMMYFUNCTION("GOOGLETRANSLATE(A3418,""en"",""hi"")"),"एक एनिमेट्रोनिक मगरमच्छ के साथ कलाकार और अभिनेता स्विंग।")</f>
        <v>एक एनिमेट्रोनिक मगरमच्छ के साथ कलाकार और अभिनेता स्विंग।</v>
      </c>
    </row>
    <row r="3419">
      <c r="A3419" s="1" t="s">
        <v>3385</v>
      </c>
      <c r="B3419" s="2" t="str">
        <f>IFERROR(__xludf.DUMMYFUNCTION("GOOGLETRANSLATE(A3419,""en"",""hi"")"),"पर्यटक आकर्षण के साथ कयाकर्स पैडलिंग का समूह")</f>
        <v>पर्यटक आकर्षण के साथ कयाकर्स पैडलिंग का समूह</v>
      </c>
    </row>
    <row r="3420">
      <c r="A3420" s="1" t="s">
        <v>3386</v>
      </c>
      <c r="B3420" s="2" t="str">
        <f>IFERROR(__xludf.DUMMYFUNCTION("GOOGLETRANSLATE(A3420,""en"",""hi"")"),"अमेरिकी फुटबॉल खिलाड़ी चौथी तिमाही में अमेरिकी फुटबॉल खिलाड़ी को ए-यार्ड टचडाउन फेंकता है।")</f>
        <v>अमेरिकी फुटबॉल खिलाड़ी चौथी तिमाही में अमेरिकी फुटबॉल खिलाड़ी को ए-यार्ड टचडाउन फेंकता है।</v>
      </c>
    </row>
    <row r="3421">
      <c r="A3421" s="1" t="s">
        <v>3387</v>
      </c>
      <c r="B3421" s="2" t="str">
        <f>IFERROR(__xludf.DUMMYFUNCTION("GOOGLETRANSLATE(A3421,""en"",""hi"")"),"इमारत के नए जोड़े में, व्यक्ति ने छत के लिए बादलों को चित्रित किया, जहां गर्म हवा के गुब्बारे निलंबित किए जाते हैं।")</f>
        <v>इमारत के नए जोड़े में, व्यक्ति ने छत के लिए बादलों को चित्रित किया, जहां गर्म हवा के गुब्बारे निलंबित किए जाते हैं।</v>
      </c>
    </row>
    <row r="3422">
      <c r="A3422" s="1" t="s">
        <v>3388</v>
      </c>
      <c r="B3422" s="2" t="str">
        <f>IFERROR(__xludf.DUMMYFUNCTION("GOOGLETRANSLATE(A3422,""en"",""hi"")"),"जब एक ज्वालामुखी उगता है तो यह वातावरण में कई अलग-अलग सामग्रियों को जारी करता है।")</f>
        <v>जब एक ज्वालामुखी उगता है तो यह वातावरण में कई अलग-अलग सामग्रियों को जारी करता है।</v>
      </c>
    </row>
    <row r="3423">
      <c r="A3423" s="1" t="s">
        <v>3389</v>
      </c>
      <c r="B3423" s="2" t="str">
        <f>IFERROR(__xludf.DUMMYFUNCTION("GOOGLETRANSLATE(A3423,""en"",""hi"")"),"अमेरिकी फुटबॉल के प्रमुख कोच ने अपने जंगली कुत्तों को खेल से पहले सुरंग में वापस रखा।")</f>
        <v>अमेरिकी फुटबॉल के प्रमुख कोच ने अपने जंगली कुत्तों को खेल से पहले सुरंग में वापस रखा।</v>
      </c>
    </row>
    <row r="3424">
      <c r="A3424" s="1" t="s">
        <v>3390</v>
      </c>
      <c r="B3424" s="2" t="str">
        <f>IFERROR(__xludf.DUMMYFUNCTION("GOOGLETRANSLATE(A3424,""en"",""hi"")"),"पुरानी खेत की इमारतों - सिलो, फार्महाउस, पृष्ठभूमि में पहाड़ों के साथ एक सुंदर सर्दियों के दिन अन्य इमारतों")</f>
        <v>पुरानी खेत की इमारतों - सिलो, फार्महाउस, पृष्ठभूमि में पहाड़ों के साथ एक सुंदर सर्दियों के दिन अन्य इमारतों</v>
      </c>
    </row>
    <row r="3425">
      <c r="A3425" s="1" t="s">
        <v>3391</v>
      </c>
      <c r="B3425" s="2" t="str">
        <f>IFERROR(__xludf.DUMMYFUNCTION("GOOGLETRANSLATE(A3425,""en"",""hi"")"),"अभिनेता त्योहारों में महोत्सव के दौरान प्रीमियर में भाग लेता है")</f>
        <v>अभिनेता त्योहारों में महोत्सव के दौरान प्रीमियर में भाग लेता है</v>
      </c>
    </row>
    <row r="3426">
      <c r="A3426" s="1" t="s">
        <v>3392</v>
      </c>
      <c r="B3426" s="2" t="str">
        <f>IFERROR(__xludf.DUMMYFUNCTION("GOOGLETRANSLATE(A3426,""en"",""hi"")"),"ब्रुक: वसंत की गुफा में हाइकर्स ताज़ा करें")</f>
        <v>ब्रुक: वसंत की गुफा में हाइकर्स ताज़ा करें</v>
      </c>
    </row>
    <row r="3427">
      <c r="A3427" s="1" t="s">
        <v>3393</v>
      </c>
      <c r="B3427" s="2" t="str">
        <f>IFERROR(__xludf.DUMMYFUNCTION("GOOGLETRANSLATE(A3427,""en"",""hi"")"),"एक अपमानित बार्न और सिलो")</f>
        <v>एक अपमानित बार्न और सिलो</v>
      </c>
    </row>
    <row r="3428">
      <c r="A3428" s="1" t="s">
        <v>3394</v>
      </c>
      <c r="B3428" s="2" t="str">
        <f>IFERROR(__xludf.DUMMYFUNCTION("GOOGLETRANSLATE(A3428,""en"",""hi"")"),"नियोजित संपत्ति की एक ग्राफिक छवि")</f>
        <v>नियोजित संपत्ति की एक ग्राफिक छवि</v>
      </c>
    </row>
    <row r="3429">
      <c r="A3429" s="1" t="s">
        <v>3395</v>
      </c>
      <c r="B3429" s="2" t="str">
        <f>IFERROR(__xludf.DUMMYFUNCTION("GOOGLETRANSLATE(A3429,""en"",""hi"")"),"हमें एहसास हुआ कि यह एक अलग तरह का शहर था जब कोई आवारा कुत्तों या मुर्गियां नहीं चल रही थीं।")</f>
        <v>हमें एहसास हुआ कि यह एक अलग तरह का शहर था जब कोई आवारा कुत्तों या मुर्गियां नहीं चल रही थीं।</v>
      </c>
    </row>
    <row r="3430">
      <c r="A3430" s="1" t="s">
        <v>3396</v>
      </c>
      <c r="B3430" s="2" t="str">
        <f>IFERROR(__xludf.DUMMYFUNCTION("GOOGLETRANSLATE(A3430,""en"",""hi"")"),"पैकेज डिजाइन गैलरी के पैकेजिंग पर वसंत पानी")</f>
        <v>पैकेज डिजाइन गैलरी के पैकेजिंग पर वसंत पानी</v>
      </c>
    </row>
    <row r="3431">
      <c r="A3431" s="1" t="s">
        <v>3397</v>
      </c>
      <c r="B3431" s="2" t="str">
        <f>IFERROR(__xludf.DUMMYFUNCTION("GOOGLETRANSLATE(A3431,""en"",""hi"")"),"शहर के पास एक ऊंट")</f>
        <v>शहर के पास एक ऊंट</v>
      </c>
    </row>
    <row r="3432">
      <c r="A3432" s="1" t="s">
        <v>3398</v>
      </c>
      <c r="B3432" s="2" t="str">
        <f>IFERROR(__xludf.DUMMYFUNCTION("GOOGLETRANSLATE(A3432,""en"",""hi"")"),"स्कूल में स्नातक समारोह से छवियां।")</f>
        <v>स्कूल में स्नातक समारोह से छवियां।</v>
      </c>
    </row>
    <row r="3433">
      <c r="A3433" s="1" t="s">
        <v>3399</v>
      </c>
      <c r="B3433" s="2" t="str">
        <f>IFERROR(__xludf.DUMMYFUNCTION("GOOGLETRANSLATE(A3433,""en"",""hi"")"),"अपने बूर के प्रवेश द्वार पर टारनटुला")</f>
        <v>अपने बूर के प्रवेश द्वार पर टारनटुला</v>
      </c>
    </row>
    <row r="3434">
      <c r="A3434" s="1" t="s">
        <v>3400</v>
      </c>
      <c r="B3434" s="2" t="str">
        <f>IFERROR(__xludf.DUMMYFUNCTION("GOOGLETRANSLATE(A3434,""en"",""hi"")"),"एक शादी के गुलदस्ते के साथ दुल्हन")</f>
        <v>एक शादी के गुलदस्ते के साथ दुल्हन</v>
      </c>
    </row>
    <row r="3435">
      <c r="A3435" s="1" t="s">
        <v>3401</v>
      </c>
      <c r="B3435" s="2" t="str">
        <f>IFERROR(__xludf.DUMMYFUNCTION("GOOGLETRANSLATE(A3435,""en"",""hi"")"),"सॉकर प्लेयर मैच के दौरान अपनी टीम के चौथे गोल को स्कोर करता है।")</f>
        <v>सॉकर प्लेयर मैच के दौरान अपनी टीम के चौथे गोल को स्कोर करता है।</v>
      </c>
    </row>
    <row r="3436">
      <c r="A3436" s="1" t="s">
        <v>3402</v>
      </c>
      <c r="B3436" s="2" t="str">
        <f>IFERROR(__xludf.DUMMYFUNCTION("GOOGLETRANSLATE(A3436,""en"",""hi"")"),"बेसबॉल खिलाड़ी खेल टीम के खिलाफ पिच")</f>
        <v>बेसबॉल खिलाड़ी खेल टीम के खिलाफ पिच</v>
      </c>
    </row>
    <row r="3437">
      <c r="A3437" s="1" t="s">
        <v>3403</v>
      </c>
      <c r="B3437" s="2" t="str">
        <f>IFERROR(__xludf.DUMMYFUNCTION("GOOGLETRANSLATE(A3437,""en"",""hi"")"),"पेड़ की पत्तियों के माध्यम से ब्रेकिंग किरणें कैमरे में गिरती हैं और लेंस में भड़कती हैं")</f>
        <v>पेड़ की पत्तियों के माध्यम से ब्रेकिंग किरणें कैमरे में गिरती हैं और लेंस में भड़कती हैं</v>
      </c>
    </row>
    <row r="3438">
      <c r="A3438" s="1" t="s">
        <v>3404</v>
      </c>
      <c r="B3438" s="2" t="str">
        <f>IFERROR(__xludf.DUMMYFUNCTION("GOOGLETRANSLATE(A3438,""en"",""hi"")"),"प्रशंसकों ने मैच का विरोध करने के लिए एक बैनर को पकड़ लिया।")</f>
        <v>प्रशंसकों ने मैच का विरोध करने के लिए एक बैनर को पकड़ लिया।</v>
      </c>
    </row>
    <row r="3439">
      <c r="A3439" s="1" t="s">
        <v>3405</v>
      </c>
      <c r="B3439" s="2" t="str">
        <f>IFERROR(__xludf.DUMMYFUNCTION("GOOGLETRANSLATE(A3439,""en"",""hi"")"),"एक टी शर्ट के साथ परिधान जोड़े पूरी तरह से।")</f>
        <v>एक टी शर्ट के साथ परिधान जोड़े पूरी तरह से।</v>
      </c>
    </row>
    <row r="3440">
      <c r="A3440" s="1" t="s">
        <v>2055</v>
      </c>
      <c r="B3440" s="2" t="str">
        <f>IFERROR(__xludf.DUMMYFUNCTION("GOOGLETRANSLATE(A3440,""en"",""hi"")"),"छवि में हो सकता है: व्यक्ति, एक संगीत वाद्ययंत्र बजाना, मंच और गिटार पर")</f>
        <v>छवि में हो सकता है: व्यक्ति, एक संगीत वाद्ययंत्र बजाना, मंच और गिटार पर</v>
      </c>
    </row>
    <row r="3441">
      <c r="A3441" s="1" t="s">
        <v>3406</v>
      </c>
      <c r="B3441" s="2" t="str">
        <f>IFERROR(__xludf.DUMMYFUNCTION("GOOGLETRANSLATE(A3441,""en"",""hi"")"),"आदमी 23 वर्ष की एक कार की सामने वाली सीट में एक खिड़की से बाहर देखता है")</f>
        <v>आदमी 23 वर्ष की एक कार की सामने वाली सीट में एक खिड़की से बाहर देखता है</v>
      </c>
    </row>
    <row r="3442">
      <c r="A3442" s="1" t="s">
        <v>3407</v>
      </c>
      <c r="B3442" s="2" t="str">
        <f>IFERROR(__xludf.DUMMYFUNCTION("GOOGLETRANSLATE(A3442,""en"",""hi"")"),"सफेद रेत पर पारिवारिक मज़ा।")</f>
        <v>सफेद रेत पर पारिवारिक मज़ा।</v>
      </c>
    </row>
    <row r="3443">
      <c r="A3443" s="1" t="s">
        <v>3408</v>
      </c>
      <c r="B3443" s="2" t="str">
        <f>IFERROR(__xludf.DUMMYFUNCTION("GOOGLETRANSLATE(A3443,""en"",""hi"")"),"शादी व्यक्ति से शादी कर रही है।")</f>
        <v>शादी व्यक्ति से शादी कर रही है।</v>
      </c>
    </row>
    <row r="3444">
      <c r="A3444" s="1" t="s">
        <v>3409</v>
      </c>
      <c r="B3444" s="2" t="str">
        <f>IFERROR(__xludf.DUMMYFUNCTION("GOOGLETRANSLATE(A3444,""en"",""hi"")"),"भेजा गया फ्लाइंग: एक बक्सिंग घोड़ा अपनी पीठ से एक सवार को उड़ाता है क्योंकि अन्य लोग उम्मीद करते हैं कि काउबॉय अशांत है")</f>
        <v>भेजा गया फ्लाइंग: एक बक्सिंग घोड़ा अपनी पीठ से एक सवार को उड़ाता है क्योंकि अन्य लोग उम्मीद करते हैं कि काउबॉय अशांत है</v>
      </c>
    </row>
    <row r="3445">
      <c r="A3445" s="1" t="s">
        <v>3410</v>
      </c>
      <c r="B3445" s="2" t="str">
        <f>IFERROR(__xludf.DUMMYFUNCTION("GOOGLETRANSLATE(A3445,""en"",""hi"")"),"सॉकर प्लेयर और फुटबॉल खिलाड़ी फुटबॉल मैच के दौरान चर्चा करते हैं")</f>
        <v>सॉकर प्लेयर और फुटबॉल खिलाड़ी फुटबॉल मैच के दौरान चर्चा करते हैं</v>
      </c>
    </row>
    <row r="3446">
      <c r="A3446" s="1" t="s">
        <v>3411</v>
      </c>
      <c r="B3446" s="2" t="str">
        <f>IFERROR(__xludf.DUMMYFUNCTION("GOOGLETRANSLATE(A3446,""en"",""hi"")"),"पहाड़ के ऊपर बेनामी आदमी")</f>
        <v>पहाड़ के ऊपर बेनामी आदमी</v>
      </c>
    </row>
    <row r="3447">
      <c r="A3447" s="1" t="s">
        <v>3412</v>
      </c>
      <c r="B3447" s="2" t="str">
        <f>IFERROR(__xludf.DUMMYFUNCTION("GOOGLETRANSLATE(A3447,""en"",""hi"")"),"एक बुजुर्ग किसान अपनी मृत फसल का एक नमूना रखता है।")</f>
        <v>एक बुजुर्ग किसान अपनी मृत फसल का एक नमूना रखता है।</v>
      </c>
    </row>
    <row r="3448">
      <c r="A3448" s="1" t="s">
        <v>3413</v>
      </c>
      <c r="B3448" s="2" t="str">
        <f>IFERROR(__xludf.DUMMYFUNCTION("GOOGLETRANSLATE(A3448,""en"",""hi"")"),"समूह के युवा लोग एक सर्कल में खड़े हैं और हाथ पकड़ते हैं")</f>
        <v>समूह के युवा लोग एक सर्कल में खड़े हैं और हाथ पकड़ते हैं</v>
      </c>
    </row>
    <row r="3449">
      <c r="A3449" s="1" t="s">
        <v>3414</v>
      </c>
      <c r="B3449" s="2" t="str">
        <f>IFERROR(__xludf.DUMMYFUNCTION("GOOGLETRANSLATE(A3449,""en"",""hi"")"),"पुरस्कार के दौरान मंच पर मौजूद व्यक्ति")</f>
        <v>पुरस्कार के दौरान मंच पर मौजूद व्यक्ति</v>
      </c>
    </row>
    <row r="3450">
      <c r="A3450" s="1" t="s">
        <v>3415</v>
      </c>
      <c r="B3450" s="2" t="str">
        <f>IFERROR(__xludf.DUMMYFUNCTION("GOOGLETRANSLATE(A3450,""en"",""hi"")"),"पुराने पुरुषों के लिए अभिनेता कोई देश नहीं")</f>
        <v>पुराने पुरुषों के लिए अभिनेता कोई देश नहीं</v>
      </c>
    </row>
    <row r="3451">
      <c r="A3451" s="1" t="s">
        <v>3416</v>
      </c>
      <c r="B3451" s="2" t="str">
        <f>IFERROR(__xludf.DUMMYFUNCTION("GOOGLETRANSLATE(A3451,""en"",""hi"")"),"प्यारा युगल एक रविवार की सुबह स्टॉक फोटो पर बिस्तर पर एक समृद्ध नाश्ता का आनंद ले रहा है")</f>
        <v>प्यारा युगल एक रविवार की सुबह स्टॉक फोटो पर बिस्तर पर एक समृद्ध नाश्ता का आनंद ले रहा है</v>
      </c>
    </row>
    <row r="3452">
      <c r="A3452" s="1" t="s">
        <v>3417</v>
      </c>
      <c r="B3452" s="2" t="str">
        <f>IFERROR(__xludf.DUMMYFUNCTION("GOOGLETRANSLATE(A3452,""en"",""hi"")"),"स्कूल की आपूर्ति एक ब्लैकबोर्ड पर एक ब्लैकबोर्ड वेक्टर व्हाइट आइकन पर अलग-अलग है।")</f>
        <v>स्कूल की आपूर्ति एक ब्लैकबोर्ड पर एक ब्लैकबोर्ड वेक्टर व्हाइट आइकन पर अलग-अलग है।</v>
      </c>
    </row>
    <row r="3453">
      <c r="A3453" s="1" t="s">
        <v>3418</v>
      </c>
      <c r="B3453" s="2" t="str">
        <f>IFERROR(__xludf.DUMMYFUNCTION("GOOGLETRANSLATE(A3453,""en"",""hi"")"),"समुद्र तट पर पहला दिन!")</f>
        <v>समुद्र तट पर पहला दिन!</v>
      </c>
    </row>
    <row r="3454">
      <c r="A3454" s="1" t="s">
        <v>3419</v>
      </c>
      <c r="B3454" s="2" t="str">
        <f>IFERROR(__xludf.DUMMYFUNCTION("GOOGLETRANSLATE(A3454,""en"",""hi"")"),"पुस्तक को इसके लिए एक किताब पढ़नी चाहिए!")</f>
        <v>पुस्तक को इसके लिए एक किताब पढ़नी चाहिए!</v>
      </c>
    </row>
    <row r="3455">
      <c r="A3455" s="1" t="s">
        <v>3420</v>
      </c>
      <c r="B3455" s="2" t="str">
        <f>IFERROR(__xludf.DUMMYFUNCTION("GOOGLETRANSLATE(A3455,""en"",""hi"")"),"अभिनेता शो में एक विमान के सामने खड़ा है")</f>
        <v>अभिनेता शो में एक विमान के सामने खड़ा है</v>
      </c>
    </row>
    <row r="3456">
      <c r="A3456" s="1" t="s">
        <v>3421</v>
      </c>
      <c r="B3456" s="2" t="str">
        <f>IFERROR(__xludf.DUMMYFUNCTION("GOOGLETRANSLATE(A3456,""en"",""hi"")"),"शाम में एक अफीम क्षेत्र")</f>
        <v>शाम में एक अफीम क्षेत्र</v>
      </c>
    </row>
    <row r="3457">
      <c r="A3457" s="1" t="s">
        <v>1879</v>
      </c>
      <c r="B3457" s="2" t="str">
        <f>IFERROR(__xludf.DUMMYFUNCTION("GOOGLETRANSLATE(A3457,""en"",""hi"")"),"बिक्री संपत्ति के लिए एक शहर।")</f>
        <v>बिक्री संपत्ति के लिए एक शहर।</v>
      </c>
    </row>
    <row r="3458">
      <c r="A3458" s="1" t="s">
        <v>3422</v>
      </c>
      <c r="B3458" s="2" t="str">
        <f>IFERROR(__xludf.DUMMYFUNCTION("GOOGLETRANSLATE(A3458,""en"",""hi"")"),"समुद्र तट के घरों में से एक कलाकार छाप।")</f>
        <v>समुद्र तट के घरों में से एक कलाकार छाप।</v>
      </c>
    </row>
    <row r="3459">
      <c r="A3459" s="1" t="s">
        <v>3423</v>
      </c>
      <c r="B3459" s="2" t="str">
        <f>IFERROR(__xludf.DUMMYFUNCTION("GOOGLETRANSLATE(A3459,""en"",""hi"")"),"हेजेज द्वारा पंक्तिबद्ध बिस्तरों के साथ एक औपचारिक बगीचे में पथ")</f>
        <v>हेजेज द्वारा पंक्तिबद्ध बिस्तरों के साथ एक औपचारिक बगीचे में पथ</v>
      </c>
    </row>
    <row r="3460">
      <c r="A3460" s="1" t="s">
        <v>3424</v>
      </c>
      <c r="B3460" s="2" t="str">
        <f>IFERROR(__xludf.DUMMYFUNCTION("GOOGLETRANSLATE(A3460,""en"",""hi"")"),"सीईओ और व्यक्ति, छोड़ दिया, पुरस्कार के साथ उपभोक्ता उत्पाद प्रस्तुत करता है।")</f>
        <v>सीईओ और व्यक्ति, छोड़ दिया, पुरस्कार के साथ उपभोक्ता उत्पाद प्रस्तुत करता है।</v>
      </c>
    </row>
    <row r="3461">
      <c r="A3461" s="1" t="s">
        <v>3425</v>
      </c>
      <c r="B3461" s="2" t="str">
        <f>IFERROR(__xludf.DUMMYFUNCTION("GOOGLETRANSLATE(A3461,""en"",""hi"")"),"हमेशा थर्मामीटर द्वारा अपने बच्चे के तापमान को मापें")</f>
        <v>हमेशा थर्मामीटर द्वारा अपने बच्चे के तापमान को मापें</v>
      </c>
    </row>
    <row r="3462">
      <c r="A3462" s="1" t="s">
        <v>3426</v>
      </c>
      <c r="B3462" s="2" t="str">
        <f>IFERROR(__xludf.DUMMYFUNCTION("GOOGLETRANSLATE(A3462,""en"",""hi"")"),"इस मोटरसाइकिल लिस्टिंग के लिए और तस्वीरें देखें")</f>
        <v>इस मोटरसाइकिल लिस्टिंग के लिए और तस्वीरें देखें</v>
      </c>
    </row>
    <row r="3463">
      <c r="A3463" s="1" t="s">
        <v>3427</v>
      </c>
      <c r="B3463" s="2" t="str">
        <f>IFERROR(__xludf.DUMMYFUNCTION("GOOGLETRANSLATE(A3463,""en"",""hi"")"),"राज्यपाल: आग में भारी हताहतों का कोई संकेत नहीं")</f>
        <v>राज्यपाल: आग में भारी हताहतों का कोई संकेत नहीं</v>
      </c>
    </row>
    <row r="3464">
      <c r="A3464" s="1" t="s">
        <v>3428</v>
      </c>
      <c r="B3464" s="2" t="str">
        <f>IFERROR(__xludf.DUMMYFUNCTION("GOOGLETRANSLATE(A3464,""en"",""hi"")"),"खेल के मैदान में आदमी के बारे में चिंता ने माता-पिता के बीच चिंता की है")</f>
        <v>खेल के मैदान में आदमी के बारे में चिंता ने माता-पिता के बीच चिंता की है</v>
      </c>
    </row>
    <row r="3465">
      <c r="A3465" s="1" t="s">
        <v>3429</v>
      </c>
      <c r="B3465" s="2" t="str">
        <f>IFERROR(__xludf.DUMMYFUNCTION("GOOGLETRANSLATE(A3465,""en"",""hi"")"),"सूर्य और सूरजमुखी चित्रण के साथ पृष्ठभूमि")</f>
        <v>सूर्य और सूरजमुखी चित्रण के साथ पृष्ठभूमि</v>
      </c>
    </row>
    <row r="3466">
      <c r="A3466" s="1" t="s">
        <v>3430</v>
      </c>
      <c r="B3466" s="2" t="str">
        <f>IFERROR(__xludf.DUMMYFUNCTION("GOOGLETRANSLATE(A3466,""en"",""hi"")"),"वातावरण का एक सामान्य दृश्य।")</f>
        <v>वातावरण का एक सामान्य दृश्य।</v>
      </c>
    </row>
    <row r="3467">
      <c r="A3467" s="1" t="s">
        <v>3431</v>
      </c>
      <c r="B3467" s="2" t="str">
        <f>IFERROR(__xludf.DUMMYFUNCTION("GOOGLETRANSLATE(A3467,""en"",""hi"")"),"पश्चिम की ओर देख रहे हैं कि दाईं ओर पुरानी इमारत है।")</f>
        <v>पश्चिम की ओर देख रहे हैं कि दाईं ओर पुरानी इमारत है।</v>
      </c>
    </row>
    <row r="3468">
      <c r="A3468" s="1" t="s">
        <v>3432</v>
      </c>
      <c r="B3468" s="2" t="str">
        <f>IFERROR(__xludf.DUMMYFUNCTION("GOOGLETRANSLATE(A3468,""en"",""hi"")"),"एक पेड़ में एक किताब पढ़ने वाली महिला")</f>
        <v>एक पेड़ में एक किताब पढ़ने वाली महिला</v>
      </c>
    </row>
    <row r="3469">
      <c r="A3469" s="1" t="s">
        <v>3433</v>
      </c>
      <c r="B3469" s="2" t="str">
        <f>IFERROR(__xludf.DUMMYFUNCTION("GOOGLETRANSLATE(A3469,""en"",""hi"")"),"अमेरिकी फुटबॉल खिलाड़ी, को रविवार के खेल के दौरान कंधे पर एक हाथ डालकर देखा गया था, जो एकजुटता का एक शो है जो वह अगस्त के बाद से बना रहा है")</f>
        <v>अमेरिकी फुटबॉल खिलाड़ी, को रविवार के खेल के दौरान कंधे पर एक हाथ डालकर देखा गया था, जो एकजुटता का एक शो है जो वह अगस्त के बाद से बना रहा है</v>
      </c>
    </row>
    <row r="3470">
      <c r="A3470" s="1" t="s">
        <v>3434</v>
      </c>
      <c r="B3470" s="2" t="str">
        <f>IFERROR(__xludf.DUMMYFUNCTION("GOOGLETRANSLATE(A3470,""en"",""hi"")"),"नाव पर अभिनेता ने फैशन वीक के दौरान लॉन्च मनाने के लिए एक प्रस्तुति और कॉकटेल पार्टी के लिए डॉक किया")</f>
        <v>नाव पर अभिनेता ने फैशन वीक के दौरान लॉन्च मनाने के लिए एक प्रस्तुति और कॉकटेल पार्टी के लिए डॉक किया</v>
      </c>
    </row>
    <row r="3471">
      <c r="A3471" s="1" t="s">
        <v>3435</v>
      </c>
      <c r="B3471" s="2" t="str">
        <f>IFERROR(__xludf.DUMMYFUNCTION("GOOGLETRANSLATE(A3471,""en"",""hi"")"),"एक टाइमर के साथ एक अलग स्मार्ट घड़ी आइकन का चित्रण")</f>
        <v>एक टाइमर के साथ एक अलग स्मार्ट घड़ी आइकन का चित्रण</v>
      </c>
    </row>
    <row r="3472">
      <c r="A3472" s="1" t="s">
        <v>3436</v>
      </c>
      <c r="B3472" s="2" t="str">
        <f>IFERROR(__xludf.DUMMYFUNCTION("GOOGLETRANSLATE(A3472,""en"",""hi"")"),"एक लाल दिल के अंदर बर्फ की पृष्ठभूमि।")</f>
        <v>एक लाल दिल के अंदर बर्फ की पृष्ठभूमि।</v>
      </c>
    </row>
    <row r="3473">
      <c r="A3473" s="1" t="s">
        <v>3437</v>
      </c>
      <c r="B3473" s="2" t="str">
        <f>IFERROR(__xludf.DUMMYFUNCTION("GOOGLETRANSLATE(A3473,""en"",""hi"")"),"एक पहाड़ी नदी के किनारे पर खड़े बच्चे के साथ लड़का।")</f>
        <v>एक पहाड़ी नदी के किनारे पर खड़े बच्चे के साथ लड़का।</v>
      </c>
    </row>
    <row r="3474">
      <c r="A3474" s="1" t="s">
        <v>3438</v>
      </c>
      <c r="B3474" s="2" t="str">
        <f>IFERROR(__xludf.DUMMYFUNCTION("GOOGLETRANSLATE(A3474,""en"",""hi"")"),"आज व्यक्ति को देखें और अपने बच्चों को खरीदने से पहले कुछ नवीनतम खिलौनों को आजमाने के लिए लाएं!")</f>
        <v>आज व्यक्ति को देखें और अपने बच्चों को खरीदने से पहले कुछ नवीनतम खिलौनों को आजमाने के लिए लाएं!</v>
      </c>
    </row>
    <row r="3475">
      <c r="A3475" s="1" t="s">
        <v>3439</v>
      </c>
      <c r="B3475" s="2" t="str">
        <f>IFERROR(__xludf.DUMMYFUNCTION("GOOGLETRANSLATE(A3475,""en"",""hi"")"),"उड़ा हुआ: एक लड़का एक नष्ट इमारत से पहले चलता है जिसमें इस्लामी संरचना को दर्शाते हुए एक पेंटिंग को देखा जा सकता है, जो आज के साक्षियों ने कहा था कि आज एक हवाई हमला था")</f>
        <v>उड़ा हुआ: एक लड़का एक नष्ट इमारत से पहले चलता है जिसमें इस्लामी संरचना को दर्शाते हुए एक पेंटिंग को देखा जा सकता है, जो आज के साक्षियों ने कहा था कि आज एक हवाई हमला था</v>
      </c>
    </row>
    <row r="3476">
      <c r="A3476" s="1" t="s">
        <v>3440</v>
      </c>
      <c r="B3476" s="2" t="str">
        <f>IFERROR(__xludf.DUMMYFUNCTION("GOOGLETRANSLATE(A3476,""en"",""hi"")"),"अधिकांश पालतू जानवर वायरस के साथ संक्रमण के संकेत नहीं दिखाते हैं")</f>
        <v>अधिकांश पालतू जानवर वायरस के साथ संक्रमण के संकेत नहीं दिखाते हैं</v>
      </c>
    </row>
    <row r="3477">
      <c r="A3477" s="1" t="s">
        <v>3441</v>
      </c>
      <c r="B3477" s="2" t="str">
        <f>IFERROR(__xludf.DUMMYFUNCTION("GOOGLETRANSLATE(A3477,""en"",""hi"")"),"ऊर्जा रिलीज एक रासायनिक प्रतिक्रिया अक्सर प्रकाश जैसे ऊर्जा के रूपों को जारी करती है और।")</f>
        <v>ऊर्जा रिलीज एक रासायनिक प्रतिक्रिया अक्सर प्रकाश जैसे ऊर्जा के रूपों को जारी करती है और।</v>
      </c>
    </row>
    <row r="3478">
      <c r="A3478" s="1" t="s">
        <v>3442</v>
      </c>
      <c r="B3478" s="2" t="str">
        <f>IFERROR(__xludf.DUMMYFUNCTION("GOOGLETRANSLATE(A3478,""en"",""hi"")"),"डार्क फर्श और ग्रे दीवारों के साथ सजावटी कमरे")</f>
        <v>डार्क फर्श और ग्रे दीवारों के साथ सजावटी कमरे</v>
      </c>
    </row>
    <row r="3479">
      <c r="A3479" s="1" t="s">
        <v>3443</v>
      </c>
      <c r="B3479" s="2" t="str">
        <f>IFERROR(__xludf.DUMMYFUNCTION("GOOGLETRANSLATE(A3479,""en"",""hi"")"),"अभिनेता मुख्यालय में नाटक पर चर्चा करने के लिए निर्माण श्रृंखला में भाग लेता है।")</f>
        <v>अभिनेता मुख्यालय में नाटक पर चर्चा करने के लिए निर्माण श्रृंखला में भाग लेता है।</v>
      </c>
    </row>
    <row r="3480">
      <c r="A3480" s="1" t="s">
        <v>3444</v>
      </c>
      <c r="B3480" s="2" t="str">
        <f>IFERROR(__xludf.DUMMYFUNCTION("GOOGLETRANSLATE(A3480,""en"",""hi"")"),"एक शहर, गोल्डन स्टैमन्स के साथ एक समृद्ध लाल विविधता।")</f>
        <v>एक शहर, गोल्डन स्टैमन्स के साथ एक समृद्ध लाल विविधता।</v>
      </c>
    </row>
    <row r="3481">
      <c r="A3481" s="1" t="s">
        <v>3445</v>
      </c>
      <c r="B3481" s="2" t="str">
        <f>IFERROR(__xludf.DUMMYFUNCTION("GOOGLETRANSLATE(A3481,""en"",""hi"")"),"दीवार पर कैलेंडर और हाथ से बाहर निकलते हैं।")</f>
        <v>दीवार पर कैलेंडर और हाथ से बाहर निकलते हैं।</v>
      </c>
    </row>
    <row r="3482">
      <c r="A3482" s="1" t="s">
        <v>3446</v>
      </c>
      <c r="B3482" s="2" t="str">
        <f>IFERROR(__xludf.DUMMYFUNCTION("GOOGLETRANSLATE(A3482,""en"",""hi"")"),"मानचित्र देश का दृष्टिकोण दिखा रहा है")</f>
        <v>मानचित्र देश का दृष्टिकोण दिखा रहा है</v>
      </c>
    </row>
    <row r="3483">
      <c r="A3483" s="1" t="s">
        <v>3447</v>
      </c>
      <c r="B3483" s="2" t="str">
        <f>IFERROR(__xludf.DUMMYFUNCTION("GOOGLETRANSLATE(A3483,""en"",""hi"")"),"एक ग्रंज पृष्ठभूमि पर पंखों वाली महिला का वेक्टर चित्रण")</f>
        <v>एक ग्रंज पृष्ठभूमि पर पंखों वाली महिला का वेक्टर चित्रण</v>
      </c>
    </row>
    <row r="3484">
      <c r="A3484" s="1" t="s">
        <v>3448</v>
      </c>
      <c r="B3484" s="2" t="str">
        <f>IFERROR(__xludf.DUMMYFUNCTION("GOOGLETRANSLATE(A3484,""en"",""hi"")"),"अपने पूल डेक और आंगन क्षेत्रों को अपने मेहमानों को स्नान करने के लिए एक जगह की पेशकश करके साफ रखें!")</f>
        <v>अपने पूल डेक और आंगन क्षेत्रों को अपने मेहमानों को स्नान करने के लिए एक जगह की पेशकश करके साफ रखें!</v>
      </c>
    </row>
    <row r="3485">
      <c r="A3485" s="1" t="s">
        <v>3449</v>
      </c>
      <c r="B3485" s="2" t="str">
        <f>IFERROR(__xludf.DUMMYFUNCTION("GOOGLETRANSLATE(A3485,""en"",""hi"")"),"अपने घर को आंतरिक दरवाजे के साथ एक सुरुचिपूर्ण अपग्रेड दें")</f>
        <v>अपने घर को आंतरिक दरवाजे के साथ एक सुरुचिपूर्ण अपग्रेड दें</v>
      </c>
    </row>
    <row r="3486">
      <c r="A3486" s="1" t="s">
        <v>3450</v>
      </c>
      <c r="B3486" s="2" t="str">
        <f>IFERROR(__xludf.DUMMYFUNCTION("GOOGLETRANSLATE(A3486,""en"",""hi"")"),"एक घोंसले में एक म्यूट हंस।")</f>
        <v>एक घोंसले में एक म्यूट हंस।</v>
      </c>
    </row>
    <row r="3487">
      <c r="A3487" s="1" t="s">
        <v>3451</v>
      </c>
      <c r="B3487" s="2" t="str">
        <f>IFERROR(__xludf.DUMMYFUNCTION("GOOGLETRANSLATE(A3487,""en"",""hi"")"),"अपने जीवन की सबसे युवा त्वचा के लिए नींव")</f>
        <v>अपने जीवन की सबसे युवा त्वचा के लिए नींव</v>
      </c>
    </row>
    <row r="3488">
      <c r="A3488" s="1" t="s">
        <v>3452</v>
      </c>
      <c r="B3488" s="2" t="str">
        <f>IFERROR(__xludf.DUMMYFUNCTION("GOOGLETRANSLATE(A3488,""en"",""hi"")"),"प्रतियोगी जून के एक शहर के बाद से व्यक्ति के साथ काम कर रहा है।")</f>
        <v>प्रतियोगी जून के एक शहर के बाद से व्यक्ति के साथ काम कर रहा है।</v>
      </c>
    </row>
    <row r="3489">
      <c r="A3489" s="1" t="s">
        <v>3453</v>
      </c>
      <c r="B3489" s="2" t="str">
        <f>IFERROR(__xludf.DUMMYFUNCTION("GOOGLETRANSLATE(A3489,""en"",""hi"")"),"एक काउबॉय पर इंतजार - लाइव संगीत")</f>
        <v>एक काउबॉय पर इंतजार - लाइव संगीत</v>
      </c>
    </row>
    <row r="3490">
      <c r="A3490" s="1" t="s">
        <v>3454</v>
      </c>
      <c r="B3490" s="2" t="str">
        <f>IFERROR(__xludf.DUMMYFUNCTION("GOOGLETRANSLATE(A3490,""en"",""hi"")"),"अतिथि बेडरूम एक गृह कार्यालय के रूप में दोगुना हो जाता है।")</f>
        <v>अतिथि बेडरूम एक गृह कार्यालय के रूप में दोगुना हो जाता है।</v>
      </c>
    </row>
    <row r="3491">
      <c r="A3491" s="1" t="s">
        <v>3455</v>
      </c>
      <c r="B3491" s="2" t="str">
        <f>IFERROR(__xludf.DUMMYFUNCTION("GOOGLETRANSLATE(A3491,""en"",""hi"")"),"ग्लास कार विंडो पर सार डिजाइन और प्रकृति पृष्ठभूमि के लिए पृष्ठभूमि के लिए पानी की बूंद")</f>
        <v>ग्लास कार विंडो पर सार डिजाइन और प्रकृति पृष्ठभूमि के लिए पृष्ठभूमि के लिए पानी की बूंद</v>
      </c>
    </row>
    <row r="3492">
      <c r="A3492" s="1" t="s">
        <v>3456</v>
      </c>
      <c r="B3492" s="2" t="str">
        <f>IFERROR(__xludf.DUMMYFUNCTION("GOOGLETRANSLATE(A3492,""en"",""hi"")"),"एक समय - समुद्र तट पर खेलने वाले बच्चों का चूक")</f>
        <v>एक समय - समुद्र तट पर खेलने वाले बच्चों का चूक</v>
      </c>
    </row>
    <row r="3493">
      <c r="A3493" s="1" t="s">
        <v>3457</v>
      </c>
      <c r="B3493" s="2" t="str">
        <f>IFERROR(__xludf.DUMMYFUNCTION("GOOGLETRANSLATE(A3493,""en"",""hi"")"),"धातु से बने स्ट्रिप्स या तार, प्रकाश में shimmering।")</f>
        <v>धातु से बने स्ट्रिप्स या तार, प्रकाश में shimmering।</v>
      </c>
    </row>
    <row r="3494">
      <c r="A3494" s="1" t="s">
        <v>3458</v>
      </c>
      <c r="B3494" s="2" t="str">
        <f>IFERROR(__xludf.DUMMYFUNCTION("GOOGLETRANSLATE(A3494,""en"",""hi"")"),"व्यक्ति कथा के काम के प्रीमियर पर आता है")</f>
        <v>व्यक्ति कथा के काम के प्रीमियर पर आता है</v>
      </c>
    </row>
    <row r="3495">
      <c r="A3495" s="1" t="s">
        <v>3459</v>
      </c>
      <c r="B3495" s="2" t="str">
        <f>IFERROR(__xludf.DUMMYFUNCTION("GOOGLETRANSLATE(A3495,""en"",""hi"")"),"Protopunk कलाकार वार्षिक भोज पर प्रदर्शन कर रहा है।")</f>
        <v>Protopunk कलाकार वार्षिक भोज पर प्रदर्शन कर रहा है।</v>
      </c>
    </row>
    <row r="3496">
      <c r="A3496" s="1" t="s">
        <v>3460</v>
      </c>
      <c r="B3496" s="2" t="str">
        <f>IFERROR(__xludf.DUMMYFUNCTION("GOOGLETRANSLATE(A3496,""en"",""hi"")"),"चलो छोटे बालों के बारे में कुछ तथ्य जानते हैं")</f>
        <v>चलो छोटे बालों के बारे में कुछ तथ्य जानते हैं</v>
      </c>
    </row>
    <row r="3497">
      <c r="A3497" s="1" t="s">
        <v>3461</v>
      </c>
      <c r="B3497" s="2" t="str">
        <f>IFERROR(__xludf.DUMMYFUNCTION("GOOGLETRANSLATE(A3497,""en"",""hi"")"),"शेफ घटना के दौरान झगड़े देखता है")</f>
        <v>शेफ घटना के दौरान झगड़े देखता है</v>
      </c>
    </row>
    <row r="3498">
      <c r="A3498" s="1" t="s">
        <v>3462</v>
      </c>
      <c r="B3498" s="2" t="str">
        <f>IFERROR(__xludf.DUMMYFUNCTION("GOOGLETRANSLATE(A3498,""en"",""hi"")"),"पहाड़ों के दिल में")</f>
        <v>पहाड़ों के दिल में</v>
      </c>
    </row>
    <row r="3499">
      <c r="A3499" s="1" t="s">
        <v>3463</v>
      </c>
      <c r="B3499" s="2" t="str">
        <f>IFERROR(__xludf.DUMMYFUNCTION("GOOGLETRANSLATE(A3499,""en"",""hi"")"),"खाद्य - ब्रांड से प्रेरित, इन छोटी कुकीज़ को चाबुक करना आसान है और खाने के लिए भी आसान है!")</f>
        <v>खाद्य - ब्रांड से प्रेरित, इन छोटी कुकीज़ को चाबुक करना आसान है और खाने के लिए भी आसान है!</v>
      </c>
    </row>
    <row r="3500">
      <c r="A3500" s="1" t="s">
        <v>3464</v>
      </c>
      <c r="B3500" s="2" t="str">
        <f>IFERROR(__xludf.DUMMYFUNCTION("GOOGLETRANSLATE(A3500,""en"",""hi"")"),"रौबोट में परिवार नदी के किनारे गांव को देख रहा है")</f>
        <v>रौबोट में परिवार नदी के किनारे गांव को देख रहा है</v>
      </c>
    </row>
    <row r="3501">
      <c r="A3501" s="1" t="s">
        <v>3465</v>
      </c>
      <c r="B3501" s="2" t="str">
        <f>IFERROR(__xludf.DUMMYFUNCTION("GOOGLETRANSLATE(A3501,""en"",""hi"")"),"राष्ट्रीय पोशाक में एक युवा लड़की एक उच्च सुविधाजनक बिंदु से जुलूस देखती है")</f>
        <v>राष्ट्रीय पोशाक में एक युवा लड़की एक उच्च सुविधाजनक बिंदु से जुलूस देखती है</v>
      </c>
    </row>
    <row r="3502">
      <c r="A3502" s="1" t="s">
        <v>3466</v>
      </c>
      <c r="B3502" s="2" t="str">
        <f>IFERROR(__xludf.DUMMYFUNCTION("GOOGLETRANSLATE(A3502,""en"",""hi"")"),"अभिनेता दुनिया प्रीमियर उत्पादन कंपनी में भाग लेता है")</f>
        <v>अभिनेता दुनिया प्रीमियर उत्पादन कंपनी में भाग लेता है</v>
      </c>
    </row>
    <row r="3503">
      <c r="A3503" s="1" t="s">
        <v>3467</v>
      </c>
      <c r="B3503" s="2" t="str">
        <f>IFERROR(__xludf.DUMMYFUNCTION("GOOGLETRANSLATE(A3503,""en"",""hi"")"),"इस छवि के लिए सबसे लोकप्रिय टैग में शामिल हैं: शादी, मेकअप, सौंदर्य, दुल्हन और पोशाक")</f>
        <v>इस छवि के लिए सबसे लोकप्रिय टैग में शामिल हैं: शादी, मेकअप, सौंदर्य, दुल्हन और पोशाक</v>
      </c>
    </row>
    <row r="3504">
      <c r="A3504" s="1" t="s">
        <v>3468</v>
      </c>
      <c r="B3504" s="2" t="str">
        <f>IFERROR(__xludf.DUMMYFUNCTION("GOOGLETRANSLATE(A3504,""en"",""hi"")"),"पुलिस अधिकारी और कुत्ते सतर्कता से आगे के क्षेत्र को स्वीप करते हैं, जिसका नेतृत्व राजनेता के नेतृत्व में था")</f>
        <v>पुलिस अधिकारी और कुत्ते सतर्कता से आगे के क्षेत्र को स्वीप करते हैं, जिसका नेतृत्व राजनेता के नेतृत्व में था</v>
      </c>
    </row>
    <row r="3505">
      <c r="A3505" s="1" t="s">
        <v>3469</v>
      </c>
      <c r="B3505" s="2" t="str">
        <f>IFERROR(__xludf.DUMMYFUNCTION("GOOGLETRANSLATE(A3505,""en"",""hi"")"),"व्यक्ति अपने घर पर एक फोटो कॉल के दौरान होता है")</f>
        <v>व्यक्ति अपने घर पर एक फोटो कॉल के दौरान होता है</v>
      </c>
    </row>
    <row r="3506">
      <c r="A3506" s="1" t="s">
        <v>3470</v>
      </c>
      <c r="B3506" s="2" t="str">
        <f>IFERROR(__xludf.DUMMYFUNCTION("GOOGLETRANSLATE(A3506,""en"",""hi"")"),"हाथी फंस गया और दलदल में मर रहा है हाथी घास खा रहा है")</f>
        <v>हाथी फंस गया और दलदल में मर रहा है हाथी घास खा रहा है</v>
      </c>
    </row>
    <row r="3507">
      <c r="A3507" s="1" t="s">
        <v>3471</v>
      </c>
      <c r="B3507" s="2" t="str">
        <f>IFERROR(__xludf.DUMMYFUNCTION("GOOGLETRANSLATE(A3507,""en"",""hi"")"),"सिल्वर बॉम्बर में हैप्पी गर्ल - जैकेट कैफे में संगीत सुनना")</f>
        <v>सिल्वर बॉम्बर में हैप्पी गर्ल - जैकेट कैफे में संगीत सुनना</v>
      </c>
    </row>
    <row r="3508">
      <c r="A3508" s="1" t="s">
        <v>3472</v>
      </c>
      <c r="B3508" s="2" t="str">
        <f>IFERROR(__xludf.DUMMYFUNCTION("GOOGLETRANSLATE(A3508,""en"",""hi"")"),"एक खेल के दौरान साथी खिलाड़ियों से बात करने वाले बेसबॉल खिलाड़ी")</f>
        <v>एक खेल के दौरान साथी खिलाड़ियों से बात करने वाले बेसबॉल खिलाड़ी</v>
      </c>
    </row>
    <row r="3509">
      <c r="A3509" s="1" t="s">
        <v>3473</v>
      </c>
      <c r="B3509" s="2" t="str">
        <f>IFERROR(__xludf.DUMMYFUNCTION("GOOGLETRANSLATE(A3509,""en"",""hi"")"),"मेज पर एक उदास लड़की धूम्रपान की वेक्टर चित्रण।")</f>
        <v>मेज पर एक उदास लड़की धूम्रपान की वेक्टर चित्रण।</v>
      </c>
    </row>
    <row r="3510">
      <c r="A3510" s="1" t="s">
        <v>3474</v>
      </c>
      <c r="B3510" s="2" t="str">
        <f>IFERROR(__xludf.DUMMYFUNCTION("GOOGLETRANSLATE(A3510,""en"",""hi"")"),"टाउनहाउस कहानियां लंबी है और उस समय के क्षेत्र में बेची गई सबसे महंगी अपार्टमेंट $ 40 मिलियन के लिए बेची गई है")</f>
        <v>टाउनहाउस कहानियां लंबी है और उस समय के क्षेत्र में बेची गई सबसे महंगी अपार्टमेंट $ 40 मिलियन के लिए बेची गई है</v>
      </c>
    </row>
    <row r="3511">
      <c r="A3511" s="1" t="s">
        <v>3475</v>
      </c>
      <c r="B3511" s="2" t="str">
        <f>IFERROR(__xludf.DUMMYFUNCTION("GOOGLETRANSLATE(A3511,""en"",""hi"")"),"फिल्म में अभिनेता द्वारा देखे गए तालिका पर अभिनेता नृत्य")</f>
        <v>फिल्म में अभिनेता द्वारा देखे गए तालिका पर अभिनेता नृत्य</v>
      </c>
    </row>
    <row r="3512">
      <c r="A3512" s="1" t="s">
        <v>3476</v>
      </c>
      <c r="B3512" s="2" t="str">
        <f>IFERROR(__xludf.DUMMYFUNCTION("GOOGLETRANSLATE(A3512,""en"",""hi"")"),"लोग व्यक्ति के साथ अपने सगाई सत्र के दौरान सामने एक चुंबन साझा करते हैं।")</f>
        <v>लोग व्यक्ति के साथ अपने सगाई सत्र के दौरान सामने एक चुंबन साझा करते हैं।</v>
      </c>
    </row>
    <row r="3513">
      <c r="A3513" s="1" t="s">
        <v>3477</v>
      </c>
      <c r="B3513" s="2" t="str">
        <f>IFERROR(__xludf.DUMMYFUNCTION("GOOGLETRANSLATE(A3513,""en"",""hi"")"),"एक उष्णकटिबंधीय समुद्र तट पर नीली पोशाक में महिला")</f>
        <v>एक उष्णकटिबंधीय समुद्र तट पर नीली पोशाक में महिला</v>
      </c>
    </row>
    <row r="3514">
      <c r="A3514" s="1" t="s">
        <v>3478</v>
      </c>
      <c r="B3514" s="2" t="str">
        <f>IFERROR(__xludf.DUMMYFUNCTION("GOOGLETRANSLATE(A3514,""en"",""hi"")"),"ज्वलंत दोहराना पुष्प - आसान बनाने के लिए निर्बाध पैटर्न किसी भी समोच्च भरने के लिए इसका उपयोग करें")</f>
        <v>ज्वलंत दोहराना पुष्प - आसान बनाने के लिए निर्बाध पैटर्न किसी भी समोच्च भरने के लिए इसका उपयोग करें</v>
      </c>
    </row>
    <row r="3515">
      <c r="A3515" s="1" t="s">
        <v>3479</v>
      </c>
      <c r="B3515" s="2" t="str">
        <f>IFERROR(__xludf.DUMMYFUNCTION("GOOGLETRANSLATE(A3515,""en"",""hi"")"),"टॉयलेट पेपर से बना पोशाक क्या दिखती है")</f>
        <v>टॉयलेट पेपर से बना पोशाक क्या दिखती है</v>
      </c>
    </row>
    <row r="3516">
      <c r="A3516" s="1" t="s">
        <v>3480</v>
      </c>
      <c r="B3516" s="2" t="str">
        <f>IFERROR(__xludf.DUMMYFUNCTION("GOOGLETRANSLATE(A3516,""en"",""hi"")"),"विदेशी फूल: स्टॉक चित्रण")</f>
        <v>विदेशी फूल: स्टॉक चित्रण</v>
      </c>
    </row>
    <row r="3517">
      <c r="A3517" s="1" t="s">
        <v>3481</v>
      </c>
      <c r="B3517" s="2" t="str">
        <f>IFERROR(__xludf.DUMMYFUNCTION("GOOGLETRANSLATE(A3517,""en"",""hi"")"),"समुद्र तट झोपड़ियों की एक पंक्ति")</f>
        <v>समुद्र तट झोपड़ियों की एक पंक्ति</v>
      </c>
    </row>
    <row r="3518">
      <c r="A3518" s="1" t="s">
        <v>3482</v>
      </c>
      <c r="B3518" s="2" t="str">
        <f>IFERROR(__xludf.DUMMYFUNCTION("GOOGLETRANSLATE(A3518,""en"",""hi"")"),"एक लंबी पोशाक के साथ एक चमड़े की जैकेट पहने महिला")</f>
        <v>एक लंबी पोशाक के साथ एक चमड़े की जैकेट पहने महिला</v>
      </c>
    </row>
    <row r="3519">
      <c r="A3519" s="1" t="s">
        <v>3483</v>
      </c>
      <c r="B3519" s="2" t="str">
        <f>IFERROR(__xludf.DUMMYFUNCTION("GOOGLETRANSLATE(A3519,""en"",""hi"")"),"उपस्थिति मीडिया घटना में स्मार्टफोन का प्रयास करें।")</f>
        <v>उपस्थिति मीडिया घटना में स्मार्टफोन का प्रयास करें।</v>
      </c>
    </row>
    <row r="3520">
      <c r="A3520" s="1" t="s">
        <v>3484</v>
      </c>
      <c r="B3520" s="2" t="str">
        <f>IFERROR(__xludf.DUMMYFUNCTION("GOOGLETRANSLATE(A3520,""en"",""hi"")"),"रॉक कलाकार मंच पर प्रदर्शन करता है")</f>
        <v>रॉक कलाकार मंच पर प्रदर्शन करता है</v>
      </c>
    </row>
    <row r="3521">
      <c r="A3521" s="1" t="s">
        <v>3485</v>
      </c>
      <c r="B3521" s="2" t="str">
        <f>IFERROR(__xludf.DUMMYFUNCTION("GOOGLETRANSLATE(A3521,""en"",""hi"")"),"इंद्रधनुष के सामने बिजली")</f>
        <v>इंद्रधनुष के सामने बिजली</v>
      </c>
    </row>
    <row r="3522">
      <c r="A3522" s="1" t="s">
        <v>3486</v>
      </c>
      <c r="B3522" s="2" t="str">
        <f>IFERROR(__xludf.DUMMYFUNCTION("GOOGLETRANSLATE(A3522,""en"",""hi"")"),"बास्केटबॉल प्वाइंट गार्ड दूसरी तिमाही के दौरान स्पोर्ट्स टीम के खिलाफ एक स्पष्ट चोट के साथ अदालत में पड़ता है।")</f>
        <v>बास्केटबॉल प्वाइंट गार्ड दूसरी तिमाही के दौरान स्पोर्ट्स टीम के खिलाफ एक स्पष्ट चोट के साथ अदालत में पड़ता है।</v>
      </c>
    </row>
    <row r="3523">
      <c r="A3523" s="1" t="s">
        <v>3487</v>
      </c>
      <c r="B3523" s="2" t="str">
        <f>IFERROR(__xludf.DUMMYFUNCTION("GOOGLETRANSLATE(A3523,""en"",""hi"")"),"मेरे दोस्त के अपार्टमेंट से देखें।")</f>
        <v>मेरे दोस्त के अपार्टमेंट से देखें।</v>
      </c>
    </row>
    <row r="3524">
      <c r="A3524" s="1" t="s">
        <v>3488</v>
      </c>
      <c r="B3524" s="2" t="str">
        <f>IFERROR(__xludf.DUMMYFUNCTION("GOOGLETRANSLATE(A3524,""en"",""hi"")"),"एक उपकरण के साथ अभियंता फिक्सिंग रोबोट के सिर")</f>
        <v>एक उपकरण के साथ अभियंता फिक्सिंग रोबोट के सिर</v>
      </c>
    </row>
    <row r="3525">
      <c r="A3525" s="1" t="s">
        <v>3489</v>
      </c>
      <c r="B3525" s="2" t="str">
        <f>IFERROR(__xludf.DUMMYFUNCTION("GOOGLETRANSLATE(A3525,""en"",""hi"")"),"एक आदमी रात में एक रेस्तरां में चला जाता है।")</f>
        <v>एक आदमी रात में एक रेस्तरां में चला जाता है।</v>
      </c>
    </row>
    <row r="3526">
      <c r="A3526" s="1" t="s">
        <v>3490</v>
      </c>
      <c r="B3526" s="2" t="str">
        <f>IFERROR(__xludf.DUMMYFUNCTION("GOOGLETRANSLATE(A3526,""en"",""hi"")"),"बर्फ के साथ ग्लास में लाल कॉकटेल जोड़ना")</f>
        <v>बर्फ के साथ ग्लास में लाल कॉकटेल जोड़ना</v>
      </c>
    </row>
    <row r="3527">
      <c r="A3527" s="1" t="s">
        <v>3491</v>
      </c>
      <c r="B3527" s="2" t="str">
        <f>IFERROR(__xludf.DUMMYFUNCTION("GOOGLETRANSLATE(A3527,""en"",""hi"")"),"एक शॉट शहर की सबसे ऊंची ऊंची इमारतों में से कुछ को पकड़ता है।")</f>
        <v>एक शॉट शहर की सबसे ऊंची ऊंची इमारतों में से कुछ को पकड़ता है।</v>
      </c>
    </row>
    <row r="3528">
      <c r="A3528" s="1" t="s">
        <v>3492</v>
      </c>
      <c r="B3528" s="2" t="str">
        <f>IFERROR(__xludf.DUMMYFUNCTION("GOOGLETRANSLATE(A3528,""en"",""hi"")"),"बर्फ के क्यूब्स धीमी गति में कोला के एक गिलास में गिरते हैं - ताज़ा सोडा")</f>
        <v>बर्फ के क्यूब्स धीमी गति में कोला के एक गिलास में गिरते हैं - ताज़ा सोडा</v>
      </c>
    </row>
    <row r="3529">
      <c r="A3529" s="1" t="s">
        <v>3493</v>
      </c>
      <c r="B3529" s="2" t="str">
        <f>IFERROR(__xludf.DUMMYFUNCTION("GOOGLETRANSLATE(A3529,""en"",""hi"")"),"मैं थोड़ा सा बर्फ प्यार करता हूँ।")</f>
        <v>मैं थोड़ा सा बर्फ प्यार करता हूँ।</v>
      </c>
    </row>
    <row r="3530">
      <c r="A3530" s="1" t="s">
        <v>3494</v>
      </c>
      <c r="B3530" s="2" t="str">
        <f>IFERROR(__xludf.DUMMYFUNCTION("GOOGLETRANSLATE(A3530,""en"",""hi"")"),"मैच के दौरान फुटबॉल खिलाड़ी एक सांस लेता है।")</f>
        <v>मैच के दौरान फुटबॉल खिलाड़ी एक सांस लेता है।</v>
      </c>
    </row>
    <row r="3531">
      <c r="A3531" s="1" t="s">
        <v>3495</v>
      </c>
      <c r="B3531" s="2" t="str">
        <f>IFERROR(__xludf.DUMMYFUNCTION("GOOGLETRANSLATE(A3531,""en"",""hi"")"),"धीमी गति में हडल में एक फुटबॉल टीम")</f>
        <v>धीमी गति में हडल में एक फुटबॉल टीम</v>
      </c>
    </row>
    <row r="3532">
      <c r="A3532" s="1" t="s">
        <v>3496</v>
      </c>
      <c r="B3532" s="2" t="str">
        <f>IFERROR(__xludf.DUMMYFUNCTION("GOOGLETRANSLATE(A3532,""en"",""hi"")"),"औद्योगिक या खनन सुविधा, एक शानदार रेगिस्तान परिदृश्य में दूर")</f>
        <v>औद्योगिक या खनन सुविधा, एक शानदार रेगिस्तान परिदृश्य में दूर</v>
      </c>
    </row>
    <row r="3533">
      <c r="A3533" s="1" t="s">
        <v>3497</v>
      </c>
      <c r="B3533" s="2" t="str">
        <f>IFERROR(__xludf.DUMMYFUNCTION("GOOGLETRANSLATE(A3533,""en"",""hi"")"),"खुद को भोजन में मदद करें")</f>
        <v>खुद को भोजन में मदद करें</v>
      </c>
    </row>
    <row r="3534">
      <c r="A3534" s="1" t="s">
        <v>3498</v>
      </c>
      <c r="B3534" s="2" t="str">
        <f>IFERROR(__xludf.DUMMYFUNCTION("GOOGLETRANSLATE(A3534,""en"",""hi"")"),"व्यक्ति :) हालांकि मैं बालियों या हार या अंगूठी की एक जोड़ी में जला नारंगी या चैती की एक पॉप फेंक देता हूं!")</f>
        <v>व्यक्ति :) हालांकि मैं बालियों या हार या अंगूठी की एक जोड़ी में जला नारंगी या चैती की एक पॉप फेंक देता हूं!</v>
      </c>
    </row>
    <row r="3535">
      <c r="A3535" s="1" t="s">
        <v>3499</v>
      </c>
      <c r="B3535" s="2" t="str">
        <f>IFERROR(__xludf.DUMMYFUNCTION("GOOGLETRANSLATE(A3535,""en"",""hi"")"),"एक बदसूरत क्रोधी बूढ़ा आदमी - पूरी तरह से मॉडल किसी भी उपयोग के लिए छवियों को जारी किया")</f>
        <v>एक बदसूरत क्रोधी बूढ़ा आदमी - पूरी तरह से मॉडल किसी भी उपयोग के लिए छवियों को जारी किया</v>
      </c>
    </row>
    <row r="3536">
      <c r="A3536" s="1" t="s">
        <v>3500</v>
      </c>
      <c r="B3536" s="2" t="str">
        <f>IFERROR(__xludf.DUMMYFUNCTION("GOOGLETRANSLATE(A3536,""en"",""hi"")"),"अभिनेता एक वाणिज्यिक घटना में भाग लेता है।")</f>
        <v>अभिनेता एक वाणिज्यिक घटना में भाग लेता है।</v>
      </c>
    </row>
    <row r="3537">
      <c r="A3537" s="1" t="s">
        <v>3501</v>
      </c>
      <c r="B3537" s="2" t="str">
        <f>IFERROR(__xludf.DUMMYFUNCTION("GOOGLETRANSLATE(A3537,""en"",""hi"")"),"युवा मांसपेशी आदमी जिम में व्यायाम कर रहा है")</f>
        <v>युवा मांसपेशी आदमी जिम में व्यायाम कर रहा है</v>
      </c>
    </row>
    <row r="3538">
      <c r="A3538" s="1" t="s">
        <v>3502</v>
      </c>
      <c r="B3538" s="2" t="str">
        <f>IFERROR(__xludf.DUMMYFUNCTION("GOOGLETRANSLATE(A3538,""en"",""hi"")"),"पुरुष सड़क के बीच में लड़ते हैं")</f>
        <v>पुरुष सड़क के बीच में लड़ते हैं</v>
      </c>
    </row>
    <row r="3539">
      <c r="A3539" s="1" t="s">
        <v>3503</v>
      </c>
      <c r="B3539" s="2" t="str">
        <f>IFERROR(__xludf.DUMMYFUNCTION("GOOGLETRANSLATE(A3539,""en"",""hi"")"),"एक रिले रेस के दौरान एक बैटन का आदान-प्रदान करने वाले एथलीट")</f>
        <v>एक रिले रेस के दौरान एक बैटन का आदान-प्रदान करने वाले एथलीट</v>
      </c>
    </row>
    <row r="3540">
      <c r="A3540" s="1" t="s">
        <v>3504</v>
      </c>
      <c r="B3540" s="2" t="str">
        <f>IFERROR(__xludf.DUMMYFUNCTION("GOOGLETRANSLATE(A3540,""en"",""hi"")"),"मोमबत्ती की रोशनी के साथ एक किताब पढ़ रही महिला")</f>
        <v>मोमबत्ती की रोशनी के साथ एक किताब पढ़ रही महिला</v>
      </c>
    </row>
    <row r="3541">
      <c r="A3541" s="1" t="s">
        <v>3505</v>
      </c>
      <c r="B3541" s="2" t="str">
        <f>IFERROR(__xludf.DUMMYFUNCTION("GOOGLETRANSLATE(A3541,""en"",""hi"")"),"एक युवा लड़की एक क्षीण रॉक चेहरे का उतरती है।")</f>
        <v>एक युवा लड़की एक क्षीण रॉक चेहरे का उतरती है।</v>
      </c>
    </row>
    <row r="3542">
      <c r="A3542" s="1" t="s">
        <v>3506</v>
      </c>
      <c r="B3542" s="2" t="str">
        <f>IFERROR(__xludf.DUMMYFUNCTION("GOOGLETRANSLATE(A3542,""en"",""hi"")"),"व्यक्ति टूर्नामेंट में अमेरिकी राज्य के खिलाफ लेन चलाता है")</f>
        <v>व्यक्ति टूर्नामेंट में अमेरिकी राज्य के खिलाफ लेन चलाता है</v>
      </c>
    </row>
    <row r="3543">
      <c r="A3543" s="1" t="s">
        <v>3507</v>
      </c>
      <c r="B3543" s="2" t="str">
        <f>IFERROR(__xludf.DUMMYFUNCTION("GOOGLETRANSLATE(A3543,""en"",""hi"")"),"व्यक्ति ने छवियों के अपने पोर्टफोलियो के लिए शीर्ष पुरस्कार जीता")</f>
        <v>व्यक्ति ने छवियों के अपने पोर्टफोलियो के लिए शीर्ष पुरस्कार जीता</v>
      </c>
    </row>
    <row r="3544">
      <c r="A3544" s="1" t="s">
        <v>3508</v>
      </c>
      <c r="B3544" s="2" t="str">
        <f>IFERROR(__xludf.DUMMYFUNCTION("GOOGLETRANSLATE(A3544,""en"",""hi"")"),"चैरिटी ने अपने किशोर स्वयंसेवकों को धन्यवाद के रूप में आयोजित किया")</f>
        <v>चैरिटी ने अपने किशोर स्वयंसेवकों को धन्यवाद के रूप में आयोजित किया</v>
      </c>
    </row>
    <row r="3545">
      <c r="A3545" s="1" t="s">
        <v>3509</v>
      </c>
      <c r="B3545" s="2" t="str">
        <f>IFERROR(__xludf.DUMMYFUNCTION("GOOGLETRANSLATE(A3545,""en"",""hi"")"),"सूर्योदय पर समुद्री तट पर पेरिविंकल घोंघे और बड़े ग्रेनाइट चट्टानें।")</f>
        <v>सूर्योदय पर समुद्री तट पर पेरिविंकल घोंघे और बड़े ग्रेनाइट चट्टानें।</v>
      </c>
    </row>
    <row r="3546">
      <c r="A3546" s="1" t="s">
        <v>3510</v>
      </c>
      <c r="B3546" s="2" t="str">
        <f>IFERROR(__xludf.DUMMYFUNCTION("GOOGLETRANSLATE(A3546,""en"",""hi"")"),"अवधि से स्थानीय सरकारी भवन")</f>
        <v>अवधि से स्थानीय सरकारी भवन</v>
      </c>
    </row>
    <row r="3547">
      <c r="A3547" s="1" t="s">
        <v>3511</v>
      </c>
      <c r="B3547" s="2" t="str">
        <f>IFERROR(__xludf.DUMMYFUNCTION("GOOGLETRANSLATE(A3547,""en"",""hi"")"),"एक बजरी पथ के साथ एक लकड़ी के पार्क बेंच")</f>
        <v>एक बजरी पथ के साथ एक लकड़ी के पार्क बेंच</v>
      </c>
    </row>
    <row r="3548">
      <c r="A3548" s="1" t="s">
        <v>3512</v>
      </c>
      <c r="B3548" s="2" t="str">
        <f>IFERROR(__xludf.DUMMYFUNCTION("GOOGLETRANSLATE(A3548,""en"",""hi"")"),"पारंपरिक वेशभूषा में संवैधानिक गणराज्य, वार्षिक उत्सव और तीर्थयात्रा के दौरान नृत्य।")</f>
        <v>पारंपरिक वेशभूषा में संवैधानिक गणराज्य, वार्षिक उत्सव और तीर्थयात्रा के दौरान नृत्य।</v>
      </c>
    </row>
    <row r="3549">
      <c r="A3549" s="1" t="s">
        <v>3513</v>
      </c>
      <c r="B3549" s="2" t="str">
        <f>IFERROR(__xludf.DUMMYFUNCTION("GOOGLETRANSLATE(A3549,""en"",""hi"")"),"अगस्त के महीने के दौरान, सभी स्टोर मुफ्त ग्रहण - देखने वाले चश्मे दे रहे हैं जो विशेष रूप से कुल सौर ग्रहण को सुरक्षित रूप से देखने के लिए डिज़ाइन किए गए हैं।")</f>
        <v>अगस्त के महीने के दौरान, सभी स्टोर मुफ्त ग्रहण - देखने वाले चश्मे दे रहे हैं जो विशेष रूप से कुल सौर ग्रहण को सुरक्षित रूप से देखने के लिए डिज़ाइन किए गए हैं।</v>
      </c>
    </row>
    <row r="3550">
      <c r="A3550" s="1" t="s">
        <v>3514</v>
      </c>
      <c r="B3550" s="2" t="str">
        <f>IFERROR(__xludf.DUMMYFUNCTION("GOOGLETRANSLATE(A3550,""en"",""hi"")"),"खाद्य बाजार में महिला")</f>
        <v>खाद्य बाजार में महिला</v>
      </c>
    </row>
    <row r="3551">
      <c r="A3551" s="1" t="s">
        <v>3515</v>
      </c>
      <c r="B3551" s="2" t="str">
        <f>IFERROR(__xludf.DUMMYFUNCTION("GOOGLETRANSLATE(A3551,""en"",""hi"")"),"एक लाल कप कॉफी पकड़े हुए हाथ की वेक्टर चित्रण।")</f>
        <v>एक लाल कप कॉफी पकड़े हुए हाथ की वेक्टर चित्रण।</v>
      </c>
    </row>
    <row r="3552">
      <c r="A3552" s="1" t="s">
        <v>3516</v>
      </c>
      <c r="B3552" s="2" t="str">
        <f>IFERROR(__xludf.DUMMYFUNCTION("GOOGLETRANSLATE(A3552,""en"",""hi"")"),"क्या आप फर्श पर निशान देख सकते हैं जो स्केच और पैटर्न सेवा करने के लिए हैं")</f>
        <v>क्या आप फर्श पर निशान देख सकते हैं जो स्केच और पैटर्न सेवा करने के लिए हैं</v>
      </c>
    </row>
    <row r="3553">
      <c r="A3553" s="1" t="s">
        <v>3517</v>
      </c>
      <c r="B3553" s="2" t="str">
        <f>IFERROR(__xludf.DUMMYFUNCTION("GOOGLETRANSLATE(A3553,""en"",""hi"")"),"एक समाचार सम्मेलन में बास्केटबाल टीम के कुछ सदस्यों ने फिल्मांकन स्थान के लिए अंतिम रोस्टर की घोषणा की।")</f>
        <v>एक समाचार सम्मेलन में बास्केटबाल टीम के कुछ सदस्यों ने फिल्मांकन स्थान के लिए अंतिम रोस्टर की घोषणा की।</v>
      </c>
    </row>
    <row r="3554">
      <c r="A3554" s="1" t="s">
        <v>3518</v>
      </c>
      <c r="B3554" s="2" t="str">
        <f>IFERROR(__xludf.DUMMYFUNCTION("GOOGLETRANSLATE(A3554,""en"",""hi"")"),"समुद्र के बारे में एक श्रृंखला से समुद्री एनालॉग तस्वीरें।")</f>
        <v>समुद्र के बारे में एक श्रृंखला से समुद्री एनालॉग तस्वीरें।</v>
      </c>
    </row>
    <row r="3555">
      <c r="A3555" s="1" t="s">
        <v>3519</v>
      </c>
      <c r="B3555" s="2" t="str">
        <f>IFERROR(__xludf.DUMMYFUNCTION("GOOGLETRANSLATE(A3555,""en"",""hi"")"),"एक महिला के साथ सार रंगीय चित्रण और एक आदमी को एक लाल दिल में बार्बेड तार के साथ एक साथ बांध दिया गया।")</f>
        <v>एक महिला के साथ सार रंगीय चित्रण और एक आदमी को एक लाल दिल में बार्बेड तार के साथ एक साथ बांध दिया गया।</v>
      </c>
    </row>
    <row r="3556">
      <c r="A3556" s="1" t="s">
        <v>3520</v>
      </c>
      <c r="B3556" s="2" t="str">
        <f>IFERROR(__xludf.DUMMYFUNCTION("GOOGLETRANSLATE(A3556,""en"",""hi"")"),"नौकरियों से संबंधित आइकन का एक सेट")</f>
        <v>नौकरियों से संबंधित आइकन का एक सेट</v>
      </c>
    </row>
    <row r="3557">
      <c r="A3557" s="1" t="s">
        <v>3521</v>
      </c>
      <c r="B3557" s="2" t="str">
        <f>IFERROR(__xludf.DUMMYFUNCTION("GOOGLETRANSLATE(A3557,""en"",""hi"")"),"एक कार के स्टीयरिंग व्हील के पीछे युवा महिला")</f>
        <v>एक कार के स्टीयरिंग व्हील के पीछे युवा महिला</v>
      </c>
    </row>
    <row r="3558">
      <c r="A3558" s="1" t="s">
        <v>3522</v>
      </c>
      <c r="B3558" s="2" t="str">
        <f>IFERROR(__xludf.DUMMYFUNCTION("GOOGLETRANSLATE(A3558,""en"",""hi"")"),"महासागर तरंगें एक भूरे और घने दिन पर उष्णकटिबंधीय समुद्र तट के एक चट्टानी खिंचाव को रोल और तोड़ दें")</f>
        <v>महासागर तरंगें एक भूरे और घने दिन पर उष्णकटिबंधीय समुद्र तट के एक चट्टानी खिंचाव को रोल और तोड़ दें</v>
      </c>
    </row>
    <row r="3559">
      <c r="A3559" s="1" t="s">
        <v>3523</v>
      </c>
      <c r="B3559" s="2" t="str">
        <f>IFERROR(__xludf.DUMMYFUNCTION("GOOGLETRANSLATE(A3559,""en"",""hi"")"),"पेड़ पर कवक")</f>
        <v>पेड़ पर कवक</v>
      </c>
    </row>
    <row r="3560">
      <c r="A3560" s="1" t="s">
        <v>3524</v>
      </c>
      <c r="B3560" s="2" t="str">
        <f>IFERROR(__xludf.DUMMYFUNCTION("GOOGLETRANSLATE(A3560,""en"",""hi"")"),"सुबह एक सुंदर सुरुचिपूर्ण महिला काम करने जाने से पहले एक कॉफी और क्रॉइसेंट्स के साथ आउटडोर बार में नाश्ता खाती है।")</f>
        <v>सुबह एक सुंदर सुरुचिपूर्ण महिला काम करने जाने से पहले एक कॉफी और क्रॉइसेंट्स के साथ आउटडोर बार में नाश्ता खाती है।</v>
      </c>
    </row>
    <row r="3561">
      <c r="A3561" s="1" t="s">
        <v>3525</v>
      </c>
      <c r="B3561" s="2" t="str">
        <f>IFERROR(__xludf.DUMMYFUNCTION("GOOGLETRANSLATE(A3561,""en"",""hi"")"),"खुश बच्चों को घास भर में चल रहा है")</f>
        <v>खुश बच्चों को घास भर में चल रहा है</v>
      </c>
    </row>
    <row r="3562">
      <c r="A3562" s="1" t="s">
        <v>3526</v>
      </c>
      <c r="B3562" s="2" t="str">
        <f>IFERROR(__xludf.DUMMYFUNCTION("GOOGLETRANSLATE(A3562,""en"",""hi"")"),"व्यक्ति प्रशिक्षण सत्र के दौरान गेंद को पकड़ता है।")</f>
        <v>व्यक्ति प्रशिक्षण सत्र के दौरान गेंद को पकड़ता है।</v>
      </c>
    </row>
    <row r="3563">
      <c r="A3563" s="1" t="s">
        <v>3527</v>
      </c>
      <c r="B3563" s="2" t="str">
        <f>IFERROR(__xludf.DUMMYFUNCTION("GOOGLETRANSLATE(A3563,""en"",""hi"")"),"बारिश में चलने वाले लोग")</f>
        <v>बारिश में चलने वाले लोग</v>
      </c>
    </row>
    <row r="3564">
      <c r="A3564" s="1" t="s">
        <v>3528</v>
      </c>
      <c r="B3564" s="2" t="str">
        <f>IFERROR(__xludf.DUMMYFUNCTION("GOOGLETRANSLATE(A3564,""en"",""hi"")"),"आप डेटा की एक सोने की खान पर बैठे हैं - यहां आपको इसके साथ क्या करना चाहिए")</f>
        <v>आप डेटा की एक सोने की खान पर बैठे हैं - यहां आपको इसके साथ क्या करना चाहिए</v>
      </c>
    </row>
    <row r="3565">
      <c r="A3565" s="1" t="s">
        <v>3529</v>
      </c>
      <c r="B3565" s="2" t="str">
        <f>IFERROR(__xludf.DUMMYFUNCTION("GOOGLETRANSLATE(A3565,""en"",""hi"")"),"हाथी मुहर यह ताकत के एक शो में दांत प्रदर्शित करता है")</f>
        <v>हाथी मुहर यह ताकत के एक शो में दांत प्रदर्शित करता है</v>
      </c>
    </row>
    <row r="3566">
      <c r="A3566" s="1" t="s">
        <v>3530</v>
      </c>
      <c r="B3566" s="2" t="str">
        <f>IFERROR(__xludf.DUMMYFUNCTION("GOOGLETRANSLATE(A3566,""en"",""hi"")"),"पर्यटक आकर्षण में राजमार्ग पर मील")</f>
        <v>पर्यटक आकर्षण में राजमार्ग पर मील</v>
      </c>
    </row>
    <row r="3567">
      <c r="A3567" s="1" t="s">
        <v>3531</v>
      </c>
      <c r="B3567" s="2" t="str">
        <f>IFERROR(__xludf.DUMMYFUNCTION("GOOGLETRANSLATE(A3567,""en"",""hi"")"),"एक महिला एक बाज़ार में अपने फल और सब्जी स्टॉल को साफ करती है।")</f>
        <v>एक महिला एक बाज़ार में अपने फल और सब्जी स्टॉल को साफ करती है।</v>
      </c>
    </row>
    <row r="3568">
      <c r="A3568" s="1" t="s">
        <v>3532</v>
      </c>
      <c r="B3568" s="2" t="str">
        <f>IFERROR(__xludf.DUMMYFUNCTION("GOOGLETRANSLATE(A3568,""en"",""hi"")"),"दुल्हन और दुल्हन ने धीरे से घूंघट के नीचे गले लगा लिया")</f>
        <v>दुल्हन और दुल्हन ने धीरे से घूंघट के नीचे गले लगा लिया</v>
      </c>
    </row>
    <row r="3569">
      <c r="A3569" s="1" t="s">
        <v>3533</v>
      </c>
      <c r="B3569" s="2" t="str">
        <f>IFERROR(__xludf.DUMMYFUNCTION("GOOGLETRANSLATE(A3569,""en"",""hi"")"),"वे बच्चे समुद्र तट पर इस यात्रा को कभी नहीं भूलेंगे।")</f>
        <v>वे बच्चे समुद्र तट पर इस यात्रा को कभी नहीं भूलेंगे।</v>
      </c>
    </row>
    <row r="3570">
      <c r="A3570" s="1" t="s">
        <v>3534</v>
      </c>
      <c r="B3570" s="2" t="str">
        <f>IFERROR(__xludf.DUMMYFUNCTION("GOOGLETRANSLATE(A3570,""en"",""hi"")"),"एक मछुआरे अपनी मछली पकड़ने की नाव चल रहा है।")</f>
        <v>एक मछुआरे अपनी मछली पकड़ने की नाव चल रहा है।</v>
      </c>
    </row>
    <row r="3571">
      <c r="A3571" s="1" t="s">
        <v>3535</v>
      </c>
      <c r="B3571" s="2" t="str">
        <f>IFERROR(__xludf.DUMMYFUNCTION("GOOGLETRANSLATE(A3571,""en"",""hi"")"),"रात की रात, नींद तंग रात भर मीठे सपने हैं")</f>
        <v>रात की रात, नींद तंग रात भर मीठे सपने हैं</v>
      </c>
    </row>
    <row r="3572">
      <c r="A3572" s="1" t="s">
        <v>3536</v>
      </c>
      <c r="B3572" s="2" t="str">
        <f>IFERROR(__xludf.DUMMYFUNCTION("GOOGLETRANSLATE(A3572,""en"",""hi"")"),"लिविंग रूम में जोड़े को लहराते हुए जोड़े का पोर्ट्रेट")</f>
        <v>लिविंग रूम में जोड़े को लहराते हुए जोड़े का पोर्ट्रेट</v>
      </c>
    </row>
    <row r="3573">
      <c r="A3573" s="1" t="s">
        <v>3537</v>
      </c>
      <c r="B3573" s="2" t="str">
        <f>IFERROR(__xludf.DUMMYFUNCTION("GOOGLETRANSLATE(A3573,""en"",""hi"")"),"शेरिफ के कार्यालय के बाहर बैठे काउबॉय")</f>
        <v>शेरिफ के कार्यालय के बाहर बैठे काउबॉय</v>
      </c>
    </row>
    <row r="3574">
      <c r="A3574" s="1" t="s">
        <v>3538</v>
      </c>
      <c r="B3574" s="2" t="str">
        <f>IFERROR(__xludf.DUMMYFUNCTION("GOOGLETRANSLATE(A3574,""en"",""hi"")"),"एक पत्थर में किराए के लिए आवास प्रकार - निर्मित घर")</f>
        <v>एक पत्थर में किराए के लिए आवास प्रकार - निर्मित घर</v>
      </c>
    </row>
    <row r="3575">
      <c r="A3575" s="1" t="s">
        <v>944</v>
      </c>
      <c r="B3575" s="2" t="str">
        <f>IFERROR(__xludf.DUMMYFUNCTION("GOOGLETRANSLATE(A3575,""en"",""hi"")"),"प्रोम रात पर, हर विवरण मायने रखता है।")</f>
        <v>प्रोम रात पर, हर विवरण मायने रखता है।</v>
      </c>
    </row>
    <row r="3576">
      <c r="A3576" s="1" t="s">
        <v>3539</v>
      </c>
      <c r="B3576" s="2" t="str">
        <f>IFERROR(__xludf.DUMMYFUNCTION("GOOGLETRANSLATE(A3576,""en"",""hi"")"),"एक भाग्य खर्च किए बिना बेहतर तस्वीरें कैसे लें!")</f>
        <v>एक भाग्य खर्च किए बिना बेहतर तस्वीरें कैसे लें!</v>
      </c>
    </row>
    <row r="3577">
      <c r="A3577" s="1" t="s">
        <v>3540</v>
      </c>
      <c r="B3577" s="2" t="str">
        <f>IFERROR(__xludf.DUMMYFUNCTION("GOOGLETRANSLATE(A3577,""en"",""hi"")"),"मानव भाषा: राजा की पुस्तक और ड्यूक से चित्रण और पंख और पंख वाले और प्रदर्शन करने के प्रयास के बाद एक रेल पर सवारी")</f>
        <v>मानव भाषा: राजा की पुस्तक और ड्यूक से चित्रण और पंख और पंख वाले और प्रदर्शन करने के प्रयास के बाद एक रेल पर सवारी</v>
      </c>
    </row>
    <row r="3578">
      <c r="A3578" s="1" t="s">
        <v>3541</v>
      </c>
      <c r="B3578" s="2" t="str">
        <f>IFERROR(__xludf.DUMMYFUNCTION("GOOGLETRANSLATE(A3578,""en"",""hi"")"),"एक बजट पर एक बच्चे की जन्मदिन की पार्टी कैसे फेंकें")</f>
        <v>एक बजट पर एक बच्चे की जन्मदिन की पार्टी कैसे फेंकें</v>
      </c>
    </row>
    <row r="3579">
      <c r="A3579" s="1" t="s">
        <v>3542</v>
      </c>
      <c r="B3579" s="2" t="str">
        <f>IFERROR(__xludf.DUMMYFUNCTION("GOOGLETRANSLATE(A3579,""en"",""hi"")"),"यह आपका दृश्य मक्खी मछली पकड़ने है।")</f>
        <v>यह आपका दृश्य मक्खी मछली पकड़ने है।</v>
      </c>
    </row>
    <row r="3580">
      <c r="A3580" s="1" t="s">
        <v>3543</v>
      </c>
      <c r="B3580" s="2" t="str">
        <f>IFERROR(__xludf.DUMMYFUNCTION("GOOGLETRANSLATE(A3580,""en"",""hi"")"),"रेट्रो कार घर के पास खड़ी है")</f>
        <v>रेट्रो कार घर के पास खड़ी है</v>
      </c>
    </row>
    <row r="3581">
      <c r="A3581" s="1" t="s">
        <v>3544</v>
      </c>
      <c r="B3581" s="2" t="str">
        <f>IFERROR(__xludf.DUMMYFUNCTION("GOOGLETRANSLATE(A3581,""en"",""hi"")"),"प्रयोगशाला में एक साथ काम कर रहे वैज्ञानिक")</f>
        <v>प्रयोगशाला में एक साथ काम कर रहे वैज्ञानिक</v>
      </c>
    </row>
    <row r="3582">
      <c r="A3582" s="1" t="s">
        <v>3545</v>
      </c>
      <c r="B3582" s="2" t="str">
        <f>IFERROR(__xludf.DUMMYFUNCTION("GOOGLETRANSLATE(A3582,""en"",""hi"")"),"कंपनी से बात करने वाले कंपनी के प्रबंधक और अच्छी नौकरी के लिए अपना हाथ हिलाकर।")</f>
        <v>कंपनी से बात करने वाले कंपनी के प्रबंधक और अच्छी नौकरी के लिए अपना हाथ हिलाकर।</v>
      </c>
    </row>
    <row r="3583">
      <c r="A3583" s="1" t="s">
        <v>3546</v>
      </c>
      <c r="B3583" s="2" t="str">
        <f>IFERROR(__xludf.DUMMYFUNCTION("GOOGLETRANSLATE(A3583,""en"",""hi"")"),"पार्क में पेड़")</f>
        <v>पार्क में पेड़</v>
      </c>
    </row>
    <row r="3584">
      <c r="A3584" s="1" t="s">
        <v>3547</v>
      </c>
      <c r="B3584" s="2" t="str">
        <f>IFERROR(__xludf.DUMMYFUNCTION("GOOGLETRANSLATE(A3584,""en"",""hi"")"),"कोच व्यक्ति द्वारा व्यक्ति के साथ प्रस्तुत किए जाते हैं")</f>
        <v>कोच व्यक्ति द्वारा व्यक्ति के साथ प्रस्तुत किए जाते हैं</v>
      </c>
    </row>
    <row r="3585">
      <c r="A3585" s="1" t="s">
        <v>3548</v>
      </c>
      <c r="B3585" s="2" t="str">
        <f>IFERROR(__xludf.DUMMYFUNCTION("GOOGLETRANSLATE(A3585,""en"",""hi"")"),"पूर्वावलोकन समाप्त होने से पहले मैं हमेशा अपना पॉपकॉर्न खत्म करता हूं - व्यक्ति")</f>
        <v>पूर्वावलोकन समाप्त होने से पहले मैं हमेशा अपना पॉपकॉर्न खत्म करता हूं - व्यक्ति</v>
      </c>
    </row>
    <row r="3586">
      <c r="A3586" s="1" t="s">
        <v>3549</v>
      </c>
      <c r="B3586" s="2" t="str">
        <f>IFERROR(__xludf.DUMMYFUNCTION("GOOGLETRANSLATE(A3586,""en"",""hi"")"),"पोस्टर जो ड्राइवरों को सावधानी बरतने के लिए प्रोत्साहित करने के लिए फैल जाएगा।")</f>
        <v>पोस्टर जो ड्राइवरों को सावधानी बरतने के लिए प्रोत्साहित करने के लिए फैल जाएगा।</v>
      </c>
    </row>
    <row r="3587">
      <c r="A3587" s="1" t="s">
        <v>3550</v>
      </c>
      <c r="B3587" s="2" t="str">
        <f>IFERROR(__xludf.DUMMYFUNCTION("GOOGLETRANSLATE(A3587,""en"",""hi"")"),"दूरी में कम झूठ बोलने वाली धुंध के साथ एक घुमावदार सड़क")</f>
        <v>दूरी में कम झूठ बोलने वाली धुंध के साथ एक घुमावदार सड़क</v>
      </c>
    </row>
    <row r="3588">
      <c r="A3588" s="1" t="s">
        <v>3551</v>
      </c>
      <c r="B3588" s="2" t="str">
        <f>IFERROR(__xludf.DUMMYFUNCTION("GOOGLETRANSLATE(A3588,""en"",""hi"")"),"एक हवाई दृश्य पानी पर नौकायन कई सैल नौकाओं को दिखाता है।")</f>
        <v>एक हवाई दृश्य पानी पर नौकायन कई सैल नौकाओं को दिखाता है।</v>
      </c>
    </row>
    <row r="3589">
      <c r="A3589" s="1" t="s">
        <v>3552</v>
      </c>
      <c r="B3589" s="2" t="str">
        <f>IFERROR(__xludf.DUMMYFUNCTION("GOOGLETRANSLATE(A3589,""en"",""hi"")"),"लड़कियां चैट और एक शहर में एक पक्की सड़क पर चलना")</f>
        <v>लड़कियां चैट और एक शहर में एक पक्की सड़क पर चलना</v>
      </c>
    </row>
    <row r="3590">
      <c r="A3590" s="1" t="s">
        <v>3553</v>
      </c>
      <c r="B3590" s="2" t="str">
        <f>IFERROR(__xludf.DUMMYFUNCTION("GOOGLETRANSLATE(A3590,""en"",""hi"")"),"अक्टूबर को परामर्शदाता द्वारा कब्जे वाले एक कार्यालय भवन के बाहर एक लोगो संकेत")</f>
        <v>अक्टूबर को परामर्शदाता द्वारा कब्जे वाले एक कार्यालय भवन के बाहर एक लोगो संकेत</v>
      </c>
    </row>
    <row r="3591">
      <c r="A3591" s="1" t="s">
        <v>3554</v>
      </c>
      <c r="B3591" s="2" t="str">
        <f>IFERROR(__xludf.DUMMYFUNCTION("GOOGLETRANSLATE(A3591,""en"",""hi"")"),"आप किसी को कैसे बताते हैं कि उनके बाल आग पर हैं? इस पर प्रोटोकॉल क्या है?")</f>
        <v>आप किसी को कैसे बताते हैं कि उनके बाल आग पर हैं? इस पर प्रोटोकॉल क्या है?</v>
      </c>
    </row>
    <row r="3592">
      <c r="A3592" s="1" t="s">
        <v>3555</v>
      </c>
      <c r="B3592" s="2" t="str">
        <f>IFERROR(__xludf.DUMMYFUNCTION("GOOGLETRANSLATE(A3592,""en"",""hi"")"),"1930 के दशक से एक शहर के साथ पूर्व की ओर देख रहे हैं")</f>
        <v>1930 के दशक से एक शहर के साथ पूर्व की ओर देख रहे हैं</v>
      </c>
    </row>
    <row r="3593">
      <c r="A3593" s="1" t="s">
        <v>3556</v>
      </c>
      <c r="B3593" s="2" t="str">
        <f>IFERROR(__xludf.DUMMYFUNCTION("GOOGLETRANSLATE(A3593,""en"",""hi"")"),"व्यक्ति का मुखिया ... व्यक्ति")</f>
        <v>व्यक्ति का मुखिया ... व्यक्ति</v>
      </c>
    </row>
    <row r="3594">
      <c r="A3594" s="1" t="s">
        <v>3557</v>
      </c>
      <c r="B3594" s="2" t="str">
        <f>IFERROR(__xludf.DUMMYFUNCTION("GOOGLETRANSLATE(A3594,""en"",""hi"")"),"समुद्र तट पर लहरें और रेत बंद")</f>
        <v>समुद्र तट पर लहरें और रेत बंद</v>
      </c>
    </row>
    <row r="3595">
      <c r="A3595" s="1" t="s">
        <v>3558</v>
      </c>
      <c r="B3595" s="2" t="str">
        <f>IFERROR(__xludf.DUMMYFUNCTION("GOOGLETRANSLATE(A3595,""en"",""hi"")"),"# खेल टीम के खिलाफ गेंद को गोली मारता है।")</f>
        <v># खेल टीम के खिलाफ गेंद को गोली मारता है।</v>
      </c>
    </row>
    <row r="3596">
      <c r="A3596" s="1" t="s">
        <v>3559</v>
      </c>
      <c r="B3596" s="2" t="str">
        <f>IFERROR(__xludf.DUMMYFUNCTION("GOOGLETRANSLATE(A3596,""en"",""hi"")"),"यह जैविक प्रजातियों की घरेलू नस्ल है")</f>
        <v>यह जैविक प्रजातियों की घरेलू नस्ल है</v>
      </c>
    </row>
    <row r="3597">
      <c r="A3597" s="1" t="s">
        <v>3560</v>
      </c>
      <c r="B3597" s="2" t="str">
        <f>IFERROR(__xludf.DUMMYFUNCTION("GOOGLETRANSLATE(A3597,""en"",""hi"")"),"प्रगतिशील रॉक कलाकार बोरो में लाइव प्रदर्शन करता है।")</f>
        <v>प्रगतिशील रॉक कलाकार बोरो में लाइव प्रदर्शन करता है।</v>
      </c>
    </row>
    <row r="3598">
      <c r="A3598" s="1" t="s">
        <v>3561</v>
      </c>
      <c r="B3598" s="2" t="str">
        <f>IFERROR(__xludf.DUMMYFUNCTION("GOOGLETRANSLATE(A3598,""en"",""hi"")"),"पानी पर रात के आकाश में आतिशबाजी")</f>
        <v>पानी पर रात के आकाश में आतिशबाजी</v>
      </c>
    </row>
    <row r="3599">
      <c r="A3599" s="1" t="s">
        <v>3562</v>
      </c>
      <c r="B3599" s="2" t="str">
        <f>IFERROR(__xludf.DUMMYFUNCTION("GOOGLETRANSLATE(A3599,""en"",""hi"")"),"प्रश्न: मान लीजिए कि उस भोजन का कितना घर था? ए: यह सब ... यहां तक ​​कि जैतून का तेल भी!")</f>
        <v>प्रश्न: मान लीजिए कि उस भोजन का कितना घर था? ए: यह सब ... यहां तक ​​कि जैतून का तेल भी!</v>
      </c>
    </row>
    <row r="3600">
      <c r="A3600" s="1" t="s">
        <v>3563</v>
      </c>
      <c r="B3600" s="2" t="str">
        <f>IFERROR(__xludf.DUMMYFUNCTION("GOOGLETRANSLATE(A3600,""en"",""hi"")"),"एक सफेद पृष्ठभूमि पर महिलाओं का वेक्टर सिल्हूट।")</f>
        <v>एक सफेद पृष्ठभूमि पर महिलाओं का वेक्टर सिल्हूट।</v>
      </c>
    </row>
    <row r="3601">
      <c r="A3601" s="1" t="s">
        <v>3564</v>
      </c>
      <c r="B3601" s="2" t="str">
        <f>IFERROR(__xludf.DUMMYFUNCTION("GOOGLETRANSLATE(A3601,""en"",""hi"")"),"मार्च के मध्य से मध्य सितंबर से प्रत्येक वर्ष घटना के दौरान हजारों स्वतंत्र रूप से उड़ने वाले तितलियों का घर बन जाता है।")</f>
        <v>मार्च के मध्य से मध्य सितंबर से प्रत्येक वर्ष घटना के दौरान हजारों स्वतंत्र रूप से उड़ने वाले तितलियों का घर बन जाता है।</v>
      </c>
    </row>
    <row r="3602">
      <c r="A3602" s="1" t="s">
        <v>3565</v>
      </c>
      <c r="B3602" s="2" t="str">
        <f>IFERROR(__xludf.DUMMYFUNCTION("GOOGLETRANSLATE(A3602,""en"",""hi"")"),"वॉलपेपर और टाइल्स को कैसे गठबंधन करें")</f>
        <v>वॉलपेपर और टाइल्स को कैसे गठबंधन करें</v>
      </c>
    </row>
    <row r="3603">
      <c r="A3603" s="1" t="s">
        <v>3566</v>
      </c>
      <c r="B3603" s="2" t="str">
        <f>IFERROR(__xludf.DUMMYFUNCTION("GOOGLETRANSLATE(A3603,""en"",""hi"")"),"हिल पर कांस्य प्रतिमा का एक करीबी दृश्य")</f>
        <v>हिल पर कांस्य प्रतिमा का एक करीबी दृश्य</v>
      </c>
    </row>
    <row r="3604">
      <c r="A3604" s="1" t="s">
        <v>3567</v>
      </c>
      <c r="B3604" s="2" t="str">
        <f>IFERROR(__xludf.DUMMYFUNCTION("GOOGLETRANSLATE(A3604,""en"",""hi"")"),"इस छोटे चमड़े के कंधे के बैग को स्थितियों की एक सरणी के अनुरूप डिजाइन किया गया है।")</f>
        <v>इस छोटे चमड़े के कंधे के बैग को स्थितियों की एक सरणी के अनुरूप डिजाइन किया गया है।</v>
      </c>
    </row>
    <row r="3605">
      <c r="A3605" s="1" t="s">
        <v>3568</v>
      </c>
      <c r="B3605" s="2" t="str">
        <f>IFERROR(__xludf.DUMMYFUNCTION("GOOGLETRANSLATE(A3605,""en"",""hi"")"),"यदि आप दुनिया भर में यात्रा करने जा रहे हैं, तो एक सच्चे एक्सप्लोरर की तरह यात्रा - गहराई से और जानबूझकर।")</f>
        <v>यदि आप दुनिया भर में यात्रा करने जा रहे हैं, तो एक सच्चे एक्सप्लोरर की तरह यात्रा - गहराई से और जानबूझकर।</v>
      </c>
    </row>
    <row r="3606">
      <c r="A3606" s="1" t="s">
        <v>3569</v>
      </c>
      <c r="B3606" s="2" t="str">
        <f>IFERROR(__xludf.DUMMYFUNCTION("GOOGLETRANSLATE(A3606,""en"",""hi"")"),"राजनेता एक समाचार सम्मेलन रखता है।")</f>
        <v>राजनेता एक समाचार सम्मेलन रखता है।</v>
      </c>
    </row>
    <row r="3607">
      <c r="A3607" s="1" t="s">
        <v>3570</v>
      </c>
      <c r="B3607" s="2" t="str">
        <f>IFERROR(__xludf.DUMMYFUNCTION("GOOGLETRANSLATE(A3607,""en"",""hi"")"),"फोटोग्राफी - जीवन की सुंदरता पर कब्जा कर लिया")</f>
        <v>फोटोग्राफी - जीवन की सुंदरता पर कब्जा कर लिया</v>
      </c>
    </row>
    <row r="3608">
      <c r="A3608" s="1" t="s">
        <v>3571</v>
      </c>
      <c r="B3608" s="2" t="str">
        <f>IFERROR(__xludf.DUMMYFUNCTION("GOOGLETRANSLATE(A3608,""en"",""hi"")"),"पानी पर एक समुद्री कयाक का धनुष")</f>
        <v>पानी पर एक समुद्री कयाक का धनुष</v>
      </c>
    </row>
    <row r="3609">
      <c r="A3609" s="1" t="s">
        <v>3572</v>
      </c>
      <c r="B3609" s="2" t="str">
        <f>IFERROR(__xludf.DUMMYFUNCTION("GOOGLETRANSLATE(A3609,""en"",""hi"")"),"अंधेरे तूफान बादल एक समुद्र तट रिज़ॉर्ट पर इकट्ठा होते हैं।")</f>
        <v>अंधेरे तूफान बादल एक समुद्र तट रिज़ॉर्ट पर इकट्ठा होते हैं।</v>
      </c>
    </row>
    <row r="3610">
      <c r="A3610" s="1" t="s">
        <v>3573</v>
      </c>
      <c r="B3610" s="2" t="str">
        <f>IFERROR(__xludf.DUMMYFUNCTION("GOOGLETRANSLATE(A3610,""en"",""hi"")"),"I 'की छवि आपको एक पैर की अंगुली मिल जाएगी")</f>
        <v>I 'की छवि आपको एक पैर की अंगुली मिल जाएगी</v>
      </c>
    </row>
    <row r="3611">
      <c r="A3611" s="1" t="s">
        <v>3574</v>
      </c>
      <c r="B3611" s="2" t="str">
        <f>IFERROR(__xludf.DUMMYFUNCTION("GOOGLETRANSLATE(A3611,""en"",""hi"")"),"शब्द लाभ को इंगित करने वाली सुई के साथ कम्पास का संकल्पनात्मक 3 डी प्रस्तुत करना")</f>
        <v>शब्द लाभ को इंगित करने वाली सुई के साथ कम्पास का संकल्पनात्मक 3 डी प्रस्तुत करना</v>
      </c>
    </row>
    <row r="3612">
      <c r="A3612" s="1" t="s">
        <v>3575</v>
      </c>
      <c r="B3612" s="2" t="str">
        <f>IFERROR(__xludf.DUMMYFUNCTION("GOOGLETRANSLATE(A3612,""en"",""hi"")"),"दोनों टीमों ने प्रतिबद्धता दिखायी - लेकिन पहली अवधि में सामाजिक समस्या फिल्म थोड़ा बेहतर पक्ष थी।")</f>
        <v>दोनों टीमों ने प्रतिबद्धता दिखायी - लेकिन पहली अवधि में सामाजिक समस्या फिल्म थोड़ा बेहतर पक्ष थी।</v>
      </c>
    </row>
    <row r="3613">
      <c r="A3613" s="1" t="s">
        <v>3576</v>
      </c>
      <c r="B3613" s="2" t="str">
        <f>IFERROR(__xludf.DUMMYFUNCTION("GOOGLETRANSLATE(A3613,""en"",""hi"")"),"आसपास के परिदृश्य में बगीचे के औपचारिक क्षेत्रों पर शीर्ष छत से देखें")</f>
        <v>आसपास के परिदृश्य में बगीचे के औपचारिक क्षेत्रों पर शीर्ष छत से देखें</v>
      </c>
    </row>
    <row r="3614">
      <c r="A3614" s="1" t="s">
        <v>3577</v>
      </c>
      <c r="B3614" s="2" t="str">
        <f>IFERROR(__xludf.DUMMYFUNCTION("GOOGLETRANSLATE(A3614,""en"",""hi"")"),"अभिनेता इशारे के रूप में वह प्रीमियर के लिए पहुंचने के दौरान भीड़ से मिलता है।")</f>
        <v>अभिनेता इशारे के रूप में वह प्रीमियर के लिए पहुंचने के दौरान भीड़ से मिलता है।</v>
      </c>
    </row>
    <row r="3615">
      <c r="A3615" s="1" t="s">
        <v>3578</v>
      </c>
      <c r="B3615" s="2" t="str">
        <f>IFERROR(__xludf.DUMMYFUNCTION("GOOGLETRANSLATE(A3615,""en"",""hi"")"),"ब्लैक बैकग्राउंड पर एक अच्छा कैमरा वाला एक फोटोग्राफर")</f>
        <v>ब्लैक बैकग्राउंड पर एक अच्छा कैमरा वाला एक फोटोग्राफर</v>
      </c>
    </row>
    <row r="3616">
      <c r="A3616" s="1" t="s">
        <v>3579</v>
      </c>
      <c r="B3616" s="2" t="str">
        <f>IFERROR(__xludf.DUMMYFUNCTION("GOOGLETRANSLATE(A3616,""en"",""hi"")"),"कई सीटों के साथ एक हवाई जहाज का आंतरिक")</f>
        <v>कई सीटों के साथ एक हवाई जहाज का आंतरिक</v>
      </c>
    </row>
    <row r="3617">
      <c r="A3617" s="1" t="s">
        <v>3580</v>
      </c>
      <c r="B3617" s="2" t="str">
        <f>IFERROR(__xludf.DUMMYFUNCTION("GOOGLETRANSLATE(A3617,""en"",""hi"")"),"एक कम ponytail में उसके गोरा बाल के साथ एक नीला pleated पोशाक पहने व्यक्ति")</f>
        <v>एक कम ponytail में उसके गोरा बाल के साथ एक नीला pleated पोशाक पहने व्यक्ति</v>
      </c>
    </row>
    <row r="3618">
      <c r="A3618" s="1" t="s">
        <v>3581</v>
      </c>
      <c r="B3618" s="2" t="str">
        <f>IFERROR(__xludf.DUMMYFUNCTION("GOOGLETRANSLATE(A3618,""en"",""hi"")"),"हाथ - एल्यूमीनियम शीट धातु से गठित।")</f>
        <v>हाथ - एल्यूमीनियम शीट धातु से गठित।</v>
      </c>
    </row>
    <row r="3619">
      <c r="A3619" s="1" t="s">
        <v>3582</v>
      </c>
      <c r="B3619" s="2" t="str">
        <f>IFERROR(__xludf.DUMMYFUNCTION("GOOGLETRANSLATE(A3619,""en"",""hi"")"),"क्या आप में से किसी को भी इस लड़की का नाम पता है?")</f>
        <v>क्या आप में से किसी को भी इस लड़की का नाम पता है?</v>
      </c>
    </row>
    <row r="3620">
      <c r="A3620" s="1" t="s">
        <v>3583</v>
      </c>
      <c r="B3620" s="2" t="str">
        <f>IFERROR(__xludf.DUMMYFUNCTION("GOOGLETRANSLATE(A3620,""en"",""hi"")"),"यह आदमी सिर्फ बात दिखता है")</f>
        <v>यह आदमी सिर्फ बात दिखता है</v>
      </c>
    </row>
    <row r="3621">
      <c r="A3621" s="1" t="s">
        <v>3584</v>
      </c>
      <c r="B3621" s="2" t="str">
        <f>IFERROR(__xludf.DUMMYFUNCTION("GOOGLETRANSLATE(A3621,""en"",""hi"")"),"व्यक्ति पर व्यक्ति पर कोहरे में एक लैंपपोस्ट।")</f>
        <v>व्यक्ति पर व्यक्ति पर कोहरे में एक लैंपपोस्ट।</v>
      </c>
    </row>
    <row r="3622">
      <c r="A3622" s="1" t="s">
        <v>3585</v>
      </c>
      <c r="B3622" s="2" t="str">
        <f>IFERROR(__xludf.DUMMYFUNCTION("GOOGLETRANSLATE(A3622,""en"",""hi"")"),"एक कार, मार्च को बिल्डिंग आउट करती है")</f>
        <v>एक कार, मार्च को बिल्डिंग आउट करती है</v>
      </c>
    </row>
    <row r="3623">
      <c r="A3623" s="1" t="s">
        <v>3586</v>
      </c>
      <c r="B3623" s="2" t="str">
        <f>IFERROR(__xludf.DUMMYFUNCTION("GOOGLETRANSLATE(A3623,""en"",""hi"")"),"एक प्यारा सुअर का पोर्ट्रेट, सफेद पृष्ठभूमि स्टॉक फोटो पर")</f>
        <v>एक प्यारा सुअर का पोर्ट्रेट, सफेद पृष्ठभूमि स्टॉक फोटो पर</v>
      </c>
    </row>
    <row r="3624">
      <c r="A3624" s="1" t="s">
        <v>3587</v>
      </c>
      <c r="B3624" s="2" t="str">
        <f>IFERROR(__xludf.DUMMYFUNCTION("GOOGLETRANSLATE(A3624,""en"",""hi"")"),"आइस हॉकी सेंटर हॉकी गेम की दूसरी अवधि के दौरान अपना लक्ष्य मनाता है।")</f>
        <v>आइस हॉकी सेंटर हॉकी गेम की दूसरी अवधि के दौरान अपना लक्ष्य मनाता है।</v>
      </c>
    </row>
    <row r="3625">
      <c r="A3625" s="1" t="s">
        <v>3588</v>
      </c>
      <c r="B3625" s="2" t="str">
        <f>IFERROR(__xludf.DUMMYFUNCTION("GOOGLETRANSLATE(A3625,""en"",""hi"")"),"गायक राजनेता में महोत्सव के दौरान प्रदर्शन करता है।")</f>
        <v>गायक राजनेता में महोत्सव के दौरान प्रदर्शन करता है।</v>
      </c>
    </row>
    <row r="3626">
      <c r="A3626" s="1" t="s">
        <v>3589</v>
      </c>
      <c r="B3626" s="2" t="str">
        <f>IFERROR(__xludf.DUMMYFUNCTION("GOOGLETRANSLATE(A3626,""en"",""hi"")"),"तीसरे पुल का निर्माण")</f>
        <v>तीसरे पुल का निर्माण</v>
      </c>
    </row>
    <row r="3627">
      <c r="A3627" s="1" t="s">
        <v>3590</v>
      </c>
      <c r="B3627" s="2" t="str">
        <f>IFERROR(__xludf.DUMMYFUNCTION("GOOGLETRANSLATE(A3627,""en"",""hi"")"),"त्यौहार के दौरान पोस्ट करने वाले व्यक्ति द्वारा सवार पहाड़ियों")</f>
        <v>त्यौहार के दौरान पोस्ट करने वाले व्यक्ति द्वारा सवार पहाड़ियों</v>
      </c>
    </row>
    <row r="3628">
      <c r="A3628" s="1" t="s">
        <v>3591</v>
      </c>
      <c r="B3628" s="2" t="str">
        <f>IFERROR(__xludf.DUMMYFUNCTION("GOOGLETRANSLATE(A3628,""en"",""hi"")"),"उन मोटे चट्टानों को देखें? क्षेत्र के चारों ओर घूमते समय किसी को अतिरिक्त सावधान रहना चाहिए।")</f>
        <v>उन मोटे चट्टानों को देखें? क्षेत्र के चारों ओर घूमते समय किसी को अतिरिक्त सावधान रहना चाहिए।</v>
      </c>
    </row>
    <row r="3629">
      <c r="A3629" s="1" t="s">
        <v>3592</v>
      </c>
      <c r="B3629" s="2" t="str">
        <f>IFERROR(__xludf.DUMMYFUNCTION("GOOGLETRANSLATE(A3629,""en"",""hi"")"),"राजनेता धार्मिक नेता के साथ मिलता है")</f>
        <v>राजनेता धार्मिक नेता के साथ मिलता है</v>
      </c>
    </row>
    <row r="3630">
      <c r="A3630" s="1" t="s">
        <v>3593</v>
      </c>
      <c r="B3630" s="2" t="str">
        <f>IFERROR(__xludf.DUMMYFUNCTION("GOOGLETRANSLATE(A3630,""en"",""hi"")"),"मच्छर रंगीन होना, रंगीन पुस्तक को प्रीस्कूल बच्चों को आसान बच्चे शैक्षिक गेमिंग और सरल गेम स्तर की प्राथमिक शिक्षा के साथ शिक्षित करने के लिए।")</f>
        <v>मच्छर रंगीन होना, रंगीन पुस्तक को प्रीस्कूल बच्चों को आसान बच्चे शैक्षिक गेमिंग और सरल गेम स्तर की प्राथमिक शिक्षा के साथ शिक्षित करने के लिए।</v>
      </c>
    </row>
    <row r="3631">
      <c r="A3631" s="1" t="s">
        <v>3594</v>
      </c>
      <c r="B3631" s="2" t="str">
        <f>IFERROR(__xludf.DUMMYFUNCTION("GOOGLETRANSLATE(A3631,""en"",""hi"")"),"अभिनेता स्क्रीनिंग पर आता है")</f>
        <v>अभिनेता स्क्रीनिंग पर आता है</v>
      </c>
    </row>
    <row r="3632">
      <c r="A3632" s="1" t="s">
        <v>3595</v>
      </c>
      <c r="B3632" s="2" t="str">
        <f>IFERROR(__xludf.DUMMYFUNCTION("GOOGLETRANSLATE(A3632,""en"",""hi"")"),"दलिया: दलिया का एक कटोरा")</f>
        <v>दलिया: दलिया का एक कटोरा</v>
      </c>
    </row>
    <row r="3633">
      <c r="A3633" s="1" t="s">
        <v>3596</v>
      </c>
      <c r="B3633" s="2" t="str">
        <f>IFERROR(__xludf.DUMMYFUNCTION("GOOGLETRANSLATE(A3633,""en"",""hi"")"),"हंसमुख भिक्षु सफेद पृष्ठभूमि पर अलग पैरों और बाहों के साथ बैठे।")</f>
        <v>हंसमुख भिक्षु सफेद पृष्ठभूमि पर अलग पैरों और बाहों के साथ बैठे।</v>
      </c>
    </row>
    <row r="3634">
      <c r="A3634" s="1" t="s">
        <v>3597</v>
      </c>
      <c r="B3634" s="2" t="str">
        <f>IFERROR(__xludf.DUMMYFUNCTION("GOOGLETRANSLATE(A3634,""en"",""hi"")"),"मुझे इस के एक पोस्टर की आवश्यकता है!")</f>
        <v>मुझे इस के एक पोस्टर की आवश्यकता है!</v>
      </c>
    </row>
    <row r="3635">
      <c r="A3635" s="1" t="s">
        <v>3598</v>
      </c>
      <c r="B3635" s="2" t="str">
        <f>IFERROR(__xludf.DUMMYFUNCTION("GOOGLETRANSLATE(A3635,""en"",""hi"")"),"इन स्कूली बच्चों को पीने के पानी की तलाश में लंबी दूरी की चलने की परेशानी की जाती है, जो अक्सर दूषित होती है।")</f>
        <v>इन स्कूली बच्चों को पीने के पानी की तलाश में लंबी दूरी की चलने की परेशानी की जाती है, जो अक्सर दूषित होती है।</v>
      </c>
    </row>
    <row r="3636">
      <c r="A3636" s="1" t="s">
        <v>3599</v>
      </c>
      <c r="B3636" s="2" t="str">
        <f>IFERROR(__xludf.DUMMYFUNCTION("GOOGLETRANSLATE(A3636,""en"",""hi"")"),"प्रकाश से अंधेरे तक, स्पेक्ट्रम के सभी रंगों में वर्गों या पिक्सेल की बहुत रंगीन श्रृंखला।")</f>
        <v>प्रकाश से अंधेरे तक, स्पेक्ट्रम के सभी रंगों में वर्गों या पिक्सेल की बहुत रंगीन श्रृंखला।</v>
      </c>
    </row>
    <row r="3637">
      <c r="A3637" s="1" t="s">
        <v>3600</v>
      </c>
      <c r="B3637" s="2" t="str">
        <f>IFERROR(__xludf.DUMMYFUNCTION("GOOGLETRANSLATE(A3637,""en"",""hi"")"),"नीली पृष्ठभूमि पर बर्फ के टुकड़े के साथ निर्बाध पैटर्न")</f>
        <v>नीली पृष्ठभूमि पर बर्फ के टुकड़े के साथ निर्बाध पैटर्न</v>
      </c>
    </row>
    <row r="3638">
      <c r="A3638" s="1" t="s">
        <v>3601</v>
      </c>
      <c r="B3638" s="2" t="str">
        <f>IFERROR(__xludf.DUMMYFUNCTION("GOOGLETRANSLATE(A3638,""en"",""hi"")"),"आधिकारिक मैच बॉल का एक दृश्य")</f>
        <v>आधिकारिक मैच बॉल का एक दृश्य</v>
      </c>
    </row>
    <row r="3639">
      <c r="A3639" s="1" t="s">
        <v>3602</v>
      </c>
      <c r="B3639" s="2" t="str">
        <f>IFERROR(__xludf.DUMMYFUNCTION("GOOGLETRANSLATE(A3639,""en"",""hi"")"),"सड़क के किनारे केले बेचने वाले बच्चे के साथ युगल")</f>
        <v>सड़क के किनारे केले बेचने वाले बच्चे के साथ युगल</v>
      </c>
    </row>
    <row r="3640">
      <c r="A3640" s="1" t="s">
        <v>3603</v>
      </c>
      <c r="B3640" s="2" t="str">
        <f>IFERROR(__xludf.DUMMYFUNCTION("GOOGLETRANSLATE(A3640,""en"",""hi"")"),"नदी पर शाम का नीला घंटा")</f>
        <v>नदी पर शाम का नीला घंटा</v>
      </c>
    </row>
    <row r="3641">
      <c r="A3641" s="1" t="s">
        <v>3604</v>
      </c>
      <c r="B3641" s="2" t="str">
        <f>IFERROR(__xludf.DUMMYFUNCTION("GOOGLETRANSLATE(A3641,""en"",""hi"")"),"एक पारंपरिक डोंगी में आदमी")</f>
        <v>एक पारंपरिक डोंगी में आदमी</v>
      </c>
    </row>
    <row r="3642">
      <c r="A3642" s="1" t="s">
        <v>3605</v>
      </c>
      <c r="B3642" s="2" t="str">
        <f>IFERROR(__xludf.DUMMYFUNCTION("GOOGLETRANSLATE(A3642,""en"",""hi"")"),"मैदान में हरी मिर्च")</f>
        <v>मैदान में हरी मिर्च</v>
      </c>
    </row>
    <row r="3643">
      <c r="A3643" s="1" t="s">
        <v>3606</v>
      </c>
      <c r="B3643" s="2" t="str">
        <f>IFERROR(__xludf.DUMMYFUNCTION("GOOGLETRANSLATE(A3643,""en"",""hi"")"),"हिप हॉप कलाकार पुरस्कारों के दौरान ऑनस्टेज करता है।")</f>
        <v>हिप हॉप कलाकार पुरस्कारों के दौरान ऑनस्टेज करता है।</v>
      </c>
    </row>
    <row r="3644">
      <c r="A3644" s="1" t="s">
        <v>3607</v>
      </c>
      <c r="B3644" s="2" t="str">
        <f>IFERROR(__xludf.DUMMYFUNCTION("GOOGLETRANSLATE(A3644,""en"",""hi"")"),"बैंक पर योग का अभ्यास करने वाला व्यक्ति")</f>
        <v>बैंक पर योग का अभ्यास करने वाला व्यक्ति</v>
      </c>
    </row>
    <row r="3645">
      <c r="A3645" s="1" t="s">
        <v>3608</v>
      </c>
      <c r="B3645" s="2" t="str">
        <f>IFERROR(__xludf.DUMMYFUNCTION("GOOGLETRANSLATE(A3645,""en"",""hi"")"),"एक कैफे में मेज पर कॉफी")</f>
        <v>एक कैफे में मेज पर कॉफी</v>
      </c>
    </row>
    <row r="3646">
      <c r="A3646" s="1" t="s">
        <v>3609</v>
      </c>
      <c r="B3646" s="2" t="str">
        <f>IFERROR(__xludf.DUMMYFUNCTION("GOOGLETRANSLATE(A3646,""en"",""hi"")"),"झरने का धीमा गति दृश्य।")</f>
        <v>झरने का धीमा गति दृश्य।</v>
      </c>
    </row>
    <row r="3647">
      <c r="A3647" s="1" t="s">
        <v>3610</v>
      </c>
      <c r="B3647" s="2" t="str">
        <f>IFERROR(__xludf.DUMMYFUNCTION("GOOGLETRANSLATE(A3647,""en"",""hi"")"),"Premiere पर अभिनेता और सेलिब्रिटी")</f>
        <v>Premiere पर अभिनेता और सेलिब्रिटी</v>
      </c>
    </row>
    <row r="3648">
      <c r="A3648" s="1" t="s">
        <v>3611</v>
      </c>
      <c r="B3648" s="2" t="str">
        <f>IFERROR(__xludf.DUMMYFUNCTION("GOOGLETRANSLATE(A3648,""en"",""hi"")"),"पीले, लाल और नारंगी फूलों के एक क्षेत्र का शीर्ष दृश्य")</f>
        <v>पीले, लाल और नारंगी फूलों के एक क्षेत्र का शीर्ष दृश्य</v>
      </c>
    </row>
    <row r="3649">
      <c r="A3649" s="1" t="s">
        <v>3612</v>
      </c>
      <c r="B3649" s="2" t="str">
        <f>IFERROR(__xludf.DUMMYFUNCTION("GOOGLETRANSLATE(A3649,""en"",""hi"")"),"एक मॉडल शीतकालीन 2015/2016 के एक हिस्से के रूप में शो के दौरान रनवे चलता है।")</f>
        <v>एक मॉडल शीतकालीन 2015/2016 के एक हिस्से के रूप में शो के दौरान रनवे चलता है।</v>
      </c>
    </row>
    <row r="3650">
      <c r="A3650" s="1" t="s">
        <v>3613</v>
      </c>
      <c r="B3650" s="2" t="str">
        <f>IFERROR(__xludf.DUMMYFUNCTION("GOOGLETRANSLATE(A3650,""en"",""hi"")"),"एक आभासी वास्तविकता हेडसेट के माध्यम से देखकर मुस्कुराते हुए लड़की")</f>
        <v>एक आभासी वास्तविकता हेडसेट के माध्यम से देखकर मुस्कुराते हुए लड़की</v>
      </c>
    </row>
    <row r="3651">
      <c r="A3651" s="1" t="s">
        <v>3614</v>
      </c>
      <c r="B3651" s="2" t="str">
        <f>IFERROR(__xludf.DUMMYFUNCTION("GOOGLETRANSLATE(A3651,""en"",""hi"")"),"ऑस्ट्रेलियाई नियम फुटबॉलर एक प्रशिक्षण सत्र के दौरान गेंद को पास करता है")</f>
        <v>ऑस्ट्रेलियाई नियम फुटबॉलर एक प्रशिक्षण सत्र के दौरान गेंद को पास करता है</v>
      </c>
    </row>
    <row r="3652">
      <c r="A3652" s="1" t="s">
        <v>3615</v>
      </c>
      <c r="B3652" s="2" t="str">
        <f>IFERROR(__xludf.DUMMYFUNCTION("GOOGLETRANSLATE(A3652,""en"",""hi"")"),"केंद्र में सड़क जंक्शन")</f>
        <v>केंद्र में सड़क जंक्शन</v>
      </c>
    </row>
    <row r="3653">
      <c r="A3653" s="1" t="s">
        <v>3616</v>
      </c>
      <c r="B3653" s="2" t="str">
        <f>IFERROR(__xludf.DUMMYFUNCTION("GOOGLETRANSLATE(A3653,""en"",""hi"")"),"अन्य सैनिकों के साथ अंत में ब्लूज़ कलाकार।")</f>
        <v>अन्य सैनिकों के साथ अंत में ब्लूज़ कलाकार।</v>
      </c>
    </row>
    <row r="3654">
      <c r="A3654" s="1" t="s">
        <v>3617</v>
      </c>
      <c r="B3654" s="2" t="str">
        <f>IFERROR(__xludf.DUMMYFUNCTION("GOOGLETRANSLATE(A3654,""en"",""hi"")"),"होटल एक निजी, रेतीले समुद्र तट पर बैठता है, जो एक लंबी सीढ़ियों द्वारा पहुंचा जाता है, लेकिन किनारे तैरने में मुश्किल होती है")</f>
        <v>होटल एक निजी, रेतीले समुद्र तट पर बैठता है, जो एक लंबी सीढ़ियों द्वारा पहुंचा जाता है, लेकिन किनारे तैरने में मुश्किल होती है</v>
      </c>
    </row>
    <row r="3655">
      <c r="A3655" s="1" t="s">
        <v>3618</v>
      </c>
      <c r="B3655" s="2" t="str">
        <f>IFERROR(__xludf.DUMMYFUNCTION("GOOGLETRANSLATE(A3655,""en"",""hi"")"),"कार्टून वेक्टर हाथ - प्रतीकों, भोजन और पेय निर्बाध पैटर्न के विषय पर तैयार डूडल।")</f>
        <v>कार्टून वेक्टर हाथ - प्रतीकों, भोजन और पेय निर्बाध पैटर्न के विषय पर तैयार डूडल।</v>
      </c>
    </row>
    <row r="3656">
      <c r="A3656" s="1" t="s">
        <v>3619</v>
      </c>
      <c r="B3656" s="2" t="str">
        <f>IFERROR(__xludf.DUMMYFUNCTION("GOOGLETRANSLATE(A3656,""en"",""hi"")"),"एक उड़ाए हुए देखो को प्राप्त करने के लिए, अपने बालों को सूखें जब तक कि यह अपनी उंगलियों का उपयोग करके केवल अपनी उंगलियों का उपयोग न करे")</f>
        <v>एक उड़ाए हुए देखो को प्राप्त करने के लिए, अपने बालों को सूखें जब तक कि यह अपनी उंगलियों का उपयोग करके केवल अपनी उंगलियों का उपयोग न करे</v>
      </c>
    </row>
    <row r="3657">
      <c r="A3657" s="1" t="s">
        <v>3620</v>
      </c>
      <c r="B3657" s="2" t="str">
        <f>IFERROR(__xludf.DUMMYFUNCTION("GOOGLETRANSLATE(A3657,""en"",""hi"")"),"आकाश में एक इंद्रधनुष की उपस्थिति")</f>
        <v>आकाश में एक इंद्रधनुष की उपस्थिति</v>
      </c>
    </row>
    <row r="3658">
      <c r="A3658" s="1" t="s">
        <v>3621</v>
      </c>
      <c r="B3658" s="2" t="str">
        <f>IFERROR(__xludf.DUMMYFUNCTION("GOOGLETRANSLATE(A3658,""en"",""hi"")"),"क्षेत्र, दुनिया में उत्तरीतम भूमि।")</f>
        <v>क्षेत्र, दुनिया में उत्तरीतम भूमि।</v>
      </c>
    </row>
    <row r="3659">
      <c r="A3659" s="1" t="s">
        <v>3622</v>
      </c>
      <c r="B3659" s="2" t="str">
        <f>IFERROR(__xludf.DUMMYFUNCTION("GOOGLETRANSLATE(A3659,""en"",""hi"")"),"इन शाखाओं से बने शाखाओं और पेड़ का सेट।")</f>
        <v>इन शाखाओं से बने शाखाओं और पेड़ का सेट।</v>
      </c>
    </row>
    <row r="3660">
      <c r="A3660" s="1" t="s">
        <v>3623</v>
      </c>
      <c r="B3660" s="2" t="str">
        <f>IFERROR(__xludf.DUMMYFUNCTION("GOOGLETRANSLATE(A3660,""en"",""hi"")"),"क्षेत्र में एक शहर स्टेव चर्च")</f>
        <v>क्षेत्र में एक शहर स्टेव चर्च</v>
      </c>
    </row>
    <row r="3661">
      <c r="A3661" s="1" t="s">
        <v>3624</v>
      </c>
      <c r="B3661" s="2" t="str">
        <f>IFERROR(__xludf.DUMMYFUNCTION("GOOGLETRANSLATE(A3661,""en"",""hi"")"),"लाइटहाउस एक ऐतिहासिक महल के शीर्ष पर बनाया गया है")</f>
        <v>लाइटहाउस एक ऐतिहासिक महल के शीर्ष पर बनाया गया है</v>
      </c>
    </row>
    <row r="3662">
      <c r="A3662" s="1" t="s">
        <v>3625</v>
      </c>
      <c r="B3662" s="2" t="str">
        <f>IFERROR(__xludf.DUMMYFUNCTION("GOOGLETRANSLATE(A3662,""en"",""hi"")"),"समुद्र के पास समुद्र तट")</f>
        <v>समुद्र के पास समुद्र तट</v>
      </c>
    </row>
    <row r="3663">
      <c r="A3663" s="1" t="s">
        <v>3626</v>
      </c>
      <c r="B3663" s="2" t="str">
        <f>IFERROR(__xludf.DUMMYFUNCTION("GOOGLETRANSLATE(A3663,""en"",""hi"")"),"समुद्र तट पर छोटी लड़की")</f>
        <v>समुद्र तट पर छोटी लड़की</v>
      </c>
    </row>
    <row r="3664">
      <c r="A3664" s="1" t="s">
        <v>3627</v>
      </c>
      <c r="B3664" s="2" t="str">
        <f>IFERROR(__xludf.DUMMYFUNCTION("GOOGLETRANSLATE(A3664,""en"",""hi"")"),"टीवी सिटकॉम के लिए इस्तेमाल किए गए अपार्टमेंट के बाहर व्यक्ति")</f>
        <v>टीवी सिटकॉम के लिए इस्तेमाल किए गए अपार्टमेंट के बाहर व्यक्ति</v>
      </c>
    </row>
    <row r="3665">
      <c r="A3665" s="1" t="s">
        <v>3628</v>
      </c>
      <c r="B3665" s="2" t="str">
        <f>IFERROR(__xludf.DUMMYFUNCTION("GOOGLETRANSLATE(A3665,""en"",""hi"")"),"मानचित्र का चित्रण, इसका ध्वज और एक कॉमिक गुब्बारा")</f>
        <v>मानचित्र का चित्रण, इसका ध्वज और एक कॉमिक गुब्बारा</v>
      </c>
    </row>
    <row r="3666">
      <c r="A3666" s="1" t="s">
        <v>3629</v>
      </c>
      <c r="B3666" s="2" t="str">
        <f>IFERROR(__xludf.DUMMYFUNCTION("GOOGLETRANSLATE(A3666,""en"",""hi"")"),"क्लोज-अप एक ग्लास ऐशट्रे में एक धुंधली पृष्ठभूमि के साथ एक जलती हुई सिगार का फोटो")</f>
        <v>क्लोज-अप एक ग्लास ऐशट्रे में एक धुंधली पृष्ठभूमि के साथ एक जलती हुई सिगार का फोटो</v>
      </c>
    </row>
    <row r="3667">
      <c r="A3667" s="1" t="s">
        <v>3630</v>
      </c>
      <c r="B3667" s="2" t="str">
        <f>IFERROR(__xludf.DUMMYFUNCTION("GOOGLETRANSLATE(A3667,""en"",""hi"")"),"एक सफेद पृष्ठभूमि वेक्टर पर काले मकड़ियों के साथ निर्बाध पैटर्न")</f>
        <v>एक सफेद पृष्ठभूमि वेक्टर पर काले मकड़ियों के साथ निर्बाध पैटर्न</v>
      </c>
    </row>
    <row r="3668">
      <c r="A3668" s="1" t="s">
        <v>3631</v>
      </c>
      <c r="B3668" s="2" t="str">
        <f>IFERROR(__xludf.DUMMYFUNCTION("GOOGLETRANSLATE(A3668,""en"",""hi"")"),"एक क्षेत्र में बढ़ती जैविक किस्म")</f>
        <v>एक क्षेत्र में बढ़ती जैविक किस्म</v>
      </c>
    </row>
    <row r="3669">
      <c r="A3669" s="1" t="s">
        <v>3632</v>
      </c>
      <c r="B3669" s="2" t="str">
        <f>IFERROR(__xludf.DUMMYFUNCTION("GOOGLETRANSLATE(A3669,""en"",""hi"")"),"खेल के दौरान स्पोर्ट्स टीम के खिलाफ आठवीं पारी के बाद अपने साथियों के साथ अपने साथियों द्वारा बधाई दी गई है।")</f>
        <v>खेल के दौरान स्पोर्ट्स टीम के खिलाफ आठवीं पारी के बाद अपने साथियों के साथ अपने साथियों द्वारा बधाई दी गई है।</v>
      </c>
    </row>
    <row r="3670">
      <c r="A3670" s="1" t="s">
        <v>3633</v>
      </c>
      <c r="B3670" s="2" t="str">
        <f>IFERROR(__xludf.DUMMYFUNCTION("GOOGLETRANSLATE(A3670,""en"",""hi"")"),"एक मॉडल पेरिस मेन्सवेअर फैशन वीक के दौरान ग्रीष्मकालीन फैशन शो में रनवे चलता है।")</f>
        <v>एक मॉडल पेरिस मेन्सवेअर फैशन वीक के दौरान ग्रीष्मकालीन फैशन शो में रनवे चलता है।</v>
      </c>
    </row>
    <row r="3671">
      <c r="A3671" s="1" t="s">
        <v>3634</v>
      </c>
      <c r="B3671" s="2" t="str">
        <f>IFERROR(__xludf.DUMMYFUNCTION("GOOGLETRANSLATE(A3671,""en"",""hi"")"),"चित्रकारी कलाकार अवधि का एक चित्रकार था")</f>
        <v>चित्रकारी कलाकार अवधि का एक चित्रकार था</v>
      </c>
    </row>
    <row r="3672">
      <c r="A3672" s="1" t="s">
        <v>3635</v>
      </c>
      <c r="B3672" s="2" t="str">
        <f>IFERROR(__xludf.DUMMYFUNCTION("GOOGLETRANSLATE(A3672,""en"",""hi"")"),"व्यक्ति अपने अंतिम समारोहों का अंतिम प्रदर्शन करता है")</f>
        <v>व्यक्ति अपने अंतिम समारोहों का अंतिम प्रदर्शन करता है</v>
      </c>
    </row>
    <row r="3673">
      <c r="A3673" s="1" t="s">
        <v>3636</v>
      </c>
      <c r="B3673" s="2" t="str">
        <f>IFERROR(__xludf.DUMMYFUNCTION("GOOGLETRANSLATE(A3673,""en"",""hi"")"),"इलेक्ट्रॉनिक गैजेट के हाथ से खींचे गए डूडल का एक वेक्टर निर्बाध पैटर्न।")</f>
        <v>इलेक्ट्रॉनिक गैजेट के हाथ से खींचे गए डूडल का एक वेक्टर निर्बाध पैटर्न।</v>
      </c>
    </row>
    <row r="3674">
      <c r="A3674" s="1" t="s">
        <v>3637</v>
      </c>
      <c r="B3674" s="2" t="str">
        <f>IFERROR(__xludf.DUMMYFUNCTION("GOOGLETRANSLATE(A3674,""en"",""hi"")"),"जमीन पर फैलते हुए एक कम बढ़ते पौधे को बंद करना।")</f>
        <v>जमीन पर फैलते हुए एक कम बढ़ते पौधे को बंद करना।</v>
      </c>
    </row>
    <row r="3675">
      <c r="A3675" s="1" t="s">
        <v>3638</v>
      </c>
      <c r="B3675" s="2" t="str">
        <f>IFERROR(__xludf.DUMMYFUNCTION("GOOGLETRANSLATE(A3675,""en"",""hi"")"),"सूर्योदय और सूर्यास्त, दुनिया भर में साइकिल चलाना स्वतंत्रता की यात्रा है।")</f>
        <v>सूर्योदय और सूर्यास्त, दुनिया भर में साइकिल चलाना स्वतंत्रता की यात्रा है।</v>
      </c>
    </row>
    <row r="3676">
      <c r="A3676" s="1" t="s">
        <v>3639</v>
      </c>
      <c r="B3676" s="2" t="str">
        <f>IFERROR(__xludf.DUMMYFUNCTION("GOOGLETRANSLATE(A3676,""en"",""hi"")"),"एक सोते हुए महिला एक सोफे पर झूठ बोल रही है - स्टॉक फोटो #")</f>
        <v>एक सोते हुए महिला एक सोफे पर झूठ बोल रही है - स्टॉक फोटो #</v>
      </c>
    </row>
    <row r="3677">
      <c r="A3677" s="1" t="s">
        <v>3640</v>
      </c>
      <c r="B3677" s="2" t="str">
        <f>IFERROR(__xludf.DUMMYFUNCTION("GOOGLETRANSLATE(A3677,""en"",""hi"")"),"एक मानचित्र के आकार में सौर ऊर्जा फोटोवोल्टिक पैनल")</f>
        <v>एक मानचित्र के आकार में सौर ऊर्जा फोटोवोल्टिक पैनल</v>
      </c>
    </row>
    <row r="3678">
      <c r="A3678" s="1" t="s">
        <v>3641</v>
      </c>
      <c r="B3678" s="2" t="str">
        <f>IFERROR(__xludf.DUMMYFUNCTION("GOOGLETRANSLATE(A3678,""en"",""hi"")"),"अभिनेता लॉस एंजिल्स प्रीमियर में भाग लेता है")</f>
        <v>अभिनेता लॉस एंजिल्स प्रीमियर में भाग लेता है</v>
      </c>
    </row>
    <row r="3679">
      <c r="A3679" s="1" t="s">
        <v>3642</v>
      </c>
      <c r="B3679" s="2" t="str">
        <f>IFERROR(__xludf.DUMMYFUNCTION("GOOGLETRANSLATE(A3679,""en"",""hi"")"),"व्यक्ति रॉयल्टी मुक्त स्टॉक चित्रण")</f>
        <v>व्यक्ति रॉयल्टी मुक्त स्टॉक चित्रण</v>
      </c>
    </row>
    <row r="3680">
      <c r="A3680" s="1" t="s">
        <v>3643</v>
      </c>
      <c r="B3680" s="2" t="str">
        <f>IFERROR(__xludf.DUMMYFUNCTION("GOOGLETRANSLATE(A3680,""en"",""hi"")"),"हवा तट पर हवा बहती है")</f>
        <v>हवा तट पर हवा बहती है</v>
      </c>
    </row>
    <row r="3681">
      <c r="A3681" s="1" t="s">
        <v>3644</v>
      </c>
      <c r="B3681" s="2" t="str">
        <f>IFERROR(__xludf.DUMMYFUNCTION("GOOGLETRANSLATE(A3681,""en"",""hi"")"),"एक धूप के दिन एक घोड़े पर एक आदमी घाटी के ग्रामीण परिदृश्य पर दिखता है")</f>
        <v>एक धूप के दिन एक घोड़े पर एक आदमी घाटी के ग्रामीण परिदृश्य पर दिखता है</v>
      </c>
    </row>
    <row r="3682">
      <c r="A3682" s="1" t="s">
        <v>3645</v>
      </c>
      <c r="B3682" s="2" t="str">
        <f>IFERROR(__xludf.DUMMYFUNCTION("GOOGLETRANSLATE(A3682,""en"",""hi"")"),"एक खाद्य ट्रक से निवासी आदेश।")</f>
        <v>एक खाद्य ट्रक से निवासी आदेश।</v>
      </c>
    </row>
    <row r="3683">
      <c r="A3683" s="1" t="s">
        <v>3646</v>
      </c>
      <c r="B3683" s="2" t="str">
        <f>IFERROR(__xludf.DUMMYFUNCTION("GOOGLETRANSLATE(A3683,""en"",""hi"")"),"टेम्पलेट्स: विपरीत कोनों में सोने के पैटर्न के साथ एक काला पृष्ठभूमि")</f>
        <v>टेम्पलेट्स: विपरीत कोनों में सोने के पैटर्न के साथ एक काला पृष्ठभूमि</v>
      </c>
    </row>
    <row r="3684">
      <c r="A3684" s="1" t="s">
        <v>3647</v>
      </c>
      <c r="B3684" s="2" t="str">
        <f>IFERROR(__xludf.DUMMYFUNCTION("GOOGLETRANSLATE(A3684,""en"",""hi"")"),"एरियल ड्रोन शॉट: रिवरसाइड के साथ एक छोटे से ग्रामीण गांव में स्थित एक मस्जिद पर कम उड़ान")</f>
        <v>एरियल ड्रोन शॉट: रिवरसाइड के साथ एक छोटे से ग्रामीण गांव में स्थित एक मस्जिद पर कम उड़ान</v>
      </c>
    </row>
    <row r="3685">
      <c r="A3685" s="1" t="s">
        <v>3648</v>
      </c>
      <c r="B3685" s="2" t="str">
        <f>IFERROR(__xludf.DUMMYFUNCTION("GOOGLETRANSLATE(A3685,""en"",""hi"")"),"विभिन्न विगों में मूड व्यक्ति को बदलना!")</f>
        <v>विभिन्न विगों में मूड व्यक्ति को बदलना!</v>
      </c>
    </row>
    <row r="3686">
      <c r="A3686" s="1" t="s">
        <v>3649</v>
      </c>
      <c r="B3686" s="2" t="str">
        <f>IFERROR(__xludf.DUMMYFUNCTION("GOOGLETRANSLATE(A3686,""en"",""hi"")"),"एक मॉडल के दौरान, फैशन वीक के दौरान संग्रह के लिए रनवे चलता है")</f>
        <v>एक मॉडल के दौरान, फैशन वीक के दौरान संग्रह के लिए रनवे चलता है</v>
      </c>
    </row>
    <row r="3687">
      <c r="A3687" s="1" t="s">
        <v>3650</v>
      </c>
      <c r="B3687" s="2" t="str">
        <f>IFERROR(__xludf.DUMMYFUNCTION("GOOGLETRANSLATE(A3687,""en"",""hi"")"),"राजनेता को प्रस्तुत किया गया क्योंकि उसकी पत्नी ने उसे बधाई दी")</f>
        <v>राजनेता को प्रस्तुत किया गया क्योंकि उसकी पत्नी ने उसे बधाई दी</v>
      </c>
    </row>
    <row r="3688">
      <c r="A3688" s="1" t="s">
        <v>3651</v>
      </c>
      <c r="B3688" s="2" t="str">
        <f>IFERROR(__xludf.DUMMYFUNCTION("GOOGLETRANSLATE(A3688,""en"",""hi"")"),"अक्षर जे के आधार पर सार आइकन")</f>
        <v>अक्षर जे के आधार पर सार आइकन</v>
      </c>
    </row>
    <row r="3689">
      <c r="A3689" s="1" t="s">
        <v>3652</v>
      </c>
      <c r="B3689" s="2" t="str">
        <f>IFERROR(__xludf.DUMMYFUNCTION("GOOGLETRANSLATE(A3689,""en"",""hi"")"),"फुटबॉल खिलाड़ी फुटबॉल मैच के दौरान प्रतिक्रिया करता है।")</f>
        <v>फुटबॉल खिलाड़ी फुटबॉल मैच के दौरान प्रतिक्रिया करता है।</v>
      </c>
    </row>
    <row r="3690">
      <c r="A3690" s="1" t="s">
        <v>3653</v>
      </c>
      <c r="B3690" s="2" t="str">
        <f>IFERROR(__xludf.DUMMYFUNCTION("GOOGLETRANSLATE(A3690,""en"",""hi"")"),"व्यक्ति व्यक्ति और परिवार का घर खड़ा था और खड़ा था।")</f>
        <v>व्यक्ति व्यक्ति और परिवार का घर खड़ा था और खड़ा था।</v>
      </c>
    </row>
    <row r="3691">
      <c r="A3691" s="1" t="s">
        <v>3654</v>
      </c>
      <c r="B3691" s="2" t="str">
        <f>IFERROR(__xludf.DUMMYFUNCTION("GOOGLETRANSLATE(A3691,""en"",""hi"")"),"पहाड़ों के स्वदेशी वरिष्ठ नागरिक")</f>
        <v>पहाड़ों के स्वदेशी वरिष्ठ नागरिक</v>
      </c>
    </row>
    <row r="3692">
      <c r="A3692" s="1" t="s">
        <v>3655</v>
      </c>
      <c r="B3692" s="2" t="str">
        <f>IFERROR(__xludf.DUMMYFUNCTION("GOOGLETRANSLATE(A3692,""en"",""hi"")"),"समुद्र के ऊपर तूफान बादल")</f>
        <v>समुद्र के ऊपर तूफान बादल</v>
      </c>
    </row>
    <row r="3693">
      <c r="A3693" s="1" t="s">
        <v>3656</v>
      </c>
      <c r="B3693" s="2" t="str">
        <f>IFERROR(__xludf.DUMMYFUNCTION("GOOGLETRANSLATE(A3693,""en"",""hi"")"),"नमकीन मछली बनाने में")</f>
        <v>नमकीन मछली बनाने में</v>
      </c>
    </row>
    <row r="3694">
      <c r="A3694" s="1" t="s">
        <v>3657</v>
      </c>
      <c r="B3694" s="2" t="str">
        <f>IFERROR(__xludf.DUMMYFUNCTION("GOOGLETRANSLATE(A3694,""en"",""hi"")"),"मैंने इस केक को एक दोस्त की शादी के लिए बनाया।")</f>
        <v>मैंने इस केक को एक दोस्त की शादी के लिए बनाया।</v>
      </c>
    </row>
    <row r="3695">
      <c r="A3695" s="1" t="s">
        <v>3658</v>
      </c>
      <c r="B3695" s="2" t="str">
        <f>IFERROR(__xludf.DUMMYFUNCTION("GOOGLETRANSLATE(A3695,""en"",""hi"")"),"एक डरावना प्राणी का डिजिटल 3 डी चित्रण")</f>
        <v>एक डरावना प्राणी का डिजिटल 3 डी चित्रण</v>
      </c>
    </row>
    <row r="3696">
      <c r="A3696" s="1" t="s">
        <v>3659</v>
      </c>
      <c r="B3696" s="2" t="str">
        <f>IFERROR(__xludf.DUMMYFUNCTION("GOOGLETRANSLATE(A3696,""en"",""hi"")"),"लड़की कक्षा में एक तस्वीर पेंट खींचती है")</f>
        <v>लड़की कक्षा में एक तस्वीर पेंट खींचती है</v>
      </c>
    </row>
    <row r="3697">
      <c r="A3697" s="1" t="s">
        <v>3660</v>
      </c>
      <c r="B3697" s="2" t="str">
        <f>IFERROR(__xludf.DUMMYFUNCTION("GOOGLETRANSLATE(A3697,""en"",""hi"")"),"इस मानचित्र की विशेषता छवि")</f>
        <v>इस मानचित्र की विशेषता छवि</v>
      </c>
    </row>
    <row r="3698">
      <c r="A3698" s="1" t="s">
        <v>3661</v>
      </c>
      <c r="B3698" s="2" t="str">
        <f>IFERROR(__xludf.DUMMYFUNCTION("GOOGLETRANSLATE(A3698,""en"",""hi"")"),"इस साल बाजारों में भीड़ में सशस्त्र पुलिस होगी")</f>
        <v>इस साल बाजारों में भीड़ में सशस्त्र पुलिस होगी</v>
      </c>
    </row>
    <row r="3699">
      <c r="A3699" s="1" t="s">
        <v>3662</v>
      </c>
      <c r="B3699" s="2" t="str">
        <f>IFERROR(__xludf.DUMMYFUNCTION("GOOGLETRANSLATE(A3699,""en"",""hi"")"),"लाल शरद ऋतु पत्ते निशान के साथ एक आदर्श नीले आकाश के खिलाफ कांपते हैं।")</f>
        <v>लाल शरद ऋतु पत्ते निशान के साथ एक आदर्श नीले आकाश के खिलाफ कांपते हैं।</v>
      </c>
    </row>
    <row r="3700">
      <c r="A3700" s="1" t="s">
        <v>561</v>
      </c>
      <c r="B3700" s="2" t="str">
        <f>IFERROR(__xludf.DUMMYFUNCTION("GOOGLETRANSLATE(A3700,""en"",""hi"")"),"एक मॉडल भाग के रूप में शो के दौरान रनवे चलता है।")</f>
        <v>एक मॉडल भाग के रूप में शो के दौरान रनवे चलता है।</v>
      </c>
    </row>
    <row r="3701">
      <c r="A3701" s="1" t="s">
        <v>3663</v>
      </c>
      <c r="B3701" s="2" t="str">
        <f>IFERROR(__xludf.DUMMYFUNCTION("GOOGLETRANSLATE(A3701,""en"",""hi"")"),"ऑटोमोबाइल मॉडल केवल सभी - इलेक्ट्रिक वाहन है, लेकिन यह जल्द ही बदल जाएगा।")</f>
        <v>ऑटोमोबाइल मॉडल केवल सभी - इलेक्ट्रिक वाहन है, लेकिन यह जल्द ही बदल जाएगा।</v>
      </c>
    </row>
    <row r="3702">
      <c r="A3702" s="1" t="s">
        <v>3664</v>
      </c>
      <c r="B3702" s="2" t="str">
        <f>IFERROR(__xludf.DUMMYFUNCTION("GOOGLETRANSLATE(A3702,""en"",""hi"")"),"शेर बारिश के माध्यम से चलते हुए")</f>
        <v>शेर बारिश के माध्यम से चलते हुए</v>
      </c>
    </row>
    <row r="3703">
      <c r="A3703" s="1" t="s">
        <v>3665</v>
      </c>
      <c r="B3703" s="2" t="str">
        <f>IFERROR(__xludf.DUMMYFUNCTION("GOOGLETRANSLATE(A3703,""en"",""hi"")"),"दहलीज पर चित्रकारी: चित्रकारी कलाकार और शैक्षिक संस्थान परिसर में चित्रकारी कलाकार")</f>
        <v>दहलीज पर चित्रकारी: चित्रकारी कलाकार और शैक्षिक संस्थान परिसर में चित्रकारी कलाकार</v>
      </c>
    </row>
    <row r="3704">
      <c r="A3704" s="1" t="s">
        <v>3666</v>
      </c>
      <c r="B3704" s="2" t="str">
        <f>IFERROR(__xludf.DUMMYFUNCTION("GOOGLETRANSLATE(A3704,""en"",""hi"")"),"ध्वज के साथ सजाए गए 3 डी प्रतिपादन गेंद")</f>
        <v>ध्वज के साथ सजाए गए 3 डी प्रतिपादन गेंद</v>
      </c>
    </row>
    <row r="3705">
      <c r="A3705" s="1" t="s">
        <v>3667</v>
      </c>
      <c r="B3705" s="2" t="str">
        <f>IFERROR(__xludf.DUMMYFUNCTION("GOOGLETRANSLATE(A3705,""en"",""hi"")"),"छवि के शीर्ष में रोशनी के साथ नीली धातु सार पृष्ठभूमि")</f>
        <v>छवि के शीर्ष में रोशनी के साथ नीली धातु सार पृष्ठभूमि</v>
      </c>
    </row>
    <row r="3706">
      <c r="A3706" s="1" t="s">
        <v>3668</v>
      </c>
      <c r="B3706" s="2" t="str">
        <f>IFERROR(__xludf.DUMMYFUNCTION("GOOGLETRANSLATE(A3706,""en"",""hi"")"),"व्यक्ति के बाहर देखा व्यक्ति दिखाता है।")</f>
        <v>व्यक्ति के बाहर देखा व्यक्ति दिखाता है।</v>
      </c>
    </row>
    <row r="3707">
      <c r="A3707" s="1" t="s">
        <v>3669</v>
      </c>
      <c r="B3707" s="2" t="str">
        <f>IFERROR(__xludf.DUMMYFUNCTION("GOOGLETRANSLATE(A3707,""en"",""hi"")"),"डच गोल्डन एज ​​आर्टवर्क द्वारा प्रसिद्ध 17 वीं शताब्दी की पेंटिंग का विवरण")</f>
        <v>डच गोल्डन एज ​​आर्टवर्क द्वारा प्रसिद्ध 17 वीं शताब्दी की पेंटिंग का विवरण</v>
      </c>
    </row>
    <row r="3708">
      <c r="A3708" s="1" t="s">
        <v>3670</v>
      </c>
      <c r="B3708" s="2" t="str">
        <f>IFERROR(__xludf.DUMMYFUNCTION("GOOGLETRANSLATE(A3708,""en"",""hi"")"),"फुटबॉल खिलाड़ी व्यक्ति लहरें राष्ट्रीय ध्वज क्योंकि वह स्टेडियम में फुटबॉल टीम के खिलाफ फुटबॉल मैच के बाद चैंपियनशिप मनाते हैं।")</f>
        <v>फुटबॉल खिलाड़ी व्यक्ति लहरें राष्ट्रीय ध्वज क्योंकि वह स्टेडियम में फुटबॉल टीम के खिलाफ फुटबॉल मैच के बाद चैंपियनशिप मनाते हैं।</v>
      </c>
    </row>
    <row r="3709">
      <c r="A3709" s="1" t="s">
        <v>3671</v>
      </c>
      <c r="B3709" s="2" t="str">
        <f>IFERROR(__xludf.DUMMYFUNCTION("GOOGLETRANSLATE(A3709,""en"",""hi"")"),"आविष्कारक द्वारा भेजे गए स्टोर और पब")</f>
        <v>आविष्कारक द्वारा भेजे गए स्टोर और पब</v>
      </c>
    </row>
    <row r="3710">
      <c r="A3710" s="1" t="s">
        <v>3672</v>
      </c>
      <c r="B3710" s="2" t="str">
        <f>IFERROR(__xludf.DUMMYFUNCTION("GOOGLETRANSLATE(A3710,""en"",""hi"")"),"टेलीविजन शो मेजबान में एक शहर के बाहर एक विरोध में एक विरोध में हिस्सा लिया")</f>
        <v>टेलीविजन शो मेजबान में एक शहर के बाहर एक विरोध में एक विरोध में हिस्सा लिया</v>
      </c>
    </row>
    <row r="3711">
      <c r="A3711" s="1" t="s">
        <v>3673</v>
      </c>
      <c r="B3711" s="2" t="str">
        <f>IFERROR(__xludf.DUMMYFUNCTION("GOOGLETRANSLATE(A3711,""en"",""hi"")"),"इस आधुनिक घर के अंदर कदम, सफेद दीवारों को एक समकालीन और minimalist इंटीरियर के लिए काले लकड़ी के तल और काले तत्वों के साथ जोड़ा गया है।")</f>
        <v>इस आधुनिक घर के अंदर कदम, सफेद दीवारों को एक समकालीन और minimalist इंटीरियर के लिए काले लकड़ी के तल और काले तत्वों के साथ जोड़ा गया है।</v>
      </c>
    </row>
    <row r="3712">
      <c r="A3712" s="1" t="s">
        <v>3674</v>
      </c>
      <c r="B3712" s="2" t="str">
        <f>IFERROR(__xludf.DUMMYFUNCTION("GOOGLETRANSLATE(A3712,""en"",""hi"")"),"बच्चों के जन्मदिन की पार्टी में उसके ब्रेसिज़ के साथ चित्रित व्यक्ति")</f>
        <v>बच्चों के जन्मदिन की पार्टी में उसके ब्रेसिज़ के साथ चित्रित व्यक्ति</v>
      </c>
    </row>
    <row r="3713">
      <c r="A3713" s="1" t="s">
        <v>3675</v>
      </c>
      <c r="B3713" s="2" t="str">
        <f>IFERROR(__xludf.DUMMYFUNCTION("GOOGLETRANSLATE(A3713,""en"",""hi"")"),"जंगल में रनिंग")</f>
        <v>जंगल में रनिंग</v>
      </c>
    </row>
    <row r="3714">
      <c r="A3714" s="1" t="s">
        <v>3676</v>
      </c>
      <c r="B3714" s="2" t="str">
        <f>IFERROR(__xludf.DUMMYFUNCTION("GOOGLETRANSLATE(A3714,""en"",""hi"")"),"विपत्ति में खिलने वाला फूल सबसे दुर्लभ और सुंदर है।")</f>
        <v>विपत्ति में खिलने वाला फूल सबसे दुर्लभ और सुंदर है।</v>
      </c>
    </row>
    <row r="3715">
      <c r="A3715" s="1" t="s">
        <v>3677</v>
      </c>
      <c r="B3715" s="2" t="str">
        <f>IFERROR(__xludf.DUMMYFUNCTION("GOOGLETRANSLATE(A3715,""en"",""hi"")"),"शैलियों की बहुमुखी प्रतिभा की वजह से आधा आधा शादी के हेयर स्टाइल लगभग किसी भी दुल्हन चापलूसी।")</f>
        <v>शैलियों की बहुमुखी प्रतिभा की वजह से आधा आधा शादी के हेयर स्टाइल लगभग किसी भी दुल्हन चापलूसी।</v>
      </c>
    </row>
    <row r="3716">
      <c r="A3716" s="1" t="s">
        <v>3678</v>
      </c>
      <c r="B3716" s="2" t="str">
        <f>IFERROR(__xludf.DUMMYFUNCTION("GOOGLETRANSLATE(A3716,""en"",""hi"")"),"अपनी नाव का एक चित्र पोस्ट करें")</f>
        <v>अपनी नाव का एक चित्र पोस्ट करें</v>
      </c>
    </row>
    <row r="3717">
      <c r="A3717" s="1" t="s">
        <v>3679</v>
      </c>
      <c r="B3717" s="2" t="str">
        <f>IFERROR(__xludf.DUMMYFUNCTION("GOOGLETRANSLATE(A3717,""en"",""hi"")"),"जामुन के साथ चेरी की शाखा")</f>
        <v>जामुन के साथ चेरी की शाखा</v>
      </c>
    </row>
    <row r="3718">
      <c r="A3718" s="1" t="s">
        <v>3680</v>
      </c>
      <c r="B3718" s="2" t="str">
        <f>IFERROR(__xludf.DUMMYFUNCTION("GOOGLETRANSLATE(A3718,""en"",""hi"")"),"एक शहर को पाठकों द्वारा सूर्यास्त देखने के लिए शीर्ष स्थानों में से एक के रूप में मतदान किया गया था।")</f>
        <v>एक शहर को पाठकों द्वारा सूर्यास्त देखने के लिए शीर्ष स्थानों में से एक के रूप में मतदान किया गया था।</v>
      </c>
    </row>
    <row r="3719">
      <c r="A3719" s="1" t="s">
        <v>3681</v>
      </c>
      <c r="B3719" s="2" t="str">
        <f>IFERROR(__xludf.DUMMYFUNCTION("GOOGLETRANSLATE(A3719,""en"",""hi"")"),"पुरस्कार के दौरान टीवी व्यक्तित्व और देश पॉप कलाकार")</f>
        <v>पुरस्कार के दौरान टीवी व्यक्तित्व और देश पॉप कलाकार</v>
      </c>
    </row>
    <row r="3720">
      <c r="A3720" s="1" t="s">
        <v>3682</v>
      </c>
      <c r="B3720" s="2" t="str">
        <f>IFERROR(__xludf.DUMMYFUNCTION("GOOGLETRANSLATE(A3720,""en"",""hi"")"),"झील के किनारे में पुराने पेड़।")</f>
        <v>झील के किनारे में पुराने पेड़।</v>
      </c>
    </row>
    <row r="3721">
      <c r="A3721" s="1" t="s">
        <v>3683</v>
      </c>
      <c r="B3721" s="2" t="str">
        <f>IFERROR(__xludf.DUMMYFUNCTION("GOOGLETRANSLATE(A3721,""en"",""hi"")"),"इस हैंडआउट छवि में स्पोर्ट्स एसोसिएशन द्वारा प्रदान की गई छवि, एक प्रशिक्षण सत्र के दौरान खिलाड़ियों को गर्म करने के रूप में एक सामान्य दृश्य।")</f>
        <v>इस हैंडआउट छवि में स्पोर्ट्स एसोसिएशन द्वारा प्रदान की गई छवि, एक प्रशिक्षण सत्र के दौरान खिलाड़ियों को गर्म करने के रूप में एक सामान्य दृश्य।</v>
      </c>
    </row>
    <row r="3722">
      <c r="A3722" s="1" t="s">
        <v>3684</v>
      </c>
      <c r="B3722" s="2" t="str">
        <f>IFERROR(__xludf.DUMMYFUNCTION("GOOGLETRANSLATE(A3722,""en"",""hi"")"),"मास्टर बाथरूम में नए अद्यतन स्नान!")</f>
        <v>मास्टर बाथरूम में नए अद्यतन स्नान!</v>
      </c>
    </row>
    <row r="3723">
      <c r="A3723" s="1" t="s">
        <v>3685</v>
      </c>
      <c r="B3723" s="2" t="str">
        <f>IFERROR(__xludf.DUMMYFUNCTION("GOOGLETRANSLATE(A3723,""en"",""hi"")"),"कलाकार का गायक और व्यक्ति पिरामिड चरण पर प्रदर्शन करता है")</f>
        <v>कलाकार का गायक और व्यक्ति पिरामिड चरण पर प्रदर्शन करता है</v>
      </c>
    </row>
    <row r="3724">
      <c r="A3724" s="1" t="s">
        <v>3686</v>
      </c>
      <c r="B3724" s="2" t="str">
        <f>IFERROR(__xludf.DUMMYFUNCTION("GOOGLETRANSLATE(A3724,""en"",""hi"")"),"बंद - एक बार्बेड तार बाड़ के पीछे एक घोड़े का")</f>
        <v>बंद - एक बार्बेड तार बाड़ के पीछे एक घोड़े का</v>
      </c>
    </row>
    <row r="3725">
      <c r="A3725" s="1" t="s">
        <v>3687</v>
      </c>
      <c r="B3725" s="2" t="str">
        <f>IFERROR(__xludf.DUMMYFUNCTION("GOOGLETRANSLATE(A3725,""en"",""hi"")"),"अंधेरे नीली पृष्ठभूमि पर पुष्प पुष्पांजलि।")</f>
        <v>अंधेरे नीली पृष्ठभूमि पर पुष्प पुष्पांजलि।</v>
      </c>
    </row>
    <row r="3726">
      <c r="A3726" s="1" t="s">
        <v>3688</v>
      </c>
      <c r="B3726" s="2" t="str">
        <f>IFERROR(__xludf.DUMMYFUNCTION("GOOGLETRANSLATE(A3726,""en"",""hi"")"),"कटा हुआ टुकड़ों के साथ देहाती मेज पर बकरी पनीर।")</f>
        <v>कटा हुआ टुकड़ों के साथ देहाती मेज पर बकरी पनीर।</v>
      </c>
    </row>
    <row r="3727">
      <c r="A3727" s="1" t="s">
        <v>3689</v>
      </c>
      <c r="B3727" s="2" t="str">
        <f>IFERROR(__xludf.DUMMYFUNCTION("GOOGLETRANSLATE(A3727,""en"",""hi"")"),"यह बकरी कुछ भोजन पाने की कोशिश कर रहे बाड़ पर खड़ी थी।")</f>
        <v>यह बकरी कुछ भोजन पाने की कोशिश कर रहे बाड़ पर खड़ी थी।</v>
      </c>
    </row>
    <row r="3728">
      <c r="A3728" s="1" t="s">
        <v>3690</v>
      </c>
      <c r="B3728" s="2" t="str">
        <f>IFERROR(__xludf.DUMMYFUNCTION("GOOGLETRANSLATE(A3728,""en"",""hi"")"),"एक प्रशिक्षण सत्र के दौरान व्यक्ति का व्यक्ति गेंद के साथ चलता है।")</f>
        <v>एक प्रशिक्षण सत्र के दौरान व्यक्ति का व्यक्ति गेंद के साथ चलता है।</v>
      </c>
    </row>
    <row r="3729">
      <c r="A3729" s="1" t="s">
        <v>3691</v>
      </c>
      <c r="B3729" s="2" t="str">
        <f>IFERROR(__xludf.DUMMYFUNCTION("GOOGLETRANSLATE(A3729,""en"",""hi"")"),"बारिश जंगल में सड़क।")</f>
        <v>बारिश जंगल में सड़क।</v>
      </c>
    </row>
    <row r="3730">
      <c r="A3730" s="1" t="s">
        <v>3692</v>
      </c>
      <c r="B3730" s="2" t="str">
        <f>IFERROR(__xludf.DUMMYFUNCTION("GOOGLETRANSLATE(A3730,""en"",""hi"")"),"चैनल में एक बड़ा गोंडोला दीवार भित्तिचित्र")</f>
        <v>चैनल में एक बड़ा गोंडोला दीवार भित्तिचित्र</v>
      </c>
    </row>
    <row r="3731">
      <c r="A3731" s="1" t="s">
        <v>3693</v>
      </c>
      <c r="B3731" s="2" t="str">
        <f>IFERROR(__xludf.DUMMYFUNCTION("GOOGLETRANSLATE(A3731,""en"",""hi"")"),"संगीत समूह त्यौहार के दिन के दौरान ऑनस्टेज करता है।")</f>
        <v>संगीत समूह त्यौहार के दिन के दौरान ऑनस्टेज करता है।</v>
      </c>
    </row>
    <row r="3732">
      <c r="A3732" s="1" t="s">
        <v>3694</v>
      </c>
      <c r="B3732" s="2" t="str">
        <f>IFERROR(__xludf.DUMMYFUNCTION("GOOGLETRANSLATE(A3732,""en"",""hi"")"),"कदम से देखा गया बाजार, खरीदे गए सामान ले जाने वाले लोगों के साथ")</f>
        <v>कदम से देखा गया बाजार, खरीदे गए सामान ले जाने वाले लोगों के साथ</v>
      </c>
    </row>
    <row r="3733">
      <c r="A3733" s="1" t="s">
        <v>3695</v>
      </c>
      <c r="B3733" s="2" t="str">
        <f>IFERROR(__xludf.DUMMYFUNCTION("GOOGLETRANSLATE(A3733,""en"",""hi"")"),"कोच भाग के रूप में पहले पैर के अंतिम मैच के दौरान देखता है।")</f>
        <v>कोच भाग के रूप में पहले पैर के अंतिम मैच के दौरान देखता है।</v>
      </c>
    </row>
    <row r="3734">
      <c r="A3734" s="1" t="s">
        <v>3696</v>
      </c>
      <c r="B3734" s="2" t="str">
        <f>IFERROR(__xludf.DUMMYFUNCTION("GOOGLETRANSLATE(A3734,""en"",""hi"")"),"एक घटना में प्रदर्शन करने वाला आदमी")</f>
        <v>एक घटना में प्रदर्शन करने वाला आदमी</v>
      </c>
    </row>
    <row r="3735">
      <c r="A3735" s="1" t="s">
        <v>3697</v>
      </c>
      <c r="B3735" s="2" t="str">
        <f>IFERROR(__xludf.DUMMYFUNCTION("GOOGLETRANSLATE(A3735,""en"",""hi"")"),"उड़ान में पुराने बर्बाद घर और सफेद कबूतर की खिड़की")</f>
        <v>उड़ान में पुराने बर्बाद घर और सफेद कबूतर की खिड़की</v>
      </c>
    </row>
    <row r="3736">
      <c r="A3736" s="1" t="s">
        <v>3698</v>
      </c>
      <c r="B3736" s="2" t="str">
        <f>IFERROR(__xludf.DUMMYFUNCTION("GOOGLETRANSLATE(A3736,""en"",""hi"")"),"Premiere के दौरान व्यक्ति - आगमन।")</f>
        <v>Premiere के दौरान व्यक्ति - आगमन।</v>
      </c>
    </row>
    <row r="3737">
      <c r="A3737" s="1" t="s">
        <v>3699</v>
      </c>
      <c r="B3737" s="2" t="str">
        <f>IFERROR(__xludf.DUMMYFUNCTION("GOOGLETRANSLATE(A3737,""en"",""hi"")"),"सड़क के साथ संगम पर देश")</f>
        <v>सड़क के साथ संगम पर देश</v>
      </c>
    </row>
    <row r="3738">
      <c r="A3738" s="1" t="s">
        <v>3700</v>
      </c>
      <c r="B3738" s="2" t="str">
        <f>IFERROR(__xludf.DUMMYFUNCTION("GOOGLETRANSLATE(A3738,""en"",""hi"")"),"वर्गों के साथ एक नीला और हरा सार पृष्ठभूमि डिजाइन")</f>
        <v>वर्गों के साथ एक नीला और हरा सार पृष्ठभूमि डिजाइन</v>
      </c>
    </row>
    <row r="3739">
      <c r="A3739" s="1" t="s">
        <v>3701</v>
      </c>
      <c r="B3739" s="2" t="str">
        <f>IFERROR(__xludf.DUMMYFUNCTION("GOOGLETRANSLATE(A3739,""en"",""hi"")"),"ध्वज की सार छवि")</f>
        <v>ध्वज की सार छवि</v>
      </c>
    </row>
    <row r="3740">
      <c r="A3740" s="1" t="s">
        <v>3702</v>
      </c>
      <c r="B3740" s="2" t="str">
        <f>IFERROR(__xludf.DUMMYFUNCTION("GOOGLETRANSLATE(A3740,""en"",""hi"")"),"एक सफेद पृष्ठभूमि पर बैठे लोगों के वेक्टर सिल्हूट।")</f>
        <v>एक सफेद पृष्ठभूमि पर बैठे लोगों के वेक्टर सिल्हूट।</v>
      </c>
    </row>
    <row r="3741">
      <c r="A3741" s="1" t="s">
        <v>3703</v>
      </c>
      <c r="B3741" s="2" t="str">
        <f>IFERROR(__xludf.DUMMYFUNCTION("GOOGLETRANSLATE(A3741,""en"",""hi"")"),"पर्वत श्रृंखला के बीच एक घुमावदार सड़क के साथ परिदृश्य")</f>
        <v>पर्वत श्रृंखला के बीच एक घुमावदार सड़क के साथ परिदृश्य</v>
      </c>
    </row>
    <row r="3742">
      <c r="A3742" s="1" t="s">
        <v>3704</v>
      </c>
      <c r="B3742" s="2" t="str">
        <f>IFERROR(__xludf.DUMMYFUNCTION("GOOGLETRANSLATE(A3742,""en"",""hi"")"),"साइड के साथ छोटे बाल उठा")</f>
        <v>साइड के साथ छोटे बाल उठा</v>
      </c>
    </row>
    <row r="3743">
      <c r="A3743" s="1" t="s">
        <v>3705</v>
      </c>
      <c r="B3743" s="2" t="str">
        <f>IFERROR(__xludf.DUMMYFUNCTION("GOOGLETRANSLATE(A3743,""en"",""hi"")"),"एक आदमी कंप्यूटर को देखता है जो लोगो को प्रदर्शित करता है, जबकि एक कप कॉफी के साथ बैठे")</f>
        <v>एक आदमी कंप्यूटर को देखता है जो लोगो को प्रदर्शित करता है, जबकि एक कप कॉफी के साथ बैठे</v>
      </c>
    </row>
    <row r="3744">
      <c r="A3744" s="1" t="s">
        <v>3706</v>
      </c>
      <c r="B3744" s="2" t="str">
        <f>IFERROR(__xludf.DUMMYFUNCTION("GOOGLETRANSLATE(A3744,""en"",""hi"")"),"एक अच्छी मछली के साथ व्यक्ति")</f>
        <v>एक अच्छी मछली के साथ व्यक्ति</v>
      </c>
    </row>
    <row r="3745">
      <c r="A3745" s="1" t="s">
        <v>2023</v>
      </c>
      <c r="B3745" s="2" t="str">
        <f>IFERROR(__xludf.DUMMYFUNCTION("GOOGLETRANSLATE(A3745,""en"",""hi"")"),"एक मॉडल घटना के दौरान फैशन शो में रनवे चलता है।")</f>
        <v>एक मॉडल घटना के दौरान फैशन शो में रनवे चलता है।</v>
      </c>
    </row>
    <row r="3746">
      <c r="A3746" s="1" t="s">
        <v>3707</v>
      </c>
      <c r="B3746" s="2" t="str">
        <f>IFERROR(__xludf.DUMMYFUNCTION("GOOGLETRANSLATE(A3746,""en"",""hi"")"),"समुद्र तट कोंडो से थोड़ी पैदल दूरी पर चलता है")</f>
        <v>समुद्र तट कोंडो से थोड़ी पैदल दूरी पर चलता है</v>
      </c>
    </row>
    <row r="3747">
      <c r="A3747" s="1" t="s">
        <v>3708</v>
      </c>
      <c r="B3747" s="2" t="str">
        <f>IFERROR(__xludf.DUMMYFUNCTION("GOOGLETRANSLATE(A3747,""en"",""hi"")"),"आप इन जटिल टुकड़ों के साथ रात भर नृत्य की तरह महसूस करेंगे।")</f>
        <v>आप इन जटिल टुकड़ों के साथ रात भर नृत्य की तरह महसूस करेंगे।</v>
      </c>
    </row>
    <row r="3748">
      <c r="A3748" s="1" t="s">
        <v>3709</v>
      </c>
      <c r="B3748" s="2" t="str">
        <f>IFERROR(__xludf.DUMMYFUNCTION("GOOGLETRANSLATE(A3748,""en"",""hi"")"),"छवि में हो सकता है: व्यक्ति, मुस्कुराते हुए, एक संगीत वाद्ययंत्र बजाना, मंच और इनडोर पर")</f>
        <v>छवि में हो सकता है: व्यक्ति, मुस्कुराते हुए, एक संगीत वाद्ययंत्र बजाना, मंच और इनडोर पर</v>
      </c>
    </row>
    <row r="3749">
      <c r="A3749" s="1" t="s">
        <v>3710</v>
      </c>
      <c r="B3749" s="2" t="str">
        <f>IFERROR(__xludf.DUMMYFUNCTION("GOOGLETRANSLATE(A3749,""en"",""hi"")"),"व्यावसायिक रसोइयों की टीम एक वाणिज्यिक रसोई में भोजन की तैयारी और खाना पकाने।")</f>
        <v>व्यावसायिक रसोइयों की टीम एक वाणिज्यिक रसोई में भोजन की तैयारी और खाना पकाने।</v>
      </c>
    </row>
    <row r="3750">
      <c r="A3750" s="1" t="s">
        <v>3711</v>
      </c>
      <c r="B3750" s="2" t="str">
        <f>IFERROR(__xludf.DUMMYFUNCTION("GOOGLETRANSLATE(A3750,""en"",""hi"")"),"एक स्मारिका की दुकान में बिक्री के लिए टोपी")</f>
        <v>एक स्मारिका की दुकान में बिक्री के लिए टोपी</v>
      </c>
    </row>
    <row r="3751">
      <c r="A3751" s="1" t="s">
        <v>3712</v>
      </c>
      <c r="B3751" s="2" t="str">
        <f>IFERROR(__xludf.DUMMYFUNCTION("GOOGLETRANSLATE(A3751,""en"",""hi"")"),"संगठन वास्तुकला में सबसे बड़े नामों का स्वागत करता है")</f>
        <v>संगठन वास्तुकला में सबसे बड़े नामों का स्वागत करता है</v>
      </c>
    </row>
    <row r="3752">
      <c r="A3752" s="1" t="s">
        <v>3713</v>
      </c>
      <c r="B3752" s="2" t="str">
        <f>IFERROR(__xludf.DUMMYFUNCTION("GOOGLETRANSLATE(A3752,""en"",""hi"")"),"सफेद पृष्ठभूमि पर कुत्ता नस्ल")</f>
        <v>सफेद पृष्ठभूमि पर कुत्ता नस्ल</v>
      </c>
    </row>
    <row r="3753">
      <c r="A3753" s="1" t="s">
        <v>3714</v>
      </c>
      <c r="B3753" s="2" t="str">
        <f>IFERROR(__xludf.DUMMYFUNCTION("GOOGLETRANSLATE(A3753,""en"",""hi"")"),"मोटरवे और रोशनी की रोशनी की सिविल पैरिश शाम को देखी गई")</f>
        <v>मोटरवे और रोशनी की रोशनी की सिविल पैरिश शाम को देखी गई</v>
      </c>
    </row>
    <row r="3754">
      <c r="A3754" s="1" t="s">
        <v>3715</v>
      </c>
      <c r="B3754" s="2" t="str">
        <f>IFERROR(__xludf.DUMMYFUNCTION("GOOGLETRANSLATE(A3754,""en"",""hi"")"),"पुराने टैंकों के समोच्च।")</f>
        <v>पुराने टैंकों के समोच्च।</v>
      </c>
    </row>
    <row r="3755">
      <c r="A3755" s="1" t="s">
        <v>3716</v>
      </c>
      <c r="B3755" s="2" t="str">
        <f>IFERROR(__xludf.DUMMYFUNCTION("GOOGLETRANSLATE(A3755,""en"",""hi"")"),"कोकेशियान महिलाएं पृष्ठभूमि पर तम्बू के साथ शिविर में बोनफायर में गेंदबाज में खाना पकाती हैं।")</f>
        <v>कोकेशियान महिलाएं पृष्ठभूमि पर तम्बू के साथ शिविर में बोनफायर में गेंदबाज में खाना पकाती हैं।</v>
      </c>
    </row>
    <row r="3756">
      <c r="A3756" s="1" t="s">
        <v>3717</v>
      </c>
      <c r="B3756" s="2" t="str">
        <f>IFERROR(__xludf.DUMMYFUNCTION("GOOGLETRANSLATE(A3756,""en"",""hi"")"),"पिता और पुत्र एक बिस्तर में सोते हैं")</f>
        <v>पिता और पुत्र एक बिस्तर में सोते हैं</v>
      </c>
    </row>
    <row r="3757">
      <c r="A3757" s="1" t="s">
        <v>3718</v>
      </c>
      <c r="B3757" s="2" t="str">
        <f>IFERROR(__xludf.DUMMYFUNCTION("GOOGLETRANSLATE(A3757,""en"",""hi"")"),"एक सुंदर आदमी का पोर्ट्रेट चित्र खिड़की के साथ एक शहरी पृष्ठभूमि के खिलाफ ध्यान और योग का अभ्यास करें और काले लकड़ी के फर्श पर लाल ईंट की दीवार")</f>
        <v>एक सुंदर आदमी का पोर्ट्रेट चित्र खिड़की के साथ एक शहरी पृष्ठभूमि के खिलाफ ध्यान और योग का अभ्यास करें और काले लकड़ी के फर्श पर लाल ईंट की दीवार</v>
      </c>
    </row>
    <row r="3758">
      <c r="A3758" s="1" t="s">
        <v>3719</v>
      </c>
      <c r="B3758" s="2" t="str">
        <f>IFERROR(__xludf.DUMMYFUNCTION("GOOGLETRANSLATE(A3758,""en"",""hi"")"),"विंटेज किड्स रूम जो समय की परीक्षा में खड़े हैं")</f>
        <v>विंटेज किड्स रूम जो समय की परीक्षा में खड़े हैं</v>
      </c>
    </row>
    <row r="3759">
      <c r="A3759" s="1" t="s">
        <v>3720</v>
      </c>
      <c r="B3759" s="2" t="str">
        <f>IFERROR(__xludf.DUMMYFUNCTION("GOOGLETRANSLATE(A3759,""en"",""hi"")"),"एक बोल और बागवानी पर बैठे एक वरिष्ठ सफेद महिला का वेक्टर ग्राफिक")</f>
        <v>एक बोल और बागवानी पर बैठे एक वरिष्ठ सफेद महिला का वेक्टर ग्राफिक</v>
      </c>
    </row>
    <row r="3760">
      <c r="A3760" s="1" t="s">
        <v>3721</v>
      </c>
      <c r="B3760" s="2" t="str">
        <f>IFERROR(__xludf.DUMMYFUNCTION("GOOGLETRANSLATE(A3760,""en"",""hi"")"),"यह वह है जो फोटोग्राफरों को सुरम्य गुणों की तलाश में खींचता है।")</f>
        <v>यह वह है जो फोटोग्राफरों को सुरम्य गुणों की तलाश में खींचता है।</v>
      </c>
    </row>
    <row r="3761">
      <c r="A3761" s="1" t="s">
        <v>3722</v>
      </c>
      <c r="B3761" s="2" t="str">
        <f>IFERROR(__xludf.DUMMYFUNCTION("GOOGLETRANSLATE(A3761,""en"",""hi"")"),"उद्यम वित्त पोषित कंपनी में ड्राइविंग ऑटोमोबाइल मॉडल")</f>
        <v>उद्यम वित्त पोषित कंपनी में ड्राइविंग ऑटोमोबाइल मॉडल</v>
      </c>
    </row>
    <row r="3762">
      <c r="A3762" s="1" t="s">
        <v>3723</v>
      </c>
      <c r="B3762" s="2" t="str">
        <f>IFERROR(__xludf.DUMMYFUNCTION("GOOGLETRANSLATE(A3762,""en"",""hi"")"),"एक दुकान की खिड़की में सोने के कंगन")</f>
        <v>एक दुकान की खिड़की में सोने के कंगन</v>
      </c>
    </row>
    <row r="3763">
      <c r="A3763" s="1" t="s">
        <v>3724</v>
      </c>
      <c r="B3763" s="2" t="str">
        <f>IFERROR(__xludf.DUMMYFUNCTION("GOOGLETRANSLATE(A3763,""en"",""hi"")"),"दुनिया भर में कंक्रीट काउंटरटॉप छात्र")</f>
        <v>दुनिया भर में कंक्रीट काउंटरटॉप छात्र</v>
      </c>
    </row>
    <row r="3764">
      <c r="A3764" s="1" t="s">
        <v>3725</v>
      </c>
      <c r="B3764" s="2" t="str">
        <f>IFERROR(__xludf.DUMMYFUNCTION("GOOGLETRANSLATE(A3764,""en"",""hi"")"),"समुद्र में सभी मछलियों में से, मुझे खुशी है कि आपने मुझे चुना है!")</f>
        <v>समुद्र में सभी मछलियों में से, मुझे खुशी है कि आपने मुझे चुना है!</v>
      </c>
    </row>
    <row r="3765">
      <c r="A3765" s="1" t="s">
        <v>3726</v>
      </c>
      <c r="B3765" s="2" t="str">
        <f>IFERROR(__xludf.DUMMYFUNCTION("GOOGLETRANSLATE(A3765,""en"",""hi"")"),"व्यक्ति का चर्च और व्यक्ति की मूर्ति")</f>
        <v>व्यक्ति का चर्च और व्यक्ति की मूर्ति</v>
      </c>
    </row>
    <row r="3766">
      <c r="A3766" s="1" t="s">
        <v>3727</v>
      </c>
      <c r="B3766" s="2" t="str">
        <f>IFERROR(__xludf.DUMMYFUNCTION("GOOGLETRANSLATE(A3766,""en"",""hi"")"),"एक घर पार्टी में किशोर जोड़े")</f>
        <v>एक घर पार्टी में किशोर जोड़े</v>
      </c>
    </row>
    <row r="3767">
      <c r="A3767" s="1" t="s">
        <v>3728</v>
      </c>
      <c r="B3767" s="2" t="str">
        <f>IFERROR(__xludf.DUMMYFUNCTION("GOOGLETRANSLATE(A3767,""en"",""hi"")"),"फोटो: राष्ट्रीय ध्वज के नीले, सफेद और लाल रंगों को पाल पर प्रक्षेपित किया जाता है।")</f>
        <v>फोटो: राष्ट्रीय ध्वज के नीले, सफेद और लाल रंगों को पाल पर प्रक्षेपित किया जाता है।</v>
      </c>
    </row>
    <row r="3768">
      <c r="A3768" s="1" t="s">
        <v>3729</v>
      </c>
      <c r="B3768" s="2" t="str">
        <f>IFERROR(__xludf.DUMMYFUNCTION("GOOGLETRANSLATE(A3768,""en"",""hi"")"),"सफेद पृष्ठभूमि पर एक कुत्ते का पोर्ट्रेट")</f>
        <v>सफेद पृष्ठभूमि पर एक कुत्ते का पोर्ट्रेट</v>
      </c>
    </row>
    <row r="3769">
      <c r="A3769" s="1" t="s">
        <v>3730</v>
      </c>
      <c r="B3769" s="2" t="str">
        <f>IFERROR(__xludf.DUMMYFUNCTION("GOOGLETRANSLATE(A3769,""en"",""hi"")"),"महिला समुद्र के सामने सूर्यास्त के दौरान अलग योग स्थिति कर रही है")</f>
        <v>महिला समुद्र के सामने सूर्यास्त के दौरान अलग योग स्थिति कर रही है</v>
      </c>
    </row>
    <row r="3770">
      <c r="A3770" s="1" t="s">
        <v>3731</v>
      </c>
      <c r="B3770" s="2" t="str">
        <f>IFERROR(__xludf.DUMMYFUNCTION("GOOGLETRANSLATE(A3770,""en"",""hi"")"),"पॉप कलाकार पुरस्कार के दौरान प्रदर्शन करता है")</f>
        <v>पॉप कलाकार पुरस्कार के दौरान प्रदर्शन करता है</v>
      </c>
    </row>
    <row r="3771">
      <c r="A3771" s="1" t="s">
        <v>3732</v>
      </c>
      <c r="B3771" s="2" t="str">
        <f>IFERROR(__xludf.DUMMYFUNCTION("GOOGLETRANSLATE(A3771,""en"",""hi"")"),"कथा के काम की स्क्रीनिंग पर लोग ... चित्र")</f>
        <v>कथा के काम की स्क्रीनिंग पर लोग ... चित्र</v>
      </c>
    </row>
    <row r="3772">
      <c r="A3772" s="1" t="s">
        <v>3733</v>
      </c>
      <c r="B3772" s="2" t="str">
        <f>IFERROR(__xludf.DUMMYFUNCTION("GOOGLETRANSLATE(A3772,""en"",""hi"")"),"एक लड़का sprinklers के माध्यम से चल रहा है।")</f>
        <v>एक लड़का sprinklers के माध्यम से चल रहा है।</v>
      </c>
    </row>
    <row r="3773">
      <c r="A3773" s="1" t="s">
        <v>3734</v>
      </c>
      <c r="B3773" s="2" t="str">
        <f>IFERROR(__xludf.DUMMYFUNCTION("GOOGLETRANSLATE(A3773,""en"",""hi"")"),"यह एक बरसात की सुबह है क्योंकि सरकारी एजेंसी ने फूलों का प्रतिशत न्याय किया है")</f>
        <v>यह एक बरसात की सुबह है क्योंकि सरकारी एजेंसी ने फूलों का प्रतिशत न्याय किया है</v>
      </c>
    </row>
    <row r="3774">
      <c r="A3774" s="1" t="s">
        <v>3735</v>
      </c>
      <c r="B3774" s="2" t="str">
        <f>IFERROR(__xludf.DUMMYFUNCTION("GOOGLETRANSLATE(A3774,""en"",""hi"")"),"छवि में हो सकता है: व्यक्ति, मुस्कुराते हुए, मंच पर, एक संगीत वाद्ययंत्र, गिटार और इनडोर खेलना")</f>
        <v>छवि में हो सकता है: व्यक्ति, मुस्कुराते हुए, मंच पर, एक संगीत वाद्ययंत्र, गिटार और इनडोर खेलना</v>
      </c>
    </row>
    <row r="3775">
      <c r="A3775" s="1" t="s">
        <v>3736</v>
      </c>
      <c r="B3775" s="2" t="str">
        <f>IFERROR(__xludf.DUMMYFUNCTION("GOOGLETRANSLATE(A3775,""en"",""hi"")"),"दोहरी गाड़ी के रास्ते पर घर")</f>
        <v>दोहरी गाड़ी के रास्ते पर घर</v>
      </c>
    </row>
    <row r="3776">
      <c r="A3776" s="1" t="s">
        <v>3737</v>
      </c>
      <c r="B3776" s="2" t="str">
        <f>IFERROR(__xludf.DUMMYFUNCTION("GOOGLETRANSLATE(A3776,""en"",""hi"")"),"लाल पृष्ठभूमि पर पत्तियों और फूलों से युक्त एक महल की छत पर सुनहरी स्याही के साथ खींची गई एक पेंटिंग का पैटर्न।")</f>
        <v>लाल पृष्ठभूमि पर पत्तियों और फूलों से युक्त एक महल की छत पर सुनहरी स्याही के साथ खींची गई एक पेंटिंग का पैटर्न।</v>
      </c>
    </row>
    <row r="3777">
      <c r="A3777" s="1" t="s">
        <v>3738</v>
      </c>
      <c r="B3777" s="2" t="str">
        <f>IFERROR(__xludf.DUMMYFUNCTION("GOOGLETRANSLATE(A3777,""en"",""hi"")"),"युवा महिला अपने बच्चे के साथ प्राम में टहल रही है")</f>
        <v>युवा महिला अपने बच्चे के साथ प्राम में टहल रही है</v>
      </c>
    </row>
    <row r="3778">
      <c r="A3778" s="1" t="s">
        <v>3739</v>
      </c>
      <c r="B3778" s="2" t="str">
        <f>IFERROR(__xludf.DUMMYFUNCTION("GOOGLETRANSLATE(A3778,""en"",""hi"")"),"साइड से ऑटोमोबाइल मॉडल")</f>
        <v>साइड से ऑटोमोबाइल मॉडल</v>
      </c>
    </row>
    <row r="3779">
      <c r="A3779" s="1" t="s">
        <v>3740</v>
      </c>
      <c r="B3779" s="2" t="str">
        <f>IFERROR(__xludf.DUMMYFUNCTION("GOOGLETRANSLATE(A3779,""en"",""hi"")"),"पुलिस ने घटना के बाद गवाहों के लिए अपील जारी की है")</f>
        <v>पुलिस ने घटना के बाद गवाहों के लिए अपील जारी की है</v>
      </c>
    </row>
    <row r="3780">
      <c r="A3780" s="1" t="s">
        <v>3741</v>
      </c>
      <c r="B3780" s="2" t="str">
        <f>IFERROR(__xludf.DUMMYFUNCTION("GOOGLETRANSLATE(A3780,""en"",""hi"")"),"पर्वत श्रृंखला पर ट्रांजिट वाहन प्रकार")</f>
        <v>पर्वत श्रृंखला पर ट्रांजिट वाहन प्रकार</v>
      </c>
    </row>
    <row r="3781">
      <c r="A3781" s="1" t="s">
        <v>3742</v>
      </c>
      <c r="B3781" s="2" t="str">
        <f>IFERROR(__xludf.DUMMYFUNCTION("GOOGLETRANSLATE(A3781,""en"",""hi"")"),"सामुदायिक समारोह के उत्सव के लिए जटिल सुलेख के साथ व्यक्ति का चित्रण।")</f>
        <v>सामुदायिक समारोह के उत्सव के लिए जटिल सुलेख के साथ व्यक्ति का चित्रण।</v>
      </c>
    </row>
    <row r="3782">
      <c r="A3782" s="1" t="s">
        <v>3743</v>
      </c>
      <c r="B3782" s="2" t="str">
        <f>IFERROR(__xludf.DUMMYFUNCTION("GOOGLETRANSLATE(A3782,""en"",""hi"")"),"कला का मेट्रोपॉलिटन संग्रहालय, पहली मंजिल; निर्माण के दौरान पश्चिम का सामना करना।")</f>
        <v>कला का मेट्रोपॉलिटन संग्रहालय, पहली मंजिल; निर्माण के दौरान पश्चिम का सामना करना।</v>
      </c>
    </row>
    <row r="3783">
      <c r="A3783" s="1" t="s">
        <v>3744</v>
      </c>
      <c r="B3783" s="2" t="str">
        <f>IFERROR(__xludf.DUMMYFUNCTION("GOOGLETRANSLATE(A3783,""en"",""hi"")"),"अनाज के एक कटोरे को बंद करें क्योंकि दूध में डाला जाता है")</f>
        <v>अनाज के एक कटोरे को बंद करें क्योंकि दूध में डाला जाता है</v>
      </c>
    </row>
    <row r="3784">
      <c r="A3784" s="1" t="s">
        <v>3745</v>
      </c>
      <c r="B3784" s="2" t="str">
        <f>IFERROR(__xludf.DUMMYFUNCTION("GOOGLETRANSLATE(A3784,""en"",""hi"")"),"समुद्र तट पर कुछ चित्रित पेड़ों के माध्यम से धुंध के माध्यम से एक हल्की बर्फ फिल्मांकन स्थान पर पड़ता है।")</f>
        <v>समुद्र तट पर कुछ चित्रित पेड़ों के माध्यम से धुंध के माध्यम से एक हल्की बर्फ फिल्मांकन स्थान पर पड़ता है।</v>
      </c>
    </row>
    <row r="3785">
      <c r="A3785" s="1" t="s">
        <v>3746</v>
      </c>
      <c r="B3785" s="2" t="str">
        <f>IFERROR(__xludf.DUMMYFUNCTION("GOOGLETRANSLATE(A3785,""en"",""hi"")"),"पीपुल्स हाथों की टीम राष्ट्रीय ध्वज बढ़ाने, 3 डी प्रतिपादन सफेद पृष्ठभूमि पर अलग")</f>
        <v>पीपुल्स हाथों की टीम राष्ट्रीय ध्वज बढ़ाने, 3 डी प्रतिपादन सफेद पृष्ठभूमि पर अलग</v>
      </c>
    </row>
    <row r="3786">
      <c r="A3786" s="1" t="s">
        <v>3747</v>
      </c>
      <c r="B3786" s="2" t="str">
        <f>IFERROR(__xludf.DUMMYFUNCTION("GOOGLETRANSLATE(A3786,""en"",""hi"")"),"पॉप कलाकार मंच पर लाइव प्रदर्शन करता है।")</f>
        <v>पॉप कलाकार मंच पर लाइव प्रदर्शन करता है।</v>
      </c>
    </row>
    <row r="3787">
      <c r="A3787" s="1" t="s">
        <v>3748</v>
      </c>
      <c r="B3787" s="2" t="str">
        <f>IFERROR(__xludf.DUMMYFUNCTION("GOOGLETRANSLATE(A3787,""en"",""hi"")"),"एक हरी पत्ती पर बैठा लेडीबग।")</f>
        <v>एक हरी पत्ती पर बैठा लेडीबग।</v>
      </c>
    </row>
    <row r="3788">
      <c r="A3788" s="1" t="s">
        <v>3749</v>
      </c>
      <c r="B3788" s="2" t="str">
        <f>IFERROR(__xludf.DUMMYFUNCTION("GOOGLETRANSLATE(A3788,""en"",""hi"")"),"4K खुश वरिष्ठ पुरुष मित्र चैट और पार्क में बाहर एक साथ हंसते हुए")</f>
        <v>4K खुश वरिष्ठ पुरुष मित्र चैट और पार्क में बाहर एक साथ हंसते हुए</v>
      </c>
    </row>
    <row r="3789">
      <c r="A3789" s="1" t="s">
        <v>3750</v>
      </c>
      <c r="B3789" s="2" t="str">
        <f>IFERROR(__xludf.DUMMYFUNCTION("GOOGLETRANSLATE(A3789,""en"",""hi"")"),"एक शेल्फ पर प्राचीन पुस्तकों का ढेर")</f>
        <v>एक शेल्फ पर प्राचीन पुस्तकों का ढेर</v>
      </c>
    </row>
    <row r="3790">
      <c r="A3790" s="1" t="s">
        <v>3751</v>
      </c>
      <c r="B3790" s="2" t="str">
        <f>IFERROR(__xludf.DUMMYFUNCTION("GOOGLETRANSLATE(A3790,""en"",""hi"")"),"महान दावत की पूर्व संध्या पर - दिन और ऐतिहासिक घटना")</f>
        <v>महान दावत की पूर्व संध्या पर - दिन और ऐतिहासिक घटना</v>
      </c>
    </row>
    <row r="3791">
      <c r="A3791" s="1" t="s">
        <v>3752</v>
      </c>
      <c r="B3791" s="2" t="str">
        <f>IFERROR(__xludf.DUMMYFUNCTION("GOOGLETRANSLATE(A3791,""en"",""hi"")"),"लोगों को पता है कि एक घर को फिर से तैयार करते समय कर्क अपील हल्के से लेने की बात नहीं है।")</f>
        <v>लोगों को पता है कि एक घर को फिर से तैयार करते समय कर्क अपील हल्के से लेने की बात नहीं है।</v>
      </c>
    </row>
    <row r="3792">
      <c r="A3792" s="1" t="s">
        <v>3753</v>
      </c>
      <c r="B3792" s="2" t="str">
        <f>IFERROR(__xludf.DUMMYFUNCTION("GOOGLETRANSLATE(A3792,""en"",""hi"")"),"एक बच्चा बकरी घास में बैठता है")</f>
        <v>एक बच्चा बकरी घास में बैठता है</v>
      </c>
    </row>
    <row r="3793">
      <c r="A3793" s="1" t="s">
        <v>3754</v>
      </c>
      <c r="B3793" s="2" t="str">
        <f>IFERROR(__xludf.DUMMYFUNCTION("GOOGLETRANSLATE(A3793,""en"",""hi"")"),"कस्टम टेबल हमारे ग्राहकों में से एक के लिए बनाया गया है।")</f>
        <v>कस्टम टेबल हमारे ग्राहकों में से एक के लिए बनाया गया है।</v>
      </c>
    </row>
    <row r="3794">
      <c r="A3794" s="1" t="s">
        <v>3755</v>
      </c>
      <c r="B3794" s="2" t="str">
        <f>IFERROR(__xludf.DUMMYFUNCTION("GOOGLETRANSLATE(A3794,""en"",""hi"")"),"आश्चर्यजनक महल जो आपके सपनों से सीधे बाहर हैं")</f>
        <v>आश्चर्यजनक महल जो आपके सपनों से सीधे बाहर हैं</v>
      </c>
    </row>
    <row r="3795">
      <c r="A3795" s="1" t="s">
        <v>3756</v>
      </c>
      <c r="B3795" s="2" t="str">
        <f>IFERROR(__xludf.DUMMYFUNCTION("GOOGLETRANSLATE(A3795,""en"",""hi"")"),"ये एक गहरी बैंगनी पृष्ठभूमि में डेज़ी हैं।")</f>
        <v>ये एक गहरी बैंगनी पृष्ठभूमि में डेज़ी हैं।</v>
      </c>
    </row>
    <row r="3796">
      <c r="A3796" s="1" t="s">
        <v>3757</v>
      </c>
      <c r="B3796" s="2" t="str">
        <f>IFERROR(__xludf.DUMMYFUNCTION("GOOGLETRANSLATE(A3796,""en"",""hi"")"),"फुटबॉल खिलाड़ी और हवा में गेंद के लिए लड़ाई")</f>
        <v>फुटबॉल खिलाड़ी और हवा में गेंद के लिए लड़ाई</v>
      </c>
    </row>
    <row r="3797">
      <c r="A3797" s="1" t="s">
        <v>3758</v>
      </c>
      <c r="B3797" s="2" t="str">
        <f>IFERROR(__xludf.DUMMYFUNCTION("GOOGLETRANSLATE(A3797,""en"",""hi"")"),"एनीमेशन फिल्म के फिल्म प्रीमियर पर अभिनेता जो आयोजित किया गया था")</f>
        <v>एनीमेशन फिल्म के फिल्म प्रीमियर पर अभिनेता जो आयोजित किया गया था</v>
      </c>
    </row>
    <row r="3798">
      <c r="A3798" s="1" t="s">
        <v>3759</v>
      </c>
      <c r="B3798" s="2" t="str">
        <f>IFERROR(__xludf.DUMMYFUNCTION("GOOGLETRANSLATE(A3798,""en"",""hi"")"),"दुकान हैलो लाइट अप साइन।")</f>
        <v>दुकान हैलो लाइट अप साइन।</v>
      </c>
    </row>
    <row r="3799">
      <c r="A3799" s="1" t="s">
        <v>3760</v>
      </c>
      <c r="B3799" s="2" t="str">
        <f>IFERROR(__xludf.DUMMYFUNCTION("GOOGLETRANSLATE(A3799,""en"",""hi"")"),"फोटोग्राफिक संग्रह पास करने में एक नज़र, 1 9 30 के दशक -")</f>
        <v>फोटोग्राफिक संग्रह पास करने में एक नज़र, 1 9 30 के दशक -</v>
      </c>
    </row>
    <row r="3800">
      <c r="A3800" s="1" t="s">
        <v>3761</v>
      </c>
      <c r="B3800" s="2" t="str">
        <f>IFERROR(__xludf.DUMMYFUNCTION("GOOGLETRANSLATE(A3800,""en"",""hi"")"),"बोहो, तटीय और ग्लैम सजावट का मिश्रण जो आपको उद्योग द्वारा इस होम टूर पर मिलेगा।")</f>
        <v>बोहो, तटीय और ग्लैम सजावट का मिश्रण जो आपको उद्योग द्वारा इस होम टूर पर मिलेगा।</v>
      </c>
    </row>
    <row r="3801">
      <c r="A3801" s="1" t="s">
        <v>3762</v>
      </c>
      <c r="B3801" s="2" t="str">
        <f>IFERROR(__xludf.DUMMYFUNCTION("GOOGLETRANSLATE(A3801,""en"",""hi"")"),"एक सफेद पृष्ठभूमि पर प्लैटिनम तिआरा पृथक")</f>
        <v>एक सफेद पृष्ठभूमि पर प्लैटिनम तिआरा पृथक</v>
      </c>
    </row>
    <row r="3802">
      <c r="A3802" s="1" t="s">
        <v>3763</v>
      </c>
      <c r="B3802" s="2" t="str">
        <f>IFERROR(__xludf.DUMMYFUNCTION("GOOGLETRANSLATE(A3802,""en"",""hi"")"),"अन्य कारों के बीच छोटी जगह में लंबवत पार्किंग स्मार्ट कार पार्किंग पर कानूनी भ्रम")</f>
        <v>अन्य कारों के बीच छोटी जगह में लंबवत पार्किंग स्मार्ट कार पार्किंग पर कानूनी भ्रम</v>
      </c>
    </row>
    <row r="3803">
      <c r="A3803" s="1" t="s">
        <v>3764</v>
      </c>
      <c r="B3803" s="2" t="str">
        <f>IFERROR(__xludf.DUMMYFUNCTION("GOOGLETRANSLATE(A3803,""en"",""hi"")"),"एक मध्यकालीन दीवार के अवशेष")</f>
        <v>एक मध्यकालीन दीवार के अवशेष</v>
      </c>
    </row>
    <row r="3804">
      <c r="A3804" s="1" t="s">
        <v>3765</v>
      </c>
      <c r="B3804" s="2" t="str">
        <f>IFERROR(__xludf.DUMMYFUNCTION("GOOGLETRANSLATE(A3804,""en"",""hi"")"),"निशान के साथ बर्फ के पैच")</f>
        <v>निशान के साथ बर्फ के पैच</v>
      </c>
    </row>
    <row r="3805">
      <c r="A3805" s="1" t="s">
        <v>3766</v>
      </c>
      <c r="B3805" s="2" t="str">
        <f>IFERROR(__xludf.DUMMYFUNCTION("GOOGLETRANSLATE(A3805,""en"",""hi"")"),"आप के ऊपर आकाश हो")</f>
        <v>आप के ऊपर आकाश हो</v>
      </c>
    </row>
    <row r="3806">
      <c r="A3806" s="1" t="s">
        <v>3767</v>
      </c>
      <c r="B3806" s="2" t="str">
        <f>IFERROR(__xludf.DUMMYFUNCTION("GOOGLETRANSLATE(A3806,""en"",""hi"")"),"एक इंच पीतल स्टैंड पर दूरबीन को दर्शाती है")</f>
        <v>एक इंच पीतल स्टैंड पर दूरबीन को दर्शाती है</v>
      </c>
    </row>
    <row r="3807">
      <c r="A3807" s="1" t="s">
        <v>3768</v>
      </c>
      <c r="B3807" s="2" t="str">
        <f>IFERROR(__xludf.DUMMYFUNCTION("GOOGLETRANSLATE(A3807,""en"",""hi"")"),"सशस्त्र बल ने पहली पनडुब्बी में भाग लिया")</f>
        <v>सशस्त्र बल ने पहली पनडुब्बी में भाग लिया</v>
      </c>
    </row>
    <row r="3808">
      <c r="A3808" s="1" t="s">
        <v>3769</v>
      </c>
      <c r="B3808" s="2" t="str">
        <f>IFERROR(__xludf.DUMMYFUNCTION("GOOGLETRANSLATE(A3808,""en"",""hi"")"),"सेट पर अभिनेता के साथ अभिनेता")</f>
        <v>सेट पर अभिनेता के साथ अभिनेता</v>
      </c>
    </row>
    <row r="3809">
      <c r="A3809" s="1" t="s">
        <v>3770</v>
      </c>
      <c r="B3809" s="2" t="str">
        <f>IFERROR(__xludf.DUMMYFUNCTION("GOOGLETRANSLATE(A3809,""en"",""hi"")"),"इस आंख को सिरों पर eyelashes मिटाकर एक आदमी को भी अनुकूलित किया जा सकता है।")</f>
        <v>इस आंख को सिरों पर eyelashes मिटाकर एक आदमी को भी अनुकूलित किया जा सकता है।</v>
      </c>
    </row>
    <row r="3810">
      <c r="A3810" s="1" t="s">
        <v>3771</v>
      </c>
      <c r="B3810" s="2" t="str">
        <f>IFERROR(__xludf.DUMMYFUNCTION("GOOGLETRANSLATE(A3810,""en"",""hi"")"),"लंबा खड़ा, व्यक्ति जूते के साथ कपड़ों के कारोबार से एक सूट और स्वेटर पहनता है।")</f>
        <v>लंबा खड़ा, व्यक्ति जूते के साथ कपड़ों के कारोबार से एक सूट और स्वेटर पहनता है।</v>
      </c>
    </row>
    <row r="3811">
      <c r="A3811" s="1" t="s">
        <v>3772</v>
      </c>
      <c r="B3811" s="2" t="str">
        <f>IFERROR(__xludf.DUMMYFUNCTION("GOOGLETRANSLATE(A3811,""en"",""hi"")"),"एक मेयो आलू का सलाद जो स्वाद के साथ पैक किया जाता है")</f>
        <v>एक मेयो आलू का सलाद जो स्वाद के साथ पैक किया जाता है</v>
      </c>
    </row>
    <row r="3812">
      <c r="A3812" s="1" t="s">
        <v>3773</v>
      </c>
      <c r="B3812" s="2" t="str">
        <f>IFERROR(__xludf.DUMMYFUNCTION("GOOGLETRANSLATE(A3812,""en"",""hi"")"),"सोफे पर बैठे बड़े परिवार।")</f>
        <v>सोफे पर बैठे बड़े परिवार।</v>
      </c>
    </row>
    <row r="3813">
      <c r="A3813" s="1" t="s">
        <v>3774</v>
      </c>
      <c r="B3813" s="2" t="str">
        <f>IFERROR(__xludf.DUMMYFUNCTION("GOOGLETRANSLATE(A3813,""en"",""hi"")"),"एक डेनिम ड्रेस में महान व्यक्ति")</f>
        <v>एक डेनिम ड्रेस में महान व्यक्ति</v>
      </c>
    </row>
    <row r="3814">
      <c r="A3814" s="1" t="s">
        <v>3775</v>
      </c>
      <c r="B3814" s="2" t="str">
        <f>IFERROR(__xludf.DUMMYFUNCTION("GOOGLETRANSLATE(A3814,""en"",""hi"")"),"मेरी सबसे पुरानी बेटी के साथ आज कुछ उबाऊ लेगिंग को उछालने के लिए।")</f>
        <v>मेरी सबसे पुरानी बेटी के साथ आज कुछ उबाऊ लेगिंग को उछालने के लिए।</v>
      </c>
    </row>
    <row r="3815">
      <c r="A3815" s="1" t="s">
        <v>3776</v>
      </c>
      <c r="B3815" s="2" t="str">
        <f>IFERROR(__xludf.DUMMYFUNCTION("GOOGLETRANSLATE(A3815,""en"",""hi"")"),"नींबू के एक टुकड़ा के साथ स्पार्कलिंग बुलबुले पानी।")</f>
        <v>नींबू के एक टुकड़ा के साथ स्पार्कलिंग बुलबुले पानी।</v>
      </c>
    </row>
    <row r="3816">
      <c r="A3816" s="1" t="s">
        <v>3777</v>
      </c>
      <c r="B3816" s="2" t="str">
        <f>IFERROR(__xludf.DUMMYFUNCTION("GOOGLETRANSLATE(A3816,""en"",""hi"")"),"एक दुकान के अंदर रम की बोतलें प्रदर्शित होती हैं।")</f>
        <v>एक दुकान के अंदर रम की बोतलें प्रदर्शित होती हैं।</v>
      </c>
    </row>
    <row r="3817">
      <c r="A3817" s="1" t="s">
        <v>3778</v>
      </c>
      <c r="B3817" s="2" t="str">
        <f>IFERROR(__xludf.DUMMYFUNCTION("GOOGLETRANSLATE(A3817,""en"",""hi"")"),"प्रोग्रामिंग भाषा संख्यात्मक मानों में हेरफेर करने के लिए कई कार्यों और ऑपरेटरों को प्रदान करती है")</f>
        <v>प्रोग्रामिंग भाषा संख्यात्मक मानों में हेरफेर करने के लिए कई कार्यों और ऑपरेटरों को प्रदान करती है</v>
      </c>
    </row>
    <row r="3818">
      <c r="A3818" s="1" t="s">
        <v>3779</v>
      </c>
      <c r="B3818" s="2" t="str">
        <f>IFERROR(__xludf.DUMMYFUNCTION("GOOGLETRANSLATE(A3818,""en"",""hi"")"),"नाजुक डंडेलियंस कोमल टोन की एक बहुसंख्यक पृष्ठभूमि के साथ।")</f>
        <v>नाजुक डंडेलियंस कोमल टोन की एक बहुसंख्यक पृष्ठभूमि के साथ।</v>
      </c>
    </row>
    <row r="3819">
      <c r="A3819" s="1" t="s">
        <v>3780</v>
      </c>
      <c r="B3819" s="2" t="str">
        <f>IFERROR(__xludf.DUMMYFUNCTION("GOOGLETRANSLATE(A3819,""en"",""hi"")"),"क्या हम एक ढलान वाले ब्लॉक पर अपना नया घर बना सकते हैं?")</f>
        <v>क्या हम एक ढलान वाले ब्लॉक पर अपना नया घर बना सकते हैं?</v>
      </c>
    </row>
    <row r="3820">
      <c r="A3820" s="1" t="s">
        <v>3781</v>
      </c>
      <c r="B3820" s="2" t="str">
        <f>IFERROR(__xludf.DUMMYFUNCTION("GOOGLETRANSLATE(A3820,""en"",""hi"")"),"शीर्ष पर खाद्य अदालत")</f>
        <v>शीर्ष पर खाद्य अदालत</v>
      </c>
    </row>
    <row r="3821">
      <c r="A3821" s="1" t="s">
        <v>3782</v>
      </c>
      <c r="B3821" s="2" t="str">
        <f>IFERROR(__xludf.DUMMYFUNCTION("GOOGLETRANSLATE(A3821,""en"",""hi"")"),"एक सर्दियों के दिन जैविक प्रजाति")</f>
        <v>एक सर्दियों के दिन जैविक प्रजाति</v>
      </c>
    </row>
    <row r="3822">
      <c r="A3822" s="1" t="s">
        <v>3783</v>
      </c>
      <c r="B3822" s="2" t="str">
        <f>IFERROR(__xludf.DUMMYFUNCTION("GOOGLETRANSLATE(A3822,""en"",""hi"")"),"छोटा कुत्ता एक धूप के कमरे में नीले कालीन पर क्रॉल करता है।")</f>
        <v>छोटा कुत्ता एक धूप के कमरे में नीले कालीन पर क्रॉल करता है।</v>
      </c>
    </row>
    <row r="3823">
      <c r="A3823" s="1" t="s">
        <v>3784</v>
      </c>
      <c r="B3823" s="2" t="str">
        <f>IFERROR(__xludf.DUMMYFUNCTION("GOOGLETRANSLATE(A3823,""en"",""hi"")"),"बधाई के लिए ग्रीटिंग्स कार्ड - मुझे खुशी है कि आप मेरे जीवन का एक हिस्सा हैं।")</f>
        <v>बधाई के लिए ग्रीटिंग्स कार्ड - मुझे खुशी है कि आप मेरे जीवन का एक हिस्सा हैं।</v>
      </c>
    </row>
    <row r="3824">
      <c r="A3824" s="1" t="s">
        <v>3785</v>
      </c>
      <c r="B3824" s="2" t="str">
        <f>IFERROR(__xludf.DUMMYFUNCTION("GOOGLETRANSLATE(A3824,""en"",""hi"")"),"छोटी घास पर एक छोटा घोड़ा चराई")</f>
        <v>छोटी घास पर एक छोटा घोड़ा चराई</v>
      </c>
    </row>
    <row r="3825">
      <c r="A3825" s="1" t="s">
        <v>3786</v>
      </c>
      <c r="B3825" s="2" t="str">
        <f>IFERROR(__xludf.DUMMYFUNCTION("GOOGLETRANSLATE(A3825,""en"",""hi"")"),"इमारत सामने के द्वार और पेड़ों, पौधों और सड़क की रोशनी के साथ बहुत सुंदर है।")</f>
        <v>इमारत सामने के द्वार और पेड़ों, पौधों और सड़क की रोशनी के साथ बहुत सुंदर है।</v>
      </c>
    </row>
    <row r="3826">
      <c r="A3826" s="1" t="s">
        <v>3787</v>
      </c>
      <c r="B3826" s="2" t="str">
        <f>IFERROR(__xludf.DUMMYFUNCTION("GOOGLETRANSLATE(A3826,""en"",""hi"")"),"विभिन्न रंगों में फ्लॉपी टोपी का चयन।")</f>
        <v>विभिन्न रंगों में फ्लॉपी टोपी का चयन।</v>
      </c>
    </row>
    <row r="3827">
      <c r="A3827" s="1" t="s">
        <v>3788</v>
      </c>
      <c r="B3827" s="2" t="str">
        <f>IFERROR(__xludf.DUMMYFUNCTION("GOOGLETRANSLATE(A3827,""en"",""hi"")"),"एक स्केटबोर्डर खेल उपकरण व्यवसाय द्वारा प्रायोजित एक घटना में बाधा पर कूदता है।")</f>
        <v>एक स्केटबोर्डर खेल उपकरण व्यवसाय द्वारा प्रायोजित एक घटना में बाधा पर कूदता है।</v>
      </c>
    </row>
    <row r="3828">
      <c r="A3828" s="1" t="s">
        <v>3789</v>
      </c>
      <c r="B3828" s="2" t="str">
        <f>IFERROR(__xludf.DUMMYFUNCTION("GOOGLETRANSLATE(A3828,""en"",""hi"")"),"एक अंधेरे आकाश की ओर अग्रसर ट्रेन ट्रैक")</f>
        <v>एक अंधेरे आकाश की ओर अग्रसर ट्रेन ट्रैक</v>
      </c>
    </row>
    <row r="3829">
      <c r="A3829" s="1" t="s">
        <v>3790</v>
      </c>
      <c r="B3829" s="2" t="str">
        <f>IFERROR(__xludf.DUMMYFUNCTION("GOOGLETRANSLATE(A3829,""en"",""hi"")"),"जोड़े और शादी के मेहमान टूटे हुए व्यंजनों के बीच खुश हैं।")</f>
        <v>जोड़े और शादी के मेहमान टूटे हुए व्यंजनों के बीच खुश हैं।</v>
      </c>
    </row>
    <row r="3830">
      <c r="A3830" s="1" t="s">
        <v>3791</v>
      </c>
      <c r="B3830" s="2" t="str">
        <f>IFERROR(__xludf.DUMMYFUNCTION("GOOGLETRANSLATE(A3830,""en"",""hi"")"),"एक ग्रे पृष्ठभूमि पर गुलाब के सफेद समोच्च के दिल के साथ उपभोक्ता उत्पाद, पैटर्न")</f>
        <v>एक ग्रे पृष्ठभूमि पर गुलाब के सफेद समोच्च के दिल के साथ उपभोक्ता उत्पाद, पैटर्न</v>
      </c>
    </row>
    <row r="3831">
      <c r="A3831" s="1" t="s">
        <v>3792</v>
      </c>
      <c r="B3831" s="2" t="str">
        <f>IFERROR(__xludf.DUMMYFUNCTION("GOOGLETRANSLATE(A3831,""en"",""hi"")"),"पेड़ों के बारे में सभी व्यक्ति एक आम पेड़ को काटता है जिससे व्यक्ति, एक स्पाइक बाड़ पर मंगलवार को गिर गया।")</f>
        <v>पेड़ों के बारे में सभी व्यक्ति एक आम पेड़ को काटता है जिससे व्यक्ति, एक स्पाइक बाड़ पर मंगलवार को गिर गया।</v>
      </c>
    </row>
    <row r="3832">
      <c r="A3832" s="1" t="s">
        <v>3793</v>
      </c>
      <c r="B3832" s="2" t="str">
        <f>IFERROR(__xludf.DUMMYFUNCTION("GOOGLETRANSLATE(A3832,""en"",""hi"")"),"मैं सिर्फ दुनिया की यात्रा नहीं करना चाहता हूं")</f>
        <v>मैं सिर्फ दुनिया की यात्रा नहीं करना चाहता हूं</v>
      </c>
    </row>
    <row r="3833">
      <c r="A3833" s="1" t="s">
        <v>3794</v>
      </c>
      <c r="B3833" s="2" t="str">
        <f>IFERROR(__xludf.DUMMYFUNCTION("GOOGLETRANSLATE(A3833,""en"",""hi"")"),"एक मॉडल एक सृजन दिखाता है।")</f>
        <v>एक मॉडल एक सृजन दिखाता है।</v>
      </c>
    </row>
    <row r="3834">
      <c r="A3834" s="1" t="s">
        <v>3795</v>
      </c>
      <c r="B3834" s="2" t="str">
        <f>IFERROR(__xludf.DUMMYFUNCTION("GOOGLETRANSLATE(A3834,""en"",""hi"")"),"आइस हॉकी टीम में स्वर्ण पदक विजेता")</f>
        <v>आइस हॉकी टीम में स्वर्ण पदक विजेता</v>
      </c>
    </row>
    <row r="3835">
      <c r="A3835" s="1" t="s">
        <v>3796</v>
      </c>
      <c r="B3835" s="2" t="str">
        <f>IFERROR(__xludf.DUMMYFUNCTION("GOOGLETRANSLATE(A3835,""en"",""hi"")"),"रास्ते में इंतजार करने वाले लड़के के अपने नाम डिजाइन करें")</f>
        <v>रास्ते में इंतजार करने वाले लड़के के अपने नाम डिजाइन करें</v>
      </c>
    </row>
    <row r="3836">
      <c r="A3836" s="1" t="s">
        <v>3797</v>
      </c>
      <c r="B3836" s="2" t="str">
        <f>IFERROR(__xludf.DUMMYFUNCTION("GOOGLETRANSLATE(A3836,""en"",""hi"")"),"स्क्रिप्टराइटर उत्सव के दौरान प्रीमियर में भाग लेता है।")</f>
        <v>स्क्रिप्टराइटर उत्सव के दौरान प्रीमियर में भाग लेता है।</v>
      </c>
    </row>
    <row r="3837">
      <c r="A3837" s="1" t="s">
        <v>3798</v>
      </c>
      <c r="B3837" s="2" t="str">
        <f>IFERROR(__xludf.DUMMYFUNCTION("GOOGLETRANSLATE(A3837,""en"",""hi"")"),"आदमी पत्नी के साथ भाइयों के संबंध में एक माचेट के साथ परिवार के सदस्यों पर हमला करता है")</f>
        <v>आदमी पत्नी के साथ भाइयों के संबंध में एक माचेट के साथ परिवार के सदस्यों पर हमला करता है</v>
      </c>
    </row>
    <row r="3838">
      <c r="A3838" s="1" t="s">
        <v>3799</v>
      </c>
      <c r="B3838" s="2" t="str">
        <f>IFERROR(__xludf.DUMMYFUNCTION("GOOGLETRANSLATE(A3838,""en"",""hi"")"),"नीली पृष्ठभूमि पर पीले रंग के टुकड़े का निर्बाध पैटर्न।")</f>
        <v>नीली पृष्ठभूमि पर पीले रंग के टुकड़े का निर्बाध पैटर्न।</v>
      </c>
    </row>
    <row r="3839">
      <c r="A3839" s="1" t="s">
        <v>3800</v>
      </c>
      <c r="B3839" s="2" t="str">
        <f>IFERROR(__xludf.DUMMYFUNCTION("GOOGLETRANSLATE(A3839,""en"",""hi"")"),"नाश्ता - पेस्ट्री और क्रॉइसेंट्स की एक प्लेट")</f>
        <v>नाश्ता - पेस्ट्री और क्रॉइसेंट्स की एक प्लेट</v>
      </c>
    </row>
    <row r="3840">
      <c r="A3840" s="1" t="s">
        <v>3801</v>
      </c>
      <c r="B3840" s="2" t="str">
        <f>IFERROR(__xludf.DUMMYFUNCTION("GOOGLETRANSLATE(A3840,""en"",""hi"")"),"अंग्रेजी सिविल पैरिश एक नाटकीय आकाश देने वाली क्रीक पर सूर्य उगता है।")</f>
        <v>अंग्रेजी सिविल पैरिश एक नाटकीय आकाश देने वाली क्रीक पर सूर्य उगता है।</v>
      </c>
    </row>
    <row r="3841">
      <c r="A3841" s="1" t="s">
        <v>3802</v>
      </c>
      <c r="B3841" s="2" t="str">
        <f>IFERROR(__xludf.DUMMYFUNCTION("GOOGLETRANSLATE(A3841,""en"",""hi"")"),"चेहरे: अच्छे लड़के ... जब वे सोते हैं ... एल्बम कवर")</f>
        <v>चेहरे: अच्छे लड़के ... जब वे सोते हैं ... एल्बम कवर</v>
      </c>
    </row>
    <row r="3842">
      <c r="A3842" s="1" t="s">
        <v>3803</v>
      </c>
      <c r="B3842" s="2" t="str">
        <f>IFERROR(__xludf.DUMMYFUNCTION("GOOGLETRANSLATE(A3842,""en"",""hi"")"),"वेडिंग कपड़े गुलाबी गुलाबी - सभी महिलाओं के लिए")</f>
        <v>वेडिंग कपड़े गुलाबी गुलाबी - सभी महिलाओं के लिए</v>
      </c>
    </row>
    <row r="3843">
      <c r="A3843" s="1" t="s">
        <v>3804</v>
      </c>
      <c r="B3843" s="2" t="str">
        <f>IFERROR(__xludf.DUMMYFUNCTION("GOOGLETRANSLATE(A3843,""en"",""hi"")"),"दक्षिण बैंक पर एक हिंडोला")</f>
        <v>दक्षिण बैंक पर एक हिंडोला</v>
      </c>
    </row>
    <row r="3844">
      <c r="A3844" s="1" t="s">
        <v>3805</v>
      </c>
      <c r="B3844" s="2" t="str">
        <f>IFERROR(__xludf.DUMMYFUNCTION("GOOGLETRANSLATE(A3844,""en"",""hi"")"),"कई लोग क्रिसमस केक पर अमीर टुकड़े से प्यार करते हैं")</f>
        <v>कई लोग क्रिसमस केक पर अमीर टुकड़े से प्यार करते हैं</v>
      </c>
    </row>
    <row r="3845">
      <c r="A3845" s="1" t="s">
        <v>3806</v>
      </c>
      <c r="B3845" s="2" t="str">
        <f>IFERROR(__xludf.DUMMYFUNCTION("GOOGLETRANSLATE(A3845,""en"",""hi"")"),"व्यक्ति बाइक का आनंद ले रहे हैं क्योंकि वह व्यायाम कर रहा है और मुझे पता है कि वह बहुत स्वस्थ सुंदर आदमी है।")</f>
        <v>व्यक्ति बाइक का आनंद ले रहे हैं क्योंकि वह व्यायाम कर रहा है और मुझे पता है कि वह बहुत स्वस्थ सुंदर आदमी है।</v>
      </c>
    </row>
    <row r="3846">
      <c r="A3846" s="1" t="s">
        <v>3807</v>
      </c>
      <c r="B3846" s="2" t="str">
        <f>IFERROR(__xludf.DUMMYFUNCTION("GOOGLETRANSLATE(A3846,""en"",""hi"")"),"कार के शीर्ष पर बैठे व्यक्ति - लिबरेशन के ठीक बाद।")</f>
        <v>कार के शीर्ष पर बैठे व्यक्ति - लिबरेशन के ठीक बाद।</v>
      </c>
    </row>
    <row r="3847">
      <c r="A3847" s="1" t="s">
        <v>3808</v>
      </c>
      <c r="B3847" s="2" t="str">
        <f>IFERROR(__xludf.DUMMYFUNCTION("GOOGLETRANSLATE(A3847,""en"",""hi"")"),"स्पोर्ट्स एसोसिएशन के लिए एक अभ्यास सत्र के दौरान कार्रवाई में राष्ट्रीय फुटबॉल टीम के फुटबॉल खिलाड़ी।")</f>
        <v>स्पोर्ट्स एसोसिएशन के लिए एक अभ्यास सत्र के दौरान कार्रवाई में राष्ट्रीय फुटबॉल टीम के फुटबॉल खिलाड़ी।</v>
      </c>
    </row>
    <row r="3848">
      <c r="A3848" s="1" t="s">
        <v>3809</v>
      </c>
      <c r="B3848" s="2" t="str">
        <f>IFERROR(__xludf.DUMMYFUNCTION("GOOGLETRANSLATE(A3848,""en"",""hi"")"),"महिलाएं पारंपरिक कपड़े पहनती हैं क्योंकि वे किसी घटना के दौरान नृत्य करते हैं।")</f>
        <v>महिलाएं पारंपरिक कपड़े पहनती हैं क्योंकि वे किसी घटना के दौरान नृत्य करते हैं।</v>
      </c>
    </row>
    <row r="3849">
      <c r="A3849" s="1" t="s">
        <v>3810</v>
      </c>
      <c r="B3849" s="2" t="str">
        <f>IFERROR(__xludf.DUMMYFUNCTION("GOOGLETRANSLATE(A3849,""en"",""hi"")"),"व्यक्ति, यह मुझे एक क्रिसमस गीत की याद दिलाता है")</f>
        <v>व्यक्ति, यह मुझे एक क्रिसमस गीत की याद दिलाता है</v>
      </c>
    </row>
    <row r="3850">
      <c r="A3850" s="1" t="s">
        <v>3811</v>
      </c>
      <c r="B3850" s="2" t="str">
        <f>IFERROR(__xludf.DUMMYFUNCTION("GOOGLETRANSLATE(A3850,""en"",""hi"")"),"सेलिब्रिटी और टीन पॉप कलाकार फैशन वीक के दौरान फैशन शो में भाग लेते हैं।")</f>
        <v>सेलिब्रिटी और टीन पॉप कलाकार फैशन वीक के दौरान फैशन शो में भाग लेते हैं।</v>
      </c>
    </row>
    <row r="3851">
      <c r="A3851" s="1" t="s">
        <v>3812</v>
      </c>
      <c r="B3851" s="2" t="str">
        <f>IFERROR(__xludf.DUMMYFUNCTION("GOOGLETRANSLATE(A3851,""en"",""hi"")"),"जंगली लाल और नीले रास्पबेरी की एक शाखा")</f>
        <v>जंगली लाल और नीले रास्पबेरी की एक शाखा</v>
      </c>
    </row>
    <row r="3852">
      <c r="A3852" s="1" t="s">
        <v>3813</v>
      </c>
      <c r="B3852" s="2" t="str">
        <f>IFERROR(__xludf.DUMMYFUNCTION("GOOGLETRANSLATE(A3852,""en"",""hi"")"),"पानी में बहती पानी गिरती है जहां आप चट्टानों से बने एक बेंड वक्र को देख सकते हैं")</f>
        <v>पानी में बहती पानी गिरती है जहां आप चट्टानों से बने एक बेंड वक्र को देख सकते हैं</v>
      </c>
    </row>
    <row r="3853">
      <c r="A3853" s="1" t="s">
        <v>3814</v>
      </c>
      <c r="B3853" s="2" t="str">
        <f>IFERROR(__xludf.DUMMYFUNCTION("GOOGLETRANSLATE(A3853,""en"",""hi"")"),"अभिनेता सत्र प्रीमियर में भाग लेता है")</f>
        <v>अभिनेता सत्र प्रीमियर में भाग लेता है</v>
      </c>
    </row>
    <row r="3854">
      <c r="A3854" s="1" t="s">
        <v>3815</v>
      </c>
      <c r="B3854" s="2" t="str">
        <f>IFERROR(__xludf.DUMMYFUNCTION("GOOGLETRANSLATE(A3854,""en"",""hi"")"),"देश कलाकार श्रद्धांजलि की शाम के लिए रिहर्सल में भाग लेता है।")</f>
        <v>देश कलाकार श्रद्धांजलि की शाम के लिए रिहर्सल में भाग लेता है।</v>
      </c>
    </row>
    <row r="3855">
      <c r="A3855" s="1" t="s">
        <v>3816</v>
      </c>
      <c r="B3855" s="2" t="str">
        <f>IFERROR(__xludf.DUMMYFUNCTION("GOOGLETRANSLATE(A3855,""en"",""hi"")"),"इस विशेष हार में एक संरक्षित हॉर्नेट है।")</f>
        <v>इस विशेष हार में एक संरक्षित हॉर्नेट है।</v>
      </c>
    </row>
    <row r="3856">
      <c r="A3856" s="1" t="s">
        <v>3817</v>
      </c>
      <c r="B3856" s="2" t="str">
        <f>IFERROR(__xludf.DUMMYFUNCTION("GOOGLETRANSLATE(A3856,""en"",""hi"")"),"अभिनेता और सेलिब्रिटी एक आभासी दौरे में भाग लेते हैं")</f>
        <v>अभिनेता और सेलिब्रिटी एक आभासी दौरे में भाग लेते हैं</v>
      </c>
    </row>
    <row r="3857">
      <c r="A3857" s="1" t="s">
        <v>3818</v>
      </c>
      <c r="B3857" s="2" t="str">
        <f>IFERROR(__xludf.DUMMYFUNCTION("GOOGLETRANSLATE(A3857,""en"",""hi"")"),"घुटने के जूते के बारे में मिथक")</f>
        <v>घुटने के जूते के बारे में मिथक</v>
      </c>
    </row>
    <row r="3858">
      <c r="A3858" s="1" t="s">
        <v>3819</v>
      </c>
      <c r="B3858" s="2" t="str">
        <f>IFERROR(__xludf.DUMMYFUNCTION("GOOGLETRANSLATE(A3858,""en"",""hi"")"),"एक सर्कल में पत्र लोगो।")</f>
        <v>एक सर्कल में पत्र लोगो।</v>
      </c>
    </row>
    <row r="3859">
      <c r="A3859" s="1" t="s">
        <v>3820</v>
      </c>
      <c r="B3859" s="2" t="str">
        <f>IFERROR(__xludf.DUMMYFUNCTION("GOOGLETRANSLATE(A3859,""en"",""hi"")"),"विजयी जहाजों ने सैन्य संघर्ष के दौरान एक जहाज के जलती हुई हल्क को घेर लिया")</f>
        <v>विजयी जहाजों ने सैन्य संघर्ष के दौरान एक जहाज के जलती हुई हल्क को घेर लिया</v>
      </c>
    </row>
    <row r="3860">
      <c r="A3860" s="1" t="s">
        <v>3821</v>
      </c>
      <c r="B3860" s="2" t="str">
        <f>IFERROR(__xludf.DUMMYFUNCTION("GOOGLETRANSLATE(A3860,""en"",""hi"")"),"एक मोबाइल फोन का उपयोग कर खरीद की अवधारणा।")</f>
        <v>एक मोबाइल फोन का उपयोग कर खरीद की अवधारणा।</v>
      </c>
    </row>
    <row r="3861">
      <c r="A3861" s="1" t="s">
        <v>3822</v>
      </c>
      <c r="B3861" s="2" t="str">
        <f>IFERROR(__xludf.DUMMYFUNCTION("GOOGLETRANSLATE(A3861,""en"",""hi"")"),"वसंत ऋतु में सुरक्षात्मक प्लास्टिक ट्यूबों में, वुडलैंड के लिए युवा पेड़ों का एक वृक्षारोपण, जंगली चेरी और दूसरों को फूलना")</f>
        <v>वसंत ऋतु में सुरक्षात्मक प्लास्टिक ट्यूबों में, वुडलैंड के लिए युवा पेड़ों का एक वृक्षारोपण, जंगली चेरी और दूसरों को फूलना</v>
      </c>
    </row>
    <row r="3862">
      <c r="A3862" s="1" t="s">
        <v>3823</v>
      </c>
      <c r="B3862" s="2" t="str">
        <f>IFERROR(__xludf.DUMMYFUNCTION("GOOGLETRANSLATE(A3862,""en"",""hi"")"),"एक फोरेंसिक वैज्ञानिक एक मीडिया खुले दिन के दौरान काम करता है।")</f>
        <v>एक फोरेंसिक वैज्ञानिक एक मीडिया खुले दिन के दौरान काम करता है।</v>
      </c>
    </row>
    <row r="3863">
      <c r="A3863" s="1" t="s">
        <v>3824</v>
      </c>
      <c r="B3863" s="2" t="str">
        <f>IFERROR(__xludf.DUMMYFUNCTION("GOOGLETRANSLATE(A3863,""en"",""hi"")"),"दृश्य में आपातकालीन सेवाएं")</f>
        <v>दृश्य में आपातकालीन सेवाएं</v>
      </c>
    </row>
    <row r="3864">
      <c r="A3864" s="1" t="s">
        <v>3825</v>
      </c>
      <c r="B3864" s="2" t="str">
        <f>IFERROR(__xludf.DUMMYFUNCTION("GOOGLETRANSLATE(A3864,""en"",""hi"")"),"17 वीं शताब्दी से शास्त्रीय गिटार - कवर")</f>
        <v>17 वीं शताब्दी से शास्त्रीय गिटार - कवर</v>
      </c>
    </row>
    <row r="3865">
      <c r="A3865" s="1" t="s">
        <v>3826</v>
      </c>
      <c r="B3865" s="2" t="str">
        <f>IFERROR(__xludf.DUMMYFUNCTION("GOOGLETRANSLATE(A3865,""en"",""hi"")"),"घाटी में छोटा शहर")</f>
        <v>घाटी में छोटा शहर</v>
      </c>
    </row>
    <row r="3866">
      <c r="A3866" s="1" t="s">
        <v>3827</v>
      </c>
      <c r="B3866" s="2" t="str">
        <f>IFERROR(__xludf.DUMMYFUNCTION("GOOGLETRANSLATE(A3866,""en"",""hi"")"),"एक प्लेट पर तरबूज के स्लाइस")</f>
        <v>एक प्लेट पर तरबूज के स्लाइस</v>
      </c>
    </row>
    <row r="3867">
      <c r="A3867" s="1" t="s">
        <v>3828</v>
      </c>
      <c r="B3867" s="2" t="str">
        <f>IFERROR(__xludf.DUMMYFUNCTION("GOOGLETRANSLATE(A3867,""en"",""hi"")"),"पेंगुइन बर्फ की दीवार पर चढ़ते हैं जो किनारे पर धोया है।")</f>
        <v>पेंगुइन बर्फ की दीवार पर चढ़ते हैं जो किनारे पर धोया है।</v>
      </c>
    </row>
    <row r="3868">
      <c r="A3868" s="1" t="s">
        <v>3829</v>
      </c>
      <c r="B3868" s="2" t="str">
        <f>IFERROR(__xludf.DUMMYFUNCTION("GOOGLETRANSLATE(A3868,""en"",""hi"")"),"प्रेमी झरने के सामने नृत्य करते हैं")</f>
        <v>प्रेमी झरने के सामने नृत्य करते हैं</v>
      </c>
    </row>
    <row r="3869">
      <c r="A3869" s="1" t="s">
        <v>3830</v>
      </c>
      <c r="B3869" s="2" t="str">
        <f>IFERROR(__xludf.DUMMYFUNCTION("GOOGLETRANSLATE(A3869,""en"",""hi"")"),"एक चमकदार आइकन के रूप में ध्वज।")</f>
        <v>एक चमकदार आइकन के रूप में ध्वज।</v>
      </c>
    </row>
    <row r="3870">
      <c r="A3870" s="1" t="s">
        <v>3831</v>
      </c>
      <c r="B3870" s="2" t="str">
        <f>IFERROR(__xludf.DUMMYFUNCTION("GOOGLETRANSLATE(A3870,""en"",""hi"")"),"टिप पर देखें")</f>
        <v>टिप पर देखें</v>
      </c>
    </row>
    <row r="3871">
      <c r="A3871" s="1" t="s">
        <v>3832</v>
      </c>
      <c r="B3871" s="2" t="str">
        <f>IFERROR(__xludf.DUMMYFUNCTION("GOOGLETRANSLATE(A3871,""en"",""hi"")"),"एक खिड़की से मुलायम प्रकाश में एक कुर्सी पर बैठे कविता पुस्तक")</f>
        <v>एक खिड़की से मुलायम प्रकाश में एक कुर्सी पर बैठे कविता पुस्तक</v>
      </c>
    </row>
    <row r="3872">
      <c r="A3872" s="1" t="s">
        <v>3833</v>
      </c>
      <c r="B3872" s="2" t="str">
        <f>IFERROR(__xludf.DUMMYFUNCTION("GOOGLETRANSLATE(A3872,""en"",""hi"")"),"अभिनेताओं का नवजात पुनर्निर्मित गृह $ 8 मिलियन की सूची है।")</f>
        <v>अभिनेताओं का नवजात पुनर्निर्मित गृह $ 8 मिलियन की सूची है।</v>
      </c>
    </row>
    <row r="3873">
      <c r="A3873" s="1" t="s">
        <v>3834</v>
      </c>
      <c r="B3873" s="2" t="str">
        <f>IFERROR(__xludf.DUMMYFUNCTION("GOOGLETRANSLATE(A3873,""en"",""hi"")"),"लहरों के माध्यम से क्लासिक शूनर दुर्घटनाग्रस्त")</f>
        <v>लहरों के माध्यम से क्लासिक शूनर दुर्घटनाग्रस्त</v>
      </c>
    </row>
    <row r="3874">
      <c r="A3874" s="1" t="s">
        <v>3835</v>
      </c>
      <c r="B3874" s="2" t="str">
        <f>IFERROR(__xludf.DUMMYFUNCTION("GOOGLETRANSLATE(A3874,""en"",""hi"")"),"आदमी एक पार्टी में चश्मे में शराब डालना")</f>
        <v>आदमी एक पार्टी में चश्मे में शराब डालना</v>
      </c>
    </row>
    <row r="3875">
      <c r="A3875" s="1" t="s">
        <v>3836</v>
      </c>
      <c r="B3875" s="2" t="str">
        <f>IFERROR(__xludf.DUMMYFUNCTION("GOOGLETRANSLATE(A3875,""en"",""hi"")"),"चिपचिपा होने से पहले गंदगी सड़क पर!")</f>
        <v>चिपचिपा होने से पहले गंदगी सड़क पर!</v>
      </c>
    </row>
    <row r="3876">
      <c r="A3876" s="1" t="s">
        <v>3837</v>
      </c>
      <c r="B3876" s="2" t="str">
        <f>IFERROR(__xludf.DUMMYFUNCTION("GOOGLETRANSLATE(A3876,""en"",""hi"")"),"क्लब के एक बैग के साथ गोल्फर")</f>
        <v>क्लब के एक बैग के साथ गोल्फर</v>
      </c>
    </row>
    <row r="3877">
      <c r="A3877" s="1" t="s">
        <v>3838</v>
      </c>
      <c r="B3877" s="2" t="str">
        <f>IFERROR(__xludf.DUMMYFUNCTION("GOOGLETRANSLATE(A3877,""en"",""hi"")"),"अमेरिकी फुटबॉल टीम के खिलाफ खेल से पहले संगठन के संस्थापक वार्मअप के दौरान एक पास फेंकता है।")</f>
        <v>अमेरिकी फुटबॉल टीम के खिलाफ खेल से पहले संगठन के संस्थापक वार्मअप के दौरान एक पास फेंकता है।</v>
      </c>
    </row>
    <row r="3878">
      <c r="A3878" s="1" t="s">
        <v>3839</v>
      </c>
      <c r="B3878" s="2" t="str">
        <f>IFERROR(__xludf.DUMMYFUNCTION("GOOGLETRANSLATE(A3878,""en"",""hi"")"),"फुटबॉल खेलने वाले एक युवक का चित्रण")</f>
        <v>फुटबॉल खेलने वाले एक युवक का चित्रण</v>
      </c>
    </row>
    <row r="3879">
      <c r="A3879" s="1" t="s">
        <v>3840</v>
      </c>
      <c r="B3879" s="2" t="str">
        <f>IFERROR(__xludf.DUMMYFUNCTION("GOOGLETRANSLATE(A3879,""en"",""hi"")"),"पोस्टर के लिए हथेलियों के बीच फैशनेबल लड़की")</f>
        <v>पोस्टर के लिए हथेलियों के बीच फैशनेबल लड़की</v>
      </c>
    </row>
    <row r="3880">
      <c r="A3880" s="1" t="s">
        <v>3841</v>
      </c>
      <c r="B3880" s="2" t="str">
        <f>IFERROR(__xludf.DUMMYFUNCTION("GOOGLETRANSLATE(A3880,""en"",""hi"")"),"हम चाक के साथ एक बोर्ड पर मेनू लिखते हैं")</f>
        <v>हम चाक के साथ एक बोर्ड पर मेनू लिखते हैं</v>
      </c>
    </row>
    <row r="3881">
      <c r="A3881" s="1" t="s">
        <v>3757</v>
      </c>
      <c r="B3881" s="2" t="str">
        <f>IFERROR(__xludf.DUMMYFUNCTION("GOOGLETRANSLATE(A3881,""en"",""hi"")"),"फुटबॉल खिलाड़ी और हवा में गेंद के लिए लड़ाई")</f>
        <v>फुटबॉल खिलाड़ी और हवा में गेंद के लिए लड़ाई</v>
      </c>
    </row>
    <row r="3882">
      <c r="A3882" s="1" t="s">
        <v>3842</v>
      </c>
      <c r="B3882" s="2" t="str">
        <f>IFERROR(__xludf.DUMMYFUNCTION("GOOGLETRANSLATE(A3882,""en"",""hi"")"),"कुटीर के सामने कैनोइंग।")</f>
        <v>कुटीर के सामने कैनोइंग।</v>
      </c>
    </row>
    <row r="3883">
      <c r="A3883" s="1" t="s">
        <v>3843</v>
      </c>
      <c r="B3883" s="2" t="str">
        <f>IFERROR(__xludf.DUMMYFUNCTION("GOOGLETRANSLATE(A3883,""en"",""hi"")"),"एक उलटा हल के साथ स्टबल में जुताई")</f>
        <v>एक उलटा हल के साथ स्टबल में जुताई</v>
      </c>
    </row>
    <row r="3884">
      <c r="A3884" s="1" t="s">
        <v>3844</v>
      </c>
      <c r="B3884" s="2" t="str">
        <f>IFERROR(__xludf.DUMMYFUNCTION("GOOGLETRANSLATE(A3884,""en"",""hi"")"),"समुद्र तट पर हंसने वाली वरिष्ठ महिला का पोर्ट्रेट")</f>
        <v>समुद्र तट पर हंसने वाली वरिष्ठ महिला का पोर्ट्रेट</v>
      </c>
    </row>
    <row r="3885">
      <c r="A3885" s="1" t="s">
        <v>3845</v>
      </c>
      <c r="B3885" s="2" t="str">
        <f>IFERROR(__xludf.DUMMYFUNCTION("GOOGLETRANSLATE(A3885,""en"",""hi"")"),"पुरानी महिला खिड़की से बाहर दिखती है।")</f>
        <v>पुरानी महिला खिड़की से बाहर दिखती है।</v>
      </c>
    </row>
    <row r="3886">
      <c r="A3886" s="1" t="s">
        <v>3846</v>
      </c>
      <c r="B3886" s="2" t="str">
        <f>IFERROR(__xludf.DUMMYFUNCTION("GOOGLETRANSLATE(A3886,""en"",""hi"")"),"एक सफेद पृष्ठभूमि पर विभिन्न लोगों के वेक्टर सिल्हूट।")</f>
        <v>एक सफेद पृष्ठभूमि पर विभिन्न लोगों के वेक्टर सिल्हूट।</v>
      </c>
    </row>
    <row r="3887">
      <c r="A3887" s="1" t="s">
        <v>3847</v>
      </c>
      <c r="B3887" s="2" t="str">
        <f>IFERROR(__xludf.DUMMYFUNCTION("GOOGLETRANSLATE(A3887,""en"",""hi"")"),"एक क्रिसमस उपहार से बाहर निकलने के लिए लिटिल बॉर्डर Collie पिल्ला भिक्षा")</f>
        <v>एक क्रिसमस उपहार से बाहर निकलने के लिए लिटिल बॉर्डर Collie पिल्ला भिक्षा</v>
      </c>
    </row>
    <row r="3888">
      <c r="A3888" s="1" t="s">
        <v>3848</v>
      </c>
      <c r="B3888" s="2" t="str">
        <f>IFERROR(__xludf.DUMMYFUNCTION("GOOGLETRANSLATE(A3888,""en"",""hi"")"),"आर। : घटना पर देखा गया।")</f>
        <v>आर। : घटना पर देखा गया।</v>
      </c>
    </row>
    <row r="3889">
      <c r="A3889" s="1" t="s">
        <v>3849</v>
      </c>
      <c r="B3889" s="2" t="str">
        <f>IFERROR(__xludf.DUMMYFUNCTION("GOOGLETRANSLATE(A3889,""en"",""hi"")"),"एक्रोबेटिक पक्षी नीले आकाश के खिलाफ एक तार पर उल्टा।")</f>
        <v>एक्रोबेटिक पक्षी नीले आकाश के खिलाफ एक तार पर उल्टा।</v>
      </c>
    </row>
    <row r="3890">
      <c r="A3890" s="1" t="s">
        <v>3850</v>
      </c>
      <c r="B3890" s="2" t="str">
        <f>IFERROR(__xludf.DUMMYFUNCTION("GOOGLETRANSLATE(A3890,""en"",""hi"")"),"क्या एक मजेदार कार्ड बनाया गया।")</f>
        <v>क्या एक मजेदार कार्ड बनाया गया।</v>
      </c>
    </row>
    <row r="3891">
      <c r="A3891" s="1" t="s">
        <v>3851</v>
      </c>
      <c r="B3891" s="2" t="str">
        <f>IFERROR(__xludf.DUMMYFUNCTION("GOOGLETRANSLATE(A3891,""en"",""hi"")"),"एक ग्लोब के साथ मेज पर शिक्षक")</f>
        <v>एक ग्लोब के साथ मेज पर शिक्षक</v>
      </c>
    </row>
    <row r="3892">
      <c r="A3892" s="1" t="s">
        <v>3852</v>
      </c>
      <c r="B3892" s="2" t="str">
        <f>IFERROR(__xludf.DUMMYFUNCTION("GOOGLETRANSLATE(A3892,""en"",""hi"")"),"मेरी मुस्कान के पीछे हमेशा कुछ ऐसा होता है जिसे आप कभी समझ नहीं पाएंगे।")</f>
        <v>मेरी मुस्कान के पीछे हमेशा कुछ ऐसा होता है जिसे आप कभी समझ नहीं पाएंगे।</v>
      </c>
    </row>
    <row r="3893">
      <c r="A3893" s="1" t="s">
        <v>3853</v>
      </c>
      <c r="B3893" s="2" t="str">
        <f>IFERROR(__xludf.DUMMYFUNCTION("GOOGLETRANSLATE(A3893,""en"",""hi"")"),"एक रेसट्रैक पर चल रहे घोड़े।")</f>
        <v>एक रेसट्रैक पर चल रहे घोड़े।</v>
      </c>
    </row>
    <row r="3894">
      <c r="A3894" s="1" t="s">
        <v>3854</v>
      </c>
      <c r="B3894" s="2" t="str">
        <f>IFERROR(__xludf.DUMMYFUNCTION("GOOGLETRANSLATE(A3894,""en"",""hi"")"),"आसमान aboveconference श्रृंखला में, यह फिल्म चरित्र है!")</f>
        <v>आसमान aboveconference श्रृंखला में, यह फिल्म चरित्र है!</v>
      </c>
    </row>
    <row r="3895">
      <c r="A3895" s="1" t="s">
        <v>3855</v>
      </c>
      <c r="B3895" s="2" t="str">
        <f>IFERROR(__xludf.DUMMYFUNCTION("GOOGLETRANSLATE(A3895,""en"",""hi"")"),"स्लिम लुक: स्का कलाकार एक एंड्रोगिनस धारीदार पतलून सूट में ठाठ दिखता था क्योंकि वह रविवार को घटना के दौरान शो के साथ गई थी")</f>
        <v>स्लिम लुक: स्का कलाकार एक एंड्रोगिनस धारीदार पतलून सूट में ठाठ दिखता था क्योंकि वह रविवार को घटना के दौरान शो के साथ गई थी</v>
      </c>
    </row>
    <row r="3896">
      <c r="A3896" s="1" t="s">
        <v>3856</v>
      </c>
      <c r="B3896" s="2" t="str">
        <f>IFERROR(__xludf.DUMMYFUNCTION("GOOGLETRANSLATE(A3896,""en"",""hi"")"),"एक सफेद पृष्ठभूमि पर अलार्म घड़ी")</f>
        <v>एक सफेद पृष्ठभूमि पर अलार्म घड़ी</v>
      </c>
    </row>
    <row r="3897">
      <c r="A3897" s="1" t="s">
        <v>3857</v>
      </c>
      <c r="B3897" s="2" t="str">
        <f>IFERROR(__xludf.DUMMYFUNCTION("GOOGLETRANSLATE(A3897,""en"",""hi"")"),"फुटबॉलर दूसरे पैर मैच के दौरान गेंद को नियंत्रित करता है।")</f>
        <v>फुटबॉलर दूसरे पैर मैच के दौरान गेंद को नियंत्रित करता है।</v>
      </c>
    </row>
    <row r="3898">
      <c r="A3898" s="1" t="s">
        <v>3858</v>
      </c>
      <c r="B3898" s="2" t="str">
        <f>IFERROR(__xludf.DUMMYFUNCTION("GOOGLETRANSLATE(A3898,""en"",""hi"")"),"मुखर जैज़ कलाकार त्योहार में मंच पर प्रदर्शन करता है")</f>
        <v>मुखर जैज़ कलाकार त्योहार में मंच पर प्रदर्शन करता है</v>
      </c>
    </row>
    <row r="3899">
      <c r="A3899" s="1" t="s">
        <v>3859</v>
      </c>
      <c r="B3899" s="2" t="str">
        <f>IFERROR(__xludf.DUMMYFUNCTION("GOOGLETRANSLATE(A3899,""en"",""hi"")"),"एथलीट, घटना के दौरान पहली मोड़ के माध्यम से कारों के एक समूह की ओर जाता है।")</f>
        <v>एथलीट, घटना के दौरान पहली मोड़ के माध्यम से कारों के एक समूह की ओर जाता है।</v>
      </c>
    </row>
    <row r="3900">
      <c r="A3900" s="1" t="s">
        <v>3860</v>
      </c>
      <c r="B3900" s="2" t="str">
        <f>IFERROR(__xludf.DUMMYFUNCTION("GOOGLETRANSLATE(A3900,""en"",""hi"")"),"अभिनेता की पोती और व्यक्ति की बेटी के रूप में, वह बिना किसी संदेह के होने जा रही थी।")</f>
        <v>अभिनेता की पोती और व्यक्ति की बेटी के रूप में, वह बिना किसी संदेह के होने जा रही थी।</v>
      </c>
    </row>
    <row r="3901">
      <c r="A3901" s="1" t="s">
        <v>3861</v>
      </c>
      <c r="B3901" s="2" t="str">
        <f>IFERROR(__xludf.DUMMYFUNCTION("GOOGLETRANSLATE(A3901,""en"",""hi"")"),"आध्यात्मिक प्रतीक हमारी दुनिया में हर जगह हैं!")</f>
        <v>आध्यात्मिक प्रतीक हमारी दुनिया में हर जगह हैं!</v>
      </c>
    </row>
    <row r="3902">
      <c r="A3902" s="1" t="s">
        <v>3862</v>
      </c>
      <c r="B3902" s="2" t="str">
        <f>IFERROR(__xludf.DUMMYFUNCTION("GOOGLETRANSLATE(A3902,""en"",""hi"")"),"एक खिड़की के पास युवा दोस्त")</f>
        <v>एक खिड़की के पास युवा दोस्त</v>
      </c>
    </row>
    <row r="3903">
      <c r="A3903" s="1" t="s">
        <v>3863</v>
      </c>
      <c r="B3903" s="2" t="str">
        <f>IFERROR(__xludf.DUMMYFUNCTION("GOOGLETRANSLATE(A3903,""en"",""hi"")"),"अभिनेता और लेखक पुरस्कार देता है।")</f>
        <v>अभिनेता और लेखक पुरस्कार देता है।</v>
      </c>
    </row>
    <row r="3904">
      <c r="A3904" s="1" t="s">
        <v>3864</v>
      </c>
      <c r="B3904" s="2" t="str">
        <f>IFERROR(__xludf.DUMMYFUNCTION("GOOGLETRANSLATE(A3904,""en"",""hi"")"),"एक जंगल में सुंदर सूरज की रोशनी")</f>
        <v>एक जंगल में सुंदर सूरज की रोशनी</v>
      </c>
    </row>
    <row r="3905">
      <c r="A3905" s="1" t="s">
        <v>3865</v>
      </c>
      <c r="B3905" s="2" t="str">
        <f>IFERROR(__xludf.DUMMYFUNCTION("GOOGLETRANSLATE(A3905,""en"",""hi"")"),"यह एक शहरी मिथक है कि एक डिपार्टमेंट स्टोर ने कभी भी फिल्म चरित्र को भ्रम में प्रदर्शित किया, लेकिन ऐसा लगता है।")</f>
        <v>यह एक शहरी मिथक है कि एक डिपार्टमेंट स्टोर ने कभी भी फिल्म चरित्र को भ्रम में प्रदर्शित किया, लेकिन ऐसा लगता है।</v>
      </c>
    </row>
    <row r="3906">
      <c r="A3906" s="1" t="s">
        <v>3866</v>
      </c>
      <c r="B3906" s="2" t="str">
        <f>IFERROR(__xludf.DUMMYFUNCTION("GOOGLETRANSLATE(A3906,""en"",""hi"")"),"खंडहर की छाया में परिवार पिकनिक।")</f>
        <v>खंडहर की छाया में परिवार पिकनिक।</v>
      </c>
    </row>
    <row r="3907">
      <c r="A3907" s="1" t="s">
        <v>3867</v>
      </c>
      <c r="B3907" s="2" t="str">
        <f>IFERROR(__xludf.DUMMYFUNCTION("GOOGLETRANSLATE(A3907,""en"",""hi"")"),"मैं एक लड़की की आंखों के माध्यम से दुनिया से प्यार करता हूँ")</f>
        <v>मैं एक लड़की की आंखों के माध्यम से दुनिया से प्यार करता हूँ</v>
      </c>
    </row>
    <row r="3908">
      <c r="A3908" s="1" t="s">
        <v>3868</v>
      </c>
      <c r="B3908" s="2" t="str">
        <f>IFERROR(__xludf.DUMMYFUNCTION("GOOGLETRANSLATE(A3908,""en"",""hi"")"),"क्या पौधों को अस्तित्व के लिए चाहिए")</f>
        <v>क्या पौधों को अस्तित्व के लिए चाहिए</v>
      </c>
    </row>
    <row r="3909">
      <c r="A3909" s="1" t="s">
        <v>3869</v>
      </c>
      <c r="B3909" s="2" t="str">
        <f>IFERROR(__xludf.DUMMYFUNCTION("GOOGLETRANSLATE(A3909,""en"",""hi"")"),"एक संरचना की छत से और चिमनी के आसपास आने वाली आग")</f>
        <v>एक संरचना की छत से और चिमनी के आसपास आने वाली आग</v>
      </c>
    </row>
    <row r="3910">
      <c r="A3910" s="1" t="s">
        <v>3870</v>
      </c>
      <c r="B3910" s="2" t="str">
        <f>IFERROR(__xludf.DUMMYFUNCTION("GOOGLETRANSLATE(A3910,""en"",""hi"")"),"प्रत्येक बार व्यक्ति एक नए शहर की यात्रा करता है, वह एक डुवेट के साथ कवर ऐतिहासिक और पर्यटक स्थलों के सामने खुद की तस्वीरें लेती है।")</f>
        <v>प्रत्येक बार व्यक्ति एक नए शहर की यात्रा करता है, वह एक डुवेट के साथ कवर ऐतिहासिक और पर्यटक स्थलों के सामने खुद की तस्वीरें लेती है।</v>
      </c>
    </row>
    <row r="3911">
      <c r="A3911" s="1" t="s">
        <v>3871</v>
      </c>
      <c r="B3911" s="2" t="str">
        <f>IFERROR(__xludf.DUMMYFUNCTION("GOOGLETRANSLATE(A3911,""en"",""hi"")"),"सूर्योदय के दौरान समुद्री जल, पर्यटक नौकाओं और उष्णकटिबंधीय रेत समुद्र तट।")</f>
        <v>सूर्योदय के दौरान समुद्री जल, पर्यटक नौकाओं और उष्णकटिबंधीय रेत समुद्र तट।</v>
      </c>
    </row>
    <row r="3912">
      <c r="A3912" s="1" t="s">
        <v>3872</v>
      </c>
      <c r="B3912" s="2" t="str">
        <f>IFERROR(__xludf.DUMMYFUNCTION("GOOGLETRANSLATE(A3912,""en"",""hi"")"),"फैशन वीक के दौरान व्यक्ति लॉबी में बनता है")</f>
        <v>फैशन वीक के दौरान व्यक्ति लॉबी में बनता है</v>
      </c>
    </row>
    <row r="3913">
      <c r="A3913" s="1" t="s">
        <v>3873</v>
      </c>
      <c r="B3913" s="2" t="str">
        <f>IFERROR(__xludf.DUMMYFUNCTION("GOOGLETRANSLATE(A3913,""en"",""hi"")"),"कागज और हरी घास के एक टुकड़े के साथ दीवार।")</f>
        <v>कागज और हरी घास के एक टुकड़े के साथ दीवार।</v>
      </c>
    </row>
    <row r="3914">
      <c r="A3914" s="1" t="s">
        <v>3874</v>
      </c>
      <c r="B3914" s="2" t="str">
        <f>IFERROR(__xludf.DUMMYFUNCTION("GOOGLETRANSLATE(A3914,""en"",""hi"")"),"अभिनेता व्यक्ति को अपने ड्रम पर पाउंड करता है")</f>
        <v>अभिनेता व्यक्ति को अपने ड्रम पर पाउंड करता है</v>
      </c>
    </row>
    <row r="3915">
      <c r="A3915" s="1" t="s">
        <v>3875</v>
      </c>
      <c r="B3915" s="2" t="str">
        <f>IFERROR(__xludf.DUMMYFUNCTION("GOOGLETRANSLATE(A3915,""en"",""hi"")"),"गोताखोर पानी के नीचे तैरता है")</f>
        <v>गोताखोर पानी के नीचे तैरता है</v>
      </c>
    </row>
    <row r="3916">
      <c r="A3916" s="1" t="s">
        <v>3876</v>
      </c>
      <c r="B3916" s="2" t="str">
        <f>IFERROR(__xludf.DUMMYFUNCTION("GOOGLETRANSLATE(A3916,""en"",""hi"")"),"प्यार करने वाला युगल अपने स्कूटर के बगल में समुद्र तट पर समुद्र में बाहर निकलना")</f>
        <v>प्यार करने वाला युगल अपने स्कूटर के बगल में समुद्र तट पर समुद्र में बाहर निकलना</v>
      </c>
    </row>
    <row r="3917">
      <c r="A3917" s="1" t="s">
        <v>3877</v>
      </c>
      <c r="B3917" s="2" t="str">
        <f>IFERROR(__xludf.DUMMYFUNCTION("GOOGLETRANSLATE(A3917,""en"",""hi"")"),"आतिशबाजी दिन पर दिखाती है")</f>
        <v>आतिशबाजी दिन पर दिखाती है</v>
      </c>
    </row>
    <row r="3918">
      <c r="A3918" s="1" t="s">
        <v>3878</v>
      </c>
      <c r="B3918" s="2" t="str">
        <f>IFERROR(__xludf.DUMMYFUNCTION("GOOGLETRANSLATE(A3918,""en"",""hi"")"),"एक ढाल में चश्मे का चित्रण।")</f>
        <v>एक ढाल में चश्मे का चित्रण।</v>
      </c>
    </row>
    <row r="3919">
      <c r="A3919" s="1" t="s">
        <v>3879</v>
      </c>
      <c r="B3919" s="2" t="str">
        <f>IFERROR(__xludf.DUMMYFUNCTION("GOOGLETRANSLATE(A3919,""en"",""hi"")"),"एक बपतिस्मा के किनारे से राहत।")</f>
        <v>एक बपतिस्मा के किनारे से राहत।</v>
      </c>
    </row>
    <row r="3920">
      <c r="A3920" s="1" t="s">
        <v>3880</v>
      </c>
      <c r="B3920" s="2" t="str">
        <f>IFERROR(__xludf.DUMMYFUNCTION("GOOGLETRANSLATE(A3920,""en"",""hi"")"),"पार्क में मिस्टी नाइट")</f>
        <v>पार्क में मिस्टी नाइट</v>
      </c>
    </row>
    <row r="3921">
      <c r="A3921" s="1" t="s">
        <v>3881</v>
      </c>
      <c r="B3921" s="2" t="str">
        <f>IFERROR(__xludf.DUMMYFUNCTION("GOOGLETRANSLATE(A3921,""en"",""hi"")"),"मैं कभी नहीं रहा, लेकिन मैंने वैसे भी इसके लिए आवेदन करने का फैसला किया।")</f>
        <v>मैं कभी नहीं रहा, लेकिन मैंने वैसे भी इसके लिए आवेदन करने का फैसला किया।</v>
      </c>
    </row>
    <row r="3922">
      <c r="A3922" s="1" t="s">
        <v>3882</v>
      </c>
      <c r="B3922" s="2" t="str">
        <f>IFERROR(__xludf.DUMMYFUNCTION("GOOGLETRANSLATE(A3922,""en"",""hi"")"),"डॉक्टर रोगी को ऑक्सीजन देते हैं")</f>
        <v>डॉक्टर रोगी को ऑक्सीजन देते हैं</v>
      </c>
    </row>
    <row r="3923">
      <c r="A3923" s="1" t="s">
        <v>3883</v>
      </c>
      <c r="B3923" s="2" t="str">
        <f>IFERROR(__xludf.DUMMYFUNCTION("GOOGLETRANSLATE(A3923,""en"",""hi"")"),"मेरे बालों को मरने के बारे में सोचकर इस रंग के नीचे!")</f>
        <v>मेरे बालों को मरने के बारे में सोचकर इस रंग के नीचे!</v>
      </c>
    </row>
    <row r="3924">
      <c r="A3924" s="1" t="s">
        <v>3884</v>
      </c>
      <c r="B3924" s="2" t="str">
        <f>IFERROR(__xludf.DUMMYFUNCTION("GOOGLETRANSLATE(A3924,""en"",""hi"")"),"अपार्टमेंट इलस्ट्रेशन वेक्टर को सजाने के लिए फर्नीचर और सहायक उपकरण के साथ बेडरूम बनाने का आइसोमेट्रिक आइकन सेट")</f>
        <v>अपार्टमेंट इलस्ट्रेशन वेक्टर को सजाने के लिए फर्नीचर और सहायक उपकरण के साथ बेडरूम बनाने का आइसोमेट्रिक आइकन सेट</v>
      </c>
    </row>
    <row r="3925">
      <c r="A3925" s="1" t="s">
        <v>3885</v>
      </c>
      <c r="B3925" s="2" t="str">
        <f>IFERROR(__xludf.DUMMYFUNCTION("GOOGLETRANSLATE(A3925,""en"",""hi"")"),"वेब और मोबाइल minimalistic फ्लैट डिजाइन के लिए पर्यटक बस पतली रेखा आइकन।")</f>
        <v>वेब और मोबाइल minimalistic फ्लैट डिजाइन के लिए पर्यटक बस पतली रेखा आइकन।</v>
      </c>
    </row>
    <row r="3926">
      <c r="A3926" s="1" t="s">
        <v>3886</v>
      </c>
      <c r="B3926" s="2" t="str">
        <f>IFERROR(__xludf.DUMMYFUNCTION("GOOGLETRANSLATE(A3926,""en"",""hi"")"),"एक महिला एक ट्रेन की यात्रा कर रही है।")</f>
        <v>एक महिला एक ट्रेन की यात्रा कर रही है।</v>
      </c>
    </row>
    <row r="3927">
      <c r="A3927" s="1" t="s">
        <v>3887</v>
      </c>
      <c r="B3927" s="2" t="str">
        <f>IFERROR(__xludf.DUMMYFUNCTION("GOOGLETRANSLATE(A3927,""en"",""hi"")"),"तट पर स्थित एक रेतीले समुद्र तट पर सनी डे")</f>
        <v>तट पर स्थित एक रेतीले समुद्र तट पर सनी डे</v>
      </c>
    </row>
    <row r="3928">
      <c r="A3928" s="1" t="s">
        <v>3888</v>
      </c>
      <c r="B3928" s="2" t="str">
        <f>IFERROR(__xludf.DUMMYFUNCTION("GOOGLETRANSLATE(A3928,""en"",""hi"")"),"कुचल कैंडी के डिब्बे के साथ मूंगफली का मक्खन दलिया राक्षस कुकीज़!")</f>
        <v>कुचल कैंडी के डिब्बे के साथ मूंगफली का मक्खन दलिया राक्षस कुकीज़!</v>
      </c>
    </row>
    <row r="3929">
      <c r="A3929" s="1" t="s">
        <v>3889</v>
      </c>
      <c r="B3929" s="2" t="str">
        <f>IFERROR(__xludf.DUMMYFUNCTION("GOOGLETRANSLATE(A3929,""en"",""hi"")"),"एक लड़का बाढ़ के साथ कुत्तों के साथ एक बेंच साझा करता है")</f>
        <v>एक लड़का बाढ़ के साथ कुत्तों के साथ एक बेंच साझा करता है</v>
      </c>
    </row>
    <row r="3930">
      <c r="A3930" s="1" t="s">
        <v>3890</v>
      </c>
      <c r="B3930" s="2" t="str">
        <f>IFERROR(__xludf.DUMMYFUNCTION("GOOGLETRANSLATE(A3930,""en"",""hi"")"),"फाउंटेन में डाउनटाउन स्काईलाइन")</f>
        <v>फाउंटेन में डाउनटाउन स्काईलाइन</v>
      </c>
    </row>
    <row r="3931">
      <c r="A3931" s="1" t="s">
        <v>3891</v>
      </c>
      <c r="B3931" s="2" t="str">
        <f>IFERROR(__xludf.DUMMYFUNCTION("GOOGLETRANSLATE(A3931,""en"",""hi"")"),"व्यक्ति के साथ प्यार में पड़ना लिंग नहीं!")</f>
        <v>व्यक्ति के साथ प्यार में पड़ना लिंग नहीं!</v>
      </c>
    </row>
    <row r="3932">
      <c r="A3932" s="1" t="s">
        <v>3892</v>
      </c>
      <c r="B3932" s="2" t="str">
        <f>IFERROR(__xludf.DUMMYFUNCTION("GOOGLETRANSLATE(A3932,""en"",""hi"")"),"रात में एक सामान्य दृश्य")</f>
        <v>रात में एक सामान्य दृश्य</v>
      </c>
    </row>
    <row r="3933">
      <c r="A3933" s="1" t="s">
        <v>3893</v>
      </c>
      <c r="B3933" s="2" t="str">
        <f>IFERROR(__xludf.DUMMYFUNCTION("GOOGLETRANSLATE(A3933,""en"",""hi"")"),"दूल्हे अपने कार्ड को चमकता है क्योंकि वह पोकर बजाता है और अपने सूट में बनता है।")</f>
        <v>दूल्हे अपने कार्ड को चमकता है क्योंकि वह पोकर बजाता है और अपने सूट में बनता है।</v>
      </c>
    </row>
    <row r="3934">
      <c r="A3934" s="1" t="s">
        <v>3894</v>
      </c>
      <c r="B3934" s="2" t="str">
        <f>IFERROR(__xludf.DUMMYFUNCTION("GOOGLETRANSLATE(A3934,""en"",""hi"")"),"व्यक्ति की सुंदर शादी।")</f>
        <v>व्यक्ति की सुंदर शादी।</v>
      </c>
    </row>
    <row r="3935">
      <c r="A3935" s="1" t="s">
        <v>3895</v>
      </c>
      <c r="B3935" s="2" t="str">
        <f>IFERROR(__xludf.DUMMYFUNCTION("GOOGLETRANSLATE(A3935,""en"",""hi"")"),"चित्रकारी कलाकार से - संग्रह की कला")</f>
        <v>चित्रकारी कलाकार से - संग्रह की कला</v>
      </c>
    </row>
    <row r="3936">
      <c r="A3936" s="1" t="s">
        <v>3896</v>
      </c>
      <c r="B3936" s="2" t="str">
        <f>IFERROR(__xludf.DUMMYFUNCTION("GOOGLETRANSLATE(A3936,""en"",""hi"")"),"बुजुर्ग जोड़े एक बेंच पर बैठे, पीछे की ओर देखा, एक दूसरे से बात करते हुए और एक सुनवाई करने वाले वरिष्ठ व्यक्ति")</f>
        <v>बुजुर्ग जोड़े एक बेंच पर बैठे, पीछे की ओर देखा, एक दूसरे से बात करते हुए और एक सुनवाई करने वाले वरिष्ठ व्यक्ति</v>
      </c>
    </row>
    <row r="3937">
      <c r="A3937" s="1" t="s">
        <v>3897</v>
      </c>
      <c r="B3937" s="2" t="str">
        <f>IFERROR(__xludf.DUMMYFUNCTION("GOOGLETRANSLATE(A3937,""en"",""hi"")"),"गिरने वाले नारियल के लिए चेतावनी देने के लिए एक संकेत")</f>
        <v>गिरने वाले नारियल के लिए चेतावनी देने के लिए एक संकेत</v>
      </c>
    </row>
    <row r="3938">
      <c r="A3938" s="1" t="s">
        <v>3898</v>
      </c>
      <c r="B3938" s="2" t="str">
        <f>IFERROR(__xludf.DUMMYFUNCTION("GOOGLETRANSLATE(A3938,""en"",""hi"")"),"एक गोल्ड कुंजी कठपुतली हाथ में कठपुतली की क्लिप कला")</f>
        <v>एक गोल्ड कुंजी कठपुतली हाथ में कठपुतली की क्लिप कला</v>
      </c>
    </row>
    <row r="3939">
      <c r="A3939" s="1" t="s">
        <v>3899</v>
      </c>
      <c r="B3939" s="2" t="str">
        <f>IFERROR(__xludf.DUMMYFUNCTION("GOOGLETRANSLATE(A3939,""en"",""hi"")"),"व्यक्ति उत्कृष्ट सूखी मक्खियों में से एक है, और सबसे प्रसिद्ध पैटर्न की तरह, इसने कई बदलावों को जन्म दिया है।")</f>
        <v>व्यक्ति उत्कृष्ट सूखी मक्खियों में से एक है, और सबसे प्रसिद्ध पैटर्न की तरह, इसने कई बदलावों को जन्म दिया है।</v>
      </c>
    </row>
    <row r="3940">
      <c r="A3940" s="1" t="s">
        <v>3900</v>
      </c>
      <c r="B3940" s="2" t="str">
        <f>IFERROR(__xludf.DUMMYFUNCTION("GOOGLETRANSLATE(A3940,""en"",""hi"")"),"या, आप अपने घर में मिट्टी के टन का उपयोग कर सकते हैं।")</f>
        <v>या, आप अपने घर में मिट्टी के टन का उपयोग कर सकते हैं।</v>
      </c>
    </row>
    <row r="3941">
      <c r="A3941" s="1" t="s">
        <v>3901</v>
      </c>
      <c r="B3941" s="2" t="str">
        <f>IFERROR(__xludf.DUMMYFUNCTION("GOOGLETRANSLATE(A3941,""en"",""hi"")"),"पीढ़ी परिवार एक घास के मैदान पर चल रहा है")</f>
        <v>पीढ़ी परिवार एक घास के मैदान पर चल रहा है</v>
      </c>
    </row>
    <row r="3942">
      <c r="A3942" s="1" t="s">
        <v>3902</v>
      </c>
      <c r="B3942" s="2" t="str">
        <f>IFERROR(__xludf.DUMMYFUNCTION("GOOGLETRANSLATE(A3942,""en"",""hi"")"),"डाइनिंग रूम में पानी के निकायों को देखकर दीवार के साथ फर्श से छत वाली खिड़कियां हैं।")</f>
        <v>डाइनिंग रूम में पानी के निकायों को देखकर दीवार के साथ फर्श से छत वाली खिड़कियां हैं।</v>
      </c>
    </row>
    <row r="3943">
      <c r="A3943" s="1" t="s">
        <v>3903</v>
      </c>
      <c r="B3943" s="2" t="str">
        <f>IFERROR(__xludf.DUMMYFUNCTION("GOOGLETRANSLATE(A3943,""en"",""hi"")"),"दक्षिणी साइड का दाग ग्लास।")</f>
        <v>दक्षिणी साइड का दाग ग्लास।</v>
      </c>
    </row>
    <row r="3944">
      <c r="A3944" s="1" t="s">
        <v>3904</v>
      </c>
      <c r="B3944" s="2" t="str">
        <f>IFERROR(__xludf.DUMMYFUNCTION("GOOGLETRANSLATE(A3944,""en"",""hi"")"),"पहाड़ों में एक चरागाह में गायों")</f>
        <v>पहाड़ों में एक चरागाह में गायों</v>
      </c>
    </row>
    <row r="3945">
      <c r="A3945" s="1" t="s">
        <v>3905</v>
      </c>
      <c r="B3945" s="2" t="str">
        <f>IFERROR(__xludf.DUMMYFUNCTION("GOOGLETRANSLATE(A3945,""en"",""hi"")"),"जंगल में लकड़ी पर बीटल")</f>
        <v>जंगल में लकड़ी पर बीटल</v>
      </c>
    </row>
    <row r="3946">
      <c r="A3946" s="1" t="s">
        <v>3906</v>
      </c>
      <c r="B3946" s="2" t="str">
        <f>IFERROR(__xludf.DUMMYFUNCTION("GOOGLETRANSLATE(A3946,""en"",""hi"")"),"बैसाखी और एक व्हीलचेयर के साथ घर पर सर्जरी के बाद युवक")</f>
        <v>बैसाखी और एक व्हीलचेयर के साथ घर पर सर्जरी के बाद युवक</v>
      </c>
    </row>
    <row r="3947">
      <c r="A3947" s="1" t="s">
        <v>3907</v>
      </c>
      <c r="B3947" s="2" t="str">
        <f>IFERROR(__xludf.DUMMYFUNCTION("GOOGLETRANSLATE(A3947,""en"",""hi"")"),"धन्यवाद कार्ड, गुलाब का एक गुलदस्ता, लेटरिंग।")</f>
        <v>धन्यवाद कार्ड, गुलाब का एक गुलदस्ता, लेटरिंग।</v>
      </c>
    </row>
    <row r="3948">
      <c r="A3948" s="1" t="s">
        <v>3908</v>
      </c>
      <c r="B3948" s="2" t="str">
        <f>IFERROR(__xludf.DUMMYFUNCTION("GOOGLETRANSLATE(A3948,""en"",""hi"")"),"एक चमकदार पृष्ठभूमि वेक्टर पर दमास्क सीमलेस पुष्प पैटर्न रॉयल वॉलपेपर फूल")</f>
        <v>एक चमकदार पृष्ठभूमि वेक्टर पर दमास्क सीमलेस पुष्प पैटर्न रॉयल वॉलपेपर फूल</v>
      </c>
    </row>
    <row r="3949">
      <c r="A3949" s="1" t="s">
        <v>3909</v>
      </c>
      <c r="B3949" s="2" t="str">
        <f>IFERROR(__xludf.DUMMYFUNCTION("GOOGLETRANSLATE(A3949,""en"",""hi"")"),"चूंकि मेरी कार टूट जाती है, मैं इस नई चाबुक को खरीदूंगा!")</f>
        <v>चूंकि मेरी कार टूट जाती है, मैं इस नई चाबुक को खरीदूंगा!</v>
      </c>
    </row>
    <row r="3950">
      <c r="A3950" s="1" t="s">
        <v>3910</v>
      </c>
      <c r="B3950" s="2" t="str">
        <f>IFERROR(__xludf.DUMMYFUNCTION("GOOGLETRANSLATE(A3950,""en"",""hi"")"),"जैसा कि मैं शनिवार की शाम को चल रहा हूं, मैं यादृच्छिक लोगों के जोड़े को देखता हूं")</f>
        <v>जैसा कि मैं शनिवार की शाम को चल रहा हूं, मैं यादृच्छिक लोगों के जोड़े को देखता हूं</v>
      </c>
    </row>
    <row r="3951">
      <c r="A3951" s="1" t="s">
        <v>3911</v>
      </c>
      <c r="B3951" s="2" t="str">
        <f>IFERROR(__xludf.DUMMYFUNCTION("GOOGLETRANSLATE(A3951,""en"",""hi"")"),"एक प्रशिक्षण सत्र के दौरान व्यक्ति कटोरे।")</f>
        <v>एक प्रशिक्षण सत्र के दौरान व्यक्ति कटोरे।</v>
      </c>
    </row>
    <row r="3952">
      <c r="A3952" s="1" t="s">
        <v>2827</v>
      </c>
      <c r="B3952" s="2" t="str">
        <f>IFERROR(__xludf.DUMMYFUNCTION("GOOGLETRANSLATE(A3952,""en"",""hi"")"),"ओवरले वॉटरमार्क टिकटों के लिए दानेदार बनावट आइकन।")</f>
        <v>ओवरले वॉटरमार्क टिकटों के लिए दानेदार बनावट आइकन।</v>
      </c>
    </row>
    <row r="3953">
      <c r="A3953" s="1" t="s">
        <v>3912</v>
      </c>
      <c r="B3953" s="2" t="str">
        <f>IFERROR(__xludf.DUMMYFUNCTION("GOOGLETRANSLATE(A3953,""en"",""hi"")"),"प्रगतिशील धातु कलाकार लाइव प्रदर्शन करते हैं।")</f>
        <v>प्रगतिशील धातु कलाकार लाइव प्रदर्शन करते हैं।</v>
      </c>
    </row>
    <row r="3954">
      <c r="A3954" s="1" t="s">
        <v>3913</v>
      </c>
      <c r="B3954" s="2" t="str">
        <f>IFERROR(__xludf.DUMMYFUNCTION("GOOGLETRANSLATE(A3954,""en"",""hi"")"),"साइकिलें संकीर्ण सड़क के साथ टेरेस वाले घरों के बाहर खड़ी थीं")</f>
        <v>साइकिलें संकीर्ण सड़क के साथ टेरेस वाले घरों के बाहर खड़ी थीं</v>
      </c>
    </row>
    <row r="3955">
      <c r="A3955" s="1" t="s">
        <v>3914</v>
      </c>
      <c r="B3955" s="2" t="str">
        <f>IFERROR(__xludf.DUMMYFUNCTION("GOOGLETRANSLATE(A3955,""en"",""hi"")"),"एक युवा महिला रोने का फोटो बंद करें")</f>
        <v>एक युवा महिला रोने का फोटो बंद करें</v>
      </c>
    </row>
    <row r="3956">
      <c r="A3956" s="1" t="s">
        <v>3915</v>
      </c>
      <c r="B3956" s="2" t="str">
        <f>IFERROR(__xludf.DUMMYFUNCTION("GOOGLETRANSLATE(A3956,""en"",""hi"")"),"जहां तक ​​आंख देख सकते हैं पर्यटक।")</f>
        <v>जहां तक ​​आंख देख सकते हैं पर्यटक।</v>
      </c>
    </row>
    <row r="3957">
      <c r="A3957" s="1" t="s">
        <v>3916</v>
      </c>
      <c r="B3957" s="2" t="str">
        <f>IFERROR(__xludf.DUMMYFUNCTION("GOOGLETRANSLATE(A3957,""en"",""hi"")"),"एक टेनिस कोर्ट में एक चेनिस को अदालत ने रोशनी वाले बाढ़ की रोशनी के तहत एक चिह्नित हरी हार्ड सतह के साथ")</f>
        <v>एक टेनिस कोर्ट में एक चेनिस को अदालत ने रोशनी वाले बाढ़ की रोशनी के तहत एक चिह्नित हरी हार्ड सतह के साथ</v>
      </c>
    </row>
    <row r="3958">
      <c r="A3958" s="1" t="s">
        <v>3917</v>
      </c>
      <c r="B3958" s="2" t="str">
        <f>IFERROR(__xludf.DUMMYFUNCTION("GOOGLETRANSLATE(A3958,""en"",""hi"")"),"पूलसाइड में संतरे के रस के साथ नींबू पानी के करीब")</f>
        <v>पूलसाइड में संतरे के रस के साथ नींबू पानी के करीब</v>
      </c>
    </row>
    <row r="3959">
      <c r="A3959" s="1" t="s">
        <v>3918</v>
      </c>
      <c r="B3959" s="2" t="str">
        <f>IFERROR(__xludf.DUMMYFUNCTION("GOOGLETRANSLATE(A3959,""en"",""hi"")"),"पूल हाउस के गेट और दृश्य के माध्यम से।")</f>
        <v>पूल हाउस के गेट और दृश्य के माध्यम से।</v>
      </c>
    </row>
    <row r="3960">
      <c r="A3960" s="1" t="s">
        <v>3919</v>
      </c>
      <c r="B3960" s="2" t="str">
        <f>IFERROR(__xludf.DUMMYFUNCTION("GOOGLETRANSLATE(A3960,""en"",""hi"")"),"संगीत वीडियो कलाकार पद खेल टीम के खिलाफ एक खेल के दौरान।")</f>
        <v>संगीत वीडियो कलाकार पद खेल टीम के खिलाफ एक खेल के दौरान।</v>
      </c>
    </row>
    <row r="3961">
      <c r="A3961" s="1" t="s">
        <v>3920</v>
      </c>
      <c r="B3961" s="2" t="str">
        <f>IFERROR(__xludf.DUMMYFUNCTION("GOOGLETRANSLATE(A3961,""en"",""hi"")"),"कॉमेडियन ने कंगारू की खबर तोड़ दी जो ट्विटर के माध्यम से फ़ोटो के साथ एक फार्मेसी में कूद गया।")</f>
        <v>कॉमेडियन ने कंगारू की खबर तोड़ दी जो ट्विटर के माध्यम से फ़ोटो के साथ एक फार्मेसी में कूद गया।</v>
      </c>
    </row>
    <row r="3962">
      <c r="A3962" s="1" t="s">
        <v>3921</v>
      </c>
      <c r="B3962" s="2" t="str">
        <f>IFERROR(__xludf.DUMMYFUNCTION("GOOGLETRANSLATE(A3962,""en"",""hi"")"),"उष्णकटिबंधीय द्वीप से दृश्य की स्काईलाइन।")</f>
        <v>उष्णकटिबंधीय द्वीप से दृश्य की स्काईलाइन।</v>
      </c>
    </row>
    <row r="3963">
      <c r="A3963" s="1" t="s">
        <v>3922</v>
      </c>
      <c r="B3963" s="2" t="str">
        <f>IFERROR(__xludf.DUMMYFUNCTION("GOOGLETRANSLATE(A3963,""en"",""hi"")"),"काले मकड़ियों एक पत्थर पर बंद")</f>
        <v>काले मकड़ियों एक पत्थर पर बंद</v>
      </c>
    </row>
    <row r="3964">
      <c r="A3964" s="1" t="s">
        <v>3923</v>
      </c>
      <c r="B3964" s="2" t="str">
        <f>IFERROR(__xludf.DUMMYFUNCTION("GOOGLETRANSLATE(A3964,""en"",""hi"")"),"अभिनेता प्रीमियर में भाग लेता है।")</f>
        <v>अभिनेता प्रीमियर में भाग लेता है।</v>
      </c>
    </row>
    <row r="3965">
      <c r="A3965" s="1" t="s">
        <v>3924</v>
      </c>
      <c r="B3965" s="2" t="str">
        <f>IFERROR(__xludf.DUMMYFUNCTION("GOOGLETRANSLATE(A3965,""en"",""hi"")"),"2 से 5 वर्ष की आयु के टोडलर के लिए डिज़ाइन की गई एक उज्ज्वल चित्रित लकड़ी के बगीचे की बेंच।")</f>
        <v>2 से 5 वर्ष की आयु के टोडलर के लिए डिज़ाइन की गई एक उज्ज्वल चित्रित लकड़ी के बगीचे की बेंच।</v>
      </c>
    </row>
    <row r="3966">
      <c r="A3966" s="1" t="s">
        <v>3925</v>
      </c>
      <c r="B3966" s="2" t="str">
        <f>IFERROR(__xludf.DUMMYFUNCTION("GOOGLETRANSLATE(A3966,""en"",""hi"")"),"माँ, आकस्मिक रूप से झील के बीच में एक पैडल बोर्ड पर योग कर रही है")</f>
        <v>माँ, आकस्मिक रूप से झील के बीच में एक पैडल बोर्ड पर योग कर रही है</v>
      </c>
    </row>
    <row r="3967">
      <c r="A3967" s="1" t="s">
        <v>3926</v>
      </c>
      <c r="B3967" s="2" t="str">
        <f>IFERROR(__xludf.DUMMYFUNCTION("GOOGLETRANSLATE(A3967,""en"",""hi"")"),"पानी तक पहुंच प्राप्त करने के लिए, हमें रस्सी पर लटकने की जरूरत थी।")</f>
        <v>पानी तक पहुंच प्राप्त करने के लिए, हमें रस्सी पर लटकने की जरूरत थी।</v>
      </c>
    </row>
    <row r="3968">
      <c r="A3968" s="1" t="s">
        <v>3927</v>
      </c>
      <c r="B3968" s="2" t="str">
        <f>IFERROR(__xludf.DUMMYFUNCTION("GOOGLETRANSLATE(A3968,""en"",""hi"")"),"इक्वेस्ट्रियन और अभिनेता ने शुक्रवार को एसएस 17 शो में रनवे पर कब्जा कर लिया।")</f>
        <v>इक्वेस्ट्रियन और अभिनेता ने शुक्रवार को एसएस 17 शो में रनवे पर कब्जा कर लिया।</v>
      </c>
    </row>
    <row r="3969">
      <c r="A3969" s="1" t="s">
        <v>980</v>
      </c>
      <c r="B3969" s="2" t="str">
        <f>IFERROR(__xludf.DUMMYFUNCTION("GOOGLETRANSLATE(A3969,""en"",""hi"")"),"हाथ पकड़े हुए और राष्ट्रीय ध्वज को बढ़ाकर")</f>
        <v>हाथ पकड़े हुए और राष्ट्रीय ध्वज को बढ़ाकर</v>
      </c>
    </row>
    <row r="3970">
      <c r="A3970" s="1" t="s">
        <v>3928</v>
      </c>
      <c r="B3970" s="2" t="str">
        <f>IFERROR(__xludf.DUMMYFUNCTION("GOOGLETRANSLATE(A3970,""en"",""hi"")"),"एक प्रशिक्षण सत्र के दौरान क्रिकेट खिलाड़ी।")</f>
        <v>एक प्रशिक्षण सत्र के दौरान क्रिकेट खिलाड़ी।</v>
      </c>
    </row>
    <row r="3971">
      <c r="A3971" s="1" t="s">
        <v>3929</v>
      </c>
      <c r="B3971" s="2" t="str">
        <f>IFERROR(__xludf.DUMMYFUNCTION("GOOGLETRANSLATE(A3971,""en"",""hi"")"),"कई खिलाड़ियों ने सत्र के दौरान खुद को गर्म रखने के लिए टोपी और दस्ताने पहने थे")</f>
        <v>कई खिलाड़ियों ने सत्र के दौरान खुद को गर्म रखने के लिए टोपी और दस्ताने पहने थे</v>
      </c>
    </row>
    <row r="3972">
      <c r="A3972" s="1" t="s">
        <v>3930</v>
      </c>
      <c r="B3972" s="2" t="str">
        <f>IFERROR(__xludf.DUMMYFUNCTION("GOOGLETRANSLATE(A3972,""en"",""hi"")"),"व्यक्ति द्वारा नदी पर एक पुल के साथ")</f>
        <v>व्यक्ति द्वारा नदी पर एक पुल के साथ</v>
      </c>
    </row>
    <row r="3973">
      <c r="A3973" s="1" t="s">
        <v>3931</v>
      </c>
      <c r="B3973" s="2" t="str">
        <f>IFERROR(__xludf.DUMMYFUNCTION("GOOGLETRANSLATE(A3973,""en"",""hi"")"),"सप्ताह - फुटबॉल खेल से तस्वीरें।")</f>
        <v>सप्ताह - फुटबॉल खेल से तस्वीरें।</v>
      </c>
    </row>
    <row r="3974">
      <c r="A3974" s="1" t="s">
        <v>3932</v>
      </c>
      <c r="B3974" s="2" t="str">
        <f>IFERROR(__xludf.DUMMYFUNCTION("GOOGLETRANSLATE(A3974,""en"",""hi"")"),"स्केच शैली में एक सुंदर फैशन लड़की के साथ हाथ खींचा पृष्ठभूमि।")</f>
        <v>स्केच शैली में एक सुंदर फैशन लड़की के साथ हाथ खींचा पृष्ठभूमि।</v>
      </c>
    </row>
    <row r="3975">
      <c r="A3975" s="1" t="s">
        <v>3933</v>
      </c>
      <c r="B3975" s="2" t="str">
        <f>IFERROR(__xludf.DUMMYFUNCTION("GOOGLETRANSLATE(A3975,""en"",""hi"")"),"एक पार्क में एक पहना हुआ लकड़ी की बेंच।")</f>
        <v>एक पार्क में एक पहना हुआ लकड़ी की बेंच।</v>
      </c>
    </row>
    <row r="3976">
      <c r="A3976" s="1" t="s">
        <v>3934</v>
      </c>
      <c r="B3976" s="2" t="str">
        <f>IFERROR(__xludf.DUMMYFUNCTION("GOOGLETRANSLATE(A3976,""en"",""hi"")"),"एक प्राचीन महल पहाड़ पर बढ़ रहा है, एक अंधेरे विशाल की तरह, अपनी छोटी नावों पर निस्संदेह पर्यटकों में गंभीर रूप से peering।")</f>
        <v>एक प्राचीन महल पहाड़ पर बढ़ रहा है, एक अंधेरे विशाल की तरह, अपनी छोटी नावों पर निस्संदेह पर्यटकों में गंभीर रूप से peering।</v>
      </c>
    </row>
    <row r="3977">
      <c r="A3977" s="1" t="s">
        <v>3935</v>
      </c>
      <c r="B3977" s="2" t="str">
        <f>IFERROR(__xludf.DUMMYFUNCTION("GOOGLETRANSLATE(A3977,""en"",""hi"")"),"सदस्यों ने 80 की थीम्ड मज़ा की रात का आनंद लिया")</f>
        <v>सदस्यों ने 80 की थीम्ड मज़ा की रात का आनंद लिया</v>
      </c>
    </row>
    <row r="3978">
      <c r="A3978" s="1" t="s">
        <v>3936</v>
      </c>
      <c r="B3978" s="2" t="str">
        <f>IFERROR(__xludf.DUMMYFUNCTION("GOOGLETRANSLATE(A3978,""en"",""hi"")"),"खिलने वाले फूलों के साथ पेड़")</f>
        <v>खिलने वाले फूलों के साथ पेड़</v>
      </c>
    </row>
    <row r="3979">
      <c r="A3979" s="1" t="s">
        <v>3937</v>
      </c>
      <c r="B3979" s="2" t="str">
        <f>IFERROR(__xludf.DUMMYFUNCTION("GOOGLETRANSLATE(A3979,""en"",""hi"")"),"एथलेटिक्स में 4 गुना 400 मीटर फाइनल में सोने का जश्न मनाता है")</f>
        <v>एथलेटिक्स में 4 गुना 400 मीटर फाइनल में सोने का जश्न मनाता है</v>
      </c>
    </row>
    <row r="3980">
      <c r="A3980" s="1" t="s">
        <v>3938</v>
      </c>
      <c r="B3980" s="2" t="str">
        <f>IFERROR(__xludf.DUMMYFUNCTION("GOOGLETRANSLATE(A3980,""en"",""hi"")"),"महाद्वीप और देशों के रूपरेखा मानचित्र")</f>
        <v>महाद्वीप और देशों के रूपरेखा मानचित्र</v>
      </c>
    </row>
    <row r="3981">
      <c r="A3981" s="1" t="s">
        <v>3939</v>
      </c>
      <c r="B3981" s="2" t="str">
        <f>IFERROR(__xludf.DUMMYFUNCTION("GOOGLETRANSLATE(A3981,""en"",""hi"")"),"वनस्पति फसलों एक आवंटन में बढ़ रही है")</f>
        <v>वनस्पति फसलों एक आवंटन में बढ़ रही है</v>
      </c>
    </row>
    <row r="3982">
      <c r="A3982" s="1" t="s">
        <v>3940</v>
      </c>
      <c r="B3982" s="2" t="str">
        <f>IFERROR(__xludf.DUMMYFUNCTION("GOOGLETRANSLATE(A3982,""en"",""hi"")"),"भारी धातु कलाकार कॉन्सर्ट में लाइव प्रदर्शन करता है")</f>
        <v>भारी धातु कलाकार कॉन्सर्ट में लाइव प्रदर्शन करता है</v>
      </c>
    </row>
    <row r="3983">
      <c r="A3983" s="1" t="s">
        <v>3941</v>
      </c>
      <c r="B3983" s="2" t="str">
        <f>IFERROR(__xludf.DUMMYFUNCTION("GOOGLETRANSLATE(A3983,""en"",""hi"")"),"हमारे होटल के कमरों में से एक का दृश्य")</f>
        <v>हमारे होटल के कमरों में से एक का दृश्य</v>
      </c>
    </row>
    <row r="3984">
      <c r="A3984" s="1" t="s">
        <v>3942</v>
      </c>
      <c r="B3984" s="2" t="str">
        <f>IFERROR(__xludf.DUMMYFUNCTION("GOOGLETRANSLATE(A3984,""en"",""hi"")"),"फूलों की सुंदरता जैसे सरल सुखों का आनंद लेने के लिए समय लेना हमें रोकने और प्रतिबिंबित करने में मदद कर सकता है।")</f>
        <v>फूलों की सुंदरता जैसे सरल सुखों का आनंद लेने के लिए समय लेना हमें रोकने और प्रतिबिंबित करने में मदद कर सकता है।</v>
      </c>
    </row>
    <row r="3985">
      <c r="A3985" s="1" t="s">
        <v>3943</v>
      </c>
      <c r="B3985" s="2" t="str">
        <f>IFERROR(__xludf.DUMMYFUNCTION("GOOGLETRANSLATE(A3985,""en"",""hi"")"),"यह आपके संभावित बच्चे के लिए सबसे अच्छी नर्सरी तैयार करने का समय है!")</f>
        <v>यह आपके संभावित बच्चे के लिए सबसे अच्छी नर्सरी तैयार करने का समय है!</v>
      </c>
    </row>
    <row r="3986">
      <c r="A3986" s="1" t="s">
        <v>3944</v>
      </c>
      <c r="B3986" s="2" t="str">
        <f>IFERROR(__xludf.DUMMYFUNCTION("GOOGLETRANSLATE(A3986,""en"",""hi"")"),"हाईवे पर बर्फ़ीला तूफ़ान और बर्फ में ड्राइविंग")</f>
        <v>हाईवे पर बर्फ़ीला तूफ़ान और बर्फ में ड्राइविंग</v>
      </c>
    </row>
    <row r="3987">
      <c r="A3987" s="1" t="s">
        <v>3945</v>
      </c>
      <c r="B3987" s="2" t="str">
        <f>IFERROR(__xludf.DUMMYFUNCTION("GOOGLETRANSLATE(A3987,""en"",""hi"")"),"पुरस्कार विजेता पुरस्कार श्रेणी के साथ।")</f>
        <v>पुरस्कार विजेता पुरस्कार श्रेणी के साथ।</v>
      </c>
    </row>
    <row r="3988">
      <c r="A3988" s="1" t="s">
        <v>3946</v>
      </c>
      <c r="B3988" s="2" t="str">
        <f>IFERROR(__xludf.DUMMYFUNCTION("GOOGLETRANSLATE(A3988,""en"",""hi"")"),"क्रिकेट खिलाड़ी एक प्रसिद्ध जीत को सील करने के लिए आखिरी बल्लेबाज को खारिज कर देता है जिसने क्रिकेट विश्व कप के क्वार्टर फाइनल के माध्यम से अपनी तरफ देखा।")</f>
        <v>क्रिकेट खिलाड़ी एक प्रसिद्ध जीत को सील करने के लिए आखिरी बल्लेबाज को खारिज कर देता है जिसने क्रिकेट विश्व कप के क्वार्टर फाइनल के माध्यम से अपनी तरफ देखा।</v>
      </c>
    </row>
    <row r="3989">
      <c r="A3989" s="1" t="s">
        <v>3947</v>
      </c>
      <c r="B3989" s="2" t="str">
        <f>IFERROR(__xludf.DUMMYFUNCTION("GOOGLETRANSLATE(A3989,""en"",""hi"")"),"प्राकृतिक पैटर्न के साथ पुरानी हरी लकड़ी की बनावट")</f>
        <v>प्राकृतिक पैटर्न के साथ पुरानी हरी लकड़ी की बनावट</v>
      </c>
    </row>
    <row r="3990">
      <c r="A3990" s="1" t="s">
        <v>3948</v>
      </c>
      <c r="B3990" s="2" t="str">
        <f>IFERROR(__xludf.DUMMYFUNCTION("GOOGLETRANSLATE(A3990,""en"",""hi"")"),"घटना में बड़े ट्रक और अन्य वाहनों पर एक नज़दीकी नजर रखने के लिए सभी उम्र के बच्चों को आमंत्रित किया जाता है।")</f>
        <v>घटना में बड़े ट्रक और अन्य वाहनों पर एक नज़दीकी नजर रखने के लिए सभी उम्र के बच्चों को आमंत्रित किया जाता है।</v>
      </c>
    </row>
    <row r="3991">
      <c r="A3991" s="1" t="s">
        <v>3949</v>
      </c>
      <c r="B3991" s="2" t="str">
        <f>IFERROR(__xludf.DUMMYFUNCTION("GOOGLETRANSLATE(A3991,""en"",""hi"")"),"श्रृंखला के खेल के दौरान एक सीमा के लिए मारा जाने के बाद क्रिकेट खिलाड़ी प्रतिक्रिया करता है।")</f>
        <v>श्रृंखला के खेल के दौरान एक सीमा के लिए मारा जाने के बाद क्रिकेट खिलाड़ी प्रतिक्रिया करता है।</v>
      </c>
    </row>
    <row r="3992">
      <c r="A3992" s="1" t="s">
        <v>3950</v>
      </c>
      <c r="B3992" s="2" t="str">
        <f>IFERROR(__xludf.DUMMYFUNCTION("GOOGLETRANSLATE(A3992,""en"",""hi"")"),"उसके परिवर्तनीय में सेलिब्रिटी, जिसे उसने नीलामी के लिए दान के लिए दान दिया है।")</f>
        <v>उसके परिवर्तनीय में सेलिब्रिटी, जिसे उसने नीलामी के लिए दान के लिए दान दिया है।</v>
      </c>
    </row>
    <row r="3993">
      <c r="A3993" s="1" t="s">
        <v>3951</v>
      </c>
      <c r="B3993" s="2" t="str">
        <f>IFERROR(__xludf.DUMMYFUNCTION("GOOGLETRANSLATE(A3993,""en"",""hi"")"),"यह सब विस्तार से है।")</f>
        <v>यह सब विस्तार से है।</v>
      </c>
    </row>
    <row r="3994">
      <c r="A3994" s="1" t="s">
        <v>3952</v>
      </c>
      <c r="B3994" s="2" t="str">
        <f>IFERROR(__xludf.DUMMYFUNCTION("GOOGLETRANSLATE(A3994,""en"",""hi"")"),"मैच से पहले पॉज़ की टीम")</f>
        <v>मैच से पहले पॉज़ की टीम</v>
      </c>
    </row>
    <row r="3995">
      <c r="A3995" s="1" t="s">
        <v>3953</v>
      </c>
      <c r="B3995" s="2" t="str">
        <f>IFERROR(__xludf.DUMMYFUNCTION("GOOGLETRANSLATE(A3995,""en"",""hi"")"),"कोरल की विशेषताएं: कोरल प्रजातियां अपरिवर्तनीय हैं।")</f>
        <v>कोरल की विशेषताएं: कोरल प्रजातियां अपरिवर्तनीय हैं।</v>
      </c>
    </row>
    <row r="3996">
      <c r="A3996" s="1" t="s">
        <v>3954</v>
      </c>
      <c r="B3996" s="2" t="str">
        <f>IFERROR(__xludf.DUMMYFUNCTION("GOOGLETRANSLATE(A3996,""en"",""hi"")"),"एक डेली या रेस्तरां में नाश्ता बुफे")</f>
        <v>एक डेली या रेस्तरां में नाश्ता बुफे</v>
      </c>
    </row>
    <row r="3997">
      <c r="A3997" s="1" t="s">
        <v>3955</v>
      </c>
      <c r="B3997" s="2" t="str">
        <f>IFERROR(__xludf.DUMMYFUNCTION("GOOGLETRANSLATE(A3997,""en"",""hi"")"),"महाद्वीप के मानचित्र पर संघीय गणराज्य को लाल तीर")</f>
        <v>महाद्वीप के मानचित्र पर संघीय गणराज्य को लाल तीर</v>
      </c>
    </row>
    <row r="3998">
      <c r="A3998" s="1" t="s">
        <v>3956</v>
      </c>
      <c r="B3998" s="2" t="str">
        <f>IFERROR(__xludf.DUMMYFUNCTION("GOOGLETRANSLATE(A3998,""en"",""hi"")"),"ग्रेड छात्रों को शिक्षकों से स्पष्ट प्रतिक्रिया प्राप्त करने का अवसर देते हैं।")</f>
        <v>ग्रेड छात्रों को शिक्षकों से स्पष्ट प्रतिक्रिया प्राप्त करने का अवसर देते हैं।</v>
      </c>
    </row>
    <row r="3999">
      <c r="A3999" s="1" t="s">
        <v>3957</v>
      </c>
      <c r="B3999" s="2" t="str">
        <f>IFERROR(__xludf.DUMMYFUNCTION("GOOGLETRANSLATE(A3999,""en"",""hi"")"),"सुंदर युवती बाजार में फल खरीदती है")</f>
        <v>सुंदर युवती बाजार में फल खरीदती है</v>
      </c>
    </row>
    <row r="4000">
      <c r="A4000" s="1" t="s">
        <v>3958</v>
      </c>
      <c r="B4000" s="2" t="str">
        <f>IFERROR(__xludf.DUMMYFUNCTION("GOOGLETRANSLATE(A4000,""en"",""hi"")"),"सुंदर लाल - बालों वाली महिला रसोईघर में सब्जियां खाना पकाने")</f>
        <v>सुंदर लाल - बालों वाली महिला रसोईघर में सब्जियां खाना पकाने</v>
      </c>
    </row>
    <row r="4001">
      <c r="A4001" s="1" t="s">
        <v>3959</v>
      </c>
      <c r="B4001" s="2" t="str">
        <f>IFERROR(__xludf.DUMMYFUNCTION("GOOGLETRANSLATE(A4001,""en"",""hi"")"),"व्यक्ति, बाईं ओर से दूसरा, शनिवार को ड्रिल के दौरान गेंद को अदालत लाता है।")</f>
        <v>व्यक्ति, बाईं ओर से दूसरा, शनिवार को ड्रिल के दौरान गेंद को अदालत लाता है।</v>
      </c>
    </row>
    <row r="4002">
      <c r="A4002" s="1" t="s">
        <v>3960</v>
      </c>
      <c r="B4002" s="2" t="str">
        <f>IFERROR(__xludf.DUMMYFUNCTION("GOOGLETRANSLATE(A4002,""en"",""hi"")"),"नाटककार के साथ एक मुकुट को पकड़ो अपने कंधे पर अपने कंधे पर देखकर, मूर्ति का हिस्सा")</f>
        <v>नाटककार के साथ एक मुकुट को पकड़ो अपने कंधे पर अपने कंधे पर देखकर, मूर्ति का हिस्सा</v>
      </c>
    </row>
    <row r="4003">
      <c r="A4003" s="1" t="s">
        <v>3961</v>
      </c>
      <c r="B4003" s="2" t="str">
        <f>IFERROR(__xludf.DUMMYFUNCTION("GOOGLETRANSLATE(A4003,""en"",""hi"")"),"शहर को दिखाए गए मानचित्र का मैक्रो शॉट")</f>
        <v>शहर को दिखाए गए मानचित्र का मैक्रो शॉट</v>
      </c>
    </row>
    <row r="4004">
      <c r="A4004" s="1" t="s">
        <v>3962</v>
      </c>
      <c r="B4004" s="2" t="str">
        <f>IFERROR(__xludf.DUMMYFUNCTION("GOOGLETRANSLATE(A4004,""en"",""hi"")"),"एक मातृत्व हेलोवीन पोशाक के लिए एक पुराने ग्रे टी शर्ट पर हाथ से खींचा गया काल्पनिक वस्तु")</f>
        <v>एक मातृत्व हेलोवीन पोशाक के लिए एक पुराने ग्रे टी शर्ट पर हाथ से खींचा गया काल्पनिक वस्तु</v>
      </c>
    </row>
    <row r="4005">
      <c r="A4005" s="1" t="s">
        <v>3963</v>
      </c>
      <c r="B4005" s="2" t="str">
        <f>IFERROR(__xludf.DUMMYFUNCTION("GOOGLETRANSLATE(A4005,""en"",""hi"")"),"बाजार में एक खाद्य स्टाल")</f>
        <v>बाजार में एक खाद्य स्टाल</v>
      </c>
    </row>
    <row r="4006">
      <c r="A4006" s="1" t="s">
        <v>3964</v>
      </c>
      <c r="B4006" s="2" t="str">
        <f>IFERROR(__xludf.DUMMYFUNCTION("GOOGLETRANSLATE(A4006,""en"",""hi"")"),"व्यक्ति, एक लॉबस्टर के रूप में पहने हुए")</f>
        <v>व्यक्ति, एक लॉबस्टर के रूप में पहने हुए</v>
      </c>
    </row>
    <row r="4007">
      <c r="A4007" s="1" t="s">
        <v>3965</v>
      </c>
      <c r="B4007" s="2" t="str">
        <f>IFERROR(__xludf.DUMMYFUNCTION("GOOGLETRANSLATE(A4007,""en"",""hi"")"),"पूर्व अंत में चट्टान")</f>
        <v>पूर्व अंत में चट्टान</v>
      </c>
    </row>
    <row r="4008">
      <c r="A4008" s="1" t="s">
        <v>3966</v>
      </c>
      <c r="B4008" s="2" t="str">
        <f>IFERROR(__xludf.DUMMYFUNCTION("GOOGLETRANSLATE(A4008,""en"",""hi"")"),"मैदान में छोटा घर")</f>
        <v>मैदान में छोटा घर</v>
      </c>
    </row>
    <row r="4009">
      <c r="A4009" s="1" t="s">
        <v>3967</v>
      </c>
      <c r="B4009" s="2" t="str">
        <f>IFERROR(__xludf.DUMMYFUNCTION("GOOGLETRANSLATE(A4009,""en"",""hi"")"),"फैशन वीक के दौरान फैशन डिजाइनर में घुड़सवारी चलता है।")</f>
        <v>फैशन वीक के दौरान फैशन डिजाइनर में घुड़सवारी चलता है।</v>
      </c>
    </row>
    <row r="4010">
      <c r="A4010" s="1" t="s">
        <v>3968</v>
      </c>
      <c r="B4010" s="2" t="str">
        <f>IFERROR(__xludf.DUMMYFUNCTION("GOOGLETRANSLATE(A4010,""en"",""hi"")"),"एक ट्रक, वेक्टर चित्रण डिजाइन पर बुद्धिमान आदमी।")</f>
        <v>एक ट्रक, वेक्टर चित्रण डिजाइन पर बुद्धिमान आदमी।</v>
      </c>
    </row>
    <row r="4011">
      <c r="A4011" s="1" t="s">
        <v>3969</v>
      </c>
      <c r="B4011" s="2" t="str">
        <f>IFERROR(__xludf.DUMMYFUNCTION("GOOGLETRANSLATE(A4011,""en"",""hi"")"),"न केवल बाल एक्सटेंशन सस्ते लग सकते हैं, वे आपके जीवन में पुरुषों के लिए अन्य मुद्दों का कारण बन सकते हैं।")</f>
        <v>न केवल बाल एक्सटेंशन सस्ते लग सकते हैं, वे आपके जीवन में पुरुषों के लिए अन्य मुद्दों का कारण बन सकते हैं।</v>
      </c>
    </row>
    <row r="4012">
      <c r="A4012" s="1" t="s">
        <v>3970</v>
      </c>
      <c r="B4012" s="2" t="str">
        <f>IFERROR(__xludf.DUMMYFUNCTION("GOOGLETRANSLATE(A4012,""en"",""hi"")"),"एक सुंदर मेज के साथ सफेद में रसोई")</f>
        <v>एक सुंदर मेज के साथ सफेद में रसोई</v>
      </c>
    </row>
    <row r="4013">
      <c r="A4013" s="1" t="s">
        <v>3971</v>
      </c>
      <c r="B4013" s="2" t="str">
        <f>IFERROR(__xludf.DUMMYFUNCTION("GOOGLETRANSLATE(A4013,""en"",""hi"")"),"बार में नाश्ता: चॉकलेट के साथ क्रोइसेंट")</f>
        <v>बार में नाश्ता: चॉकलेट के साथ क्रोइसेंट</v>
      </c>
    </row>
    <row r="4014">
      <c r="A4014" s="1" t="s">
        <v>3972</v>
      </c>
      <c r="B4014" s="2" t="str">
        <f>IFERROR(__xludf.DUMMYFUNCTION("GOOGLETRANSLATE(A4014,""en"",""hi"")"),"पूर्वी तट के ग्रामीण क्षेत्र में लकड़ी का घर")</f>
        <v>पूर्वी तट के ग्रामीण क्षेत्र में लकड़ी का घर</v>
      </c>
    </row>
    <row r="4015">
      <c r="A4015" s="1" t="s">
        <v>3973</v>
      </c>
      <c r="B4015" s="2" t="str">
        <f>IFERROR(__xludf.DUMMYFUNCTION("GOOGLETRANSLATE(A4015,""en"",""hi"")"),"बड़े बर्फ ब्रेकर जहाजों गर्मियों में बंदरगाह में moored")</f>
        <v>बड़े बर्फ ब्रेकर जहाजों गर्मियों में बंदरगाह में moored</v>
      </c>
    </row>
    <row r="4016">
      <c r="A4016" s="1" t="s">
        <v>3974</v>
      </c>
      <c r="B4016" s="2" t="str">
        <f>IFERROR(__xludf.DUMMYFUNCTION("GOOGLETRANSLATE(A4016,""en"",""hi"")"),"चित्रकार कलाकार द्वारा एक कुत्ते का सिर")</f>
        <v>चित्रकार कलाकार द्वारा एक कुत्ते का सिर</v>
      </c>
    </row>
    <row r="4017">
      <c r="A4017" s="1" t="s">
        <v>3975</v>
      </c>
      <c r="B4017" s="2" t="str">
        <f>IFERROR(__xludf.DUMMYFUNCTION("GOOGLETRANSLATE(A4017,""en"",""hi"")"),"खुदरा द्वारा स्टोर में कुछ सैंडल और जूते")</f>
        <v>खुदरा द्वारा स्टोर में कुछ सैंडल और जूते</v>
      </c>
    </row>
    <row r="4018">
      <c r="A4018" s="1" t="s">
        <v>3976</v>
      </c>
      <c r="B4018" s="2" t="str">
        <f>IFERROR(__xludf.DUMMYFUNCTION("GOOGLETRANSLATE(A4018,""en"",""hi"")"),"राजनेता, एक लाल पतला टाई और चश्मा पहने हुए, राजनेता के बगल में मुस्कान।")</f>
        <v>राजनेता, एक लाल पतला टाई और चश्मा पहने हुए, राजनेता के बगल में मुस्कान।</v>
      </c>
    </row>
    <row r="4019">
      <c r="A4019" s="1" t="s">
        <v>3977</v>
      </c>
      <c r="B4019" s="2" t="str">
        <f>IFERROR(__xludf.DUMMYFUNCTION("GOOGLETRANSLATE(A4019,""en"",""hi"")"),"एक हेलीकॉप्टर जलने वाले जंगल के एक हिस्से पर पानी छोड़ देता है।")</f>
        <v>एक हेलीकॉप्टर जलने वाले जंगल के एक हिस्से पर पानी छोड़ देता है।</v>
      </c>
    </row>
    <row r="4020">
      <c r="A4020" s="1" t="s">
        <v>3978</v>
      </c>
      <c r="B4020" s="2" t="str">
        <f>IFERROR(__xludf.DUMMYFUNCTION("GOOGLETRANSLATE(A4020,""en"",""hi"")"),"नए साल की पूर्व संध्या के प्रीमियर में पॉप कलाकार और अभिनेता")</f>
        <v>नए साल की पूर्व संध्या के प्रीमियर में पॉप कलाकार और अभिनेता</v>
      </c>
    </row>
    <row r="4021">
      <c r="A4021" s="1" t="s">
        <v>3979</v>
      </c>
      <c r="B4021" s="2" t="str">
        <f>IFERROR(__xludf.DUMMYFUNCTION("GOOGLETRANSLATE(A4021,""en"",""hi"")"),"फिल्मांकन स्थान - मेरा पहला अपार्टमेंट इस वर्ग पर था।")</f>
        <v>फिल्मांकन स्थान - मेरा पहला अपार्टमेंट इस वर्ग पर था।</v>
      </c>
    </row>
    <row r="4022">
      <c r="A4022" s="1" t="s">
        <v>3980</v>
      </c>
      <c r="B4022" s="2" t="str">
        <f>IFERROR(__xludf.DUMMYFUNCTION("GOOGLETRANSLATE(A4022,""en"",""hi"")"),"एक पुराने पत्थर निर्मित भवन का निर्माण")</f>
        <v>एक पुराने पत्थर निर्मित भवन का निर्माण</v>
      </c>
    </row>
    <row r="4023">
      <c r="A4023" s="1" t="s">
        <v>3981</v>
      </c>
      <c r="B4023" s="2" t="str">
        <f>IFERROR(__xludf.DUMMYFUNCTION("GOOGLETRANSLATE(A4023,""en"",""hi"")"),"एक फोन के वेक्टर आइकन")</f>
        <v>एक फोन के वेक्टर आइकन</v>
      </c>
    </row>
    <row r="4024">
      <c r="A4024" s="1" t="s">
        <v>3982</v>
      </c>
      <c r="B4024" s="2" t="str">
        <f>IFERROR(__xludf.DUMMYFUNCTION("GOOGLETRANSLATE(A4024,""en"",""hi"")"),"औद्योगिक डिजाइन छात्र सौर बैग बनाते हैं जो पानी को चलाते समय पानी को शुद्ध करता है")</f>
        <v>औद्योगिक डिजाइन छात्र सौर बैग बनाते हैं जो पानी को चलाते समय पानी को शुद्ध करता है</v>
      </c>
    </row>
    <row r="4025">
      <c r="A4025" s="1" t="s">
        <v>3983</v>
      </c>
      <c r="B4025" s="2" t="str">
        <f>IFERROR(__xludf.DUMMYFUNCTION("GOOGLETRANSLATE(A4025,""en"",""hi"")"),"पर्यटक सड़क पर आइसक्रीम खा रहे हैं")</f>
        <v>पर्यटक सड़क पर आइसक्रीम खा रहे हैं</v>
      </c>
    </row>
    <row r="4026">
      <c r="A4026" s="1" t="s">
        <v>656</v>
      </c>
      <c r="B4026" s="2" t="str">
        <f>IFERROR(__xludf.DUMMYFUNCTION("GOOGLETRANSLATE(A4026,""en"",""hi"")"),"छवि में हो सकता है: व्यक्ति, मंच पर, एक संगीत वाद्ययंत्र और इनडोर खेल रहा है")</f>
        <v>छवि में हो सकता है: व्यक्ति, मंच पर, एक संगीत वाद्ययंत्र और इनडोर खेल रहा है</v>
      </c>
    </row>
    <row r="4027">
      <c r="A4027" s="1" t="s">
        <v>3984</v>
      </c>
      <c r="B4027" s="2" t="str">
        <f>IFERROR(__xludf.DUMMYFUNCTION("GOOGLETRANSLATE(A4027,""en"",""hi"")"),"मार्ग पर रहने वाले वनस्पति के बीच मृत पेड़")</f>
        <v>मार्ग पर रहने वाले वनस्पति के बीच मृत पेड़</v>
      </c>
    </row>
    <row r="4028">
      <c r="A4028" s="1" t="s">
        <v>3985</v>
      </c>
      <c r="B4028" s="2" t="str">
        <f>IFERROR(__xludf.DUMMYFUNCTION("GOOGLETRANSLATE(A4028,""en"",""hi"")"),"छात्रों और उनके शिक्षकों के लिए अन्वेषण के एक अद्भुत सप्ताह से एक फ्लोट डाउन नदी।")</f>
        <v>छात्रों और उनके शिक्षकों के लिए अन्वेषण के एक अद्भुत सप्ताह से एक फ्लोट डाउन नदी।</v>
      </c>
    </row>
    <row r="4029">
      <c r="A4029" s="1" t="s">
        <v>3986</v>
      </c>
      <c r="B4029" s="2" t="str">
        <f>IFERROR(__xludf.DUMMYFUNCTION("GOOGLETRANSLATE(A4029,""en"",""hi"")"),"पर्यटक आकर्षण में क्रिसमस के पेड़ के शीर्ष पर फिल्म चरित्र के रूप में हमारा ड्राइवर।")</f>
        <v>पर्यटक आकर्षण में क्रिसमस के पेड़ के शीर्ष पर फिल्म चरित्र के रूप में हमारा ड्राइवर।</v>
      </c>
    </row>
    <row r="4030">
      <c r="A4030" s="1" t="s">
        <v>3987</v>
      </c>
      <c r="B4030" s="2" t="str">
        <f>IFERROR(__xludf.DUMMYFUNCTION("GOOGLETRANSLATE(A4030,""en"",""hi"")"),"विकलांग व्यक्ति एक सार्वजनिक पार्क में एक पहिया कुर्सी में बैठता है")</f>
        <v>विकलांग व्यक्ति एक सार्वजनिक पार्क में एक पहिया कुर्सी में बैठता है</v>
      </c>
    </row>
    <row r="4031">
      <c r="A4031" s="1" t="s">
        <v>3988</v>
      </c>
      <c r="B4031" s="2" t="str">
        <f>IFERROR(__xludf.DUMMYFUNCTION("GOOGLETRANSLATE(A4031,""en"",""hi"")"),"एक कुकबुक की एक समीक्षा।")</f>
        <v>एक कुकबुक की एक समीक्षा।</v>
      </c>
    </row>
    <row r="4032">
      <c r="A4032" s="1" t="s">
        <v>3989</v>
      </c>
      <c r="B4032" s="2" t="str">
        <f>IFERROR(__xludf.DUMMYFUNCTION("GOOGLETRANSLATE(A4032,""en"",""hi"")"),"सैंडलॉट टी - शर्ट एक दूसरे के खिलाफ फंसे चेहरे बनाते हैं")</f>
        <v>सैंडलॉट टी - शर्ट एक दूसरे के खिलाफ फंसे चेहरे बनाते हैं</v>
      </c>
    </row>
    <row r="4033">
      <c r="A4033" s="1" t="s">
        <v>3990</v>
      </c>
      <c r="B4033" s="2" t="str">
        <f>IFERROR(__xludf.DUMMYFUNCTION("GOOGLETRANSLATE(A4033,""en"",""hi"")"),"सैनिक सौंपे गए, एक हेलीकॉप्टर लोड करने के लिए तैयार")</f>
        <v>सैनिक सौंपे गए, एक हेलीकॉप्टर लोड करने के लिए तैयार</v>
      </c>
    </row>
    <row r="4034">
      <c r="A4034" s="1" t="s">
        <v>3991</v>
      </c>
      <c r="B4034" s="2" t="str">
        <f>IFERROR(__xludf.DUMMYFUNCTION("GOOGLETRANSLATE(A4034,""en"",""hi"")"),"क्रिसमस ट्री और स्नोमैन स्टॉक वेक्टर के साथ क्रिसमस कार्ड")</f>
        <v>क्रिसमस ट्री और स्नोमैन स्टॉक वेक्टर के साथ क्रिसमस कार्ड</v>
      </c>
    </row>
    <row r="4035">
      <c r="A4035" s="1" t="s">
        <v>3992</v>
      </c>
      <c r="B4035" s="2" t="str">
        <f>IFERROR(__xludf.DUMMYFUNCTION("GOOGLETRANSLATE(A4035,""en"",""hi"")"),"एक गृह कार्यालय बनाने के लिए युक्तियाँ")</f>
        <v>एक गृह कार्यालय बनाने के लिए युक्तियाँ</v>
      </c>
    </row>
    <row r="4036">
      <c r="A4036" s="1" t="s">
        <v>3993</v>
      </c>
      <c r="B4036" s="2" t="str">
        <f>IFERROR(__xludf.DUMMYFUNCTION("GOOGLETRANSLATE(A4036,""en"",""hi"")"),"एक्वेरियम में एक सफेद जेलीफ़िश")</f>
        <v>एक्वेरियम में एक सफेद जेलीफ़िश</v>
      </c>
    </row>
    <row r="4037">
      <c r="A4037" s="1" t="s">
        <v>3994</v>
      </c>
      <c r="B4037" s="2" t="str">
        <f>IFERROR(__xludf.DUMMYFUNCTION("GOOGLETRANSLATE(A4037,""en"",""hi"")"),"कुत्तों के साथ कुत्ते के वॉकर सड़क पर बातचीत कर रहे हैं")</f>
        <v>कुत्तों के साथ कुत्ते के वॉकर सड़क पर बातचीत कर रहे हैं</v>
      </c>
    </row>
    <row r="4038">
      <c r="A4038" s="1" t="s">
        <v>3995</v>
      </c>
      <c r="B4038" s="2" t="str">
        <f>IFERROR(__xludf.DUMMYFUNCTION("GOOGLETRANSLATE(A4038,""en"",""hi"")"),"एक छोटे से बंदरगाह में बंधे नावें")</f>
        <v>एक छोटे से बंदरगाह में बंधे नावें</v>
      </c>
    </row>
    <row r="4039">
      <c r="A4039" s="1" t="s">
        <v>3996</v>
      </c>
      <c r="B4039" s="2" t="str">
        <f>IFERROR(__xludf.DUMMYFUNCTION("GOOGLETRANSLATE(A4039,""en"",""hi"")"),"एक बच्चा एक खिलौना बजाता है।")</f>
        <v>एक बच्चा एक खिलौना बजाता है।</v>
      </c>
    </row>
    <row r="4040">
      <c r="A4040" s="1" t="s">
        <v>3997</v>
      </c>
      <c r="B4040" s="2" t="str">
        <f>IFERROR(__xludf.DUMMYFUNCTION("GOOGLETRANSLATE(A4040,""en"",""hi"")"),"ध्वज के साथ सचित्र देश का आकार")</f>
        <v>ध्वज के साथ सचित्र देश का आकार</v>
      </c>
    </row>
    <row r="4041">
      <c r="A4041" s="1" t="s">
        <v>3998</v>
      </c>
      <c r="B4041" s="2" t="str">
        <f>IFERROR(__xludf.DUMMYFUNCTION("GOOGLETRANSLATE(A4041,""en"",""hi"")"),"प्रिय महत्वाकांक्षी लेखक; दिल से लिखें।")</f>
        <v>प्रिय महत्वाकांक्षी लेखक; दिल से लिखें।</v>
      </c>
    </row>
    <row r="4042">
      <c r="A4042" s="1" t="s">
        <v>3999</v>
      </c>
      <c r="B4042" s="2" t="str">
        <f>IFERROR(__xludf.DUMMYFUNCTION("GOOGLETRANSLATE(A4042,""en"",""hi"")"),"यह भूखा एप सलाद और अंगूर का रात्रिभोज का आनंद लेता है")</f>
        <v>यह भूखा एप सलाद और अंगूर का रात्रिभोज का आनंद लेता है</v>
      </c>
    </row>
    <row r="4043">
      <c r="A4043" s="1" t="s">
        <v>4000</v>
      </c>
      <c r="B4043" s="2" t="str">
        <f>IFERROR(__xludf.DUMMYFUNCTION("GOOGLETRANSLATE(A4043,""en"",""hi"")"),"खाली पेपर शीट कागज के दूसरे टुकड़े में डाला गया")</f>
        <v>खाली पेपर शीट कागज के दूसरे टुकड़े में डाला गया</v>
      </c>
    </row>
    <row r="4044">
      <c r="A4044" s="1" t="s">
        <v>1731</v>
      </c>
      <c r="B4044" s="2" t="str">
        <f>IFERROR(__xludf.DUMMYFUNCTION("GOOGLETRANSLATE(A4044,""en"",""hi"")"),"डिजिटल कला # के लिए चुनी गई है")</f>
        <v>डिजिटल कला # के लिए चुनी गई है</v>
      </c>
    </row>
    <row r="4045">
      <c r="A4045" s="1" t="s">
        <v>4001</v>
      </c>
      <c r="B4045" s="2" t="str">
        <f>IFERROR(__xludf.DUMMYFUNCTION("GOOGLETRANSLATE(A4045,""en"",""hi"")"),"# खेल टीम के खिलाफ पास करने के लिए वापस गिर जाता है।")</f>
        <v># खेल टीम के खिलाफ पास करने के लिए वापस गिर जाता है।</v>
      </c>
    </row>
    <row r="4046">
      <c r="A4046" s="1" t="s">
        <v>4002</v>
      </c>
      <c r="B4046" s="2" t="str">
        <f>IFERROR(__xludf.DUMMYFUNCTION("GOOGLETRANSLATE(A4046,""en"",""hi"")"),"लोग दौड़ जीतने के लिए अंतिम बाड़ को साफ़ करते हैं")</f>
        <v>लोग दौड़ जीतने के लिए अंतिम बाड़ को साफ़ करते हैं</v>
      </c>
    </row>
    <row r="4047">
      <c r="A4047" s="1" t="s">
        <v>4003</v>
      </c>
      <c r="B4047" s="2" t="str">
        <f>IFERROR(__xludf.DUMMYFUNCTION("GOOGLETRANSLATE(A4047,""en"",""hi"")"),"स्कूल में स्नातक से छवियां।")</f>
        <v>स्कूल में स्नातक से छवियां।</v>
      </c>
    </row>
    <row r="4048">
      <c r="A4048" s="1" t="s">
        <v>4004</v>
      </c>
      <c r="B4048" s="2" t="str">
        <f>IFERROR(__xludf.DUMMYFUNCTION("GOOGLETRANSLATE(A4048,""en"",""hi"")"),"एक काले बिल्ली का पोर्ट्रेट एक अंधेरे पृष्ठभूमि पर देख रहा है, उत्सुक और केंद्रित अभिनय।")</f>
        <v>एक काले बिल्ली का पोर्ट्रेट एक अंधेरे पृष्ठभूमि पर देख रहा है, उत्सुक और केंद्रित अभिनय।</v>
      </c>
    </row>
    <row r="4049">
      <c r="A4049" s="1" t="s">
        <v>4005</v>
      </c>
      <c r="B4049" s="2" t="str">
        <f>IFERROR(__xludf.DUMMYFUNCTION("GOOGLETRANSLATE(A4049,""en"",""hi"")"),"अपना ठंडा रखते हुए: अभिनेता सामान्य से अधिक चेहरे के बाल खेल रहा था और एक सादे सफेद टी शर्ट में अपनी बंदूकें दिखा रहा था")</f>
        <v>अपना ठंडा रखते हुए: अभिनेता सामान्य से अधिक चेहरे के बाल खेल रहा था और एक सादे सफेद टी शर्ट में अपनी बंदूकें दिखा रहा था</v>
      </c>
    </row>
    <row r="4050">
      <c r="A4050" s="1" t="s">
        <v>4006</v>
      </c>
      <c r="B4050" s="2" t="str">
        <f>IFERROR(__xludf.DUMMYFUNCTION("GOOGLETRANSLATE(A4050,""en"",""hi"")"),"नर्तकी एक प्रेस कॉन्फ्रेंस में भाग लेता है")</f>
        <v>नर्तकी एक प्रेस कॉन्फ्रेंस में भाग लेता है</v>
      </c>
    </row>
    <row r="4051">
      <c r="A4051" s="1" t="s">
        <v>4007</v>
      </c>
      <c r="B4051" s="2" t="str">
        <f>IFERROR(__xludf.DUMMYFUNCTION("GOOGLETRANSLATE(A4051,""en"",""hi"")"),"अभिनेता प्रीमियर के लिए आता है।")</f>
        <v>अभिनेता प्रीमियर के लिए आता है।</v>
      </c>
    </row>
    <row r="4052">
      <c r="A4052" s="1" t="s">
        <v>4008</v>
      </c>
      <c r="B4052" s="2" t="str">
        <f>IFERROR(__xludf.DUMMYFUNCTION("GOOGLETRANSLATE(A4052,""en"",""hi"")"),"एक वन रोड के साथ पर्यटक चलना")</f>
        <v>एक वन रोड के साथ पर्यटक चलना</v>
      </c>
    </row>
    <row r="4053">
      <c r="A4053" s="1" t="s">
        <v>4009</v>
      </c>
      <c r="B4053" s="2" t="str">
        <f>IFERROR(__xludf.DUMMYFUNCTION("GOOGLETRANSLATE(A4053,""en"",""hi"")"),"एक चट्टान के शीर्ष पर खड़ा आदमी - स्टॉक फोटो #")</f>
        <v>एक चट्टान के शीर्ष पर खड़ा आदमी - स्टॉक फोटो #</v>
      </c>
    </row>
    <row r="4054">
      <c r="A4054" s="1" t="s">
        <v>4010</v>
      </c>
      <c r="B4054" s="2" t="str">
        <f>IFERROR(__xludf.DUMMYFUNCTION("GOOGLETRANSLATE(A4054,""en"",""hi"")"),"समुद्र से प्रतिबिंबित प्रकाश के साथ धूप का दिन")</f>
        <v>समुद्र से प्रतिबिंबित प्रकाश के साथ धूप का दिन</v>
      </c>
    </row>
    <row r="4055">
      <c r="A4055" s="1" t="s">
        <v>4011</v>
      </c>
      <c r="B4055" s="2" t="str">
        <f>IFERROR(__xludf.DUMMYFUNCTION("GOOGLETRANSLATE(A4055,""en"",""hi"")"),"एक कार्यकर्ता ऑर्चर्ड में संतरे को चुनता है।")</f>
        <v>एक कार्यकर्ता ऑर्चर्ड में संतरे को चुनता है।</v>
      </c>
    </row>
    <row r="4056">
      <c r="A4056" s="1" t="s">
        <v>4012</v>
      </c>
      <c r="B4056" s="2" t="str">
        <f>IFERROR(__xludf.DUMMYFUNCTION("GOOGLETRANSLATE(A4056,""en"",""hi"")"),"नई स्केटपार्क का फिशिए शॉट")</f>
        <v>नई स्केटपार्क का फिशिए शॉट</v>
      </c>
    </row>
    <row r="4057">
      <c r="A4057" s="1" t="s">
        <v>16</v>
      </c>
      <c r="B4057" s="2" t="str">
        <f>IFERROR(__xludf.DUMMYFUNCTION("GOOGLETRANSLATE(A4057,""en"",""hi"")"),"अभिनेता सीजन के प्रीमियर में भाग लेता है")</f>
        <v>अभिनेता सीजन के प्रीमियर में भाग लेता है</v>
      </c>
    </row>
    <row r="4058">
      <c r="A4058" s="1" t="s">
        <v>4013</v>
      </c>
      <c r="B4058" s="2" t="str">
        <f>IFERROR(__xludf.DUMMYFUNCTION("GOOGLETRANSLATE(A4058,""en"",""hi"")"),"एक मोनोक्रोम होम प्राइवेट निवास ऑफपर्सन")</f>
        <v>एक मोनोक्रोम होम प्राइवेट निवास ऑफपर्सन</v>
      </c>
    </row>
    <row r="4059">
      <c r="A4059" s="1" t="s">
        <v>4014</v>
      </c>
      <c r="B4059" s="2" t="str">
        <f>IFERROR(__xludf.DUMMYFUNCTION("GOOGLETRANSLATE(A4059,""en"",""hi"")"),"अभिनेता का कहना है कि वह प्यार के खेल में गिर गया।")</f>
        <v>अभिनेता का कहना है कि वह प्यार के खेल में गिर गया।</v>
      </c>
    </row>
    <row r="4060">
      <c r="A4060" s="1" t="s">
        <v>4015</v>
      </c>
      <c r="B4060" s="2" t="str">
        <f>IFERROR(__xludf.DUMMYFUNCTION("GOOGLETRANSLATE(A4060,""en"",""hi"")"),"Baroque संरचना के दौरान - स्टॉक फोटो #")</f>
        <v>Baroque संरचना के दौरान - स्टॉक फोटो #</v>
      </c>
    </row>
    <row r="4061">
      <c r="A4061" s="1" t="s">
        <v>4016</v>
      </c>
      <c r="B4061" s="2" t="str">
        <f>IFERROR(__xludf.DUMMYFUNCTION("GOOGLETRANSLATE(A4061,""en"",""hi"")"),"अभिनेता: उसका स्वर्ण माने एक नाजुक स्वीप में उसके कंधे पर कैस्केड किया गया")</f>
        <v>अभिनेता: उसका स्वर्ण माने एक नाजुक स्वीप में उसके कंधे पर कैस्केड किया गया</v>
      </c>
    </row>
    <row r="4062">
      <c r="A4062" s="1" t="s">
        <v>4017</v>
      </c>
      <c r="B4062" s="2" t="str">
        <f>IFERROR(__xludf.DUMMYFUNCTION("GOOGLETRANSLATE(A4062,""en"",""hi"")"),"सफेद पृष्ठभूमि पर रंगीन rhombus में यथार्थवादी पत्र वाई लोगो प्रतीक।")</f>
        <v>सफेद पृष्ठभूमि पर रंगीन rhombus में यथार्थवादी पत्र वाई लोगो प्रतीक।</v>
      </c>
    </row>
    <row r="4063">
      <c r="A4063" s="1" t="s">
        <v>4018</v>
      </c>
      <c r="B4063" s="2" t="str">
        <f>IFERROR(__xludf.DUMMYFUNCTION("GOOGLETRANSLATE(A4063,""en"",""hi"")"),"रोमन कैथोलिक स्थान की पूजा की रेखा खिड़कियों में गर्म प्रकाश आ रहा है")</f>
        <v>रोमन कैथोलिक स्थान की पूजा की रेखा खिड़कियों में गर्म प्रकाश आ रहा है</v>
      </c>
    </row>
    <row r="4064">
      <c r="A4064" s="1" t="s">
        <v>4019</v>
      </c>
      <c r="B4064" s="2" t="str">
        <f>IFERROR(__xludf.DUMMYFUNCTION("GOOGLETRANSLATE(A4064,""en"",""hi"")"),"एक रिंच पकड़े मैकेनिक कार्टून चरित्र के फ्लैट आधुनिक डिजाइन।")</f>
        <v>एक रिंच पकड़े मैकेनिक कार्टून चरित्र के फ्लैट आधुनिक डिजाइन।</v>
      </c>
    </row>
    <row r="4065">
      <c r="A4065" s="1" t="s">
        <v>4020</v>
      </c>
      <c r="B4065" s="2" t="str">
        <f>IFERROR(__xludf.DUMMYFUNCTION("GOOGLETRANSLATE(A4065,""en"",""hi"")"),"मैच के दौरान कार्रवाई में सॉकर प्लेयर।")</f>
        <v>मैच के दौरान कार्रवाई में सॉकर प्लेयर।</v>
      </c>
    </row>
    <row r="4066">
      <c r="A4066" s="1" t="s">
        <v>4021</v>
      </c>
      <c r="B4066" s="2" t="str">
        <f>IFERROR(__xludf.DUMMYFUNCTION("GOOGLETRANSLATE(A4066,""en"",""hi"")"),"व्यक्ति द्वारा कैप्चर की गई घटना की एक छवि")</f>
        <v>व्यक्ति द्वारा कैप्चर की गई घटना की एक छवि</v>
      </c>
    </row>
    <row r="4067">
      <c r="A4067" s="1" t="s">
        <v>862</v>
      </c>
      <c r="B4067" s="2" t="str">
        <f>IFERROR(__xludf.DUMMYFUNCTION("GOOGLETRANSLATE(A4067,""en"",""hi"")"),"छवि में हो सकता है: व्यक्ति, मंच पर, एक संगीत वाद्ययंत्र, संगीत कार्यक्रम, रात और इनडोर खेल रहा है")</f>
        <v>छवि में हो सकता है: व्यक्ति, मंच पर, एक संगीत वाद्ययंत्र, संगीत कार्यक्रम, रात और इनडोर खेल रहा है</v>
      </c>
    </row>
    <row r="4068">
      <c r="A4068" s="1" t="s">
        <v>2223</v>
      </c>
      <c r="B4068" s="2" t="str">
        <f>IFERROR(__xludf.DUMMYFUNCTION("GOOGLETRANSLATE(A4068,""en"",""hi"")"),"गेंद के लिए फुटबॉल खिलाड़ी और लड़ाई")</f>
        <v>गेंद के लिए फुटबॉल खिलाड़ी और लड़ाई</v>
      </c>
    </row>
    <row r="4069">
      <c r="A4069" s="1" t="s">
        <v>4022</v>
      </c>
      <c r="B4069" s="2" t="str">
        <f>IFERROR(__xludf.DUMMYFUNCTION("GOOGLETRANSLATE(A4069,""en"",""hi"")"),"अंदर से दरवाजा")</f>
        <v>अंदर से दरवाजा</v>
      </c>
    </row>
    <row r="4070">
      <c r="A4070" s="1" t="s">
        <v>4023</v>
      </c>
      <c r="B4070" s="2" t="str">
        <f>IFERROR(__xludf.DUMMYFUNCTION("GOOGLETRANSLATE(A4070,""en"",""hi"")"),"सफेद पृष्ठभूमि पर एक छोटा सा सुंदर घर।")</f>
        <v>सफेद पृष्ठभूमि पर एक छोटा सा सुंदर घर।</v>
      </c>
    </row>
    <row r="4071">
      <c r="A4071" s="1" t="s">
        <v>4024</v>
      </c>
      <c r="B4071" s="2" t="str">
        <f>IFERROR(__xludf.DUMMYFUNCTION("GOOGLETRANSLATE(A4071,""en"",""hi"")"),"एक ईंट की दीवार से लड़की")</f>
        <v>एक ईंट की दीवार से लड़की</v>
      </c>
    </row>
    <row r="4072">
      <c r="A4072" s="1" t="s">
        <v>4025</v>
      </c>
      <c r="B4072" s="2" t="str">
        <f>IFERROR(__xludf.DUMMYFUNCTION("GOOGLETRANSLATE(A4072,""en"",""hi"")"),"एक रंगीन पृष्ठभूमि पर प्राचीन सजावट के साथ दराज के रेट्रो चेस्ट")</f>
        <v>एक रंगीन पृष्ठभूमि पर प्राचीन सजावट के साथ दराज के रेट्रो चेस्ट</v>
      </c>
    </row>
    <row r="4073">
      <c r="A4073" s="1" t="s">
        <v>4026</v>
      </c>
      <c r="B4073" s="2" t="str">
        <f>IFERROR(__xludf.DUMMYFUNCTION("GOOGLETRANSLATE(A4073,""en"",""hi"")"),"व्यक्ति द्वारा एक टैटू के साथ काली बिल्ली")</f>
        <v>व्यक्ति द्वारा एक टैटू के साथ काली बिल्ली</v>
      </c>
    </row>
    <row r="4074">
      <c r="A4074" s="1" t="s">
        <v>4027</v>
      </c>
      <c r="B4074" s="2" t="str">
        <f>IFERROR(__xludf.DUMMYFUNCTION("GOOGLETRANSLATE(A4074,""en"",""hi"")"),"अभिनेता ने प्रीमियर को एक सफेद झुका हुआ गाउन पहना था।")</f>
        <v>अभिनेता ने प्रीमियर को एक सफेद झुका हुआ गाउन पहना था।</v>
      </c>
    </row>
    <row r="4075">
      <c r="A4075" s="1" t="s">
        <v>4028</v>
      </c>
      <c r="B4075" s="2" t="str">
        <f>IFERROR(__xludf.DUMMYFUNCTION("GOOGLETRANSLATE(A4075,""en"",""hi"")"),"एक घटना में भाग लेने के लिए अभिनेता और क्लब में सिर")</f>
        <v>एक घटना में भाग लेने के लिए अभिनेता और क्लब में सिर</v>
      </c>
    </row>
    <row r="4076">
      <c r="A4076" s="1" t="s">
        <v>4029</v>
      </c>
      <c r="B4076" s="2" t="str">
        <f>IFERROR(__xludf.DUMMYFUNCTION("GOOGLETRANSLATE(A4076,""en"",""hi"")"),"वार्षिक उत्सव के दौरान जन्मदिन का केक।")</f>
        <v>वार्षिक उत्सव के दौरान जन्मदिन का केक।</v>
      </c>
    </row>
    <row r="4077">
      <c r="A4077" s="1" t="s">
        <v>4030</v>
      </c>
      <c r="B4077" s="2" t="str">
        <f>IFERROR(__xludf.DUMMYFUNCTION("GOOGLETRANSLATE(A4077,""en"",""hi"")"),"मंदिर से बुरी आत्माओं को रखने के लिए बनाए गए दरवाजे के सामने खड़ी लड़कियां")</f>
        <v>मंदिर से बुरी आत्माओं को रखने के लिए बनाए गए दरवाजे के सामने खड़ी लड़कियां</v>
      </c>
    </row>
    <row r="4078">
      <c r="A4078" s="1" t="s">
        <v>4031</v>
      </c>
      <c r="B4078" s="2" t="str">
        <f>IFERROR(__xludf.DUMMYFUNCTION("GOOGLETRANSLATE(A4078,""en"",""hi"")"),"जब तक उच्च बाड़ नहीं होते, हिरण कहीं भी हो सकते हैं")</f>
        <v>जब तक उच्च बाड़ नहीं होते, हिरण कहीं भी हो सकते हैं</v>
      </c>
    </row>
    <row r="4079">
      <c r="A4079" s="1" t="s">
        <v>4032</v>
      </c>
      <c r="B4079" s="2" t="str">
        <f>IFERROR(__xludf.DUMMYFUNCTION("GOOGLETRANSLATE(A4079,""en"",""hi"")"),"मनोरंजन जिले में सिटी स्काईलाइन और रिवरसाइड रेस्तरां पर उन्नत दृश्य")</f>
        <v>मनोरंजन जिले में सिटी स्काईलाइन और रिवरसाइड रेस्तरां पर उन्नत दृश्य</v>
      </c>
    </row>
    <row r="4080">
      <c r="A4080" s="1" t="s">
        <v>4033</v>
      </c>
      <c r="B4080" s="2" t="str">
        <f>IFERROR(__xludf.DUMMYFUNCTION("GOOGLETRANSLATE(A4080,""en"",""hi"")"),"ईस्टर रविवार को मूर्ति पर, एक शहर में देखकर")</f>
        <v>ईस्टर रविवार को मूर्ति पर, एक शहर में देखकर</v>
      </c>
    </row>
    <row r="4081">
      <c r="A4081" s="1" t="s">
        <v>4034</v>
      </c>
      <c r="B4081" s="2" t="str">
        <f>IFERROR(__xludf.DUMMYFUNCTION("GOOGLETRANSLATE(A4081,""en"",""hi"")"),"उद्योग, आर्किटेक्ट द्वारा विकसित तकनीकों का उपयोग करके निर्मित")</f>
        <v>उद्योग, आर्किटेक्ट द्वारा विकसित तकनीकों का उपयोग करके निर्मित</v>
      </c>
    </row>
    <row r="4082">
      <c r="A4082" s="1" t="s">
        <v>4035</v>
      </c>
      <c r="B4082" s="2" t="str">
        <f>IFERROR(__xludf.DUMMYFUNCTION("GOOGLETRANSLATE(A4082,""en"",""hi"")"),"यह उसकी जीन्स में है: अभिनेता अभी भी अपने आरामदायक डेनिम और सफेद शीर्ष में आसानी से स्टाइलिश दिखता है, उसके संगठन की सादगी ने केवल अपनी प्राकृतिक सुंदरता को बढ़ाने के लिए सेवा की थी")</f>
        <v>यह उसकी जीन्स में है: अभिनेता अभी भी अपने आरामदायक डेनिम और सफेद शीर्ष में आसानी से स्टाइलिश दिखता है, उसके संगठन की सादगी ने केवल अपनी प्राकृतिक सुंदरता को बढ़ाने के लिए सेवा की थी</v>
      </c>
    </row>
    <row r="4083">
      <c r="A4083" s="1" t="s">
        <v>4036</v>
      </c>
      <c r="B4083" s="2" t="str">
        <f>IFERROR(__xludf.DUMMYFUNCTION("GOOGLETRANSLATE(A4083,""en"",""hi"")"),"पर्यटक बैठे और व्यस्त बंदरगाह पर चलते हैं")</f>
        <v>पर्यटक बैठे और व्यस्त बंदरगाह पर चलते हैं</v>
      </c>
    </row>
    <row r="4084">
      <c r="A4084" s="1" t="s">
        <v>1731</v>
      </c>
      <c r="B4084" s="2" t="str">
        <f>IFERROR(__xludf.DUMMYFUNCTION("GOOGLETRANSLATE(A4084,""en"",""hi"")"),"डिजिटल कला # के लिए चुनी गई है")</f>
        <v>डिजिटल कला # के लिए चुनी गई है</v>
      </c>
    </row>
    <row r="4085">
      <c r="A4085" s="1" t="s">
        <v>4037</v>
      </c>
      <c r="B4085" s="2" t="str">
        <f>IFERROR(__xludf.DUMMYFUNCTION("GOOGLETRANSLATE(A4085,""en"",""hi"")"),"एक लाइट एयरक्राफ्ट के सामने कारों के साथ एक महिला")</f>
        <v>एक लाइट एयरक्राफ्ट के सामने कारों के साथ एक महिला</v>
      </c>
    </row>
    <row r="4086">
      <c r="A4086" s="1" t="s">
        <v>4038</v>
      </c>
      <c r="B4086" s="2" t="str">
        <f>IFERROR(__xludf.DUMMYFUNCTION("GOOGLETRANSLATE(A4086,""en"",""hi"")"),"अभिनेता ने एक अपार्टमेंट में गायन को चित्रित किया")</f>
        <v>अभिनेता ने एक अपार्टमेंट में गायन को चित्रित किया</v>
      </c>
    </row>
    <row r="4087">
      <c r="A4087" s="1" t="s">
        <v>4039</v>
      </c>
      <c r="B4087" s="2" t="str">
        <f>IFERROR(__xludf.DUMMYFUNCTION("GOOGLETRANSLATE(A4087,""en"",""hi"")"),"होटल में रेस्तरां के अंदर देखें")</f>
        <v>होटल में रेस्तरां के अंदर देखें</v>
      </c>
    </row>
    <row r="4088">
      <c r="A4088" s="1" t="s">
        <v>4040</v>
      </c>
      <c r="B4088" s="2" t="str">
        <f>IFERROR(__xludf.DUMMYFUNCTION("GOOGLETRANSLATE(A4088,""en"",""hi"")"),"अपने प्रेमी के साथ एक शॉपिंग पर व्यक्ति")</f>
        <v>अपने प्रेमी के साथ एक शॉपिंग पर व्यक्ति</v>
      </c>
    </row>
    <row r="4089">
      <c r="A4089" s="1" t="s">
        <v>4041</v>
      </c>
      <c r="B4089" s="2" t="str">
        <f>IFERROR(__xludf.DUMMYFUNCTION("GOOGLETRANSLATE(A4089,""en"",""hi"")"),"कॉकटेल: शहर का सबसे अच्छा फ्लेमिंग पेय पदार्थ")</f>
        <v>कॉकटेल: शहर का सबसे अच्छा फ्लेमिंग पेय पदार्थ</v>
      </c>
    </row>
    <row r="4090">
      <c r="A4090" s="1" t="s">
        <v>4042</v>
      </c>
      <c r="B4090" s="2" t="str">
        <f>IFERROR(__xludf.DUMMYFUNCTION("GOOGLETRANSLATE(A4090,""en"",""hi"")"),"राष्ट्रपति और सीईओ एक मुख्य प्रस्तुति के दौरान बोलते हैं")</f>
        <v>राष्ट्रपति और सीईओ एक मुख्य प्रस्तुति के दौरान बोलते हैं</v>
      </c>
    </row>
    <row r="4091">
      <c r="A4091" s="1" t="s">
        <v>4043</v>
      </c>
      <c r="B4091" s="2" t="str">
        <f>IFERROR(__xludf.DUMMYFUNCTION("GOOGLETRANSLATE(A4091,""en"",""hi"")"),"कोहरे में एक शहर")</f>
        <v>कोहरे में एक शहर</v>
      </c>
    </row>
    <row r="4092">
      <c r="A4092" s="1" t="s">
        <v>4044</v>
      </c>
      <c r="B4092" s="2" t="str">
        <f>IFERROR(__xludf.DUMMYFUNCTION("GOOGLETRANSLATE(A4092,""en"",""hi"")"),"लोग संगीत समारोह के दौरान मनाते हैं")</f>
        <v>लोग संगीत समारोह के दौरान मनाते हैं</v>
      </c>
    </row>
    <row r="4093">
      <c r="A4093" s="1" t="s">
        <v>4045</v>
      </c>
      <c r="B4093" s="2" t="str">
        <f>IFERROR(__xludf.DUMMYFUNCTION("GOOGLETRANSLATE(A4093,""en"",""hi"")"),"कला गैलरी के बाहर एक मार्की कला, शिल्प और स्मृति चिन्ह बेचने वाले बाजार स्टालों से भरी हुई है")</f>
        <v>कला गैलरी के बाहर एक मार्की कला, शिल्प और स्मृति चिन्ह बेचने वाले बाजार स्टालों से भरी हुई है</v>
      </c>
    </row>
    <row r="4094">
      <c r="A4094" s="1" t="s">
        <v>4046</v>
      </c>
      <c r="B4094" s="2" t="str">
        <f>IFERROR(__xludf.DUMMYFUNCTION("GOOGLETRANSLATE(A4094,""en"",""hi"")"),"यहां बताया गया है कि आप कैसे नौका के लिए बड़ी कतारों से बच सकते हैं")</f>
        <v>यहां बताया गया है कि आप कैसे नौका के लिए बड़ी कतारों से बच सकते हैं</v>
      </c>
    </row>
    <row r="4095">
      <c r="A4095" s="1" t="s">
        <v>4047</v>
      </c>
      <c r="B4095" s="2" t="str">
        <f>IFERROR(__xludf.DUMMYFUNCTION("GOOGLETRANSLATE(A4095,""en"",""hi"")"),"इस खूबसूरत इंद्रधनुष बीड सॉर्टिंग गतिविधि के साथ वर्गीकरण का अभ्यास करते समय इंद्रधनुष के रंगों का अन्वेषण करें।")</f>
        <v>इस खूबसूरत इंद्रधनुष बीड सॉर्टिंग गतिविधि के साथ वर्गीकरण का अभ्यास करते समय इंद्रधनुष के रंगों का अन्वेषण करें।</v>
      </c>
    </row>
    <row r="4096">
      <c r="A4096" s="1" t="s">
        <v>4048</v>
      </c>
      <c r="B4096" s="2" t="str">
        <f>IFERROR(__xludf.DUMMYFUNCTION("GOOGLETRANSLATE(A4096,""en"",""hi"")"),"कुछ कहने की कोशिश कर रहा है: गायक ने अपने गीतों में से एक का रंगीन फालिक आकार का माइक्रोफोन के साथ किया")</f>
        <v>कुछ कहने की कोशिश कर रहा है: गायक ने अपने गीतों में से एक का रंगीन फालिक आकार का माइक्रोफोन के साथ किया</v>
      </c>
    </row>
    <row r="4097">
      <c r="A4097" s="1" t="s">
        <v>4049</v>
      </c>
      <c r="B4097" s="2" t="str">
        <f>IFERROR(__xludf.DUMMYFUNCTION("GOOGLETRANSLATE(A4097,""en"",""hi"")"),"पुलिस अधिकारी, जिसका नाम जारी नहीं किया जा रहा है, पुलिस विभाग के स्टेशन से दूर चला रहा था, जब उसका पहिया आया")</f>
        <v>पुलिस अधिकारी, जिसका नाम जारी नहीं किया जा रहा है, पुलिस विभाग के स्टेशन से दूर चला रहा था, जब उसका पहिया आया</v>
      </c>
    </row>
    <row r="4098">
      <c r="A4098" s="1" t="s">
        <v>4050</v>
      </c>
      <c r="B4098" s="2" t="str">
        <f>IFERROR(__xludf.DUMMYFUNCTION("GOOGLETRANSLATE(A4098,""en"",""hi"")"),"सबसे तेज़ गोंद के साथ अपने जिंजरब्रेड हाउस को गोंद करें!")</f>
        <v>सबसे तेज़ गोंद के साथ अपने जिंजरब्रेड हाउस को गोंद करें!</v>
      </c>
    </row>
    <row r="4099">
      <c r="A4099" s="1" t="s">
        <v>4051</v>
      </c>
      <c r="B4099" s="2" t="str">
        <f>IFERROR(__xludf.DUMMYFUNCTION("GOOGLETRANSLATE(A4099,""en"",""hi"")"),"जैविक प्रजातियों मैंने बहुत सी महान सफेद तस्वीरें देखी हैं, यह मेरे लिए इस शिकारी के प्रारंभिक भय को पकड़ती है।")</f>
        <v>जैविक प्रजातियों मैंने बहुत सी महान सफेद तस्वीरें देखी हैं, यह मेरे लिए इस शिकारी के प्रारंभिक भय को पकड़ती है।</v>
      </c>
    </row>
    <row r="4100">
      <c r="A4100" s="1" t="s">
        <v>4052</v>
      </c>
      <c r="B4100" s="2" t="str">
        <f>IFERROR(__xludf.DUMMYFUNCTION("GOOGLETRANSLATE(A4100,""en"",""hi"")"),"एक काले रंग की पृष्ठभूमि पर चीनी क्यूब्स के ढेर में बाएं पैनिंग शॉट का अधिकार")</f>
        <v>एक काले रंग की पृष्ठभूमि पर चीनी क्यूब्स के ढेर में बाएं पैनिंग शॉट का अधिकार</v>
      </c>
    </row>
    <row r="4101">
      <c r="A4101" s="1" t="s">
        <v>4053</v>
      </c>
      <c r="B4101" s="2" t="str">
        <f>IFERROR(__xludf.DUMMYFUNCTION("GOOGLETRANSLATE(A4101,""en"",""hi"")"),"नई रसोईघर परिवार के जीवन के लिए अधिक उपयुक्त है")</f>
        <v>नई रसोईघर परिवार के जीवन के लिए अधिक उपयुक्त है</v>
      </c>
    </row>
    <row r="4102">
      <c r="A4102" s="1" t="s">
        <v>4054</v>
      </c>
      <c r="B4102" s="2" t="str">
        <f>IFERROR(__xludf.DUMMYFUNCTION("GOOGLETRANSLATE(A4102,""en"",""hi"")"),"मजाक देखें - एक सीट है और समझाएं कि आप किसी अन्य कुत्ते की तरह क्यों गंध करते हैं")</f>
        <v>मजाक देखें - एक सीट है और समझाएं कि आप किसी अन्य कुत्ते की तरह क्यों गंध करते हैं</v>
      </c>
    </row>
    <row r="4103">
      <c r="A4103" s="1" t="s">
        <v>4055</v>
      </c>
      <c r="B4103" s="2" t="str">
        <f>IFERROR(__xludf.DUMMYFUNCTION("GOOGLETRANSLATE(A4103,""en"",""hi"")"),"बिल्ली का बच्चा मछली के कटोरे में मछली देख रहा है")</f>
        <v>बिल्ली का बच्चा मछली के कटोरे में मछली देख रहा है</v>
      </c>
    </row>
    <row r="4104">
      <c r="A4104" s="1" t="s">
        <v>4056</v>
      </c>
      <c r="B4104" s="2" t="str">
        <f>IFERROR(__xludf.DUMMYFUNCTION("GOOGLETRANSLATE(A4104,""en"",""hi"")"),"- सच्चा शिखर सम्मेलन")</f>
        <v>- सच्चा शिखर सम्मेलन</v>
      </c>
    </row>
    <row r="4105">
      <c r="A4105" s="1" t="s">
        <v>4057</v>
      </c>
      <c r="B4105" s="2" t="str">
        <f>IFERROR(__xludf.DUMMYFUNCTION("GOOGLETRANSLATE(A4105,""en"",""hi"")"),"मुझे अपने सबसे अच्छे दोस्त याद आते हैं ... हम हर समय बात करते थे, लेकिन अब हम मुश्किल से कभी बोलते हैं।")</f>
        <v>मुझे अपने सबसे अच्छे दोस्त याद आते हैं ... हम हर समय बात करते थे, लेकिन अब हम मुश्किल से कभी बोलते हैं।</v>
      </c>
    </row>
    <row r="4106">
      <c r="A4106" s="1" t="s">
        <v>4058</v>
      </c>
      <c r="B4106" s="2" t="str">
        <f>IFERROR(__xludf.DUMMYFUNCTION("GOOGLETRANSLATE(A4106,""en"",""hi"")"),"एक सफेद पृष्ठभूमि पर रास्पबेरी, ब्लूबेरी, ब्लैकबेरी और स्ट्रॉबेरी का कोलाज।")</f>
        <v>एक सफेद पृष्ठभूमि पर रास्पबेरी, ब्लूबेरी, ब्लैकबेरी और स्ट्रॉबेरी का कोलाज।</v>
      </c>
    </row>
    <row r="4107">
      <c r="A4107" s="1" t="s">
        <v>4059</v>
      </c>
      <c r="B4107" s="2" t="str">
        <f>IFERROR(__xludf.DUMMYFUNCTION("GOOGLETRANSLATE(A4107,""en"",""hi"")"),"व्यक्ति और उसकी महिला सहायक अपने दंत चिकित्सा अभ्यास में एक रोगी पर दंत की जांच करते हैं")</f>
        <v>व्यक्ति और उसकी महिला सहायक अपने दंत चिकित्सा अभ्यास में एक रोगी पर दंत की जांच करते हैं</v>
      </c>
    </row>
    <row r="4108">
      <c r="A4108" s="1" t="s">
        <v>4060</v>
      </c>
      <c r="B4108" s="2" t="str">
        <f>IFERROR(__xludf.DUMMYFUNCTION("GOOGLETRANSLATE(A4108,""en"",""hi"")"),"चंद्रमा, अंतरिक्ष से आंशिक सौर ग्रहण दे रहा है।")</f>
        <v>चंद्रमा, अंतरिक्ष से आंशिक सौर ग्रहण दे रहा है।</v>
      </c>
    </row>
    <row r="4109">
      <c r="A4109" s="1" t="s">
        <v>4061</v>
      </c>
      <c r="B4109" s="2" t="str">
        <f>IFERROR(__xludf.DUMMYFUNCTION("GOOGLETRANSLATE(A4109,""en"",""hi"")"),"पीला सॉफ्टवेयर पर नए दोस्त बनाते हैं")</f>
        <v>पीला सॉफ्टवेयर पर नए दोस्त बनाते हैं</v>
      </c>
    </row>
    <row r="4110">
      <c r="A4110" s="1" t="s">
        <v>4062</v>
      </c>
      <c r="B4110" s="2" t="str">
        <f>IFERROR(__xludf.DUMMYFUNCTION("GOOGLETRANSLATE(A4110,""en"",""hi"")"),"समुद्र के किनारे पर एक बूढ़ा, रिक्ति, लकड़ी के द्वार और सूखी पत्थर की दीवार पहने हुए और अनुभवी दिख रही थी")</f>
        <v>समुद्र के किनारे पर एक बूढ़ा, रिक्ति, लकड़ी के द्वार और सूखी पत्थर की दीवार पहने हुए और अनुभवी दिख रही थी</v>
      </c>
    </row>
    <row r="4111">
      <c r="A4111" s="1" t="s">
        <v>4063</v>
      </c>
      <c r="B4111" s="2" t="str">
        <f>IFERROR(__xludf.DUMMYFUNCTION("GOOGLETRANSLATE(A4111,""en"",""hi"")"),"हमारे कार्यक्रम से कल के केक का एक क्लोजअप")</f>
        <v>हमारे कार्यक्रम से कल के केक का एक क्लोजअप</v>
      </c>
    </row>
    <row r="4112">
      <c r="A4112" s="1" t="s">
        <v>4064</v>
      </c>
      <c r="B4112" s="2" t="str">
        <f>IFERROR(__xludf.DUMMYFUNCTION("GOOGLETRANSLATE(A4112,""en"",""hi"")"),"एक पारंपरिक शादी में सबसे अच्छे आदमी से दूल्हे को अंगूठी की छवि")</f>
        <v>एक पारंपरिक शादी में सबसे अच्छे आदमी से दूल्हे को अंगूठी की छवि</v>
      </c>
    </row>
    <row r="4113">
      <c r="A4113" s="1" t="s">
        <v>4065</v>
      </c>
      <c r="B4113" s="2" t="str">
        <f>IFERROR(__xludf.DUMMYFUNCTION("GOOGLETRANSLATE(A4113,""en"",""hi"")"),"एक फ्लेर के निर्बाध - काले और सफेद में एक दोहराए जाने वाले पैटर्न में डी-लेस प्रारूप।")</f>
        <v>एक फ्लेर के निर्बाध - काले और सफेद में एक दोहराए जाने वाले पैटर्न में डी-लेस प्रारूप।</v>
      </c>
    </row>
    <row r="4114">
      <c r="A4114" s="1" t="s">
        <v>4066</v>
      </c>
      <c r="B4114" s="2" t="str">
        <f>IFERROR(__xludf.DUMMYFUNCTION("GOOGLETRANSLATE(A4114,""en"",""hi"")"),"समुद्र के पास जंगल में पेड़ों का परिदृश्य।")</f>
        <v>समुद्र के पास जंगल में पेड़ों का परिदृश्य।</v>
      </c>
    </row>
    <row r="4115">
      <c r="A4115" s="1" t="s">
        <v>4067</v>
      </c>
      <c r="B4115" s="2" t="str">
        <f>IFERROR(__xludf.DUMMYFUNCTION("GOOGLETRANSLATE(A4115,""en"",""hi"")"),"उत्साही लोगों से देर से, 80 की शुरुआत के दौरान")</f>
        <v>उत्साही लोगों से देर से, 80 की शुरुआत के दौरान</v>
      </c>
    </row>
    <row r="4116">
      <c r="A4116" s="1" t="s">
        <v>4068</v>
      </c>
      <c r="B4116" s="2" t="str">
        <f>IFERROR(__xludf.DUMMYFUNCTION("GOOGLETRANSLATE(A4116,""en"",""hi"")"),"पृष्ठभूमि पर समुद्र के साथ नाव पर रेस्तरां में एक रोमांटिक माहौल में युवा सुंदर युगल भोजन")</f>
        <v>पृष्ठभूमि पर समुद्र के साथ नाव पर रेस्तरां में एक रोमांटिक माहौल में युवा सुंदर युगल भोजन</v>
      </c>
    </row>
    <row r="4117">
      <c r="A4117" s="1" t="s">
        <v>4069</v>
      </c>
      <c r="B4117" s="2" t="str">
        <f>IFERROR(__xludf.DUMMYFUNCTION("GOOGLETRANSLATE(A4117,""en"",""hi"")"),"एक पेड़ के नीचे चलने वाला व्यक्ति")</f>
        <v>एक पेड़ के नीचे चलने वाला व्यक्ति</v>
      </c>
    </row>
    <row r="4118">
      <c r="A4118" s="1" t="s">
        <v>4070</v>
      </c>
      <c r="B4118" s="2" t="str">
        <f>IFERROR(__xludf.DUMMYFUNCTION("GOOGLETRANSLATE(A4118,""en"",""hi"")"),"एक डुबकी में एक कुत्ता।")</f>
        <v>एक डुबकी में एक कुत्ता।</v>
      </c>
    </row>
    <row r="4119">
      <c r="A4119" s="1" t="s">
        <v>4071</v>
      </c>
      <c r="B4119" s="2" t="str">
        <f>IFERROR(__xludf.DUMMYFUNCTION("GOOGLETRANSLATE(A4119,""en"",""hi"")"),"व्यवसायी सोफे पर बैठा")</f>
        <v>व्यवसायी सोफे पर बैठा</v>
      </c>
    </row>
    <row r="4120">
      <c r="A4120" s="1" t="s">
        <v>4072</v>
      </c>
      <c r="B4120" s="2" t="str">
        <f>IFERROR(__xludf.DUMMYFUNCTION("GOOGLETRANSLATE(A4120,""en"",""hi"")"),"पृथ्वी पर हरा इको")</f>
        <v>पृथ्वी पर हरा इको</v>
      </c>
    </row>
    <row r="4121">
      <c r="A4121" s="1" t="s">
        <v>4073</v>
      </c>
      <c r="B4121" s="2" t="str">
        <f>IFERROR(__xludf.DUMMYFUNCTION("GOOGLETRANSLATE(A4121,""en"",""hi"")"),"दुनिया में अपने पसंदीदा व्यक्ति के साथ एक तरफ होने के बावजूद आपको लगता है कि आप रुपये हैं!")</f>
        <v>दुनिया में अपने पसंदीदा व्यक्ति के साथ एक तरफ होने के बावजूद आपको लगता है कि आप रुपये हैं!</v>
      </c>
    </row>
    <row r="4122">
      <c r="A4122" s="1" t="s">
        <v>4074</v>
      </c>
      <c r="B4122" s="2" t="str">
        <f>IFERROR(__xludf.DUMMYFUNCTION("GOOGLETRANSLATE(A4122,""en"",""hi"")"),"अभिनेता और देश कलाकार की शादी हुई है और वह अपने परिवार का विस्तार करने के विचार के लिए खुली है।")</f>
        <v>अभिनेता और देश कलाकार की शादी हुई है और वह अपने परिवार का विस्तार करने के विचार के लिए खुली है।</v>
      </c>
    </row>
    <row r="4123">
      <c r="A4123" s="1" t="s">
        <v>4075</v>
      </c>
      <c r="B4123" s="2" t="str">
        <f>IFERROR(__xludf.DUMMYFUNCTION("GOOGLETRANSLATE(A4123,""en"",""hi"")"),"बगीचे में फव्वारा")</f>
        <v>बगीचे में फव्वारा</v>
      </c>
    </row>
    <row r="4124">
      <c r="A4124" s="1" t="s">
        <v>4076</v>
      </c>
      <c r="B4124" s="2" t="str">
        <f>IFERROR(__xludf.DUMMYFUNCTION("GOOGLETRANSLATE(A4124,""en"",""hi"")"),"एक दूध की बोतल में इतिहास")</f>
        <v>एक दूध की बोतल में इतिहास</v>
      </c>
    </row>
    <row r="4125">
      <c r="A4125" s="1" t="s">
        <v>4077</v>
      </c>
      <c r="B4125" s="2" t="str">
        <f>IFERROR(__xludf.DUMMYFUNCTION("GOOGLETRANSLATE(A4125,""en"",""hi"")"),"रेड हार्ट ओशन रॉयल्टी के नजदीक रेत में फंस गया - नि: शुल्क")</f>
        <v>रेड हार्ट ओशन रॉयल्टी के नजदीक रेत में फंस गया - नि: शुल्क</v>
      </c>
    </row>
    <row r="4126">
      <c r="A4126" s="1" t="s">
        <v>4078</v>
      </c>
      <c r="B4126" s="2" t="str">
        <f>IFERROR(__xludf.DUMMYFUNCTION("GOOGLETRANSLATE(A4126,""en"",""hi"")"),"थियेटर के अंदर एक तालाब में कुछ रावर्स")</f>
        <v>थियेटर के अंदर एक तालाब में कुछ रावर्स</v>
      </c>
    </row>
    <row r="4127">
      <c r="A4127" s="1" t="s">
        <v>4079</v>
      </c>
      <c r="B4127" s="2" t="str">
        <f>IFERROR(__xludf.DUMMYFUNCTION("GOOGLETRANSLATE(A4127,""en"",""hi"")"),"सफेद पृष्ठभूमि पर अलग पानी के रंग में पैटर्न।")</f>
        <v>सफेद पृष्ठभूमि पर अलग पानी के रंग में पैटर्न।</v>
      </c>
    </row>
    <row r="4128">
      <c r="A4128" s="1" t="s">
        <v>4080</v>
      </c>
      <c r="B4128" s="2" t="str">
        <f>IFERROR(__xludf.DUMMYFUNCTION("GOOGLETRANSLATE(A4128,""en"",""hi"")"),"जंगल में शिविर की आग और शिविर निषिद्ध है")</f>
        <v>जंगल में शिविर की आग और शिविर निषिद्ध है</v>
      </c>
    </row>
    <row r="4129">
      <c r="A4129" s="1" t="s">
        <v>4081</v>
      </c>
      <c r="B4129" s="2" t="str">
        <f>IFERROR(__xludf.DUMMYFUNCTION("GOOGLETRANSLATE(A4129,""en"",""hi"")"),"अनुयायी पीड़ितों के लिए विशेष प्रार्थनाएं प्रदान करते हैं")</f>
        <v>अनुयायी पीड़ितों के लिए विशेष प्रार्थनाएं प्रदान करते हैं</v>
      </c>
    </row>
    <row r="4130">
      <c r="A4130" s="1" t="s">
        <v>4082</v>
      </c>
      <c r="B4130" s="2" t="str">
        <f>IFERROR(__xludf.DUMMYFUNCTION("GOOGLETRANSLATE(A4130,""en"",""hi"")"),"शैली में महिला का पोर्ट्रेट।")</f>
        <v>शैली में महिला का पोर्ट्रेट।</v>
      </c>
    </row>
    <row r="4131">
      <c r="A4131" s="1" t="s">
        <v>4083</v>
      </c>
      <c r="B4131" s="2" t="str">
        <f>IFERROR(__xludf.DUMMYFUNCTION("GOOGLETRANSLATE(A4131,""en"",""hi"")"),"यह रूसी कलाकार हस्तियों को कार्टून पात्रों में बदल देता है")</f>
        <v>यह रूसी कलाकार हस्तियों को कार्टून पात्रों में बदल देता है</v>
      </c>
    </row>
    <row r="4132">
      <c r="A4132" s="1" t="s">
        <v>4084</v>
      </c>
      <c r="B4132" s="2" t="str">
        <f>IFERROR(__xludf.DUMMYFUNCTION("GOOGLETRANSLATE(A4132,""en"",""hi"")"),"पीली पृष्ठभूमि पर कोट")</f>
        <v>पीली पृष्ठभूमि पर कोट</v>
      </c>
    </row>
    <row r="4133">
      <c r="A4133" s="1" t="s">
        <v>4085</v>
      </c>
      <c r="B4133" s="2" t="str">
        <f>IFERROR(__xludf.DUMMYFUNCTION("GOOGLETRANSLATE(A4133,""en"",""hi"")"),"फैशन वीक के दौरान फैशन डिजाइनर शो के बाहर व्यक्ति देखा जाता है")</f>
        <v>फैशन वीक के दौरान फैशन डिजाइनर शो के बाहर व्यक्ति देखा जाता है</v>
      </c>
    </row>
    <row r="4134">
      <c r="A4134" s="1" t="s">
        <v>4086</v>
      </c>
      <c r="B4134" s="2" t="str">
        <f>IFERROR(__xludf.DUMMYFUNCTION("GOOGLETRANSLATE(A4134,""en"",""hi"")"),"एक सर्पिल सीढ़ी, एक औद्योगिक भवन के मुखौटे के पक्ष में आग से बचें")</f>
        <v>एक सर्पिल सीढ़ी, एक औद्योगिक भवन के मुखौटे के पक्ष में आग से बचें</v>
      </c>
    </row>
    <row r="4135">
      <c r="A4135" s="1" t="s">
        <v>4087</v>
      </c>
      <c r="B4135" s="2" t="str">
        <f>IFERROR(__xludf.DUMMYFUNCTION("GOOGLETRANSLATE(A4135,""en"",""hi"")"),"लोग अपने दोपहर के भोजन के साथ राष्ट्रीय परिधानों में पहने हुए प्लास्टिक की गुड़िया खरीदने के लिए रेस्तरां के बाहर कतार में हैं")</f>
        <v>लोग अपने दोपहर के भोजन के साथ राष्ट्रीय परिधानों में पहने हुए प्लास्टिक की गुड़िया खरीदने के लिए रेस्तरां के बाहर कतार में हैं</v>
      </c>
    </row>
    <row r="4136">
      <c r="A4136" s="1" t="s">
        <v>4088</v>
      </c>
      <c r="B4136" s="2" t="str">
        <f>IFERROR(__xludf.DUMMYFUNCTION("GOOGLETRANSLATE(A4136,""en"",""hi"")"),"शादी की पोशाक पानी की बोतलों से बना ... कैसे प्रतिभा वह है!")</f>
        <v>शादी की पोशाक पानी की बोतलों से बना ... कैसे प्रतिभा वह है!</v>
      </c>
    </row>
    <row r="4137">
      <c r="A4137" s="1" t="s">
        <v>4089</v>
      </c>
      <c r="B4137" s="2" t="str">
        <f>IFERROR(__xludf.DUMMYFUNCTION("GOOGLETRANSLATE(A4137,""en"",""hi"")"),"पुराने पंप के साथ एक पुराना गैस स्टेशन")</f>
        <v>पुराने पंप के साथ एक पुराना गैस स्टेशन</v>
      </c>
    </row>
    <row r="4138">
      <c r="A4138" s="1" t="s">
        <v>4090</v>
      </c>
      <c r="B4138" s="2" t="str">
        <f>IFERROR(__xludf.DUMMYFUNCTION("GOOGLETRANSLATE(A4138,""en"",""hi"")"),"भारी धातु कलाकार, भारी धातु बैंड, एक लाइव संगीत कार्यक्रम करता है।")</f>
        <v>भारी धातु कलाकार, भारी धातु बैंड, एक लाइव संगीत कार्यक्रम करता है।</v>
      </c>
    </row>
    <row r="4139">
      <c r="A4139" s="1" t="s">
        <v>4091</v>
      </c>
      <c r="B4139" s="2" t="str">
        <f>IFERROR(__xludf.DUMMYFUNCTION("GOOGLETRANSLATE(A4139,""en"",""hi"")"),"सप्ताह का फोटो: बेडरूम के लिए शटर")</f>
        <v>सप्ताह का फोटो: बेडरूम के लिए शटर</v>
      </c>
    </row>
    <row r="4140">
      <c r="A4140" s="1" t="s">
        <v>4092</v>
      </c>
      <c r="B4140" s="2" t="str">
        <f>IFERROR(__xludf.DUMMYFUNCTION("GOOGLETRANSLATE(A4140,""en"",""hi"")"),"आपको चाय के बारे में जानने की जरूरत है")</f>
        <v>आपको चाय के बारे में जानने की जरूरत है</v>
      </c>
    </row>
    <row r="4141">
      <c r="A4141" s="1" t="s">
        <v>4093</v>
      </c>
      <c r="B4141" s="2" t="str">
        <f>IFERROR(__xludf.DUMMYFUNCTION("GOOGLETRANSLATE(A4141,""en"",""hi"")"),"वापस यात्रा के लिए टर्नटेबल पर लोकोमोटिव चारों ओर मुड़ जाता है।")</f>
        <v>वापस यात्रा के लिए टर्नटेबल पर लोकोमोटिव चारों ओर मुड़ जाता है।</v>
      </c>
    </row>
    <row r="4142">
      <c r="A4142" s="1" t="s">
        <v>4094</v>
      </c>
      <c r="B4142" s="2" t="str">
        <f>IFERROR(__xludf.DUMMYFUNCTION("GOOGLETRANSLATE(A4142,""en"",""hi"")"),"स्थल का एक सामान्य दृश्य।")</f>
        <v>स्थल का एक सामान्य दृश्य।</v>
      </c>
    </row>
    <row r="4143">
      <c r="A4143" s="1" t="s">
        <v>4095</v>
      </c>
      <c r="B4143" s="2" t="str">
        <f>IFERROR(__xludf.DUMMYFUNCTION("GOOGLETRANSLATE(A4143,""en"",""hi"")"),"आयत का क्या अंश बैंगनी 4 6 है")</f>
        <v>आयत का क्या अंश बैंगनी 4 6 है</v>
      </c>
    </row>
    <row r="4144">
      <c r="A4144" s="1" t="s">
        <v>4096</v>
      </c>
      <c r="B4144" s="2" t="str">
        <f>IFERROR(__xludf.DUMMYFUNCTION("GOOGLETRANSLATE(A4144,""en"",""hi"")"),"एरियल: एक निर्जन समुद्र तट के साथ एक छोटा सा द्वीप।")</f>
        <v>एरियल: एक निर्जन समुद्र तट के साथ एक छोटा सा द्वीप।</v>
      </c>
    </row>
    <row r="4145">
      <c r="A4145" s="1" t="s">
        <v>4097</v>
      </c>
      <c r="B4145" s="2" t="str">
        <f>IFERROR(__xludf.DUMMYFUNCTION("GOOGLETRANSLATE(A4145,""en"",""hi"")"),"लड़कियों और महिलाओं के प्रति इस तरह का उपचार कब रुकने जा रहा है?")</f>
        <v>लड़कियों और महिलाओं के प्रति इस तरह का उपचार कब रुकने जा रहा है?</v>
      </c>
    </row>
    <row r="4146">
      <c r="A4146" s="1" t="s">
        <v>4098</v>
      </c>
      <c r="B4146" s="2" t="str">
        <f>IFERROR(__xludf.DUMMYFUNCTION("GOOGLETRANSLATE(A4146,""en"",""hi"")"),"टेबल लैंप एक लकड़ी के दाग पर घुड़सवार")</f>
        <v>टेबल लैंप एक लकड़ी के दाग पर घुड़सवार</v>
      </c>
    </row>
    <row r="4147">
      <c r="A4147" s="1" t="s">
        <v>4099</v>
      </c>
      <c r="B4147" s="2" t="str">
        <f>IFERROR(__xludf.DUMMYFUNCTION("GOOGLETRANSLATE(A4147,""en"",""hi"")"),"उपहार के रूप में पैसे देने का रचनात्मक तरीका")</f>
        <v>उपहार के रूप में पैसे देने का रचनात्मक तरीका</v>
      </c>
    </row>
    <row r="4148">
      <c r="A4148" s="1" t="s">
        <v>4100</v>
      </c>
      <c r="B4148" s="2" t="str">
        <f>IFERROR(__xludf.DUMMYFUNCTION("GOOGLETRANSLATE(A4148,""en"",""hi"")"),"एक मेगाफोन के माध्यम से चिल्लाते हुए युवा महिला")</f>
        <v>एक मेगाफोन के माध्यम से चिल्लाते हुए युवा महिला</v>
      </c>
    </row>
    <row r="4149">
      <c r="A4149" s="1" t="s">
        <v>4101</v>
      </c>
      <c r="B4149" s="2" t="str">
        <f>IFERROR(__xludf.DUMMYFUNCTION("GOOGLETRANSLATE(A4149,""en"",""hi"")"),"लोगों की भीड़ के बीच एक पार्क में एक पार्क में एक महिला के साथ एक महिला।")</f>
        <v>लोगों की भीड़ के बीच एक पार्क में एक पार्क में एक महिला के साथ एक महिला।</v>
      </c>
    </row>
    <row r="4150">
      <c r="A4150" s="1" t="s">
        <v>4102</v>
      </c>
      <c r="B4150" s="2" t="str">
        <f>IFERROR(__xludf.DUMMYFUNCTION("GOOGLETRANSLATE(A4150,""en"",""hi"")"),"एक स्केच शैली में वॉटरकलर पृष्ठभूमि पर फूलों के साथ सदिश खींचा तंबाकू पत्तियां।")</f>
        <v>एक स्केच शैली में वॉटरकलर पृष्ठभूमि पर फूलों के साथ सदिश खींचा तंबाकू पत्तियां।</v>
      </c>
    </row>
    <row r="4151">
      <c r="A4151" s="1" t="s">
        <v>4103</v>
      </c>
      <c r="B4151" s="2" t="str">
        <f>IFERROR(__xludf.DUMMYFUNCTION("GOOGLETRANSLATE(A4151,""en"",""hi"")"),"अभयारण्य में कई अन्य किनारे और पानी के पक्षी पाए जा सकते हैं")</f>
        <v>अभयारण्य में कई अन्य किनारे और पानी के पक्षी पाए जा सकते हैं</v>
      </c>
    </row>
    <row r="4152">
      <c r="A4152" s="1" t="s">
        <v>4104</v>
      </c>
      <c r="B4152" s="2" t="str">
        <f>IFERROR(__xludf.DUMMYFUNCTION("GOOGLETRANSLATE(A4152,""en"",""hi"")"),"परिधान, भित्तिचित्र और पश्चिमी ईसाई अवकाश")</f>
        <v>परिधान, भित्तिचित्र और पश्चिमी ईसाई अवकाश</v>
      </c>
    </row>
    <row r="4153">
      <c r="A4153" s="1" t="s">
        <v>4105</v>
      </c>
      <c r="B4153" s="2" t="str">
        <f>IFERROR(__xludf.DUMMYFUNCTION("GOOGLETRANSLATE(A4153,""en"",""hi"")"),"मास्टर बेडरूम में कोठरी।")</f>
        <v>मास्टर बेडरूम में कोठरी।</v>
      </c>
    </row>
    <row r="4154">
      <c r="A4154" s="1" t="s">
        <v>4106</v>
      </c>
      <c r="B4154" s="2" t="str">
        <f>IFERROR(__xludf.DUMMYFUNCTION("GOOGLETRANSLATE(A4154,""en"",""hi"")"),"एसएस 17 के दौरान शो में एक मॉडल रनवे चलता है।")</f>
        <v>एसएस 17 के दौरान शो में एक मॉडल रनवे चलता है।</v>
      </c>
    </row>
    <row r="4155">
      <c r="A4155" s="1" t="s">
        <v>4107</v>
      </c>
      <c r="B4155" s="2" t="str">
        <f>IFERROR(__xludf.DUMMYFUNCTION("GOOGLETRANSLATE(A4155,""en"",""hi"")"),"राजनेता देखता है राजनेता ने दोपहर के भोजन के दौरान अपनी बेटी को गले लगा लिया।")</f>
        <v>राजनेता देखता है राजनेता ने दोपहर के भोजन के दौरान अपनी बेटी को गले लगा लिया।</v>
      </c>
    </row>
    <row r="4156">
      <c r="A4156" s="1" t="s">
        <v>4108</v>
      </c>
      <c r="B4156" s="2" t="str">
        <f>IFERROR(__xludf.DUMMYFUNCTION("GOOGLETRANSLATE(A4156,""en"",""hi"")"),"दूरी में फीका आकाशगंगा के साथ अंतरिक्ष की छवि")</f>
        <v>दूरी में फीका आकाशगंगा के साथ अंतरिक्ष की छवि</v>
      </c>
    </row>
    <row r="4157">
      <c r="A4157" s="1" t="s">
        <v>4109</v>
      </c>
      <c r="B4157" s="2" t="str">
        <f>IFERROR(__xludf.DUMMYFUNCTION("GOOGLETRANSLATE(A4157,""en"",""hi"")"),"एक छोटा सा झरना एक मील या इतने नीचे निशान पर नीचे गिर रहा है।")</f>
        <v>एक छोटा सा झरना एक मील या इतने नीचे निशान पर नीचे गिर रहा है।</v>
      </c>
    </row>
    <row r="4158">
      <c r="A4158" s="1" t="s">
        <v>4110</v>
      </c>
      <c r="B4158" s="2" t="str">
        <f>IFERROR(__xludf.DUMMYFUNCTION("GOOGLETRANSLATE(A4158,""en"",""hi"")"),"80 के बने वोग विंटेज धूप का चश्मा")</f>
        <v>80 के बने वोग विंटेज धूप का चश्मा</v>
      </c>
    </row>
    <row r="4159">
      <c r="A4159" s="1" t="s">
        <v>4111</v>
      </c>
      <c r="B4159" s="2" t="str">
        <f>IFERROR(__xludf.DUMMYFUNCTION("GOOGLETRANSLATE(A4159,""en"",""hi"")"),"जिपर के नीचे अपनी तर्जनी को फिसलें और इसे प्लेट पर फैलाएं")</f>
        <v>जिपर के नीचे अपनी तर्जनी को फिसलें और इसे प्लेट पर फैलाएं</v>
      </c>
    </row>
    <row r="4160">
      <c r="A4160" s="1" t="s">
        <v>4112</v>
      </c>
      <c r="B4160" s="2" t="str">
        <f>IFERROR(__xludf.DUMMYFUNCTION("GOOGLETRANSLATE(A4160,""en"",""hi"")"),"एक शादी के रिसेप्शन पर शादी के मेहमान।")</f>
        <v>एक शादी के रिसेप्शन पर शादी के मेहमान।</v>
      </c>
    </row>
    <row r="4161">
      <c r="A4161" s="1" t="s">
        <v>4113</v>
      </c>
      <c r="B4161" s="2" t="str">
        <f>IFERROR(__xludf.DUMMYFUNCTION("GOOGLETRANSLATE(A4161,""en"",""hi"")"),"हर घोड़ा एक छोटी लड़की से प्यार करने का हकदार है।")</f>
        <v>हर घोड़ा एक छोटी लड़की से प्यार करने का हकदार है।</v>
      </c>
    </row>
    <row r="4162">
      <c r="A4162" s="1" t="s">
        <v>4114</v>
      </c>
      <c r="B4162" s="2" t="str">
        <f>IFERROR(__xludf.DUMMYFUNCTION("GOOGLETRANSLATE(A4162,""en"",""hi"")"),"अभिनेता और परिवार प्रधान मंत्री पर बुला रहे हैं")</f>
        <v>अभिनेता और परिवार प्रधान मंत्री पर बुला रहे हैं</v>
      </c>
    </row>
    <row r="4163">
      <c r="A4163" s="1" t="s">
        <v>4115</v>
      </c>
      <c r="B4163" s="2" t="str">
        <f>IFERROR(__xludf.DUMMYFUNCTION("GOOGLETRANSLATE(A4163,""en"",""hi"")"),"एक वसंत सप्ताहांत पर ऑस्ट्रेलियाई उपनगर।")</f>
        <v>एक वसंत सप्ताहांत पर ऑस्ट्रेलियाई उपनगर।</v>
      </c>
    </row>
    <row r="4164">
      <c r="A4164" s="1" t="s">
        <v>949</v>
      </c>
      <c r="B4164" s="2" t="str">
        <f>IFERROR(__xludf.DUMMYFUNCTION("GOOGLETRANSLATE(A4164,""en"",""hi"")"),"फैशन वीक के दौरान फैशन शो में एक मॉडल रनवे चलता है।")</f>
        <v>फैशन वीक के दौरान फैशन शो में एक मॉडल रनवे चलता है।</v>
      </c>
    </row>
    <row r="4165">
      <c r="A4165" s="1" t="s">
        <v>4116</v>
      </c>
      <c r="B4165" s="2" t="str">
        <f>IFERROR(__xludf.DUMMYFUNCTION("GOOGLETRANSLATE(A4165,""en"",""hi"")"),"स्पोर्टी यंग गर्ल एक सनी सुबह एक साइकिल की सवारी, पीछे से देखें")</f>
        <v>स्पोर्टी यंग गर्ल एक सनी सुबह एक साइकिल की सवारी, पीछे से देखें</v>
      </c>
    </row>
    <row r="4166">
      <c r="A4166" s="1" t="s">
        <v>4117</v>
      </c>
      <c r="B4166" s="2" t="str">
        <f>IFERROR(__xludf.DUMMYFUNCTION("GOOGLETRANSLATE(A4166,""en"",""hi"")"),"लक्जरी अपार्टमेंट के सामने moored नाव")</f>
        <v>लक्जरी अपार्टमेंट के सामने moored नाव</v>
      </c>
    </row>
    <row r="4167">
      <c r="A4167" s="1" t="s">
        <v>4118</v>
      </c>
      <c r="B4167" s="2" t="str">
        <f>IFERROR(__xludf.DUMMYFUNCTION("GOOGLETRANSLATE(A4167,""en"",""hi"")"),"काटने वाले बगीचे में ट्यूलिप")</f>
        <v>काटने वाले बगीचे में ट्यूलिप</v>
      </c>
    </row>
    <row r="4168">
      <c r="A4168" s="1" t="s">
        <v>4119</v>
      </c>
      <c r="B4168" s="2" t="str">
        <f>IFERROR(__xludf.DUMMYFUNCTION("GOOGLETRANSLATE(A4168,""en"",""hi"")"),"अभिनेता अमेरिकी व्यंजन रेस्तरां में गाला समारोह में आता है।")</f>
        <v>अभिनेता अमेरिकी व्यंजन रेस्तरां में गाला समारोह में आता है।</v>
      </c>
    </row>
    <row r="4169">
      <c r="A4169" s="1" t="s">
        <v>4120</v>
      </c>
      <c r="B4169" s="2" t="str">
        <f>IFERROR(__xludf.DUMMYFUNCTION("GOOGLETRANSLATE(A4169,""en"",""hi"")"),"एकल पेड़ एक दिन के ग्रामीण इलाकों में एक छायांकित स्थान रखता है")</f>
        <v>एकल पेड़ एक दिन के ग्रामीण इलाकों में एक छायांकित स्थान रखता है</v>
      </c>
    </row>
    <row r="4170">
      <c r="A4170" s="1" t="s">
        <v>4121</v>
      </c>
      <c r="B4170" s="2" t="str">
        <f>IFERROR(__xludf.DUMMYFUNCTION("GOOGLETRANSLATE(A4170,""en"",""hi"")"),"लड़की नदी पर आराम कर रही है")</f>
        <v>लड़की नदी पर आराम कर रही है</v>
      </c>
    </row>
    <row r="4171">
      <c r="A4171" s="1" t="s">
        <v>4122</v>
      </c>
      <c r="B4171" s="2" t="str">
        <f>IFERROR(__xludf.DUMMYFUNCTION("GOOGLETRANSLATE(A4171,""en"",""hi"")"),"एक वैगन व्हील पर फिजेंट")</f>
        <v>एक वैगन व्हील पर फिजेंट</v>
      </c>
    </row>
    <row r="4172">
      <c r="A4172" s="1" t="s">
        <v>4123</v>
      </c>
      <c r="B4172" s="2" t="str">
        <f>IFERROR(__xludf.DUMMYFUNCTION("GOOGLETRANSLATE(A4172,""en"",""hi"")"),"अभिनेता और व्यक्ति के साथ एक शादी")</f>
        <v>अभिनेता और व्यक्ति के साथ एक शादी</v>
      </c>
    </row>
    <row r="4173">
      <c r="A4173" s="1" t="s">
        <v>4124</v>
      </c>
      <c r="B4173" s="2" t="str">
        <f>IFERROR(__xludf.DUMMYFUNCTION("GOOGLETRANSLATE(A4173,""en"",""hi"")"),"निलंबन पुल फिल्मांकन स्थान कनेक्टिंग नदी spans।")</f>
        <v>निलंबन पुल फिल्मांकन स्थान कनेक्टिंग नदी spans।</v>
      </c>
    </row>
    <row r="4174">
      <c r="A4174" s="1" t="s">
        <v>4125</v>
      </c>
      <c r="B4174" s="2" t="str">
        <f>IFERROR(__xludf.DUMMYFUNCTION("GOOGLETRANSLATE(A4174,""en"",""hi"")"),"एक अंगूर में पेड़ से काले अंगूर उठाकर कार्यकर्ता")</f>
        <v>एक अंगूर में पेड़ से काले अंगूर उठाकर कार्यकर्ता</v>
      </c>
    </row>
    <row r="4175">
      <c r="A4175" s="1" t="s">
        <v>4126</v>
      </c>
      <c r="B4175" s="2" t="str">
        <f>IFERROR(__xludf.DUMMYFUNCTION("GOOGLETRANSLATE(A4175,""en"",""hi"")"),"एक खाली सभागार या व्याख्यान हॉल में निर्बाध सीटों की पंक्तियाँ")</f>
        <v>एक खाली सभागार या व्याख्यान हॉल में निर्बाध सीटों की पंक्तियाँ</v>
      </c>
    </row>
    <row r="4176">
      <c r="A4176" s="1" t="s">
        <v>4127</v>
      </c>
      <c r="B4176" s="2" t="str">
        <f>IFERROR(__xludf.DUMMYFUNCTION("GOOGLETRANSLATE(A4176,""en"",""hi"")"),"एक फल स्टैंड पर बिक्री के लिए फल।")</f>
        <v>एक फल स्टैंड पर बिक्री के लिए फल।</v>
      </c>
    </row>
    <row r="4177">
      <c r="A4177" s="1" t="s">
        <v>4128</v>
      </c>
      <c r="B4177" s="2" t="str">
        <f>IFERROR(__xludf.DUMMYFUNCTION("GOOGLETRANSLATE(A4177,""en"",""hi"")"),"यहां दुनिया के पागल घरों के कुछ उदाहरण दिए गए हैं, जहां सपने वास्तविकता बन गए।")</f>
        <v>यहां दुनिया के पागल घरों के कुछ उदाहरण दिए गए हैं, जहां सपने वास्तविकता बन गए।</v>
      </c>
    </row>
    <row r="4178">
      <c r="A4178" s="1" t="s">
        <v>4129</v>
      </c>
      <c r="B4178" s="2" t="str">
        <f>IFERROR(__xludf.DUMMYFUNCTION("GOOGLETRANSLATE(A4178,""en"",""hi"")"),"कॉमेडी से एक पोस्टर में अभिनेता")</f>
        <v>कॉमेडी से एक पोस्टर में अभिनेता</v>
      </c>
    </row>
    <row r="4179">
      <c r="A4179" s="1" t="s">
        <v>4130</v>
      </c>
      <c r="B4179" s="2" t="str">
        <f>IFERROR(__xludf.DUMMYFUNCTION("GOOGLETRANSLATE(A4179,""en"",""hi"")"),"आप पूरे शहर से ताइपे को देख सकते हैं")</f>
        <v>आप पूरे शहर से ताइपे को देख सकते हैं</v>
      </c>
    </row>
    <row r="4180">
      <c r="A4180" s="1" t="s">
        <v>4131</v>
      </c>
      <c r="B4180" s="2" t="str">
        <f>IFERROR(__xludf.DUMMYFUNCTION("GOOGLETRANSLATE(A4180,""en"",""hi"")"),"एक शहर का पोर्ट्रेट -")</f>
        <v>एक शहर का पोर्ट्रेट -</v>
      </c>
    </row>
    <row r="4181">
      <c r="A4181" s="1" t="s">
        <v>4132</v>
      </c>
      <c r="B4181" s="2" t="str">
        <f>IFERROR(__xludf.DUMMYFUNCTION("GOOGLETRANSLATE(A4181,""en"",""hi"")"),"परंपरा की भूमि में सीढ़ियों का पालन करें ...")</f>
        <v>परंपरा की भूमि में सीढ़ियों का पालन करें ...</v>
      </c>
    </row>
    <row r="4182">
      <c r="A4182" s="1" t="s">
        <v>4133</v>
      </c>
      <c r="B4182" s="2" t="str">
        <f>IFERROR(__xludf.DUMMYFUNCTION("GOOGLETRANSLATE(A4182,""en"",""hi"")"),"खपत समुद्री भोजन का% अन्य देशों से आयात किया जाता है।")</f>
        <v>खपत समुद्री भोजन का% अन्य देशों से आयात किया जाता है।</v>
      </c>
    </row>
    <row r="4183">
      <c r="A4183" s="1" t="s">
        <v>4134</v>
      </c>
      <c r="B4183" s="2" t="str">
        <f>IFERROR(__xludf.DUMMYFUNCTION("GOOGLETRANSLATE(A4183,""en"",""hi"")"),"ब्लूज़ कलाकार एक होटल के कमरे में एक फोटो के लिए poses।")</f>
        <v>ब्लूज़ कलाकार एक होटल के कमरे में एक फोटो के लिए poses।</v>
      </c>
    </row>
    <row r="4184">
      <c r="A4184" s="1" t="s">
        <v>4135</v>
      </c>
      <c r="B4184" s="2" t="str">
        <f>IFERROR(__xludf.DUMMYFUNCTION("GOOGLETRANSLATE(A4184,""en"",""hi"")"),"डाइनिंग रूम में ढलान के नीचे आधुनिक सफेद अलमारी")</f>
        <v>डाइनिंग रूम में ढलान के नीचे आधुनिक सफेद अलमारी</v>
      </c>
    </row>
    <row r="4185">
      <c r="A4185" s="1" t="s">
        <v>4136</v>
      </c>
      <c r="B4185" s="2" t="str">
        <f>IFERROR(__xludf.DUMMYFUNCTION("GOOGLETRANSLATE(A4185,""en"",""hi"")"),"लोग अपने हाथों को जश्न में उठाते हैं जबकि एक अंधेरे खतरनाक आकाश पूर्व में पीछे हट जाता है।")</f>
        <v>लोग अपने हाथों को जश्न में उठाते हैं जबकि एक अंधेरे खतरनाक आकाश पूर्व में पीछे हट जाता है।</v>
      </c>
    </row>
    <row r="4186">
      <c r="A4186" s="1" t="s">
        <v>4137</v>
      </c>
      <c r="B4186" s="2" t="str">
        <f>IFERROR(__xludf.DUMMYFUNCTION("GOOGLETRANSLATE(A4186,""en"",""hi"")"),"एक पुरानी पत्थर की दीवार में लकड़ी का गेट")</f>
        <v>एक पुरानी पत्थर की दीवार में लकड़ी का गेट</v>
      </c>
    </row>
    <row r="4187">
      <c r="A4187" s="1" t="s">
        <v>4138</v>
      </c>
      <c r="B4187" s="2" t="str">
        <f>IFERROR(__xludf.DUMMYFUNCTION("GOOGLETRANSLATE(A4187,""en"",""hi"")"),"खेल का अंत")</f>
        <v>खेल का अंत</v>
      </c>
    </row>
    <row r="4188">
      <c r="A4188" s="1" t="s">
        <v>4139</v>
      </c>
      <c r="B4188" s="2" t="str">
        <f>IFERROR(__xludf.DUMMYFUNCTION("GOOGLETRANSLATE(A4188,""en"",""hi"")"),"टीम के सदस्यों को एक मेज पर एक बैठक होती है")</f>
        <v>टीम के सदस्यों को एक मेज पर एक बैठक होती है</v>
      </c>
    </row>
    <row r="4189">
      <c r="A4189" s="1" t="s">
        <v>4140</v>
      </c>
      <c r="B4189" s="2" t="str">
        <f>IFERROR(__xludf.DUMMYFUNCTION("GOOGLETRANSLATE(A4189,""en"",""hi"")"),"प्रगतिशील धातु कलाकार के प्रगतिशील धातु कलाकार मंच पर प्रदर्शन करते हैं")</f>
        <v>प्रगतिशील धातु कलाकार के प्रगतिशील धातु कलाकार मंच पर प्रदर्शन करते हैं</v>
      </c>
    </row>
    <row r="4190">
      <c r="A4190" s="1" t="s">
        <v>4141</v>
      </c>
      <c r="B4190" s="2" t="str">
        <f>IFERROR(__xludf.DUMMYFUNCTION("GOOGLETRANSLATE(A4190,""en"",""hi"")"),"व्यापार कार्ड के साथ डिजाइन तत्व।")</f>
        <v>व्यापार कार्ड के साथ डिजाइन तत्व।</v>
      </c>
    </row>
    <row r="4191">
      <c r="A4191" s="1" t="s">
        <v>4142</v>
      </c>
      <c r="B4191" s="2" t="str">
        <f>IFERROR(__xludf.DUMMYFUNCTION("GOOGLETRANSLATE(A4191,""en"",""hi"")"),"गिरावट के दौरान एक नदी")</f>
        <v>गिरावट के दौरान एक नदी</v>
      </c>
    </row>
    <row r="4192">
      <c r="A4192" s="1" t="s">
        <v>4143</v>
      </c>
      <c r="B4192" s="2" t="str">
        <f>IFERROR(__xludf.DUMMYFUNCTION("GOOGLETRANSLATE(A4192,""en"",""hi"")"),"छत के ऊपर देखें")</f>
        <v>छत के ऊपर देखें</v>
      </c>
    </row>
    <row r="4193">
      <c r="A4193" s="1" t="s">
        <v>4144</v>
      </c>
      <c r="B4193" s="2" t="str">
        <f>IFERROR(__xludf.DUMMYFUNCTION("GOOGLETRANSLATE(A4193,""en"",""hi"")"),"सभी इमारतों जो मैंने अब तक किसी व्यक्ति द्वारा खींचा है")</f>
        <v>सभी इमारतों जो मैंने अब तक किसी व्यक्ति द्वारा खींचा है</v>
      </c>
    </row>
    <row r="4194">
      <c r="A4194" s="1" t="s">
        <v>4145</v>
      </c>
      <c r="B4194" s="2" t="str">
        <f>IFERROR(__xludf.DUMMYFUNCTION("GOOGLETRANSLATE(A4194,""en"",""hi"")"),"सुरुचिपूर्ण: व्यक्ति ने कल उसके घटता को एक लडिलिक पोशाक में दिखाया क्योंकि वह कल अभ्यास के लिए पहुंची थी")</f>
        <v>सुरुचिपूर्ण: व्यक्ति ने कल उसके घटता को एक लडिलिक पोशाक में दिखाया क्योंकि वह कल अभ्यास के लिए पहुंची थी</v>
      </c>
    </row>
    <row r="4195">
      <c r="A4195" s="1" t="s">
        <v>4146</v>
      </c>
      <c r="B4195" s="2" t="str">
        <f>IFERROR(__xludf.DUMMYFUNCTION("GOOGLETRANSLATE(A4195,""en"",""hi"")"),"सूर्योदय पर शहर का दृश्य।")</f>
        <v>सूर्योदय पर शहर का दृश्य।</v>
      </c>
    </row>
    <row r="4196">
      <c r="A4196" s="1" t="s">
        <v>4147</v>
      </c>
      <c r="B4196" s="2" t="str">
        <f>IFERROR(__xludf.DUMMYFUNCTION("GOOGLETRANSLATE(A4196,""en"",""hi"")"),"अभिनेता फिल्म के प्रीमियर में भाग लेता है")</f>
        <v>अभिनेता फिल्म के प्रीमियर में भाग लेता है</v>
      </c>
    </row>
    <row r="4197">
      <c r="A4197" s="1" t="s">
        <v>4148</v>
      </c>
      <c r="B4197" s="2" t="str">
        <f>IFERROR(__xludf.DUMMYFUNCTION("GOOGLETRANSLATE(A4197,""en"",""hi"")"),"# खेल टीम के खिलाफ एक खेल के दौरान पास हो गया।")</f>
        <v># खेल टीम के खिलाफ एक खेल के दौरान पास हो गया।</v>
      </c>
    </row>
    <row r="4198">
      <c r="A4198" s="1" t="s">
        <v>4149</v>
      </c>
      <c r="B4198" s="2" t="str">
        <f>IFERROR(__xludf.DUMMYFUNCTION("GOOGLETRANSLATE(A4198,""en"",""hi"")"),"व्यक्ति और सेलिब्रिटी के कई बैग")</f>
        <v>व्यक्ति और सेलिब्रिटी के कई बैग</v>
      </c>
    </row>
    <row r="4199">
      <c r="A4199" s="1" t="s">
        <v>4150</v>
      </c>
      <c r="B4199" s="2" t="str">
        <f>IFERROR(__xludf.DUMMYFUNCTION("GOOGLETRANSLATE(A4199,""en"",""hi"")"),"बैजर के साथ आमने-सामने")</f>
        <v>बैजर के साथ आमने-सामने</v>
      </c>
    </row>
    <row r="4200">
      <c r="A4200" s="1" t="s">
        <v>4151</v>
      </c>
      <c r="B4200" s="2" t="str">
        <f>IFERROR(__xludf.DUMMYFUNCTION("GOOGLETRANSLATE(A4200,""en"",""hi"")"),"अगर संदेह में, एक केक सेंकना!")</f>
        <v>अगर संदेह में, एक केक सेंकना!</v>
      </c>
    </row>
    <row r="4201">
      <c r="A4201" s="1" t="s">
        <v>4152</v>
      </c>
      <c r="B4201" s="2" t="str">
        <f>IFERROR(__xludf.DUMMYFUNCTION("GOOGLETRANSLATE(A4201,""en"",""hi"")"),"एनालॉग टीवी आधुनिक दिन के एलईडी टेलीविजन के बगल में बैठ गया।")</f>
        <v>एनालॉग टीवी आधुनिक दिन के एलईडी टेलीविजन के बगल में बैठ गया।</v>
      </c>
    </row>
    <row r="4202">
      <c r="A4202" s="1" t="s">
        <v>4153</v>
      </c>
      <c r="B4202" s="2" t="str">
        <f>IFERROR(__xludf.DUMMYFUNCTION("GOOGLETRANSLATE(A4202,""en"",""hi"")"),"एक पत्र सी का चित्रण खाना पकाने के लिए है")</f>
        <v>एक पत्र सी का चित्रण खाना पकाने के लिए है</v>
      </c>
    </row>
    <row r="4203">
      <c r="A4203" s="1" t="s">
        <v>4154</v>
      </c>
      <c r="B4203" s="2" t="str">
        <f>IFERROR(__xludf.DUMMYFUNCTION("GOOGLETRANSLATE(A4203,""en"",""hi"")"),"व्यक्ति: लहरें कैंपसाइट से दूर कदम रखती हैं")</f>
        <v>व्यक्ति: लहरें कैंपसाइट से दूर कदम रखती हैं</v>
      </c>
    </row>
    <row r="4204">
      <c r="A4204" s="1" t="s">
        <v>4155</v>
      </c>
      <c r="B4204" s="2" t="str">
        <f>IFERROR(__xludf.DUMMYFUNCTION("GOOGLETRANSLATE(A4204,""en"",""hi"")"),"घटना के लिए टिकट £ 45 पर शुरू हुआ, लेकिन प्रशंसकों ने स्टार को पूरा करने के लिए अतिरिक्त £ 70 का भुगतान कर सकते हैं और उसके साथ एक मुद्रित तस्वीर प्राप्त कर सकते हैं")</f>
        <v>घटना के लिए टिकट £ 45 पर शुरू हुआ, लेकिन प्रशंसकों ने स्टार को पूरा करने के लिए अतिरिक्त £ 70 का भुगतान कर सकते हैं और उसके साथ एक मुद्रित तस्वीर प्राप्त कर सकते हैं</v>
      </c>
    </row>
    <row r="4205">
      <c r="A4205" s="1" t="s">
        <v>4156</v>
      </c>
      <c r="B4205" s="2" t="str">
        <f>IFERROR(__xludf.DUMMYFUNCTION("GOOGLETRANSLATE(A4205,""en"",""hi"")"),"नौ पैच गायब करना - इस आसान रजाई पैटर्न में नरम आरामदायक रंगों से प्यार करें")</f>
        <v>नौ पैच गायब करना - इस आसान रजाई पैटर्न में नरम आरामदायक रंगों से प्यार करें</v>
      </c>
    </row>
    <row r="4206">
      <c r="A4206" s="1" t="s">
        <v>4157</v>
      </c>
      <c r="B4206" s="2" t="str">
        <f>IFERROR(__xludf.DUMMYFUNCTION("GOOGLETRANSLATE(A4206,""en"",""hi"")"),"इन जैसे भव्य पुराने घर अब अपवाद नहीं हैं, लेकिन नियम")</f>
        <v>इन जैसे भव्य पुराने घर अब अपवाद नहीं हैं, लेकिन नियम</v>
      </c>
    </row>
    <row r="4207">
      <c r="A4207" s="1" t="s">
        <v>4158</v>
      </c>
      <c r="B4207" s="2" t="str">
        <f>IFERROR(__xludf.DUMMYFUNCTION("GOOGLETRANSLATE(A4207,""en"",""hi"")"),"मार्की का एक दृश्य")</f>
        <v>मार्की का एक दृश्य</v>
      </c>
    </row>
    <row r="4208">
      <c r="A4208" s="1" t="s">
        <v>4159</v>
      </c>
      <c r="B4208" s="2" t="str">
        <f>IFERROR(__xludf.DUMMYFUNCTION("GOOGLETRANSLATE(A4208,""en"",""hi"")"),"फिल्म के सेट पर अभिनेता")</f>
        <v>फिल्म के सेट पर अभिनेता</v>
      </c>
    </row>
    <row r="4209">
      <c r="A4209" s="1" t="s">
        <v>4160</v>
      </c>
      <c r="B4209" s="2" t="str">
        <f>IFERROR(__xludf.DUMMYFUNCTION("GOOGLETRANSLATE(A4209,""en"",""hi"")"),"मेरे पास वास्तव में इन जूते की एक जोड़ी है!")</f>
        <v>मेरे पास वास्तव में इन जूते की एक जोड़ी है!</v>
      </c>
    </row>
    <row r="4210">
      <c r="A4210" s="1" t="s">
        <v>4161</v>
      </c>
      <c r="B4210" s="2" t="str">
        <f>IFERROR(__xludf.DUMMYFUNCTION("GOOGLETRANSLATE(A4210,""en"",""hi"")"),"मैंने मिंट की एक जोड़ी - कुछ मौसमों से हरे रंग के खच्चरों को छेड़छाड़ की और हर बार जब मैं उन्हें पहनता हूं तो तारीफ मिलती है!")</f>
        <v>मैंने मिंट की एक जोड़ी - कुछ मौसमों से हरे रंग के खच्चरों को छेड़छाड़ की और हर बार जब मैं उन्हें पहनता हूं तो तारीफ मिलती है!</v>
      </c>
    </row>
    <row r="4211">
      <c r="A4211" s="1" t="s">
        <v>4162</v>
      </c>
      <c r="B4211" s="2" t="str">
        <f>IFERROR(__xludf.DUMMYFUNCTION("GOOGLETRANSLATE(A4211,""en"",""hi"")"),"कॉमिक बुक सीरीज # 27 की एक प्रति, कॉमिक बुक कैरेक्टर की पहली उपस्थिति के साथ।")</f>
        <v>कॉमिक बुक सीरीज # 27 की एक प्रति, कॉमिक बुक कैरेक्टर की पहली उपस्थिति के साथ।</v>
      </c>
    </row>
    <row r="4212">
      <c r="A4212" s="1" t="s">
        <v>4163</v>
      </c>
      <c r="B4212" s="2" t="str">
        <f>IFERROR(__xludf.DUMMYFUNCTION("GOOGLETRANSLATE(A4212,""en"",""hi"")"),"व्यक्ति परिवार को खोने वाले परिवार के लिए धन जुटाने की कोशिश कर रहा है")</f>
        <v>व्यक्ति परिवार को खोने वाले परिवार के लिए धन जुटाने की कोशिश कर रहा है</v>
      </c>
    </row>
    <row r="4213">
      <c r="A4213" s="1" t="s">
        <v>4164</v>
      </c>
      <c r="B4213" s="2" t="str">
        <f>IFERROR(__xludf.DUMMYFUNCTION("GOOGLETRANSLATE(A4213,""en"",""hi"")"),"एक मास्टर के घर में किराए के लिए आवास प्रकार")</f>
        <v>एक मास्टर के घर में किराए के लिए आवास प्रकार</v>
      </c>
    </row>
    <row r="4214">
      <c r="A4214" s="1" t="s">
        <v>4165</v>
      </c>
      <c r="B4214" s="2" t="str">
        <f>IFERROR(__xludf.DUMMYFUNCTION("GOOGLETRANSLATE(A4214,""en"",""hi"")"),"टोपी पहनने और एक किताब पढ़ने वाली युवा महिला का स्टूडियो शॉट")</f>
        <v>टोपी पहनने और एक किताब पढ़ने वाली युवा महिला का स्टूडियो शॉट</v>
      </c>
    </row>
    <row r="4215">
      <c r="A4215" s="1" t="s">
        <v>4166</v>
      </c>
      <c r="B4215" s="2" t="str">
        <f>IFERROR(__xludf.DUMMYFUNCTION("GOOGLETRANSLATE(A4215,""en"",""hi"")"),"यहां समारोह का एक विस्तृत शॉट है।")</f>
        <v>यहां समारोह का एक विस्तृत शॉट है।</v>
      </c>
    </row>
    <row r="4216">
      <c r="A4216" s="1" t="s">
        <v>4167</v>
      </c>
      <c r="B4216" s="2" t="str">
        <f>IFERROR(__xludf.DUMMYFUNCTION("GOOGLETRANSLATE(A4216,""en"",""hi"")"),"कैमरे पर वापस उसके साथ आदमी, पानी से दूरी में एक लंबे रास्ते पर खुद को धक्का देता है।")</f>
        <v>कैमरे पर वापस उसके साथ आदमी, पानी से दूरी में एक लंबे रास्ते पर खुद को धक्का देता है।</v>
      </c>
    </row>
    <row r="4217">
      <c r="A4217" s="1" t="s">
        <v>4168</v>
      </c>
      <c r="B4217" s="2" t="str">
        <f>IFERROR(__xludf.DUMMYFUNCTION("GOOGLETRANSLATE(A4217,""en"",""hi"")"),"एक सुरंग के अंदर चलने वाला युगल")</f>
        <v>एक सुरंग के अंदर चलने वाला युगल</v>
      </c>
    </row>
    <row r="4218">
      <c r="A4218" s="1" t="s">
        <v>4169</v>
      </c>
      <c r="B4218" s="2" t="str">
        <f>IFERROR(__xludf.DUMMYFUNCTION("GOOGLETRANSLATE(A4218,""en"",""hi"")"),"मेनू, शीर्ष दृश्य से व्यंजनों की मेज के आस-पास के लोगों के साथ खानपान पार्टी।")</f>
        <v>मेनू, शीर्ष दृश्य से व्यंजनों की मेज के आस-पास के लोगों के साथ खानपान पार्टी।</v>
      </c>
    </row>
    <row r="4219">
      <c r="A4219" s="1" t="s">
        <v>4170</v>
      </c>
      <c r="B4219" s="2" t="str">
        <f>IFERROR(__xludf.DUMMYFUNCTION("GOOGLETRANSLATE(A4219,""en"",""hi"")"),"घरेलू कुत्तों का एक पैक सड़कों और जानवरों का पीछा करते हुए देखा।")</f>
        <v>घरेलू कुत्तों का एक पैक सड़कों और जानवरों का पीछा करते हुए देखा।</v>
      </c>
    </row>
    <row r="4220">
      <c r="A4220" s="1" t="s">
        <v>4171</v>
      </c>
      <c r="B4220" s="2" t="str">
        <f>IFERROR(__xludf.DUMMYFUNCTION("GOOGLETRANSLATE(A4220,""en"",""hi"")"),"व्यवसायी एक घर के माध्यम से नवीनीकृत होने के माध्यम से चलता है।")</f>
        <v>व्यवसायी एक घर के माध्यम से नवीनीकृत होने के माध्यम से चलता है।</v>
      </c>
    </row>
    <row r="4221">
      <c r="A4221" s="1" t="s">
        <v>4172</v>
      </c>
      <c r="B4221" s="2" t="str">
        <f>IFERROR(__xludf.DUMMYFUNCTION("GOOGLETRANSLATE(A4221,""en"",""hi"")"),"पर्यटक आकर्षण के अंदर दाग ग्लास खिड़कियां जहां पेंटिंग कलाकार को दफनाया जाता है।")</f>
        <v>पर्यटक आकर्षण के अंदर दाग ग्लास खिड़कियां जहां पेंटिंग कलाकार को दफनाया जाता है।</v>
      </c>
    </row>
    <row r="4222">
      <c r="A4222" s="1" t="s">
        <v>4173</v>
      </c>
      <c r="B4222" s="2" t="str">
        <f>IFERROR(__xludf.DUMMYFUNCTION("GOOGLETRANSLATE(A4222,""en"",""hi"")"),"अमूर्त क्रिसमस ट्री फुटबॉल टीमों के झंडे के रूप में गेंदों से सजाए गए")</f>
        <v>अमूर्त क्रिसमस ट्री फुटबॉल टीमों के झंडे के रूप में गेंदों से सजाए गए</v>
      </c>
    </row>
    <row r="4223">
      <c r="A4223" s="1" t="s">
        <v>4174</v>
      </c>
      <c r="B4223" s="2" t="str">
        <f>IFERROR(__xludf.DUMMYFUNCTION("GOOGLETRANSLATE(A4223,""en"",""hi"")"),"सुंदर प्रकृति पृष्ठभूमि पर नौकाओं के साथ एक शांत समुद्र का वेक्टर चित्रण।")</f>
        <v>सुंदर प्रकृति पृष्ठभूमि पर नौकाओं के साथ एक शांत समुद्र का वेक्टर चित्रण।</v>
      </c>
    </row>
    <row r="4224">
      <c r="A4224" s="1" t="s">
        <v>4175</v>
      </c>
      <c r="B4224" s="2" t="str">
        <f>IFERROR(__xludf.DUMMYFUNCTION("GOOGLETRANSLATE(A4224,""en"",""hi"")"),"इसे एक आरामदायक और आरामदायक जगह बनाने के लिए एक छोटे से रहने वाले कमरे में थोड़ा बदलाव करना।")</f>
        <v>इसे एक आरामदायक और आरामदायक जगह बनाने के लिए एक छोटे से रहने वाले कमरे में थोड़ा बदलाव करना।</v>
      </c>
    </row>
    <row r="4225">
      <c r="A4225" s="1" t="s">
        <v>4176</v>
      </c>
      <c r="B4225" s="2" t="str">
        <f>IFERROR(__xludf.DUMMYFUNCTION("GOOGLETRANSLATE(A4225,""en"",""hi"")"),"रेस्तरां में बारटेंडर एक कॉकटेल तैयार करता है।")</f>
        <v>रेस्तरां में बारटेंडर एक कॉकटेल तैयार करता है।</v>
      </c>
    </row>
    <row r="4226">
      <c r="A4226" s="1" t="s">
        <v>4177</v>
      </c>
      <c r="B4226" s="2" t="str">
        <f>IFERROR(__xludf.DUMMYFUNCTION("GOOGLETRANSLATE(A4226,""en"",""hi"")"),"खेत के लिए सड़क।")</f>
        <v>खेत के लिए सड़क।</v>
      </c>
    </row>
    <row r="4227">
      <c r="A4227" s="1" t="s">
        <v>4178</v>
      </c>
      <c r="B4227" s="2" t="str">
        <f>IFERROR(__xludf.DUMMYFUNCTION("GOOGLETRANSLATE(A4227,""en"",""hi"")"),"एक घर के उद्योग का विवरण")</f>
        <v>एक घर के उद्योग का विवरण</v>
      </c>
    </row>
    <row r="4228">
      <c r="A4228" s="1" t="s">
        <v>4179</v>
      </c>
      <c r="B4228" s="2" t="str">
        <f>IFERROR(__xludf.DUMMYFUNCTION("GOOGLETRANSLATE(A4228,""en"",""hi"")"),"अग्निशामक आग काम कर रहे हैं")</f>
        <v>अग्निशामक आग काम कर रहे हैं</v>
      </c>
    </row>
    <row r="4229">
      <c r="A4229" s="1" t="s">
        <v>4180</v>
      </c>
      <c r="B4229" s="2" t="str">
        <f>IFERROR(__xludf.DUMMYFUNCTION("GOOGLETRANSLATE(A4229,""en"",""hi"")"),"घुटने के जूते पर कैसे पहनें।")</f>
        <v>घुटने के जूते पर कैसे पहनें।</v>
      </c>
    </row>
    <row r="4230">
      <c r="A4230" s="1" t="s">
        <v>4181</v>
      </c>
      <c r="B4230" s="2" t="str">
        <f>IFERROR(__xludf.DUMMYFUNCTION("GOOGLETRANSLATE(A4230,""en"",""hi"")"),"ऑटोमोबाइल मॉडल - मेरी पसंदीदा कारों में से एक।")</f>
        <v>ऑटोमोबाइल मॉडल - मेरी पसंदीदा कारों में से एक।</v>
      </c>
    </row>
    <row r="4231">
      <c r="A4231" s="1" t="s">
        <v>2055</v>
      </c>
      <c r="B4231" s="2" t="str">
        <f>IFERROR(__xludf.DUMMYFUNCTION("GOOGLETRANSLATE(A4231,""en"",""hi"")"),"छवि में हो सकता है: व्यक्ति, एक संगीत वाद्ययंत्र बजाना, मंच और गिटार पर")</f>
        <v>छवि में हो सकता है: व्यक्ति, एक संगीत वाद्ययंत्र बजाना, मंच और गिटार पर</v>
      </c>
    </row>
    <row r="4232">
      <c r="A4232" s="1" t="s">
        <v>4182</v>
      </c>
      <c r="B4232" s="2" t="str">
        <f>IFERROR(__xludf.DUMMYFUNCTION("GOOGLETRANSLATE(A4232,""en"",""hi"")"),"एक छोटी पहाड़ी धार्मिक मंदिर")</f>
        <v>एक छोटी पहाड़ी धार्मिक मंदिर</v>
      </c>
    </row>
    <row r="4233">
      <c r="A4233" s="1" t="s">
        <v>4183</v>
      </c>
      <c r="B4233" s="2" t="str">
        <f>IFERROR(__xludf.DUMMYFUNCTION("GOOGLETRANSLATE(A4233,""en"",""hi"")"),"एक वैन को बाहर की लेन में केंद्रीय आरक्षण के खिलाफ छोड़ दिया गया था")</f>
        <v>एक वैन को बाहर की लेन में केंद्रीय आरक्षण के खिलाफ छोड़ दिया गया था</v>
      </c>
    </row>
    <row r="4234">
      <c r="A4234" s="1" t="s">
        <v>4184</v>
      </c>
      <c r="B4234" s="2" t="str">
        <f>IFERROR(__xludf.DUMMYFUNCTION("GOOGLETRANSLATE(A4234,""en"",""hi"")"),"एक निर्माण स्थल पर धातु कंक्रीट प्रबलित मैट")</f>
        <v>एक निर्माण स्थल पर धातु कंक्रीट प्रबलित मैट</v>
      </c>
    </row>
    <row r="4235">
      <c r="A4235" s="1" t="s">
        <v>4185</v>
      </c>
      <c r="B4235" s="2" t="str">
        <f>IFERROR(__xludf.DUMMYFUNCTION("GOOGLETRANSLATE(A4235,""en"",""hi"")"),"छवि में हो सकता है: व्यक्ति, एक संगीत वाद्ययंत्र, मंच, गिटार और रात पर")</f>
        <v>छवि में हो सकता है: व्यक्ति, एक संगीत वाद्ययंत्र, मंच, गिटार और रात पर</v>
      </c>
    </row>
    <row r="4236">
      <c r="A4236" s="1" t="s">
        <v>4186</v>
      </c>
      <c r="B4236" s="2" t="str">
        <f>IFERROR(__xludf.DUMMYFUNCTION("GOOGLETRANSLATE(A4236,""en"",""hi"")"),"घर में शहर के दृश्य हैं।")</f>
        <v>घर में शहर के दृश्य हैं।</v>
      </c>
    </row>
    <row r="4237">
      <c r="A4237" s="1" t="s">
        <v>4187</v>
      </c>
      <c r="B4237" s="2" t="str">
        <f>IFERROR(__xludf.DUMMYFUNCTION("GOOGLETRANSLATE(A4237,""en"",""hi"")"),"अभिनेता थ्रिलर फिल्म के प्रीमियर के लिए आ रहा है")</f>
        <v>अभिनेता थ्रिलर फिल्म के प्रीमियर के लिए आ रहा है</v>
      </c>
    </row>
    <row r="4238">
      <c r="A4238" s="1" t="s">
        <v>4188</v>
      </c>
      <c r="B4238" s="2" t="str">
        <f>IFERROR(__xludf.DUMMYFUNCTION("GOOGLETRANSLATE(A4238,""en"",""hi"")"),"लोग शॉपिंग मॉल के अंदर अपना रास्ता बनाते हैं")</f>
        <v>लोग शॉपिंग मॉल के अंदर अपना रास्ता बनाते हैं</v>
      </c>
    </row>
    <row r="4239">
      <c r="A4239" s="1" t="s">
        <v>4189</v>
      </c>
      <c r="B4239" s="2" t="str">
        <f>IFERROR(__xludf.DUMMYFUNCTION("GOOGLETRANSLATE(A4239,""en"",""hi"")"),"बिजनेसपर्सन, फिल्म निर्माता, फिल्म निर्देशक, अभिनेता पार्टी के बाद भाग लेते हैं")</f>
        <v>बिजनेसपर्सन, फिल्म निर्माता, फिल्म निर्देशक, अभिनेता पार्टी के बाद भाग लेते हैं</v>
      </c>
    </row>
    <row r="4240">
      <c r="A4240" s="1" t="s">
        <v>4190</v>
      </c>
      <c r="B4240" s="2" t="str">
        <f>IFERROR(__xludf.DUMMYFUNCTION("GOOGLETRANSLATE(A4240,""en"",""hi"")"),"महिला अखबार की एक प्रति पढ़ रही है")</f>
        <v>महिला अखबार की एक प्रति पढ़ रही है</v>
      </c>
    </row>
    <row r="4241">
      <c r="A4241" s="1" t="s">
        <v>4191</v>
      </c>
      <c r="B4241" s="2" t="str">
        <f>IFERROR(__xludf.DUMMYFUNCTION("GOOGLETRANSLATE(A4241,""en"",""hi"")"),"मकई का क्षेत्र एक शरद ऋतु के दिन की कटाई की जा रही है")</f>
        <v>मकई का क्षेत्र एक शरद ऋतु के दिन की कटाई की जा रही है</v>
      </c>
    </row>
    <row r="4242">
      <c r="A4242" s="1" t="s">
        <v>4192</v>
      </c>
      <c r="B4242" s="2" t="str">
        <f>IFERROR(__xludf.DUMMYFUNCTION("GOOGLETRANSLATE(A4242,""en"",""hi"")"),"सूरज की रोशनी और छाया के साथ सुबह अकेले सड़क का दृश्य।")</f>
        <v>सूरज की रोशनी और छाया के साथ सुबह अकेले सड़क का दृश्य।</v>
      </c>
    </row>
    <row r="4243">
      <c r="A4243" s="1" t="s">
        <v>4193</v>
      </c>
      <c r="B4243" s="2" t="str">
        <f>IFERROR(__xludf.DUMMYFUNCTION("GOOGLETRANSLATE(A4243,""en"",""hi"")"),"लोग फास्ट फूड रेस्तरां के बाहर सवारी करते हैं।")</f>
        <v>लोग फास्ट फूड रेस्तरां के बाहर सवारी करते हैं।</v>
      </c>
    </row>
    <row r="4244">
      <c r="A4244" s="1" t="s">
        <v>4194</v>
      </c>
      <c r="B4244" s="2" t="str">
        <f>IFERROR(__xludf.DUMMYFUNCTION("GOOGLETRANSLATE(A4244,""en"",""hi"")"),"धीमी गति में कैमरे की ओर एक घोड़े की सवारी करने वाले एक बड़े आदमी का विस्तृत शॉट")</f>
        <v>धीमी गति में कैमरे की ओर एक घोड़े की सवारी करने वाले एक बड़े आदमी का विस्तृत शॉट</v>
      </c>
    </row>
    <row r="4245">
      <c r="A4245" s="1" t="s">
        <v>4195</v>
      </c>
      <c r="B4245" s="2" t="str">
        <f>IFERROR(__xludf.DUMMYFUNCTION("GOOGLETRANSLATE(A4245,""en"",""hi"")"),"एक छोटी सी काले पोशाक में अभिनेता।")</f>
        <v>एक छोटी सी काले पोशाक में अभिनेता।</v>
      </c>
    </row>
    <row r="4246">
      <c r="A4246" s="1" t="s">
        <v>4196</v>
      </c>
      <c r="B4246" s="2" t="str">
        <f>IFERROR(__xludf.DUMMYFUNCTION("GOOGLETRANSLATE(A4246,""en"",""hi"")"),"मरीना से प्रस्थान करने वाले व्यक्ति से डॉक का स्टर्न व्यू")</f>
        <v>मरीना से प्रस्थान करने वाले व्यक्ति से डॉक का स्टर्न व्यू</v>
      </c>
    </row>
    <row r="4247">
      <c r="A4247" s="1" t="s">
        <v>4197</v>
      </c>
      <c r="B4247" s="2" t="str">
        <f>IFERROR(__xludf.DUMMYFUNCTION("GOOGLETRANSLATE(A4247,""en"",""hi"")"),"उन्होंने तब पाया कि व्यक्ति एक ही बीमारी से पीड़ित है")</f>
        <v>उन्होंने तब पाया कि व्यक्ति एक ही बीमारी से पीड़ित है</v>
      </c>
    </row>
    <row r="4248">
      <c r="A4248" s="1" t="s">
        <v>4198</v>
      </c>
      <c r="B4248" s="2" t="str">
        <f>IFERROR(__xludf.DUMMYFUNCTION("GOOGLETRANSLATE(A4248,""en"",""hi"")"),"प्रवेश द्वार पर मूर्ति की काले और सफेद तस्वीर।")</f>
        <v>प्रवेश द्वार पर मूर्ति की काले और सफेद तस्वीर।</v>
      </c>
    </row>
    <row r="4249">
      <c r="A4249" s="1" t="s">
        <v>4199</v>
      </c>
      <c r="B4249" s="2" t="str">
        <f>IFERROR(__xludf.DUMMYFUNCTION("GOOGLETRANSLATE(A4249,""en"",""hi"")"),"बालियों की यह भव्य जोड़ी अप्रैल अंक में दिखायी गई थी।")</f>
        <v>बालियों की यह भव्य जोड़ी अप्रैल अंक में दिखायी गई थी।</v>
      </c>
    </row>
    <row r="4250">
      <c r="A4250" s="1" t="s">
        <v>4200</v>
      </c>
      <c r="B4250" s="2" t="str">
        <f>IFERROR(__xludf.DUMMYFUNCTION("GOOGLETRANSLATE(A4250,""en"",""hi"")"),"व्यक्ति के साथ टीम के सदस्य।")</f>
        <v>व्यक्ति के साथ टीम के सदस्य।</v>
      </c>
    </row>
    <row r="4251">
      <c r="A4251" s="1" t="s">
        <v>4201</v>
      </c>
      <c r="B4251" s="2" t="str">
        <f>IFERROR(__xludf.DUMMYFUNCTION("GOOGLETRANSLATE(A4251,""en"",""hi"")"),"Kalashnikov इलेक्ट्रिक मोटरसाइकिल: मूल और उपयोगितावादी, आविष्कार के विपरीत नहीं")</f>
        <v>Kalashnikov इलेक्ट्रिक मोटरसाइकिल: मूल और उपयोगितावादी, आविष्कार के विपरीत नहीं</v>
      </c>
    </row>
    <row r="4252">
      <c r="A4252" s="1" t="s">
        <v>4202</v>
      </c>
      <c r="B4252" s="2" t="str">
        <f>IFERROR(__xludf.DUMMYFUNCTION("GOOGLETRANSLATE(A4252,""en"",""hi"")"),"मुझे यह कट सबसे ज्यादा पसंद है - शायद थोड़ा लंबा रखें।")</f>
        <v>मुझे यह कट सबसे ज्यादा पसंद है - शायद थोड़ा लंबा रखें।</v>
      </c>
    </row>
    <row r="4253">
      <c r="A4253" s="1" t="s">
        <v>4203</v>
      </c>
      <c r="B4253" s="2" t="str">
        <f>IFERROR(__xludf.DUMMYFUNCTION("GOOGLETRANSLATE(A4253,""en"",""hi"")"),"सूर्यास्त में मुगल संरचना।")</f>
        <v>सूर्यास्त में मुगल संरचना।</v>
      </c>
    </row>
    <row r="4254">
      <c r="A4254" s="1" t="s">
        <v>4204</v>
      </c>
      <c r="B4254" s="2" t="str">
        <f>IFERROR(__xludf.DUMMYFUNCTION("GOOGLETRANSLATE(A4254,""en"",""hi"")"),"सेमी फाइनल मैच के बाद रग्बी प्लेयर।")</f>
        <v>सेमी फाइनल मैच के बाद रग्बी प्लेयर।</v>
      </c>
    </row>
    <row r="4255">
      <c r="A4255" s="1" t="s">
        <v>4205</v>
      </c>
      <c r="B4255" s="2" t="str">
        <f>IFERROR(__xludf.DUMMYFUNCTION("GOOGLETRANSLATE(A4255,""en"",""hi"")"),"अभिनेता उत्सव के दौरान उद्घाटन समारोह और प्रीमियर में भाग लेता है")</f>
        <v>अभिनेता उत्सव के दौरान उद्घाटन समारोह और प्रीमियर में भाग लेता है</v>
      </c>
    </row>
    <row r="4256">
      <c r="A4256" s="1" t="s">
        <v>4206</v>
      </c>
      <c r="B4256" s="2" t="str">
        <f>IFERROR(__xludf.DUMMYFUNCTION("GOOGLETRANSLATE(A4256,""en"",""hi"")"),"सना हुआ ग्लास खिड़की बगीचे के नजदीक, उपन्यासकार का घर")</f>
        <v>सना हुआ ग्लास खिड़की बगीचे के नजदीक, उपन्यासकार का घर</v>
      </c>
    </row>
    <row r="4257">
      <c r="A4257" s="1" t="s">
        <v>4207</v>
      </c>
      <c r="B4257" s="2" t="str">
        <f>IFERROR(__xludf.DUMMYFUNCTION("GOOGLETRANSLATE(A4257,""en"",""hi"")"),"सबसे अच्छा आदमी के साथ एक मजाक साझा करने वाला व्यक्ति")</f>
        <v>सबसे अच्छा आदमी के साथ एक मजाक साझा करने वाला व्यक्ति</v>
      </c>
    </row>
    <row r="4258">
      <c r="A4258" s="1" t="s">
        <v>4208</v>
      </c>
      <c r="B4258" s="2" t="str">
        <f>IFERROR(__xludf.DUMMYFUNCTION("GOOGLETRANSLATE(A4258,""en"",""hi"")"),"त्यौहार के दौरान स्वास्थ्य का एक सदस्य प्रदर्शन करता है।")</f>
        <v>त्यौहार के दौरान स्वास्थ्य का एक सदस्य प्रदर्शन करता है।</v>
      </c>
    </row>
    <row r="4259">
      <c r="A4259" s="1" t="s">
        <v>4209</v>
      </c>
      <c r="B4259" s="2" t="str">
        <f>IFERROR(__xludf.DUMMYFUNCTION("GOOGLETRANSLATE(A4259,""en"",""hi"")"),"# नाव # 70 वें # जन्मदिन ग्रीटिंग कार्ड।")</f>
        <v># नाव # 70 वें # जन्मदिन ग्रीटिंग कार्ड।</v>
      </c>
    </row>
    <row r="4260">
      <c r="A4260" s="1" t="s">
        <v>4210</v>
      </c>
      <c r="B4260" s="2" t="str">
        <f>IFERROR(__xludf.DUMMYFUNCTION("GOOGLETRANSLATE(A4260,""en"",""hi"")"),"आसान राइडर्स: लड़कियां एक आरवी में अपने नए आधार पर पहुंचीं, जबकि लड़कों ने एक स्पोर्ट्स कार में शैली में यात्रा की")</f>
        <v>आसान राइडर्स: लड़कियां एक आरवी में अपने नए आधार पर पहुंचीं, जबकि लड़कों ने एक स्पोर्ट्स कार में शैली में यात्रा की</v>
      </c>
    </row>
    <row r="4261">
      <c r="A4261" s="1" t="s">
        <v>4211</v>
      </c>
      <c r="B4261" s="2" t="str">
        <f>IFERROR(__xludf.DUMMYFUNCTION("GOOGLETRANSLATE(A4261,""en"",""hi"")"),"सप्ताहांत में पूरे क्षेत्र में बर्फ गिर गई।")</f>
        <v>सप्ताहांत में पूरे क्षेत्र में बर्फ गिर गई।</v>
      </c>
    </row>
    <row r="4262">
      <c r="A4262" s="1" t="s">
        <v>4212</v>
      </c>
      <c r="B4262" s="2" t="str">
        <f>IFERROR(__xludf.DUMMYFUNCTION("GOOGLETRANSLATE(A4262,""en"",""hi"")"),"इस क्षेत्र में दक्षिणी तटों पर एक घोड़े पर उसकी घूंघट वाली एक युवती")</f>
        <v>इस क्षेत्र में दक्षिणी तटों पर एक घोड़े पर उसकी घूंघट वाली एक युवती</v>
      </c>
    </row>
    <row r="4263">
      <c r="A4263" s="1" t="s">
        <v>4213</v>
      </c>
      <c r="B4263" s="2" t="str">
        <f>IFERROR(__xludf.DUMMYFUNCTION("GOOGLETRANSLATE(A4263,""en"",""hi"")"),"एक बाहरी दुकान के लिए प्रदर्शन")</f>
        <v>एक बाहरी दुकान के लिए प्रदर्शन</v>
      </c>
    </row>
    <row r="4264">
      <c r="A4264" s="1" t="s">
        <v>4214</v>
      </c>
      <c r="B4264" s="2" t="str">
        <f>IFERROR(__xludf.DUMMYFUNCTION("GOOGLETRANSLATE(A4264,""en"",""hi"")"),"हेडफोन के साथ हैप्पी स्माइलिंग गर्ल यंग वूमन संगीत सुनना और एक चुंबन आउटडोर उड़ाना।")</f>
        <v>हेडफोन के साथ हैप्पी स्माइलिंग गर्ल यंग वूमन संगीत सुनना और एक चुंबन आउटडोर उड़ाना।</v>
      </c>
    </row>
    <row r="4265">
      <c r="A4265" s="1" t="s">
        <v>4215</v>
      </c>
      <c r="B4265" s="2" t="str">
        <f>IFERROR(__xludf.DUMMYFUNCTION("GOOGLETRANSLATE(A4265,""en"",""hi"")"),"एक पेड़ पर गुलाबी जामुन")</f>
        <v>एक पेड़ पर गुलाबी जामुन</v>
      </c>
    </row>
    <row r="4266">
      <c r="A4266" s="1" t="s">
        <v>4216</v>
      </c>
      <c r="B4266" s="2" t="str">
        <f>IFERROR(__xludf.DUMMYFUNCTION("GOOGLETRANSLATE(A4266,""en"",""hi"")"),"एक सूट में डरा हुआ व्यापारी और सफेद पृष्ठभूमि पर अलग-अलग टाई - कार्टून चरित्र")</f>
        <v>एक सूट में डरा हुआ व्यापारी और सफेद पृष्ठभूमि पर अलग-अलग टाई - कार्टून चरित्र</v>
      </c>
    </row>
    <row r="4267">
      <c r="A4267" s="1" t="s">
        <v>4217</v>
      </c>
      <c r="B4267" s="2" t="str">
        <f>IFERROR(__xludf.DUMMYFUNCTION("GOOGLETRANSLATE(A4267,""en"",""hi"")"),"फैशन वीक के दौरान शो में एक मॉडल रनवे चलता है")</f>
        <v>फैशन वीक के दौरान शो में एक मॉडल रनवे चलता है</v>
      </c>
    </row>
    <row r="4268">
      <c r="A4268" s="1" t="s">
        <v>4218</v>
      </c>
      <c r="B4268" s="2" t="str">
        <f>IFERROR(__xludf.DUMMYFUNCTION("GOOGLETRANSLATE(A4268,""en"",""hi"")"),"एक गियर या कोग के अंदर ग्लोब, पैरामीटर सेटिंग, वैश्विक विकल्प - लाइन आइकन")</f>
        <v>एक गियर या कोग के अंदर ग्लोब, पैरामीटर सेटिंग, वैश्विक विकल्प - लाइन आइकन</v>
      </c>
    </row>
    <row r="4269">
      <c r="A4269" s="1" t="s">
        <v>4219</v>
      </c>
      <c r="B4269" s="2" t="str">
        <f>IFERROR(__xludf.DUMMYFUNCTION("GOOGLETRANSLATE(A4269,""en"",""hi"")"),"एक पार्क में 3 का एक परिवार")</f>
        <v>एक पार्क में 3 का एक परिवार</v>
      </c>
    </row>
    <row r="4270">
      <c r="A4270" s="1" t="s">
        <v>4220</v>
      </c>
      <c r="B4270" s="2" t="str">
        <f>IFERROR(__xludf.DUMMYFUNCTION("GOOGLETRANSLATE(A4270,""en"",""hi"")"),"सेलिब्रिटी और भारी धातु कलाकार।")</f>
        <v>सेलिब्रिटी और भारी धातु कलाकार।</v>
      </c>
    </row>
    <row r="4271">
      <c r="A4271" s="1" t="s">
        <v>4221</v>
      </c>
      <c r="B4271" s="2" t="str">
        <f>IFERROR(__xludf.DUMMYFUNCTION("GOOGLETRANSLATE(A4271,""en"",""hi"")"),"बच्चे झाड़ियों को पानी, पृष्ठभूमि में बाड़")</f>
        <v>बच्चे झाड़ियों को पानी, पृष्ठभूमि में बाड़</v>
      </c>
    </row>
    <row r="4272">
      <c r="A4272" s="1" t="s">
        <v>4222</v>
      </c>
      <c r="B4272" s="2" t="str">
        <f>IFERROR(__xludf.DUMMYFUNCTION("GOOGLETRANSLATE(A4272,""en"",""hi"")"),"पहले मूल कॉफी शॉप का बाहरी हिस्सा")</f>
        <v>पहले मूल कॉफी शॉप का बाहरी हिस्सा</v>
      </c>
    </row>
    <row r="4273">
      <c r="A4273" s="1" t="s">
        <v>4223</v>
      </c>
      <c r="B4273" s="2" t="str">
        <f>IFERROR(__xludf.DUMMYFUNCTION("GOOGLETRANSLATE(A4273,""en"",""hi"")"),"एथलीट गेंद को लाइन में जीतता है")</f>
        <v>एथलीट गेंद को लाइन में जीतता है</v>
      </c>
    </row>
    <row r="4274">
      <c r="A4274" s="1" t="s">
        <v>4224</v>
      </c>
      <c r="B4274" s="2" t="str">
        <f>IFERROR(__xludf.DUMMYFUNCTION("GOOGLETRANSLATE(A4274,""en"",""hi"")"),"सॉकर बॉल घास पर बिछा रहा है")</f>
        <v>सॉकर बॉल घास पर बिछा रहा है</v>
      </c>
    </row>
    <row r="4275">
      <c r="A4275" s="1" t="s">
        <v>4225</v>
      </c>
      <c r="B4275" s="2" t="str">
        <f>IFERROR(__xludf.DUMMYFUNCTION("GOOGLETRANSLATE(A4275,""en"",""hi"")"),"बॉक्सिंग दस्ताने के साथ लड़ने वाले व्यवसायी")</f>
        <v>बॉक्सिंग दस्ताने के साथ लड़ने वाले व्यवसायी</v>
      </c>
    </row>
    <row r="4276">
      <c r="A4276" s="1" t="s">
        <v>4226</v>
      </c>
      <c r="B4276" s="2" t="str">
        <f>IFERROR(__xludf.DUMMYFUNCTION("GOOGLETRANSLATE(A4276,""en"",""hi"")"),"ऑरेंज एक रंग है जो स्वागत है और आनंद और गर्मी से जुड़ा हुआ है।")</f>
        <v>ऑरेंज एक रंग है जो स्वागत है और आनंद और गर्मी से जुड़ा हुआ है।</v>
      </c>
    </row>
    <row r="4277">
      <c r="A4277" s="1" t="s">
        <v>4227</v>
      </c>
      <c r="B4277" s="2" t="str">
        <f>IFERROR(__xludf.DUMMYFUNCTION("GOOGLETRANSLATE(A4277,""en"",""hi"")"),"एक गेंद के साथ टोपी में बिल्ली")</f>
        <v>एक गेंद के साथ टोपी में बिल्ली</v>
      </c>
    </row>
    <row r="4278">
      <c r="A4278" s="1" t="s">
        <v>4228</v>
      </c>
      <c r="B4278" s="2" t="str">
        <f>IFERROR(__xludf.DUMMYFUNCTION("GOOGLETRANSLATE(A4278,""en"",""hi"")"),"एक व्यक्ति के लिए बनाया गया व्यक्ति और केक जो हॉर्स रेसिंग पसंद करता है।")</f>
        <v>एक व्यक्ति के लिए बनाया गया व्यक्ति और केक जो हॉर्स रेसिंग पसंद करता है।</v>
      </c>
    </row>
    <row r="4279">
      <c r="A4279" s="1" t="s">
        <v>4229</v>
      </c>
      <c r="B4279" s="2" t="str">
        <f>IFERROR(__xludf.DUMMYFUNCTION("GOOGLETRANSLATE(A4279,""en"",""hi"")"),"युवा महिला चैटिंग स्मार्टफोन, सेल फोन पकड़ो और सेल फोन को देखो")</f>
        <v>युवा महिला चैटिंग स्मार्टफोन, सेल फोन पकड़ो और सेल फोन को देखो</v>
      </c>
    </row>
    <row r="4280">
      <c r="A4280" s="1" t="s">
        <v>4230</v>
      </c>
      <c r="B4280" s="2" t="str">
        <f>IFERROR(__xludf.DUMMYFUNCTION("GOOGLETRANSLATE(A4280,""en"",""hi"")"),"शुरुआत में वापस: यात्रियों को विमानों को बदलने के लिए कहा गया था और मूल विमान को फ्यूमिगेड किया गया था")</f>
        <v>शुरुआत में वापस: यात्रियों को विमानों को बदलने के लिए कहा गया था और मूल विमान को फ्यूमिगेड किया गया था</v>
      </c>
    </row>
    <row r="4281">
      <c r="A4281" s="1" t="s">
        <v>4231</v>
      </c>
      <c r="B4281" s="2" t="str">
        <f>IFERROR(__xludf.DUMMYFUNCTION("GOOGLETRANSLATE(A4281,""en"",""hi"")"),"आदमी समुद्र तट पर Frisbee खेल रहा है")</f>
        <v>आदमी समुद्र तट पर Frisbee खेल रहा है</v>
      </c>
    </row>
    <row r="4282">
      <c r="A4282" s="1" t="s">
        <v>4232</v>
      </c>
      <c r="B4282" s="2" t="str">
        <f>IFERROR(__xludf.DUMMYFUNCTION("GOOGLETRANSLATE(A4282,""en"",""hi"")"),"ऐतिहासिक शहर: रेलवे स्टेशन")</f>
        <v>ऐतिहासिक शहर: रेलवे स्टेशन</v>
      </c>
    </row>
    <row r="4283">
      <c r="A4283" s="1" t="s">
        <v>4233</v>
      </c>
      <c r="B4283" s="2" t="str">
        <f>IFERROR(__xludf.DUMMYFUNCTION("GOOGLETRANSLATE(A4283,""en"",""hi"")"),"पांचवीं मिनट की हड़ताल चैंपियंस के लिए खेलों में पूर्व का तीसरा लक्ष्य था")</f>
        <v>पांचवीं मिनट की हड़ताल चैंपियंस के लिए खेलों में पूर्व का तीसरा लक्ष्य था</v>
      </c>
    </row>
    <row r="4284">
      <c r="A4284" s="1" t="s">
        <v>4234</v>
      </c>
      <c r="B4284" s="2" t="str">
        <f>IFERROR(__xludf.DUMMYFUNCTION("GOOGLETRANSLATE(A4284,""en"",""hi"")"),"एक शहर झरने की घाटी है।")</f>
        <v>एक शहर झरने की घाटी है।</v>
      </c>
    </row>
    <row r="4285">
      <c r="A4285" s="1" t="s">
        <v>4235</v>
      </c>
      <c r="B4285" s="2" t="str">
        <f>IFERROR(__xludf.DUMMYFUNCTION("GOOGLETRANSLATE(A4285,""en"",""hi"")"),"व्यक्ति गेंद को वापस व्यक्ति को निभाता है क्योंकि अमेरिकी जनगणना नामित जगह रक्षा के लिए कोई अन्य रास्ता नहीं पेश करती है।")</f>
        <v>व्यक्ति गेंद को वापस व्यक्ति को निभाता है क्योंकि अमेरिकी जनगणना नामित जगह रक्षा के लिए कोई अन्य रास्ता नहीं पेश करती है।</v>
      </c>
    </row>
    <row r="4286">
      <c r="A4286" s="1" t="s">
        <v>4236</v>
      </c>
      <c r="B4286" s="2" t="str">
        <f>IFERROR(__xludf.DUMMYFUNCTION("GOOGLETRANSLATE(A4286,""en"",""hi"")"),"सुनिश्चित नहीं है कि हम कहां हैं ... यहां आपके लिए एक नक्शा है।")</f>
        <v>सुनिश्चित नहीं है कि हम कहां हैं ... यहां आपके लिए एक नक्शा है।</v>
      </c>
    </row>
    <row r="4287">
      <c r="A4287" s="1" t="s">
        <v>4237</v>
      </c>
      <c r="B4287" s="2" t="str">
        <f>IFERROR(__xludf.DUMMYFUNCTION("GOOGLETRANSLATE(A4287,""en"",""hi"")"),"जहां रासायनिक तत्व वातावरण में CO2 पाया जाता है")</f>
        <v>जहां रासायनिक तत्व वातावरण में CO2 पाया जाता है</v>
      </c>
    </row>
    <row r="4288">
      <c r="A4288" s="1" t="s">
        <v>4238</v>
      </c>
      <c r="B4288" s="2" t="str">
        <f>IFERROR(__xludf.DUMMYFUNCTION("GOOGLETRANSLATE(A4288,""en"",""hi"")"),"तालाब के पार से केबिन")</f>
        <v>तालाब के पार से केबिन</v>
      </c>
    </row>
    <row r="4289">
      <c r="A4289" s="1" t="s">
        <v>4239</v>
      </c>
      <c r="B4289" s="2" t="str">
        <f>IFERROR(__xludf.DUMMYFUNCTION("GOOGLETRANSLATE(A4289,""en"",""hi"")"),"पानी के एक बड़े सॉस पैन को गर्म करें, उबचिनी में जोड़ें, और इसे निविदा बनने की अनुमति दें।")</f>
        <v>पानी के एक बड़े सॉस पैन को गर्म करें, उबचिनी में जोड़ें, और इसे निविदा बनने की अनुमति दें।</v>
      </c>
    </row>
    <row r="4290">
      <c r="A4290" s="1" t="s">
        <v>4240</v>
      </c>
      <c r="B4290" s="2" t="str">
        <f>IFERROR(__xludf.DUMMYFUNCTION("GOOGLETRANSLATE(A4290,""en"",""hi"")"),"व्यक्ति के पार्क में चर्च")</f>
        <v>व्यक्ति के पार्क में चर्च</v>
      </c>
    </row>
    <row r="4291">
      <c r="A4291" s="1" t="s">
        <v>4241</v>
      </c>
      <c r="B4291" s="2" t="str">
        <f>IFERROR(__xludf.DUMMYFUNCTION("GOOGLETRANSLATE(A4291,""en"",""hi"")"),"लोग शुक्रवार की प्रार्थना करते हैं")</f>
        <v>लोग शुक्रवार की प्रार्थना करते हैं</v>
      </c>
    </row>
    <row r="4292">
      <c r="A4292" s="1" t="s">
        <v>4242</v>
      </c>
      <c r="B4292" s="2" t="str">
        <f>IFERROR(__xludf.DUMMYFUNCTION("GOOGLETRANSLATE(A4292,""en"",""hi"")"),"बॉक्सर, राइट, लाइटवेट श्रेणी के फाइनल में पहुंचे")</f>
        <v>बॉक्सर, राइट, लाइटवेट श्रेणी के फाइनल में पहुंचे</v>
      </c>
    </row>
    <row r="4293">
      <c r="A4293" s="1" t="s">
        <v>4243</v>
      </c>
      <c r="B4293" s="2" t="str">
        <f>IFERROR(__xludf.DUMMYFUNCTION("GOOGLETRANSLATE(A4293,""en"",""hi"")"),"छवि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4294">
      <c r="A4294" s="1" t="s">
        <v>4244</v>
      </c>
      <c r="B4294" s="2" t="str">
        <f>IFERROR(__xludf.DUMMYFUNCTION("GOOGLETRANSLATE(A4294,""en"",""hi"")"),"व्यक्ति मीडिया दिवस पर फोटो के लिए बनता है")</f>
        <v>व्यक्ति मीडिया दिवस पर फोटो के लिए बनता है</v>
      </c>
    </row>
    <row r="4295">
      <c r="A4295" s="1" t="s">
        <v>4245</v>
      </c>
      <c r="B4295" s="2" t="str">
        <f>IFERROR(__xludf.DUMMYFUNCTION("GOOGLETRANSLATE(A4295,""en"",""hi"")"),"महिला हाथ स्मार्टफोन रखने और सूर्यास्त के खिलाफ इंटरनेट ब्राउज़िंग।")</f>
        <v>महिला हाथ स्मार्टफोन रखने और सूर्यास्त के खिलाफ इंटरनेट ब्राउज़िंग।</v>
      </c>
    </row>
    <row r="4296">
      <c r="A4296" s="1" t="s">
        <v>4246</v>
      </c>
      <c r="B4296" s="2" t="str">
        <f>IFERROR(__xludf.DUMMYFUNCTION("GOOGLETRANSLATE(A4296,""en"",""hi"")"),"गोदी ओ ओ बे पर सूर्योदय")</f>
        <v>गोदी ओ ओ बे पर सूर्योदय</v>
      </c>
    </row>
    <row r="4297">
      <c r="A4297" s="1" t="s">
        <v>4247</v>
      </c>
      <c r="B4297" s="2" t="str">
        <f>IFERROR(__xludf.DUMMYFUNCTION("GOOGLETRANSLATE(A4297,""en"",""hi"")"),"आयोजित पुरस्कार के लिए रेड कार्पेट पर फिल्म निदेशक बनता है")</f>
        <v>आयोजित पुरस्कार के लिए रेड कार्पेट पर फिल्म निदेशक बनता है</v>
      </c>
    </row>
    <row r="4298">
      <c r="A4298" s="1" t="s">
        <v>4248</v>
      </c>
      <c r="B4298" s="2" t="str">
        <f>IFERROR(__xludf.DUMMYFUNCTION("GOOGLETRANSLATE(A4298,""en"",""hi"")"),"जब तक कानून लागू नहीं हुआ तब तक लोग मंगलवार की रात लाइन में इंतजार कर रहे थे।")</f>
        <v>जब तक कानून लागू नहीं हुआ तब तक लोग मंगलवार की रात लाइन में इंतजार कर रहे थे।</v>
      </c>
    </row>
    <row r="4299">
      <c r="A4299" s="1" t="s">
        <v>4249</v>
      </c>
      <c r="B4299" s="2" t="str">
        <f>IFERROR(__xludf.DUMMYFUNCTION("GOOGLETRANSLATE(A4299,""en"",""hi"")"),"मैच के दौरान अपनी टीम के शुरुआती लक्ष्य को स्कोर करने के बाद ओलंपिक एथलीट मनाता है।")</f>
        <v>मैच के दौरान अपनी टीम के शुरुआती लक्ष्य को स्कोर करने के बाद ओलंपिक एथलीट मनाता है।</v>
      </c>
    </row>
    <row r="4300">
      <c r="A4300" s="1" t="s">
        <v>4250</v>
      </c>
      <c r="B4300" s="2" t="str">
        <f>IFERROR(__xludf.DUMMYFUNCTION("GOOGLETRANSLATE(A4300,""en"",""hi"")"),"बिक्री के लिए एकल परिवार के घर।")</f>
        <v>बिक्री के लिए एकल परिवार के घर।</v>
      </c>
    </row>
    <row r="4301">
      <c r="A4301" s="1" t="s">
        <v>4251</v>
      </c>
      <c r="B4301" s="2" t="str">
        <f>IFERROR(__xludf.DUMMYFUNCTION("GOOGLETRANSLATE(A4301,""en"",""hi"")"),"चिकन, सब्जियां और मसालों का सूप")</f>
        <v>चिकन, सब्जियां और मसालों का सूप</v>
      </c>
    </row>
    <row r="4302">
      <c r="A4302" s="1" t="s">
        <v>4252</v>
      </c>
      <c r="B4302" s="2" t="str">
        <f>IFERROR(__xludf.DUMMYFUNCTION("GOOGLETRANSLATE(A4302,""en"",""hi"")"),"मुख्य प्रश्न: इस फिल्म पोस्टर का उद्देश्य क्या है।")</f>
        <v>मुख्य प्रश्न: इस फिल्म पोस्टर का उद्देश्य क्या है।</v>
      </c>
    </row>
    <row r="4303">
      <c r="A4303" s="1" t="s">
        <v>2827</v>
      </c>
      <c r="B4303" s="2" t="str">
        <f>IFERROR(__xludf.DUMMYFUNCTION("GOOGLETRANSLATE(A4303,""en"",""hi"")"),"ओवरले वॉटरमार्क टिकटों के लिए दानेदार बनावट आइकन।")</f>
        <v>ओवरले वॉटरमार्क टिकटों के लिए दानेदार बनावट आइकन।</v>
      </c>
    </row>
    <row r="4304">
      <c r="A4304" s="1" t="s">
        <v>4253</v>
      </c>
      <c r="B4304" s="2" t="str">
        <f>IFERROR(__xludf.DUMMYFUNCTION("GOOGLETRANSLATE(A4304,""en"",""hi"")"),"शराब की बोतल और एक गुच्छा लाल अंगूर")</f>
        <v>शराब की बोतल और एक गुच्छा लाल अंगूर</v>
      </c>
    </row>
    <row r="4305">
      <c r="A4305" s="1" t="s">
        <v>4254</v>
      </c>
      <c r="B4305" s="2" t="str">
        <f>IFERROR(__xludf.DUMMYFUNCTION("GOOGLETRANSLATE(A4305,""en"",""hi"")"),"अभिनीत अभिनीत नाटक के लिए एक पोस्टर")</f>
        <v>अभिनीत अभिनीत नाटक के लिए एक पोस्टर</v>
      </c>
    </row>
    <row r="4306">
      <c r="A4306" s="1" t="s">
        <v>4255</v>
      </c>
      <c r="B4306" s="2" t="str">
        <f>IFERROR(__xludf.DUMMYFUNCTION("GOOGLETRANSLATE(A4306,""en"",""hi"")"),"एक फिल्म में डंप ट्रक।")</f>
        <v>एक फिल्म में डंप ट्रक।</v>
      </c>
    </row>
    <row r="4307">
      <c r="A4307" s="1" t="s">
        <v>4256</v>
      </c>
      <c r="B4307" s="2" t="str">
        <f>IFERROR(__xludf.DUMMYFUNCTION("GOOGLETRANSLATE(A4307,""en"",""hi"")"),"चर्चा के दौरान पत्रकार के साथ व्यक्ति।")</f>
        <v>चर्चा के दौरान पत्रकार के साथ व्यक्ति।</v>
      </c>
    </row>
    <row r="4308">
      <c r="A4308" s="1" t="s">
        <v>4257</v>
      </c>
      <c r="B4308" s="2" t="str">
        <f>IFERROR(__xludf.DUMMYFUNCTION("GOOGLETRANSLATE(A4308,""en"",""hi"")"),"एक घर की छत पर बैठे सीगल")</f>
        <v>एक घर की छत पर बैठे सीगल</v>
      </c>
    </row>
    <row r="4309">
      <c r="A4309" s="1" t="s">
        <v>4258</v>
      </c>
      <c r="B4309" s="2" t="str">
        <f>IFERROR(__xludf.DUMMYFUNCTION("GOOGLETRANSLATE(A4309,""en"",""hi"")"),"नकली - मैं एक वेबसाइट डिजाइन के लिए बनाया।")</f>
        <v>नकली - मैं एक वेबसाइट डिजाइन के लिए बनाया।</v>
      </c>
    </row>
    <row r="4310">
      <c r="A4310" s="1" t="s">
        <v>2934</v>
      </c>
      <c r="B4310" s="2" t="str">
        <f>IFERROR(__xludf.DUMMYFUNCTION("GOOGLETRANSLATE(A4310,""en"",""hi"")"),"एक प्रशिक्षण सत्र के दौरान फुटबॉल खिलाड़ी")</f>
        <v>एक प्रशिक्षण सत्र के दौरान फुटबॉल खिलाड़ी</v>
      </c>
    </row>
    <row r="4311">
      <c r="A4311" s="1" t="s">
        <v>4259</v>
      </c>
      <c r="B4311" s="2" t="str">
        <f>IFERROR(__xludf.DUMMYFUNCTION("GOOGLETRANSLATE(A4311,""en"",""hi"")"),"पहाड़ के बीच में एकान्त पेड़")</f>
        <v>पहाड़ के बीच में एकान्त पेड़</v>
      </c>
    </row>
    <row r="4312">
      <c r="A4312" s="1" t="s">
        <v>4260</v>
      </c>
      <c r="B4312" s="2" t="str">
        <f>IFERROR(__xludf.DUMMYFUNCTION("GOOGLETRANSLATE(A4312,""en"",""hi"")"),"एक ही गाउन ... अभिनेता दोनों प्रशंसकों हैं।")</f>
        <v>एक ही गाउन ... अभिनेता दोनों प्रशंसकों हैं।</v>
      </c>
    </row>
    <row r="4313">
      <c r="A4313" s="1" t="s">
        <v>4261</v>
      </c>
      <c r="B4313" s="2" t="str">
        <f>IFERROR(__xludf.DUMMYFUNCTION("GOOGLETRANSLATE(A4313,""en"",""hi"")"),"लिविंग रूम में सोफे।")</f>
        <v>लिविंग रूम में सोफे।</v>
      </c>
    </row>
    <row r="4314">
      <c r="A4314" s="1" t="s">
        <v>4262</v>
      </c>
      <c r="B4314" s="2" t="str">
        <f>IFERROR(__xludf.DUMMYFUNCTION("GOOGLETRANSLATE(A4314,""en"",""hi"")"),"देश कलाकार और प्रगतिशील रॉक कलाकार मंच पर प्रदर्शन करते हैं")</f>
        <v>देश कलाकार और प्रगतिशील रॉक कलाकार मंच पर प्रदर्शन करते हैं</v>
      </c>
    </row>
    <row r="4315">
      <c r="A4315" s="1" t="s">
        <v>4263</v>
      </c>
      <c r="B4315" s="2" t="str">
        <f>IFERROR(__xludf.DUMMYFUNCTION("GOOGLETRANSLATE(A4315,""en"",""hi"")"),"क्या कोई पॉपकॉर्न के नए स्वादों की कोशिश करने से सोमवार को बैंक अवकाश बिताने के लिए एक और अधिक स्वादिष्ट तरीका सोच सकता है?")</f>
        <v>क्या कोई पॉपकॉर्न के नए स्वादों की कोशिश करने से सोमवार को बैंक अवकाश बिताने के लिए एक और अधिक स्वादिष्ट तरीका सोच सकता है?</v>
      </c>
    </row>
    <row r="4316">
      <c r="A4316" s="1" t="s">
        <v>4264</v>
      </c>
      <c r="B4316" s="2" t="str">
        <f>IFERROR(__xludf.DUMMYFUNCTION("GOOGLETRANSLATE(A4316,""en"",""hi"")"),"मैकेनिक्स एथलीट की रेसिंग कार को भव्य के रूप में वापस धकेल देते हैं")</f>
        <v>मैकेनिक्स एथलीट की रेसिंग कार को भव्य के रूप में वापस धकेल देते हैं</v>
      </c>
    </row>
    <row r="4317">
      <c r="A4317" s="1" t="s">
        <v>4265</v>
      </c>
      <c r="B4317" s="2" t="str">
        <f>IFERROR(__xludf.DUMMYFUNCTION("GOOGLETRANSLATE(A4317,""en"",""hi"")"),"घर के लिए वुडन फ्रंट दरवाजे की स्टॉक छवि, औपनिवेशिक पुरानी इमारत शैली।")</f>
        <v>घर के लिए वुडन फ्रंट दरवाजे की स्टॉक छवि, औपनिवेशिक पुरानी इमारत शैली।</v>
      </c>
    </row>
    <row r="4318">
      <c r="A4318" s="1" t="s">
        <v>4266</v>
      </c>
      <c r="B4318" s="2" t="str">
        <f>IFERROR(__xludf.DUMMYFUNCTION("GOOGLETRANSLATE(A4318,""en"",""hi"")"),"पायरोटेकनिक या लाइट फट और सेंटर में दिल के साथ देशभक्ति पृष्ठभूमि ध्वज")</f>
        <v>पायरोटेकनिक या लाइट फट और सेंटर में दिल के साथ देशभक्ति पृष्ठभूमि ध्वज</v>
      </c>
    </row>
    <row r="4319">
      <c r="A4319" s="1" t="s">
        <v>4267</v>
      </c>
      <c r="B4319" s="2" t="str">
        <f>IFERROR(__xludf.DUMMYFUNCTION("GOOGLETRANSLATE(A4319,""en"",""hi"")"),"एक बच्ची का खुश चेहरा")</f>
        <v>एक बच्ची का खुश चेहरा</v>
      </c>
    </row>
    <row r="4320">
      <c r="A4320" s="1" t="s">
        <v>4268</v>
      </c>
      <c r="B4320" s="2" t="str">
        <f>IFERROR(__xludf.DUMMYFUNCTION("GOOGLETRANSLATE(A4320,""en"",""hi"")"),"अंधेरा गिरने पर यह पेड़ शानदार ढंग से रोशनी करता है।")</f>
        <v>अंधेरा गिरने पर यह पेड़ शानदार ढंग से रोशनी करता है।</v>
      </c>
    </row>
    <row r="4321">
      <c r="A4321" s="1" t="s">
        <v>4269</v>
      </c>
      <c r="B4321" s="2" t="str">
        <f>IFERROR(__xludf.DUMMYFUNCTION("GOOGLETRANSLATE(A4321,""en"",""hi"")"),"सोने के पुष्प पैटर्न फ्रेम के साथ बारोक शैली में लक्जरी विंटेज सीमा।")</f>
        <v>सोने के पुष्प पैटर्न फ्रेम के साथ बारोक शैली में लक्जरी विंटेज सीमा।</v>
      </c>
    </row>
    <row r="4322">
      <c r="A4322" s="1" t="s">
        <v>4270</v>
      </c>
      <c r="B4322" s="2" t="str">
        <f>IFERROR(__xludf.DUMMYFUNCTION("GOOGLETRANSLATE(A4322,""en"",""hi"")"),"एक काले रंग की पृष्ठभूमि के साथ एक प्रतिबिंबित सतह पर नाशपाती")</f>
        <v>एक काले रंग की पृष्ठभूमि के साथ एक प्रतिबिंबित सतह पर नाशपाती</v>
      </c>
    </row>
    <row r="4323">
      <c r="A4323" s="1" t="s">
        <v>4271</v>
      </c>
      <c r="B4323" s="2" t="str">
        <f>IFERROR(__xludf.DUMMYFUNCTION("GOOGLETRANSLATE(A4323,""en"",""hi"")"),"उपन्यासकार के लिए स्मारक, पुस्तक और ऐतिहासिक कथा पुस्तक से मुख्य पात्रों को दर्शाता है")</f>
        <v>उपन्यासकार के लिए स्मारक, पुस्तक और ऐतिहासिक कथा पुस्तक से मुख्य पात्रों को दर्शाता है</v>
      </c>
    </row>
    <row r="4324">
      <c r="A4324" s="1" t="s">
        <v>4272</v>
      </c>
      <c r="B4324" s="2" t="str">
        <f>IFERROR(__xludf.DUMMYFUNCTION("GOOGLETRANSLATE(A4324,""en"",""hi"")"),"फूल बगीचे का दृश्य")</f>
        <v>फूल बगीचे का दृश्य</v>
      </c>
    </row>
    <row r="4325">
      <c r="A4325" s="1" t="s">
        <v>4273</v>
      </c>
      <c r="B4325" s="2" t="str">
        <f>IFERROR(__xludf.DUMMYFUNCTION("GOOGLETRANSLATE(A4325,""en"",""hi"")"),"अभिनेता और नाटकीय अपनी नई फिल्म के सेट पर")</f>
        <v>अभिनेता और नाटकीय अपनी नई फिल्म के सेट पर</v>
      </c>
    </row>
    <row r="4326">
      <c r="A4326" s="1" t="s">
        <v>4274</v>
      </c>
      <c r="B4326" s="2" t="str">
        <f>IFERROR(__xludf.DUMMYFUNCTION("GOOGLETRANSLATE(A4326,""en"",""hi"")"),"सट्टा फिक्शन बुक के प्रदर्शन में व्यक्ति की भूमिका निभाते हुए व्यक्ति।")</f>
        <v>सट्टा फिक्शन बुक के प्रदर्शन में व्यक्ति की भूमिका निभाते हुए व्यक्ति।</v>
      </c>
    </row>
    <row r="4327">
      <c r="A4327" s="1" t="s">
        <v>4275</v>
      </c>
      <c r="B4327" s="2" t="str">
        <f>IFERROR(__xludf.DUMMYFUNCTION("GOOGLETRANSLATE(A4327,""en"",""hi"")"),"उष्णकटिबंधीय जंगल के बीच में सड़क।")</f>
        <v>उष्णकटिबंधीय जंगल के बीच में सड़क।</v>
      </c>
    </row>
    <row r="4328">
      <c r="A4328" s="1" t="s">
        <v>4276</v>
      </c>
      <c r="B4328" s="2" t="str">
        <f>IFERROR(__xludf.DUMMYFUNCTION("GOOGLETRANSLATE(A4328,""en"",""hi"")"),"स्पोर्ट्स टीम के खिलाफ बास्केटबाल गेम की पहली तिमाही के दौरान बास्केटबॉल प्वाइंट गार्ड।")</f>
        <v>स्पोर्ट्स टीम के खिलाफ बास्केटबाल गेम की पहली तिमाही के दौरान बास्केटबॉल प्वाइंट गार्ड।</v>
      </c>
    </row>
    <row r="4329">
      <c r="A4329" s="1" t="s">
        <v>4277</v>
      </c>
      <c r="B4329" s="2" t="str">
        <f>IFERROR(__xludf.DUMMYFUNCTION("GOOGLETRANSLATE(A4329,""en"",""hi"")"),"एक अपार्टमेंट में बालकनी को कैसे सजाने के लिए")</f>
        <v>एक अपार्टमेंट में बालकनी को कैसे सजाने के लिए</v>
      </c>
    </row>
    <row r="4330">
      <c r="A4330" s="1" t="s">
        <v>4278</v>
      </c>
      <c r="B4330" s="2" t="str">
        <f>IFERROR(__xludf.DUMMYFUNCTION("GOOGLETRANSLATE(A4330,""en"",""hi"")"),"मेरे दोस्त ने बालों को पतला करने के लिए इस समाधान की सिफारिश की, अब मेरे बाल बहुत तेजी से बढ़ते हैं")</f>
        <v>मेरे दोस्त ने बालों को पतला करने के लिए इस समाधान की सिफारिश की, अब मेरे बाल बहुत तेजी से बढ़ते हैं</v>
      </c>
    </row>
    <row r="4331">
      <c r="A4331" s="1" t="s">
        <v>4279</v>
      </c>
      <c r="B4331" s="2" t="str">
        <f>IFERROR(__xludf.DUMMYFUNCTION("GOOGLETRANSLATE(A4331,""en"",""hi"")"),"व्यक्ति उस व्यक्ति से जुड़ता है कि आप इसमें कैसे पहुंचे? बातचीत करना !")</f>
        <v>व्यक्ति उस व्यक्ति से जुड़ता है कि आप इसमें कैसे पहुंचे? बातचीत करना !</v>
      </c>
    </row>
    <row r="4332">
      <c r="A4332" s="1" t="s">
        <v>4280</v>
      </c>
      <c r="B4332" s="2" t="str">
        <f>IFERROR(__xludf.DUMMYFUNCTION("GOOGLETRANSLATE(A4332,""en"",""hi"")"),"कंक्रीट और लकड़ी की मेज बनाने के तरीके पर बुनियादी निर्देश")</f>
        <v>कंक्रीट और लकड़ी की मेज बनाने के तरीके पर बुनियादी निर्देश</v>
      </c>
    </row>
    <row r="4333">
      <c r="A4333" s="1" t="s">
        <v>4281</v>
      </c>
      <c r="B4333" s="2" t="str">
        <f>IFERROR(__xludf.DUMMYFUNCTION("GOOGLETRANSLATE(A4333,""en"",""hi"")"),"जब एक सच्चा मास्टर किसी स्थान पर रहता है, तो परिदृश्य एक अलौकिक उत्कृष्टता पर ले जाता है -")</f>
        <v>जब एक सच्चा मास्टर किसी स्थान पर रहता है, तो परिदृश्य एक अलौकिक उत्कृष्टता पर ले जाता है -</v>
      </c>
    </row>
    <row r="4334">
      <c r="A4334" s="1" t="s">
        <v>4282</v>
      </c>
      <c r="B4334" s="2" t="str">
        <f>IFERROR(__xludf.DUMMYFUNCTION("GOOGLETRANSLATE(A4334,""en"",""hi"")"),"व्यक्ति और छड़ी दीवार टाइल्स स्टोव की गर्मी के लिए प्रतिरोधी हैं")</f>
        <v>व्यक्ति और छड़ी दीवार टाइल्स स्टोव की गर्मी के लिए प्रतिरोधी हैं</v>
      </c>
    </row>
    <row r="4335">
      <c r="A4335" s="1" t="s">
        <v>4283</v>
      </c>
      <c r="B4335" s="2" t="str">
        <f>IFERROR(__xludf.DUMMYFUNCTION("GOOGLETRANSLATE(A4335,""en"",""hi"")"),"कुत्ते एक हरे घास पर एक साथ खेलते हैं।")</f>
        <v>कुत्ते एक हरे घास पर एक साथ खेलते हैं।</v>
      </c>
    </row>
    <row r="4336">
      <c r="A4336" s="1" t="s">
        <v>4284</v>
      </c>
      <c r="B4336" s="2" t="str">
        <f>IFERROR(__xludf.DUMMYFUNCTION("GOOGLETRANSLATE(A4336,""en"",""hi"")"),"टाउनहाउस के मुखौटे के साथ एक नहर में नौकायन")</f>
        <v>टाउनहाउस के मुखौटे के साथ एक नहर में नौकायन</v>
      </c>
    </row>
    <row r="4337">
      <c r="A4337" s="1" t="s">
        <v>4285</v>
      </c>
      <c r="B4337" s="2" t="str">
        <f>IFERROR(__xludf.DUMMYFUNCTION("GOOGLETRANSLATE(A4337,""en"",""hi"")"),"कॉमेडियन पार्टी के बाद प्रीमियर में भाग लेता है")</f>
        <v>कॉमेडियन पार्टी के बाद प्रीमियर में भाग लेता है</v>
      </c>
    </row>
    <row r="4338">
      <c r="A4338" s="1" t="s">
        <v>4286</v>
      </c>
      <c r="B4338" s="2" t="str">
        <f>IFERROR(__xludf.DUMMYFUNCTION("GOOGLETRANSLATE(A4338,""en"",""hi"")"),"दुनिया की पहली भाप संचालित पनडुब्बी, अगला")</f>
        <v>दुनिया की पहली भाप संचालित पनडुब्बी, अगला</v>
      </c>
    </row>
    <row r="4339">
      <c r="A4339" s="1" t="s">
        <v>4287</v>
      </c>
      <c r="B4339" s="2" t="str">
        <f>IFERROR(__xludf.DUMMYFUNCTION("GOOGLETRANSLATE(A4339,""en"",""hi"")"),"$ 3.5 मिलियन किस तरह का घर आपको मिलता है?")</f>
        <v>$ 3.5 मिलियन किस तरह का घर आपको मिलता है?</v>
      </c>
    </row>
    <row r="4340">
      <c r="A4340" s="1" t="s">
        <v>4288</v>
      </c>
      <c r="B4340" s="2" t="str">
        <f>IFERROR(__xludf.DUMMYFUNCTION("GOOGLETRANSLATE(A4340,""en"",""hi"")"),"वॉलपेपर: एक अमूर्त पर बर्फ पर क्रिसमस आभूषण")</f>
        <v>वॉलपेपर: एक अमूर्त पर बर्फ पर क्रिसमस आभूषण</v>
      </c>
    </row>
    <row r="4341">
      <c r="A4341" s="1" t="s">
        <v>4289</v>
      </c>
      <c r="B4341" s="2" t="str">
        <f>IFERROR(__xludf.DUMMYFUNCTION("GOOGLETRANSLATE(A4341,""en"",""hi"")"),"एक साइकिल ने एक शहर के लिए उम्मीदवार को बढ़ावा दिया")</f>
        <v>एक साइकिल ने एक शहर के लिए उम्मीदवार को बढ़ावा दिया</v>
      </c>
    </row>
    <row r="4342">
      <c r="A4342" s="1" t="s">
        <v>4290</v>
      </c>
      <c r="B4342" s="2" t="str">
        <f>IFERROR(__xludf.DUMMYFUNCTION("GOOGLETRANSLATE(A4342,""en"",""hi"")"),"कनाडाई जनगणना विभाजन ने दुनिया में 47 वें सबसे खराब यातायात को स्थान दिया")</f>
        <v>कनाडाई जनगणना विभाजन ने दुनिया में 47 वें सबसे खराब यातायात को स्थान दिया</v>
      </c>
    </row>
    <row r="4343">
      <c r="A4343" s="1" t="s">
        <v>4291</v>
      </c>
      <c r="B4343" s="2" t="str">
        <f>IFERROR(__xludf.DUMMYFUNCTION("GOOGLETRANSLATE(A4343,""en"",""hi"")"),"इमारत के बाहर देखें जो प्रदर्शन करता है")</f>
        <v>इमारत के बाहर देखें जो प्रदर्शन करता है</v>
      </c>
    </row>
    <row r="4344">
      <c r="A4344" s="1" t="s">
        <v>4292</v>
      </c>
      <c r="B4344" s="2" t="str">
        <f>IFERROR(__xludf.DUMMYFUNCTION("GOOGLETRANSLATE(A4344,""en"",""hi"")"),"हाथ पकड़े हुए खरपतवार जो सिर्फ जमीन से बाहर निकाले गए हैं")</f>
        <v>हाथ पकड़े हुए खरपतवार जो सिर्फ जमीन से बाहर निकाले गए हैं</v>
      </c>
    </row>
    <row r="4345">
      <c r="A4345" s="1" t="s">
        <v>4293</v>
      </c>
      <c r="B4345" s="2" t="str">
        <f>IFERROR(__xludf.DUMMYFUNCTION("GOOGLETRANSLATE(A4345,""en"",""hi"")"),"लेखक की पत्नी एक बाघ शावक को खिलाती है")</f>
        <v>लेखक की पत्नी एक बाघ शावक को खिलाती है</v>
      </c>
    </row>
    <row r="4346">
      <c r="A4346" s="1" t="s">
        <v>4294</v>
      </c>
      <c r="B4346" s="2" t="str">
        <f>IFERROR(__xludf.DUMMYFUNCTION("GOOGLETRANSLATE(A4346,""en"",""hi"")"),"एक आदमी का सिल्हूट, एक बिन में कचरा फेंकना")</f>
        <v>एक आदमी का सिल्हूट, एक बिन में कचरा फेंकना</v>
      </c>
    </row>
    <row r="4347">
      <c r="A4347" s="1" t="s">
        <v>4295</v>
      </c>
      <c r="B4347" s="2" t="str">
        <f>IFERROR(__xludf.DUMMYFUNCTION("GOOGLETRANSLATE(A4347,""en"",""hi"")"),"एक डिजाइन के हिस्से के रूप में उपयोग के लिए व्यक्तिगत हाथ खींचे गए तत्वों का संग्रह")</f>
        <v>एक डिजाइन के हिस्से के रूप में उपयोग के लिए व्यक्तिगत हाथ खींचे गए तत्वों का संग्रह</v>
      </c>
    </row>
    <row r="4348">
      <c r="A4348" s="1" t="s">
        <v>4296</v>
      </c>
      <c r="B4348" s="2" t="str">
        <f>IFERROR(__xludf.DUMMYFUNCTION("GOOGLETRANSLATE(A4348,""en"",""hi"")"),"क्रिसमस की सुबह बच्चों की एक तस्वीर ले लो")</f>
        <v>क्रिसमस की सुबह बच्चों की एक तस्वीर ले लो</v>
      </c>
    </row>
    <row r="4349">
      <c r="A4349" s="1" t="s">
        <v>4297</v>
      </c>
      <c r="B4349" s="2" t="str">
        <f>IFERROR(__xludf.DUMMYFUNCTION("GOOGLETRANSLATE(A4349,""en"",""hi"")"),"मछलियों और समुद्री जीवों के साथ मोज़ेक")</f>
        <v>मछलियों और समुद्री जीवों के साथ मोज़ेक</v>
      </c>
    </row>
    <row r="4350">
      <c r="A4350" s="1" t="s">
        <v>4298</v>
      </c>
      <c r="B4350" s="2" t="str">
        <f>IFERROR(__xludf.DUMMYFUNCTION("GOOGLETRANSLATE(A4350,""en"",""hi"")"),"दिन का फीका -")</f>
        <v>दिन का फीका -</v>
      </c>
    </row>
    <row r="4351">
      <c r="A4351" s="1" t="s">
        <v>4299</v>
      </c>
      <c r="B4351" s="2" t="str">
        <f>IFERROR(__xludf.DUMMYFUNCTION("GOOGLETRANSLATE(A4351,""en"",""hi"")"),"जिस तरह से सूर्योदय देख सकता है।")</f>
        <v>जिस तरह से सूर्योदय देख सकता है।</v>
      </c>
    </row>
    <row r="4352">
      <c r="A4352" s="1" t="s">
        <v>4300</v>
      </c>
      <c r="B4352" s="2" t="str">
        <f>IFERROR(__xludf.DUMMYFUNCTION("GOOGLETRANSLATE(A4352,""en"",""hi"")"),"पकवान के लिए यह नुस्खा भोजन पर एक स्वस्थ लेने वाला है।")</f>
        <v>पकवान के लिए यह नुस्खा भोजन पर एक स्वस्थ लेने वाला है।</v>
      </c>
    </row>
    <row r="4353">
      <c r="A4353" s="1" t="s">
        <v>4301</v>
      </c>
      <c r="B4353" s="2" t="str">
        <f>IFERROR(__xludf.DUMMYFUNCTION("GOOGLETRANSLATE(A4353,""en"",""hi"")"),"नदी द्वारा आधुनिक इमारतों और बेंच की छवि।")</f>
        <v>नदी द्वारा आधुनिक इमारतों और बेंच की छवि।</v>
      </c>
    </row>
    <row r="4354">
      <c r="A4354" s="1" t="s">
        <v>4302</v>
      </c>
      <c r="B4354" s="2" t="str">
        <f>IFERROR(__xludf.DUMMYFUNCTION("GOOGLETRANSLATE(A4354,""en"",""hi"")"),"सूरज एक शांत, नाव strewn समुद्र पर एक नारंगी धुंध आकाश के माध्यम से चमक रहा है।")</f>
        <v>सूरज एक शांत, नाव strewn समुद्र पर एक नारंगी धुंध आकाश के माध्यम से चमक रहा है।</v>
      </c>
    </row>
    <row r="4355">
      <c r="A4355" s="1" t="s">
        <v>4303</v>
      </c>
      <c r="B4355" s="2" t="str">
        <f>IFERROR(__xludf.DUMMYFUNCTION("GOOGLETRANSLATE(A4355,""en"",""hi"")"),"छोटे परिवार में से कई - व्यवसाय चल रहे हैं")</f>
        <v>छोटे परिवार में से कई - व्यवसाय चल रहे हैं</v>
      </c>
    </row>
    <row r="4356">
      <c r="A4356" s="1" t="s">
        <v>4304</v>
      </c>
      <c r="B4356" s="2" t="str">
        <f>IFERROR(__xludf.DUMMYFUNCTION("GOOGLETRANSLATE(A4356,""en"",""hi"")"),"दोस्तों ने रेस्तरां में एक गिलास बियर होने के दौरान बातचीत की")</f>
        <v>दोस्तों ने रेस्तरां में एक गिलास बियर होने के दौरान बातचीत की</v>
      </c>
    </row>
    <row r="4357">
      <c r="A4357" s="1" t="s">
        <v>4305</v>
      </c>
      <c r="B4357" s="2" t="str">
        <f>IFERROR(__xludf.DUMMYFUNCTION("GOOGLETRANSLATE(A4357,""en"",""hi"")"),"अच्छा लाल विवरण के साथ एक बड़े कारखाने से मुखौटा")</f>
        <v>अच्छा लाल विवरण के साथ एक बड़े कारखाने से मुखौटा</v>
      </c>
    </row>
    <row r="4358">
      <c r="A4358" s="1" t="s">
        <v>4306</v>
      </c>
      <c r="B4358" s="2" t="str">
        <f>IFERROR(__xludf.DUMMYFUNCTION("GOOGLETRANSLATE(A4358,""en"",""hi"")"),"पॉप कलाकार प्रीमियर में भाग लेता है")</f>
        <v>पॉप कलाकार प्रीमियर में भाग लेता है</v>
      </c>
    </row>
    <row r="4359">
      <c r="A4359" s="1" t="s">
        <v>4307</v>
      </c>
      <c r="B4359" s="2" t="str">
        <f>IFERROR(__xludf.DUMMYFUNCTION("GOOGLETRANSLATE(A4359,""en"",""hi"")"),"खिड़की पर बैठे बिल्ली")</f>
        <v>खिड़की पर बैठे बिल्ली</v>
      </c>
    </row>
    <row r="4360">
      <c r="A4360" s="1" t="s">
        <v>4308</v>
      </c>
      <c r="B4360" s="2" t="str">
        <f>IFERROR(__xludf.DUMMYFUNCTION("GOOGLETRANSLATE(A4360,""en"",""hi"")"),"मरीना लाल धूल भरे धुंध में घिरा हुआ है क्योंकि एक तूफान फिल्मांकन स्थान पर चलता है")</f>
        <v>मरीना लाल धूल भरे धुंध में घिरा हुआ है क्योंकि एक तूफान फिल्मांकन स्थान पर चलता है</v>
      </c>
    </row>
    <row r="4361">
      <c r="A4361" s="1" t="s">
        <v>4309</v>
      </c>
      <c r="B4361" s="2" t="str">
        <f>IFERROR(__xludf.DUMMYFUNCTION("GOOGLETRANSLATE(A4361,""en"",""hi"")"),"मैच के दौरान इशारों का प्रबंधक।")</f>
        <v>मैच के दौरान इशारों का प्रबंधक।</v>
      </c>
    </row>
    <row r="4362">
      <c r="A4362" s="1" t="s">
        <v>4310</v>
      </c>
      <c r="B4362" s="2" t="str">
        <f>IFERROR(__xludf.DUMMYFUNCTION("GOOGLETRANSLATE(A4362,""en"",""hi"")"),"एक सादा दर्पण ड्रेस अप करें जो लकड़ी के फ्रेम को ओवरले करके दीवार का पालन करता है")</f>
        <v>एक सादा दर्पण ड्रेस अप करें जो लकड़ी के फ्रेम को ओवरले करके दीवार का पालन करता है</v>
      </c>
    </row>
    <row r="4363">
      <c r="A4363" s="1" t="s">
        <v>4311</v>
      </c>
      <c r="B4363" s="2" t="str">
        <f>IFERROR(__xludf.DUMMYFUNCTION("GOOGLETRANSLATE(A4363,""en"",""hi"")"),"हैप्पी गर्ल हेडफ़ोन पर संगीत सुनना और आउटडोर कैफे में टैबलेट का उपयोग करना")</f>
        <v>हैप्पी गर्ल हेडफ़ोन पर संगीत सुनना और आउटडोर कैफे में टैबलेट का उपयोग करना</v>
      </c>
    </row>
    <row r="4364">
      <c r="A4364" s="1" t="s">
        <v>4312</v>
      </c>
      <c r="B4364" s="2" t="str">
        <f>IFERROR(__xludf.DUMMYFUNCTION("GOOGLETRANSLATE(A4364,""en"",""hi"")"),"बिल्लियों के साथ एक घर में क्रिसमस का पेड़")</f>
        <v>बिल्लियों के साथ एक घर में क्रिसमस का पेड़</v>
      </c>
    </row>
    <row r="4365">
      <c r="A4365" s="1" t="s">
        <v>4313</v>
      </c>
      <c r="B4365" s="2" t="str">
        <f>IFERROR(__xludf.DUMMYFUNCTION("GOOGLETRANSLATE(A4365,""en"",""hi"")"),"एक माइक्रोफोन के साथ एक व्यापारी का हाथ")</f>
        <v>एक माइक्रोफोन के साथ एक व्यापारी का हाथ</v>
      </c>
    </row>
    <row r="4366">
      <c r="A4366" s="1" t="s">
        <v>4314</v>
      </c>
      <c r="B4366" s="2" t="str">
        <f>IFERROR(__xludf.DUMMYFUNCTION("GOOGLETRANSLATE(A4366,""en"",""hi"")"),"उस पर बारिश के साथ जंगल में पेड़")</f>
        <v>उस पर बारिश के साथ जंगल में पेड़</v>
      </c>
    </row>
    <row r="4367">
      <c r="A4367" s="1" t="s">
        <v>4315</v>
      </c>
      <c r="B4367" s="2" t="str">
        <f>IFERROR(__xludf.DUMMYFUNCTION("GOOGLETRANSLATE(A4367,""en"",""hi"")"),"मुख्य बार में पहले पेय")</f>
        <v>मुख्य बार में पहले पेय</v>
      </c>
    </row>
    <row r="4368">
      <c r="A4368" s="1" t="s">
        <v>4316</v>
      </c>
      <c r="B4368" s="2" t="str">
        <f>IFERROR(__xludf.DUMMYFUNCTION("GOOGLETRANSLATE(A4368,""en"",""hi"")"),"बैंड का गायक संगीत कार्यक्रम में करता है")</f>
        <v>बैंड का गायक संगीत कार्यक्रम में करता है</v>
      </c>
    </row>
    <row r="4369">
      <c r="A4369" s="1" t="s">
        <v>4317</v>
      </c>
      <c r="B4369" s="2" t="str">
        <f>IFERROR(__xludf.DUMMYFUNCTION("GOOGLETRANSLATE(A4369,""en"",""hi"")"),"सर्दी वेल्स ब्रिटेन में पहाड़ पर महिला हाइकर")</f>
        <v>सर्दी वेल्स ब्रिटेन में पहाड़ पर महिला हाइकर</v>
      </c>
    </row>
    <row r="4370">
      <c r="A4370" s="1" t="s">
        <v>4318</v>
      </c>
      <c r="B4370" s="2" t="str">
        <f>IFERROR(__xludf.DUMMYFUNCTION("GOOGLETRANSLATE(A4370,""en"",""hi"")"),"फल बीज के चारों ओर बढ़ता है और उन्हें सुरक्षित रखता है।")</f>
        <v>फल बीज के चारों ओर बढ़ता है और उन्हें सुरक्षित रखता है।</v>
      </c>
    </row>
    <row r="4371">
      <c r="A4371" s="1" t="s">
        <v>4319</v>
      </c>
      <c r="B4371" s="2" t="str">
        <f>IFERROR(__xludf.DUMMYFUNCTION("GOOGLETRANSLATE(A4371,""en"",""hi"")"),"एक मॉडल पेरिस मेन्सवेअर फैशन वीक के दौरान फैशन शो में रनवे चलता है।")</f>
        <v>एक मॉडल पेरिस मेन्सवेअर फैशन वीक के दौरान फैशन शो में रनवे चलता है।</v>
      </c>
    </row>
    <row r="4372">
      <c r="A4372" s="1" t="s">
        <v>4320</v>
      </c>
      <c r="B4372" s="2" t="str">
        <f>IFERROR(__xludf.DUMMYFUNCTION("GOOGLETRANSLATE(A4372,""en"",""hi"")"),"यह साबुन मुझे एक खुश जगह पर ले जाता है जो मैं जंगली फूलों के एक क्षेत्र की कल्पना करता हूं")</f>
        <v>यह साबुन मुझे एक खुश जगह पर ले जाता है जो मैं जंगली फूलों के एक क्षेत्र की कल्पना करता हूं</v>
      </c>
    </row>
    <row r="4373">
      <c r="A4373" s="1" t="s">
        <v>4321</v>
      </c>
      <c r="B4373" s="2" t="str">
        <f>IFERROR(__xludf.DUMMYFUNCTION("GOOGLETRANSLATE(A4373,""en"",""hi"")"),"एक भवन और यौगिक दीवार के साथ एक महान दिन।")</f>
        <v>एक भवन और यौगिक दीवार के साथ एक महान दिन।</v>
      </c>
    </row>
    <row r="4374">
      <c r="A4374" s="1" t="s">
        <v>4322</v>
      </c>
      <c r="B4374" s="2" t="str">
        <f>IFERROR(__xludf.DUMMYFUNCTION("GOOGLETRANSLATE(A4374,""en"",""hi"")"),"प्रशंसकों ने वापस लौटने वाले खिलाड़ियों को बधाई दी।")</f>
        <v>प्रशंसकों ने वापस लौटने वाले खिलाड़ियों को बधाई दी।</v>
      </c>
    </row>
    <row r="4375">
      <c r="A4375" s="1" t="s">
        <v>4323</v>
      </c>
      <c r="B4375" s="2" t="str">
        <f>IFERROR(__xludf.DUMMYFUNCTION("GOOGLETRANSLATE(A4375,""en"",""hi"")"),"हर अवसर के लिए व्यंजनों - पूरे साल लंबे!")</f>
        <v>हर अवसर के लिए व्यंजनों - पूरे साल लंबे!</v>
      </c>
    </row>
    <row r="4376">
      <c r="A4376" s="1" t="s">
        <v>4324</v>
      </c>
      <c r="B4376" s="2" t="str">
        <f>IFERROR(__xludf.DUMMYFUNCTION("GOOGLETRANSLATE(A4376,""en"",""hi"")"),"इस सीजन में फुटबॉल टीम के लिए सभी प्रतियोगिताओं में हजर्ड ने उपस्थितियों में लक्ष्य बनाए हैं")</f>
        <v>इस सीजन में फुटबॉल टीम के लिए सभी प्रतियोगिताओं में हजर्ड ने उपस्थितियों में लक्ष्य बनाए हैं</v>
      </c>
    </row>
    <row r="4377">
      <c r="A4377" s="1" t="s">
        <v>4325</v>
      </c>
      <c r="B4377" s="2" t="str">
        <f>IFERROR(__xludf.DUMMYFUNCTION("GOOGLETRANSLATE(A4377,""en"",""hi"")"),"एक बड़ा पहिया पकड़े हुए पॉप कलाकार का पोर्ट्रेट")</f>
        <v>एक बड़ा पहिया पकड़े हुए पॉप कलाकार का पोर्ट्रेट</v>
      </c>
    </row>
    <row r="4378">
      <c r="A4378" s="1" t="s">
        <v>4326</v>
      </c>
      <c r="B4378" s="2" t="str">
        <f>IFERROR(__xludf.DUMMYFUNCTION("GOOGLETRANSLATE(A4378,""en"",""hi"")"),"जैविक प्रजातियां एक छाया के साथ एक सफेद पृष्ठभूमि पर आधे में कटौती")</f>
        <v>जैविक प्रजातियां एक छाया के साथ एक सफेद पृष्ठभूमि पर आधे में कटौती</v>
      </c>
    </row>
    <row r="4379">
      <c r="A4379" s="1" t="s">
        <v>4327</v>
      </c>
      <c r="B4379" s="2" t="str">
        <f>IFERROR(__xludf.DUMMYFUNCTION("GOOGLETRANSLATE(A4379,""en"",""hi"")"),"लहरों और मछली पकड़ने के उपकरण के माध्यम से नाव।")</f>
        <v>लहरों और मछली पकड़ने के उपकरण के माध्यम से नाव।</v>
      </c>
    </row>
    <row r="4380">
      <c r="A4380" s="1" t="s">
        <v>4328</v>
      </c>
      <c r="B4380" s="2" t="str">
        <f>IFERROR(__xludf.DUMMYFUNCTION("GOOGLETRANSLATE(A4380,""en"",""hi"")"),"एक चुंबन के दौरान हवा उड़ा घूंघट दिखाते हुए ऑस्ट्रेलियाई उपनगर")</f>
        <v>एक चुंबन के दौरान हवा उड़ा घूंघट दिखाते हुए ऑस्ट्रेलियाई उपनगर</v>
      </c>
    </row>
    <row r="4381">
      <c r="A4381" s="1" t="s">
        <v>4329</v>
      </c>
      <c r="B4381" s="2" t="str">
        <f>IFERROR(__xludf.DUMMYFUNCTION("GOOGLETRANSLATE(A4381,""en"",""hi"")"),"खुश दिखने वाले लोगों के विभिन्न चेहरों का एक संग्रह")</f>
        <v>खुश दिखने वाले लोगों के विभिन्न चेहरों का एक संग्रह</v>
      </c>
    </row>
    <row r="4382">
      <c r="A4382" s="1" t="s">
        <v>4330</v>
      </c>
      <c r="B4382" s="2" t="str">
        <f>IFERROR(__xludf.DUMMYFUNCTION("GOOGLETRANSLATE(A4382,""en"",""hi"")"),"व्यक्ति, सोचा कि उसने आग में एक चेहरा देखा था और इसलिए इसकी एक तस्वीर छीन ली")</f>
        <v>व्यक्ति, सोचा कि उसने आग में एक चेहरा देखा था और इसलिए इसकी एक तस्वीर छीन ली</v>
      </c>
    </row>
    <row r="4383">
      <c r="A4383" s="1" t="s">
        <v>4331</v>
      </c>
      <c r="B4383" s="2" t="str">
        <f>IFERROR(__xludf.DUMMYFUNCTION("GOOGLETRANSLATE(A4383,""en"",""hi"")"),"एक बैंगनी कागज पृष्ठभूमि पर रंगीन छिड़काव के साथ चॉकलेट कपकेक")</f>
        <v>एक बैंगनी कागज पृष्ठभूमि पर रंगीन छिड़काव के साथ चॉकलेट कपकेक</v>
      </c>
    </row>
    <row r="4384">
      <c r="A4384" s="1" t="s">
        <v>4332</v>
      </c>
      <c r="B4384" s="2" t="str">
        <f>IFERROR(__xludf.DUMMYFUNCTION("GOOGLETRANSLATE(A4384,""en"",""hi"")"),"वास्तुकार शहर की इमारतों के बारे में एक प्रस्तुति बनाते हैं।")</f>
        <v>वास्तुकार शहर की इमारतों के बारे में एक प्रस्तुति बनाते हैं।</v>
      </c>
    </row>
    <row r="4385">
      <c r="A4385" s="1" t="s">
        <v>4333</v>
      </c>
      <c r="B4385" s="2" t="str">
        <f>IFERROR(__xludf.DUMMYFUNCTION("GOOGLETRANSLATE(A4385,""en"",""hi"")"),"ध्वज विभिन्न प्रकार के बैंकनोट्स में चिपके हुए।")</f>
        <v>ध्वज विभिन्न प्रकार के बैंकनोट्स में चिपके हुए।</v>
      </c>
    </row>
    <row r="4386">
      <c r="A4386" s="1" t="s">
        <v>4334</v>
      </c>
      <c r="B4386" s="2" t="str">
        <f>IFERROR(__xludf.DUMMYFUNCTION("GOOGLETRANSLATE(A4386,""en"",""hi"")"),"क्रिकेटर चौथे मैच के दौरान एक शॉट खेलता है।")</f>
        <v>क्रिकेटर चौथे मैच के दौरान एक शॉट खेलता है।</v>
      </c>
    </row>
    <row r="4387">
      <c r="A4387" s="1" t="s">
        <v>4335</v>
      </c>
      <c r="B4387" s="2" t="str">
        <f>IFERROR(__xludf.DUMMYFUNCTION("GOOGLETRANSLATE(A4387,""en"",""hi"")"),"फिल्म समारोह के दौरान सेलिब्रिटी और व्यक्ति एक स्नोमैन बनाते हैं")</f>
        <v>फिल्म समारोह के दौरान सेलिब्रिटी और व्यक्ति एक स्नोमैन बनाते हैं</v>
      </c>
    </row>
    <row r="4388">
      <c r="A4388" s="1" t="s">
        <v>4336</v>
      </c>
      <c r="B4388" s="2" t="str">
        <f>IFERROR(__xludf.DUMMYFUNCTION("GOOGLETRANSLATE(A4388,""en"",""hi"")"),"अमेरिकी फुटबॉल खिलाड़ी, दाएं, फुटबॉल कोच के लिए खेले जाने वाले कई खिलाड़ियों में से एक है और घोटाले से दुखी और चौंक गया है।")</f>
        <v>अमेरिकी फुटबॉल खिलाड़ी, दाएं, फुटबॉल कोच के लिए खेले जाने वाले कई खिलाड़ियों में से एक है और घोटाले से दुखी और चौंक गया है।</v>
      </c>
    </row>
    <row r="4389">
      <c r="A4389" s="1" t="s">
        <v>4337</v>
      </c>
      <c r="B4389" s="2" t="str">
        <f>IFERROR(__xludf.DUMMYFUNCTION("GOOGLETRANSLATE(A4389,""en"",""hi"")"),"सौंदर्य और जानवर के लिए एक घटना में अभिनेता")</f>
        <v>सौंदर्य और जानवर के लिए एक घटना में अभिनेता</v>
      </c>
    </row>
    <row r="4390">
      <c r="A4390" s="1" t="s">
        <v>4338</v>
      </c>
      <c r="B4390" s="2" t="str">
        <f>IFERROR(__xludf.DUMMYFUNCTION("GOOGLETRANSLATE(A4390,""en"",""hi"")"),"ज्वेल्स और कंगन के साथ भेड़िया।")</f>
        <v>ज्वेल्स और कंगन के साथ भेड़िया।</v>
      </c>
    </row>
    <row r="4391">
      <c r="A4391" s="1" t="s">
        <v>4339</v>
      </c>
      <c r="B4391" s="2" t="str">
        <f>IFERROR(__xludf.DUMMYFUNCTION("GOOGLETRANSLATE(A4391,""en"",""hi"")"),"एक छात्र कॉफी पीते समय एक नोटपैड पर लिखता है")</f>
        <v>एक छात्र कॉफी पीते समय एक नोटपैड पर लिखता है</v>
      </c>
    </row>
    <row r="4392">
      <c r="A4392" s="1" t="s">
        <v>4340</v>
      </c>
      <c r="B4392" s="2" t="str">
        <f>IFERROR(__xludf.DUMMYFUNCTION("GOOGLETRANSLATE(A4392,""en"",""hi"")"),"छवि में हो सकता है: व्यक्ति, एक खेल खेलना, मंच पर, बास्केटबॉल कोर्ट, जूते और आउटडोर")</f>
        <v>छवि में हो सकता है: व्यक्ति, एक खेल खेलना, मंच पर, बास्केटबॉल कोर्ट, जूते और आउटडोर</v>
      </c>
    </row>
    <row r="4393">
      <c r="A4393" s="1" t="s">
        <v>4341</v>
      </c>
      <c r="B4393" s="2" t="str">
        <f>IFERROR(__xludf.DUMMYFUNCTION("GOOGLETRANSLATE(A4393,""en"",""hi"")"),"एक काले रंग की पृष्ठभूमि पर चश्मा पढ़ना")</f>
        <v>एक काले रंग की पृष्ठभूमि पर चश्मा पढ़ना</v>
      </c>
    </row>
    <row r="4394">
      <c r="A4394" s="1" t="s">
        <v>4342</v>
      </c>
      <c r="B4394" s="2" t="str">
        <f>IFERROR(__xludf.DUMMYFUNCTION("GOOGLETRANSLATE(A4394,""en"",""hi"")"),"सैटेलाइट डिश एक निजी घर की दीवार पर घुड़सवार")</f>
        <v>सैटेलाइट डिश एक निजी घर की दीवार पर घुड़सवार</v>
      </c>
    </row>
    <row r="4395">
      <c r="A4395" s="1" t="s">
        <v>4343</v>
      </c>
      <c r="B4395" s="2" t="str">
        <f>IFERROR(__xludf.DUMMYFUNCTION("GOOGLETRANSLATE(A4395,""en"",""hi"")"),"दोहराव वाली नीली खिड़कियों के साथ एक कार्यालय की इमारत")</f>
        <v>दोहराव वाली नीली खिड़कियों के साथ एक कार्यालय की इमारत</v>
      </c>
    </row>
    <row r="4396">
      <c r="A4396" s="1" t="s">
        <v>4344</v>
      </c>
      <c r="B4396" s="2" t="str">
        <f>IFERROR(__xludf.DUMMYFUNCTION("GOOGLETRANSLATE(A4396,""en"",""hi"")"),"एक सफेद पृष्ठभूमि पर ट्यूलिप और तितलियों से संरचना।")</f>
        <v>एक सफेद पृष्ठभूमि पर ट्यूलिप और तितलियों से संरचना।</v>
      </c>
    </row>
    <row r="4397">
      <c r="A4397" s="1" t="s">
        <v>4345</v>
      </c>
      <c r="B4397" s="2" t="str">
        <f>IFERROR(__xludf.DUMMYFUNCTION("GOOGLETRANSLATE(A4397,""en"",""hi"")"),"फिल्मों के नेतृत्व में सेलिब्रिटी एक लाल मिनी पोशाक में सिर बदल गया।")</f>
        <v>फिल्मों के नेतृत्व में सेलिब्रिटी एक लाल मिनी पोशाक में सिर बदल गया।</v>
      </c>
    </row>
    <row r="4398">
      <c r="A4398" s="1" t="s">
        <v>4346</v>
      </c>
      <c r="B4398" s="2" t="str">
        <f>IFERROR(__xludf.DUMMYFUNCTION("GOOGLETRANSLATE(A4398,""en"",""hi"")"),"एक मधुमक्खी या तितली के लिए एक फूल लगाओ")</f>
        <v>एक मधुमक्खी या तितली के लिए एक फूल लगाओ</v>
      </c>
    </row>
    <row r="4399">
      <c r="A4399" s="1" t="s">
        <v>4347</v>
      </c>
      <c r="B4399" s="2" t="str">
        <f>IFERROR(__xludf.DUMMYFUNCTION("GOOGLETRANSLATE(A4399,""en"",""hi"")"),"स्काईलाइन का एक सुबह का दृश्य")</f>
        <v>स्काईलाइन का एक सुबह का दृश्य</v>
      </c>
    </row>
    <row r="4400">
      <c r="A4400" s="1" t="s">
        <v>4348</v>
      </c>
      <c r="B4400" s="2" t="str">
        <f>IFERROR(__xludf.DUMMYFUNCTION("GOOGLETRANSLATE(A4400,""en"",""hi"")"),"घटना के दौरान मनुष्य का साक्षात्कार किया जाता है")</f>
        <v>घटना के दौरान मनुष्य का साक्षात्कार किया जाता है</v>
      </c>
    </row>
    <row r="4401">
      <c r="A4401" s="1" t="s">
        <v>4349</v>
      </c>
      <c r="B4401" s="2" t="str">
        <f>IFERROR(__xludf.DUMMYFUNCTION("GOOGLETRANSLATE(A4401,""en"",""hi"")"),"एक विमान से अद्भुत शॉट शॉट")</f>
        <v>एक विमान से अद्भुत शॉट शॉट</v>
      </c>
    </row>
    <row r="4402">
      <c r="A4402" s="1" t="s">
        <v>4350</v>
      </c>
      <c r="B4402" s="2" t="str">
        <f>IFERROR(__xludf.DUMMYFUNCTION("GOOGLETRANSLATE(A4402,""en"",""hi"")"),"अपने ड्रा के दौरान गेंद के लिए फुटबॉल खिलाड़ी और लड़ाई")</f>
        <v>अपने ड्रा के दौरान गेंद के लिए फुटबॉल खिलाड़ी और लड़ाई</v>
      </c>
    </row>
    <row r="4403">
      <c r="A4403" s="1" t="s">
        <v>4351</v>
      </c>
      <c r="B4403" s="2" t="str">
        <f>IFERROR(__xludf.DUMMYFUNCTION("GOOGLETRANSLATE(A4403,""en"",""hi"")"),"एक सफेद पैलेट के साथ तटीय बैठक कक्ष नीले लहजे के साथ सजाया गया")</f>
        <v>एक सफेद पैलेट के साथ तटीय बैठक कक्ष नीले लहजे के साथ सजाया गया</v>
      </c>
    </row>
    <row r="4404">
      <c r="A4404" s="1" t="s">
        <v>4352</v>
      </c>
      <c r="B4404" s="2" t="str">
        <f>IFERROR(__xludf.DUMMYFUNCTION("GOOGLETRANSLATE(A4404,""en"",""hi"")"),"अनार के रस के एक गिलास के करीब")</f>
        <v>अनार के रस के एक गिलास के करीब</v>
      </c>
    </row>
    <row r="4405">
      <c r="A4405" s="1" t="s">
        <v>4353</v>
      </c>
      <c r="B4405" s="2" t="str">
        <f>IFERROR(__xludf.DUMMYFUNCTION("GOOGLETRANSLATE(A4405,""en"",""hi"")"),"रात में धुंधली पुरानी लकड़ी की पृष्ठभूमि पर मोमबत्ती की रोशनी का समूह।")</f>
        <v>रात में धुंधली पुरानी लकड़ी की पृष्ठभूमि पर मोमबत्ती की रोशनी का समूह।</v>
      </c>
    </row>
    <row r="4406">
      <c r="A4406" s="1" t="s">
        <v>4354</v>
      </c>
      <c r="B4406" s="2" t="str">
        <f>IFERROR(__xludf.DUMMYFUNCTION("GOOGLETRANSLATE(A4406,""en"",""hi"")"),"टीवी ड्रामा ; मुझे यह संगठन चाहिए! पूर्ण बटन के साथ सुंदर लंबी खाई के नीचे भव्य लंबी लाल पोशाक")</f>
        <v>टीवी ड्रामा ; मुझे यह संगठन चाहिए! पूर्ण बटन के साथ सुंदर लंबी खाई के नीचे भव्य लंबी लाल पोशाक</v>
      </c>
    </row>
    <row r="4407">
      <c r="A4407" s="1" t="s">
        <v>4355</v>
      </c>
      <c r="B4407" s="2" t="str">
        <f>IFERROR(__xludf.DUMMYFUNCTION("GOOGLETRANSLATE(A4407,""en"",""hi"")"),"इंजन बे में आप कितने बदलाव कर सकते हैं? संकेत, 1 आप नहीं देख सकते हैं।")</f>
        <v>इंजन बे में आप कितने बदलाव कर सकते हैं? संकेत, 1 आप नहीं देख सकते हैं।</v>
      </c>
    </row>
    <row r="4408">
      <c r="A4408" s="1" t="s">
        <v>4356</v>
      </c>
      <c r="B4408" s="2" t="str">
        <f>IFERROR(__xludf.DUMMYFUNCTION("GOOGLETRANSLATE(A4408,""en"",""hi"")"),"तो प्यार में: दुल्हन और दुल्हन ने मुश्किल से एक दूसरे को छोड़ दिया")</f>
        <v>तो प्यार में: दुल्हन और दुल्हन ने मुश्किल से एक दूसरे को छोड़ दिया</v>
      </c>
    </row>
    <row r="4409">
      <c r="A4409" s="1" t="s">
        <v>4357</v>
      </c>
      <c r="B4409" s="2" t="str">
        <f>IFERROR(__xludf.DUMMYFUNCTION("GOOGLETRANSLATE(A4409,""en"",""hi"")"),"बड़े पक्षियों, storks या क्रेन, सड़क दीपक और इस चर्च के शीर्ष पर घोंसले")</f>
        <v>बड़े पक्षियों, storks या क्रेन, सड़क दीपक और इस चर्च के शीर्ष पर घोंसले</v>
      </c>
    </row>
    <row r="4410">
      <c r="A4410" s="1" t="s">
        <v>4358</v>
      </c>
      <c r="B4410" s="2" t="str">
        <f>IFERROR(__xludf.DUMMYFUNCTION("GOOGLETRANSLATE(A4410,""en"",""hi"")"),"सफेद पर सफेद और कुछ अंधेरे उच्चारण - बस ताज़ा करें।")</f>
        <v>सफेद पर सफेद और कुछ अंधेरे उच्चारण - बस ताज़ा करें।</v>
      </c>
    </row>
    <row r="4411">
      <c r="A4411" s="1" t="s">
        <v>4359</v>
      </c>
      <c r="B4411" s="2" t="str">
        <f>IFERROR(__xludf.DUMMYFUNCTION("GOOGLETRANSLATE(A4411,""en"",""hi"")"),"मौसम बर्फ में बदल गया है और मुझे पता नहीं है कि मैं कहां जा रहा हूं")</f>
        <v>मौसम बर्फ में बदल गया है और मुझे पता नहीं है कि मैं कहां जा रहा हूं</v>
      </c>
    </row>
    <row r="4412">
      <c r="A4412" s="1" t="s">
        <v>4360</v>
      </c>
      <c r="B4412" s="2" t="str">
        <f>IFERROR(__xludf.DUMMYFUNCTION("GOOGLETRANSLATE(A4412,""en"",""hi"")"),"एक क्रिसमस के पेड़ को सजाने के दौरान अपने पोते के साथ पश्चिमी ईसाई अवकाश मनाते हुए एक बुजुर्ग व्यक्ति की तस्वीर")</f>
        <v>एक क्रिसमस के पेड़ को सजाने के दौरान अपने पोते के साथ पश्चिमी ईसाई अवकाश मनाते हुए एक बुजुर्ग व्यक्ति की तस्वीर</v>
      </c>
    </row>
    <row r="4413">
      <c r="A4413" s="1" t="s">
        <v>4361</v>
      </c>
      <c r="B4413" s="2" t="str">
        <f>IFERROR(__xludf.DUMMYFUNCTION("GOOGLETRANSLATE(A4413,""en"",""hi"")"),"सद्भाव और संतुलन का प्रतीक।")</f>
        <v>सद्भाव और संतुलन का प्रतीक।</v>
      </c>
    </row>
    <row r="4414">
      <c r="A4414" s="1" t="s">
        <v>4362</v>
      </c>
      <c r="B4414" s="2" t="str">
        <f>IFERROR(__xludf.DUMMYFUNCTION("GOOGLETRANSLATE(A4414,""en"",""hi"")"),"पॉप कलाकार आयोजित पुरस्कारों में आता है")</f>
        <v>पॉप कलाकार आयोजित पुरस्कारों में आता है</v>
      </c>
    </row>
    <row r="4415">
      <c r="A4415" s="1" t="s">
        <v>4363</v>
      </c>
      <c r="B4415" s="2" t="str">
        <f>IFERROR(__xludf.DUMMYFUNCTION("GOOGLETRANSLATE(A4415,""en"",""hi"")"),"देश में एक ग्रामीण सड़क पर एक घोड़ा और छोटी गाड़ी")</f>
        <v>देश में एक ग्रामीण सड़क पर एक घोड़ा और छोटी गाड़ी</v>
      </c>
    </row>
    <row r="4416">
      <c r="A4416" s="1" t="s">
        <v>4364</v>
      </c>
      <c r="B4416" s="2" t="str">
        <f>IFERROR(__xludf.DUMMYFUNCTION("GOOGLETRANSLATE(A4416,""en"",""hi"")"),"एक नली पानी के बगीचे के पौधों के साथ महिला हाथ")</f>
        <v>एक नली पानी के बगीचे के पौधों के साथ महिला हाथ</v>
      </c>
    </row>
    <row r="4417">
      <c r="A4417" s="1" t="s">
        <v>4365</v>
      </c>
      <c r="B4417" s="2" t="str">
        <f>IFERROR(__xludf.DUMMYFUNCTION("GOOGLETRANSLATE(A4417,""en"",""hi"")"),"होटल या अपार्टमेंट में आकर्षक जोड़े देखने के लिए बालकनी पर जाएं")</f>
        <v>होटल या अपार्टमेंट में आकर्षक जोड़े देखने के लिए बालकनी पर जाएं</v>
      </c>
    </row>
    <row r="4418">
      <c r="A4418" s="1" t="s">
        <v>4366</v>
      </c>
      <c r="B4418" s="2" t="str">
        <f>IFERROR(__xludf.DUMMYFUNCTION("GOOGLETRANSLATE(A4418,""en"",""hi"")"),"बीमार बुजुर्गों के छह मुद्रा भिन्नताओं का एक सेट")</f>
        <v>बीमार बुजुर्गों के छह मुद्रा भिन्नताओं का एक सेट</v>
      </c>
    </row>
    <row r="4419">
      <c r="A4419" s="1" t="s">
        <v>4367</v>
      </c>
      <c r="B4419" s="2" t="str">
        <f>IFERROR(__xludf.DUMMYFUNCTION("GOOGLETRANSLATE(A4419,""en"",""hi"")"),"एक महिला एक सलाद की तैयारी कर रही है।")</f>
        <v>एक महिला एक सलाद की तैयारी कर रही है।</v>
      </c>
    </row>
    <row r="4420">
      <c r="A4420" s="1" t="s">
        <v>4368</v>
      </c>
      <c r="B4420" s="2" t="str">
        <f>IFERROR(__xludf.DUMMYFUNCTION("GOOGLETRANSLATE(A4420,""en"",""hi"")"),"उसने थोड़ा सा पैर दिखाया।")</f>
        <v>उसने थोड़ा सा पैर दिखाया।</v>
      </c>
    </row>
    <row r="4421">
      <c r="A4421" s="1" t="s">
        <v>4369</v>
      </c>
      <c r="B4421" s="2" t="str">
        <f>IFERROR(__xludf.DUMMYFUNCTION("GOOGLETRANSLATE(A4421,""en"",""hi"")"),"मुस्कुराओ और सभी को यह बताएं कि आज आप कल की तुलना में बहुत मजबूत हैं।")</f>
        <v>मुस्कुराओ और सभी को यह बताएं कि आज आप कल की तुलना में बहुत मजबूत हैं।</v>
      </c>
    </row>
    <row r="4422">
      <c r="A4422" s="1" t="s">
        <v>4370</v>
      </c>
      <c r="B4422" s="2" t="str">
        <f>IFERROR(__xludf.DUMMYFUNCTION("GOOGLETRANSLATE(A4422,""en"",""hi"")"),"एक उबचिनी का पकवान")</f>
        <v>एक उबचिनी का पकवान</v>
      </c>
    </row>
    <row r="4423">
      <c r="A4423" s="1" t="s">
        <v>4371</v>
      </c>
      <c r="B4423" s="2" t="str">
        <f>IFERROR(__xludf.DUMMYFUNCTION("GOOGLETRANSLATE(A4423,""en"",""hi"")"),"... जादू है, एक अंधेरे समुद्र पर एक हीरा हार की तरह।")</f>
        <v>... जादू है, एक अंधेरे समुद्र पर एक हीरा हार की तरह।</v>
      </c>
    </row>
    <row r="4424">
      <c r="A4424" s="1" t="s">
        <v>4372</v>
      </c>
      <c r="B4424" s="2" t="str">
        <f>IFERROR(__xludf.DUMMYFUNCTION("GOOGLETRANSLATE(A4424,""en"",""hi"")"),"क्या यह बीवर महसूस किया गया टोपी भाई, जनसंख्या के लिए व्यक्ति द्वारा छवि से संबंधित है")</f>
        <v>क्या यह बीवर महसूस किया गया टोपी भाई, जनसंख्या के लिए व्यक्ति द्वारा छवि से संबंधित है</v>
      </c>
    </row>
    <row r="4425">
      <c r="A4425" s="1" t="s">
        <v>4373</v>
      </c>
      <c r="B4425" s="2" t="str">
        <f>IFERROR(__xludf.DUMMYFUNCTION("GOOGLETRANSLATE(A4425,""en"",""hi"")"),"बैठक के दौरान व्यक्ति बोलता है।")</f>
        <v>बैठक के दौरान व्यक्ति बोलता है।</v>
      </c>
    </row>
    <row r="4426">
      <c r="A4426" s="1" t="s">
        <v>4374</v>
      </c>
      <c r="B4426" s="2" t="str">
        <f>IFERROR(__xludf.DUMMYFUNCTION("GOOGLETRANSLATE(A4426,""en"",""hi"")"),"व्यक्ति कॉन्सर्ट में मंच पर प्रदर्शन करता है")</f>
        <v>व्यक्ति कॉन्सर्ट में मंच पर प्रदर्शन करता है</v>
      </c>
    </row>
    <row r="4427">
      <c r="A4427" s="1" t="s">
        <v>4375</v>
      </c>
      <c r="B4427" s="2" t="str">
        <f>IFERROR(__xludf.DUMMYFUNCTION("GOOGLETRANSLATE(A4427,""en"",""hi"")"),"गौण के कई बैग - पुरुष हस्तियों को प्यार करना")</f>
        <v>गौण के कई बैग - पुरुष हस्तियों को प्यार करना</v>
      </c>
    </row>
    <row r="4428">
      <c r="A4428" s="1" t="s">
        <v>4376</v>
      </c>
      <c r="B4428" s="2" t="str">
        <f>IFERROR(__xludf.DUMMYFUNCTION("GOOGLETRANSLATE(A4428,""en"",""hi"")"),"एक उज्ज्वल गर्मियों के दिन में धुंधला पानी।")</f>
        <v>एक उज्ज्वल गर्मियों के दिन में धुंधला पानी।</v>
      </c>
    </row>
    <row r="4429">
      <c r="A4429" s="1" t="s">
        <v>4377</v>
      </c>
      <c r="B4429" s="2" t="str">
        <f>IFERROR(__xludf.DUMMYFUNCTION("GOOGLETRANSLATE(A4429,""en"",""hi"")"),"तस्वीर जो मैंने अपने स्वयं के चित्र के लिए उपयोग किया")</f>
        <v>तस्वीर जो मैंने अपने स्वयं के चित्र के लिए उपयोग किया</v>
      </c>
    </row>
    <row r="4430">
      <c r="A4430" s="1" t="s">
        <v>4378</v>
      </c>
      <c r="B4430" s="2" t="str">
        <f>IFERROR(__xludf.DUMMYFUNCTION("GOOGLETRANSLATE(A4430,""en"",""hi"")"),"समुद्र तट पर प्रतीकात्मक शादी")</f>
        <v>समुद्र तट पर प्रतीकात्मक शादी</v>
      </c>
    </row>
    <row r="4431">
      <c r="A4431" s="1" t="s">
        <v>4379</v>
      </c>
      <c r="B4431" s="2" t="str">
        <f>IFERROR(__xludf.DUMMYFUNCTION("GOOGLETRANSLATE(A4431,""en"",""hi"")"),"चमकीले पीले रंग की पृष्ठभूमि पर परिवार के लोगों के बीच अलग-अलग संबंधों को चित्रित करने वाली छाया के साथ सफेद फ्लैट आइकन के साथ सार सर्किल फ्रेम")</f>
        <v>चमकीले पीले रंग की पृष्ठभूमि पर परिवार के लोगों के बीच अलग-अलग संबंधों को चित्रित करने वाली छाया के साथ सफेद फ्लैट आइकन के साथ सार सर्किल फ्रेम</v>
      </c>
    </row>
    <row r="4432">
      <c r="A4432" s="1" t="s">
        <v>4380</v>
      </c>
      <c r="B4432" s="2" t="str">
        <f>IFERROR(__xludf.DUMMYFUNCTION("GOOGLETRANSLATE(A4432,""en"",""hi"")"),"लोग भीड़ से बात करते हैं।")</f>
        <v>लोग भीड़ से बात करते हैं।</v>
      </c>
    </row>
    <row r="4433">
      <c r="A4433" s="1" t="s">
        <v>4381</v>
      </c>
      <c r="B4433" s="2" t="str">
        <f>IFERROR(__xludf.DUMMYFUNCTION("GOOGLETRANSLATE(A4433,""en"",""hi"")"),"रॉक कलाकार दिन के दौरान प्रदर्शन करता है")</f>
        <v>रॉक कलाकार दिन के दौरान प्रदर्शन करता है</v>
      </c>
    </row>
    <row r="4434">
      <c r="A4434" s="1" t="s">
        <v>4382</v>
      </c>
      <c r="B4434" s="2" t="str">
        <f>IFERROR(__xludf.DUMMYFUNCTION("GOOGLETRANSLATE(A4434,""en"",""hi"")"),"रनवे और तैयार पर जेट विमान")</f>
        <v>रनवे और तैयार पर जेट विमान</v>
      </c>
    </row>
    <row r="4435">
      <c r="A4435" s="1" t="s">
        <v>4383</v>
      </c>
      <c r="B4435" s="2" t="str">
        <f>IFERROR(__xludf.DUMMYFUNCTION("GOOGLETRANSLATE(A4435,""en"",""hi"")"),"1930 के फ्रंट व्यू की रेस कार लोगो और ग्रिल दिखा रहा है")</f>
        <v>1930 के फ्रंट व्यू की रेस कार लोगो और ग्रिल दिखा रहा है</v>
      </c>
    </row>
    <row r="4436">
      <c r="A4436" s="1" t="s">
        <v>4384</v>
      </c>
      <c r="B4436" s="2" t="str">
        <f>IFERROR(__xludf.DUMMYFUNCTION("GOOGLETRANSLATE(A4436,""en"",""hi"")"),"एक शर्ट में मंच पर पॉप कलाकार।")</f>
        <v>एक शर्ट में मंच पर पॉप कलाकार।</v>
      </c>
    </row>
    <row r="4437">
      <c r="A4437" s="1" t="s">
        <v>4385</v>
      </c>
      <c r="B4437" s="2" t="str">
        <f>IFERROR(__xludf.DUMMYFUNCTION("GOOGLETRANSLATE(A4437,""en"",""hi"")"),"शो में प्रदर्शन करने वाला संगीत कलाकार")</f>
        <v>शो में प्रदर्शन करने वाला संगीत कलाकार</v>
      </c>
    </row>
    <row r="4438">
      <c r="A4438" s="1" t="s">
        <v>4386</v>
      </c>
      <c r="B4438" s="2" t="str">
        <f>IFERROR(__xludf.DUMMYFUNCTION("GOOGLETRANSLATE(A4438,""en"",""hi"")"),"एक स्नोबॉल के साथ अपने छोटे व्यक्ति को देखने वाला व्यक्ति")</f>
        <v>एक स्नोबॉल के साथ अपने छोटे व्यक्ति को देखने वाला व्यक्ति</v>
      </c>
    </row>
    <row r="4439">
      <c r="A4439" s="1" t="s">
        <v>4387</v>
      </c>
      <c r="B4439" s="2" t="str">
        <f>IFERROR(__xludf.DUMMYFUNCTION("GOOGLETRANSLATE(A4439,""en"",""hi"")"),"एक शहर के रास्ते पर गांव का चित्रमय दृश्य")</f>
        <v>एक शहर के रास्ते पर गांव का चित्रमय दृश्य</v>
      </c>
    </row>
    <row r="4440">
      <c r="A4440" s="1" t="s">
        <v>4388</v>
      </c>
      <c r="B4440" s="2" t="str">
        <f>IFERROR(__xludf.DUMMYFUNCTION("GOOGLETRANSLATE(A4440,""en"",""hi"")"),"मृत केक का दिन")</f>
        <v>मृत केक का दिन</v>
      </c>
    </row>
    <row r="4441">
      <c r="A4441" s="1" t="s">
        <v>4389</v>
      </c>
      <c r="B4441" s="2" t="str">
        <f>IFERROR(__xludf.DUMMYFUNCTION("GOOGLETRANSLATE(A4441,""en"",""hi"")"),"व्यक्ति दुपट्टा पहनता है जैसे वह जुड़ती है")</f>
        <v>व्यक्ति दुपट्टा पहनता है जैसे वह जुड़ती है</v>
      </c>
    </row>
    <row r="4442">
      <c r="A4442" s="1" t="s">
        <v>4390</v>
      </c>
      <c r="B4442" s="2" t="str">
        <f>IFERROR(__xludf.DUMMYFUNCTION("GOOGLETRANSLATE(A4442,""en"",""hi"")"),"लेंस पर एक भड़काने पर बड़ी फिल्म प्रकाश शक्ति")</f>
        <v>लेंस पर एक भड़काने पर बड़ी फिल्म प्रकाश शक्ति</v>
      </c>
    </row>
    <row r="4443">
      <c r="A4443" s="1" t="s">
        <v>4391</v>
      </c>
      <c r="B4443" s="2" t="str">
        <f>IFERROR(__xludf.DUMMYFUNCTION("GOOGLETRANSLATE(A4443,""en"",""hi"")"),"एक ब्रांड खरीद महिला चमड़े के जूते काले सोने के लिए गुलाबी - बैंगनी - सफेद")</f>
        <v>एक ब्रांड खरीद महिला चमड़े के जूते काले सोने के लिए गुलाबी - बैंगनी - सफेद</v>
      </c>
    </row>
    <row r="4444">
      <c r="A4444" s="1" t="s">
        <v>4392</v>
      </c>
      <c r="B4444" s="2" t="str">
        <f>IFERROR(__xludf.DUMMYFUNCTION("GOOGLETRANSLATE(A4444,""en"",""hi"")"),"इस संकेत के साथ दुकानों में पैसे खर्च न करें।")</f>
        <v>इस संकेत के साथ दुकानों में पैसे खर्च न करें।</v>
      </c>
    </row>
    <row r="4445">
      <c r="A4445" s="1" t="s">
        <v>4393</v>
      </c>
      <c r="B4445" s="2" t="str">
        <f>IFERROR(__xludf.DUMMYFUNCTION("GOOGLETRANSLATE(A4445,""en"",""hi"")"),"युवा व्यापारी मेज पर पैर के साथ एक armchair में बैठे")</f>
        <v>युवा व्यापारी मेज पर पैर के साथ एक armchair में बैठे</v>
      </c>
    </row>
    <row r="4446">
      <c r="A4446" s="1" t="s">
        <v>4394</v>
      </c>
      <c r="B4446" s="2" t="str">
        <f>IFERROR(__xludf.DUMMYFUNCTION("GOOGLETRANSLATE(A4446,""en"",""hi"")"),"एक सफेद पृष्ठभूमि पर एक नीले रोबोट का चित्रण")</f>
        <v>एक सफेद पृष्ठभूमि पर एक नीले रोबोट का चित्रण</v>
      </c>
    </row>
    <row r="4447">
      <c r="A4447" s="1" t="s">
        <v>4395</v>
      </c>
      <c r="B4447" s="2" t="str">
        <f>IFERROR(__xludf.DUMMYFUNCTION("GOOGLETRANSLATE(A4447,""en"",""hi"")"),"एक बर्न के माध्यम से अपने घोड़े के साथ चलने वाली लड़की की धीमी गति क्लिप।")</f>
        <v>एक बर्न के माध्यम से अपने घोड़े के साथ चलने वाली लड़की की धीमी गति क्लिप।</v>
      </c>
    </row>
    <row r="4448">
      <c r="A4448" s="1" t="s">
        <v>4396</v>
      </c>
      <c r="B4448" s="2" t="str">
        <f>IFERROR(__xludf.DUMMYFUNCTION("GOOGLETRANSLATE(A4448,""en"",""hi"")"),"स्वच्छ आकाश में हवाई जहाज")</f>
        <v>स्वच्छ आकाश में हवाई जहाज</v>
      </c>
    </row>
    <row r="4449">
      <c r="A4449" s="1" t="s">
        <v>4397</v>
      </c>
      <c r="B4449" s="2" t="str">
        <f>IFERROR(__xludf.DUMMYFUNCTION("GOOGLETRANSLATE(A4449,""en"",""hi"")"),"छत पर कायाक के साथ कारें।")</f>
        <v>छत पर कायाक के साथ कारें।</v>
      </c>
    </row>
    <row r="4450">
      <c r="A4450" s="1" t="s">
        <v>4398</v>
      </c>
      <c r="B4450" s="2" t="str">
        <f>IFERROR(__xludf.DUMMYFUNCTION("GOOGLETRANSLATE(A4450,""en"",""hi"")"),"लेबल और सिर के हिस्सों को रंग दें")</f>
        <v>लेबल और सिर के हिस्सों को रंग दें</v>
      </c>
    </row>
    <row r="4451">
      <c r="A4451" s="1" t="s">
        <v>4399</v>
      </c>
      <c r="B4451" s="2" t="str">
        <f>IFERROR(__xludf.DUMMYFUNCTION("GOOGLETRANSLATE(A4451,""en"",""hi"")"),"विशेष स्क्रीनिंग पर अभिनेता")</f>
        <v>विशेष स्क्रीनिंग पर अभिनेता</v>
      </c>
    </row>
    <row r="4452">
      <c r="A4452" s="1" t="s">
        <v>4400</v>
      </c>
      <c r="B4452" s="2" t="str">
        <f>IFERROR(__xludf.DUMMYFUNCTION("GOOGLETRANSLATE(A4452,""en"",""hi"")"),"लाल सेब किताबों के ढेर पर।")</f>
        <v>लाल सेब किताबों के ढेर पर।</v>
      </c>
    </row>
    <row r="4453">
      <c r="A4453" s="1" t="s">
        <v>4401</v>
      </c>
      <c r="B4453" s="2" t="str">
        <f>IFERROR(__xludf.DUMMYFUNCTION("GOOGLETRANSLATE(A4453,""en"",""hi"")"),"अभिनेता प्रीमियर पार्टी में भाग ले रहा है")</f>
        <v>अभिनेता प्रीमियर पार्टी में भाग ले रहा है</v>
      </c>
    </row>
    <row r="4454">
      <c r="A4454" s="1" t="s">
        <v>4402</v>
      </c>
      <c r="B4454" s="2" t="str">
        <f>IFERROR(__xludf.DUMMYFUNCTION("GOOGLETRANSLATE(A4454,""en"",""hi"")"),"एक क्रिसमस ट्री शाखा पर संगीत नोट्स और ट्रेबल क्लीफ के साथ पृष्ठभूमि")</f>
        <v>एक क्रिसमस ट्री शाखा पर संगीत नोट्स और ट्रेबल क्लीफ के साथ पृष्ठभूमि</v>
      </c>
    </row>
    <row r="4455">
      <c r="A4455" s="1" t="s">
        <v>4403</v>
      </c>
      <c r="B4455" s="2" t="str">
        <f>IFERROR(__xludf.DUMMYFUNCTION("GOOGLETRANSLATE(A4455,""en"",""hi"")"),"फोटोग्राफ: ईंट - गुंबद वाली छत और प्रवेश पोर्च, उत्तर से देखी गई।")</f>
        <v>फोटोग्राफ: ईंट - गुंबद वाली छत और प्रवेश पोर्च, उत्तर से देखी गई।</v>
      </c>
    </row>
    <row r="4456">
      <c r="A4456" s="1" t="s">
        <v>4404</v>
      </c>
      <c r="B4456" s="2" t="str">
        <f>IFERROR(__xludf.DUMMYFUNCTION("GOOGLETRANSLATE(A4456,""en"",""hi"")"),"एक देहाती लॉग केबिन में भोजन कक्ष")</f>
        <v>एक देहाती लॉग केबिन में भोजन कक्ष</v>
      </c>
    </row>
    <row r="4457">
      <c r="A4457" s="1" t="s">
        <v>4405</v>
      </c>
      <c r="B4457" s="2" t="str">
        <f>IFERROR(__xludf.DUMMYFUNCTION("GOOGLETRANSLATE(A4457,""en"",""hi"")"),"स्मारक का एक दृश्य।")</f>
        <v>स्मारक का एक दृश्य।</v>
      </c>
    </row>
    <row r="4458">
      <c r="A4458" s="1" t="s">
        <v>4406</v>
      </c>
      <c r="B4458" s="2" t="str">
        <f>IFERROR(__xludf.DUMMYFUNCTION("GOOGLETRANSLATE(A4458,""en"",""hi"")"),"एक मानव चेहरे की एक छायादार छवि, चेहरे जैसा होने वाली निर्जीव वस्तुओं को मिश्रित करके बनाई गई।")</f>
        <v>एक मानव चेहरे की एक छायादार छवि, चेहरे जैसा होने वाली निर्जीव वस्तुओं को मिश्रित करके बनाई गई।</v>
      </c>
    </row>
    <row r="4459">
      <c r="A4459" s="1" t="s">
        <v>4407</v>
      </c>
      <c r="B4459" s="2" t="str">
        <f>IFERROR(__xludf.DUMMYFUNCTION("GOOGLETRANSLATE(A4459,""en"",""hi"")"),"हमारे कुछ प्रसिद्ध कॉकटेल।")</f>
        <v>हमारे कुछ प्रसिद्ध कॉकटेल।</v>
      </c>
    </row>
    <row r="4460">
      <c r="A4460" s="1" t="s">
        <v>4408</v>
      </c>
      <c r="B4460" s="2" t="str">
        <f>IFERROR(__xludf.DUMMYFUNCTION("GOOGLETRANSLATE(A4460,""en"",""hi"")"),"एक फैशन देखो जिसमें धारीदार शीर्ष और काले हाय टॉप हैं।")</f>
        <v>एक फैशन देखो जिसमें धारीदार शीर्ष और काले हाय टॉप हैं।</v>
      </c>
    </row>
    <row r="4461">
      <c r="A4461" s="1" t="s">
        <v>4409</v>
      </c>
      <c r="B4461" s="2" t="str">
        <f>IFERROR(__xludf.DUMMYFUNCTION("GOOGLETRANSLATE(A4461,""en"",""hi"")"),"आकाश तक उड़ रहा है")</f>
        <v>आकाश तक उड़ रहा है</v>
      </c>
    </row>
    <row r="4462">
      <c r="A4462" s="1" t="s">
        <v>4410</v>
      </c>
      <c r="B4462" s="2" t="str">
        <f>IFERROR(__xludf.DUMMYFUNCTION("GOOGLETRANSLATE(A4462,""en"",""hi"")"),"व्यक्ति ने टहलने के लिए अपने नीले और सफेद प्रिंट ड्रेस में गर्म चमड़े के सामान जोड़े।")</f>
        <v>व्यक्ति ने टहलने के लिए अपने नीले और सफेद प्रिंट ड्रेस में गर्म चमड़े के सामान जोड़े।</v>
      </c>
    </row>
    <row r="4463">
      <c r="A4463" s="1" t="s">
        <v>4411</v>
      </c>
      <c r="B4463" s="2" t="str">
        <f>IFERROR(__xludf.DUMMYFUNCTION("GOOGLETRANSLATE(A4463,""en"",""hi"")"),"दृश्य कलाकार द्वारा उपन्यासकार का एक चित्र")</f>
        <v>दृश्य कलाकार द्वारा उपन्यासकार का एक चित्र</v>
      </c>
    </row>
    <row r="4464">
      <c r="A4464" s="1" t="s">
        <v>4412</v>
      </c>
      <c r="B4464" s="2" t="str">
        <f>IFERROR(__xludf.DUMMYFUNCTION("GOOGLETRANSLATE(A4464,""en"",""hi"")"),"स्कर्ट के माध्यम से बटन का एक वेक्टर चित्रण")</f>
        <v>स्कर्ट के माध्यम से बटन का एक वेक्टर चित्रण</v>
      </c>
    </row>
    <row r="4465">
      <c r="A4465" s="1" t="s">
        <v>4413</v>
      </c>
      <c r="B4465" s="2" t="str">
        <f>IFERROR(__xludf.DUMMYFUNCTION("GOOGLETRANSLATE(A4465,""en"",""hi"")"),"दिन - ट्रेन पर श्री डब्ल्यू से मिलना")</f>
        <v>दिन - ट्रेन पर श्री डब्ल्यू से मिलना</v>
      </c>
    </row>
    <row r="4466">
      <c r="A4466" s="1" t="s">
        <v>4414</v>
      </c>
      <c r="B4466" s="2" t="str">
        <f>IFERROR(__xludf.DUMMYFUNCTION("GOOGLETRANSLATE(A4466,""en"",""hi"")"),"वेब और मोबाइल minimalistic फ्लैट डिजाइन के लिए शॉपिंग कार्ट पतली रेखा आइकन।")</f>
        <v>वेब और मोबाइल minimalistic फ्लैट डिजाइन के लिए शॉपिंग कार्ट पतली रेखा आइकन।</v>
      </c>
    </row>
    <row r="4467">
      <c r="A4467" s="1" t="s">
        <v>4415</v>
      </c>
      <c r="B4467" s="2" t="str">
        <f>IFERROR(__xludf.DUMMYFUNCTION("GOOGLETRANSLATE(A4467,""en"",""hi"")"),"सुंदर छोटी लड़की हाथों से अपनी आंखों को कवर करती है, एक इच्छा और जन्मदिन केक पर मोमबत्तियों को उड़ाती है।")</f>
        <v>सुंदर छोटी लड़की हाथों से अपनी आंखों को कवर करती है, एक इच्छा और जन्मदिन केक पर मोमबत्तियों को उड़ाती है।</v>
      </c>
    </row>
    <row r="4468">
      <c r="A4468" s="1" t="s">
        <v>4416</v>
      </c>
      <c r="B4468" s="2" t="str">
        <f>IFERROR(__xludf.DUMMYFUNCTION("GOOGLETRANSLATE(A4468,""en"",""hi"")"),"झीलों द्वारा एक पेड़ में cormorants")</f>
        <v>झीलों द्वारा एक पेड़ में cormorants</v>
      </c>
    </row>
    <row r="4469">
      <c r="A4469" s="1" t="s">
        <v>4417</v>
      </c>
      <c r="B4469" s="2" t="str">
        <f>IFERROR(__xludf.DUMMYFUNCTION("GOOGLETRANSLATE(A4469,""en"",""hi"")"),"स्वस्थ भोजन के लिए एक शहरी उद्यान में सब्जियों को चुनने वाली एक कोकेशियान असली मां और किशोर बेटी की एक पूर्ण लंबाई छवि।")</f>
        <v>स्वस्थ भोजन के लिए एक शहरी उद्यान में सब्जियों को चुनने वाली एक कोकेशियान असली मां और किशोर बेटी की एक पूर्ण लंबाई छवि।</v>
      </c>
    </row>
    <row r="4470">
      <c r="A4470" s="1" t="s">
        <v>4418</v>
      </c>
      <c r="B4470" s="2" t="str">
        <f>IFERROR(__xludf.DUMMYFUNCTION("GOOGLETRANSLATE(A4470,""en"",""hi"")"),"कुछ अतिरिक्त हाइलाइट्स और प्रतिबिंब के साथ धातु बनावट")</f>
        <v>कुछ अतिरिक्त हाइलाइट्स और प्रतिबिंब के साथ धातु बनावट</v>
      </c>
    </row>
    <row r="4471">
      <c r="A4471" s="1" t="s">
        <v>4419</v>
      </c>
      <c r="B4471" s="2" t="str">
        <f>IFERROR(__xludf.DUMMYFUNCTION("GOOGLETRANSLATE(A4471,""en"",""hi"")"),"उसके बच्चे के साथ एक माँ, एक छात्र।")</f>
        <v>उसके बच्चे के साथ एक माँ, एक छात्र।</v>
      </c>
    </row>
    <row r="4472">
      <c r="A4472" s="1" t="s">
        <v>4420</v>
      </c>
      <c r="B4472" s="2" t="str">
        <f>IFERROR(__xludf.DUMMYFUNCTION("GOOGLETRANSLATE(A4472,""en"",""hi"")"),"एक मॉड्यूलर रसोई की योजना बनाने और खरीदने के लिए आपका गाइड")</f>
        <v>एक मॉड्यूलर रसोई की योजना बनाने और खरीदने के लिए आपका गाइड</v>
      </c>
    </row>
    <row r="4473">
      <c r="A4473" s="1" t="s">
        <v>4421</v>
      </c>
      <c r="B4473" s="2" t="str">
        <f>IFERROR(__xludf.DUMMYFUNCTION("GOOGLETRANSLATE(A4473,""en"",""hi"")"),"सफेद पृष्ठभूमि पर एक नीली शॉपिंग कार्ट")</f>
        <v>सफेद पृष्ठभूमि पर एक नीली शॉपिंग कार्ट</v>
      </c>
    </row>
    <row r="4474">
      <c r="A4474" s="1" t="s">
        <v>4422</v>
      </c>
      <c r="B4474" s="2" t="str">
        <f>IFERROR(__xludf.DUMMYFUNCTION("GOOGLETRANSLATE(A4474,""en"",""hi"")"),"कुत्ता नस्ल वह नहीं है जो कई लोगों ने अपने जीवन के दौरान सुना है।")</f>
        <v>कुत्ता नस्ल वह नहीं है जो कई लोगों ने अपने जीवन के दौरान सुना है।</v>
      </c>
    </row>
    <row r="4475">
      <c r="A4475" s="1" t="s">
        <v>4423</v>
      </c>
      <c r="B4475" s="2" t="str">
        <f>IFERROR(__xludf.DUMMYFUNCTION("GOOGLETRANSLATE(A4475,""en"",""hi"")"),"स्वाभाविक रूप से मेरी नाक में एक ब्लैक डॉट को कैसे हटा दें?")</f>
        <v>स्वाभाविक रूप से मेरी नाक में एक ब्लैक डॉट को कैसे हटा दें?</v>
      </c>
    </row>
    <row r="4476">
      <c r="A4476" s="1" t="s">
        <v>4424</v>
      </c>
      <c r="B4476" s="2" t="str">
        <f>IFERROR(__xludf.DUMMYFUNCTION("GOOGLETRANSLATE(A4476,""en"",""hi"")"),"फिल्म चरित्र रंगीन बॉक्स में एक उपहार और मुस्कुराते हुए।")</f>
        <v>फिल्म चरित्र रंगीन बॉक्स में एक उपहार और मुस्कुराते हुए।</v>
      </c>
    </row>
    <row r="4477">
      <c r="A4477" s="1" t="s">
        <v>4425</v>
      </c>
      <c r="B4477" s="2" t="str">
        <f>IFERROR(__xludf.DUMMYFUNCTION("GOOGLETRANSLATE(A4477,""en"",""hi"")"),"छवि में हो सकता है: व्यक्ति, एक संगीत वाद्ययंत्र बजाना, मंच और इनडोर पर")</f>
        <v>छवि में हो सकता है: व्यक्ति, एक संगीत वाद्ययंत्र बजाना, मंच और इनडोर पर</v>
      </c>
    </row>
    <row r="4478">
      <c r="A4478" s="1" t="s">
        <v>4147</v>
      </c>
      <c r="B4478" s="2" t="str">
        <f>IFERROR(__xludf.DUMMYFUNCTION("GOOGLETRANSLATE(A4478,""en"",""hi"")"),"अभिनेता फिल्म के प्रीमियर में भाग लेता है")</f>
        <v>अभिनेता फिल्म के प्रीमियर में भाग लेता है</v>
      </c>
    </row>
    <row r="4479">
      <c r="A4479" s="1" t="s">
        <v>4426</v>
      </c>
      <c r="B4479" s="2" t="str">
        <f>IFERROR(__xludf.DUMMYFUNCTION("GOOGLETRANSLATE(A4479,""en"",""hi"")"),"मुझे पागल कहो, लेकिन मैं हैरी पॉटर से घर से प्यार करता हूँ।")</f>
        <v>मुझे पागल कहो, लेकिन मैं हैरी पॉटर से घर से प्यार करता हूँ।</v>
      </c>
    </row>
    <row r="4480">
      <c r="A4480" s="1" t="s">
        <v>4427</v>
      </c>
      <c r="B4480" s="2" t="str">
        <f>IFERROR(__xludf.DUMMYFUNCTION("GOOGLETRANSLATE(A4480,""en"",""hi"")"),"आल्प्स में पारिवारिक राइडिंग माउंटेन बाइक")</f>
        <v>आल्प्स में पारिवारिक राइडिंग माउंटेन बाइक</v>
      </c>
    </row>
    <row r="4481">
      <c r="A4481" s="1" t="s">
        <v>4428</v>
      </c>
      <c r="B4481" s="2" t="str">
        <f>IFERROR(__xludf.DUMMYFUNCTION("GOOGLETRANSLATE(A4481,""en"",""hi"")"),"प्रसिद्धि के बारे में कार्टून - बेशक, यह सार्वजनिक आंखों में अपने जीवन को जीना मुश्किल है।")</f>
        <v>प्रसिद्धि के बारे में कार्टून - बेशक, यह सार्वजनिक आंखों में अपने जीवन को जीना मुश्किल है।</v>
      </c>
    </row>
    <row r="4482">
      <c r="A4482" s="1" t="s">
        <v>4429</v>
      </c>
      <c r="B4482" s="2" t="str">
        <f>IFERROR(__xludf.DUMMYFUNCTION("GOOGLETRANSLATE(A4482,""en"",""hi"")"),"व्यवसाय से संबंधित जानकारी के डिजाइन में खाली खोला कार्डबोर्ड बॉक्स")</f>
        <v>व्यवसाय से संबंधित जानकारी के डिजाइन में खाली खोला कार्डबोर्ड बॉक्स</v>
      </c>
    </row>
    <row r="4483">
      <c r="A4483" s="1" t="s">
        <v>4430</v>
      </c>
      <c r="B4483" s="2" t="str">
        <f>IFERROR(__xludf.DUMMYFUNCTION("GOOGLETRANSLATE(A4483,""en"",""hi"")"),"राजनेता, न्यायाधीशों, मनोरंजन और पुनरावर्ती प्रतिस्पर्धा के साथ समूह शॉट।")</f>
        <v>राजनेता, न्यायाधीशों, मनोरंजन और पुनरावर्ती प्रतिस्पर्धा के साथ समूह शॉट।</v>
      </c>
    </row>
    <row r="4484">
      <c r="A4484" s="1" t="s">
        <v>4431</v>
      </c>
      <c r="B4484" s="2" t="str">
        <f>IFERROR(__xludf.DUMMYFUNCTION("GOOGLETRANSLATE(A4484,""en"",""hi"")"),"हम आधिकारिक तौर पर गारमेंट के साथ जुनूनी हैं अब बुटीक और ऑनलाइन एक्स में आपका")</f>
        <v>हम आधिकारिक तौर पर गारमेंट के साथ जुनूनी हैं अब बुटीक और ऑनलाइन एक्स में आपका</v>
      </c>
    </row>
    <row r="4485">
      <c r="A4485" s="1" t="s">
        <v>4432</v>
      </c>
      <c r="B4485" s="2" t="str">
        <f>IFERROR(__xludf.DUMMYFUNCTION("GOOGLETRANSLATE(A4485,""en"",""hi"")"),"खेल के दौरान फुटबॉल खिलाड़ी द्वारा फुटबॉल खिलाड़ी को चुनौती दी जाती है")</f>
        <v>खेल के दौरान फुटबॉल खिलाड़ी द्वारा फुटबॉल खिलाड़ी को चुनौती दी जाती है</v>
      </c>
    </row>
    <row r="4486">
      <c r="A4486" s="1" t="s">
        <v>4433</v>
      </c>
      <c r="B4486" s="2" t="str">
        <f>IFERROR(__xludf.DUMMYFUNCTION("GOOGLETRANSLATE(A4486,""en"",""hi"")"),"बड़े पैमाने पर इस अविश्वसनीय रूप से स्वस्थ तेल को द्रव्यमान से कैसे रखा गया ... लोगों को विश्वास दिलाते हुए कि सभी संतृप्त वसा आपके लिए खराब हैं, जो गलत है")</f>
        <v>बड़े पैमाने पर इस अविश्वसनीय रूप से स्वस्थ तेल को द्रव्यमान से कैसे रखा गया ... लोगों को विश्वास दिलाते हुए कि सभी संतृप्त वसा आपके लिए खराब हैं, जो गलत है</v>
      </c>
    </row>
    <row r="4487">
      <c r="A4487" s="1" t="s">
        <v>4434</v>
      </c>
      <c r="B4487" s="2" t="str">
        <f>IFERROR(__xludf.DUMMYFUNCTION("GOOGLETRANSLATE(A4487,""en"",""hi"")"),"प्रशंसकों ने फुटबॉल टीम के खिलाफ खेल का आनंद लिया")</f>
        <v>प्रशंसकों ने फुटबॉल टीम के खिलाफ खेल का आनंद लिया</v>
      </c>
    </row>
    <row r="4488">
      <c r="A4488" s="1" t="s">
        <v>4435</v>
      </c>
      <c r="B4488" s="2" t="str">
        <f>IFERROR(__xludf.DUMMYFUNCTION("GOOGLETRANSLATE(A4488,""en"",""hi"")"),"व्यक्ति, स्नातक समारोहों के दौरान स्नातक सीनियर को संबोधित करता है।")</f>
        <v>व्यक्ति, स्नातक समारोहों के दौरान स्नातक सीनियर को संबोधित करता है।</v>
      </c>
    </row>
    <row r="4489">
      <c r="A4489" s="1" t="s">
        <v>4436</v>
      </c>
      <c r="B4489" s="2" t="str">
        <f>IFERROR(__xludf.DUMMYFUNCTION("GOOGLETRANSLATE(A4489,""en"",""hi"")"),"फैशन डिजाइनर काम से ब्रेक लेने के दौरान उसके हाथों में अपनी ठोड़ी को आराम दे रहा है।")</f>
        <v>फैशन डिजाइनर काम से ब्रेक लेने के दौरान उसके हाथों में अपनी ठोड़ी को आराम दे रहा है।</v>
      </c>
    </row>
    <row r="4490">
      <c r="A4490" s="1" t="s">
        <v>4437</v>
      </c>
      <c r="B4490" s="2" t="str">
        <f>IFERROR(__xludf.DUMMYFUNCTION("GOOGLETRANSLATE(A4490,""en"",""hi"")"),"सेटिंग सूरज आसपास के पेड़ों के माध्यम से किरणें बनाते हैं")</f>
        <v>सेटिंग सूरज आसपास के पेड़ों के माध्यम से किरणें बनाते हैं</v>
      </c>
    </row>
    <row r="4491">
      <c r="A4491" s="1" t="s">
        <v>4438</v>
      </c>
      <c r="B4491" s="2" t="str">
        <f>IFERROR(__xludf.DUMMYFUNCTION("GOOGLETRANSLATE(A4491,""en"",""hi"")"),"औद्योगिक छत को एक दृश्य।")</f>
        <v>औद्योगिक छत को एक दृश्य।</v>
      </c>
    </row>
    <row r="4492">
      <c r="A4492" s="1" t="s">
        <v>4439</v>
      </c>
      <c r="B4492" s="2" t="str">
        <f>IFERROR(__xludf.DUMMYFUNCTION("GOOGLETRANSLATE(A4492,""en"",""hi"")"),"अपने विचारों के लिए एक पैसा")</f>
        <v>अपने विचारों के लिए एक पैसा</v>
      </c>
    </row>
    <row r="4493">
      <c r="A4493" s="1" t="s">
        <v>4440</v>
      </c>
      <c r="B4493" s="2" t="str">
        <f>IFERROR(__xludf.DUMMYFUNCTION("GOOGLETRANSLATE(A4493,""en"",""hi"")"),"अभिनेता व्यक्ति के विश्व प्रीमियर में भाग लेता है।")</f>
        <v>अभिनेता व्यक्ति के विश्व प्रीमियर में भाग लेता है।</v>
      </c>
    </row>
    <row r="4494">
      <c r="A4494" s="1" t="s">
        <v>4441</v>
      </c>
      <c r="B4494" s="2" t="str">
        <f>IFERROR(__xludf.DUMMYFUNCTION("GOOGLETRANSLATE(A4494,""en"",""hi"")"),"नाव से शहर का दृश्य")</f>
        <v>नाव से शहर का दृश्य</v>
      </c>
    </row>
    <row r="4495">
      <c r="A4495" s="1" t="s">
        <v>4442</v>
      </c>
      <c r="B4495" s="2" t="str">
        <f>IFERROR(__xludf.DUMMYFUNCTION("GOOGLETRANSLATE(A4495,""en"",""hi"")"),"लड़की सर्दियों के बगीचे में एक किताब पढ़ रही है, बर्फ का दिन")</f>
        <v>लड़की सर्दियों के बगीचे में एक किताब पढ़ रही है, बर्फ का दिन</v>
      </c>
    </row>
    <row r="4496">
      <c r="A4496" s="1" t="s">
        <v>4443</v>
      </c>
      <c r="B4496" s="2" t="str">
        <f>IFERROR(__xludf.DUMMYFUNCTION("GOOGLETRANSLATE(A4496,""en"",""hi"")"),"एक धूप दिन पर सुंदर भूनिर्माण के साथ लक्जरी पश्चिमी तट शैली का घर।")</f>
        <v>एक धूप दिन पर सुंदर भूनिर्माण के साथ लक्जरी पश्चिमी तट शैली का घर।</v>
      </c>
    </row>
    <row r="4497">
      <c r="A4497" s="1" t="s">
        <v>4444</v>
      </c>
      <c r="B4497" s="2" t="str">
        <f>IFERROR(__xludf.DUMMYFUNCTION("GOOGLETRANSLATE(A4497,""en"",""hi"")"),"द्वीप ने सफेद रेतीले समुद्र तटों के बहुत सारे ड्यून्स और मील की पेशकश की।")</f>
        <v>द्वीप ने सफेद रेतीले समुद्र तटों के बहुत सारे ड्यून्स और मील की पेशकश की।</v>
      </c>
    </row>
    <row r="4498">
      <c r="A4498" s="1" t="s">
        <v>4445</v>
      </c>
      <c r="B4498" s="2" t="str">
        <f>IFERROR(__xludf.DUMMYFUNCTION("GOOGLETRANSLATE(A4498,""en"",""hi"")"),"प्रवाह आरेख सिमुलेशन की समग्र प्रक्रिया को चित्रित करता है")</f>
        <v>प्रवाह आरेख सिमुलेशन की समग्र प्रक्रिया को चित्रित करता है</v>
      </c>
    </row>
    <row r="4499">
      <c r="A4499" s="1" t="s">
        <v>4446</v>
      </c>
      <c r="B4499" s="2" t="str">
        <f>IFERROR(__xludf.DUMMYFUNCTION("GOOGLETRANSLATE(A4499,""en"",""hi"")"),"एक शरद ऋतु के दिन ट्राम के साथ एक नहर और सड़क दृश्य")</f>
        <v>एक शरद ऋतु के दिन ट्राम के साथ एक नहर और सड़क दृश्य</v>
      </c>
    </row>
    <row r="4500">
      <c r="A4500" s="1" t="s">
        <v>4447</v>
      </c>
      <c r="B4500" s="2" t="str">
        <f>IFERROR(__xludf.DUMMYFUNCTION("GOOGLETRANSLATE(A4500,""en"",""hi"")"),"लॉगिंग रिजर्व के किनारे पर सही किया गया है।")</f>
        <v>लॉगिंग रिजर्व के किनारे पर सही किया गया है।</v>
      </c>
    </row>
    <row r="4501">
      <c r="A4501" s="1" t="s">
        <v>4448</v>
      </c>
      <c r="B4501" s="2" t="str">
        <f>IFERROR(__xludf.DUMMYFUNCTION("GOOGLETRANSLATE(A4501,""en"",""hi"")"),"# नई वर्दी पहने हुए फोटो के लिए पॉज़।")</f>
        <v># नई वर्दी पहने हुए फोटो के लिए पॉज़।</v>
      </c>
    </row>
    <row r="4502">
      <c r="A4502" s="1" t="s">
        <v>4449</v>
      </c>
      <c r="B4502" s="2" t="str">
        <f>IFERROR(__xludf.DUMMYFUNCTION("GOOGLETRANSLATE(A4502,""en"",""hi"")"),"एक बार में एक मेज पर बैठे आदमी के बड़े करीब, बीयर पीना")</f>
        <v>एक बार में एक मेज पर बैठे आदमी के बड़े करीब, बीयर पीना</v>
      </c>
    </row>
    <row r="4503">
      <c r="A4503" s="1" t="s">
        <v>4450</v>
      </c>
      <c r="B4503" s="2" t="str">
        <f>IFERROR(__xludf.DUMMYFUNCTION("GOOGLETRANSLATE(A4503,""en"",""hi"")"),"हमारे कमरे में शानदार बाथटब।")</f>
        <v>हमारे कमरे में शानदार बाथटब।</v>
      </c>
    </row>
    <row r="4504">
      <c r="A4504" s="1" t="s">
        <v>4451</v>
      </c>
      <c r="B4504" s="2" t="str">
        <f>IFERROR(__xludf.DUMMYFUNCTION("GOOGLETRANSLATE(A4504,""en"",""hi"")"),"एक कार के पीछे शो पर लैपटॉप और फोन")</f>
        <v>एक कार के पीछे शो पर लैपटॉप और फोन</v>
      </c>
    </row>
    <row r="4505">
      <c r="A4505" s="1" t="s">
        <v>4452</v>
      </c>
      <c r="B4505" s="2" t="str">
        <f>IFERROR(__xludf.DUMMYFUNCTION("GOOGLETRANSLATE(A4505,""en"",""hi"")"),"कनेक्शन बनाना जब आप पढ़ते हैं तो आपके मस्तिष्क पाठ से कनेक्ट होने के तरीकों पर ध्यान देते हैं।")</f>
        <v>कनेक्शन बनाना जब आप पढ़ते हैं तो आपके मस्तिष्क पाठ से कनेक्ट होने के तरीकों पर ध्यान देते हैं।</v>
      </c>
    </row>
    <row r="4506">
      <c r="A4506" s="1" t="s">
        <v>4453</v>
      </c>
      <c r="B4506" s="2" t="str">
        <f>IFERROR(__xludf.DUMMYFUNCTION("GOOGLETRANSLATE(A4506,""en"",""hi"")"),"जब संभव कूदता है तो स्टंट ने बड़ा सपना देखा।")</f>
        <v>जब संभव कूदता है तो स्टंट ने बड़ा सपना देखा।</v>
      </c>
    </row>
    <row r="4507">
      <c r="A4507" s="1" t="s">
        <v>4454</v>
      </c>
      <c r="B4507" s="2" t="str">
        <f>IFERROR(__xludf.DUMMYFUNCTION("GOOGLETRANSLATE(A4507,""en"",""hi"")"),"अभिनेता पोशाक में एक पेड़ के पास मुद्रा।")</f>
        <v>अभिनेता पोशाक में एक पेड़ के पास मुद्रा।</v>
      </c>
    </row>
    <row r="4508">
      <c r="A4508" s="1" t="s">
        <v>4455</v>
      </c>
      <c r="B4508" s="2" t="str">
        <f>IFERROR(__xludf.DUMMYFUNCTION("GOOGLETRANSLATE(A4508,""en"",""hi"")"),"मासूम फेस स्टॉक फोटो वाली एक लड़की")</f>
        <v>मासूम फेस स्टॉक फोटो वाली एक लड़की</v>
      </c>
    </row>
    <row r="4509">
      <c r="A4509" s="1" t="s">
        <v>4456</v>
      </c>
      <c r="B4509" s="2" t="str">
        <f>IFERROR(__xludf.DUMMYFUNCTION("GOOGLETRANSLATE(A4509,""en"",""hi"")"),"द्रव्यमान की इकाई द्वारा भोजन")</f>
        <v>द्रव्यमान की इकाई द्वारा भोजन</v>
      </c>
    </row>
    <row r="4510">
      <c r="A4510" s="1" t="s">
        <v>4457</v>
      </c>
      <c r="B4510" s="2" t="str">
        <f>IFERROR(__xludf.DUMMYFUNCTION("GOOGLETRANSLATE(A4510,""en"",""hi"")"),"कार्टून शैली में किए गए पृथक पृष्ठभूमि पर सर्कल आकार के अंदर बंदर रिंच सेट को प्रस्तुत करने वाले दस्ताने वाले दस्ताने के साथ प्लंबर का चित्रण।")</f>
        <v>कार्टून शैली में किए गए पृथक पृष्ठभूमि पर सर्कल आकार के अंदर बंदर रिंच सेट को प्रस्तुत करने वाले दस्ताने वाले दस्ताने के साथ प्लंबर का चित्रण।</v>
      </c>
    </row>
    <row r="4511">
      <c r="A4511" s="1" t="s">
        <v>4458</v>
      </c>
      <c r="B4511" s="2" t="str">
        <f>IFERROR(__xludf.DUMMYFUNCTION("GOOGLETRANSLATE(A4511,""en"",""hi"")"),"छोटे पक्षी और उपहार के साथ प्यारा क्रिसमस हिरण।")</f>
        <v>छोटे पक्षी और उपहार के साथ प्यारा क्रिसमस हिरण।</v>
      </c>
    </row>
    <row r="4512">
      <c r="A4512" s="1" t="s">
        <v>4459</v>
      </c>
      <c r="B4512" s="2" t="str">
        <f>IFERROR(__xludf.DUMMYFUNCTION("GOOGLETRANSLATE(A4512,""en"",""hi"")"),"साइप्रस पेड़ के नीचे से स्मारक।")</f>
        <v>साइप्रस पेड़ के नीचे से स्मारक।</v>
      </c>
    </row>
    <row r="4513">
      <c r="A4513" s="1" t="s">
        <v>4460</v>
      </c>
      <c r="B4513" s="2" t="str">
        <f>IFERROR(__xludf.DUMMYFUNCTION("GOOGLETRANSLATE(A4513,""en"",""hi"")"),"देहाती तत्वों वाला एक घर")</f>
        <v>देहाती तत्वों वाला एक घर</v>
      </c>
    </row>
    <row r="4514">
      <c r="A4514" s="1" t="s">
        <v>4461</v>
      </c>
      <c r="B4514" s="2" t="str">
        <f>IFERROR(__xludf.DUMMYFUNCTION("GOOGLETRANSLATE(A4514,""en"",""hi"")"),"मुख्य केंद्र में सजावटी क्रिसमस के पेड़ के साथ रंगीन बाजार")</f>
        <v>मुख्य केंद्र में सजावटी क्रिसमस के पेड़ के साथ रंगीन बाजार</v>
      </c>
    </row>
    <row r="4515">
      <c r="A4515" s="1" t="s">
        <v>4462</v>
      </c>
      <c r="B4515" s="2" t="str">
        <f>IFERROR(__xludf.DUMMYFUNCTION("GOOGLETRANSLATE(A4515,""en"",""hi"")"),"सभी को यह सोचने में मूर्ख बनाओ कि आप इसे एक अशुद्ध बॉब में खींचकर अपने लंबे बालों को दूर कर चुके हैं।")</f>
        <v>सभी को यह सोचने में मूर्ख बनाओ कि आप इसे एक अशुद्ध बॉब में खींचकर अपने लंबे बालों को दूर कर चुके हैं।</v>
      </c>
    </row>
    <row r="4516">
      <c r="A4516" s="1" t="s">
        <v>4463</v>
      </c>
      <c r="B4516" s="2" t="str">
        <f>IFERROR(__xludf.DUMMYFUNCTION("GOOGLETRANSLATE(A4516,""en"",""hi"")"),"बिल्ली लेट गई और कैमरे को देख रही थी")</f>
        <v>बिल्ली लेट गई और कैमरे को देख रही थी</v>
      </c>
    </row>
    <row r="4517">
      <c r="A4517" s="1" t="s">
        <v>4464</v>
      </c>
      <c r="B4517" s="2" t="str">
        <f>IFERROR(__xludf.DUMMYFUNCTION("GOOGLETRANSLATE(A4517,""en"",""hi"")"),"एक एथलेटिक स्कीयर रिप्स ताजा पाउडर एक धूप दिन पर बदल जाता है")</f>
        <v>एक एथलेटिक स्कीयर रिप्स ताजा पाउडर एक धूप दिन पर बदल जाता है</v>
      </c>
    </row>
    <row r="4518">
      <c r="A4518" s="1" t="s">
        <v>4465</v>
      </c>
      <c r="B4518" s="2" t="str">
        <f>IFERROR(__xludf.DUMMYFUNCTION("GOOGLETRANSLATE(A4518,""en"",""hi"")"),"पर्यावरण पर न्यूनतम प्रभाव वाले जंगल में केबिन")</f>
        <v>पर्यावरण पर न्यूनतम प्रभाव वाले जंगल में केबिन</v>
      </c>
    </row>
    <row r="4519">
      <c r="A4519" s="1" t="s">
        <v>4466</v>
      </c>
      <c r="B4519" s="2" t="str">
        <f>IFERROR(__xludf.DUMMYFUNCTION("GOOGLETRANSLATE(A4519,""en"",""hi"")"),"एक युवा महिला का पोर्ट्रेट एक पारंपरिक हेडकार्फ पहने हुए")</f>
        <v>एक युवा महिला का पोर्ट्रेट एक पारंपरिक हेडकार्फ पहने हुए</v>
      </c>
    </row>
    <row r="4520">
      <c r="A4520" s="1" t="s">
        <v>4467</v>
      </c>
      <c r="B4520" s="2" t="str">
        <f>IFERROR(__xludf.DUMMYFUNCTION("GOOGLETRANSLATE(A4520,""en"",""hi"")"),"बीच में स्टार के साथ बड़ा और छोटा पानी गिरता है")</f>
        <v>बीच में स्टार के साथ बड़ा और छोटा पानी गिरता है</v>
      </c>
    </row>
    <row r="4521">
      <c r="A4521" s="1" t="s">
        <v>4468</v>
      </c>
      <c r="B4521" s="2" t="str">
        <f>IFERROR(__xludf.DUMMYFUNCTION("GOOGLETRANSLATE(A4521,""en"",""hi"")"),"ओलंपस फैशन वीक के दौरान स्प्रिंग फैशन शो में लेखक सामने की ओर बन गया।")</f>
        <v>ओलंपस फैशन वीक के दौरान स्प्रिंग फैशन शो में लेखक सामने की ओर बन गया।</v>
      </c>
    </row>
    <row r="4522">
      <c r="A4522" s="1" t="s">
        <v>4469</v>
      </c>
      <c r="B4522" s="2" t="str">
        <f>IFERROR(__xludf.DUMMYFUNCTION("GOOGLETRANSLATE(A4522,""en"",""hi"")"),"फिल्म से उल्लू को खोदना")</f>
        <v>फिल्म से उल्लू को खोदना</v>
      </c>
    </row>
    <row r="4523">
      <c r="A4523" s="1" t="s">
        <v>4470</v>
      </c>
      <c r="B4523" s="2" t="str">
        <f>IFERROR(__xludf.DUMMYFUNCTION("GOOGLETRANSLATE(A4523,""en"",""hi"")"),"एक सुंदर परिसर के साथ, आप लगभग भूल जाते हैं कि आप फिल्मांकन स्थान द्वारा सही हैं।")</f>
        <v>एक सुंदर परिसर के साथ, आप लगभग भूल जाते हैं कि आप फिल्मांकन स्थान द्वारा सही हैं।</v>
      </c>
    </row>
    <row r="4524">
      <c r="A4524" s="1" t="s">
        <v>4471</v>
      </c>
      <c r="B4524" s="2" t="str">
        <f>IFERROR(__xludf.DUMMYFUNCTION("GOOGLETRANSLATE(A4524,""en"",""hi"")"),"बिल्ली सोफे पर लेट रही")</f>
        <v>बिल्ली सोफे पर लेट रही</v>
      </c>
    </row>
    <row r="4525">
      <c r="A4525" s="1" t="s">
        <v>4472</v>
      </c>
      <c r="B4525" s="2" t="str">
        <f>IFERROR(__xludf.DUMMYFUNCTION("GOOGLETRANSLATE(A4525,""en"",""hi"")"),"एक सफेद पृष्ठभूमि पर फल, टेंगेरिन और नाशपाती झूठ")</f>
        <v>एक सफेद पृष्ठभूमि पर फल, टेंगेरिन और नाशपाती झूठ</v>
      </c>
    </row>
    <row r="4526">
      <c r="A4526" s="1" t="s">
        <v>4473</v>
      </c>
      <c r="B4526" s="2" t="str">
        <f>IFERROR(__xludf.DUMMYFUNCTION("GOOGLETRANSLATE(A4526,""en"",""hi"")"),"सूरज पवन टरबाइन पर सेट करता है")</f>
        <v>सूरज पवन टरबाइन पर सेट करता है</v>
      </c>
    </row>
    <row r="4527">
      <c r="A4527" s="1" t="s">
        <v>4474</v>
      </c>
      <c r="B4527" s="2" t="str">
        <f>IFERROR(__xludf.DUMMYFUNCTION("GOOGLETRANSLATE(A4527,""en"",""hi"")"),"सुंदर फूल का एक करीबी दृश्य")</f>
        <v>सुंदर फूल का एक करीबी दृश्य</v>
      </c>
    </row>
    <row r="4528">
      <c r="A4528" s="1" t="s">
        <v>4475</v>
      </c>
      <c r="B4528" s="2" t="str">
        <f>IFERROR(__xludf.DUMMYFUNCTION("GOOGLETRANSLATE(A4528,""en"",""hi"")"),"फिल्म निदेशक उत्सव के दौरान प्रीमियर में भाग लेते हैं")</f>
        <v>फिल्म निदेशक उत्सव के दौरान प्रीमियर में भाग लेते हैं</v>
      </c>
    </row>
    <row r="4529">
      <c r="A4529" s="1" t="s">
        <v>4476</v>
      </c>
      <c r="B4529" s="2" t="str">
        <f>IFERROR(__xludf.DUMMYFUNCTION("GOOGLETRANSLATE(A4529,""en"",""hi"")"),"चित्रकारी कलाकार के साथ एक महिला का पोर्ट्रेट")</f>
        <v>चित्रकारी कलाकार के साथ एक महिला का पोर्ट्रेट</v>
      </c>
    </row>
    <row r="4530">
      <c r="A4530" s="1" t="s">
        <v>4477</v>
      </c>
      <c r="B4530" s="2" t="str">
        <f>IFERROR(__xludf.DUMMYFUNCTION("GOOGLETRANSLATE(A4530,""en"",""hi"")"),"शरद ऋतु में एक खेत पर परिवार।")</f>
        <v>शरद ऋतु में एक खेत पर परिवार।</v>
      </c>
    </row>
    <row r="4531">
      <c r="A4531" s="1" t="s">
        <v>4478</v>
      </c>
      <c r="B4531" s="2" t="str">
        <f>IFERROR(__xludf.DUMMYFUNCTION("GOOGLETRANSLATE(A4531,""en"",""hi"")"),"मूर्तिकला कलाकार के हिस्से के रूप में आज एक कोच को छत पर क्रेन द्वारा फहराया जाता है")</f>
        <v>मूर्तिकला कलाकार के हिस्से के रूप में आज एक कोच को छत पर क्रेन द्वारा फहराया जाता है</v>
      </c>
    </row>
    <row r="4532">
      <c r="A4532" s="1" t="s">
        <v>4479</v>
      </c>
      <c r="B4532" s="2" t="str">
        <f>IFERROR(__xludf.DUMMYFUNCTION("GOOGLETRANSLATE(A4532,""en"",""hi"")"),"एक सफेद पृष्ठभूमि पर बगीचे में रंगीन गुब्बारे का चित्रण")</f>
        <v>एक सफेद पृष्ठभूमि पर बगीचे में रंगीन गुब्बारे का चित्रण</v>
      </c>
    </row>
    <row r="4533">
      <c r="A4533" s="1" t="s">
        <v>4480</v>
      </c>
      <c r="B4533" s="2" t="str">
        <f>IFERROR(__xludf.DUMMYFUNCTION("GOOGLETRANSLATE(A4533,""en"",""hi"")"),"युवा जोड़े चलने और शहर में बात करते हुए")</f>
        <v>युवा जोड़े चलने और शहर में बात करते हुए</v>
      </c>
    </row>
    <row r="4534">
      <c r="A4534" s="1" t="s">
        <v>4481</v>
      </c>
      <c r="B4534" s="2" t="str">
        <f>IFERROR(__xludf.DUMMYFUNCTION("GOOGLETRANSLATE(A4534,""en"",""hi"")"),"एक सफेद पृष्ठभूमि पर केले सीमा का निर्बाध पैटर्न")</f>
        <v>एक सफेद पृष्ठभूमि पर केले सीमा का निर्बाध पैटर्न</v>
      </c>
    </row>
    <row r="4535">
      <c r="A4535" s="1" t="s">
        <v>4482</v>
      </c>
      <c r="B4535" s="2" t="str">
        <f>IFERROR(__xludf.DUMMYFUNCTION("GOOGLETRANSLATE(A4535,""en"",""hi"")"),"प्रशंसकों ने रविवार को खेल टीम के खिलाफ खेल के दौरान ध्वज की लहर की।")</f>
        <v>प्रशंसकों ने रविवार को खेल टीम के खिलाफ खेल के दौरान ध्वज की लहर की।</v>
      </c>
    </row>
    <row r="4536">
      <c r="A4536" s="1" t="s">
        <v>4483</v>
      </c>
      <c r="B4536" s="2" t="str">
        <f>IFERROR(__xludf.DUMMYFUNCTION("GOOGLETRANSLATE(A4536,""en"",""hi"")"),"व्यवसायी और अतिथि संगीत समारोह में भाग लेते हैं।")</f>
        <v>व्यवसायी और अतिथि संगीत समारोह में भाग लेते हैं।</v>
      </c>
    </row>
    <row r="4537">
      <c r="A4537" s="1" t="s">
        <v>4484</v>
      </c>
      <c r="B4537" s="2" t="str">
        <f>IFERROR(__xludf.DUMMYFUNCTION("GOOGLETRANSLATE(A4537,""en"",""hi"")"),"अपने बच्चों के साथ कैरोसेल पर सेलिब्रिटी")</f>
        <v>अपने बच्चों के साथ कैरोसेल पर सेलिब्रिटी</v>
      </c>
    </row>
    <row r="4538">
      <c r="A4538" s="1" t="s">
        <v>4485</v>
      </c>
      <c r="B4538" s="2" t="str">
        <f>IFERROR(__xludf.DUMMYFUNCTION("GOOGLETRANSLATE(A4538,""en"",""hi"")"),"एक प्रवासी पुलिस के साथ संघर्ष करने से पहले एक अस्थायी शिविर छोड़ने के लिए मजबूर होने के बाद पुलिस के साथ संघर्ष किया जाता है")</f>
        <v>एक प्रवासी पुलिस के साथ संघर्ष करने से पहले एक अस्थायी शिविर छोड़ने के लिए मजबूर होने के बाद पुलिस के साथ संघर्ष किया जाता है</v>
      </c>
    </row>
    <row r="4539">
      <c r="A4539" s="1" t="s">
        <v>4486</v>
      </c>
      <c r="B4539" s="2" t="str">
        <f>IFERROR(__xludf.DUMMYFUNCTION("GOOGLETRANSLATE(A4539,""en"",""hi"")"),"एक शहर सबसे बड़ा और सबसे अधिक आबादी वाला शहर है।")</f>
        <v>एक शहर सबसे बड़ा और सबसे अधिक आबादी वाला शहर है।</v>
      </c>
    </row>
    <row r="4540">
      <c r="A4540" s="1" t="s">
        <v>4487</v>
      </c>
      <c r="B4540" s="2" t="str">
        <f>IFERROR(__xludf.DUMMYFUNCTION("GOOGLETRANSLATE(A4540,""en"",""hi"")"),"लेकिन संकेत ने कहा कि यह ठीक था!")</f>
        <v>लेकिन संकेत ने कहा कि यह ठीक था!</v>
      </c>
    </row>
    <row r="4541">
      <c r="A4541" s="1" t="s">
        <v>4488</v>
      </c>
      <c r="B4541" s="2" t="str">
        <f>IFERROR(__xludf.DUMMYFUNCTION("GOOGLETRANSLATE(A4541,""en"",""hi"")"),"अंतिम वसंत बगीचे से टमाटर खा रहा है")</f>
        <v>अंतिम वसंत बगीचे से टमाटर खा रहा है</v>
      </c>
    </row>
    <row r="4542">
      <c r="A4542" s="1" t="s">
        <v>4489</v>
      </c>
      <c r="B4542" s="2" t="str">
        <f>IFERROR(__xludf.DUMMYFUNCTION("GOOGLETRANSLATE(A4542,""en"",""hi"")"),"एक युवा महिला के पैर जैसे वह समुद्र तट पर कुछ चट्टानों पर खड़ी है")</f>
        <v>एक युवा महिला के पैर जैसे वह समुद्र तट पर कुछ चट्टानों पर खड़ी है</v>
      </c>
    </row>
    <row r="4543">
      <c r="A4543" s="1" t="s">
        <v>4490</v>
      </c>
      <c r="B4543" s="2" t="str">
        <f>IFERROR(__xludf.DUMMYFUNCTION("GOOGLETRANSLATE(A4543,""en"",""hi"")"),"अवकाश - एक शिविर तम्बू के बगल में स्थित युवा लड़की")</f>
        <v>अवकाश - एक शिविर तम्बू के बगल में स्थित युवा लड़की</v>
      </c>
    </row>
    <row r="4544">
      <c r="A4544" s="1" t="s">
        <v>4491</v>
      </c>
      <c r="B4544" s="2" t="str">
        <f>IFERROR(__xludf.DUMMYFUNCTION("GOOGLETRANSLATE(A4544,""en"",""hi"")"),"क्रिसमस उपहार विचार - पुरुषों के लिए महान उपहार विचार - आपकी सूची में हर आदमी के लिए थोड़ा सा।")</f>
        <v>क्रिसमस उपहार विचार - पुरुषों के लिए महान उपहार विचार - आपकी सूची में हर आदमी के लिए थोड़ा सा।</v>
      </c>
    </row>
    <row r="4545">
      <c r="A4545" s="1" t="s">
        <v>4492</v>
      </c>
      <c r="B4545" s="2" t="str">
        <f>IFERROR(__xludf.DUMMYFUNCTION("GOOGLETRANSLATE(A4545,""en"",""hi"")"),"घोषणा के आगे देश के बाहर प्रदर्शनकारियों")</f>
        <v>घोषणा के आगे देश के बाहर प्रदर्शनकारियों</v>
      </c>
    </row>
    <row r="4546">
      <c r="A4546" s="1" t="s">
        <v>4493</v>
      </c>
      <c r="B4546" s="2" t="str">
        <f>IFERROR(__xludf.DUMMYFUNCTION("GOOGLETRANSLATE(A4546,""en"",""hi"")"),"इंटीरियर की जांच के बाद संगठन नेता और महान व्यक्ति हेलीकॉप्टर से नीचे उतर गए।")</f>
        <v>इंटीरियर की जांच के बाद संगठन नेता और महान व्यक्ति हेलीकॉप्टर से नीचे उतर गए।</v>
      </c>
    </row>
    <row r="4547">
      <c r="A4547" s="1" t="s">
        <v>4494</v>
      </c>
      <c r="B4547" s="2" t="str">
        <f>IFERROR(__xludf.DUMMYFUNCTION("GOOGLETRANSLATE(A4547,""en"",""hi"")"),"सरासर गाउन एक मोर से प्रेरित है, और एक केप के साथ पूरा हो जाता है")</f>
        <v>सरासर गाउन एक मोर से प्रेरित है, और एक केप के साथ पूरा हो जाता है</v>
      </c>
    </row>
    <row r="4548">
      <c r="A4548" s="1" t="s">
        <v>4495</v>
      </c>
      <c r="B4548" s="2" t="str">
        <f>IFERROR(__xludf.DUMMYFUNCTION("GOOGLETRANSLATE(A4548,""en"",""hi"")"),"पारंपरिक पॉप कलाकार पार्टी में भाग लेते हैं")</f>
        <v>पारंपरिक पॉप कलाकार पार्टी में भाग लेते हैं</v>
      </c>
    </row>
    <row r="4549">
      <c r="A4549" s="1" t="s">
        <v>4496</v>
      </c>
      <c r="B4549" s="2" t="str">
        <f>IFERROR(__xludf.DUMMYFUNCTION("GOOGLETRANSLATE(A4549,""en"",""hi"")"),"वॉटरकलर क्रिसमस कार्ड - जल रंग के साथ मास्किंग तरल पदार्थ पर चित्रकारी")</f>
        <v>वॉटरकलर क्रिसमस कार्ड - जल रंग के साथ मास्किंग तरल पदार्थ पर चित्रकारी</v>
      </c>
    </row>
    <row r="4550">
      <c r="A4550" s="1" t="s">
        <v>4497</v>
      </c>
      <c r="B4550" s="2" t="str">
        <f>IFERROR(__xludf.DUMMYFUNCTION("GOOGLETRANSLATE(A4550,""en"",""hi"")"),"देखें कि फेंक तकिए के साथ सजावट किसी भी कमरे की भावना को बदल सकती है।")</f>
        <v>देखें कि फेंक तकिए के साथ सजावट किसी भी कमरे की भावना को बदल सकती है।</v>
      </c>
    </row>
    <row r="4551">
      <c r="A4551" s="1" t="s">
        <v>4498</v>
      </c>
      <c r="B4551" s="2" t="str">
        <f>IFERROR(__xludf.DUMMYFUNCTION("GOOGLETRANSLATE(A4551,""en"",""hi"")"),"निर्बाध पैटर्न का एक सेट")</f>
        <v>निर्बाध पैटर्न का एक सेट</v>
      </c>
    </row>
    <row r="4552">
      <c r="A4552" s="1" t="s">
        <v>4499</v>
      </c>
      <c r="B4552" s="2" t="str">
        <f>IFERROR(__xludf.DUMMYFUNCTION("GOOGLETRANSLATE(A4552,""en"",""hi"")"),"महान शीर्षक, और व्यक्ति को देखा जाता है।")</f>
        <v>महान शीर्षक, और व्यक्ति को देखा जाता है।</v>
      </c>
    </row>
    <row r="4553">
      <c r="A4553" s="1" t="s">
        <v>4500</v>
      </c>
      <c r="B4553" s="2" t="str">
        <f>IFERROR(__xludf.DUMMYFUNCTION("GOOGLETRANSLATE(A4553,""en"",""hi"")"),"एक कंप्यूटर के साथ फर्श पर झूठ बोल रही है")</f>
        <v>एक कंप्यूटर के साथ फर्श पर झूठ बोल रही है</v>
      </c>
    </row>
    <row r="4554">
      <c r="A4554" s="1" t="s">
        <v>4501</v>
      </c>
      <c r="B4554" s="2" t="str">
        <f>IFERROR(__xludf.DUMMYFUNCTION("GOOGLETRANSLATE(A4554,""en"",""hi"")"),"हार्ड रॉक कलाकार मंच पर प्रदर्शन करता है")</f>
        <v>हार्ड रॉक कलाकार मंच पर प्रदर्शन करता है</v>
      </c>
    </row>
    <row r="4555">
      <c r="A4555" s="1" t="s">
        <v>4502</v>
      </c>
      <c r="B4555" s="2" t="str">
        <f>IFERROR(__xludf.DUMMYFUNCTION("GOOGLETRANSLATE(A4555,""en"",""hi"")"),"हवा की दिशा में चलने वाली छोटी तरंगों वाली पानी की सतह")</f>
        <v>हवा की दिशा में चलने वाली छोटी तरंगों वाली पानी की सतह</v>
      </c>
    </row>
    <row r="4556">
      <c r="A4556" s="1" t="s">
        <v>4503</v>
      </c>
      <c r="B4556" s="2" t="str">
        <f>IFERROR(__xludf.DUMMYFUNCTION("GOOGLETRANSLATE(A4556,""en"",""hi"")"),"फैशन वीक के दौरान फैशन शो में एक मॉडल रनवे चलता है")</f>
        <v>फैशन वीक के दौरान फैशन शो में एक मॉडल रनवे चलता है</v>
      </c>
    </row>
    <row r="4557">
      <c r="A4557" s="1" t="s">
        <v>4504</v>
      </c>
      <c r="B4557" s="2" t="str">
        <f>IFERROR(__xludf.DUMMYFUNCTION("GOOGLETRANSLATE(A4557,""en"",""hi"")"),"इससे पहले: रसोई घर के बाकी हिस्सों से छोटा और अधिक कट गया था।")</f>
        <v>इससे पहले: रसोई घर के बाकी हिस्सों से छोटा और अधिक कट गया था।</v>
      </c>
    </row>
    <row r="4558">
      <c r="A4558" s="1" t="s">
        <v>4505</v>
      </c>
      <c r="B4558" s="2" t="str">
        <f>IFERROR(__xludf.DUMMYFUNCTION("GOOGLETRANSLATE(A4558,""en"",""hi"")"),"कैलेंडर के लिए एक फोटो शूट के दौरान एक कुत्ते के साथ आइस हॉकी डिफेंसमैन")</f>
        <v>कैलेंडर के लिए एक फोटो शूट के दौरान एक कुत्ते के साथ आइस हॉकी डिफेंसमैन</v>
      </c>
    </row>
    <row r="4559">
      <c r="A4559" s="1" t="s">
        <v>4506</v>
      </c>
      <c r="B4559" s="2" t="str">
        <f>IFERROR(__xludf.DUMMYFUNCTION("GOOGLETRANSLATE(A4559,""en"",""hi"")"),"सभी उच्च वृद्धि कार्यालय भवनों को देखा जा सकता है")</f>
        <v>सभी उच्च वृद्धि कार्यालय भवनों को देखा जा सकता है</v>
      </c>
    </row>
    <row r="4560">
      <c r="A4560" s="1" t="s">
        <v>4507</v>
      </c>
      <c r="B4560" s="2" t="str">
        <f>IFERROR(__xludf.DUMMYFUNCTION("GOOGLETRANSLATE(A4560,""en"",""hi"")"),"प्रशिक्षण सत्र के दौरान कार्रवाई में सॉकर प्लेयर।")</f>
        <v>प्रशिक्षण सत्र के दौरान कार्रवाई में सॉकर प्लेयर।</v>
      </c>
    </row>
    <row r="4561">
      <c r="A4561" s="1" t="s">
        <v>4508</v>
      </c>
      <c r="B4561" s="2" t="str">
        <f>IFERROR(__xludf.DUMMYFUNCTION("GOOGLETRANSLATE(A4561,""en"",""hi"")"),"शहर के आसपास के एक दृश्य।")</f>
        <v>शहर के आसपास के एक दृश्य।</v>
      </c>
    </row>
    <row r="4562">
      <c r="A4562" s="1" t="s">
        <v>4509</v>
      </c>
      <c r="B4562" s="2" t="str">
        <f>IFERROR(__xludf.DUMMYFUNCTION("GOOGLETRANSLATE(A4562,""en"",""hi"")"),"पर्यटक आकर्षण के ऊपर शरद के पत्ते")</f>
        <v>पर्यटक आकर्षण के ऊपर शरद के पत्ते</v>
      </c>
    </row>
    <row r="4563">
      <c r="A4563" s="1" t="s">
        <v>4510</v>
      </c>
      <c r="B4563" s="2" t="str">
        <f>IFERROR(__xludf.DUMMYFUNCTION("GOOGLETRANSLATE(A4563,""en"",""hi"")"),"खेल से पहले ओलंपिक एथलीट गर्म हो जाता है।")</f>
        <v>खेल से पहले ओलंपिक एथलीट गर्म हो जाता है।</v>
      </c>
    </row>
    <row r="4564">
      <c r="A4564" s="1" t="s">
        <v>4511</v>
      </c>
      <c r="B4564" s="2" t="str">
        <f>IFERROR(__xludf.DUMMYFUNCTION("GOOGLETRANSLATE(A4564,""en"",""hi"")"),"एक नीली पृष्ठभूमि पर सफेद खरगोश और ईस्टर अंडे के साथ ग्रीटिंग कार्ड")</f>
        <v>एक नीली पृष्ठभूमि पर सफेद खरगोश और ईस्टर अंडे के साथ ग्रीटिंग कार्ड</v>
      </c>
    </row>
    <row r="4565">
      <c r="A4565" s="1" t="s">
        <v>4512</v>
      </c>
      <c r="B4565" s="2" t="str">
        <f>IFERROR(__xludf.DUMMYFUNCTION("GOOGLETRANSLATE(A4565,""en"",""hi"")"),"मैं अभी भी कुछ उपहारों पर काम कर रहा हूं लेकिन जैसे ही मैं उनके साथ समाप्त हो गया हूं, वे मेरे पेड़ के नीचे बैठे होंगे।")</f>
        <v>मैं अभी भी कुछ उपहारों पर काम कर रहा हूं लेकिन जैसे ही मैं उनके साथ समाप्त हो गया हूं, वे मेरे पेड़ के नीचे बैठे होंगे।</v>
      </c>
    </row>
    <row r="4566">
      <c r="A4566" s="1" t="s">
        <v>4513</v>
      </c>
      <c r="B4566" s="2" t="str">
        <f>IFERROR(__xludf.DUMMYFUNCTION("GOOGLETRANSLATE(A4566,""en"",""hi"")"),"क्रेटर लेक द्वारा एक गांव का हवाई दृश्य")</f>
        <v>क्रेटर लेक द्वारा एक गांव का हवाई दृश्य</v>
      </c>
    </row>
    <row r="4567">
      <c r="A4567" s="1" t="s">
        <v>4514</v>
      </c>
      <c r="B4567" s="2" t="str">
        <f>IFERROR(__xludf.DUMMYFUNCTION("GOOGLETRANSLATE(A4567,""en"",""hi"")"),"लोगों की भीड़ स्मारक में गोल संरचना इकट्ठा करती है")</f>
        <v>लोगों की भीड़ स्मारक में गोल संरचना इकट्ठा करती है</v>
      </c>
    </row>
    <row r="4568">
      <c r="A4568" s="1" t="s">
        <v>4515</v>
      </c>
      <c r="B4568" s="2" t="str">
        <f>IFERROR(__xludf.DUMMYFUNCTION("GOOGLETRANSLATE(A4568,""en"",""hi"")"),"अपने नए अवकाश घर के लिए नमस्ते कहो!")</f>
        <v>अपने नए अवकाश घर के लिए नमस्ते कहो!</v>
      </c>
    </row>
    <row r="4569">
      <c r="A4569" s="1" t="s">
        <v>4516</v>
      </c>
      <c r="B4569" s="2" t="str">
        <f>IFERROR(__xludf.DUMMYFUNCTION("GOOGLETRANSLATE(A4569,""en"",""hi"")"),"मैं एक चीज़बर्गर की तरह d के साथ कोई पनीर व्यक्ति के लिए मुझे चार्ज करता हूं")</f>
        <v>मैं एक चीज़बर्गर की तरह d के साथ कोई पनीर व्यक्ति के लिए मुझे चार्ज करता हूं</v>
      </c>
    </row>
    <row r="4570">
      <c r="A4570" s="1" t="s">
        <v>4517</v>
      </c>
      <c r="B4570" s="2" t="str">
        <f>IFERROR(__xludf.DUMMYFUNCTION("GOOGLETRANSLATE(A4570,""en"",""hi"")"),"एक पहाड़ी गाँव में पारंपरिक सड़क")</f>
        <v>एक पहाड़ी गाँव में पारंपरिक सड़क</v>
      </c>
    </row>
    <row r="4571">
      <c r="A4571" s="1" t="s">
        <v>4518</v>
      </c>
      <c r="B4571" s="2" t="str">
        <f>IFERROR(__xludf.DUMMYFUNCTION("GOOGLETRANSLATE(A4571,""en"",""hi"")"),"एक प्राचीन घर में धातु जाली के साथ लकड़ी के दरवाजे और खिड़कियां")</f>
        <v>एक प्राचीन घर में धातु जाली के साथ लकड़ी के दरवाजे और खिड़कियां</v>
      </c>
    </row>
    <row r="4572">
      <c r="A4572" s="1" t="s">
        <v>4519</v>
      </c>
      <c r="B4572" s="2" t="str">
        <f>IFERROR(__xludf.DUMMYFUNCTION("GOOGLETRANSLATE(A4572,""en"",""hi"")"),"व्यक्ति: एक स्वस्थ दिल के लिए खाने के लिए खाद्य पदार्थ")</f>
        <v>व्यक्ति: एक स्वस्थ दिल के लिए खाने के लिए खाद्य पदार्थ</v>
      </c>
    </row>
    <row r="4573">
      <c r="A4573" s="1" t="s">
        <v>4520</v>
      </c>
      <c r="B4573" s="2" t="str">
        <f>IFERROR(__xludf.DUMMYFUNCTION("GOOGLETRANSLATE(A4573,""en"",""hi"")"),"उद्धरण के साथ एक अच्छा दिन है जिसमें हाथ से पेंट गुलाबी गुलाब और छुट्टी के लिए लेबल पत्ते हैं")</f>
        <v>उद्धरण के साथ एक अच्छा दिन है जिसमें हाथ से पेंट गुलाबी गुलाब और छुट्टी के लिए लेबल पत्ते हैं</v>
      </c>
    </row>
    <row r="4574">
      <c r="A4574" s="1" t="s">
        <v>4521</v>
      </c>
      <c r="B4574" s="2" t="str">
        <f>IFERROR(__xludf.DUMMYFUNCTION("GOOGLETRANSLATE(A4574,""en"",""hi"")"),"लिटिल गर्ल गार्डन वॉटरिंग लेट्यूस में खड़ी है")</f>
        <v>लिटिल गर्ल गार्डन वॉटरिंग लेट्यूस में खड़ी है</v>
      </c>
    </row>
    <row r="4575">
      <c r="A4575" s="1" t="s">
        <v>4522</v>
      </c>
      <c r="B4575" s="2" t="str">
        <f>IFERROR(__xludf.DUMMYFUNCTION("GOOGLETRANSLATE(A4575,""en"",""hi"")"),"एपिसोड स्केच के दौरान चित्रित")</f>
        <v>एपिसोड स्केच के दौरान चित्रित</v>
      </c>
    </row>
    <row r="4576">
      <c r="A4576" s="1" t="s">
        <v>4523</v>
      </c>
      <c r="B4576" s="2" t="str">
        <f>IFERROR(__xludf.DUMMYFUNCTION("GOOGLETRANSLATE(A4576,""en"",""hi"")"),"लड़ाकू जेट और जेट सेनानी प्रदर्शन उड़ान")</f>
        <v>लड़ाकू जेट और जेट सेनानी प्रदर्शन उड़ान</v>
      </c>
    </row>
    <row r="4577">
      <c r="A4577" s="1" t="s">
        <v>4524</v>
      </c>
      <c r="B4577" s="2" t="str">
        <f>IFERROR(__xludf.DUMMYFUNCTION("GOOGLETRANSLATE(A4577,""en"",""hi"")"),"एक शॉपिंग मॉल में कपड़े देख रही महिला")</f>
        <v>एक शॉपिंग मॉल में कपड़े देख रही महिला</v>
      </c>
    </row>
    <row r="4578">
      <c r="A4578" s="1" t="s">
        <v>4525</v>
      </c>
      <c r="B4578" s="2" t="str">
        <f>IFERROR(__xludf.DUMMYFUNCTION("GOOGLETRANSLATE(A4578,""en"",""hi"")"),"आइस हॉकी राइट विंगर, वामपंथी राउंड मैच के दौरान देश के खिलाफ स्कोरिंग के बाद अपने साथियों के साथ मनाता है।")</f>
        <v>आइस हॉकी राइट विंगर, वामपंथी राउंड मैच के दौरान देश के खिलाफ स्कोरिंग के बाद अपने साथियों के साथ मनाता है।</v>
      </c>
    </row>
    <row r="4579">
      <c r="A4579" s="1" t="s">
        <v>4526</v>
      </c>
      <c r="B4579" s="2" t="str">
        <f>IFERROR(__xludf.DUMMYFUNCTION("GOOGLETRANSLATE(A4579,""en"",""hi"")"),"बेंच पर टैबलेट के साथ काम करने वाली महिला और आदमी।")</f>
        <v>बेंच पर टैबलेट के साथ काम करने वाली महिला और आदमी।</v>
      </c>
    </row>
    <row r="4580">
      <c r="A4580" s="1" t="s">
        <v>4527</v>
      </c>
      <c r="B4580" s="2" t="str">
        <f>IFERROR(__xludf.DUMMYFUNCTION("GOOGLETRANSLATE(A4580,""en"",""hi"")"),"अभिनेता ने ऑटोग्राफ पर हस्ताक्षर किए और अपने नवीनतम की प्रीमियर रिलीज से पहले विदेशों में प्रशंसकों के साथ तस्वीरें लीं")</f>
        <v>अभिनेता ने ऑटोग्राफ पर हस्ताक्षर किए और अपने नवीनतम की प्रीमियर रिलीज से पहले विदेशों में प्रशंसकों के साथ तस्वीरें लीं</v>
      </c>
    </row>
    <row r="4581">
      <c r="A4581" s="1" t="s">
        <v>4528</v>
      </c>
      <c r="B4581" s="2" t="str">
        <f>IFERROR(__xludf.DUMMYFUNCTION("GOOGLETRANSLATE(A4581,""en"",""hi"")"),"आदमी एक गेहूं के मैदान से गुजरता है और कारों द्वारा यात्रा की गई सड़क पर जाता है")</f>
        <v>आदमी एक गेहूं के मैदान से गुजरता है और कारों द्वारा यात्रा की गई सड़क पर जाता है</v>
      </c>
    </row>
    <row r="4582">
      <c r="A4582" s="1" t="s">
        <v>4529</v>
      </c>
      <c r="B4582" s="2" t="str">
        <f>IFERROR(__xludf.DUMMYFUNCTION("GOOGLETRANSLATE(A4582,""en"",""hi"")"),"व्यक्ति फ्लास्क में छोड़ देता है।")</f>
        <v>व्यक्ति फ्लास्क में छोड़ देता है।</v>
      </c>
    </row>
    <row r="4583">
      <c r="A4583" s="1" t="s">
        <v>4530</v>
      </c>
      <c r="B4583" s="2" t="str">
        <f>IFERROR(__xludf.DUMMYFUNCTION("GOOGLETRANSLATE(A4583,""en"",""hi"")"),"एक सफेद पृष्ठभूमि पर उज्ज्वल क्रिसमस उपहार।")</f>
        <v>एक सफेद पृष्ठभूमि पर उज्ज्वल क्रिसमस उपहार।</v>
      </c>
    </row>
    <row r="4584">
      <c r="A4584" s="1" t="s">
        <v>4531</v>
      </c>
      <c r="B4584" s="2" t="str">
        <f>IFERROR(__xludf.DUMMYFUNCTION("GOOGLETRANSLATE(A4584,""en"",""hi"")"),"हीरे और छोटे वर्गों के रूप में ज्यामितीय तत्वों के वेक्टर निर्बाध दोहराव पैटर्न, रंगीन ज्यामितीय पृष्ठभूमि")</f>
        <v>हीरे और छोटे वर्गों के रूप में ज्यामितीय तत्वों के वेक्टर निर्बाध दोहराव पैटर्न, रंगीन ज्यामितीय पृष्ठभूमि</v>
      </c>
    </row>
    <row r="4585">
      <c r="A4585" s="1" t="s">
        <v>4532</v>
      </c>
      <c r="B4585" s="2" t="str">
        <f>IFERROR(__xludf.DUMMYFUNCTION("GOOGLETRANSLATE(A4585,""en"",""hi"")"),"घाट पर सूर्यास्त का इंतजार करने वाले पर्यटक")</f>
        <v>घाट पर सूर्यास्त का इंतजार करने वाले पर्यटक</v>
      </c>
    </row>
    <row r="4586">
      <c r="A4586" s="1" t="s">
        <v>4533</v>
      </c>
      <c r="B4586" s="2" t="str">
        <f>IFERROR(__xludf.DUMMYFUNCTION("GOOGLETRANSLATE(A4586,""en"",""hi"")"),"अधिकारियों का अनुमान है कि लोग वार्षिक मेले में भाग लेते हैं।")</f>
        <v>अधिकारियों का अनुमान है कि लोग वार्षिक मेले में भाग लेते हैं।</v>
      </c>
    </row>
    <row r="4587">
      <c r="A4587" s="1" t="s">
        <v>4534</v>
      </c>
      <c r="B4587" s="2" t="str">
        <f>IFERROR(__xludf.DUMMYFUNCTION("GOOGLETRANSLATE(A4587,""en"",""hi"")"),"व्यक्ति 3 के लिए चला गया - 4 रनडे के बाद के गेम में रन के साथ शैक्षिक संस्थान कैंपस ने सप्ताहांत श्रृंखला में अमेरिकी फुटबॉल टीम द्वारा बहने से बचाया।")</f>
        <v>व्यक्ति 3 के लिए चला गया - 4 रनडे के बाद के गेम में रन के साथ शैक्षिक संस्थान कैंपस ने सप्ताहांत श्रृंखला में अमेरिकी फुटबॉल टीम द्वारा बहने से बचाया।</v>
      </c>
    </row>
    <row r="4588">
      <c r="A4588" s="1" t="s">
        <v>4535</v>
      </c>
      <c r="B4588" s="2" t="str">
        <f>IFERROR(__xludf.DUMMYFUNCTION("GOOGLETRANSLATE(A4588,""en"",""hi"")"),"एक हरे रंग के कोट और नीले रंग में पतली जींस में आराम के लिए विकल्प।")</f>
        <v>एक हरे रंग के कोट और नीले रंग में पतली जींस में आराम के लिए विकल्प।</v>
      </c>
    </row>
    <row r="4589">
      <c r="A4589" s="1" t="s">
        <v>4536</v>
      </c>
      <c r="B4589" s="2" t="str">
        <f>IFERROR(__xludf.DUMMYFUNCTION("GOOGLETRANSLATE(A4589,""en"",""hi"")"),"लोमड़ी और छोटे राजकुमार ग्राफिक / चित्रण व्यक्ति द्वारा अब पोस्टर, कला प्रिंट और ग्रीटिंग कार्ड के रूप में खरीदते हैं ...")</f>
        <v>लोमड़ी और छोटे राजकुमार ग्राफिक / चित्रण व्यक्ति द्वारा अब पोस्टर, कला प्रिंट और ग्रीटिंग कार्ड के रूप में खरीदते हैं ...</v>
      </c>
    </row>
    <row r="4590">
      <c r="A4590" s="1" t="s">
        <v>4537</v>
      </c>
      <c r="B4590" s="2" t="str">
        <f>IFERROR(__xludf.DUMMYFUNCTION("GOOGLETRANSLATE(A4590,""en"",""hi"")"),"एक टोकरी में खाद्य पदार्थ और खाद्य उत्पाद")</f>
        <v>एक टोकरी में खाद्य पदार्थ और खाद्य उत्पाद</v>
      </c>
    </row>
    <row r="4591">
      <c r="A4591" s="1" t="s">
        <v>4538</v>
      </c>
      <c r="B4591" s="2" t="str">
        <f>IFERROR(__xludf.DUMMYFUNCTION("GOOGLETRANSLATE(A4591,""en"",""hi"")"),"शैली, फैशन और सौंदर्य के बारे में सब कुछ")</f>
        <v>शैली, फैशन और सौंदर्य के बारे में सब कुछ</v>
      </c>
    </row>
    <row r="4592">
      <c r="A4592" s="1" t="s">
        <v>4539</v>
      </c>
      <c r="B4592" s="2" t="str">
        <f>IFERROR(__xludf.DUMMYFUNCTION("GOOGLETRANSLATE(A4592,""en"",""hi"")"),"चिड़ियाघर में चीता की प्रशंसा करने वाले बच्चे")</f>
        <v>चिड़ियाघर में चीता की प्रशंसा करने वाले बच्चे</v>
      </c>
    </row>
    <row r="4593">
      <c r="A4593" s="1" t="s">
        <v>4540</v>
      </c>
      <c r="B4593" s="2" t="str">
        <f>IFERROR(__xludf.DUMMYFUNCTION("GOOGLETRANSLATE(A4593,""en"",""hi"")"),"सैनिकों की भीड़ के सामने बाईं ओर")</f>
        <v>सैनिकों की भीड़ के सामने बाईं ओर</v>
      </c>
    </row>
    <row r="4594">
      <c r="A4594" s="1" t="s">
        <v>4541</v>
      </c>
      <c r="B4594" s="2" t="str">
        <f>IFERROR(__xludf.DUMMYFUNCTION("GOOGLETRANSLATE(A4594,""en"",""hi"")"),"जल्दी शरद ऋतु में नदी पर विलो")</f>
        <v>जल्दी शरद ऋतु में नदी पर विलो</v>
      </c>
    </row>
    <row r="4595">
      <c r="A4595" s="1" t="s">
        <v>4542</v>
      </c>
      <c r="B4595" s="2" t="str">
        <f>IFERROR(__xludf.DUMMYFUNCTION("GOOGLETRANSLATE(A4595,""en"",""hi"")"),"पुस्तकालय को रात के खाने के लिए एक भोजन कक्ष में परिवर्तित किया जाता है")</f>
        <v>पुस्तकालय को रात के खाने के लिए एक भोजन कक्ष में परिवर्तित किया जाता है</v>
      </c>
    </row>
    <row r="4596">
      <c r="A4596" s="1" t="s">
        <v>4543</v>
      </c>
      <c r="B4596" s="2" t="str">
        <f>IFERROR(__xludf.DUMMYFUNCTION("GOOGLETRANSLATE(A4596,""en"",""hi"")"),"क्लैम लोहे का एक समृद्ध स्रोत हैं।")</f>
        <v>क्लैम लोहे का एक समृद्ध स्रोत हैं।</v>
      </c>
    </row>
    <row r="4597">
      <c r="A4597" s="1" t="s">
        <v>4544</v>
      </c>
      <c r="B4597" s="2" t="str">
        <f>IFERROR(__xludf.DUMMYFUNCTION("GOOGLETRANSLATE(A4597,""en"",""hi"")"),"सभी नए प्राकृतिक लिनन के साथ राजा आकार बिस्तर।")</f>
        <v>सभी नए प्राकृतिक लिनन के साथ राजा आकार बिस्तर।</v>
      </c>
    </row>
    <row r="4598">
      <c r="A4598" s="1" t="s">
        <v>4545</v>
      </c>
      <c r="B4598" s="2" t="str">
        <f>IFERROR(__xludf.DUMMYFUNCTION("GOOGLETRANSLATE(A4598,""en"",""hi"")"),"नींबू पानी के लिए सामग्री के साथ चश्मा, मेज पर खड़े हो जाओ।")</f>
        <v>नींबू पानी के लिए सामग्री के साथ चश्मा, मेज पर खड़े हो जाओ।</v>
      </c>
    </row>
    <row r="4599">
      <c r="A4599" s="1" t="s">
        <v>4546</v>
      </c>
      <c r="B4599" s="2" t="str">
        <f>IFERROR(__xludf.DUMMYFUNCTION("GOOGLETRANSLATE(A4599,""en"",""hi"")"),"टीम के सदस्य एक भाग के रूप में दूसरे पैर मैच जीतने के बाद ट्रॉफी के साथ जश्न मनाएं।")</f>
        <v>टीम के सदस्य एक भाग के रूप में दूसरे पैर मैच जीतने के बाद ट्रॉफी के साथ जश्न मनाएं।</v>
      </c>
    </row>
    <row r="4600">
      <c r="A4600" s="1" t="s">
        <v>4547</v>
      </c>
      <c r="B4600" s="2" t="str">
        <f>IFERROR(__xludf.DUMMYFUNCTION("GOOGLETRANSLATE(A4600,""en"",""hi"")"),"जन्मदिन मज़ा के लिए हैं; एक चिपचिपा बुन का आनंद लें।")</f>
        <v>जन्मदिन मज़ा के लिए हैं; एक चिपचिपा बुन का आनंद लें।</v>
      </c>
    </row>
    <row r="4601">
      <c r="A4601" s="1" t="s">
        <v>4548</v>
      </c>
      <c r="B4601" s="2" t="str">
        <f>IFERROR(__xludf.DUMMYFUNCTION("GOOGLETRANSLATE(A4601,""en"",""hi"")"),"एक महान दिन की सर्फिंग पर सूरज की स्थापना")</f>
        <v>एक महान दिन की सर्फिंग पर सूरज की स्थापना</v>
      </c>
    </row>
    <row r="4602">
      <c r="A4602" s="1" t="s">
        <v>4549</v>
      </c>
      <c r="B4602" s="2" t="str">
        <f>IFERROR(__xludf.DUMMYFUNCTION("GOOGLETRANSLATE(A4602,""en"",""hi"")"),"व्यक्ति जर्मन शहर के लिए एक लक्ष्य मनाता है")</f>
        <v>व्यक्ति जर्मन शहर के लिए एक लक्ष्य मनाता है</v>
      </c>
    </row>
    <row r="4603">
      <c r="A4603" s="1" t="s">
        <v>4550</v>
      </c>
      <c r="B4603" s="2" t="str">
        <f>IFERROR(__xludf.DUMMYFUNCTION("GOOGLETRANSLATE(A4603,""en"",""hi"")"),"मार्केट स्क्वायर में क्रिसमस मार्केट")</f>
        <v>मार्केट स्क्वायर में क्रिसमस मार्केट</v>
      </c>
    </row>
    <row r="4604">
      <c r="A4604" s="1" t="s">
        <v>4551</v>
      </c>
      <c r="B4604" s="2" t="str">
        <f>IFERROR(__xludf.DUMMYFUNCTION("GOOGLETRANSLATE(A4604,""en"",""hi"")"),"मोटरसाइकिल दौड़ने की छवियां प्रतिस्पर्धा")</f>
        <v>मोटरसाइकिल दौड़ने की छवियां प्रतिस्पर्धा</v>
      </c>
    </row>
    <row r="4605">
      <c r="A4605" s="1" t="s">
        <v>4552</v>
      </c>
      <c r="B4605" s="2" t="str">
        <f>IFERROR(__xludf.DUMMYFUNCTION("GOOGLETRANSLATE(A4605,""en"",""hi"")"),"आउटलॉ कंट्री आर्टिस्ट कॉन्सर्ट में प्रदर्शन करता है")</f>
        <v>आउटलॉ कंट्री आर्टिस्ट कॉन्सर्ट में प्रदर्शन करता है</v>
      </c>
    </row>
    <row r="4606">
      <c r="A4606" s="1" t="s">
        <v>4553</v>
      </c>
      <c r="B4606" s="2" t="str">
        <f>IFERROR(__xludf.DUMMYFUNCTION("GOOGLETRANSLATE(A4606,""en"",""hi"")"),"फोकस से बाहर एलईडी मल्टीकोरर क्रिसमस रोशनी सही प्रदान करते हैं")</f>
        <v>फोकस से बाहर एलईडी मल्टीकोरर क्रिसमस रोशनी सही प्रदान करते हैं</v>
      </c>
    </row>
    <row r="4607">
      <c r="A4607" s="1" t="s">
        <v>4554</v>
      </c>
      <c r="B4607" s="2" t="str">
        <f>IFERROR(__xludf.DUMMYFUNCTION("GOOGLETRANSLATE(A4607,""en"",""hi"")"),"गोलकीपर फुटबॉल मैच के दौरान पिच पर खड़ा है")</f>
        <v>गोलकीपर फुटबॉल मैच के दौरान पिच पर खड़ा है</v>
      </c>
    </row>
    <row r="4608">
      <c r="A4608" s="1" t="s">
        <v>4555</v>
      </c>
      <c r="B4608" s="2" t="str">
        <f>IFERROR(__xludf.DUMMYFUNCTION("GOOGLETRANSLATE(A4608,""en"",""hi"")"),"3 डी फुटबॉल सॉकर बॉल जिसमें एक सफेद पृष्ठभूमि पर झंडा कताई होती है")</f>
        <v>3 डी फुटबॉल सॉकर बॉल जिसमें एक सफेद पृष्ठभूमि पर झंडा कताई होती है</v>
      </c>
    </row>
    <row r="4609">
      <c r="A4609" s="1" t="s">
        <v>930</v>
      </c>
      <c r="B4609" s="2" t="str">
        <f>IFERROR(__xludf.DUMMYFUNCTION("GOOGLETRANSLATE(A4609,""en"",""hi"")"),"छवि में हो सकता है: व्यक्ति, मंच पर और एक संगीत वाद्ययंत्र बजाना")</f>
        <v>छवि में हो सकता है: व्यक्ति, मंच पर और एक संगीत वाद्ययंत्र बजाना</v>
      </c>
    </row>
    <row r="4610">
      <c r="A4610" s="1" t="s">
        <v>4556</v>
      </c>
      <c r="B4610" s="2" t="str">
        <f>IFERROR(__xludf.DUMMYFUNCTION("GOOGLETRANSLATE(A4610,""en"",""hi"")"),"बेज पत्ते और बेज जंगली फूलों के साथ फ्रेम एक सफेद पृष्ठभूमि।")</f>
        <v>बेज पत्ते और बेज जंगली फूलों के साथ फ्रेम एक सफेद पृष्ठभूमि।</v>
      </c>
    </row>
    <row r="4611">
      <c r="A4611" s="1" t="s">
        <v>4557</v>
      </c>
      <c r="B4611" s="2" t="str">
        <f>IFERROR(__xludf.DUMMYFUNCTION("GOOGLETRANSLATE(A4611,""en"",""hi"")"),"एक पुराने औद्योगिक कारखाने की काले और सफेद छवि")</f>
        <v>एक पुराने औद्योगिक कारखाने की काले और सफेद छवि</v>
      </c>
    </row>
    <row r="4612">
      <c r="A4612" s="1" t="s">
        <v>4558</v>
      </c>
      <c r="B4612" s="2" t="str">
        <f>IFERROR(__xludf.DUMMYFUNCTION("GOOGLETRANSLATE(A4612,""en"",""hi"")"),"ड्यूक ब्लू डेविल्स के खिलाफ खेल के दौरान साइडलाइन पर एक हेलमेट।")</f>
        <v>ड्यूक ब्लू डेविल्स के खिलाफ खेल के दौरान साइडलाइन पर एक हेलमेट।</v>
      </c>
    </row>
    <row r="4613">
      <c r="A4613" s="1" t="s">
        <v>4559</v>
      </c>
      <c r="B4613" s="2" t="str">
        <f>IFERROR(__xludf.DUMMYFUNCTION("GOOGLETRANSLATE(A4613,""en"",""hi"")"),"कर्लर में खुश महिला और उसके चेहरे पर एक मुखौटा")</f>
        <v>कर्लर में खुश महिला और उसके चेहरे पर एक मुखौटा</v>
      </c>
    </row>
    <row r="4614">
      <c r="A4614" s="1" t="s">
        <v>4560</v>
      </c>
      <c r="B4614" s="2" t="str">
        <f>IFERROR(__xludf.DUMMYFUNCTION("GOOGLETRANSLATE(A4614,""en"",""hi"")"),"पत्रकार और अन्य लोग पेन पकड़ते हैं और एक सतर्कता के दौरान कहने वाले संकेत धारण करते हैं।")</f>
        <v>पत्रकार और अन्य लोग पेन पकड़ते हैं और एक सतर्कता के दौरान कहने वाले संकेत धारण करते हैं।</v>
      </c>
    </row>
    <row r="4615">
      <c r="A4615" s="1" t="s">
        <v>4561</v>
      </c>
      <c r="B4615" s="2" t="str">
        <f>IFERROR(__xludf.DUMMYFUNCTION("GOOGLETRANSLATE(A4615,""en"",""hi"")"),"अभिनेता उत्सव के दौरान प्रीमियर में भाग लेता है")</f>
        <v>अभिनेता उत्सव के दौरान प्रीमियर में भाग लेता है</v>
      </c>
    </row>
    <row r="4616">
      <c r="A4616" s="1" t="s">
        <v>4562</v>
      </c>
      <c r="B4616" s="2" t="str">
        <f>IFERROR(__xludf.DUMMYFUNCTION("GOOGLETRANSLATE(A4616,""en"",""hi"")"),"रंगीन पतंगों के साथ छुट्टी के लिए बैनर का वेक्टर चित्रण।")</f>
        <v>रंगीन पतंगों के साथ छुट्टी के लिए बैनर का वेक्टर चित्रण।</v>
      </c>
    </row>
    <row r="4617">
      <c r="A4617" s="1" t="s">
        <v>4563</v>
      </c>
      <c r="B4617" s="2" t="str">
        <f>IFERROR(__xludf.DUMMYFUNCTION("GOOGLETRANSLATE(A4617,""en"",""hi"")"),"एक लकड़ी की बर्फीली प्लेट से गायन एक पीले पक्षी के साथ सार रंगीन चित्रण।")</f>
        <v>एक लकड़ी की बर्फीली प्लेट से गायन एक पीले पक्षी के साथ सार रंगीन चित्रण।</v>
      </c>
    </row>
    <row r="4618">
      <c r="A4618" s="1" t="s">
        <v>4564</v>
      </c>
      <c r="B4618" s="2" t="str">
        <f>IFERROR(__xludf.DUMMYFUNCTION("GOOGLETRANSLATE(A4618,""en"",""hi"")"),"काले रंग पर अलग कुछ आंकड़ों और नमूने का चॉकटी सेट।")</f>
        <v>काले रंग पर अलग कुछ आंकड़ों और नमूने का चॉकटी सेट।</v>
      </c>
    </row>
    <row r="4619">
      <c r="A4619" s="1" t="s">
        <v>4565</v>
      </c>
      <c r="B4619" s="2" t="str">
        <f>IFERROR(__xludf.DUMMYFUNCTION("GOOGLETRANSLATE(A4619,""en"",""hi"")"),"कलाकार को पुरस्कार के लिए नामित किया गया था और उसका पोस्टर एक घटना के लिए डिज़ाइन किए गए एक के बगल में है।")</f>
        <v>कलाकार को पुरस्कार के लिए नामित किया गया था और उसका पोस्टर एक घटना के लिए डिज़ाइन किए गए एक के बगल में है।</v>
      </c>
    </row>
    <row r="4620">
      <c r="A4620" s="1" t="s">
        <v>4566</v>
      </c>
      <c r="B4620" s="2" t="str">
        <f>IFERROR(__xludf.DUMMYFUNCTION("GOOGLETRANSLATE(A4620,""en"",""hi"")"),"दृश्य और प्रतिबिंब बंद करें")</f>
        <v>दृश्य और प्रतिबिंब बंद करें</v>
      </c>
    </row>
    <row r="4621">
      <c r="A4621" s="1" t="s">
        <v>4567</v>
      </c>
      <c r="B4621" s="2" t="str">
        <f>IFERROR(__xludf.DUMMYFUNCTION("GOOGLETRANSLATE(A4621,""en"",""hi"")"),"व्यक्ति शहर की आर्थिक संभावनाओं के बारे में उत्साहित है।")</f>
        <v>व्यक्ति शहर की आर्थिक संभावनाओं के बारे में उत्साहित है।</v>
      </c>
    </row>
    <row r="4622">
      <c r="A4622" s="1" t="s">
        <v>4568</v>
      </c>
      <c r="B4622" s="2" t="str">
        <f>IFERROR(__xludf.DUMMYFUNCTION("GOOGLETRANSLATE(A4622,""en"",""hi"")"),"मोटरसाइकिलें और पानी पर एक शहर")</f>
        <v>मोटरसाइकिलें और पानी पर एक शहर</v>
      </c>
    </row>
    <row r="4623">
      <c r="A4623" s="1" t="s">
        <v>4569</v>
      </c>
      <c r="B4623" s="2" t="str">
        <f>IFERROR(__xludf.DUMMYFUNCTION("GOOGLETRANSLATE(A4623,""en"",""hi"")"),"अपने आप पर एक होम थिएटर डिजाइन करने के लिए सामान्य टिप्स")</f>
        <v>अपने आप पर एक होम थिएटर डिजाइन करने के लिए सामान्य टिप्स</v>
      </c>
    </row>
    <row r="4624">
      <c r="A4624" s="1" t="s">
        <v>4570</v>
      </c>
      <c r="B4624" s="2" t="str">
        <f>IFERROR(__xludf.DUMMYFUNCTION("GOOGLETRANSLATE(A4624,""en"",""hi"")"),"एक दुनिया में रुझानों से भरे मैं एक क्लासिक बने रहना चाहता हूं। के लिए उद्धरण - तस्वीरें")</f>
        <v>एक दुनिया में रुझानों से भरे मैं एक क्लासिक बने रहना चाहता हूं। के लिए उद्धरण - तस्वीरें</v>
      </c>
    </row>
    <row r="4625">
      <c r="A4625" s="1" t="s">
        <v>4571</v>
      </c>
      <c r="B4625" s="2" t="str">
        <f>IFERROR(__xludf.DUMMYFUNCTION("GOOGLETRANSLATE(A4625,""en"",""hi"")"),"एक प्रशिक्षण सत्र के दौरान अभ्यास के खिलाड़ी।")</f>
        <v>एक प्रशिक्षण सत्र के दौरान अभ्यास के खिलाड़ी।</v>
      </c>
    </row>
    <row r="4626">
      <c r="A4626" s="1" t="s">
        <v>4572</v>
      </c>
      <c r="B4626" s="2" t="str">
        <f>IFERROR(__xludf.DUMMYFUNCTION("GOOGLETRANSLATE(A4626,""en"",""hi"")"),"एक मिशन पर आदमी -")</f>
        <v>एक मिशन पर आदमी -</v>
      </c>
    </row>
    <row r="4627">
      <c r="A4627" s="1" t="s">
        <v>4573</v>
      </c>
      <c r="B4627" s="2" t="str">
        <f>IFERROR(__xludf.DUMMYFUNCTION("GOOGLETRANSLATE(A4627,""en"",""hi"")"),"शाम को पुराने वातावरण में एक लकड़ी के घर पर कुर्सी रॉकिंग")</f>
        <v>शाम को पुराने वातावरण में एक लकड़ी के घर पर कुर्सी रॉकिंग</v>
      </c>
    </row>
    <row r="4628">
      <c r="A4628" s="1" t="s">
        <v>4574</v>
      </c>
      <c r="B4628" s="2" t="str">
        <f>IFERROR(__xludf.DUMMYFUNCTION("GOOGLETRANSLATE(A4628,""en"",""hi"")"),"संपत्ति छवि # गांव में अपार्टमेंट")</f>
        <v>संपत्ति छवि # गांव में अपार्टमेंट</v>
      </c>
    </row>
    <row r="4629">
      <c r="A4629" s="1" t="s">
        <v>4575</v>
      </c>
      <c r="B4629" s="2" t="str">
        <f>IFERROR(__xludf.DUMMYFUNCTION("GOOGLETRANSLATE(A4629,""en"",""hi"")"),"जीपी 1000 से 1 के लिए आवश्यक शर्तों की संख्या का पता लगाएं")</f>
        <v>जीपी 1000 से 1 के लिए आवश्यक शर्तों की संख्या का पता लगाएं</v>
      </c>
    </row>
    <row r="4630">
      <c r="A4630" s="1" t="s">
        <v>4576</v>
      </c>
      <c r="B4630" s="2" t="str">
        <f>IFERROR(__xludf.DUMMYFUNCTION("GOOGLETRANSLATE(A4630,""en"",""hi"")"),"तब व्यक्ति और अधिक पिन के लिए मेरे बोर्ड का पालन करें")</f>
        <v>तब व्यक्ति और अधिक पिन के लिए मेरे बोर्ड का पालन करें</v>
      </c>
    </row>
    <row r="4631">
      <c r="A4631" s="1" t="s">
        <v>4577</v>
      </c>
      <c r="B4631" s="2" t="str">
        <f>IFERROR(__xludf.DUMMYFUNCTION("GOOGLETRANSLATE(A4631,""en"",""hi"")"),"एक जंगल निर्बाध पैटर्न में भालू।")</f>
        <v>एक जंगल निर्बाध पैटर्न में भालू।</v>
      </c>
    </row>
    <row r="4632">
      <c r="A4632" s="1" t="s">
        <v>4578</v>
      </c>
      <c r="B4632" s="2" t="str">
        <f>IFERROR(__xludf.DUMMYFUNCTION("GOOGLETRANSLATE(A4632,""en"",""hi"")"),"सॉकर गोलकीपर मैच के दौरान गेंद को साफ़ करता है।")</f>
        <v>सॉकर गोलकीपर मैच के दौरान गेंद को साफ़ करता है।</v>
      </c>
    </row>
    <row r="4633">
      <c r="A4633" s="1" t="s">
        <v>4579</v>
      </c>
      <c r="B4633" s="2" t="str">
        <f>IFERROR(__xludf.DUMMYFUNCTION("GOOGLETRANSLATE(A4633,""en"",""hi"")"),"आकाश में पूर्णिमा और काले बादल")</f>
        <v>आकाश में पूर्णिमा और काले बादल</v>
      </c>
    </row>
    <row r="4634">
      <c r="A4634" s="1" t="s">
        <v>4580</v>
      </c>
      <c r="B4634" s="2" t="str">
        <f>IFERROR(__xludf.DUMMYFUNCTION("GOOGLETRANSLATE(A4634,""en"",""hi"")"),"व्यक्ति और पॉप कलाकार मंच पर बोलते हैं।")</f>
        <v>व्यक्ति और पॉप कलाकार मंच पर बोलते हैं।</v>
      </c>
    </row>
    <row r="4635">
      <c r="A4635" s="1" t="s">
        <v>4581</v>
      </c>
      <c r="B4635" s="2" t="str">
        <f>IFERROR(__xludf.DUMMYFUNCTION("GOOGLETRANSLATE(A4635,""en"",""hi"")"),"मूल पुनर्स्थापित घंटी टॉवर के नीचे एक घर")</f>
        <v>मूल पुनर्स्थापित घंटी टॉवर के नीचे एक घर</v>
      </c>
    </row>
    <row r="4636">
      <c r="A4636" s="1" t="s">
        <v>4582</v>
      </c>
      <c r="B4636" s="2" t="str">
        <f>IFERROR(__xludf.DUMMYFUNCTION("GOOGLETRANSLATE(A4636,""en"",""hi"")"),"उत्सव के दौरान कैरोसेल में एक युवा श्रमिक आराम और कार्ड गेम खेलना")</f>
        <v>उत्सव के दौरान कैरोसेल में एक युवा श्रमिक आराम और कार्ड गेम खेलना</v>
      </c>
    </row>
    <row r="4637">
      <c r="A4637" s="1" t="s">
        <v>4583</v>
      </c>
      <c r="B4637" s="2" t="str">
        <f>IFERROR(__xludf.DUMMYFUNCTION("GOOGLETRANSLATE(A4637,""en"",""hi"")"),"एक सफेद पृष्ठभूमि पर रंगीन पंखों का परिपत्र निर्बाध पैटर्न।")</f>
        <v>एक सफेद पृष्ठभूमि पर रंगीन पंखों का परिपत्र निर्बाध पैटर्न।</v>
      </c>
    </row>
    <row r="4638">
      <c r="A4638" s="1" t="s">
        <v>4584</v>
      </c>
      <c r="B4638" s="2" t="str">
        <f>IFERROR(__xludf.DUMMYFUNCTION("GOOGLETRANSLATE(A4638,""en"",""hi"")"),"उनकी शादी के दिन दुल्हन और दूल्हे का एक चित्र")</f>
        <v>उनकी शादी के दिन दुल्हन और दूल्हे का एक चित्र</v>
      </c>
    </row>
    <row r="4639">
      <c r="A4639" s="1" t="s">
        <v>4585</v>
      </c>
      <c r="B4639" s="2" t="str">
        <f>IFERROR(__xludf.DUMMYFUNCTION("GOOGLETRANSLATE(A4639,""en"",""hi"")"),"इंच गुड़िया के लिए डिज़ाइन किए गए कपड़े के लिए शौक।")</f>
        <v>इंच गुड़िया के लिए डिज़ाइन किए गए कपड़े के लिए शौक।</v>
      </c>
    </row>
    <row r="4640">
      <c r="A4640" s="1" t="s">
        <v>4586</v>
      </c>
      <c r="B4640" s="2" t="str">
        <f>IFERROR(__xludf.DUMMYFUNCTION("GOOGLETRANSLATE(A4640,""en"",""hi"")"),"देर से गोथिक पुनरुद्धार संरचना एक हाइब्रिड केबल है - बने / निलंबन पुल और किसी भी प्रकार के सबसे पुराने पुलों में से एक है")</f>
        <v>देर से गोथिक पुनरुद्धार संरचना एक हाइब्रिड केबल है - बने / निलंबन पुल और किसी भी प्रकार के सबसे पुराने पुलों में से एक है</v>
      </c>
    </row>
    <row r="4641">
      <c r="A4641" s="1" t="s">
        <v>4587</v>
      </c>
      <c r="B4641" s="2" t="str">
        <f>IFERROR(__xludf.DUMMYFUNCTION("GOOGLETRANSLATE(A4641,""en"",""hi"")"),"एक कला और शिल्प लकड़ी बाहरी घर डिजाइन का उदाहरण")</f>
        <v>एक कला और शिल्प लकड़ी बाहरी घर डिजाइन का उदाहरण</v>
      </c>
    </row>
    <row r="4642">
      <c r="A4642" s="1" t="s">
        <v>4588</v>
      </c>
      <c r="B4642" s="2" t="str">
        <f>IFERROR(__xludf.DUMMYFUNCTION("GOOGLETRANSLATE(A4642,""en"",""hi"")"),"उसकी बंडल ऑफ जॉय: द ब्यूटी एक उड़ान को पकड़ने से पहले रविवार को व्यक्ति के साथ पहुंची")</f>
        <v>उसकी बंडल ऑफ जॉय: द ब्यूटी एक उड़ान को पकड़ने से पहले रविवार को व्यक्ति के साथ पहुंची</v>
      </c>
    </row>
    <row r="4643">
      <c r="A4643" s="1" t="s">
        <v>4589</v>
      </c>
      <c r="B4643" s="2" t="str">
        <f>IFERROR(__xludf.DUMMYFUNCTION("GOOGLETRANSLATE(A4643,""en"",""hi"")"),"लेखन दृश्य स्क्रीन पर ब्लैक मार्कर वाला मित्र का संदर्भ लें।")</f>
        <v>लेखन दृश्य स्क्रीन पर ब्लैक मार्कर वाला मित्र का संदर्भ लें।</v>
      </c>
    </row>
    <row r="4644">
      <c r="A4644" s="1" t="s">
        <v>4590</v>
      </c>
      <c r="B4644" s="2" t="str">
        <f>IFERROR(__xludf.DUMMYFUNCTION("GOOGLETRANSLATE(A4644,""en"",""hi"")"),"दिन का प्रिंट!")</f>
        <v>दिन का प्रिंट!</v>
      </c>
    </row>
    <row r="4645">
      <c r="A4645" s="1" t="s">
        <v>4591</v>
      </c>
      <c r="B4645" s="2" t="str">
        <f>IFERROR(__xludf.DUMMYFUNCTION("GOOGLETRANSLATE(A4645,""en"",""hi"")"),"माइग्रेशन डेटिंग के प्राचीन पथों के संरक्षण को बढ़ावा देने के लिए भेड़ को शहर के केंद्र में रखा जाता है।")</f>
        <v>माइग्रेशन डेटिंग के प्राचीन पथों के संरक्षण को बढ़ावा देने के लिए भेड़ को शहर के केंद्र में रखा जाता है।</v>
      </c>
    </row>
    <row r="4646">
      <c r="A4646" s="1" t="s">
        <v>4592</v>
      </c>
      <c r="B4646" s="2" t="str">
        <f>IFERROR(__xludf.DUMMYFUNCTION("GOOGLETRANSLATE(A4646,""en"",""hi"")"),"जिराफ की तरह आकार वाले क्रेन एक ठोस दीवार के पीछे एक निर्माण स्थल से उत्पन्न होते हैं।")</f>
        <v>जिराफ की तरह आकार वाले क्रेन एक ठोस दीवार के पीछे एक निर्माण स्थल से उत्पन्न होते हैं।</v>
      </c>
    </row>
    <row r="4647">
      <c r="A4647" s="1" t="s">
        <v>4593</v>
      </c>
      <c r="B4647" s="2" t="str">
        <f>IFERROR(__xludf.DUMMYFUNCTION("GOOGLETRANSLATE(A4647,""en"",""hi"")"),"केवल 125 के लिए, आप आवास प्रकार बुक कर सकते हैं, हमारे पास ऐसे दिन या शाम के दौरान किराए के लिए कई अलग-अलग आकार के कमरे हैं, जो सप्ताहांत सहित, जो गतिशीलता के अधिकांश स्तरों के लिए सुलभ हैं।")</f>
        <v>केवल 125 के लिए, आप आवास प्रकार बुक कर सकते हैं, हमारे पास ऐसे दिन या शाम के दौरान किराए के लिए कई अलग-अलग आकार के कमरे हैं, जो सप्ताहांत सहित, जो गतिशीलता के अधिकांश स्तरों के लिए सुलभ हैं।</v>
      </c>
    </row>
    <row r="4648">
      <c r="A4648" s="1" t="s">
        <v>4594</v>
      </c>
      <c r="B4648" s="2" t="str">
        <f>IFERROR(__xludf.DUMMYFUNCTION("GOOGLETRANSLATE(A4648,""en"",""hi"")"),"त्योहार के दौरान अभिनेता का कोलाज।")</f>
        <v>त्योहार के दौरान अभिनेता का कोलाज।</v>
      </c>
    </row>
    <row r="4649">
      <c r="A4649" s="1" t="s">
        <v>975</v>
      </c>
      <c r="B4649" s="2" t="str">
        <f>IFERROR(__xludf.DUMMYFUNCTION("GOOGLETRANSLATE(A4649,""en"",""hi"")"),"छुट्टी के लिए एक बैनर का वेक्टर चित्रण।")</f>
        <v>छुट्टी के लिए एक बैनर का वेक्टर चित्रण।</v>
      </c>
    </row>
    <row r="4650">
      <c r="A4650" s="1" t="s">
        <v>4595</v>
      </c>
      <c r="B4650" s="2" t="str">
        <f>IFERROR(__xludf.DUMMYFUNCTION("GOOGLETRANSLATE(A4650,""en"",""hi"")"),"अभिनेता और उसकी बेटी बगीचों में देखी जाती हैं")</f>
        <v>अभिनेता और उसकी बेटी बगीचों में देखी जाती हैं</v>
      </c>
    </row>
    <row r="4651">
      <c r="A4651" s="1" t="s">
        <v>4596</v>
      </c>
      <c r="B4651" s="2" t="str">
        <f>IFERROR(__xludf.DUMMYFUNCTION("GOOGLETRANSLATE(A4651,""en"",""hi"")"),"क्षेत्र में साप्ताहिक बाजार")</f>
        <v>क्षेत्र में साप्ताहिक बाजार</v>
      </c>
    </row>
    <row r="4652">
      <c r="A4652" s="1" t="s">
        <v>4597</v>
      </c>
      <c r="B4652" s="2" t="str">
        <f>IFERROR(__xludf.DUMMYFUNCTION("GOOGLETRANSLATE(A4652,""en"",""hi"")"),"वही चर्च, आज समारोह के रूप में समारोह के रूप में मॉडलिंग किया गया")</f>
        <v>वही चर्च, आज समारोह के रूप में समारोह के रूप में मॉडलिंग किया गया</v>
      </c>
    </row>
    <row r="4653">
      <c r="A4653" s="1" t="s">
        <v>4598</v>
      </c>
      <c r="B4653" s="2" t="str">
        <f>IFERROR(__xludf.DUMMYFUNCTION("GOOGLETRANSLATE(A4653,""en"",""hi"")"),"गुलाबी रंग में सबसे आकर्षक नाखून डिजाइन देखें जो लगभग किसी भी अवसर के लिए उपयुक्त हैं।")</f>
        <v>गुलाबी रंग में सबसे आकर्षक नाखून डिजाइन देखें जो लगभग किसी भी अवसर के लिए उपयुक्त हैं।</v>
      </c>
    </row>
    <row r="4654">
      <c r="A4654" s="1" t="s">
        <v>4599</v>
      </c>
      <c r="B4654" s="2" t="str">
        <f>IFERROR(__xludf.DUMMYFUNCTION("GOOGLETRANSLATE(A4654,""en"",""hi"")"),"सौर धब्बे पोर्च पर झंडा प्रकाश डालते हैं")</f>
        <v>सौर धब्बे पोर्च पर झंडा प्रकाश डालते हैं</v>
      </c>
    </row>
    <row r="4655">
      <c r="A4655" s="1" t="s">
        <v>4600</v>
      </c>
      <c r="B4655" s="2" t="str">
        <f>IFERROR(__xludf.DUMMYFUNCTION("GOOGLETRANSLATE(A4655,""en"",""hi"")"),"नाक और गले की शारीरिक रचना।")</f>
        <v>नाक और गले की शारीरिक रचना।</v>
      </c>
    </row>
    <row r="4656">
      <c r="A4656" s="1" t="s">
        <v>930</v>
      </c>
      <c r="B4656" s="2" t="str">
        <f>IFERROR(__xludf.DUMMYFUNCTION("GOOGLETRANSLATE(A4656,""en"",""hi"")"),"छवि में हो सकता है: व्यक्ति, मंच पर और एक संगीत वाद्ययंत्र बजाना")</f>
        <v>छवि में हो सकता है: व्यक्ति, मंच पर और एक संगीत वाद्ययंत्र बजाना</v>
      </c>
    </row>
    <row r="4657">
      <c r="A4657" s="1" t="s">
        <v>4601</v>
      </c>
      <c r="B4657" s="2" t="str">
        <f>IFERROR(__xludf.DUMMYFUNCTION("GOOGLETRANSLATE(A4657,""en"",""hi"")"),"एक लैपटॉप के बगल में स्टाइल इंस्टेंट नूडल्स और चाय")</f>
        <v>एक लैपटॉप के बगल में स्टाइल इंस्टेंट नूडल्स और चाय</v>
      </c>
    </row>
    <row r="4658">
      <c r="A4658" s="1" t="s">
        <v>4602</v>
      </c>
      <c r="B4658" s="2" t="str">
        <f>IFERROR(__xludf.DUMMYFUNCTION("GOOGLETRANSLATE(A4658,""en"",""hi"")"),"कॉस्टयूम डिजाइनर और अभिनेता महिलाओं को सम्मानित करने के लिए एक रात्रिभोज में भाग लेते हैं")</f>
        <v>कॉस्टयूम डिजाइनर और अभिनेता महिलाओं को सम्मानित करने के लिए एक रात्रिभोज में भाग लेते हैं</v>
      </c>
    </row>
    <row r="4659">
      <c r="A4659" s="1" t="s">
        <v>4603</v>
      </c>
      <c r="B4659" s="2" t="str">
        <f>IFERROR(__xludf.DUMMYFUNCTION("GOOGLETRANSLATE(A4659,""en"",""hi"")"),"एक विंटेज के साथ भाप लोकोमोटिव")</f>
        <v>एक विंटेज के साथ भाप लोकोमोटिव</v>
      </c>
    </row>
    <row r="4660">
      <c r="A4660" s="1" t="s">
        <v>4604</v>
      </c>
      <c r="B4660" s="2" t="str">
        <f>IFERROR(__xludf.DUMMYFUNCTION("GOOGLETRANSLATE(A4660,""en"",""hi"")"),"हवा में लहराते हुए शीर्षक के साथ ध्वज।")</f>
        <v>हवा में लहराते हुए शीर्षक के साथ ध्वज।</v>
      </c>
    </row>
    <row r="4661">
      <c r="A4661" s="1" t="s">
        <v>4605</v>
      </c>
      <c r="B4661" s="2" t="str">
        <f>IFERROR(__xludf.DUMMYFUNCTION("GOOGLETRANSLATE(A4661,""en"",""hi"")"),"लोग गर्मियों के दिन, जातीयता में सड़क पर चलते हैं")</f>
        <v>लोग गर्मियों के दिन, जातीयता में सड़क पर चलते हैं</v>
      </c>
    </row>
    <row r="4662">
      <c r="A4662" s="1" t="s">
        <v>4606</v>
      </c>
      <c r="B4662" s="2" t="str">
        <f>IFERROR(__xludf.DUMMYFUNCTION("GOOGLETRANSLATE(A4662,""en"",""hi"")"),"एक सुंदर गर्मी के दिन बेसबॉल खेल")</f>
        <v>एक सुंदर गर्मी के दिन बेसबॉल खेल</v>
      </c>
    </row>
    <row r="4663">
      <c r="A4663" s="1" t="s">
        <v>4607</v>
      </c>
      <c r="B4663" s="2" t="str">
        <f>IFERROR(__xludf.DUMMYFUNCTION("GOOGLETRANSLATE(A4663,""en"",""hi"")"),"एक बेसबॉल गेम की शुरुआत से पहले अभिनेता बनता है।")</f>
        <v>एक बेसबॉल गेम की शुरुआत से पहले अभिनेता बनता है।</v>
      </c>
    </row>
    <row r="4664">
      <c r="A4664" s="1" t="s">
        <v>4608</v>
      </c>
      <c r="B4664" s="2" t="str">
        <f>IFERROR(__xludf.DUMMYFUNCTION("GOOGLETRANSLATE(A4664,""en"",""hi"")"),"आप इन प्रतिष्ठित गीतों को कितनी अच्छी तरह जानते हैं? हमारे प्रश्नोत्तरी में अपने ज्ञान का परीक्षण करें")</f>
        <v>आप इन प्रतिष्ठित गीतों को कितनी अच्छी तरह जानते हैं? हमारे प्रश्नोत्तरी में अपने ज्ञान का परीक्षण करें</v>
      </c>
    </row>
    <row r="4665">
      <c r="A4665" s="1" t="s">
        <v>4609</v>
      </c>
      <c r="B4665" s="2" t="str">
        <f>IFERROR(__xludf.DUMMYFUNCTION("GOOGLETRANSLATE(A4665,""en"",""hi"")"),"उत्तरी अंत में ओबिलिस्क का दृश्य।")</f>
        <v>उत्तरी अंत में ओबिलिस्क का दृश्य।</v>
      </c>
    </row>
    <row r="4666">
      <c r="A4666" s="1" t="s">
        <v>4610</v>
      </c>
      <c r="B4666" s="2" t="str">
        <f>IFERROR(__xludf.DUMMYFUNCTION("GOOGLETRANSLATE(A4666,""en"",""hi"")"),"वर्षावन में लाल और हरी मैका")</f>
        <v>वर्षावन में लाल और हरी मैका</v>
      </c>
    </row>
    <row r="4667">
      <c r="A4667" s="1" t="s">
        <v>4611</v>
      </c>
      <c r="B4667" s="2" t="str">
        <f>IFERROR(__xludf.DUMMYFUNCTION("GOOGLETRANSLATE(A4667,""en"",""hi"")"),"फैशन डिजाइनर और सेलिब्रिटी अपने कपड़ों की रेखा की प्रस्तुति को देखता है")</f>
        <v>फैशन डिजाइनर और सेलिब्रिटी अपने कपड़ों की रेखा की प्रस्तुति को देखता है</v>
      </c>
    </row>
    <row r="4668">
      <c r="A4668" s="1" t="s">
        <v>4612</v>
      </c>
      <c r="B4668" s="2" t="str">
        <f>IFERROR(__xludf.DUMMYFUNCTION("GOOGLETRANSLATE(A4668,""en"",""hi"")"),"यदि आपके पास एक कुत्ता है और आप एक एकल परिवार के घर की तलाश में हैं, तो आपका ध्यान एक फंसे यार्ड के साथ एक जगह खोजने की सबसे अधिक संभावना है।")</f>
        <v>यदि आपके पास एक कुत्ता है और आप एक एकल परिवार के घर की तलाश में हैं, तो आपका ध्यान एक फंसे यार्ड के साथ एक जगह खोजने की सबसे अधिक संभावना है।</v>
      </c>
    </row>
    <row r="4669">
      <c r="A4669" s="1" t="s">
        <v>4613</v>
      </c>
      <c r="B4669" s="2" t="str">
        <f>IFERROR(__xludf.DUMMYFUNCTION("GOOGLETRANSLATE(A4669,""en"",""hi"")"),"एक बैले नर्तकी संगीत कार्यक्रम के दौरान ऑनस्टेज करता है।")</f>
        <v>एक बैले नर्तकी संगीत कार्यक्रम के दौरान ऑनस्टेज करता है।</v>
      </c>
    </row>
    <row r="4670">
      <c r="A4670" s="1" t="s">
        <v>4614</v>
      </c>
      <c r="B4670" s="2" t="str">
        <f>IFERROR(__xludf.DUMMYFUNCTION("GOOGLETRANSLATE(A4670,""en"",""hi"")"),"स्नोइंग करते समय टहलना")</f>
        <v>स्नोइंग करते समय टहलना</v>
      </c>
    </row>
    <row r="4671">
      <c r="A4671" s="1" t="s">
        <v>4615</v>
      </c>
      <c r="B4671" s="2" t="str">
        <f>IFERROR(__xludf.DUMMYFUNCTION("GOOGLETRANSLATE(A4671,""en"",""hi"")"),"समुद्र में नौटिकल नौकायन पोत का स्केच")</f>
        <v>समुद्र में नौटिकल नौकायन पोत का स्केच</v>
      </c>
    </row>
    <row r="4672">
      <c r="A4672" s="1" t="s">
        <v>4616</v>
      </c>
      <c r="B4672" s="2" t="str">
        <f>IFERROR(__xludf.DUMMYFUNCTION("GOOGLETRANSLATE(A4672,""en"",""hi"")"),"वास्तविक पीला हेडलाइट एक रैली कार से आ रहा है।")</f>
        <v>वास्तविक पीला हेडलाइट एक रैली कार से आ रहा है।</v>
      </c>
    </row>
    <row r="4673">
      <c r="A4673" s="1" t="s">
        <v>4617</v>
      </c>
      <c r="B4673" s="2" t="str">
        <f>IFERROR(__xludf.DUMMYFUNCTION("GOOGLETRANSLATE(A4673,""en"",""hi"")"),"इस लेख के तरीके से निर्मित वर्कबेंच के डिजाइन को दिखाता है।")</f>
        <v>इस लेख के तरीके से निर्मित वर्कबेंच के डिजाइन को दिखाता है।</v>
      </c>
    </row>
    <row r="4674">
      <c r="A4674" s="1" t="s">
        <v>4618</v>
      </c>
      <c r="B4674" s="2" t="str">
        <f>IFERROR(__xludf.DUMMYFUNCTION("GOOGLETRANSLATE(A4674,""en"",""hi"")"),"टिप्पणी प्रत्येक टिप्पणी यह ​​सुनिश्चित करती है कि प्रत्येक टिप्पणी एक तर्कसंगत बिंदु बनाती है और जो आपने उद्धृत किया है उसे सारांशित नहीं करता है।")</f>
        <v>टिप्पणी प्रत्येक टिप्पणी यह ​​सुनिश्चित करती है कि प्रत्येक टिप्पणी एक तर्कसंगत बिंदु बनाती है और जो आपने उद्धृत किया है उसे सारांशित नहीं करता है।</v>
      </c>
    </row>
    <row r="4675">
      <c r="A4675" s="1" t="s">
        <v>4619</v>
      </c>
      <c r="B4675" s="2" t="str">
        <f>IFERROR(__xludf.DUMMYFUNCTION("GOOGLETRANSLATE(A4675,""en"",""hi"")"),"एक डंठल पर छोटे बैंगनी फूल, लगभग ऋषि हरे पत्ते के साथ।")</f>
        <v>एक डंठल पर छोटे बैंगनी फूल, लगभग ऋषि हरे पत्ते के साथ।</v>
      </c>
    </row>
    <row r="4676">
      <c r="A4676" s="1" t="s">
        <v>4620</v>
      </c>
      <c r="B4676" s="2" t="str">
        <f>IFERROR(__xludf.DUMMYFUNCTION("GOOGLETRANSLATE(A4676,""en"",""hi"")"),"संगीत उत्सव के दिन मुख्य मंच पर प्रदर्शन करने वाले संगीतकार बैंक।")</f>
        <v>संगीत उत्सव के दिन मुख्य मंच पर प्रदर्शन करने वाले संगीतकार बैंक।</v>
      </c>
    </row>
    <row r="4677">
      <c r="A4677" s="1" t="s">
        <v>4621</v>
      </c>
      <c r="B4677" s="2" t="str">
        <f>IFERROR(__xludf.DUMMYFUNCTION("GOOGLETRANSLATE(A4677,""en"",""hi"")"),"वर्षों से, बहुत सारे झगड़े हुए हैं।")</f>
        <v>वर्षों से, बहुत सारे झगड़े हुए हैं।</v>
      </c>
    </row>
    <row r="4678">
      <c r="A4678" s="1" t="s">
        <v>4622</v>
      </c>
      <c r="B4678" s="2" t="str">
        <f>IFERROR(__xludf.DUMMYFUNCTION("GOOGLETRANSLATE(A4678,""en"",""hi"")"),"उत्कीर्णन की शैली में लाइनों का निर्बाध पैटर्न")</f>
        <v>उत्कीर्णन की शैली में लाइनों का निर्बाध पैटर्न</v>
      </c>
    </row>
    <row r="4679">
      <c r="A4679" s="1" t="s">
        <v>4623</v>
      </c>
      <c r="B4679" s="2" t="str">
        <f>IFERROR(__xludf.DUMMYFUNCTION("GOOGLETRANSLATE(A4679,""en"",""hi"")"),"दुनिया भर में उड़ान भरने वाले विमान का प्यारा वेक्टर चित्रण।")</f>
        <v>दुनिया भर में उड़ान भरने वाले विमान का प्यारा वेक्टर चित्रण।</v>
      </c>
    </row>
    <row r="4680">
      <c r="A4680" s="1" t="s">
        <v>4624</v>
      </c>
      <c r="B4680" s="2" t="str">
        <f>IFERROR(__xludf.DUMMYFUNCTION("GOOGLETRANSLATE(A4680,""en"",""hi"")"),"लोग व्यक्ति पर जानवर के लॉन्च में भाग लेते हैं")</f>
        <v>लोग व्यक्ति पर जानवर के लॉन्च में भाग लेते हैं</v>
      </c>
    </row>
    <row r="4681">
      <c r="A4681" s="1" t="s">
        <v>4625</v>
      </c>
      <c r="B4681" s="2" t="str">
        <f>IFERROR(__xludf.DUMMYFUNCTION("GOOGLETRANSLATE(A4681,""en"",""hi"")"),"यह मेरा अगला टैटू होगा।")</f>
        <v>यह मेरा अगला टैटू होगा।</v>
      </c>
    </row>
    <row r="4682">
      <c r="A4682" s="1" t="s">
        <v>4626</v>
      </c>
      <c r="B4682" s="2" t="str">
        <f>IFERROR(__xludf.DUMMYFUNCTION("GOOGLETRANSLATE(A4682,""en"",""hi"")"),"सीट कारों का रिकॉर्ड प्राप्त करता है")</f>
        <v>सीट कारों का रिकॉर्ड प्राप्त करता है</v>
      </c>
    </row>
    <row r="4683">
      <c r="A4683" s="1" t="s">
        <v>4627</v>
      </c>
      <c r="B4683" s="2" t="str">
        <f>IFERROR(__xludf.DUMMYFUNCTION("GOOGLETRANSLATE(A4683,""en"",""hi"")"),"नींबू, स्ट्रॉबेरी और तुलसी के साथ बनाया गया ताज़ा नींबू पानी।")</f>
        <v>नींबू, स्ट्रॉबेरी और तुलसी के साथ बनाया गया ताज़ा नींबू पानी।</v>
      </c>
    </row>
    <row r="4684">
      <c r="A4684" s="1" t="s">
        <v>4628</v>
      </c>
      <c r="B4684" s="2" t="str">
        <f>IFERROR(__xludf.DUMMYFUNCTION("GOOGLETRANSLATE(A4684,""en"",""hi"")"),"टेलीविजन शो होस्ट ने प्रीमियर को एक सुंदर पुष्प पोशाक पहनी थी")</f>
        <v>टेलीविजन शो होस्ट ने प्रीमियर को एक सुंदर पुष्प पोशाक पहनी थी</v>
      </c>
    </row>
    <row r="4685">
      <c r="A4685" s="1" t="s">
        <v>4629</v>
      </c>
      <c r="B4685" s="2" t="str">
        <f>IFERROR(__xludf.DUMMYFUNCTION("GOOGLETRANSLATE(A4685,""en"",""hi"")"),"मुझे व्यक्ति पर गर्व है और वह सब कुछ के लिए खड़ा है!")</f>
        <v>मुझे व्यक्ति पर गर्व है और वह सब कुछ के लिए खड़ा है!</v>
      </c>
    </row>
    <row r="4686">
      <c r="A4686" s="1" t="s">
        <v>4630</v>
      </c>
      <c r="B4686" s="2" t="str">
        <f>IFERROR(__xludf.DUMMYFUNCTION("GOOGLETRANSLATE(A4686,""en"",""hi"")"),"एक सर्दियों के बाद एक बर्फ की भारी गिरावट")</f>
        <v>एक सर्दियों के बाद एक बर्फ की भारी गिरावट</v>
      </c>
    </row>
    <row r="4687">
      <c r="A4687" s="1" t="s">
        <v>4631</v>
      </c>
      <c r="B4687" s="2" t="str">
        <f>IFERROR(__xludf.DUMMYFUNCTION("GOOGLETRANSLATE(A4687,""en"",""hi"")"),"दूसरी परियोजना चित्र का छोटा संस्करण।")</f>
        <v>दूसरी परियोजना चित्र का छोटा संस्करण।</v>
      </c>
    </row>
    <row r="4688">
      <c r="A4688" s="1" t="s">
        <v>4632</v>
      </c>
      <c r="B4688" s="2" t="str">
        <f>IFERROR(__xludf.DUMMYFUNCTION("GOOGLETRANSLATE(A4688,""en"",""hi"")"),"आदमी घास पर स्थित है और डंडेलियन को देखता है, फिर उन पर उड़ाता है")</f>
        <v>आदमी घास पर स्थित है और डंडेलियन को देखता है, फिर उन पर उड़ाता है</v>
      </c>
    </row>
    <row r="4689">
      <c r="A4689" s="1" t="s">
        <v>4633</v>
      </c>
      <c r="B4689" s="2" t="str">
        <f>IFERROR(__xludf.DUMMYFUNCTION("GOOGLETRANSLATE(A4689,""en"",""hi"")"),"काउबॉय टोपी में एक चलने वाले आदमी का सिल्हूट, अल्फा चैनल के साथ 4 के शॉट")</f>
        <v>काउबॉय टोपी में एक चलने वाले आदमी का सिल्हूट, अल्फा चैनल के साथ 4 के शॉट</v>
      </c>
    </row>
    <row r="4690">
      <c r="A4690" s="1" t="s">
        <v>4634</v>
      </c>
      <c r="B4690" s="2" t="str">
        <f>IFERROR(__xludf.DUMMYFUNCTION("GOOGLETRANSLATE(A4690,""en"",""hi"")"),"मनुष्य के हाथ पर कटौती के साथ पैसा पेड़।")</f>
        <v>मनुष्य के हाथ पर कटौती के साथ पैसा पेड़।</v>
      </c>
    </row>
    <row r="4691">
      <c r="A4691" s="1" t="s">
        <v>4635</v>
      </c>
      <c r="B4691" s="2" t="str">
        <f>IFERROR(__xludf.DUMMYFUNCTION("GOOGLETRANSLATE(A4691,""en"",""hi"")"),"अपने छोटे जादूगर को इस टीई के साथ अपनी व्यक्तिगत शैली व्यक्त करने दें।")</f>
        <v>अपने छोटे जादूगर को इस टीई के साथ अपनी व्यक्तिगत शैली व्यक्त करने दें।</v>
      </c>
    </row>
    <row r="4692">
      <c r="A4692" s="1" t="s">
        <v>4636</v>
      </c>
      <c r="B4692" s="2" t="str">
        <f>IFERROR(__xludf.DUMMYFUNCTION("GOOGLETRANSLATE(A4692,""en"",""hi"")"),"छाया के साथ एक सफेद पृष्ठभूमि पर राष्ट्रीय ध्वज")</f>
        <v>छाया के साथ एक सफेद पृष्ठभूमि पर राष्ट्रीय ध्वज</v>
      </c>
    </row>
    <row r="4693">
      <c r="A4693" s="1" t="s">
        <v>4637</v>
      </c>
      <c r="B4693" s="2" t="str">
        <f>IFERROR(__xludf.DUMMYFUNCTION("GOOGLETRANSLATE(A4693,""en"",""hi"")"),"विभिन्न वेब, मीडिया, तीर और एक्शन आइकन का संग्रह।")</f>
        <v>विभिन्न वेब, मीडिया, तीर और एक्शन आइकन का संग्रह।</v>
      </c>
    </row>
    <row r="4694">
      <c r="A4694" s="1" t="s">
        <v>4638</v>
      </c>
      <c r="B4694" s="2" t="str">
        <f>IFERROR(__xludf.DUMMYFUNCTION("GOOGLETRANSLATE(A4694,""en"",""hi"")"),"व्यक्ति पर क्रिसमस कॉकटेल पार्टी")</f>
        <v>व्यक्ति पर क्रिसमस कॉकटेल पार्टी</v>
      </c>
    </row>
    <row r="4695">
      <c r="A4695" s="1" t="s">
        <v>4639</v>
      </c>
      <c r="B4695" s="2" t="str">
        <f>IFERROR(__xludf.DUMMYFUNCTION("GOOGLETRANSLATE(A4695,""en"",""hi"")"),"फुटबॉल खिलाड़ी स्कूल के खिलाफ प्लेऑफ गेम से पहले मैदान पर चार्ज करते हैं।")</f>
        <v>फुटबॉल खिलाड़ी स्कूल के खिलाफ प्लेऑफ गेम से पहले मैदान पर चार्ज करते हैं।</v>
      </c>
    </row>
    <row r="4696">
      <c r="A4696" s="1" t="s">
        <v>4640</v>
      </c>
      <c r="B4696" s="2" t="str">
        <f>IFERROR(__xludf.DUMMYFUNCTION("GOOGLETRANSLATE(A4696,""en"",""hi"")"),"सेलिब्रिटी और उनके पिता घटना में भाग लेते हैं।")</f>
        <v>सेलिब्रिटी और उनके पिता घटना में भाग लेते हैं।</v>
      </c>
    </row>
    <row r="4697">
      <c r="A4697" s="1" t="s">
        <v>4641</v>
      </c>
      <c r="B4697" s="2" t="str">
        <f>IFERROR(__xludf.DUMMYFUNCTION("GOOGLETRANSLATE(A4697,""en"",""hi"")"),"सदस्यता संगठन द्वारा रेगिस्तान में एक ओएसिस पढ़ें")</f>
        <v>सदस्यता संगठन द्वारा रेगिस्तान में एक ओएसिस पढ़ें</v>
      </c>
    </row>
    <row r="4698">
      <c r="A4698" s="1" t="s">
        <v>4642</v>
      </c>
      <c r="B4698" s="2" t="str">
        <f>IFERROR(__xludf.DUMMYFUNCTION("GOOGLETRANSLATE(A4698,""en"",""hi"")"),"युवा लोग मई के पहले श्रम दिवस मनाते हैं")</f>
        <v>युवा लोग मई के पहले श्रम दिवस मनाते हैं</v>
      </c>
    </row>
    <row r="4699">
      <c r="A4699" s="1" t="s">
        <v>4643</v>
      </c>
      <c r="B4699" s="2" t="str">
        <f>IFERROR(__xludf.DUMMYFUNCTION("GOOGLETRANSLATE(A4699,""en"",""hi"")"),"टीवी निर्माता व्यक्तिगत शैली से बात करता है")</f>
        <v>टीवी निर्माता व्यक्तिगत शैली से बात करता है</v>
      </c>
    </row>
    <row r="4700">
      <c r="A4700" s="1" t="s">
        <v>4644</v>
      </c>
      <c r="B4700" s="2" t="str">
        <f>IFERROR(__xludf.DUMMYFUNCTION("GOOGLETRANSLATE(A4700,""en"",""hi"")"),"इन विग को आपके द्वारा चित्रित या किसी भी रंग के रंग में खरीदा जा सकता है")</f>
        <v>इन विग को आपके द्वारा चित्रित या किसी भी रंग के रंग में खरीदा जा सकता है</v>
      </c>
    </row>
    <row r="4701">
      <c r="A4701" s="1" t="s">
        <v>4645</v>
      </c>
      <c r="B4701" s="2" t="str">
        <f>IFERROR(__xludf.DUMMYFUNCTION("GOOGLETRANSLATE(A4701,""en"",""hi"")"),"एक थिएटर में एक प्रदर्शन के दौरान पारंपरिक पोशाक में अग्रणी अभिनेता")</f>
        <v>एक थिएटर में एक प्रदर्शन के दौरान पारंपरिक पोशाक में अग्रणी अभिनेता</v>
      </c>
    </row>
    <row r="4702">
      <c r="A4702" s="1" t="s">
        <v>4646</v>
      </c>
      <c r="B4702" s="2" t="str">
        <f>IFERROR(__xludf.DUMMYFUNCTION("GOOGLETRANSLATE(A4702,""en"",""hi"")"),"एक सफेद पृष्ठभूमि पर गोल्ड सीएमएस आइकन")</f>
        <v>एक सफेद पृष्ठभूमि पर गोल्ड सीएमएस आइकन</v>
      </c>
    </row>
    <row r="4703">
      <c r="A4703" s="1" t="s">
        <v>4647</v>
      </c>
      <c r="B4703" s="2" t="str">
        <f>IFERROR(__xludf.DUMMYFUNCTION("GOOGLETRANSLATE(A4703,""en"",""hi"")"),"व्यक्ति 65 वें पुरस्कारों में भाग लेता है")</f>
        <v>व्यक्ति 65 वें पुरस्कारों में भाग लेता है</v>
      </c>
    </row>
    <row r="4704">
      <c r="A4704" s="1" t="s">
        <v>4648</v>
      </c>
      <c r="B4704" s="2" t="str">
        <f>IFERROR(__xludf.DUMMYFUNCTION("GOOGLETRANSLATE(A4704,""en"",""hi"")"),"कॉन्डोमिनियम में जन्मदिन की पार्टी के लिए संगीत प्रदर्शन की भूमिका")</f>
        <v>कॉन्डोमिनियम में जन्मदिन की पार्टी के लिए संगीत प्रदर्शन की भूमिका</v>
      </c>
    </row>
    <row r="4705">
      <c r="A4705" s="1" t="s">
        <v>4649</v>
      </c>
      <c r="B4705" s="2" t="str">
        <f>IFERROR(__xludf.DUMMYFUNCTION("GOOGLETRANSLATE(A4705,""en"",""hi"")"),"समुद्र तट पर लोग और कुत्ते")</f>
        <v>समुद्र तट पर लोग और कुत्ते</v>
      </c>
    </row>
    <row r="4706">
      <c r="A4706" s="1" t="s">
        <v>4650</v>
      </c>
      <c r="B4706" s="2" t="str">
        <f>IFERROR(__xludf.DUMMYFUNCTION("GOOGLETRANSLATE(A4706,""en"",""hi"")"),"एक मकड़ी वेब पर पानी की एक करीबी बूंदें")</f>
        <v>एक मकड़ी वेब पर पानी की एक करीबी बूंदें</v>
      </c>
    </row>
    <row r="4707">
      <c r="A4707" s="1" t="s">
        <v>4651</v>
      </c>
      <c r="B4707" s="2" t="str">
        <f>IFERROR(__xludf.DUMMYFUNCTION("GOOGLETRANSLATE(A4707,""en"",""hi"")"),"एक गुलाबी सूर्यास्त के नीचे हिरण")</f>
        <v>एक गुलाबी सूर्यास्त के नीचे हिरण</v>
      </c>
    </row>
    <row r="4708">
      <c r="A4708" s="1" t="s">
        <v>4652</v>
      </c>
      <c r="B4708" s="2" t="str">
        <f>IFERROR(__xludf.DUMMYFUNCTION("GOOGLETRANSLATE(A4708,""en"",""hi"")"),"जैविक प्रजातियां एक खुले मैदान के माध्यम से घूमती हैं")</f>
        <v>जैविक प्रजातियां एक खुले मैदान के माध्यम से घूमती हैं</v>
      </c>
    </row>
    <row r="4709">
      <c r="A4709" s="1" t="s">
        <v>4653</v>
      </c>
      <c r="B4709" s="2" t="str">
        <f>IFERROR(__xludf.DUMMYFUNCTION("GOOGLETRANSLATE(A4709,""en"",""hi"")"),"स्पोर्ट्स टीम के खिलाफ स्पोर्ट्स टीम स्केट्स के आइस हॉकी डिफेंसमैन")</f>
        <v>स्पोर्ट्स टीम के खिलाफ स्पोर्ट्स टीम स्केट्स के आइस हॉकी डिफेंसमैन</v>
      </c>
    </row>
    <row r="4710">
      <c r="A4710" s="1" t="s">
        <v>1731</v>
      </c>
      <c r="B4710" s="2" t="str">
        <f>IFERROR(__xludf.DUMMYFUNCTION("GOOGLETRANSLATE(A4710,""en"",""hi"")"),"डिजिटल कला # के लिए चुनी गई है")</f>
        <v>डिजिटल कला # के लिए चुनी गई है</v>
      </c>
    </row>
    <row r="4711">
      <c r="A4711" s="1" t="s">
        <v>4654</v>
      </c>
      <c r="B4711" s="2" t="str">
        <f>IFERROR(__xludf.DUMMYFUNCTION("GOOGLETRANSLATE(A4711,""en"",""hi"")"),"अभिनेता उत्सव में प्रीमियर में भाग लेता है")</f>
        <v>अभिनेता उत्सव में प्रीमियर में भाग लेता है</v>
      </c>
    </row>
    <row r="4712">
      <c r="A4712" s="1" t="s">
        <v>4655</v>
      </c>
      <c r="B4712" s="2" t="str">
        <f>IFERROR(__xludf.DUMMYFUNCTION("GOOGLETRANSLATE(A4712,""en"",""hi"")"),"मनोविज्ञान क्यों लोग अपने तरीके से व्यवहार करते हैं!")</f>
        <v>मनोविज्ञान क्यों लोग अपने तरीके से व्यवहार करते हैं!</v>
      </c>
    </row>
    <row r="4713">
      <c r="A4713" s="1" t="s">
        <v>284</v>
      </c>
      <c r="B4713" s="2" t="str">
        <f>IFERROR(__xludf.DUMMYFUNCTION("GOOGLETRANSLATE(A4713,""en"",""hi"")"),"अभिनेता उत्सव के दौरान प्रीमियर में भाग लेता है।")</f>
        <v>अभिनेता उत्सव के दौरान प्रीमियर में भाग लेता है।</v>
      </c>
    </row>
    <row r="4714">
      <c r="A4714" s="1" t="s">
        <v>4656</v>
      </c>
      <c r="B4714" s="2" t="str">
        <f>IFERROR(__xludf.DUMMYFUNCTION("GOOGLETRANSLATE(A4714,""en"",""hi"")"),"बंद करो, आदमी धीमी गति में एक शांत कॉफी की दुकान में एस्प्रेसो कॉफी बनाता है")</f>
        <v>बंद करो, आदमी धीमी गति में एक शांत कॉफी की दुकान में एस्प्रेसो कॉफी बनाता है</v>
      </c>
    </row>
    <row r="4715">
      <c r="A4715" s="1" t="s">
        <v>4657</v>
      </c>
      <c r="B4715" s="2" t="str">
        <f>IFERROR(__xludf.DUMMYFUNCTION("GOOGLETRANSLATE(A4715,""en"",""hi"")"),"वैज्ञानिक ब्लैकबोर्ड पर एक ग्राफ दिखा रहा है")</f>
        <v>वैज्ञानिक ब्लैकबोर्ड पर एक ग्राफ दिखा रहा है</v>
      </c>
    </row>
    <row r="4716">
      <c r="A4716" s="1" t="s">
        <v>4658</v>
      </c>
      <c r="B4716" s="2" t="str">
        <f>IFERROR(__xludf.DUMMYFUNCTION("GOOGLETRANSLATE(A4716,""en"",""hi"")"),"पोर्च और बगीचे को दिखाने से पहले एक ही घर")</f>
        <v>पोर्च और बगीचे को दिखाने से पहले एक ही घर</v>
      </c>
    </row>
    <row r="4717">
      <c r="A4717" s="1" t="s">
        <v>4659</v>
      </c>
      <c r="B4717" s="2" t="str">
        <f>IFERROR(__xludf.DUMMYFUNCTION("GOOGLETRANSLATE(A4717,""en"",""hi"")"),"विश्वसनीय रूप से साहसपूर्वक आंखों को पकड़ने के लिए व्यावहारिक रूप से, जूते आपको अपने व्यस्त फैशन से भरे शेड्यूल के माध्यम से प्राप्त करने की आवश्यकता है।")</f>
        <v>विश्वसनीय रूप से साहसपूर्वक आंखों को पकड़ने के लिए व्यावहारिक रूप से, जूते आपको अपने व्यस्त फैशन से भरे शेड्यूल के माध्यम से प्राप्त करने की आवश्यकता है।</v>
      </c>
    </row>
    <row r="4718">
      <c r="A4718" s="1" t="s">
        <v>4660</v>
      </c>
      <c r="B4718" s="2" t="str">
        <f>IFERROR(__xludf.DUMMYFUNCTION("GOOGLETRANSLATE(A4718,""en"",""hi"")"),"मॉडल सेट पर सभी मुस्कान है")</f>
        <v>मॉडल सेट पर सभी मुस्कान है</v>
      </c>
    </row>
    <row r="4719">
      <c r="A4719" s="1" t="s">
        <v>4661</v>
      </c>
      <c r="B4719" s="2" t="str">
        <f>IFERROR(__xludf.DUMMYFUNCTION("GOOGLETRANSLATE(A4719,""en"",""hi"")"),"प्रिंटमेकिंग कलाकार एक दीवार पर देखी जाती है।")</f>
        <v>प्रिंटमेकिंग कलाकार एक दीवार पर देखी जाती है।</v>
      </c>
    </row>
    <row r="4720">
      <c r="A4720" s="1" t="s">
        <v>4662</v>
      </c>
      <c r="B4720" s="2" t="str">
        <f>IFERROR(__xludf.DUMMYFUNCTION("GOOGLETRANSLATE(A4720,""en"",""hi"")"),"खिलाड़ी लक्ष्य मनाते हैं क्योंकि खिलाड़ी निराश हैं")</f>
        <v>खिलाड़ी लक्ष्य मनाते हैं क्योंकि खिलाड़ी निराश हैं</v>
      </c>
    </row>
    <row r="4721">
      <c r="A4721" s="1" t="s">
        <v>4663</v>
      </c>
      <c r="B4721" s="2" t="str">
        <f>IFERROR(__xludf.DUMMYFUNCTION("GOOGLETRANSLATE(A4721,""en"",""hi"")"),"वॉलपेपर शायद एक संगीत कार्यक्रम, एक आग, और एनीम के साथ डरावनी फिल्म शीर्षक")</f>
        <v>वॉलपेपर शायद एक संगीत कार्यक्रम, एक आग, और एनीम के साथ डरावनी फिल्म शीर्षक</v>
      </c>
    </row>
    <row r="4722">
      <c r="A4722" s="1" t="s">
        <v>4664</v>
      </c>
      <c r="B4722" s="2" t="str">
        <f>IFERROR(__xludf.DUMMYFUNCTION("GOOGLETRANSLATE(A4722,""en"",""hi"")"),"एक फैशन लुक पंप, फ्लैट्स और व्यक्ति पंप की विशेषता है।")</f>
        <v>एक फैशन लुक पंप, फ्लैट्स और व्यक्ति पंप की विशेषता है।</v>
      </c>
    </row>
    <row r="4723">
      <c r="A4723" s="1" t="s">
        <v>4665</v>
      </c>
      <c r="B4723" s="2" t="str">
        <f>IFERROR(__xludf.DUMMYFUNCTION("GOOGLETRANSLATE(A4723,""en"",""hi"")"),"लड़के सामने एक बड़ी चट्टान से समुद्र में कूदते हैं")</f>
        <v>लड़के सामने एक बड़ी चट्टान से समुद्र में कूदते हैं</v>
      </c>
    </row>
    <row r="4724">
      <c r="A4724" s="1" t="s">
        <v>4666</v>
      </c>
      <c r="B4724" s="2" t="str">
        <f>IFERROR(__xludf.DUMMYFUNCTION("GOOGLETRANSLATE(A4724,""en"",""hi"")"),"संपत्ति छवि # - 5 से 20 बेडरूम")</f>
        <v>संपत्ति छवि # - 5 से 20 बेडरूम</v>
      </c>
    </row>
    <row r="4725">
      <c r="A4725" s="1" t="s">
        <v>4667</v>
      </c>
      <c r="B4725" s="2" t="str">
        <f>IFERROR(__xludf.DUMMYFUNCTION("GOOGLETRANSLATE(A4725,""en"",""hi"")"),"चलने के अंत में फूल")</f>
        <v>चलने के अंत में फूल</v>
      </c>
    </row>
    <row r="4726">
      <c r="A4726" s="1" t="s">
        <v>4668</v>
      </c>
      <c r="B4726" s="2" t="str">
        <f>IFERROR(__xludf.DUMMYFUNCTION("GOOGLETRANSLATE(A4726,""en"",""hi"")"),"हालांकि, उपयोगकर्ता मतदान का एक स्क्रीनशॉट साझा कर रहे हैं।")</f>
        <v>हालांकि, उपयोगकर्ता मतदान का एक स्क्रीनशॉट साझा कर रहे हैं।</v>
      </c>
    </row>
    <row r="4727">
      <c r="A4727" s="1" t="s">
        <v>4669</v>
      </c>
      <c r="B4727" s="2" t="str">
        <f>IFERROR(__xludf.DUMMYFUNCTION("GOOGLETRANSLATE(A4727,""en"",""hi"")"),"एक सफेद पृष्ठभूमि पर एक फ्लैट डिजाइन में लाल खतरे का संकेत")</f>
        <v>एक सफेद पृष्ठभूमि पर एक फ्लैट डिजाइन में लाल खतरे का संकेत</v>
      </c>
    </row>
    <row r="4728">
      <c r="A4728" s="1" t="s">
        <v>4670</v>
      </c>
      <c r="B4728" s="2" t="str">
        <f>IFERROR(__xludf.DUMMYFUNCTION("GOOGLETRANSLATE(A4728,""en"",""hi"")"),"सनशाइन में कंकड़ समुद्र तट पर लहरें झुकती हैं")</f>
        <v>सनशाइन में कंकड़ समुद्र तट पर लहरें झुकती हैं</v>
      </c>
    </row>
    <row r="4729">
      <c r="A4729" s="1" t="s">
        <v>4671</v>
      </c>
      <c r="B4729" s="2" t="str">
        <f>IFERROR(__xludf.DUMMYFUNCTION("GOOGLETRANSLATE(A4729,""en"",""hi"")"),"लिविंग रूम: निजी छत तक पहुंच")</f>
        <v>लिविंग रूम: निजी छत तक पहुंच</v>
      </c>
    </row>
    <row r="4730">
      <c r="A4730" s="1" t="s">
        <v>4672</v>
      </c>
      <c r="B4730" s="2" t="str">
        <f>IFERROR(__xludf.DUMMYFUNCTION("GOOGLETRANSLATE(A4730,""en"",""hi"")"),"युवा मुस्कुराते हुए लड़की स्टोर में रंगीन कंगन की कोशिश कर रही है")</f>
        <v>युवा मुस्कुराते हुए लड़की स्टोर में रंगीन कंगन की कोशिश कर रही है</v>
      </c>
    </row>
    <row r="4731">
      <c r="A4731" s="1" t="s">
        <v>4673</v>
      </c>
      <c r="B4731" s="2" t="str">
        <f>IFERROR(__xludf.DUMMYFUNCTION("GOOGLETRANSLATE(A4731,""en"",""hi"")"),"अपने व्यवसाय के लिए डिजाइन टेम्पलेट।")</f>
        <v>अपने व्यवसाय के लिए डिजाइन टेम्पलेट।</v>
      </c>
    </row>
    <row r="4732">
      <c r="A4732" s="1" t="s">
        <v>4674</v>
      </c>
      <c r="B4732" s="2" t="str">
        <f>IFERROR(__xludf.DUMMYFUNCTION("GOOGLETRANSLATE(A4732,""en"",""hi"")"),"फाउंटेन शरद ऋतु पार्क में काम करता है")</f>
        <v>फाउंटेन शरद ऋतु पार्क में काम करता है</v>
      </c>
    </row>
    <row r="4733">
      <c r="A4733" s="1" t="s">
        <v>4675</v>
      </c>
      <c r="B4733" s="2" t="str">
        <f>IFERROR(__xludf.DUMMYFUNCTION("GOOGLETRANSLATE(A4733,""en"",""hi"")"),"आधुनिक व्यापार और खरीदारी जिले में इमारतें")</f>
        <v>आधुनिक व्यापार और खरीदारी जिले में इमारतें</v>
      </c>
    </row>
    <row r="4734">
      <c r="A4734" s="1" t="s">
        <v>4676</v>
      </c>
      <c r="B4734" s="2" t="str">
        <f>IFERROR(__xludf.DUMMYFUNCTION("GOOGLETRANSLATE(A4734,""en"",""hi"")"),"इस माँ के दिन माँ के लिए सबसे अच्छे फूल प्राप्त करें!")</f>
        <v>इस माँ के दिन माँ के लिए सबसे अच्छे फूल प्राप्त करें!</v>
      </c>
    </row>
    <row r="4735">
      <c r="A4735" s="1" t="s">
        <v>4677</v>
      </c>
      <c r="B4735" s="2" t="str">
        <f>IFERROR(__xludf.DUMMYFUNCTION("GOOGLETRANSLATE(A4735,""en"",""hi"")"),"उच्च ऊबड़ पहाड़ों के साथ हरे रंग के परिदृश्य और एक बादल आकाश के नीचे अग्रभूमि में एक मौखिक पठार")</f>
        <v>उच्च ऊबड़ पहाड़ों के साथ हरे रंग के परिदृश्य और एक बादल आकाश के नीचे अग्रभूमि में एक मौखिक पठार</v>
      </c>
    </row>
    <row r="4736">
      <c r="A4736" s="1" t="s">
        <v>1731</v>
      </c>
      <c r="B4736" s="2" t="str">
        <f>IFERROR(__xludf.DUMMYFUNCTION("GOOGLETRANSLATE(A4736,""en"",""hi"")"),"डिजिटल कला # के लिए चुनी गई है")</f>
        <v>डिजिटल कला # के लिए चुनी गई है</v>
      </c>
    </row>
    <row r="4737">
      <c r="A4737" s="1" t="s">
        <v>4678</v>
      </c>
      <c r="B4737" s="2" t="str">
        <f>IFERROR(__xludf.DUMMYFUNCTION("GOOGLETRANSLATE(A4737,""en"",""hi"")"),"लकड़ी के टुकड़े, सामने के दृश्य पर स्पाइडर आउटडोर")</f>
        <v>लकड़ी के टुकड़े, सामने के दृश्य पर स्पाइडर आउटडोर</v>
      </c>
    </row>
    <row r="4738">
      <c r="A4738" s="1" t="s">
        <v>4679</v>
      </c>
      <c r="B4738" s="2" t="str">
        <f>IFERROR(__xludf.DUMMYFUNCTION("GOOGLETRANSLATE(A4738,""en"",""hi"")"),"प्रदर्शन के सामने मर्चेंडाइज देखा जाता है")</f>
        <v>प्रदर्शन के सामने मर्चेंडाइज देखा जाता है</v>
      </c>
    </row>
    <row r="4739">
      <c r="A4739" s="1" t="s">
        <v>4680</v>
      </c>
      <c r="B4739" s="2" t="str">
        <f>IFERROR(__xludf.DUMMYFUNCTION("GOOGLETRANSLATE(A4739,""en"",""hi"")"),"इस तरह आप अपने नंगे हाथों के साथ एक कैन खोलते हैं")</f>
        <v>इस तरह आप अपने नंगे हाथों के साथ एक कैन खोलते हैं</v>
      </c>
    </row>
    <row r="4740">
      <c r="A4740" s="1" t="s">
        <v>4681</v>
      </c>
      <c r="B4740" s="2" t="str">
        <f>IFERROR(__xludf.DUMMYFUNCTION("GOOGLETRANSLATE(A4740,""en"",""hi"")"),"जानवर कैमरे की ओर चल रहा है")</f>
        <v>जानवर कैमरे की ओर चल रहा है</v>
      </c>
    </row>
    <row r="4741">
      <c r="A4741" s="1" t="s">
        <v>1731</v>
      </c>
      <c r="B4741" s="2" t="str">
        <f>IFERROR(__xludf.DUMMYFUNCTION("GOOGLETRANSLATE(A4741,""en"",""hi"")"),"डिजिटल कला # के लिए चुनी गई है")</f>
        <v>डिजिटल कला # के लिए चुनी गई है</v>
      </c>
    </row>
    <row r="4742">
      <c r="A4742" s="1" t="s">
        <v>4682</v>
      </c>
      <c r="B4742" s="2" t="str">
        <f>IFERROR(__xludf.DUMMYFUNCTION("GOOGLETRANSLATE(A4742,""en"",""hi"")"),"चीअरलीडर तैनाती सेवा सदस्यों के लिए चीयर्स करते हैं")</f>
        <v>चीअरलीडर तैनाती सेवा सदस्यों के लिए चीयर्स करते हैं</v>
      </c>
    </row>
    <row r="4743">
      <c r="A4743" s="1" t="s">
        <v>4683</v>
      </c>
      <c r="B4743" s="2" t="str">
        <f>IFERROR(__xludf.DUMMYFUNCTION("GOOGLETRANSLATE(A4743,""en"",""hi"")"),"एक ताड़ के पेड़ के ताज और फ्रोंड एक यात्रा में हल्के बादल के साथ एक स्पष्ट नीले धूप उष्णकटिबंधीय आकाश के खिलाफ सिल्हूट किया गया")</f>
        <v>एक ताड़ के पेड़ के ताज और फ्रोंड एक यात्रा में हल्के बादल के साथ एक स्पष्ट नीले धूप उष्णकटिबंधीय आकाश के खिलाफ सिल्हूट किया गया</v>
      </c>
    </row>
    <row r="4744">
      <c r="A4744" s="1" t="s">
        <v>4684</v>
      </c>
      <c r="B4744" s="2" t="str">
        <f>IFERROR(__xludf.DUMMYFUNCTION("GOOGLETRANSLATE(A4744,""en"",""hi"")"),"मानचित्र व्यक्ति द्वारा लिया गया ट्रैक दिखा रहा है।")</f>
        <v>मानचित्र व्यक्ति द्वारा लिया गया ट्रैक दिखा रहा है।</v>
      </c>
    </row>
    <row r="4745">
      <c r="A4745" s="1" t="s">
        <v>4685</v>
      </c>
      <c r="B4745" s="2" t="str">
        <f>IFERROR(__xludf.DUMMYFUNCTION("GOOGLETRANSLATE(A4745,""en"",""hi"")"),"पहाड़ों में विशिष्ट घर")</f>
        <v>पहाड़ों में विशिष्ट घर</v>
      </c>
    </row>
    <row r="4746">
      <c r="A4746" s="1" t="s">
        <v>4686</v>
      </c>
      <c r="B4746" s="2" t="str">
        <f>IFERROR(__xludf.DUMMYFUNCTION("GOOGLETRANSLATE(A4746,""en"",""hi"")"),"व्यक्ति एक सफेद पोशाक में अभिनेता को खींचता है")</f>
        <v>व्यक्ति एक सफेद पोशाक में अभिनेता को खींचता है</v>
      </c>
    </row>
    <row r="4747">
      <c r="A4747" s="1" t="s">
        <v>4687</v>
      </c>
      <c r="B4747" s="2" t="str">
        <f>IFERROR(__xludf.DUMMYFUNCTION("GOOGLETRANSLATE(A4747,""en"",""hi"")"),"फिल्मांकन स्थान के अंदर एक और कमरा।")</f>
        <v>फिल्मांकन स्थान के अंदर एक और कमरा।</v>
      </c>
    </row>
    <row r="4748">
      <c r="A4748" s="1" t="s">
        <v>4688</v>
      </c>
      <c r="B4748" s="2" t="str">
        <f>IFERROR(__xludf.DUMMYFUNCTION("GOOGLETRANSLATE(A4748,""en"",""hi"")"),"एक आदमी ने खुद को संतुलित किया क्योंकि उसने एक अपार्टमेंट इमारत में खिड़कियों को धोया था।")</f>
        <v>एक आदमी ने खुद को संतुलित किया क्योंकि उसने एक अपार्टमेंट इमारत में खिड़कियों को धोया था।</v>
      </c>
    </row>
    <row r="4749">
      <c r="A4749" s="1" t="s">
        <v>4689</v>
      </c>
      <c r="B4749" s="2" t="str">
        <f>IFERROR(__xludf.DUMMYFUNCTION("GOOGLETRANSLATE(A4749,""en"",""hi"")"),"दूर रोशनी दिखाई देना")</f>
        <v>दूर रोशनी दिखाई देना</v>
      </c>
    </row>
    <row r="4750">
      <c r="A4750" s="1" t="s">
        <v>4690</v>
      </c>
      <c r="B4750" s="2" t="str">
        <f>IFERROR(__xludf.DUMMYFUNCTION("GOOGLETRANSLATE(A4750,""en"",""hi"")"),"विभाजन: मां और उसके पिता एक साथ रहते थे, लेकिन परिवार बहुत गरीब था और जोड़े अंततः अलग हो गए और तलाक हो गए")</f>
        <v>विभाजन: मां और उसके पिता एक साथ रहते थे, लेकिन परिवार बहुत गरीब था और जोड़े अंततः अलग हो गए और तलाक हो गए</v>
      </c>
    </row>
    <row r="4751">
      <c r="A4751" s="1" t="s">
        <v>4691</v>
      </c>
      <c r="B4751" s="2" t="str">
        <f>IFERROR(__xludf.DUMMYFUNCTION("GOOGLETRANSLATE(A4751,""en"",""hi"")"),"मुझे इस तरह एक आस्तीन की जरूरत है।")</f>
        <v>मुझे इस तरह एक आस्तीन की जरूरत है।</v>
      </c>
    </row>
    <row r="4752">
      <c r="A4752" s="1" t="s">
        <v>4692</v>
      </c>
      <c r="B4752" s="2" t="str">
        <f>IFERROR(__xludf.DUMMYFUNCTION("GOOGLETRANSLATE(A4752,""en"",""hi"")"),"फुटबॉल खिलाड़ी एक प्रशिक्षण सत्र से पहले गर्म हो जाता है।")</f>
        <v>फुटबॉल खिलाड़ी एक प्रशिक्षण सत्र से पहले गर्म हो जाता है।</v>
      </c>
    </row>
    <row r="4753">
      <c r="A4753" s="1" t="s">
        <v>4693</v>
      </c>
      <c r="B4753" s="2" t="str">
        <f>IFERROR(__xludf.DUMMYFUNCTION("GOOGLETRANSLATE(A4753,""en"",""hi"")"),"वास्तव में, पहाड़ी के नीचे एक रन के लिए जाने के बारे में।")</f>
        <v>वास्तव में, पहाड़ी के नीचे एक रन के लिए जाने के बारे में।</v>
      </c>
    </row>
    <row r="4754">
      <c r="A4754" s="1" t="s">
        <v>4694</v>
      </c>
      <c r="B4754" s="2" t="str">
        <f>IFERROR(__xludf.DUMMYFUNCTION("GOOGLETRANSLATE(A4754,""en"",""hi"")"),"लंबे बाल वाले युवा सुंदर व्यापारिक महिला मोबाइल फोन में रुचि रखते हैं।")</f>
        <v>लंबे बाल वाले युवा सुंदर व्यापारिक महिला मोबाइल फोन में रुचि रखते हैं।</v>
      </c>
    </row>
    <row r="4755">
      <c r="A4755" s="1" t="s">
        <v>4695</v>
      </c>
      <c r="B4755" s="2" t="str">
        <f>IFERROR(__xludf.DUMMYFUNCTION("GOOGLETRANSLATE(A4755,""en"",""hi"")"),"1 9 60 के दशक से एक पोस्टर - हमें अपनी शुरुआत मिली!")</f>
        <v>1 9 60 के दशक से एक पोस्टर - हमें अपनी शुरुआत मिली!</v>
      </c>
    </row>
    <row r="4756">
      <c r="A4756" s="1" t="s">
        <v>4696</v>
      </c>
      <c r="B4756" s="2" t="str">
        <f>IFERROR(__xludf.DUMMYFUNCTION("GOOGLETRANSLATE(A4756,""en"",""hi"")"),"झील के घर के अंदर झील पर देख रहे हैं।")</f>
        <v>झील के घर के अंदर झील पर देख रहे हैं।</v>
      </c>
    </row>
    <row r="4757">
      <c r="A4757" s="1" t="s">
        <v>4697</v>
      </c>
      <c r="B4757" s="2" t="str">
        <f>IFERROR(__xludf.DUMMYFUNCTION("GOOGLETRANSLATE(A4757,""en"",""hi"")"),"पानी से बाहर कूदते जैविक प्रजाति")</f>
        <v>पानी से बाहर कूदते जैविक प्रजाति</v>
      </c>
    </row>
    <row r="4758">
      <c r="A4758" s="1" t="s">
        <v>4698</v>
      </c>
      <c r="B4758" s="2" t="str">
        <f>IFERROR(__xludf.DUMMYFUNCTION("GOOGLETRANSLATE(A4758,""en"",""hi"")"),"फुफ्फुसीय सफेद बादलों के साथ एक पहाड़ी पर बड़ा महंगा आधुनिक घर")</f>
        <v>फुफ्फुसीय सफेद बादलों के साथ एक पहाड़ी पर बड़ा महंगा आधुनिक घर</v>
      </c>
    </row>
    <row r="4759">
      <c r="A4759" s="1" t="s">
        <v>4699</v>
      </c>
      <c r="B4759" s="2" t="str">
        <f>IFERROR(__xludf.DUMMYFUNCTION("GOOGLETRANSLATE(A4759,""en"",""hi"")"),"छात्र जो पुस्तक पढ़ते हैं उससे प्रेरित एक टी शर्ट डिजाइन बनाते हैं।")</f>
        <v>छात्र जो पुस्तक पढ़ते हैं उससे प्रेरित एक टी शर्ट डिजाइन बनाते हैं।</v>
      </c>
    </row>
    <row r="4760">
      <c r="A4760" s="1" t="s">
        <v>4700</v>
      </c>
      <c r="B4760" s="2" t="str">
        <f>IFERROR(__xludf.DUMMYFUNCTION("GOOGLETRANSLATE(A4760,""en"",""hi"")"),"अभिनेता 55 वें त्यौहार स्क्रीनिंग में भाग लेता है।")</f>
        <v>अभिनेता 55 वें त्यौहार स्क्रीनिंग में भाग लेता है।</v>
      </c>
    </row>
    <row r="4761">
      <c r="A4761" s="1" t="s">
        <v>4701</v>
      </c>
      <c r="B4761" s="2" t="str">
        <f>IFERROR(__xludf.DUMMYFUNCTION("GOOGLETRANSLATE(A4761,""en"",""hi"")"),"एक धूप दिन पर पार्क में चलने वाला युवा कुत्ता।")</f>
        <v>एक धूप दिन पर पार्क में चलने वाला युवा कुत्ता।</v>
      </c>
    </row>
    <row r="4762">
      <c r="A4762" s="1" t="s">
        <v>4702</v>
      </c>
      <c r="B4762" s="2" t="str">
        <f>IFERROR(__xludf.DUMMYFUNCTION("GOOGLETRANSLATE(A4762,""en"",""hi"")"),"पर्यावरण और अभिनेता पुरस्कार में भाग लेते हैं।")</f>
        <v>पर्यावरण और अभिनेता पुरस्कार में भाग लेते हैं।</v>
      </c>
    </row>
    <row r="4763">
      <c r="A4763" s="1" t="s">
        <v>4703</v>
      </c>
      <c r="B4763" s="2" t="str">
        <f>IFERROR(__xludf.DUMMYFUNCTION("GOOGLETRANSLATE(A4763,""en"",""hi"")"),"अपने हॉर्स पावर आउटबोर्ड मोटर्स के साथ एक स्पीडबोट")</f>
        <v>अपने हॉर्स पावर आउटबोर्ड मोटर्स के साथ एक स्पीडबोट</v>
      </c>
    </row>
    <row r="4764">
      <c r="A4764" s="1" t="s">
        <v>4704</v>
      </c>
      <c r="B4764" s="2" t="str">
        <f>IFERROR(__xludf.DUMMYFUNCTION("GOOGLETRANSLATE(A4764,""en"",""hi"")"),"एक आदमी अपने डेस्क पर एक लैपटॉप पर प्रकार")</f>
        <v>एक आदमी अपने डेस्क पर एक लैपटॉप पर प्रकार</v>
      </c>
    </row>
    <row r="4765">
      <c r="A4765" s="1" t="s">
        <v>4705</v>
      </c>
      <c r="B4765" s="2" t="str">
        <f>IFERROR(__xludf.DUMMYFUNCTION("GOOGLETRANSLATE(A4765,""en"",""hi"")"),"सभी गैर कस्टम भुगतान कार की तस्वीरें उपलब्ध हैं")</f>
        <v>सभी गैर कस्टम भुगतान कार की तस्वीरें उपलब्ध हैं</v>
      </c>
    </row>
    <row r="4766">
      <c r="A4766" s="1" t="s">
        <v>4706</v>
      </c>
      <c r="B4766" s="2" t="str">
        <f>IFERROR(__xludf.DUMMYFUNCTION("GOOGLETRANSLATE(A4766,""en"",""hi"")"),"मैं सिर्फ एक काले मास्क ब्रिंडल बॉक्सर्स के लिए एक सुंदर चेहरा पिघला देता हूं।")</f>
        <v>मैं सिर्फ एक काले मास्क ब्रिंडल बॉक्सर्स के लिए एक सुंदर चेहरा पिघला देता हूं।</v>
      </c>
    </row>
    <row r="4767">
      <c r="A4767" s="1" t="s">
        <v>4707</v>
      </c>
      <c r="B4767" s="2" t="str">
        <f>IFERROR(__xludf.DUMMYFUNCTION("GOOGLETRANSLATE(A4767,""en"",""hi"")"),"अधिक विस्तार से जहाज के विनिर्देश यहां दिए गए हैं")</f>
        <v>अधिक विस्तार से जहाज के विनिर्देश यहां दिए गए हैं</v>
      </c>
    </row>
    <row r="4768">
      <c r="A4768" s="1" t="s">
        <v>4708</v>
      </c>
      <c r="B4768" s="2" t="str">
        <f>IFERROR(__xludf.DUMMYFUNCTION("GOOGLETRANSLATE(A4768,""en"",""hi"")"),"तालु को खुश करने के लिए हर तरह का आम")</f>
        <v>तालु को खुश करने के लिए हर तरह का आम</v>
      </c>
    </row>
    <row r="4769">
      <c r="A4769" s="1" t="s">
        <v>4709</v>
      </c>
      <c r="B4769" s="2" t="str">
        <f>IFERROR(__xludf.DUMMYFUNCTION("GOOGLETRANSLATE(A4769,""en"",""hi"")"),"लैपटॉप कंप्यूटर का उपयोग करके अपने लंच ब्रेक पर एक आदमी")</f>
        <v>लैपटॉप कंप्यूटर का उपयोग करके अपने लंच ब्रेक पर एक आदमी</v>
      </c>
    </row>
    <row r="4770">
      <c r="A4770" s="1" t="s">
        <v>4710</v>
      </c>
      <c r="B4770" s="2" t="str">
        <f>IFERROR(__xludf.DUMMYFUNCTION("GOOGLETRANSLATE(A4770,""en"",""hi"")"),"रग्बी खिलाड़ी को व्यक्ति द्वारा निपटने में लिया जाता है।")</f>
        <v>रग्बी खिलाड़ी को व्यक्ति द्वारा निपटने में लिया जाता है।</v>
      </c>
    </row>
    <row r="4771">
      <c r="A4771" s="1" t="s">
        <v>4711</v>
      </c>
      <c r="B4771" s="2" t="str">
        <f>IFERROR(__xludf.DUMMYFUNCTION("GOOGLETRANSLATE(A4771,""en"",""hi"")"),"अभिनेता और व्यक्ति व्यक्ति में भाग लेते हैं।")</f>
        <v>अभिनेता और व्यक्ति व्यक्ति में भाग लेते हैं।</v>
      </c>
    </row>
    <row r="4772">
      <c r="A4772" s="1" t="s">
        <v>4712</v>
      </c>
      <c r="B4772" s="2" t="str">
        <f>IFERROR(__xludf.DUMMYFUNCTION("GOOGLETRANSLATE(A4772,""en"",""hi"")"),"आकाश में उड़ान भरने की निर्बाध नीली पृष्ठभूमि")</f>
        <v>आकाश में उड़ान भरने की निर्बाध नीली पृष्ठभूमि</v>
      </c>
    </row>
    <row r="4773">
      <c r="A4773" s="1" t="s">
        <v>4713</v>
      </c>
      <c r="B4773" s="2" t="str">
        <f>IFERROR(__xludf.DUMMYFUNCTION("GOOGLETRANSLATE(A4773,""en"",""hi"")"),"रात में परिदृश्य का फोटो")</f>
        <v>रात में परिदृश्य का फोटो</v>
      </c>
    </row>
    <row r="4774">
      <c r="A4774" s="1" t="s">
        <v>4714</v>
      </c>
      <c r="B4774" s="2" t="str">
        <f>IFERROR(__xludf.DUMMYFUNCTION("GOOGLETRANSLATE(A4774,""en"",""hi"")"),"पड़ोस में एक रेतीले समुद्र तट")</f>
        <v>पड़ोस में एक रेतीले समुद्र तट</v>
      </c>
    </row>
    <row r="4775">
      <c r="A4775" s="1" t="s">
        <v>4715</v>
      </c>
      <c r="B4775" s="2" t="str">
        <f>IFERROR(__xludf.DUMMYFUNCTION("GOOGLETRANSLATE(A4775,""en"",""hi"")"),"एक पहाड़ी पर उच्च, व्यक्ति घाटी को नज़रअंदाज़ करता है")</f>
        <v>एक पहाड़ी पर उच्च, व्यक्ति घाटी को नज़रअंदाज़ करता है</v>
      </c>
    </row>
    <row r="4776">
      <c r="A4776" s="1" t="s">
        <v>4716</v>
      </c>
      <c r="B4776" s="2" t="str">
        <f>IFERROR(__xludf.DUMMYFUNCTION("GOOGLETRANSLATE(A4776,""en"",""hi"")"),"एक काले चमड़े की मोटरसाइकिल जैकेट पहने हुए अभिनेता चलते हैं जो दिखते हैं")</f>
        <v>एक काले चमड़े की मोटरसाइकिल जैकेट पहने हुए अभिनेता चलते हैं जो दिखते हैं</v>
      </c>
    </row>
    <row r="4777">
      <c r="A4777" s="1" t="s">
        <v>4717</v>
      </c>
      <c r="B4777" s="2" t="str">
        <f>IFERROR(__xludf.DUMMYFUNCTION("GOOGLETRANSLATE(A4777,""en"",""hi"")"),"चित्रकारी कलाकार का काम")</f>
        <v>चित्रकारी कलाकार का काम</v>
      </c>
    </row>
    <row r="4778">
      <c r="A4778" s="1" t="s">
        <v>4718</v>
      </c>
      <c r="B4778" s="2" t="str">
        <f>IFERROR(__xludf.DUMMYFUNCTION("GOOGLETRANSLATE(A4778,""en"",""hi"")"),"तट के किनारे देखें")</f>
        <v>तट के किनारे देखें</v>
      </c>
    </row>
    <row r="4779">
      <c r="A4779" s="1" t="s">
        <v>4719</v>
      </c>
      <c r="B4779" s="2" t="str">
        <f>IFERROR(__xludf.DUMMYFUNCTION("GOOGLETRANSLATE(A4779,""en"",""hi"")"),"महान व्यक्ति ने धार्मिक नेता की नई मूर्ति का अनावरण किया")</f>
        <v>महान व्यक्ति ने धार्मिक नेता की नई मूर्ति का अनावरण किया</v>
      </c>
    </row>
    <row r="4780">
      <c r="A4780" s="1" t="s">
        <v>4720</v>
      </c>
      <c r="B4780" s="2" t="str">
        <f>IFERROR(__xludf.DUMMYFUNCTION("GOOGLETRANSLATE(A4780,""en"",""hi"")"),"एक बिल्ली और धागे की एक गेंद के साथ चित्रण, जो सोता है।")</f>
        <v>एक बिल्ली और धागे की एक गेंद के साथ चित्रण, जो सोता है।</v>
      </c>
    </row>
    <row r="4781">
      <c r="A4781" s="1" t="s">
        <v>4721</v>
      </c>
      <c r="B4781" s="2" t="str">
        <f>IFERROR(__xludf.DUMMYFUNCTION("GOOGLETRANSLATE(A4781,""en"",""hi"")"),"बिक्री के लिए बहुत सारे कठोर सूटकेस हैं और कुछ नरम पक्षीय भी हैं।")</f>
        <v>बिक्री के लिए बहुत सारे कठोर सूटकेस हैं और कुछ नरम पक्षीय भी हैं।</v>
      </c>
    </row>
    <row r="4782">
      <c r="A4782" s="1" t="s">
        <v>4722</v>
      </c>
      <c r="B4782" s="2" t="str">
        <f>IFERROR(__xludf.DUMMYFUNCTION("GOOGLETRANSLATE(A4782,""en"",""hi"")"),"भूमध्यसागरीय पानी के फव्वारे परिदृश्य के लिए डिजाइन विचार।")</f>
        <v>भूमध्यसागरीय पानी के फव्वारे परिदृश्य के लिए डिजाइन विचार।</v>
      </c>
    </row>
    <row r="4783">
      <c r="A4783" s="1" t="s">
        <v>4723</v>
      </c>
      <c r="B4783" s="2" t="str">
        <f>IFERROR(__xludf.DUMMYFUNCTION("GOOGLETRANSLATE(A4783,""en"",""hi"")"),"राजनीतिज्ञ को हेड टेबल पर देखा जा सकता है।")</f>
        <v>राजनीतिज्ञ को हेड टेबल पर देखा जा सकता है।</v>
      </c>
    </row>
    <row r="4784">
      <c r="A4784" s="1" t="s">
        <v>4724</v>
      </c>
      <c r="B4784" s="2" t="str">
        <f>IFERROR(__xludf.DUMMYFUNCTION("GOOGLETRANSLATE(A4784,""en"",""hi"")"),"एक कॉलेज बास्केटबॉल खेल के पहले भाग के दौरान व्यक्ति, व्यक्ति के खिलाफ एक ढीली गेंद को नियंत्रित करता है।")</f>
        <v>एक कॉलेज बास्केटबॉल खेल के पहले भाग के दौरान व्यक्ति, व्यक्ति के खिलाफ एक ढीली गेंद को नियंत्रित करता है।</v>
      </c>
    </row>
    <row r="4785">
      <c r="A4785" s="1" t="s">
        <v>4725</v>
      </c>
      <c r="B4785" s="2" t="str">
        <f>IFERROR(__xludf.DUMMYFUNCTION("GOOGLETRANSLATE(A4785,""en"",""hi"")"),"एक पते के बाहर एक पुलिस कार")</f>
        <v>एक पते के बाहर एक पुलिस कार</v>
      </c>
    </row>
    <row r="4786">
      <c r="A4786" s="1" t="s">
        <v>4726</v>
      </c>
      <c r="B4786" s="2" t="str">
        <f>IFERROR(__xludf.DUMMYFUNCTION("GOOGLETRANSLATE(A4786,""en"",""hi"")"),"डायनासोर की साइड प्रोफाइल")</f>
        <v>डायनासोर की साइड प्रोफाइल</v>
      </c>
    </row>
    <row r="4787">
      <c r="A4787" s="1" t="s">
        <v>4727</v>
      </c>
      <c r="B4787" s="2" t="str">
        <f>IFERROR(__xludf.DUMMYFUNCTION("GOOGLETRANSLATE(A4787,""en"",""hi"")"),"अध्ययन के मुताबिक फिल्मिंग स्थान उन शहरों में से एक है जो आवास के लिए बढ़ती मांग को पूरा करने में सक्षम हैं।")</f>
        <v>अध्ययन के मुताबिक फिल्मिंग स्थान उन शहरों में से एक है जो आवास के लिए बढ़ती मांग को पूरा करने में सक्षम हैं।</v>
      </c>
    </row>
    <row r="4788">
      <c r="A4788" s="1" t="s">
        <v>4728</v>
      </c>
      <c r="B4788" s="2" t="str">
        <f>IFERROR(__xludf.DUMMYFUNCTION("GOOGLETRANSLATE(A4788,""en"",""hi"")"),"फैशन डिजाइनरों ने भविष्यवाणी की कि लोग क्या पहनेंगे।")</f>
        <v>फैशन डिजाइनरों ने भविष्यवाणी की कि लोग क्या पहनेंगे।</v>
      </c>
    </row>
    <row r="4789">
      <c r="A4789" s="1" t="s">
        <v>4729</v>
      </c>
      <c r="B4789" s="2" t="str">
        <f>IFERROR(__xludf.DUMMYFUNCTION("GOOGLETRANSLATE(A4789,""en"",""hi"")"),"रूढ़िवादी मठ पर धीमी गति से उड़ान")</f>
        <v>रूढ़िवादी मठ पर धीमी गति से उड़ान</v>
      </c>
    </row>
    <row r="4790">
      <c r="A4790" s="1" t="s">
        <v>4730</v>
      </c>
      <c r="B4790" s="2" t="str">
        <f>IFERROR(__xludf.DUMMYFUNCTION("GOOGLETRANSLATE(A4790,""en"",""hi"")"),"पार्क में कुत्ता चलना, धीमी गति")</f>
        <v>पार्क में कुत्ता चलना, धीमी गति</v>
      </c>
    </row>
    <row r="4791">
      <c r="A4791" s="1" t="s">
        <v>4731</v>
      </c>
      <c r="B4791" s="2" t="str">
        <f>IFERROR(__xludf.DUMMYFUNCTION("GOOGLETRANSLATE(A4791,""en"",""hi"")"),"एक बाजार पर ताजा मछली")</f>
        <v>एक बाजार पर ताजा मछली</v>
      </c>
    </row>
    <row r="4792">
      <c r="A4792" s="1" t="s">
        <v>4732</v>
      </c>
      <c r="B4792" s="2" t="str">
        <f>IFERROR(__xludf.DUMMYFUNCTION("GOOGLETRANSLATE(A4792,""en"",""hi"")"),"बास्केटबॉल प्वाइंट गार्ड क्लच स्थितियों में बास्केटबाल से डरता नहीं है।")</f>
        <v>बास्केटबॉल प्वाइंट गार्ड क्लच स्थितियों में बास्केटबाल से डरता नहीं है।</v>
      </c>
    </row>
    <row r="4793">
      <c r="A4793" s="1" t="s">
        <v>4733</v>
      </c>
      <c r="B4793" s="2" t="str">
        <f>IFERROR(__xludf.DUMMYFUNCTION("GOOGLETRANSLATE(A4793,""en"",""hi"")"),"बिक्री के लिए कोब पर मकई")</f>
        <v>बिक्री के लिए कोब पर मकई</v>
      </c>
    </row>
    <row r="4794">
      <c r="A4794" s="1" t="s">
        <v>4734</v>
      </c>
      <c r="B4794" s="2" t="str">
        <f>IFERROR(__xludf.DUMMYFUNCTION("GOOGLETRANSLATE(A4794,""en"",""hi"")"),"टीवी शैली - काल्पनिक चरित्र और व्यक्ति का एक दृश्य /")</f>
        <v>टीवी शैली - काल्पनिक चरित्र और व्यक्ति का एक दृश्य /</v>
      </c>
    </row>
    <row r="4795">
      <c r="A4795" s="1" t="s">
        <v>4735</v>
      </c>
      <c r="B4795" s="2" t="str">
        <f>IFERROR(__xludf.DUMMYFUNCTION("GOOGLETRANSLATE(A4795,""en"",""hi"")"),"टेनिस खिलाड़ी टेनिस टूर्नामेंट का एक समय चैंपियन है।")</f>
        <v>टेनिस खिलाड़ी टेनिस टूर्नामेंट का एक समय चैंपियन है।</v>
      </c>
    </row>
    <row r="4796">
      <c r="A4796" s="1" t="s">
        <v>4736</v>
      </c>
      <c r="B4796" s="2" t="str">
        <f>IFERROR(__xludf.DUMMYFUNCTION("GOOGLETRANSLATE(A4796,""en"",""hi"")"),"यह अशुद्ध लकड़ी - पैनल वाला वॉलपेपर एक छोटी सी जगह को झुकाए बिना रुचि और बनावट जोड़ देगा।")</f>
        <v>यह अशुद्ध लकड़ी - पैनल वाला वॉलपेपर एक छोटी सी जगह को झुकाए बिना रुचि और बनावट जोड़ देगा।</v>
      </c>
    </row>
    <row r="4797">
      <c r="A4797" s="1" t="s">
        <v>4737</v>
      </c>
      <c r="B4797" s="2" t="str">
        <f>IFERROR(__xludf.DUMMYFUNCTION("GOOGLETRANSLATE(A4797,""en"",""hi"")"),"एक भूरे / सफेद घोड़ा एक अंधेरे पृष्ठभूमि पर फोटो खिंचवाया।")</f>
        <v>एक भूरे / सफेद घोड़ा एक अंधेरे पृष्ठभूमि पर फोटो खिंचवाया।</v>
      </c>
    </row>
    <row r="4798">
      <c r="A4798" s="1" t="s">
        <v>4738</v>
      </c>
      <c r="B4798" s="2" t="str">
        <f>IFERROR(__xludf.DUMMYFUNCTION("GOOGLETRANSLATE(A4798,""en"",""hi"")"),"उसकी माँ के साथ एक पूल में थोड़ा बच्चा तैरना")</f>
        <v>उसकी माँ के साथ एक पूल में थोड़ा बच्चा तैरना</v>
      </c>
    </row>
    <row r="4799">
      <c r="A4799" s="1" t="s">
        <v>4739</v>
      </c>
      <c r="B4799" s="2" t="str">
        <f>IFERROR(__xludf.DUMMYFUNCTION("GOOGLETRANSLATE(A4799,""en"",""hi"")"),"कार्ड के एक डेक पर एक हाथी संतुलन की तेल चित्रकला")</f>
        <v>कार्ड के एक डेक पर एक हाथी संतुलन की तेल चित्रकला</v>
      </c>
    </row>
    <row r="4800">
      <c r="A4800" s="1" t="s">
        <v>4740</v>
      </c>
      <c r="B4800" s="2" t="str">
        <f>IFERROR(__xludf.DUMMYFUNCTION("GOOGLETRANSLATE(A4800,""en"",""hi"")"),"अभिनेता और हार्ड रॉक कलाकार प्रीमियर में भाग लेते हैं")</f>
        <v>अभिनेता और हार्ड रॉक कलाकार प्रीमियर में भाग लेते हैं</v>
      </c>
    </row>
    <row r="4801">
      <c r="A4801" s="1" t="s">
        <v>4741</v>
      </c>
      <c r="B4801" s="2" t="str">
        <f>IFERROR(__xludf.DUMMYFUNCTION("GOOGLETRANSLATE(A4801,""en"",""hi"")"),"व्यक्ति, एक सैन्य काम करने वाला कुत्ता सौंपा गया")</f>
        <v>व्यक्ति, एक सैन्य काम करने वाला कुत्ता सौंपा गया</v>
      </c>
    </row>
    <row r="4802">
      <c r="A4802" s="1" t="s">
        <v>4742</v>
      </c>
      <c r="B4802" s="2" t="str">
        <f>IFERROR(__xludf.DUMMYFUNCTION("GOOGLETRANSLATE(A4802,""en"",""hi"")"),"# एक खेल के दौरान अमेरिकी फुटबॉल खिलाड़ी और # द्वारा नीचे ले जाया जाता है।")</f>
        <v># एक खेल के दौरान अमेरिकी फुटबॉल खिलाड़ी और # द्वारा नीचे ले जाया जाता है।</v>
      </c>
    </row>
    <row r="4803">
      <c r="A4803" s="1" t="s">
        <v>4743</v>
      </c>
      <c r="B4803" s="2" t="str">
        <f>IFERROR(__xludf.DUMMYFUNCTION("GOOGLETRANSLATE(A4803,""en"",""hi"")"),"शेफ आ रहा है, आप पत्तियों पर बीज देख सकते हैं।")</f>
        <v>शेफ आ रहा है, आप पत्तियों पर बीज देख सकते हैं।</v>
      </c>
    </row>
    <row r="4804">
      <c r="A4804" s="1" t="s">
        <v>4744</v>
      </c>
      <c r="B4804" s="2" t="str">
        <f>IFERROR(__xludf.DUMMYFUNCTION("GOOGLETRANSLATE(A4804,""en"",""hi"")"),"एक सूट में हैंडसम मैन अपने रेज़्यूमे लेकर और नौकरी के साक्षात्कार और मुस्कुराते हुए इंतजार कर रहा है")</f>
        <v>एक सूट में हैंडसम मैन अपने रेज़्यूमे लेकर और नौकरी के साक्षात्कार और मुस्कुराते हुए इंतजार कर रहा है</v>
      </c>
    </row>
    <row r="4805">
      <c r="A4805" s="1" t="s">
        <v>4745</v>
      </c>
      <c r="B4805" s="2" t="str">
        <f>IFERROR(__xludf.DUMMYFUNCTION("GOOGLETRANSLATE(A4805,""en"",""hi"")"),"हमारे विला में उष्णकटिबंधीय पूल")</f>
        <v>हमारे विला में उष्णकटिबंधीय पूल</v>
      </c>
    </row>
    <row r="4806">
      <c r="A4806" s="1" t="s">
        <v>4746</v>
      </c>
      <c r="B4806" s="2" t="str">
        <f>IFERROR(__xludf.DUMMYFUNCTION("GOOGLETRANSLATE(A4806,""en"",""hi"")"),"मुख्यालय, जैसा कि स्टेशन से देखा गया है।")</f>
        <v>मुख्यालय, जैसा कि स्टेशन से देखा गया है।</v>
      </c>
    </row>
    <row r="4807">
      <c r="A4807" s="1" t="s">
        <v>4747</v>
      </c>
      <c r="B4807" s="2" t="str">
        <f>IFERROR(__xludf.DUMMYFUNCTION("GOOGLETRANSLATE(A4807,""en"",""hi"")"),"फुटबॉल खिलाड़ी मैच के दौरान एक जुर्माना याद करता है।")</f>
        <v>फुटबॉल खिलाड़ी मैच के दौरान एक जुर्माना याद करता है।</v>
      </c>
    </row>
    <row r="4808">
      <c r="A4808" s="1" t="s">
        <v>4748</v>
      </c>
      <c r="B4808" s="2" t="str">
        <f>IFERROR(__xludf.DUMMYFUNCTION("GOOGLETRANSLATE(A4808,""en"",""hi"")"),"वर्ल्ड मैप, इको थीम के आकार में शब्द बादल")</f>
        <v>वर्ल्ड मैप, इको थीम के आकार में शब्द बादल</v>
      </c>
    </row>
    <row r="4809">
      <c r="A4809" s="1" t="s">
        <v>4749</v>
      </c>
      <c r="B4809" s="2" t="str">
        <f>IFERROR(__xludf.DUMMYFUNCTION("GOOGLETRANSLATE(A4809,""en"",""hi"")"),"हस्तनिर्मित मेरी यार्ड में अच्छी तरह से सुविधा प्रदान करता है।")</f>
        <v>हस्तनिर्मित मेरी यार्ड में अच्छी तरह से सुविधा प्रदान करता है।</v>
      </c>
    </row>
    <row r="4810">
      <c r="A4810" s="1" t="s">
        <v>4750</v>
      </c>
      <c r="B4810" s="2" t="str">
        <f>IFERROR(__xludf.DUMMYFUNCTION("GOOGLETRANSLATE(A4810,""en"",""hi"")"),"नवीनतावादी खोज की असली यात्रा में नए परिदृश्य की तलाश में शामिल नहीं हैं, लेकिन नई आंखें होने में")</f>
        <v>नवीनतावादी खोज की असली यात्रा में नए परिदृश्य की तलाश में शामिल नहीं हैं, लेकिन नई आंखें होने में</v>
      </c>
    </row>
    <row r="4811">
      <c r="A4811" s="1" t="s">
        <v>4751</v>
      </c>
      <c r="B4811" s="2" t="str">
        <f>IFERROR(__xludf.DUMMYFUNCTION("GOOGLETRANSLATE(A4811,""en"",""hi"")"),"व्यापारी चार्ट के साथ एक ब्लैकबोर्ड के सामने बैठे")</f>
        <v>व्यापारी चार्ट के साथ एक ब्लैकबोर्ड के सामने बैठे</v>
      </c>
    </row>
    <row r="4812">
      <c r="A4812" s="1" t="s">
        <v>4752</v>
      </c>
      <c r="B4812" s="2" t="str">
        <f>IFERROR(__xludf.DUMMYFUNCTION("GOOGLETRANSLATE(A4812,""en"",""hi"")"),"एक डिस्को गेंद छत से लटका")</f>
        <v>एक डिस्को गेंद छत से लटका</v>
      </c>
    </row>
    <row r="4813">
      <c r="A4813" s="1" t="s">
        <v>4753</v>
      </c>
      <c r="B4813" s="2" t="str">
        <f>IFERROR(__xludf.DUMMYFUNCTION("GOOGLETRANSLATE(A4813,""en"",""hi"")"),"Chivalric आदेश सदस्य एक निराश आदमी की एक तस्वीर है।")</f>
        <v>Chivalric आदेश सदस्य एक निराश आदमी की एक तस्वीर है।</v>
      </c>
    </row>
    <row r="4814">
      <c r="A4814" s="1" t="s">
        <v>4754</v>
      </c>
      <c r="B4814" s="2" t="str">
        <f>IFERROR(__xludf.DUMMYFUNCTION("GOOGLETRANSLATE(A4814,""en"",""hi"")"),"फायरवुड के साथ फायरप्लेस जलती हुई व्यक्ति।")</f>
        <v>फायरवुड के साथ फायरप्लेस जलती हुई व्यक्ति।</v>
      </c>
    </row>
    <row r="4815">
      <c r="A4815" s="1" t="s">
        <v>4755</v>
      </c>
      <c r="B4815" s="2" t="str">
        <f>IFERROR(__xludf.DUMMYFUNCTION("GOOGLETRANSLATE(A4815,""en"",""hi"")"),"या इसे एक फीचर वॉल बनाएं और या तो कुछ समान करें या चित्रों को काले और सफेद परिवार की तस्वीर में बदलें!")</f>
        <v>या इसे एक फीचर वॉल बनाएं और या तो कुछ समान करें या चित्रों को काले और सफेद परिवार की तस्वीर में बदलें!</v>
      </c>
    </row>
    <row r="4816">
      <c r="A4816" s="1" t="s">
        <v>4756</v>
      </c>
      <c r="B4816" s="2" t="str">
        <f>IFERROR(__xludf.DUMMYFUNCTION("GOOGLETRANSLATE(A4816,""en"",""hi"")"),"पिछले कुछ महीनों से एक-दूसरे की तरफ रेंगने के बाद, व्यक्ति और बृहस्पति अंततः खगोलविदों को ग्रहों के संयोजन कहते हैं।")</f>
        <v>पिछले कुछ महीनों से एक-दूसरे की तरफ रेंगने के बाद, व्यक्ति और बृहस्पति अंततः खगोलविदों को ग्रहों के संयोजन कहते हैं।</v>
      </c>
    </row>
    <row r="4817">
      <c r="A4817" s="1" t="s">
        <v>4757</v>
      </c>
      <c r="B4817" s="2" t="str">
        <f>IFERROR(__xludf.DUMMYFUNCTION("GOOGLETRANSLATE(A4817,""en"",""hi"")"),"पानी पर नावों के साथ समुद्र में द्वीप")</f>
        <v>पानी पर नावों के साथ समुद्र में द्वीप</v>
      </c>
    </row>
    <row r="4818">
      <c r="A4818" s="1" t="s">
        <v>4758</v>
      </c>
      <c r="B4818" s="2" t="str">
        <f>IFERROR(__xludf.DUMMYFUNCTION("GOOGLETRANSLATE(A4818,""en"",""hi"")"),"बेम्पी राइड: कार ले जाने वाली सेलिब्रिटी एक गंदे पुडल और एक खड़ी बैंक के माध्यम से")</f>
        <v>बेम्पी राइड: कार ले जाने वाली सेलिब्रिटी एक गंदे पुडल और एक खड़ी बैंक के माध्यम से</v>
      </c>
    </row>
    <row r="4819">
      <c r="A4819" s="1" t="s">
        <v>4759</v>
      </c>
      <c r="B4819" s="2" t="str">
        <f>IFERROR(__xludf.DUMMYFUNCTION("GOOGLETRANSLATE(A4819,""en"",""hi"")"),"फिल्म निदेशक प्रीमियर में भाग लेता है।")</f>
        <v>फिल्म निदेशक प्रीमियर में भाग लेता है।</v>
      </c>
    </row>
    <row r="4820">
      <c r="A4820" s="1" t="s">
        <v>4760</v>
      </c>
      <c r="B4820" s="2" t="str">
        <f>IFERROR(__xludf.DUMMYFUNCTION("GOOGLETRANSLATE(A4820,""en"",""hi"")"),"विभिन्न रंगों की इंद्रधनुष में पीछे हट गए हैं।")</f>
        <v>विभिन्न रंगों की इंद्रधनुष में पीछे हट गए हैं।</v>
      </c>
    </row>
    <row r="4821">
      <c r="A4821" s="1" t="s">
        <v>4761</v>
      </c>
      <c r="B4821" s="2" t="str">
        <f>IFERROR(__xludf.DUMMYFUNCTION("GOOGLETRANSLATE(A4821,""en"",""hi"")"),"भक्ति कला व्हाइट कपड़ों और एक लंबे दाढ़ी के साथ धर्म के संस्थापक को दर्शाती है।")</f>
        <v>भक्ति कला व्हाइट कपड़ों और एक लंबे दाढ़ी के साथ धर्म के संस्थापक को दर्शाती है।</v>
      </c>
    </row>
    <row r="4822">
      <c r="A4822" s="1" t="s">
        <v>4762</v>
      </c>
      <c r="B4822" s="2" t="str">
        <f>IFERROR(__xludf.DUMMYFUNCTION("GOOGLETRANSLATE(A4822,""en"",""hi"")"),"होटल के कमरे महासागर को नजरअंदाज करते हैं।")</f>
        <v>होटल के कमरे महासागर को नजरअंदाज करते हैं।</v>
      </c>
    </row>
    <row r="4823">
      <c r="A4823" s="1" t="s">
        <v>4763</v>
      </c>
      <c r="B4823" s="2" t="str">
        <f>IFERROR(__xludf.DUMMYFUNCTION("GOOGLETRANSLATE(A4823,""en"",""hi"")"),"अक्षीय प्रक्षेपण, उच्च तकनीक अवधारणा में मानव मस्तिष्क का एमआरआई")</f>
        <v>अक्षीय प्रक्षेपण, उच्च तकनीक अवधारणा में मानव मस्तिष्क का एमआरआई</v>
      </c>
    </row>
    <row r="4824">
      <c r="A4824" s="1" t="s">
        <v>4764</v>
      </c>
      <c r="B4824" s="2" t="str">
        <f>IFERROR(__xludf.DUMMYFUNCTION("GOOGLETRANSLATE(A4824,""en"",""hi"")"),"कान की बाली पैटर्न किसी भी डिजाइन के लिए नारंगी रंग में निर्बाध दोहराएं।")</f>
        <v>कान की बाली पैटर्न किसी भी डिजाइन के लिए नारंगी रंग में निर्बाध दोहराएं।</v>
      </c>
    </row>
    <row r="4825">
      <c r="A4825" s="1" t="s">
        <v>4765</v>
      </c>
      <c r="B4825" s="2" t="str">
        <f>IFERROR(__xludf.DUMMYFUNCTION("GOOGLETRANSLATE(A4825,""en"",""hi"")"),"यह वह क्षण है जो मैं हर साल इंतजार करता हूं।")</f>
        <v>यह वह क्षण है जो मैं हर साल इंतजार करता हूं।</v>
      </c>
    </row>
    <row r="4826">
      <c r="A4826" s="1" t="s">
        <v>4766</v>
      </c>
      <c r="B4826" s="2" t="str">
        <f>IFERROR(__xludf.DUMMYFUNCTION("GOOGLETRANSLATE(A4826,""en"",""hi"")"),"यह वह जगह है जहां घर के प्रवेश द्वार को सुधारने के लिए हमारे पास आधा दीवार का एक हिस्सा था।")</f>
        <v>यह वह जगह है जहां घर के प्रवेश द्वार को सुधारने के लिए हमारे पास आधा दीवार का एक हिस्सा था।</v>
      </c>
    </row>
    <row r="4827">
      <c r="A4827" s="1" t="s">
        <v>4767</v>
      </c>
      <c r="B4827" s="2" t="str">
        <f>IFERROR(__xludf.DUMMYFUNCTION("GOOGLETRANSLATE(A4827,""en"",""hi"")"),"लहराते ध्वज का क्रॉस सिलाई पैटर्न जो हमें सुरक्षित रखने वालों को हमारी प्रशंसा दिखाने के लिए बनाया गया है।")</f>
        <v>लहराते ध्वज का क्रॉस सिलाई पैटर्न जो हमें सुरक्षित रखने वालों को हमारी प्रशंसा दिखाने के लिए बनाया गया है।</v>
      </c>
    </row>
    <row r="4828">
      <c r="A4828" s="1" t="s">
        <v>4768</v>
      </c>
      <c r="B4828" s="2" t="str">
        <f>IFERROR(__xludf.DUMMYFUNCTION("GOOGLETRANSLATE(A4828,""en"",""hi"")"),"एक क्षेत्र में बढ़ते जैविक जीनस की पंक्तियाँ")</f>
        <v>एक क्षेत्र में बढ़ते जैविक जीनस की पंक्तियाँ</v>
      </c>
    </row>
    <row r="4829">
      <c r="A4829" s="1" t="s">
        <v>4769</v>
      </c>
      <c r="B4829" s="2" t="str">
        <f>IFERROR(__xludf.DUMMYFUNCTION("GOOGLETRANSLATE(A4829,""en"",""hi"")"),"भव्य पुरानी इमारत के अंदर एक नज़र")</f>
        <v>भव्य पुरानी इमारत के अंदर एक नज़र</v>
      </c>
    </row>
    <row r="4830">
      <c r="A4830" s="1" t="s">
        <v>4770</v>
      </c>
      <c r="B4830" s="2" t="str">
        <f>IFERROR(__xludf.DUMMYFUNCTION("GOOGLETRANSLATE(A4830,""en"",""hi"")"),"घाटी के लिली के साथ गुलाबी peony")</f>
        <v>घाटी के लिली के साथ गुलाबी peony</v>
      </c>
    </row>
    <row r="4831">
      <c r="A4831" s="1" t="s">
        <v>4771</v>
      </c>
      <c r="B4831" s="2" t="str">
        <f>IFERROR(__xludf.DUMMYFUNCTION("GOOGLETRANSLATE(A4831,""en"",""hi"")"),"लिविंग रूम और आउटडोर डेक का दृश्य")</f>
        <v>लिविंग रूम और आउटडोर डेक का दृश्य</v>
      </c>
    </row>
    <row r="4832">
      <c r="A4832" s="1" t="s">
        <v>4772</v>
      </c>
      <c r="B4832" s="2" t="str">
        <f>IFERROR(__xludf.DUMMYFUNCTION("GOOGLETRANSLATE(A4832,""en"",""hi"")"),"फुटबॉल खिलाड़ी क्लब पर अपने खिलाड़ियों को छिड़कने के लिए एक स्टॉपवॉच का उपयोग करता है")</f>
        <v>फुटबॉल खिलाड़ी क्लब पर अपने खिलाड़ियों को छिड़कने के लिए एक स्टॉपवॉच का उपयोग करता है</v>
      </c>
    </row>
    <row r="4833">
      <c r="A4833" s="1" t="s">
        <v>4773</v>
      </c>
      <c r="B4833" s="2" t="str">
        <f>IFERROR(__xludf.DUMMYFUNCTION("GOOGLETRANSLATE(A4833,""en"",""hi"")"),"शॉर्ट ट्रेल्स लकड़ी की घाटी को पुल के आधार पर उतरते हैं।")</f>
        <v>शॉर्ट ट्रेल्स लकड़ी की घाटी को पुल के आधार पर उतरते हैं।</v>
      </c>
    </row>
    <row r="4834">
      <c r="A4834" s="1" t="s">
        <v>4774</v>
      </c>
      <c r="B4834" s="2" t="str">
        <f>IFERROR(__xludf.DUMMYFUNCTION("GOOGLETRANSLATE(A4834,""en"",""hi"")"),"फोटो ली गई सुंदर जगह पर बर्फबारी के बाद बादलों के समुद्र को दिखाती है।")</f>
        <v>फोटो ली गई सुंदर जगह पर बर्फबारी के बाद बादलों के समुद्र को दिखाती है।</v>
      </c>
    </row>
    <row r="4835">
      <c r="A4835" s="1" t="s">
        <v>4775</v>
      </c>
      <c r="B4835" s="2" t="str">
        <f>IFERROR(__xludf.DUMMYFUNCTION("GOOGLETRANSLATE(A4835,""en"",""hi"")"),"आदमी अंतिम दौर के दौरान 14 वें छेद पर अपनी ड्राइव देखता है।")</f>
        <v>आदमी अंतिम दौर के दौरान 14 वें छेद पर अपनी ड्राइव देखता है।</v>
      </c>
    </row>
    <row r="4836">
      <c r="A4836" s="1" t="s">
        <v>4776</v>
      </c>
      <c r="B4836" s="2" t="str">
        <f>IFERROR(__xludf.DUMMYFUNCTION("GOOGLETRANSLATE(A4836,""en"",""hi"")"),"प्रवेश और सामने की संख्या, लक्जरी आत्म खानपान गृह")</f>
        <v>प्रवेश और सामने की संख्या, लक्जरी आत्म खानपान गृह</v>
      </c>
    </row>
    <row r="4837">
      <c r="A4837" s="1" t="s">
        <v>4777</v>
      </c>
      <c r="B4837" s="2" t="str">
        <f>IFERROR(__xludf.DUMMYFUNCTION("GOOGLETRANSLATE(A4837,""en"",""hi"")"),"सड़कों को विक्रेताओं द्वारा प्रदान किए गए व्यापार पर ब्राउज़ करने वाले लोगों से भरे हुए थे।")</f>
        <v>सड़कों को विक्रेताओं द्वारा प्रदान किए गए व्यापार पर ब्राउज़ करने वाले लोगों से भरे हुए थे।</v>
      </c>
    </row>
    <row r="4838">
      <c r="A4838" s="1" t="s">
        <v>4778</v>
      </c>
      <c r="B4838" s="2" t="str">
        <f>IFERROR(__xludf.DUMMYFUNCTION("GOOGLETRANSLATE(A4838,""en"",""hi"")"),"एक सफेद पृष्ठभूमि पर अलग हाथ हाथ से हाथ खींचने वाला आदमी")</f>
        <v>एक सफेद पृष्ठभूमि पर अलग हाथ हाथ से हाथ खींचने वाला आदमी</v>
      </c>
    </row>
    <row r="4839">
      <c r="A4839" s="1" t="s">
        <v>4779</v>
      </c>
      <c r="B4839" s="2" t="str">
        <f>IFERROR(__xludf.DUMMYFUNCTION("GOOGLETRANSLATE(A4839,""en"",""hi"")"),"कलाकार का कलाकार त्यौहार के दिन मंच पर करता है")</f>
        <v>कलाकार का कलाकार त्यौहार के दिन मंच पर करता है</v>
      </c>
    </row>
    <row r="4840">
      <c r="A4840" s="1" t="s">
        <v>4780</v>
      </c>
      <c r="B4840" s="2" t="str">
        <f>IFERROR(__xludf.DUMMYFUNCTION("GOOGLETRANSLATE(A4840,""en"",""hi"")"),"एक गोथिक खिड़की और दरवाजे के साथ पतला कुटीर का बाहरी हिस्सा")</f>
        <v>एक गोथिक खिड़की और दरवाजे के साथ पतला कुटीर का बाहरी हिस्सा</v>
      </c>
    </row>
    <row r="4841">
      <c r="A4841" s="1" t="s">
        <v>4781</v>
      </c>
      <c r="B4841" s="2" t="str">
        <f>IFERROR(__xludf.DUMMYFUNCTION("GOOGLETRANSLATE(A4841,""en"",""hi"")"),"पहाड़ पर युवा आदमी लंबी पैदल यात्रा")</f>
        <v>पहाड़ पर युवा आदमी लंबी पैदल यात्रा</v>
      </c>
    </row>
    <row r="4842">
      <c r="A4842" s="1" t="s">
        <v>4782</v>
      </c>
      <c r="B4842" s="2" t="str">
        <f>IFERROR(__xludf.DUMMYFUNCTION("GOOGLETRANSLATE(A4842,""en"",""hi"")"),"रेलवे स्टेशन का एक सामान्य दृश्य")</f>
        <v>रेलवे स्टेशन का एक सामान्य दृश्य</v>
      </c>
    </row>
    <row r="4843">
      <c r="A4843" s="1" t="s">
        <v>4783</v>
      </c>
      <c r="B4843" s="2" t="str">
        <f>IFERROR(__xludf.DUMMYFUNCTION("GOOGLETRANSLATE(A4843,""en"",""hi"")"),"प्लास्टिक बैग से बने फुटबॉल को लात मारने वाले लड़के का चित्रण")</f>
        <v>प्लास्टिक बैग से बने फुटबॉल को लात मारने वाले लड़के का चित्रण</v>
      </c>
    </row>
    <row r="4844">
      <c r="A4844" s="1" t="s">
        <v>4784</v>
      </c>
      <c r="B4844" s="2" t="str">
        <f>IFERROR(__xludf.DUMMYFUNCTION("GOOGLETRANSLATE(A4844,""en"",""hi"")"),"एक सफेद पृष्ठभूमि पर पेड़ सिल्हूट")</f>
        <v>एक सफेद पृष्ठभूमि पर पेड़ सिल्हूट</v>
      </c>
    </row>
    <row r="4845">
      <c r="A4845" s="1" t="s">
        <v>4785</v>
      </c>
      <c r="B4845" s="2" t="str">
        <f>IFERROR(__xludf.DUMMYFUNCTION("GOOGLETRANSLATE(A4845,""en"",""hi"")"),"अभिनेता ने ड्रेपी के साथ नाटकीय गाउन पहना था।")</f>
        <v>अभिनेता ने ड्रेपी के साथ नाटकीय गाउन पहना था।</v>
      </c>
    </row>
    <row r="4846">
      <c r="A4846" s="1" t="s">
        <v>4786</v>
      </c>
      <c r="B4846" s="2" t="str">
        <f>IFERROR(__xludf.DUMMYFUNCTION("GOOGLETRANSLATE(A4846,""en"",""hi"")"),"स्टेडियम में फुटबॉल, फुटबॉल, समर्थक")</f>
        <v>स्टेडियम में फुटबॉल, फुटबॉल, समर्थक</v>
      </c>
    </row>
    <row r="4847">
      <c r="A4847" s="1" t="s">
        <v>4787</v>
      </c>
      <c r="B4847" s="2" t="str">
        <f>IFERROR(__xludf.DUMMYFUNCTION("GOOGLETRANSLATE(A4847,""en"",""hi"")"),"कार और ट्रेनों के व्यस्त यातायात के साथ शहर के क्षितिज को देखने के लिए दिन से रात को 4K समय चूक शहर दृश्य")</f>
        <v>कार और ट्रेनों के व्यस्त यातायात के साथ शहर के क्षितिज को देखने के लिए दिन से रात को 4K समय चूक शहर दृश्य</v>
      </c>
    </row>
    <row r="4848">
      <c r="A4848" s="1" t="s">
        <v>4788</v>
      </c>
      <c r="B4848" s="2" t="str">
        <f>IFERROR(__xludf.DUMMYFUNCTION("GOOGLETRANSLATE(A4848,""en"",""hi"")"),"इस आसान निर्माण के लिए मुफ्त योजनाएं प्राप्त करें।")</f>
        <v>इस आसान निर्माण के लिए मुफ्त योजनाएं प्राप्त करें।</v>
      </c>
    </row>
    <row r="4849">
      <c r="A4849" s="1" t="s">
        <v>4789</v>
      </c>
      <c r="B4849" s="2" t="str">
        <f>IFERROR(__xludf.DUMMYFUNCTION("GOOGLETRANSLATE(A4849,""en"",""hi"")"),"भारी लिपटे आदमी रेत में नंगे पैर चलते हैं")</f>
        <v>भारी लिपटे आदमी रेत में नंगे पैर चलते हैं</v>
      </c>
    </row>
    <row r="4850">
      <c r="A4850" s="1" t="s">
        <v>4790</v>
      </c>
      <c r="B4850" s="2" t="str">
        <f>IFERROR(__xludf.DUMMYFUNCTION("GOOGLETRANSLATE(A4850,""en"",""hi"")"),"एक यात्री ट्रेन एक स्टेशन में प्रवेश करती है।")</f>
        <v>एक यात्री ट्रेन एक स्टेशन में प्रवेश करती है।</v>
      </c>
    </row>
    <row r="4851">
      <c r="A4851" s="1" t="s">
        <v>4791</v>
      </c>
      <c r="B4851" s="2" t="str">
        <f>IFERROR(__xludf.DUMMYFUNCTION("GOOGLETRANSLATE(A4851,""en"",""hi"")"),"बकरी सड़क पर एक गाँव में बाकी भोजन की तलाश में")</f>
        <v>बकरी सड़क पर एक गाँव में बाकी भोजन की तलाश में</v>
      </c>
    </row>
    <row r="4852">
      <c r="A4852" s="1" t="s">
        <v>4792</v>
      </c>
      <c r="B4852" s="2" t="str">
        <f>IFERROR(__xludf.DUMMYFUNCTION("GOOGLETRANSLATE(A4852,""en"",""hi"")"),"घरों और कॉटेज के साथ एक छोटा सा गाँव")</f>
        <v>घरों और कॉटेज के साथ एक छोटा सा गाँव</v>
      </c>
    </row>
    <row r="4853">
      <c r="A4853" s="1" t="s">
        <v>4793</v>
      </c>
      <c r="B4853" s="2" t="str">
        <f>IFERROR(__xludf.DUMMYFUNCTION("GOOGLETRANSLATE(A4853,""en"",""hi"")"),"एक सफेद पृष्ठभूमि पर लड़ने, काले पतलून और हल्के नीले ब्लाउज में लहरदार बैंगनी बाल के साथ एक व्यापारिक महिला की वेक्टर कार्टून छवि।")</f>
        <v>एक सफेद पृष्ठभूमि पर लड़ने, काले पतलून और हल्के नीले ब्लाउज में लहरदार बैंगनी बाल के साथ एक व्यापारिक महिला की वेक्टर कार्टून छवि।</v>
      </c>
    </row>
    <row r="4854">
      <c r="A4854" s="1" t="s">
        <v>4794</v>
      </c>
      <c r="B4854" s="2" t="str">
        <f>IFERROR(__xludf.DUMMYFUNCTION("GOOGLETRANSLATE(A4854,""en"",""hi"")"),"गाँव के हरे रंग को कवर।")</f>
        <v>गाँव के हरे रंग को कवर।</v>
      </c>
    </row>
    <row r="4855">
      <c r="A4855" s="1" t="s">
        <v>4795</v>
      </c>
      <c r="B4855" s="2" t="str">
        <f>IFERROR(__xludf.DUMMYFUNCTION("GOOGLETRANSLATE(A4855,""en"",""hi"")"),"रेगिस्तान पर एक दृश्य।")</f>
        <v>रेगिस्तान पर एक दृश्य।</v>
      </c>
    </row>
    <row r="4856">
      <c r="A4856" s="1" t="s">
        <v>4796</v>
      </c>
      <c r="B4856" s="2" t="str">
        <f>IFERROR(__xludf.DUMMYFUNCTION("GOOGLETRANSLATE(A4856,""en"",""hi"")"),"घर पर स्नान के बाद अपने बच्चे को पकड़े हुए एक सावधान मां का पोर्ट्रेट")</f>
        <v>घर पर स्नान के बाद अपने बच्चे को पकड़े हुए एक सावधान मां का पोर्ट्रेट</v>
      </c>
    </row>
    <row r="4857">
      <c r="A4857" s="1" t="s">
        <v>4797</v>
      </c>
      <c r="B4857" s="2" t="str">
        <f>IFERROR(__xludf.DUMMYFUNCTION("GOOGLETRANSLATE(A4857,""en"",""hi"")"),"जिराफ नींद के बिना सप्ताह जा सकते हैं और जब वे कुछ बंद आंख पकड़ते हैं, तो यह कभी नहीं होता है।")</f>
        <v>जिराफ नींद के बिना सप्ताह जा सकते हैं और जब वे कुछ बंद आंख पकड़ते हैं, तो यह कभी नहीं होता है।</v>
      </c>
    </row>
    <row r="4858">
      <c r="A4858" s="1" t="s">
        <v>4798</v>
      </c>
      <c r="B4858" s="2" t="str">
        <f>IFERROR(__xludf.DUMMYFUNCTION("GOOGLETRANSLATE(A4858,""en"",""hi"")"),"दुनिया का विंटेज मानचित्र")</f>
        <v>दुनिया का विंटेज मानचित्र</v>
      </c>
    </row>
    <row r="4859">
      <c r="A4859" s="1" t="s">
        <v>4799</v>
      </c>
      <c r="B4859" s="2" t="str">
        <f>IFERROR(__xludf.DUMMYFUNCTION("GOOGLETRANSLATE(A4859,""en"",""hi"")"),"सामने के दरवाजे के साथ रहने का कमरा।")</f>
        <v>सामने के दरवाजे के साथ रहने का कमरा।</v>
      </c>
    </row>
    <row r="4860">
      <c r="A4860" s="1" t="s">
        <v>4800</v>
      </c>
      <c r="B4860" s="2" t="str">
        <f>IFERROR(__xludf.DUMMYFUNCTION("GOOGLETRANSLATE(A4860,""en"",""hi"")"),"एक महिला की चेहरे की अभिव्यक्ति - हैरान।")</f>
        <v>एक महिला की चेहरे की अभिव्यक्ति - हैरान।</v>
      </c>
    </row>
    <row r="4861">
      <c r="A4861" s="1" t="s">
        <v>4801</v>
      </c>
      <c r="B4861" s="2" t="str">
        <f>IFERROR(__xludf.DUMMYFUNCTION("GOOGLETRANSLATE(A4861,""en"",""hi"")"),"घास का मैदान")</f>
        <v>घास का मैदान</v>
      </c>
    </row>
    <row r="4862">
      <c r="A4862" s="1" t="s">
        <v>4802</v>
      </c>
      <c r="B4862" s="2" t="str">
        <f>IFERROR(__xludf.DUMMYFUNCTION("GOOGLETRANSLATE(A4862,""en"",""hi"")"),"संगीतकार त्यौहार के दिन के दौरान ऑनस्टेज करता है।")</f>
        <v>संगीतकार त्यौहार के दिन के दौरान ऑनस्टेज करता है।</v>
      </c>
    </row>
    <row r="4863">
      <c r="A4863" s="1" t="s">
        <v>4803</v>
      </c>
      <c r="B4863" s="2" t="str">
        <f>IFERROR(__xludf.DUMMYFUNCTION("GOOGLETRANSLATE(A4863,""en"",""hi"")"),"# # ट्यूटोरियल - एक स्कार्फ या कपड़े कैसे बांधें # डाई!")</f>
        <v># # ट्यूटोरियल - एक स्कार्फ या कपड़े कैसे बांधें # डाई!</v>
      </c>
    </row>
    <row r="4864">
      <c r="A4864" s="1" t="s">
        <v>4804</v>
      </c>
      <c r="B4864" s="2" t="str">
        <f>IFERROR(__xludf.DUMMYFUNCTION("GOOGLETRANSLATE(A4864,""en"",""hi"")"),"एक नारंगी पृष्ठभूमि पर पुष्प गहने के साथ पीले ईस्टर अंडे।")</f>
        <v>एक नारंगी पृष्ठभूमि पर पुष्प गहने के साथ पीले ईस्टर अंडे।</v>
      </c>
    </row>
    <row r="4865">
      <c r="A4865" s="1" t="s">
        <v>4805</v>
      </c>
      <c r="B4865" s="2" t="str">
        <f>IFERROR(__xludf.DUMMYFUNCTION("GOOGLETRANSLATE(A4865,""en"",""hi"")"),"स्लाइडर्स पर एक बर्न दरवाजा रखो।")</f>
        <v>स्लाइडर्स पर एक बर्न दरवाजा रखो।</v>
      </c>
    </row>
    <row r="4866">
      <c r="A4866" s="1" t="s">
        <v>4806</v>
      </c>
      <c r="B4866" s="2" t="str">
        <f>IFERROR(__xludf.DUMMYFUNCTION("GOOGLETRANSLATE(A4866,""en"",""hi"")"),"हर जीवन शैली के लिए कुत्ता नस्ल")</f>
        <v>हर जीवन शैली के लिए कुत्ता नस्ल</v>
      </c>
    </row>
    <row r="4867">
      <c r="A4867" s="1" t="s">
        <v>4807</v>
      </c>
      <c r="B4867" s="2" t="str">
        <f>IFERROR(__xludf.DUMMYFUNCTION("GOOGLETRANSLATE(A4867,""en"",""hi"")"),"डॉक्टर के कार्यालय में टीका प्राप्त करने वाला छोटा लड़का, उसकी मां उसे पकड़ रही है।")</f>
        <v>डॉक्टर के कार्यालय में टीका प्राप्त करने वाला छोटा लड़का, उसकी मां उसे पकड़ रही है।</v>
      </c>
    </row>
    <row r="4868">
      <c r="A4868" s="1" t="s">
        <v>4808</v>
      </c>
      <c r="B4868" s="2" t="str">
        <f>IFERROR(__xludf.DUMMYFUNCTION("GOOGLETRANSLATE(A4868,""en"",""hi"")"),"घास के मैदान और नीले आकाश में घास के साथ वसंत या ग्रीष्मकालीन सार प्रकृति पृष्ठभूमि")</f>
        <v>घास के मैदान और नीले आकाश में घास के साथ वसंत या ग्रीष्मकालीन सार प्रकृति पृष्ठभूमि</v>
      </c>
    </row>
    <row r="4869">
      <c r="A4869" s="1" t="s">
        <v>4809</v>
      </c>
      <c r="B4869" s="2" t="str">
        <f>IFERROR(__xludf.DUMMYFUNCTION("GOOGLETRANSLATE(A4869,""en"",""hi"")"),"जैविक जीनस की पत्तियों पर व्यक्ति")</f>
        <v>जैविक जीनस की पत्तियों पर व्यक्ति</v>
      </c>
    </row>
    <row r="4870">
      <c r="A4870" s="1" t="s">
        <v>4810</v>
      </c>
      <c r="B4870" s="2" t="str">
        <f>IFERROR(__xludf.DUMMYFUNCTION("GOOGLETRANSLATE(A4870,""en"",""hi"")"),"लाइफबोट एक जहाज के एक डेक पर लटका")</f>
        <v>लाइफबोट एक जहाज के एक डेक पर लटका</v>
      </c>
    </row>
    <row r="4871">
      <c r="A4871" s="1" t="s">
        <v>4811</v>
      </c>
      <c r="B4871" s="2" t="str">
        <f>IFERROR(__xludf.DUMMYFUNCTION("GOOGLETRANSLATE(A4871,""en"",""hi"")"),"फेरी नाव के डेक से रेस्तरां के रूप में यह डॉक करने के लिए अपना रास्ता बनाता है")</f>
        <v>फेरी नाव के डेक से रेस्तरां के रूप में यह डॉक करने के लिए अपना रास्ता बनाता है</v>
      </c>
    </row>
    <row r="4872">
      <c r="A4872" s="1" t="s">
        <v>4812</v>
      </c>
      <c r="B4872" s="2" t="str">
        <f>IFERROR(__xludf.DUMMYFUNCTION("GOOGLETRANSLATE(A4872,""en"",""hi"")"),"जब भी कोई खिड़कियां नहीं हैं, भले ही ड्रेपी के विचार से प्यार करें।")</f>
        <v>जब भी कोई खिड़कियां नहीं हैं, भले ही ड्रेपी के विचार से प्यार करें।</v>
      </c>
    </row>
    <row r="4873">
      <c r="A4873" s="1" t="s">
        <v>4813</v>
      </c>
      <c r="B4873" s="2" t="str">
        <f>IFERROR(__xludf.DUMMYFUNCTION("GOOGLETRANSLATE(A4873,""en"",""hi"")"),"एक मैला झील में एक साथ खेलने वाला परिवार")</f>
        <v>एक मैला झील में एक साथ खेलने वाला परिवार</v>
      </c>
    </row>
    <row r="4874">
      <c r="A4874" s="1" t="s">
        <v>4814</v>
      </c>
      <c r="B4874" s="2" t="str">
        <f>IFERROR(__xludf.DUMMYFUNCTION("GOOGLETRANSLATE(A4874,""en"",""hi"")"),"डाउनस्टेयर गेस्ट बाथरूम का एक और दृश्य।")</f>
        <v>डाउनस्टेयर गेस्ट बाथरूम का एक और दृश्य।</v>
      </c>
    </row>
    <row r="4875">
      <c r="A4875" s="1" t="s">
        <v>4815</v>
      </c>
      <c r="B4875" s="2" t="str">
        <f>IFERROR(__xludf.DUMMYFUNCTION("GOOGLETRANSLATE(A4875,""en"",""hi"")"),"फुटबॉल टीम के पास फुटबॉल प्रतियोगिता के साथ समझौता करने का स्कोर है, जिसमें आखिरी बार उन्होंने जीता है")</f>
        <v>फुटबॉल टीम के पास फुटबॉल प्रतियोगिता के साथ समझौता करने का स्कोर है, जिसमें आखिरी बार उन्होंने जीता है</v>
      </c>
    </row>
    <row r="4876">
      <c r="A4876" s="1" t="s">
        <v>4816</v>
      </c>
      <c r="B4876" s="2" t="str">
        <f>IFERROR(__xludf.DUMMYFUNCTION("GOOGLETRANSLATE(A4876,""en"",""hi"")"),"ब्राउन लेदर सोफा भी हमले के साथ-साथ प्रवृत्ति के तहत आया था")</f>
        <v>ब्राउन लेदर सोफा भी हमले के साथ-साथ प्रवृत्ति के तहत आया था</v>
      </c>
    </row>
    <row r="4877">
      <c r="A4877" s="1" t="s">
        <v>4817</v>
      </c>
      <c r="B4877" s="2" t="str">
        <f>IFERROR(__xludf.DUMMYFUNCTION("GOOGLETRANSLATE(A4877,""en"",""hi"")"),"या तो विकृत या घायल कछुए वे देखभाल कर रहे हैं।")</f>
        <v>या तो विकृत या घायल कछुए वे देखभाल कर रहे हैं।</v>
      </c>
    </row>
    <row r="4878">
      <c r="A4878" s="1" t="s">
        <v>4818</v>
      </c>
      <c r="B4878" s="2" t="str">
        <f>IFERROR(__xludf.DUMMYFUNCTION("GOOGLETRANSLATE(A4878,""en"",""hi"")"),"पत्रिका दिन के कवर")</f>
        <v>पत्रिका दिन के कवर</v>
      </c>
    </row>
    <row r="4879">
      <c r="A4879" s="1" t="s">
        <v>4819</v>
      </c>
      <c r="B4879" s="2" t="str">
        <f>IFERROR(__xludf.DUMMYFUNCTION("GOOGLETRANSLATE(A4879,""en"",""hi"")"),"एक पेड़ पर बढ़ रहा है।")</f>
        <v>एक पेड़ पर बढ़ रहा है।</v>
      </c>
    </row>
    <row r="4880">
      <c r="A4880" s="1" t="s">
        <v>4820</v>
      </c>
      <c r="B4880" s="2" t="str">
        <f>IFERROR(__xludf.DUMMYFUNCTION("GOOGLETRANSLATE(A4880,""en"",""hi"")"),"देखा के रूप में हेडलैंड का दृश्य")</f>
        <v>देखा के रूप में हेडलैंड का दृश्य</v>
      </c>
    </row>
    <row r="4881">
      <c r="A4881" s="1" t="s">
        <v>4821</v>
      </c>
      <c r="B4881" s="2" t="str">
        <f>IFERROR(__xludf.DUMMYFUNCTION("GOOGLETRANSLATE(A4881,""en"",""hi"")"),"जिस दिन मेरी पत्नी ने मुझे मारा, जबकि मैं अपने नवजात शिशु को पकड़ रहा था, और मैंने उसकी रक्षा के लिए उसके साथ रहना चुना।")</f>
        <v>जिस दिन मेरी पत्नी ने मुझे मारा, जबकि मैं अपने नवजात शिशु को पकड़ रहा था, और मैंने उसकी रक्षा के लिए उसके साथ रहना चुना।</v>
      </c>
    </row>
    <row r="4882">
      <c r="A4882" s="1" t="s">
        <v>4822</v>
      </c>
      <c r="B4882" s="2" t="str">
        <f>IFERROR(__xludf.DUMMYFUNCTION("GOOGLETRANSLATE(A4882,""en"",""hi"")"),"एक सफेद पृष्ठभूमि पर राज्य का नक्शा।")</f>
        <v>एक सफेद पृष्ठभूमि पर राज्य का नक्शा।</v>
      </c>
    </row>
    <row r="4883">
      <c r="A4883" s="1" t="s">
        <v>4823</v>
      </c>
      <c r="B4883" s="2" t="str">
        <f>IFERROR(__xludf.DUMMYFUNCTION("GOOGLETRANSLATE(A4883,""en"",""hi"")"),"जिला पूर्व यहूदी पुराने घर")</f>
        <v>जिला पूर्व यहूदी पुराने घर</v>
      </c>
    </row>
    <row r="4884">
      <c r="A4884" s="1" t="s">
        <v>4824</v>
      </c>
      <c r="B4884" s="2" t="str">
        <f>IFERROR(__xludf.DUMMYFUNCTION("GOOGLETRANSLATE(A4884,""en"",""hi"")"),"व्यक्ति, एक सदस्य, समुदाय में विभाग की भूमिका के बारे में छात्रों से बात करता है।")</f>
        <v>व्यक्ति, एक सदस्य, समुदाय में विभाग की भूमिका के बारे में छात्रों से बात करता है।</v>
      </c>
    </row>
    <row r="4885">
      <c r="A4885" s="1" t="s">
        <v>4825</v>
      </c>
      <c r="B4885" s="2" t="str">
        <f>IFERROR(__xludf.DUMMYFUNCTION("GOOGLETRANSLATE(A4885,""en"",""hi"")"),"एक वृत्त में आगे बढ़ते तीर")</f>
        <v>एक वृत्त में आगे बढ़ते तीर</v>
      </c>
    </row>
    <row r="4886">
      <c r="A4886" s="1" t="s">
        <v>4826</v>
      </c>
      <c r="B4886" s="2" t="str">
        <f>IFERROR(__xludf.DUMMYFUNCTION("GOOGLETRANSLATE(A4886,""en"",""hi"")"),"दुनिया में शीर्ष पाठ्यक्रम, नामांकित व्यक्ति")</f>
        <v>दुनिया में शीर्ष पाठ्यक्रम, नामांकित व्यक्ति</v>
      </c>
    </row>
    <row r="4887">
      <c r="A4887" s="1" t="s">
        <v>4827</v>
      </c>
      <c r="B4887" s="2" t="str">
        <f>IFERROR(__xludf.DUMMYFUNCTION("GOOGLETRANSLATE(A4887,""en"",""hi"")"),"सौंदर्य और उदासी हमेशा एक साथ होती है।")</f>
        <v>सौंदर्य और उदासी हमेशा एक साथ होती है।</v>
      </c>
    </row>
    <row r="4888">
      <c r="A4888" s="1" t="s">
        <v>4828</v>
      </c>
      <c r="B4888" s="2" t="str">
        <f>IFERROR(__xludf.DUMMYFUNCTION("GOOGLETRANSLATE(A4888,""en"",""hi"")"),"फिल्म निर्देशक द्वारा निर्देशित फिल्म के सेट पर अभिनेता")</f>
        <v>फिल्म निर्देशक द्वारा निर्देशित फिल्म के सेट पर अभिनेता</v>
      </c>
    </row>
    <row r="4889">
      <c r="A4889" s="1" t="s">
        <v>4829</v>
      </c>
      <c r="B4889" s="2" t="str">
        <f>IFERROR(__xludf.DUMMYFUNCTION("GOOGLETRANSLATE(A4889,""en"",""hi"")"),"जंगल में शरद ऋतु के पेड़")</f>
        <v>जंगल में शरद ऋतु के पेड़</v>
      </c>
    </row>
    <row r="4890">
      <c r="A4890" s="1" t="s">
        <v>4830</v>
      </c>
      <c r="B4890" s="2" t="str">
        <f>IFERROR(__xludf.DUMMYFUNCTION("GOOGLETRANSLATE(A4890,""en"",""hi"")"),"अभिनेता लॉस एंजिल्स प्रीमियर में भाग लेते हैं।")</f>
        <v>अभिनेता लॉस एंजिल्स प्रीमियर में भाग लेते हैं।</v>
      </c>
    </row>
    <row r="4891">
      <c r="A4891" s="1" t="s">
        <v>4831</v>
      </c>
      <c r="B4891" s="2" t="str">
        <f>IFERROR(__xludf.DUMMYFUNCTION("GOOGLETRANSLATE(A4891,""en"",""hi"")"),"बहुत प्यारा, इच्छा है कि मेरे बालों को सभी काम के बिना कर्ल लगाए।")</f>
        <v>बहुत प्यारा, इच्छा है कि मेरे बालों को सभी काम के बिना कर्ल लगाए।</v>
      </c>
    </row>
    <row r="4892">
      <c r="A4892" s="1" t="s">
        <v>4832</v>
      </c>
      <c r="B4892" s="2" t="str">
        <f>IFERROR(__xludf.DUMMYFUNCTION("GOOGLETRANSLATE(A4892,""en"",""hi"")"),"चढ़ाई शुरू करने के लिए पर्यटक आकर्षण की ओर चलते हुए निडर यात्री")</f>
        <v>चढ़ाई शुरू करने के लिए पर्यटक आकर्षण की ओर चलते हुए निडर यात्री</v>
      </c>
    </row>
    <row r="4893">
      <c r="A4893" s="1" t="s">
        <v>4833</v>
      </c>
      <c r="B4893" s="2" t="str">
        <f>IFERROR(__xludf.DUMMYFUNCTION("GOOGLETRANSLATE(A4893,""en"",""hi"")"),"व्यक्ति एक संगीत कार्यक्रम में प्रदर्शन करता है")</f>
        <v>व्यक्ति एक संगीत कार्यक्रम में प्रदर्शन करता है</v>
      </c>
    </row>
    <row r="4894">
      <c r="A4894" s="1" t="s">
        <v>4834</v>
      </c>
      <c r="B4894" s="2" t="str">
        <f>IFERROR(__xludf.DUMMYFUNCTION("GOOGLETRANSLATE(A4894,""en"",""hi"")"),"एक शीर्ष टोपी में आदमी नकली चेरी के साथ सजाया गया, उसकी देर से माँ को श्रद्धांजलि में")</f>
        <v>एक शीर्ष टोपी में आदमी नकली चेरी के साथ सजाया गया, उसकी देर से माँ को श्रद्धांजलि में</v>
      </c>
    </row>
    <row r="4895">
      <c r="A4895" s="1" t="s">
        <v>4835</v>
      </c>
      <c r="B4895" s="2" t="str">
        <f>IFERROR(__xludf.DUMMYFUNCTION("GOOGLETRANSLATE(A4895,""en"",""hi"")"),"एक निर्जन नाव को एक परित्यक्त जहाज की बिखरी हुई खिड़की के माध्यम से देखा जाता है, दोनों झील के ठोस नमक में फंस जाते हैं")</f>
        <v>एक निर्जन नाव को एक परित्यक्त जहाज की बिखरी हुई खिड़की के माध्यम से देखा जाता है, दोनों झील के ठोस नमक में फंस जाते हैं</v>
      </c>
    </row>
    <row r="4896">
      <c r="A4896" s="1" t="s">
        <v>4836</v>
      </c>
      <c r="B4896" s="2" t="str">
        <f>IFERROR(__xludf.DUMMYFUNCTION("GOOGLETRANSLATE(A4896,""en"",""hi"")"),"कड़ी रॉक कलाकार सामने")</f>
        <v>कड़ी रॉक कलाकार सामने</v>
      </c>
    </row>
    <row r="4897">
      <c r="A4897" s="1" t="s">
        <v>4837</v>
      </c>
      <c r="B4897" s="2" t="str">
        <f>IFERROR(__xludf.DUMMYFUNCTION("GOOGLETRANSLATE(A4897,""en"",""hi"")"),"लहर के प्रत्येक खंड का अपना एजेंडा होता है, जो सभी अलग-अलग दिशाओं में आगे बढ़ते हैं, फिर भी सभी एक ही स्थान पर जा रहे हैं।")</f>
        <v>लहर के प्रत्येक खंड का अपना एजेंडा होता है, जो सभी अलग-अलग दिशाओं में आगे बढ़ते हैं, फिर भी सभी एक ही स्थान पर जा रहे हैं।</v>
      </c>
    </row>
    <row r="4898">
      <c r="A4898" s="1" t="s">
        <v>4838</v>
      </c>
      <c r="B4898" s="2" t="str">
        <f>IFERROR(__xludf.DUMMYFUNCTION("GOOGLETRANSLATE(A4898,""en"",""hi"")"),"व्यक्ति और प्रांतों का नक्शा।")</f>
        <v>व्यक्ति और प्रांतों का नक्शा।</v>
      </c>
    </row>
    <row r="4899">
      <c r="A4899" s="1" t="s">
        <v>4839</v>
      </c>
      <c r="B4899" s="2" t="str">
        <f>IFERROR(__xludf.DUMMYFUNCTION("GOOGLETRANSLATE(A4899,""en"",""hi"")"),"शरद ऋतु पार्क में बेंच पर बैठे युवा सुंदर अदरक महिला और टैबलेट को फ़्लिप करना")</f>
        <v>शरद ऋतु पार्क में बेंच पर बैठे युवा सुंदर अदरक महिला और टैबलेट को फ़्लिप करना</v>
      </c>
    </row>
    <row r="4900">
      <c r="A4900" s="1" t="s">
        <v>4840</v>
      </c>
      <c r="B4900" s="2" t="str">
        <f>IFERROR(__xludf.DUMMYFUNCTION("GOOGLETRANSLATE(A4900,""en"",""hi"")"),"चमकदार घटना: राजनेता और व्यक्ति 57 वें राष्ट्रपति उद्घाटन के लिए रिसेप्शन पर समर्थकों और दाताओं से बात करने के लिए आते हैं")</f>
        <v>चमकदार घटना: राजनेता और व्यक्ति 57 वें राष्ट्रपति उद्घाटन के लिए रिसेप्शन पर समर्थकों और दाताओं से बात करने के लिए आते हैं</v>
      </c>
    </row>
    <row r="4901">
      <c r="A4901" s="1" t="s">
        <v>4841</v>
      </c>
      <c r="B4901" s="2" t="str">
        <f>IFERROR(__xludf.DUMMYFUNCTION("GOOGLETRANSLATE(A4901,""en"",""hi"")"),"टेनिस खिलाड़ी फिल्म समारोह के दौरान एक लाल कालीन चलता है।")</f>
        <v>टेनिस खिलाड़ी फिल्म समारोह के दौरान एक लाल कालीन चलता है।</v>
      </c>
    </row>
    <row r="4902">
      <c r="A4902" s="1" t="s">
        <v>4842</v>
      </c>
      <c r="B4902" s="2" t="str">
        <f>IFERROR(__xludf.DUMMYFUNCTION("GOOGLETRANSLATE(A4902,""en"",""hi"")"),"एक खुले दरवाजे रॉयल्टी के साथ आधुनिक रजत लिफ्ट - नि: शुल्क")</f>
        <v>एक खुले दरवाजे रॉयल्टी के साथ आधुनिक रजत लिफ्ट - नि: शुल्क</v>
      </c>
    </row>
    <row r="4903">
      <c r="A4903" s="1" t="s">
        <v>4843</v>
      </c>
      <c r="B4903" s="2" t="str">
        <f>IFERROR(__xludf.DUMMYFUNCTION("GOOGLETRANSLATE(A4903,""en"",""hi"")"),"अभिनेता अपने संगीत कार्यक्रम के दौरान प्रदर्शन करता है।")</f>
        <v>अभिनेता अपने संगीत कार्यक्रम के दौरान प्रदर्शन करता है।</v>
      </c>
    </row>
    <row r="4904">
      <c r="A4904" s="1" t="s">
        <v>4844</v>
      </c>
      <c r="B4904" s="2" t="str">
        <f>IFERROR(__xludf.DUMMYFUNCTION("GOOGLETRANSLATE(A4904,""en"",""hi"")"),"अभिनेता लॉस एंजिल्स प्रीमियर में भाग लेते हैं")</f>
        <v>अभिनेता लॉस एंजिल्स प्रीमियर में भाग लेते हैं</v>
      </c>
    </row>
    <row r="4905">
      <c r="A4905" s="1" t="s">
        <v>4845</v>
      </c>
      <c r="B4905" s="2" t="str">
        <f>IFERROR(__xludf.DUMMYFUNCTION("GOOGLETRANSLATE(A4905,""en"",""hi"")"),"मंगलवार को ट्रेनों के घंटों बाद के घंटों से पहले")</f>
        <v>मंगलवार को ट्रेनों के घंटों बाद के घंटों से पहले</v>
      </c>
    </row>
    <row r="4906">
      <c r="A4906" s="1" t="s">
        <v>4846</v>
      </c>
      <c r="B4906" s="2" t="str">
        <f>IFERROR(__xludf.DUMMYFUNCTION("GOOGLETRANSLATE(A4906,""en"",""hi"")"),"कलाकार का कलाकार संगीत समारोह में प्रदर्शन करता है")</f>
        <v>कलाकार का कलाकार संगीत समारोह में प्रदर्शन करता है</v>
      </c>
    </row>
    <row r="4907">
      <c r="A4907" s="1" t="s">
        <v>4847</v>
      </c>
      <c r="B4907" s="2" t="str">
        <f>IFERROR(__xludf.DUMMYFUNCTION("GOOGLETRANSLATE(A4907,""en"",""hi"")"),"स्की क्षेत्र इस बहुत बर्फ के साथ बंद है")</f>
        <v>स्की क्षेत्र इस बहुत बर्फ के साथ बंद है</v>
      </c>
    </row>
    <row r="4908">
      <c r="A4908" s="1" t="s">
        <v>4848</v>
      </c>
      <c r="B4908" s="2" t="str">
        <f>IFERROR(__xludf.DUMMYFUNCTION("GOOGLETRANSLATE(A4908,""en"",""hi"")"),"विंटेज कार एक समुद्र तट पर बैठती है।")</f>
        <v>विंटेज कार एक समुद्र तट पर बैठती है।</v>
      </c>
    </row>
    <row r="4909">
      <c r="A4909" s="1" t="s">
        <v>1242</v>
      </c>
      <c r="B4909" s="2" t="str">
        <f>IFERROR(__xludf.DUMMYFUNCTION("GOOGLETRANSLATE(A4909,""en"",""hi"")"),"छवि में हो सकता है: व्यक्ति, मंच पर, एक संगीत वाद्ययंत्र और रात खेल रहा है")</f>
        <v>छवि में हो सकता है: व्यक्ति, मंच पर, एक संगीत वाद्ययंत्र और रात खेल रहा है</v>
      </c>
    </row>
    <row r="4910">
      <c r="A4910" s="1" t="s">
        <v>4849</v>
      </c>
      <c r="B4910" s="2" t="str">
        <f>IFERROR(__xludf.DUMMYFUNCTION("GOOGLETRANSLATE(A4910,""en"",""hi"")"),"ब्लर्री पृष्ठभूमि पर बंदरगाह पर एक नौका पर सीगल")</f>
        <v>ब्लर्री पृष्ठभूमि पर बंदरगाह पर एक नौका पर सीगल</v>
      </c>
    </row>
    <row r="4911">
      <c r="A4911" s="1" t="s">
        <v>4850</v>
      </c>
      <c r="B4911" s="2" t="str">
        <f>IFERROR(__xludf.DUMMYFUNCTION("GOOGLETRANSLATE(A4911,""en"",""hi"")"),"पॉप कलाकार मंच पर प्रदर्शन करता है")</f>
        <v>पॉप कलाकार मंच पर प्रदर्शन करता है</v>
      </c>
    </row>
    <row r="4912">
      <c r="A4912" s="1" t="s">
        <v>4851</v>
      </c>
      <c r="B4912" s="2" t="str">
        <f>IFERROR(__xludf.DUMMYFUNCTION("GOOGLETRANSLATE(A4912,""en"",""hi"")"),"सुबह में घंटों के दौरान मोटरसाइकिलें पुल के नीचे जाती हैं")</f>
        <v>सुबह में घंटों के दौरान मोटरसाइकिलें पुल के नीचे जाती हैं</v>
      </c>
    </row>
    <row r="4913">
      <c r="A4913" s="1" t="s">
        <v>4852</v>
      </c>
      <c r="B4913" s="2" t="str">
        <f>IFERROR(__xludf.DUMMYFUNCTION("GOOGLETRANSLATE(A4913,""en"",""hi"")"),"एक पेड़ के नीचे एक फूल बिस्तर कैसे लगाओ")</f>
        <v>एक पेड़ के नीचे एक फूल बिस्तर कैसे लगाओ</v>
      </c>
    </row>
    <row r="4914">
      <c r="A4914" s="1" t="s">
        <v>4853</v>
      </c>
      <c r="B4914" s="2" t="str">
        <f>IFERROR(__xludf.DUMMYFUNCTION("GOOGLETRANSLATE(A4914,""en"",""hi"")"),"एक आदमी घुटने रॉयल्टी के मांसपेशी पीठ - मुक्त")</f>
        <v>एक आदमी घुटने रॉयल्टी के मांसपेशी पीठ - मुक्त</v>
      </c>
    </row>
    <row r="4915">
      <c r="A4915" s="1" t="s">
        <v>4854</v>
      </c>
      <c r="B4915" s="2" t="str">
        <f>IFERROR(__xludf.DUMMYFUNCTION("GOOGLETRANSLATE(A4915,""en"",""hi"")"),"संपत्ति का एक हवाई दृश्य।")</f>
        <v>संपत्ति का एक हवाई दृश्य।</v>
      </c>
    </row>
    <row r="4916">
      <c r="A4916" s="1" t="s">
        <v>4855</v>
      </c>
      <c r="B4916" s="2" t="str">
        <f>IFERROR(__xludf.DUMMYFUNCTION("GOOGLETRANSLATE(A4916,""en"",""hi"")"),"समुद्र तट पर एक जंगली पानी की पाइप")</f>
        <v>समुद्र तट पर एक जंगली पानी की पाइप</v>
      </c>
    </row>
    <row r="4917">
      <c r="A4917" s="1" t="s">
        <v>4856</v>
      </c>
      <c r="B4917" s="2" t="str">
        <f>IFERROR(__xludf.DUMMYFUNCTION("GOOGLETRANSLATE(A4917,""en"",""hi"")"),"देश में मोटरसाइकिल पर बैठे बाइकर का पोर्ट्रेट")</f>
        <v>देश में मोटरसाइकिल पर बैठे बाइकर का पोर्ट्रेट</v>
      </c>
    </row>
    <row r="4918">
      <c r="A4918" s="1" t="s">
        <v>2687</v>
      </c>
      <c r="B4918" s="2" t="str">
        <f>IFERROR(__xludf.DUMMYFUNCTION("GOOGLETRANSLATE(A4918,""en"",""hi"")"),"छवियों बनाम लड़के बास्केटबाल खेल।")</f>
        <v>छवियों बनाम लड़के बास्केटबाल खेल।</v>
      </c>
    </row>
    <row r="4919">
      <c r="A4919" s="1" t="s">
        <v>4857</v>
      </c>
      <c r="B4919" s="2" t="str">
        <f>IFERROR(__xludf.DUMMYFUNCTION("GOOGLETRANSLATE(A4919,""en"",""hi"")"),"समुद्र तट पर हर्मिट केकड़ा")</f>
        <v>समुद्र तट पर हर्मिट केकड़ा</v>
      </c>
    </row>
    <row r="4920">
      <c r="A4920" s="1" t="s">
        <v>1085</v>
      </c>
      <c r="B4920" s="2" t="str">
        <f>IFERROR(__xludf.DUMMYFUNCTION("GOOGLETRANSLATE(A4920,""en"",""hi"")"),"स्नातक समारोह से छवियां।")</f>
        <v>स्नातक समारोह से छवियां।</v>
      </c>
    </row>
    <row r="4921">
      <c r="A4921" s="1" t="s">
        <v>4858</v>
      </c>
      <c r="B4921" s="2" t="str">
        <f>IFERROR(__xludf.DUMMYFUNCTION("GOOGLETRANSLATE(A4921,""en"",""hi"")"),"एक केक पर मोमबत्तियाँ उड़ा दी जाती हैं")</f>
        <v>एक केक पर मोमबत्तियाँ उड़ा दी जाती हैं</v>
      </c>
    </row>
    <row r="4922">
      <c r="A4922" s="1" t="s">
        <v>4859</v>
      </c>
      <c r="B4922" s="2" t="str">
        <f>IFERROR(__xludf.DUMMYFUNCTION("GOOGLETRANSLATE(A4922,""en"",""hi"")"),"एम्बुलेंस दुर्घटना के लिए इंतजार कर रहा है।")</f>
        <v>एम्बुलेंस दुर्घटना के लिए इंतजार कर रहा है।</v>
      </c>
    </row>
    <row r="4923">
      <c r="A4923" s="1" t="s">
        <v>4860</v>
      </c>
      <c r="B4923" s="2" t="str">
        <f>IFERROR(__xludf.DUMMYFUNCTION("GOOGLETRANSLATE(A4923,""en"",""hi"")"),"प्रसिद्ध फिल्में जहां चरित्र के चेहरे को बोतलों के रूप में पुन: स्थापित किया गया है")</f>
        <v>प्रसिद्ध फिल्में जहां चरित्र के चेहरे को बोतलों के रूप में पुन: स्थापित किया गया है</v>
      </c>
    </row>
    <row r="4924">
      <c r="A4924" s="1" t="s">
        <v>4861</v>
      </c>
      <c r="B4924" s="2" t="str">
        <f>IFERROR(__xludf.DUMMYFUNCTION("GOOGLETRANSLATE(A4924,""en"",""hi"")"),"दूसरे दौर के दौरान पहले मेलेवे से अपना शॉट खेलने के बाद गोल्फर।")</f>
        <v>दूसरे दौर के दौरान पहले मेलेवे से अपना शॉट खेलने के बाद गोल्फर।</v>
      </c>
    </row>
    <row r="4925">
      <c r="A4925" s="1" t="s">
        <v>4862</v>
      </c>
      <c r="B4925" s="2" t="str">
        <f>IFERROR(__xludf.DUMMYFUNCTION("GOOGLETRANSLATE(A4925,""en"",""hi"")"),"विभिन्न कोणों में व्यक्ति का पूर्ण लंबाई पोर्ट्रेट।")</f>
        <v>विभिन्न कोणों में व्यक्ति का पूर्ण लंबाई पोर्ट्रेट।</v>
      </c>
    </row>
    <row r="4926">
      <c r="A4926" s="1" t="s">
        <v>4863</v>
      </c>
      <c r="B4926" s="2" t="str">
        <f>IFERROR(__xludf.DUMMYFUNCTION("GOOGLETRANSLATE(A4926,""en"",""hi"")"),"एक आंगन के लिए अग्रणी आर्कवे")</f>
        <v>एक आंगन के लिए अग्रणी आर्कवे</v>
      </c>
    </row>
    <row r="4927">
      <c r="A4927" s="1" t="s">
        <v>4864</v>
      </c>
      <c r="B4927" s="2" t="str">
        <f>IFERROR(__xludf.DUMMYFUNCTION("GOOGLETRANSLATE(A4927,""en"",""hi"")"),"जैसा कि मैंने उल्लेख किया है, वे संस्कृति और समाज पर ट्रेनों के प्रभाव के बारे में भी बात करते हैं।")</f>
        <v>जैसा कि मैंने उल्लेख किया है, वे संस्कृति और समाज पर ट्रेनों के प्रभाव के बारे में भी बात करते हैं।</v>
      </c>
    </row>
    <row r="4928">
      <c r="A4928" s="1" t="s">
        <v>4865</v>
      </c>
      <c r="B4928" s="2" t="str">
        <f>IFERROR(__xludf.DUMMYFUNCTION("GOOGLETRANSLATE(A4928,""en"",""hi"")"),"एक अंतरराष्ट्रीय मैराथन में भाग लेने वाले देशों और क्षेत्रों के धावक।")</f>
        <v>एक अंतरराष्ट्रीय मैराथन में भाग लेने वाले देशों और क्षेत्रों के धावक।</v>
      </c>
    </row>
    <row r="4929">
      <c r="A4929" s="1" t="s">
        <v>4866</v>
      </c>
      <c r="B4929" s="2" t="str">
        <f>IFERROR(__xludf.DUMMYFUNCTION("GOOGLETRANSLATE(A4929,""en"",""hi"")"),"विश्व मानचित्र उपभोक्ता उत्पाद में बदल जाता है।")</f>
        <v>विश्व मानचित्र उपभोक्ता उत्पाद में बदल जाता है।</v>
      </c>
    </row>
    <row r="4930">
      <c r="A4930" s="1" t="s">
        <v>4867</v>
      </c>
      <c r="B4930" s="2" t="str">
        <f>IFERROR(__xludf.DUMMYFUNCTION("GOOGLETRANSLATE(A4930,""en"",""hi"")"),"व्हिस्की घटक के साथ एक गिलास में डालना")</f>
        <v>व्हिस्की घटक के साथ एक गिलास में डालना</v>
      </c>
    </row>
    <row r="4931">
      <c r="A4931" s="1" t="s">
        <v>4868</v>
      </c>
      <c r="B4931" s="2" t="str">
        <f>IFERROR(__xludf.DUMMYFUNCTION("GOOGLETRANSLATE(A4931,""en"",""hi"")"),"एक निवासी मुस्कुराते हुए एक स्टाफ के सदस्य के साथ टहलते हुए")</f>
        <v>एक निवासी मुस्कुराते हुए एक स्टाफ के सदस्य के साथ टहलते हुए</v>
      </c>
    </row>
    <row r="4932">
      <c r="A4932" s="1" t="s">
        <v>4869</v>
      </c>
      <c r="B4932" s="2" t="str">
        <f>IFERROR(__xludf.DUMMYFUNCTION("GOOGLETRANSLATE(A4932,""en"",""hi"")"),"एक चिकन कॉप में काले मुर्गियां")</f>
        <v>एक चिकन कॉप में काले मुर्गियां</v>
      </c>
    </row>
    <row r="4933">
      <c r="A4933" s="1" t="s">
        <v>4870</v>
      </c>
      <c r="B4933" s="2" t="str">
        <f>IFERROR(__xludf.DUMMYFUNCTION("GOOGLETRANSLATE(A4933,""en"",""hi"")"),"एक खाली दीवार के सामने घर कार्यालय में लैपटॉप कंप्यूटर के साथ डेस्क")</f>
        <v>एक खाली दीवार के सामने घर कार्यालय में लैपटॉप कंप्यूटर के साथ डेस्क</v>
      </c>
    </row>
    <row r="4934">
      <c r="A4934" s="1" t="s">
        <v>4871</v>
      </c>
      <c r="B4934" s="2" t="str">
        <f>IFERROR(__xludf.DUMMYFUNCTION("GOOGLETRANSLATE(A4934,""en"",""hi"")"),"ब्रूडिंग टॉवर कठोर सुंदर परिदृश्य से ऊपर उठता है।")</f>
        <v>ब्रूडिंग टॉवर कठोर सुंदर परिदृश्य से ऊपर उठता है।</v>
      </c>
    </row>
    <row r="4935">
      <c r="A4935" s="1" t="s">
        <v>4872</v>
      </c>
      <c r="B4935" s="2" t="str">
        <f>IFERROR(__xludf.DUMMYFUNCTION("GOOGLETRANSLATE(A4935,""en"",""hi"")"),"एक ट्रेन के शीर्षक पर यात्रियों")</f>
        <v>एक ट्रेन के शीर्षक पर यात्रियों</v>
      </c>
    </row>
    <row r="4936">
      <c r="A4936" s="1" t="s">
        <v>4873</v>
      </c>
      <c r="B4936" s="2" t="str">
        <f>IFERROR(__xludf.DUMMYFUNCTION("GOOGLETRANSLATE(A4936,""en"",""hi"")"),"एक सुंदर बिल्ली का वेक्टर चित्रण।")</f>
        <v>एक सुंदर बिल्ली का वेक्टर चित्रण।</v>
      </c>
    </row>
    <row r="4937">
      <c r="A4937" s="1" t="s">
        <v>4874</v>
      </c>
      <c r="B4937" s="2" t="str">
        <f>IFERROR(__xludf.DUMMYFUNCTION("GOOGLETRANSLATE(A4937,""en"",""hi"")"),"एक आकर्षण कंगन का विशेष अनुरोध।")</f>
        <v>एक आकर्षण कंगन का विशेष अनुरोध।</v>
      </c>
    </row>
    <row r="4938">
      <c r="A4938" s="1" t="s">
        <v>4875</v>
      </c>
      <c r="B4938" s="2" t="str">
        <f>IFERROR(__xludf.DUMMYFUNCTION("GOOGLETRANSLATE(A4938,""en"",""hi"")"),"सुरंग के अंत में प्रकाश काला और सफेद")</f>
        <v>सुरंग के अंत में प्रकाश काला और सफेद</v>
      </c>
    </row>
    <row r="4939">
      <c r="A4939" s="1" t="s">
        <v>4876</v>
      </c>
      <c r="B4939" s="2" t="str">
        <f>IFERROR(__xludf.DUMMYFUNCTION("GOOGLETRANSLATE(A4939,""en"",""hi"")"),"संपत्ति लिस्टिंग के लिए अतिरिक्त फोटो")</f>
        <v>संपत्ति लिस्टिंग के लिए अतिरिक्त फोटो</v>
      </c>
    </row>
    <row r="4940">
      <c r="A4940" s="1" t="s">
        <v>4877</v>
      </c>
      <c r="B4940" s="2" t="str">
        <f>IFERROR(__xludf.DUMMYFUNCTION("GOOGLETRANSLATE(A4940,""en"",""hi"")"),"लड़के प्रेप क्षेत्रीय अंतिम बास्केटबॉल खेल।")</f>
        <v>लड़के प्रेप क्षेत्रीय अंतिम बास्केटबॉल खेल।</v>
      </c>
    </row>
    <row r="4941">
      <c r="A4941" s="1" t="s">
        <v>4878</v>
      </c>
      <c r="B4941" s="2" t="str">
        <f>IFERROR(__xludf.DUMMYFUNCTION("GOOGLETRANSLATE(A4941,""en"",""hi"")"),"यहां एक सुंदर पैटर्न व्यक्ति द्वारा बनाया गया है")</f>
        <v>यहां एक सुंदर पैटर्न व्यक्ति द्वारा बनाया गया है</v>
      </c>
    </row>
    <row r="4942">
      <c r="A4942" s="1" t="s">
        <v>4879</v>
      </c>
      <c r="B4942" s="2" t="str">
        <f>IFERROR(__xludf.DUMMYFUNCTION("GOOGLETRANSLATE(A4942,""en"",""hi"")"),"अब यह कॉमिक बुक कैरेक्टर कैसा दिखना चाहिए।")</f>
        <v>अब यह कॉमिक बुक कैरेक्टर कैसा दिखना चाहिए।</v>
      </c>
    </row>
    <row r="4943">
      <c r="A4943" s="1" t="s">
        <v>4880</v>
      </c>
      <c r="B4943" s="2" t="str">
        <f>IFERROR(__xludf.DUMMYFUNCTION("GOOGLETRANSLATE(A4943,""en"",""hi"")"),"अभिनेता, ब्लूज़ कलाकार, सेलिब्रिटी, लोक रॉक कलाकार और अभिनेता के पूर्व भागीदार ने डीवीडी लॉन्च करने के लिए पार्टी में भाग लिया।")</f>
        <v>अभिनेता, ब्लूज़ कलाकार, सेलिब्रिटी, लोक रॉक कलाकार और अभिनेता के पूर्व भागीदार ने डीवीडी लॉन्च करने के लिए पार्टी में भाग लिया।</v>
      </c>
    </row>
    <row r="4944">
      <c r="A4944" s="1" t="s">
        <v>4881</v>
      </c>
      <c r="B4944" s="2" t="str">
        <f>IFERROR(__xludf.DUMMYFUNCTION("GOOGLETRANSLATE(A4944,""en"",""hi"")"),"जूते के जोड़े एक ठोस पृष्ठभूमि के खिलाफ गोली मार दी")</f>
        <v>जूते के जोड़े एक ठोस पृष्ठभूमि के खिलाफ गोली मार दी</v>
      </c>
    </row>
    <row r="4945">
      <c r="A4945" s="1" t="s">
        <v>4882</v>
      </c>
      <c r="B4945" s="2" t="str">
        <f>IFERROR(__xludf.DUMMYFUNCTION("GOOGLETRANSLATE(A4945,""en"",""hi"")"),"दुनिया में अविश्वसनीय सबसे अजीब पेड़")</f>
        <v>दुनिया में अविश्वसनीय सबसे अजीब पेड़</v>
      </c>
    </row>
    <row r="4946">
      <c r="A4946" s="1" t="s">
        <v>4883</v>
      </c>
      <c r="B4946" s="2" t="str">
        <f>IFERROR(__xludf.DUMMYFUNCTION("GOOGLETRANSLATE(A4946,""en"",""hi"")"),"भीड़: समर्थक घोषणा के बाद इकट्ठे होते हैं, राष्ट्रीय ध्वज लहराते हुए और राष्ट्रपति के कटआउट को ले जाते हैं")</f>
        <v>भीड़: समर्थक घोषणा के बाद इकट्ठे होते हैं, राष्ट्रीय ध्वज लहराते हुए और राष्ट्रपति के कटआउट को ले जाते हैं</v>
      </c>
    </row>
    <row r="4947">
      <c r="A4947" s="1" t="s">
        <v>4884</v>
      </c>
      <c r="B4947" s="2" t="str">
        <f>IFERROR(__xludf.DUMMYFUNCTION("GOOGLETRANSLATE(A4947,""en"",""hi"")"),"एक सुनहरा पेड़ और सूरज की रोशनी की किरणें")</f>
        <v>एक सुनहरा पेड़ और सूरज की रोशनी की किरणें</v>
      </c>
    </row>
    <row r="4948">
      <c r="A4948" s="1" t="s">
        <v>4885</v>
      </c>
      <c r="B4948" s="2" t="str">
        <f>IFERROR(__xludf.DUMMYFUNCTION("GOOGLETRANSLATE(A4948,""en"",""hi"")"),"एक दीवार में बुलेट छेद का झुकाव")</f>
        <v>एक दीवार में बुलेट छेद का झुकाव</v>
      </c>
    </row>
    <row r="4949">
      <c r="A4949" s="1" t="s">
        <v>4886</v>
      </c>
      <c r="B4949" s="2" t="str">
        <f>IFERROR(__xludf.DUMMYFUNCTION("GOOGLETRANSLATE(A4949,""en"",""hi"")"),"मेरे चेहरे पर इन सुंदर रंगों में से कुछ!")</f>
        <v>मेरे चेहरे पर इन सुंदर रंगों में से कुछ!</v>
      </c>
    </row>
    <row r="4950">
      <c r="A4950" s="1" t="s">
        <v>4887</v>
      </c>
      <c r="B4950" s="2" t="str">
        <f>IFERROR(__xludf.DUMMYFUNCTION("GOOGLETRANSLATE(A4950,""en"",""hi"")"),"हवा से स्पष्ट महासागर और अजीब पानी में एक दृश्य।")</f>
        <v>हवा से स्पष्ट महासागर और अजीब पानी में एक दृश्य।</v>
      </c>
    </row>
    <row r="4951">
      <c r="A4951" s="1" t="s">
        <v>4888</v>
      </c>
      <c r="B4951" s="2" t="str">
        <f>IFERROR(__xludf.DUMMYFUNCTION("GOOGLETRANSLATE(A4951,""en"",""hi"")"),"मैच के दौरान एक प्रशंसक चिल्लाता है।")</f>
        <v>मैच के दौरान एक प्रशंसक चिल्लाता है।</v>
      </c>
    </row>
    <row r="4952">
      <c r="A4952" s="1" t="s">
        <v>4889</v>
      </c>
      <c r="B4952" s="2" t="str">
        <f>IFERROR(__xludf.DUMMYFUNCTION("GOOGLETRANSLATE(A4952,""en"",""hi"")"),"क्षेत्र में मस्जिद में दीवार और सीढ़ियों।")</f>
        <v>क्षेत्र में मस्जिद में दीवार और सीढ़ियों।</v>
      </c>
    </row>
    <row r="4953">
      <c r="A4953" s="1" t="s">
        <v>4890</v>
      </c>
      <c r="B4953" s="2" t="str">
        <f>IFERROR(__xludf.DUMMYFUNCTION("GOOGLETRANSLATE(A4953,""en"",""hi"")"),"बैंक के पास पुलिस स्टैंड और प्वाइंट")</f>
        <v>बैंक के पास पुलिस स्टैंड और प्वाइंट</v>
      </c>
    </row>
    <row r="4954">
      <c r="A4954" s="1" t="s">
        <v>4891</v>
      </c>
      <c r="B4954" s="2" t="str">
        <f>IFERROR(__xludf.DUMMYFUNCTION("GOOGLETRANSLATE(A4954,""en"",""hi"")"),"बिक्री संपत्ति के लिए ब्लू वैली गोल्फ एस्टेट।")</f>
        <v>बिक्री संपत्ति के लिए ब्लू वैली गोल्फ एस्टेट।</v>
      </c>
    </row>
    <row r="4955">
      <c r="A4955" s="1" t="s">
        <v>4892</v>
      </c>
      <c r="B4955" s="2" t="str">
        <f>IFERROR(__xludf.DUMMYFUNCTION("GOOGLETRANSLATE(A4955,""en"",""hi"")"),"एक स्पष्ट धूप दिन पर।")</f>
        <v>एक स्पष्ट धूप दिन पर।</v>
      </c>
    </row>
    <row r="4956">
      <c r="A4956" s="1" t="s">
        <v>4893</v>
      </c>
      <c r="B4956" s="2" t="str">
        <f>IFERROR(__xludf.DUMMYFUNCTION("GOOGLETRANSLATE(A4956,""en"",""hi"")"),"फोगी मौसम के तहत उद्योग के लिए एक विज्ञापन से एक नौका पाल")</f>
        <v>फोगी मौसम के तहत उद्योग के लिए एक विज्ञापन से एक नौका पाल</v>
      </c>
    </row>
    <row r="4957">
      <c r="A4957" s="1" t="s">
        <v>4894</v>
      </c>
      <c r="B4957" s="2" t="str">
        <f>IFERROR(__xludf.DUMMYFUNCTION("GOOGLETRANSLATE(A4957,""en"",""hi"")"),"गुलाबी तितलियों में कवर इस पूरे प्रकोष्ठ की जांच करें।")</f>
        <v>गुलाबी तितलियों में कवर इस पूरे प्रकोष्ठ की जांच करें।</v>
      </c>
    </row>
    <row r="4958">
      <c r="A4958" s="1" t="s">
        <v>4895</v>
      </c>
      <c r="B4958" s="2" t="str">
        <f>IFERROR(__xludf.DUMMYFUNCTION("GOOGLETRANSLATE(A4958,""en"",""hi"")"),"ढलानों पर 1550 मीटर ऊंचाई पर, हमारे कैंपसाइट के पास।")</f>
        <v>ढलानों पर 1550 मीटर ऊंचाई पर, हमारे कैंपसाइट के पास।</v>
      </c>
    </row>
    <row r="4959">
      <c r="A4959" s="1" t="s">
        <v>4896</v>
      </c>
      <c r="B4959" s="2" t="str">
        <f>IFERROR(__xludf.DUMMYFUNCTION("GOOGLETRANSLATE(A4959,""en"",""hi"")"),"रग्बी प्लेयर कप्तान के रन के दौरान किक करने के लिए गेंद को लाइन करता है।")</f>
        <v>रग्बी प्लेयर कप्तान के रन के दौरान किक करने के लिए गेंद को लाइन करता है।</v>
      </c>
    </row>
    <row r="4960">
      <c r="A4960" s="1" t="s">
        <v>4897</v>
      </c>
      <c r="B4960" s="2" t="str">
        <f>IFERROR(__xludf.DUMMYFUNCTION("GOOGLETRANSLATE(A4960,""en"",""hi"")"),"एक झील में कूदते अल्पाइन गोताखोर की तस्वीर")</f>
        <v>एक झील में कूदते अल्पाइन गोताखोर की तस्वीर</v>
      </c>
    </row>
    <row r="4961">
      <c r="A4961" s="1" t="s">
        <v>4898</v>
      </c>
      <c r="B4961" s="2" t="str">
        <f>IFERROR(__xludf.DUMMYFUNCTION("GOOGLETRANSLATE(A4961,""en"",""hi"")"),"नोट: ताजा गाजर रहस्य हैं")</f>
        <v>नोट: ताजा गाजर रहस्य हैं</v>
      </c>
    </row>
    <row r="4962">
      <c r="A4962" s="1" t="s">
        <v>4899</v>
      </c>
      <c r="B4962" s="2" t="str">
        <f>IFERROR(__xludf.DUMMYFUNCTION("GOOGLETRANSLATE(A4962,""en"",""hi"")"),"फुटबॉल खिलाड़ी मैच के दौरान एथलीट के साथ अपनी टीम के दूसरे गोल को स्कोर करने के बाद मनाता है।")</f>
        <v>फुटबॉल खिलाड़ी मैच के दौरान एथलीट के साथ अपनी टीम के दूसरे गोल को स्कोर करने के बाद मनाता है।</v>
      </c>
    </row>
    <row r="4963">
      <c r="A4963" s="1" t="s">
        <v>4900</v>
      </c>
      <c r="B4963" s="2" t="str">
        <f>IFERROR(__xludf.DUMMYFUNCTION("GOOGLETRANSLATE(A4963,""en"",""hi"")"),"फुटबॉल खिलाड़ी को एक वापसी से जोड़ा गया है लेकिन टीम का एक महत्वपूर्ण घटक है")</f>
        <v>फुटबॉल खिलाड़ी को एक वापसी से जोड़ा गया है लेकिन टीम का एक महत्वपूर्ण घटक है</v>
      </c>
    </row>
    <row r="4964">
      <c r="A4964" s="1" t="s">
        <v>4901</v>
      </c>
      <c r="B4964" s="2" t="str">
        <f>IFERROR(__xludf.DUMMYFUNCTION("GOOGLETRANSLATE(A4964,""en"",""hi"")"),"लाल गुलाब और उपहार बॉक्स और एक रिबन के साथ छुट्टी पृष्ठभूमि।")</f>
        <v>लाल गुलाब और उपहार बॉक्स और एक रिबन के साथ छुट्टी पृष्ठभूमि।</v>
      </c>
    </row>
    <row r="4965">
      <c r="A4965" s="1" t="s">
        <v>4902</v>
      </c>
      <c r="B4965" s="2" t="str">
        <f>IFERROR(__xludf.DUMMYFUNCTION("GOOGLETRANSLATE(A4965,""en"",""hi"")"),"मेडो में एक साथ पीले पतंग के साथ बच्चे खेल रहे थे।")</f>
        <v>मेडो में एक साथ पीले पतंग के साथ बच्चे खेल रहे थे।</v>
      </c>
    </row>
    <row r="4966">
      <c r="A4966" s="1" t="s">
        <v>4903</v>
      </c>
      <c r="B4966" s="2" t="str">
        <f>IFERROR(__xludf.DUMMYFUNCTION("GOOGLETRANSLATE(A4966,""en"",""hi"")"),"एक मंजिल के साथ कोणीय बेडरूम - से-से-छत कांच की दीवार और महासागर दृश्य")</f>
        <v>एक मंजिल के साथ कोणीय बेडरूम - से-से-छत कांच की दीवार और महासागर दृश्य</v>
      </c>
    </row>
    <row r="4967">
      <c r="A4967" s="1" t="s">
        <v>4904</v>
      </c>
      <c r="B4967" s="2" t="str">
        <f>IFERROR(__xludf.DUMMYFUNCTION("GOOGLETRANSLATE(A4967,""en"",""hi"")"),"एचडी स्थैतिक: दीवार पर खड़े छोटे पत्थर छिपकली, कूद और दौड़ में गिरती है; क्लोज़ अप")</f>
        <v>एचडी स्थैतिक: दीवार पर खड़े छोटे पत्थर छिपकली, कूद और दौड़ में गिरती है; क्लोज़ अप</v>
      </c>
    </row>
    <row r="4968">
      <c r="A4968" s="1" t="s">
        <v>4905</v>
      </c>
      <c r="B4968" s="2" t="str">
        <f>IFERROR(__xludf.DUMMYFUNCTION("GOOGLETRANSLATE(A4968,""en"",""hi"")"),"शहर में आतिशबाजी और नया साल मुबारक हो।")</f>
        <v>शहर में आतिशबाजी और नया साल मुबारक हो।</v>
      </c>
    </row>
    <row r="4969">
      <c r="A4969" s="1" t="s">
        <v>4906</v>
      </c>
      <c r="B4969" s="2" t="str">
        <f>IFERROR(__xludf.DUMMYFUNCTION("GOOGLETRANSLATE(A4969,""en"",""hi"")"),"कॉमेडी फिल्म के प्रीमियर में अभिनेता।")</f>
        <v>कॉमेडी फिल्म के प्रीमियर में अभिनेता।</v>
      </c>
    </row>
    <row r="4970">
      <c r="A4970" s="1" t="s">
        <v>4907</v>
      </c>
      <c r="B4970" s="2" t="str">
        <f>IFERROR(__xludf.DUMMYFUNCTION("GOOGLETRANSLATE(A4970,""en"",""hi"")"),"वरिष्ठ आदमी भूलने के लिए कि आपके पास भोजन है")</f>
        <v>वरिष्ठ आदमी भूलने के लिए कि आपके पास भोजन है</v>
      </c>
    </row>
    <row r="4971">
      <c r="A4971" s="1" t="s">
        <v>4908</v>
      </c>
      <c r="B4971" s="2" t="str">
        <f>IFERROR(__xludf.DUMMYFUNCTION("GOOGLETRANSLATE(A4971,""en"",""hi"")"),"बास्केटबॉल शूटिंग गार्ड खेल टीम के खिलाफ एक मुक्त फेंक दिया।")</f>
        <v>बास्केटबॉल शूटिंग गार्ड खेल टीम के खिलाफ एक मुक्त फेंक दिया।</v>
      </c>
    </row>
    <row r="4972">
      <c r="A4972" s="1" t="s">
        <v>4909</v>
      </c>
      <c r="B4972" s="2" t="str">
        <f>IFERROR(__xludf.DUMMYFUNCTION("GOOGLETRANSLATE(A4972,""en"",""hi"")"),"एक कृषि कृषि क्षेत्र पर ताजा फसलों की एक हरी पंक्ति बढ़ती है")</f>
        <v>एक कृषि कृषि क्षेत्र पर ताजा फसलों की एक हरी पंक्ति बढ़ती है</v>
      </c>
    </row>
    <row r="4973">
      <c r="A4973" s="1" t="s">
        <v>4910</v>
      </c>
      <c r="B4973" s="2" t="str">
        <f>IFERROR(__xludf.DUMMYFUNCTION("GOOGLETRANSLATE(A4973,""en"",""hi"")"),"इस चमकदार किसी न किसी के साथ तालिकाओं को उल्टा - लक्स रसोईघर")</f>
        <v>इस चमकदार किसी न किसी के साथ तालिकाओं को उल्टा - लक्स रसोईघर</v>
      </c>
    </row>
    <row r="4974">
      <c r="A4974" s="1" t="s">
        <v>4911</v>
      </c>
      <c r="B4974" s="2" t="str">
        <f>IFERROR(__xludf.DUMMYFUNCTION("GOOGLETRANSLATE(A4974,""en"",""hi"")"),"एक लाल पृष्ठभूमि पर सफेद दिल का डिजाइन, गुब्बारे के साथ फूलों और लड़की के साथ लड़के से प्यार करें")</f>
        <v>एक लाल पृष्ठभूमि पर सफेद दिल का डिजाइन, गुब्बारे के साथ फूलों और लड़की के साथ लड़के से प्यार करें</v>
      </c>
    </row>
    <row r="4975">
      <c r="A4975" s="1" t="s">
        <v>4912</v>
      </c>
      <c r="B4975" s="2" t="str">
        <f>IFERROR(__xludf.DUMMYFUNCTION("GOOGLETRANSLATE(A4975,""en"",""hi"")"),"क्रिसमस के पेड़ पर मौसमी सजावट")</f>
        <v>क्रिसमस के पेड़ पर मौसमी सजावट</v>
      </c>
    </row>
    <row r="4976">
      <c r="A4976" s="1" t="s">
        <v>4913</v>
      </c>
      <c r="B4976" s="2" t="str">
        <f>IFERROR(__xludf.DUMMYFUNCTION("GOOGLETRANSLATE(A4976,""en"",""hi"")"),"एक अज्ञात निवास की पत्थर की दीवार पर एक गोल धातु की खिड़की")</f>
        <v>एक अज्ञात निवास की पत्थर की दीवार पर एक गोल धातु की खिड़की</v>
      </c>
    </row>
    <row r="4977">
      <c r="A4977" s="1" t="s">
        <v>4914</v>
      </c>
      <c r="B4977" s="2" t="str">
        <f>IFERROR(__xludf.DUMMYFUNCTION("GOOGLETRANSLATE(A4977,""en"",""hi"")"),"घर पर बिस्तर पर एक खुश नवजात शिशु का धीमा गति शॉट")</f>
        <v>घर पर बिस्तर पर एक खुश नवजात शिशु का धीमा गति शॉट</v>
      </c>
    </row>
    <row r="4978">
      <c r="A4978" s="1" t="s">
        <v>4915</v>
      </c>
      <c r="B4978" s="2" t="str">
        <f>IFERROR(__xludf.DUMMYFUNCTION("GOOGLETRANSLATE(A4978,""en"",""hi"")"),"देवता के रूप में रोमन सम्राट का बस्ट।")</f>
        <v>देवता के रूप में रोमन सम्राट का बस्ट।</v>
      </c>
    </row>
    <row r="4979">
      <c r="A4979" s="1" t="s">
        <v>4916</v>
      </c>
      <c r="B4979" s="2" t="str">
        <f>IFERROR(__xludf.DUMMYFUNCTION("GOOGLETRANSLATE(A4979,""en"",""hi"")"),"पेपर शीट में व्यक्ति।")</f>
        <v>पेपर शीट में व्यक्ति।</v>
      </c>
    </row>
    <row r="4980">
      <c r="A4980" s="1" t="s">
        <v>4917</v>
      </c>
      <c r="B4980" s="2" t="str">
        <f>IFERROR(__xludf.DUMMYFUNCTION("GOOGLETRANSLATE(A4980,""en"",""hi"")"),"एक अपार्टमेंट में लटकते हुए हंसमुख दोस्त।")</f>
        <v>एक अपार्टमेंट में लटकते हुए हंसमुख दोस्त।</v>
      </c>
    </row>
    <row r="4981">
      <c r="A4981" s="1" t="s">
        <v>4918</v>
      </c>
      <c r="B4981" s="2" t="str">
        <f>IFERROR(__xludf.DUMMYFUNCTION("GOOGLETRANSLATE(A4981,""en"",""hi"")"),"सीएपी श्रृंखला के लिए व्यक्ति द्वारा डिजाइन किया गया।")</f>
        <v>सीएपी श्रृंखला के लिए व्यक्ति द्वारा डिजाइन किया गया।</v>
      </c>
    </row>
    <row r="4982">
      <c r="A4982" s="1" t="s">
        <v>4919</v>
      </c>
      <c r="B4982" s="2" t="str">
        <f>IFERROR(__xludf.DUMMYFUNCTION("GOOGLETRANSLATE(A4982,""en"",""hi"")"),"पूर्व और व्यापार के लिए")</f>
        <v>पूर्व और व्यापार के लिए</v>
      </c>
    </row>
    <row r="4983">
      <c r="A4983" s="1" t="s">
        <v>4920</v>
      </c>
      <c r="B4983" s="2" t="str">
        <f>IFERROR(__xludf.DUMMYFUNCTION("GOOGLETRANSLATE(A4983,""en"",""hi"")"),"एक कोण ग्राम्य पृष्ठभूमि में पुरानी ईंट की दीवार का बनावट")</f>
        <v>एक कोण ग्राम्य पृष्ठभूमि में पुरानी ईंट की दीवार का बनावट</v>
      </c>
    </row>
    <row r="4984">
      <c r="A4984" s="1" t="s">
        <v>4921</v>
      </c>
      <c r="B4984" s="2" t="str">
        <f>IFERROR(__xludf.DUMMYFUNCTION("GOOGLETRANSLATE(A4984,""en"",""hi"")"),"एक समकालीन ठाठ अपार्टमेंट के लिए सफेद और ग्रे मिश्रण")</f>
        <v>एक समकालीन ठाठ अपार्टमेंट के लिए सफेद और ग्रे मिश्रण</v>
      </c>
    </row>
    <row r="4985">
      <c r="A4985" s="1" t="s">
        <v>4922</v>
      </c>
      <c r="B4985" s="2" t="str">
        <f>IFERROR(__xludf.DUMMYFUNCTION("GOOGLETRANSLATE(A4985,""en"",""hi"")"),"प्राचीन - हीरे और नीलमणि में शैली के छल्ले।")</f>
        <v>प्राचीन - हीरे और नीलमणि में शैली के छल्ले।</v>
      </c>
    </row>
    <row r="4986">
      <c r="A4986" s="1" t="s">
        <v>4923</v>
      </c>
      <c r="B4986" s="2" t="str">
        <f>IFERROR(__xludf.DUMMYFUNCTION("GOOGLETRANSLATE(A4986,""en"",""hi"")"),"आप सबसे खूबसूरत हैं, यहां तक ​​कि दीवारों में भी अच्छी चीजें हैं।")</f>
        <v>आप सबसे खूबसूरत हैं, यहां तक ​​कि दीवारों में भी अच्छी चीजें हैं।</v>
      </c>
    </row>
    <row r="4987">
      <c r="A4987" s="1" t="s">
        <v>4924</v>
      </c>
      <c r="B4987" s="2" t="str">
        <f>IFERROR(__xludf.DUMMYFUNCTION("GOOGLETRANSLATE(A4987,""en"",""hi"")"),"खुश माँ और बेटे बर्फ में खेल रहे हैं")</f>
        <v>खुश माँ और बेटे बर्फ में खेल रहे हैं</v>
      </c>
    </row>
    <row r="4988">
      <c r="A4988" s="1" t="s">
        <v>4925</v>
      </c>
      <c r="B4988" s="2" t="str">
        <f>IFERROR(__xludf.DUMMYFUNCTION("GOOGLETRANSLATE(A4988,""en"",""hi"")"),"यह इस तरह के पेड़ हैं कि आप दूर रहना चाहते हैं।")</f>
        <v>यह इस तरह के पेड़ हैं कि आप दूर रहना चाहते हैं।</v>
      </c>
    </row>
    <row r="4989">
      <c r="A4989" s="1" t="s">
        <v>4926</v>
      </c>
      <c r="B4989" s="2" t="str">
        <f>IFERROR(__xludf.DUMMYFUNCTION("GOOGLETRANSLATE(A4989,""en"",""hi"")"),"पॉप रॉक कलाकार इस काले कॉकटेल पोशाक में सनसनीखेज दिखता है")</f>
        <v>पॉप रॉक कलाकार इस काले कॉकटेल पोशाक में सनसनीखेज दिखता है</v>
      </c>
    </row>
    <row r="4990">
      <c r="A4990" s="1" t="s">
        <v>4927</v>
      </c>
      <c r="B4990" s="2" t="str">
        <f>IFERROR(__xludf.DUMMYFUNCTION("GOOGLETRANSLATE(A4990,""en"",""hi"")"),"एक पार्क बेंच पर एक विभाजन करने वाला व्यक्ति")</f>
        <v>एक पार्क बेंच पर एक विभाजन करने वाला व्यक्ति</v>
      </c>
    </row>
    <row r="4991">
      <c r="A4991" s="1" t="s">
        <v>4928</v>
      </c>
      <c r="B4991" s="2" t="str">
        <f>IFERROR(__xludf.DUMMYFUNCTION("GOOGLETRANSLATE(A4991,""en"",""hi"")"),"सैडल वनस्पति में शामिल है।")</f>
        <v>सैडल वनस्पति में शामिल है।</v>
      </c>
    </row>
    <row r="4992">
      <c r="A4992" s="1" t="s">
        <v>4929</v>
      </c>
      <c r="B4992" s="2" t="str">
        <f>IFERROR(__xludf.DUMMYFUNCTION("GOOGLETRANSLATE(A4992,""en"",""hi"")"),"प्रोफ़ाइल एक मध्य आयु वर्ग के बुजुर्गों के दृश्य को बंद करें एक ट्रिमर के साथ एक बाल टिम प्राप्त करना")</f>
        <v>प्रोफ़ाइल एक मध्य आयु वर्ग के बुजुर्गों के दृश्य को बंद करें एक ट्रिमर के साथ एक बाल टिम प्राप्त करना</v>
      </c>
    </row>
    <row r="4993">
      <c r="A4993" s="1" t="s">
        <v>4930</v>
      </c>
      <c r="B4993" s="2" t="str">
        <f>IFERROR(__xludf.DUMMYFUNCTION("GOOGLETRANSLATE(A4993,""en"",""hi"")"),"तट पर एक लाइटहाउस और तटरेखा")</f>
        <v>तट पर एक लाइटहाउस और तटरेखा</v>
      </c>
    </row>
    <row r="4994">
      <c r="A4994" s="1" t="s">
        <v>4931</v>
      </c>
      <c r="B4994" s="2" t="str">
        <f>IFERROR(__xludf.DUMMYFUNCTION("GOOGLETRANSLATE(A4994,""en"",""hi"")"),"हवाई दृश्य गठबंधन हारवेस्टर सूर्यास्त में गेहूं इकट्ठा करता है।")</f>
        <v>हवाई दृश्य गठबंधन हारवेस्टर सूर्यास्त में गेहूं इकट्ठा करता है।</v>
      </c>
    </row>
    <row r="4995">
      <c r="A4995" s="1" t="s">
        <v>4932</v>
      </c>
      <c r="B4995" s="2" t="str">
        <f>IFERROR(__xludf.DUMMYFUNCTION("GOOGLETRANSLATE(A4995,""en"",""hi"")"),"एक कार का एक उदाहरण जो आपकी सभी अपेक्षाओं को पूरा कर सकता है")</f>
        <v>एक कार का एक उदाहरण जो आपकी सभी अपेक्षाओं को पूरा कर सकता है</v>
      </c>
    </row>
    <row r="4996">
      <c r="A4996" s="1" t="s">
        <v>4933</v>
      </c>
      <c r="B4996" s="2" t="str">
        <f>IFERROR(__xludf.DUMMYFUNCTION("GOOGLETRANSLATE(A4996,""en"",""hi"")"),"सेलिब्रिटी और विजुअल कलाकार पुरस्कार के लिए आते हैं।")</f>
        <v>सेलिब्रिटी और विजुअल कलाकार पुरस्कार के लिए आते हैं।</v>
      </c>
    </row>
    <row r="4997">
      <c r="A4997" s="1" t="s">
        <v>4934</v>
      </c>
      <c r="B4997" s="2" t="str">
        <f>IFERROR(__xludf.DUMMYFUNCTION("GOOGLETRANSLATE(A4997,""en"",""hi"")"),"खिलौने वेक्टर के संग्रह का चित्रण")</f>
        <v>खिलौने वेक्टर के संग्रह का चित्रण</v>
      </c>
    </row>
    <row r="4998">
      <c r="A4998" s="1" t="s">
        <v>4935</v>
      </c>
      <c r="B4998" s="2" t="str">
        <f>IFERROR(__xludf.DUMMYFUNCTION("GOOGLETRANSLATE(A4998,""en"",""hi"")"),"समारोह के दौरान एक टुकड़ा पोशाक में चमकदार व्यक्ति।")</f>
        <v>समारोह के दौरान एक टुकड़ा पोशाक में चमकदार व्यक्ति।</v>
      </c>
    </row>
    <row r="4999">
      <c r="A4999" s="1" t="s">
        <v>4936</v>
      </c>
      <c r="B4999" s="2" t="str">
        <f>IFERROR(__xludf.DUMMYFUNCTION("GOOGLETRANSLATE(A4999,""en"",""hi"")"),"खरीदारी और भोजन परिसर में मरीना")</f>
        <v>खरीदारी और भोजन परिसर में मरीना</v>
      </c>
    </row>
    <row r="5000">
      <c r="A5000" s="1" t="s">
        <v>4937</v>
      </c>
      <c r="B5000" s="2" t="str">
        <f>IFERROR(__xludf.DUMMYFUNCTION("GOOGLETRANSLATE(A5000,""en"",""hi"")"),"क्रेटर, जहां हम कुछ रात पहले रात के खाने के लिए बैठे थे, बारिश के पानी से भरे हुए थे।")</f>
        <v>क्रेटर, जहां हम कुछ रात पहले रात के खाने के लिए बैठे थे, बारिश के पानी से भरे हुए थे।</v>
      </c>
    </row>
    <row r="5001">
      <c r="A5001" s="1" t="s">
        <v>4938</v>
      </c>
      <c r="B5001" s="2" t="str">
        <f>IFERROR(__xludf.DUMMYFUNCTION("GOOGLETRANSLATE(A5001,""en"",""hi"")"),"हमारे पास सबसे सुंदर दिन था।")</f>
        <v>हमारे पास सबसे सुंदर दिन था।</v>
      </c>
    </row>
    <row r="5002">
      <c r="A5002" s="1" t="s">
        <v>4939</v>
      </c>
      <c r="B5002" s="2" t="str">
        <f>IFERROR(__xludf.DUMMYFUNCTION("GOOGLETRANSLATE(A5002,""en"",""hi"")"),"शहर में एक टैग किया गया दरवाजा।")</f>
        <v>शहर में एक टैग किया गया दरवाजा।</v>
      </c>
    </row>
    <row r="5003">
      <c r="A5003" s="1" t="s">
        <v>4940</v>
      </c>
      <c r="B5003" s="2" t="str">
        <f>IFERROR(__xludf.DUMMYFUNCTION("GOOGLETRANSLATE(A5003,""en"",""hi"")"),"छवि में हो सकता है: व्यक्ति, मुस्कुराते हुए, मंच पर, एक संगीत वाद्ययंत्र, बैठे और गिटार बजाना")</f>
        <v>छवि में हो सकता है: व्यक्ति, मुस्कुराते हुए, मंच पर, एक संगीत वाद्ययंत्र, बैठे और गिटार बजाना</v>
      </c>
    </row>
    <row r="5004">
      <c r="A5004" s="1" t="s">
        <v>4941</v>
      </c>
      <c r="B5004" s="2" t="str">
        <f>IFERROR(__xludf.DUMMYFUNCTION("GOOGLETRANSLATE(A5004,""en"",""hi"")"),"एक चौराहे पर लिमोसिन खिंचाव")</f>
        <v>एक चौराहे पर लिमोसिन खिंचाव</v>
      </c>
    </row>
    <row r="5005">
      <c r="A5005" s="1" t="s">
        <v>4942</v>
      </c>
      <c r="B5005" s="2" t="str">
        <f>IFERROR(__xludf.DUMMYFUNCTION("GOOGLETRANSLATE(A5005,""en"",""hi"")"),"सफेद पृष्ठभूमि पर अलग लहरों में हाथ खींची गई मछली।")</f>
        <v>सफेद पृष्ठभूमि पर अलग लहरों में हाथ खींची गई मछली।</v>
      </c>
    </row>
    <row r="5006">
      <c r="A5006" s="1" t="s">
        <v>4943</v>
      </c>
      <c r="B5006" s="2" t="str">
        <f>IFERROR(__xludf.DUMMYFUNCTION("GOOGLETRANSLATE(A5006,""en"",""hi"")"),"एक छोटी नीली और सफेद नौकायन नाव का धनुष")</f>
        <v>एक छोटी नीली और सफेद नौकायन नाव का धनुष</v>
      </c>
    </row>
    <row r="5007">
      <c r="A5007" s="1" t="s">
        <v>284</v>
      </c>
      <c r="B5007" s="2" t="str">
        <f>IFERROR(__xludf.DUMMYFUNCTION("GOOGLETRANSLATE(A5007,""en"",""hi"")"),"अभिनेता उत्सव के दौरान प्रीमियर में भाग लेता है।")</f>
        <v>अभिनेता उत्सव के दौरान प्रीमियर में भाग लेता है।</v>
      </c>
    </row>
    <row r="5008">
      <c r="A5008" s="1" t="s">
        <v>4944</v>
      </c>
      <c r="B5008" s="2" t="str">
        <f>IFERROR(__xludf.DUMMYFUNCTION("GOOGLETRANSLATE(A5008,""en"",""hi"")"),"लड़की उसके बगल में खड़े एक दंत चिकित्सक के साथ डर में अपने कान पकड़े हुए")</f>
        <v>लड़की उसके बगल में खड़े एक दंत चिकित्सक के साथ डर में अपने कान पकड़े हुए</v>
      </c>
    </row>
    <row r="5009">
      <c r="A5009" s="1" t="s">
        <v>4945</v>
      </c>
      <c r="B5009" s="2" t="str">
        <f>IFERROR(__xludf.DUMMYFUNCTION("GOOGLETRANSLATE(A5009,""en"",""hi"")"),"ड्रेसेज को खत्म करने के बाद ओलंपिक एथलीट अपने प्रेमी से घिरा हुआ है")</f>
        <v>ड्रेसेज को खत्म करने के बाद ओलंपिक एथलीट अपने प्रेमी से घिरा हुआ है</v>
      </c>
    </row>
    <row r="5010">
      <c r="A5010" s="1" t="s">
        <v>4946</v>
      </c>
      <c r="B5010" s="2" t="str">
        <f>IFERROR(__xludf.DUMMYFUNCTION("GOOGLETRANSLATE(A5010,""en"",""hi"")"),"यातायात संकेत के आगे एक खतरे का फुटेज, शॉट फोकस में आ रहा है और फिर से ध्यान से बाहर चला जाता है")</f>
        <v>यातायात संकेत के आगे एक खतरे का फुटेज, शॉट फोकस में आ रहा है और फिर से ध्यान से बाहर चला जाता है</v>
      </c>
    </row>
    <row r="5011">
      <c r="A5011" s="1" t="s">
        <v>4947</v>
      </c>
      <c r="B5011" s="2" t="str">
        <f>IFERROR(__xludf.DUMMYFUNCTION("GOOGLETRANSLATE(A5011,""en"",""hi"")"),"एक जार में रातोंरात जई")</f>
        <v>एक जार में रातोंरात जई</v>
      </c>
    </row>
    <row r="5012">
      <c r="A5012" s="1" t="s">
        <v>4948</v>
      </c>
      <c r="B5012" s="2" t="str">
        <f>IFERROR(__xludf.DUMMYFUNCTION("GOOGLETRANSLATE(A5012,""en"",""hi"")"),"हाथी जो भाग फल और रोटी खाते हैं।")</f>
        <v>हाथी जो भाग फल और रोटी खाते हैं।</v>
      </c>
    </row>
    <row r="5013">
      <c r="A5013" s="1" t="s">
        <v>4949</v>
      </c>
      <c r="B5013" s="2" t="str">
        <f>IFERROR(__xludf.DUMMYFUNCTION("GOOGLETRANSLATE(A5013,""en"",""hi"")"),"निशान पर एक अलग रॉकी कोव")</f>
        <v>निशान पर एक अलग रॉकी कोव</v>
      </c>
    </row>
    <row r="5014">
      <c r="A5014" s="1" t="s">
        <v>4950</v>
      </c>
      <c r="B5014" s="2" t="str">
        <f>IFERROR(__xludf.DUMMYFUNCTION("GOOGLETRANSLATE(A5014,""en"",""hi"")"),"एक बड़ा गिर गया पेड़ शरद ऋतु के जंगल में निहित है।")</f>
        <v>एक बड़ा गिर गया पेड़ शरद ऋतु के जंगल में निहित है।</v>
      </c>
    </row>
    <row r="5015">
      <c r="A5015" s="1" t="s">
        <v>4951</v>
      </c>
      <c r="B5015" s="2" t="str">
        <f>IFERROR(__xludf.DUMMYFUNCTION("GOOGLETRANSLATE(A5015,""en"",""hi"")"),"एक चिमनी में उपहार बॉक्स डालने उपहार की जेब के साथ मुस्कुराते हुए फिल्म चरित्र।")</f>
        <v>एक चिमनी में उपहार बॉक्स डालने उपहार की जेब के साथ मुस्कुराते हुए फिल्म चरित्र।</v>
      </c>
    </row>
    <row r="5016">
      <c r="A5016" s="1" t="s">
        <v>4952</v>
      </c>
      <c r="B5016" s="2" t="str">
        <f>IFERROR(__xludf.DUMMYFUNCTION("GOOGLETRANSLATE(A5016,""en"",""hi"")"),"बागवानी स्टॉक वेक्टर करने वाली महिला का एक वेक्टर चित्रण")</f>
        <v>बागवानी स्टॉक वेक्टर करने वाली महिला का एक वेक्टर चित्रण</v>
      </c>
    </row>
    <row r="5017">
      <c r="A5017" s="1" t="s">
        <v>4953</v>
      </c>
      <c r="B5017" s="2" t="str">
        <f>IFERROR(__xludf.DUMMYFUNCTION("GOOGLETRANSLATE(A5017,""en"",""hi"")"),"झील के नजदीक रिवरबैंक से देखें")</f>
        <v>झील के नजदीक रिवरबैंक से देखें</v>
      </c>
    </row>
    <row r="5018">
      <c r="A5018" s="1" t="s">
        <v>4954</v>
      </c>
      <c r="B5018" s="2" t="str">
        <f>IFERROR(__xludf.DUMMYFUNCTION("GOOGLETRANSLATE(A5018,""en"",""hi"")"),"लाल ईंट की एक सड़क - कहानी घरों।")</f>
        <v>लाल ईंट की एक सड़क - कहानी घरों।</v>
      </c>
    </row>
    <row r="5019">
      <c r="A5019" s="1" t="s">
        <v>4955</v>
      </c>
      <c r="B5019" s="2" t="str">
        <f>IFERROR(__xludf.DUMMYFUNCTION("GOOGLETRANSLATE(A5019,""en"",""hi"")"),"# खेल टीम के खिलाफ ग्यारहवीं पारी के दौरान एक पिच प्रदान करता है।")</f>
        <v># खेल टीम के खिलाफ ग्यारहवीं पारी के दौरान एक पिच प्रदान करता है।</v>
      </c>
    </row>
    <row r="5020">
      <c r="A5020" s="1" t="s">
        <v>4956</v>
      </c>
      <c r="B5020" s="2" t="str">
        <f>IFERROR(__xludf.DUMMYFUNCTION("GOOGLETRANSLATE(A5020,""en"",""hi"")"),"अभिनेता सभी के साथ मुस्कुराता है!")</f>
        <v>अभिनेता सभी के साथ मुस्कुराता है!</v>
      </c>
    </row>
    <row r="5021">
      <c r="A5021" s="1" t="s">
        <v>4957</v>
      </c>
      <c r="B5021" s="2" t="str">
        <f>IFERROR(__xludf.DUMMYFUNCTION("GOOGLETRANSLATE(A5021,""en"",""hi"")"),"धूमिल सुबह में उद्योग")</f>
        <v>धूमिल सुबह में उद्योग</v>
      </c>
    </row>
    <row r="5022">
      <c r="A5022" s="1" t="s">
        <v>4958</v>
      </c>
      <c r="B5022" s="2" t="str">
        <f>IFERROR(__xludf.DUMMYFUNCTION("GOOGLETRANSLATE(A5022,""en"",""hi"")"),"धार्मिक नेता द्वारा संरक्षित क्षेत्र")</f>
        <v>धार्मिक नेता द्वारा संरक्षित क्षेत्र</v>
      </c>
    </row>
    <row r="5023">
      <c r="A5023" s="1" t="s">
        <v>1731</v>
      </c>
      <c r="B5023" s="2" t="str">
        <f>IFERROR(__xludf.DUMMYFUNCTION("GOOGLETRANSLATE(A5023,""en"",""hi"")"),"डिजिटल कला # के लिए चुनी गई है")</f>
        <v>डिजिटल कला # के लिए चुनी गई है</v>
      </c>
    </row>
    <row r="5024">
      <c r="A5024" s="1" t="s">
        <v>4959</v>
      </c>
      <c r="B5024" s="2" t="str">
        <f>IFERROR(__xludf.DUMMYFUNCTION("GOOGLETRANSLATE(A5024,""en"",""hi"")"),"पर्यटकों में से एक फ्लोट्स के अंदर")</f>
        <v>पर्यटकों में से एक फ्लोट्स के अंदर</v>
      </c>
    </row>
    <row r="5025">
      <c r="A5025" s="1" t="s">
        <v>4960</v>
      </c>
      <c r="B5025" s="2" t="str">
        <f>IFERROR(__xludf.DUMMYFUNCTION("GOOGLETRANSLATE(A5025,""en"",""hi"")"),"व्यवसायी शहर में टहल रहा है")</f>
        <v>व्यवसायी शहर में टहल रहा है</v>
      </c>
    </row>
    <row r="5026">
      <c r="A5026" s="1" t="s">
        <v>4961</v>
      </c>
      <c r="B5026" s="2" t="str">
        <f>IFERROR(__xludf.DUMMYFUNCTION("GOOGLETRANSLATE(A5026,""en"",""hi"")"),"3 डी रंगीन रोशनी में व्यक्ति")</f>
        <v>3 डी रंगीन रोशनी में व्यक्ति</v>
      </c>
    </row>
    <row r="5027">
      <c r="A5027" s="1" t="s">
        <v>4962</v>
      </c>
      <c r="B5027" s="2" t="str">
        <f>IFERROR(__xludf.DUMMYFUNCTION("GOOGLETRANSLATE(A5027,""en"",""hi"")"),"एक शाखा पर बैठे टोपी में पक्षियों के कार्टून जोड़े।")</f>
        <v>एक शाखा पर बैठे टोपी में पक्षियों के कार्टून जोड़े।</v>
      </c>
    </row>
    <row r="5028">
      <c r="A5028" s="1" t="s">
        <v>4963</v>
      </c>
      <c r="B5028" s="2" t="str">
        <f>IFERROR(__xludf.DUMMYFUNCTION("GOOGLETRANSLATE(A5028,""en"",""hi"")"),"रेत में युवा महिला ड्राइंग")</f>
        <v>रेत में युवा महिला ड्राइंग</v>
      </c>
    </row>
    <row r="5029">
      <c r="A5029" s="1" t="s">
        <v>4964</v>
      </c>
      <c r="B5029" s="2" t="str">
        <f>IFERROR(__xludf.DUMMYFUNCTION("GOOGLETRANSLATE(A5029,""en"",""hi"")"),"सदस्य एक अभियान रैली में मंच से राजनीतिज्ञ भागते हैं।")</f>
        <v>सदस्य एक अभियान रैली में मंच से राजनीतिज्ञ भागते हैं।</v>
      </c>
    </row>
    <row r="5030">
      <c r="A5030" s="1" t="s">
        <v>4965</v>
      </c>
      <c r="B5030" s="2" t="str">
        <f>IFERROR(__xludf.DUMMYFUNCTION("GOOGLETRANSLATE(A5030,""en"",""hi"")"),"लकड़ी के रास्ते की आंतरिक चित्रित छत")</f>
        <v>लकड़ी के रास्ते की आंतरिक चित्रित छत</v>
      </c>
    </row>
    <row r="5031">
      <c r="A5031" s="1" t="s">
        <v>4966</v>
      </c>
      <c r="B5031" s="2" t="str">
        <f>IFERROR(__xludf.DUMMYFUNCTION("GOOGLETRANSLATE(A5031,""en"",""hi"")"),"एक ज्वलंत लाल सर्कल में एक मुर्गा के सिल्हूट की वेक्टर पृथक छवि।")</f>
        <v>एक ज्वलंत लाल सर्कल में एक मुर्गा के सिल्हूट की वेक्टर पृथक छवि।</v>
      </c>
    </row>
    <row r="5032">
      <c r="A5032" s="1" t="s">
        <v>4967</v>
      </c>
      <c r="B5032" s="2" t="str">
        <f>IFERROR(__xludf.DUMMYFUNCTION("GOOGLETRANSLATE(A5032,""en"",""hi"")"),"नए फर्श के लिए जगह बनाने के लिए एक पत्थर की फायरप्लेस के नीचे कैसे देखा जाए।")</f>
        <v>नए फर्श के लिए जगह बनाने के लिए एक पत्थर की फायरप्लेस के नीचे कैसे देखा जाए।</v>
      </c>
    </row>
    <row r="5033">
      <c r="A5033" s="1" t="s">
        <v>4968</v>
      </c>
      <c r="B5033" s="2" t="str">
        <f>IFERROR(__xludf.DUMMYFUNCTION("GOOGLETRANSLATE(A5033,""en"",""hi"")"),"इस मुहर ने एक विस्तारित अवधि के लिए व्यक्ति को बधाई दी।")</f>
        <v>इस मुहर ने एक विस्तारित अवधि के लिए व्यक्ति को बधाई दी।</v>
      </c>
    </row>
    <row r="5034">
      <c r="A5034" s="1" t="s">
        <v>4969</v>
      </c>
      <c r="B5034" s="2" t="str">
        <f>IFERROR(__xludf.DUMMYFUNCTION("GOOGLETRANSLATE(A5034,""en"",""hi"")"),"अभिनेता ने नई फिल्म पर चर्चा की")</f>
        <v>अभिनेता ने नई फिल्म पर चर्चा की</v>
      </c>
    </row>
    <row r="5035">
      <c r="A5035" s="1" t="s">
        <v>4970</v>
      </c>
      <c r="B5035" s="2" t="str">
        <f>IFERROR(__xludf.DUMMYFUNCTION("GOOGLETRANSLATE(A5035,""en"",""hi"")"),"कलाकार का कलाकार मंच पर करता है।")</f>
        <v>कलाकार का कलाकार मंच पर करता है।</v>
      </c>
    </row>
    <row r="5036">
      <c r="A5036" s="1" t="s">
        <v>4971</v>
      </c>
      <c r="B5036" s="2" t="str">
        <f>IFERROR(__xludf.DUMMYFUNCTION("GOOGLETRANSLATE(A5036,""en"",""hi"")"),"विक्टोरियन - पड़ोस में युग वास्तुकला")</f>
        <v>विक्टोरियन - पड़ोस में युग वास्तुकला</v>
      </c>
    </row>
    <row r="5037">
      <c r="A5037" s="1" t="s">
        <v>4972</v>
      </c>
      <c r="B5037" s="2" t="str">
        <f>IFERROR(__xludf.DUMMYFUNCTION("GOOGLETRANSLATE(A5037,""en"",""hi"")"),"आइस हॉकी टीम की टीम की तस्वीर")</f>
        <v>आइस हॉकी टीम की टीम की तस्वीर</v>
      </c>
    </row>
    <row r="5038">
      <c r="A5038" s="1" t="s">
        <v>4973</v>
      </c>
      <c r="B5038" s="2" t="str">
        <f>IFERROR(__xludf.DUMMYFUNCTION("GOOGLETRANSLATE(A5038,""en"",""hi"")"),"लीड गायक उत्सव के दौरान खेलता है")</f>
        <v>लीड गायक उत्सव के दौरान खेलता है</v>
      </c>
    </row>
    <row r="5039">
      <c r="A5039" s="1" t="s">
        <v>4974</v>
      </c>
      <c r="B5039" s="2" t="str">
        <f>IFERROR(__xludf.DUMMYFUNCTION("GOOGLETRANSLATE(A5039,""en"",""hi"")"),"एक मोबाइल फोन पर बात करते हुए युवक और मोटरसाइकिल के खिलाफ झुकाव")</f>
        <v>एक मोबाइल फोन पर बात करते हुए युवक और मोटरसाइकिल के खिलाफ झुकाव</v>
      </c>
    </row>
    <row r="5040">
      <c r="A5040" s="1" t="s">
        <v>4975</v>
      </c>
      <c r="B5040" s="2" t="str">
        <f>IFERROR(__xludf.DUMMYFUNCTION("GOOGLETRANSLATE(A5040,""en"",""hi"")"),"अच्छी शर्तों पर ... नोबल लोग, बालकनी पर अपने शादी के दिन अपने तलाक के बाद से करीब रहे हैं।")</f>
        <v>अच्छी शर्तों पर ... नोबल लोग, बालकनी पर अपने शादी के दिन अपने तलाक के बाद से करीब रहे हैं।</v>
      </c>
    </row>
    <row r="5041">
      <c r="A5041" s="1" t="s">
        <v>4976</v>
      </c>
      <c r="B5041" s="2" t="str">
        <f>IFERROR(__xludf.DUMMYFUNCTION("GOOGLETRANSLATE(A5041,""en"",""hi"")"),"फुटबॉल खिलाड़ी और टीम के साथी कल के मैच से पहले प्रशिक्षण सत्र के दौरान गर्म हो जाते हैं।")</f>
        <v>फुटबॉल खिलाड़ी और टीम के साथी कल के मैच से पहले प्रशिक्षण सत्र के दौरान गर्म हो जाते हैं।</v>
      </c>
    </row>
    <row r="5042">
      <c r="A5042" s="1" t="s">
        <v>4977</v>
      </c>
      <c r="B5042" s="2" t="str">
        <f>IFERROR(__xludf.DUMMYFUNCTION("GOOGLETRANSLATE(A5042,""en"",""hi"")"),"इसके बाद सभी प्रकार के जानवर हैं जो दुनिया भर में रहते हैं।")</f>
        <v>इसके बाद सभी प्रकार के जानवर हैं जो दुनिया भर में रहते हैं।</v>
      </c>
    </row>
    <row r="5043">
      <c r="A5043" s="1" t="s">
        <v>4978</v>
      </c>
      <c r="B5043" s="2" t="str">
        <f>IFERROR(__xludf.DUMMYFUNCTION("GOOGLETRANSLATE(A5043,""en"",""hi"")"),"व्यक्ति - किसी बच्चे की तरह किसी भी कारण से खुश रहें")</f>
        <v>व्यक्ति - किसी बच्चे की तरह किसी भी कारण से खुश रहें</v>
      </c>
    </row>
    <row r="5044">
      <c r="A5044" s="1" t="s">
        <v>4979</v>
      </c>
      <c r="B5044" s="2" t="str">
        <f>IFERROR(__xludf.DUMMYFUNCTION("GOOGLETRANSLATE(A5044,""en"",""hi"")"),"परित्यक्त बागान में पाया गया कमरा।")</f>
        <v>परित्यक्त बागान में पाया गया कमरा।</v>
      </c>
    </row>
    <row r="5045">
      <c r="A5045" s="1" t="s">
        <v>4980</v>
      </c>
      <c r="B5045" s="2" t="str">
        <f>IFERROR(__xludf.DUMMYFUNCTION("GOOGLETRANSLATE(A5045,""en"",""hi"")"),"मिशन के अंतरिक्ष यात्री द्वारा फोटो खिंचवाने के रूप में")</f>
        <v>मिशन के अंतरिक्ष यात्री द्वारा फोटो खिंचवाने के रूप में</v>
      </c>
    </row>
    <row r="5046">
      <c r="A5046" s="1" t="s">
        <v>4981</v>
      </c>
      <c r="B5046" s="2" t="str">
        <f>IFERROR(__xludf.DUMMYFUNCTION("GOOGLETRANSLATE(A5046,""en"",""hi"")"),"देश की सड़क पर घने कोहरे, आने वाले यातायात")</f>
        <v>देश की सड़क पर घने कोहरे, आने वाले यातायात</v>
      </c>
    </row>
    <row r="5047">
      <c r="A5047" s="1" t="s">
        <v>4982</v>
      </c>
      <c r="B5047" s="2" t="str">
        <f>IFERROR(__xludf.DUMMYFUNCTION("GOOGLETRANSLATE(A5047,""en"",""hi"")"),"दूल्हे के पिता ने शादी समारोह के बाद उन्हें बधाई दी")</f>
        <v>दूल्हे के पिता ने शादी समारोह के बाद उन्हें बधाई दी</v>
      </c>
    </row>
    <row r="5048">
      <c r="A5048" s="1" t="s">
        <v>4983</v>
      </c>
      <c r="B5048" s="2" t="str">
        <f>IFERROR(__xludf.DUMMYFUNCTION("GOOGLETRANSLATE(A5048,""en"",""hi"")"),"एक प्लेट पर एक मटर")</f>
        <v>एक प्लेट पर एक मटर</v>
      </c>
    </row>
    <row r="5049">
      <c r="A5049" s="1" t="s">
        <v>4984</v>
      </c>
      <c r="B5049" s="2" t="str">
        <f>IFERROR(__xludf.DUMMYFUNCTION("GOOGLETRANSLATE(A5049,""en"",""hi"")"),"सबसे अच्छा पेंसिल चित्र")</f>
        <v>सबसे अच्छा पेंसिल चित्र</v>
      </c>
    </row>
    <row r="5050">
      <c r="A5050" s="1" t="s">
        <v>4985</v>
      </c>
      <c r="B5050" s="2" t="str">
        <f>IFERROR(__xludf.DUMMYFUNCTION("GOOGLETRANSLATE(A5050,""en"",""hi"")"),"किचन में एक मेज पर टमाटर, स्पेगेटी और लहसुन")</f>
        <v>किचन में एक मेज पर टमाटर, स्पेगेटी और लहसुन</v>
      </c>
    </row>
    <row r="5051">
      <c r="A5051" s="1" t="s">
        <v>4986</v>
      </c>
      <c r="B5051" s="2" t="str">
        <f>IFERROR(__xludf.DUMMYFUNCTION("GOOGLETRANSLATE(A5051,""en"",""hi"")"),"हवा में हरी घास बह रही है")</f>
        <v>हवा में हरी घास बह रही है</v>
      </c>
    </row>
    <row r="5052">
      <c r="A5052" s="1" t="s">
        <v>4987</v>
      </c>
      <c r="B5052" s="2" t="str">
        <f>IFERROR(__xludf.DUMMYFUNCTION("GOOGLETRANSLATE(A5052,""en"",""hi"")"),"अमूर्त निर्बाध वेक्टर काले और सफेद पैटर्न, पहाड़ जंगल पर स्टाइल।")</f>
        <v>अमूर्त निर्बाध वेक्टर काले और सफेद पैटर्न, पहाड़ जंगल पर स्टाइल।</v>
      </c>
    </row>
    <row r="5053">
      <c r="A5053" s="1" t="s">
        <v>4988</v>
      </c>
      <c r="B5053" s="2" t="str">
        <f>IFERROR(__xludf.DUMMYFUNCTION("GOOGLETRANSLATE(A5053,""en"",""hi"")"),"उस पाठ या फोन कॉल का इंतजार सिर्फ अपने दिन को चालू करने के लिए")</f>
        <v>उस पाठ या फोन कॉल का इंतजार सिर्फ अपने दिन को चालू करने के लिए</v>
      </c>
    </row>
    <row r="5054">
      <c r="A5054" s="1" t="s">
        <v>4989</v>
      </c>
      <c r="B5054" s="2" t="str">
        <f>IFERROR(__xludf.DUMMYFUNCTION("GOOGLETRANSLATE(A5054,""en"",""hi"")"),"शैली की एक छलांग - अपने नए संग्रह को निधि देने के लिए आपके समर्थन की आवश्यकता है")</f>
        <v>शैली की एक छलांग - अपने नए संग्रह को निधि देने के लिए आपके समर्थन की आवश्यकता है</v>
      </c>
    </row>
    <row r="5055">
      <c r="A5055" s="1" t="s">
        <v>4990</v>
      </c>
      <c r="B5055" s="2" t="str">
        <f>IFERROR(__xludf.DUMMYFUNCTION("GOOGLETRANSLATE(A5055,""en"",""hi"")"),"बर्फ में रॉक कलाकार")</f>
        <v>बर्फ में रॉक कलाकार</v>
      </c>
    </row>
    <row r="5056">
      <c r="A5056" s="1" t="s">
        <v>4991</v>
      </c>
      <c r="B5056" s="2" t="str">
        <f>IFERROR(__xludf.DUMMYFUNCTION("GOOGLETRANSLATE(A5056,""en"",""hi"")"),"ऑनलाइन केवल बुटीक जो ट्रेंडी महिलाओं के कपड़ों और सहायक उपकरण में माहिर हैं।")</f>
        <v>ऑनलाइन केवल बुटीक जो ट्रेंडी महिलाओं के कपड़ों और सहायक उपकरण में माहिर हैं।</v>
      </c>
    </row>
    <row r="5057">
      <c r="A5057" s="1" t="s">
        <v>4992</v>
      </c>
      <c r="B5057" s="2" t="str">
        <f>IFERROR(__xludf.DUMMYFUNCTION("GOOGLETRANSLATE(A5057,""en"",""hi"")"),"क्या यहां किसी ने इस प्रकार की कारों को खड़ा किया है?")</f>
        <v>क्या यहां किसी ने इस प्रकार की कारों को खड़ा किया है?</v>
      </c>
    </row>
    <row r="5058">
      <c r="A5058" s="1" t="s">
        <v>930</v>
      </c>
      <c r="B5058" s="2" t="str">
        <f>IFERROR(__xludf.DUMMYFUNCTION("GOOGLETRANSLATE(A5058,""en"",""hi"")"),"छवि में हो सकता है: व्यक्ति, मंच पर और एक संगीत वाद्ययंत्र बजाना")</f>
        <v>छवि में हो सकता है: व्यक्ति, मंच पर और एक संगीत वाद्ययंत्र बजाना</v>
      </c>
    </row>
    <row r="5059">
      <c r="A5059" s="1" t="s">
        <v>4993</v>
      </c>
      <c r="B5059" s="2" t="str">
        <f>IFERROR(__xludf.DUMMYFUNCTION("GOOGLETRANSLATE(A5059,""en"",""hi"")"),"सौंदर्य जानवर है -")</f>
        <v>सौंदर्य जानवर है -</v>
      </c>
    </row>
    <row r="5060">
      <c r="A5060" s="1" t="s">
        <v>4994</v>
      </c>
      <c r="B5060" s="2" t="str">
        <f>IFERROR(__xludf.DUMMYFUNCTION("GOOGLETRANSLATE(A5060,""en"",""hi"")"),"कंधे के साथ ऊपरी शरीर का साइड व्यू आगे बढ़ गया, एक गोल ऊपरी पीठ और एक विस्तारित गर्दन।")</f>
        <v>कंधे के साथ ऊपरी शरीर का साइड व्यू आगे बढ़ गया, एक गोल ऊपरी पीठ और एक विस्तारित गर्दन।</v>
      </c>
    </row>
    <row r="5061">
      <c r="A5061" s="1" t="s">
        <v>4995</v>
      </c>
      <c r="B5061" s="2" t="str">
        <f>IFERROR(__xludf.DUMMYFUNCTION("GOOGLETRANSLATE(A5061,""en"",""hi"")"),"कपड़े की माँ गिरती है")</f>
        <v>कपड़े की माँ गिरती है</v>
      </c>
    </row>
    <row r="5062">
      <c r="A5062" s="1" t="s">
        <v>4996</v>
      </c>
      <c r="B5062" s="2" t="str">
        <f>IFERROR(__xludf.DUMMYFUNCTION("GOOGLETRANSLATE(A5062,""en"",""hi"")"),"कुछ और संख्याओं को उनके सही कॉलम में रखें।")</f>
        <v>कुछ और संख्याओं को उनके सही कॉलम में रखें।</v>
      </c>
    </row>
    <row r="5063">
      <c r="A5063" s="1" t="s">
        <v>4997</v>
      </c>
      <c r="B5063" s="2" t="str">
        <f>IFERROR(__xludf.DUMMYFUNCTION("GOOGLETRANSLATE(A5063,""en"",""hi"")"),"शहर में हर दिशा के दृश्य।")</f>
        <v>शहर में हर दिशा के दृश्य।</v>
      </c>
    </row>
    <row r="5064">
      <c r="A5064" s="1" t="s">
        <v>4998</v>
      </c>
      <c r="B5064" s="2" t="str">
        <f>IFERROR(__xludf.DUMMYFUNCTION("GOOGLETRANSLATE(A5064,""en"",""hi"")"),"आदमी होटल में चेक और बिस्तर पर सो जाता है")</f>
        <v>आदमी होटल में चेक और बिस्तर पर सो जाता है</v>
      </c>
    </row>
    <row r="5065">
      <c r="A5065" s="1" t="s">
        <v>4999</v>
      </c>
      <c r="B5065" s="2" t="str">
        <f>IFERROR(__xludf.DUMMYFUNCTION("GOOGLETRANSLATE(A5065,""en"",""hi"")"),"एक मजेदार प्रभाव के लिए फ्लोटिंग मोमबत्तियों के साथ पानी में बैंगनी भोजन रंग का उपयोग करें!")</f>
        <v>एक मजेदार प्रभाव के लिए फ्लोटिंग मोमबत्तियों के साथ पानी में बैंगनी भोजन रंग का उपयोग करें!</v>
      </c>
    </row>
    <row r="5066">
      <c r="A5066" s="1" t="s">
        <v>5000</v>
      </c>
      <c r="B5066" s="2" t="str">
        <f>IFERROR(__xludf.DUMMYFUNCTION("GOOGLETRANSLATE(A5066,""en"",""hi"")"),"वैज्ञानिकों ने 1 9 60 के दशक में वैज्ञानिक प्रश्नों के उत्तर शोध करने वाले जहाजों पर समुद्र और समुद्र के पानी को नेविगेट किया।")</f>
        <v>वैज्ञानिकों ने 1 9 60 के दशक में वैज्ञानिक प्रश्नों के उत्तर शोध करने वाले जहाजों पर समुद्र और समुद्र के पानी को नेविगेट किया।</v>
      </c>
    </row>
    <row r="5067">
      <c r="A5067" s="1" t="s">
        <v>5001</v>
      </c>
      <c r="B5067" s="2" t="str">
        <f>IFERROR(__xludf.DUMMYFUNCTION("GOOGLETRANSLATE(A5067,""en"",""hi"")"),"क्रैक किए गए बर्फ से ऊपर की चट्टानें")</f>
        <v>क्रैक किए गए बर्फ से ऊपर की चट्टानें</v>
      </c>
    </row>
    <row r="5068">
      <c r="A5068" s="1" t="s">
        <v>5002</v>
      </c>
      <c r="B5068" s="2" t="str">
        <f>IFERROR(__xludf.DUMMYFUNCTION("GOOGLETRANSLATE(A5068,""en"",""hi"")"),"हृदय आकार नॉट्स, वेक्टर चित्रण से बना एक निर्बाध पैटर्न")</f>
        <v>हृदय आकार नॉट्स, वेक्टर चित्रण से बना एक निर्बाध पैटर्न</v>
      </c>
    </row>
    <row r="5069">
      <c r="A5069" s="1" t="s">
        <v>5003</v>
      </c>
      <c r="B5069" s="2" t="str">
        <f>IFERROR(__xludf.DUMMYFUNCTION("GOOGLETRANSLATE(A5069,""en"",""hi"")"),"व्यक्ति उत्सव में व्यक्ति में भाग लेता है")</f>
        <v>व्यक्ति उत्सव में व्यक्ति में भाग लेता है</v>
      </c>
    </row>
    <row r="5070">
      <c r="A5070" s="1" t="s">
        <v>5004</v>
      </c>
      <c r="B5070" s="2" t="str">
        <f>IFERROR(__xludf.DUMMYFUNCTION("GOOGLETRANSLATE(A5070,""en"",""hi"")"),"पुलिस ने कहा कि महिला के परिवार ने दावा किया है कि उन्होंने कभी लड़के के लिए धार्मिक अभ्यास को कभी दबाव नहीं दिया या धमकी दी थी।")</f>
        <v>पुलिस ने कहा कि महिला के परिवार ने दावा किया है कि उन्होंने कभी लड़के के लिए धार्मिक अभ्यास को कभी दबाव नहीं दिया या धमकी दी थी।</v>
      </c>
    </row>
    <row r="5071">
      <c r="A5071" s="1" t="s">
        <v>5005</v>
      </c>
      <c r="B5071" s="2" t="str">
        <f>IFERROR(__xludf.DUMMYFUNCTION("GOOGLETRANSLATE(A5071,""en"",""hi"")"),"दिन के दौरान 5 वें स्थान पर")</f>
        <v>दिन के दौरान 5 वें स्थान पर</v>
      </c>
    </row>
    <row r="5072">
      <c r="A5072" s="1" t="s">
        <v>5006</v>
      </c>
      <c r="B5072" s="2" t="str">
        <f>IFERROR(__xludf.DUMMYFUNCTION("GOOGLETRANSLATE(A5072,""en"",""hi"")"),"यात्रा संबंधित आइकन का सेट")</f>
        <v>यात्रा संबंधित आइकन का सेट</v>
      </c>
    </row>
    <row r="5073">
      <c r="A5073" s="1" t="s">
        <v>5007</v>
      </c>
      <c r="B5073" s="2" t="str">
        <f>IFERROR(__xludf.DUMMYFUNCTION("GOOGLETRANSLATE(A5073,""en"",""hi"")"),"कैनवास, कला, हस्ताक्षरित तेल चित्रकला")</f>
        <v>कैनवास, कला, हस्ताक्षरित तेल चित्रकला</v>
      </c>
    </row>
    <row r="5074">
      <c r="A5074" s="1" t="s">
        <v>5008</v>
      </c>
      <c r="B5074" s="2" t="str">
        <f>IFERROR(__xludf.DUMMYFUNCTION("GOOGLETRANSLATE(A5074,""en"",""hi"")"),"सक्रिय भू-तापीय स्थान का हवाई फुटेज।")</f>
        <v>सक्रिय भू-तापीय स्थान का हवाई फुटेज।</v>
      </c>
    </row>
    <row r="5075">
      <c r="A5075" s="1" t="s">
        <v>5009</v>
      </c>
      <c r="B5075" s="2" t="str">
        <f>IFERROR(__xludf.DUMMYFUNCTION("GOOGLETRANSLATE(A5075,""en"",""hi"")"),"इस हवाई छवि में नया निर्माण जारी है")</f>
        <v>इस हवाई छवि में नया निर्माण जारी है</v>
      </c>
    </row>
    <row r="5076">
      <c r="A5076" s="1" t="s">
        <v>5010</v>
      </c>
      <c r="B5076" s="2" t="str">
        <f>IFERROR(__xludf.DUMMYFUNCTION("GOOGLETRANSLATE(A5076,""en"",""hi"")"),"वाहन एक दुकान के मुखौटे पर एक विशाल बैनर सलाम क्रिकेट खिलाड़ी के पीछे की यात्रा।")</f>
        <v>वाहन एक दुकान के मुखौटे पर एक विशाल बैनर सलाम क्रिकेट खिलाड़ी के पीछे की यात्रा।</v>
      </c>
    </row>
    <row r="5077">
      <c r="A5077" s="1" t="s">
        <v>5011</v>
      </c>
      <c r="B5077" s="2" t="str">
        <f>IFERROR(__xludf.DUMMYFUNCTION("GOOGLETRANSLATE(A5077,""en"",""hi"")"),"व्यक्ति त्यौहारों में त्यौहार के दौरान प्रीमियर में भाग लेता है।")</f>
        <v>व्यक्ति त्यौहारों में त्यौहार के दौरान प्रीमियर में भाग लेता है।</v>
      </c>
    </row>
    <row r="5078">
      <c r="A5078" s="1" t="s">
        <v>5012</v>
      </c>
      <c r="B5078" s="2" t="str">
        <f>IFERROR(__xludf.DUMMYFUNCTION("GOOGLETRANSLATE(A5078,""en"",""hi"")"),"उन्होंने अपने बाथरूम और सभी कमरे कोठरी बना दिया।")</f>
        <v>उन्होंने अपने बाथरूम और सभी कमरे कोठरी बना दिया।</v>
      </c>
    </row>
    <row r="5079">
      <c r="A5079" s="1" t="s">
        <v>5013</v>
      </c>
      <c r="B5079" s="2" t="str">
        <f>IFERROR(__xludf.DUMMYFUNCTION("GOOGLETRANSLATE(A5079,""en"",""hi"")"),"पुरुष समुद्र तट से एक छोटी लकड़ी की डिंगी नाव को पानी में खींचते हैं")</f>
        <v>पुरुष समुद्र तट से एक छोटी लकड़ी की डिंगी नाव को पानी में खींचते हैं</v>
      </c>
    </row>
    <row r="5080">
      <c r="A5080" s="1" t="s">
        <v>5014</v>
      </c>
      <c r="B5080" s="2" t="str">
        <f>IFERROR(__xludf.DUMMYFUNCTION("GOOGLETRANSLATE(A5080,""en"",""hi"")"),"चुंबन पेंटिंग दीवार पर देखें")</f>
        <v>चुंबन पेंटिंग दीवार पर देखें</v>
      </c>
    </row>
    <row r="5081">
      <c r="A5081" s="1" t="s">
        <v>5015</v>
      </c>
      <c r="B5081" s="2" t="str">
        <f>IFERROR(__xludf.DUMMYFUNCTION("GOOGLETRANSLATE(A5081,""en"",""hi"")"),"सामने का बगीचा और प्रवेश द्वार।")</f>
        <v>सामने का बगीचा और प्रवेश द्वार।</v>
      </c>
    </row>
    <row r="5082">
      <c r="A5082" s="1" t="s">
        <v>5016</v>
      </c>
      <c r="B5082" s="2" t="str">
        <f>IFERROR(__xludf.DUMMYFUNCTION("GOOGLETRANSLATE(A5082,""en"",""hi"")"),"टॉवर वेंचर फंडेड कंपनी")</f>
        <v>टॉवर वेंचर फंडेड कंपनी</v>
      </c>
    </row>
    <row r="5083">
      <c r="A5083" s="1" t="s">
        <v>5017</v>
      </c>
      <c r="B5083" s="2" t="str">
        <f>IFERROR(__xludf.DUMMYFUNCTION("GOOGLETRANSLATE(A5083,""en"",""hi"")"),"यदि आप भूखे हैं, तो केक और पेस्ट्री भी हैं।")</f>
        <v>यदि आप भूखे हैं, तो केक और पेस्ट्री भी हैं।</v>
      </c>
    </row>
    <row r="5084">
      <c r="A5084" s="1" t="s">
        <v>5018</v>
      </c>
      <c r="B5084" s="2" t="str">
        <f>IFERROR(__xludf.DUMMYFUNCTION("GOOGLETRANSLATE(A5084,""en"",""hi"")"),"स्टाइल स्टार: मंगलवार शाम को आयोजित नए संग्रह के लिए लॉन्च पार्टी में अविश्वसनीय लग रहा था")</f>
        <v>स्टाइल स्टार: मंगलवार शाम को आयोजित नए संग्रह के लिए लॉन्च पार्टी में अविश्वसनीय लग रहा था</v>
      </c>
    </row>
    <row r="5085">
      <c r="A5085" s="1" t="s">
        <v>5019</v>
      </c>
      <c r="B5085" s="2" t="str">
        <f>IFERROR(__xludf.DUMMYFUNCTION("GOOGLETRANSLATE(A5085,""en"",""hi"")"),"गुरुद्वारा: यह शहर में स्थित है।")</f>
        <v>गुरुद्वारा: यह शहर में स्थित है।</v>
      </c>
    </row>
    <row r="5086">
      <c r="A5086" s="1" t="s">
        <v>5020</v>
      </c>
      <c r="B5086" s="2" t="str">
        <f>IFERROR(__xludf.DUMMYFUNCTION("GOOGLETRANSLATE(A5086,""en"",""hi"")"),"एक आत्मा के साथ प्यार में हो")</f>
        <v>एक आत्मा के साथ प्यार में हो</v>
      </c>
    </row>
    <row r="5087">
      <c r="A5087" s="1" t="s">
        <v>5021</v>
      </c>
      <c r="B5087" s="2" t="str">
        <f>IFERROR(__xludf.DUMMYFUNCTION("GOOGLETRANSLATE(A5087,""en"",""hi"")"),"पेपर कार्ड और अमूर्त रंगीन आकार के साथ वेक्टर पृष्ठभूमि।")</f>
        <v>पेपर कार्ड और अमूर्त रंगीन आकार के साथ वेक्टर पृष्ठभूमि।</v>
      </c>
    </row>
    <row r="5088">
      <c r="A5088" s="1" t="s">
        <v>5022</v>
      </c>
      <c r="B5088" s="2" t="str">
        <f>IFERROR(__xludf.DUMMYFUNCTION("GOOGLETRANSLATE(A5088,""en"",""hi"")"),"कलाकार के सबसे यादगार संगठनों में से 30 पर एक नज़र")</f>
        <v>कलाकार के सबसे यादगार संगठनों में से 30 पर एक नज़र</v>
      </c>
    </row>
    <row r="5089">
      <c r="A5089" s="1" t="s">
        <v>5023</v>
      </c>
      <c r="B5089" s="2" t="str">
        <f>IFERROR(__xludf.DUMMYFUNCTION("GOOGLETRANSLATE(A5089,""en"",""hi"")"),"घर, जो एक बेडरूम का घर हो सकता है या कई छोटी संपत्तियों में विभाजित हो सकता है, अब £ 3 मिलियन के लिए बाजार पर है")</f>
        <v>घर, जो एक बेडरूम का घर हो सकता है या कई छोटी संपत्तियों में विभाजित हो सकता है, अब £ 3 मिलियन के लिए बाजार पर है</v>
      </c>
    </row>
    <row r="5090">
      <c r="A5090" s="1" t="s">
        <v>5024</v>
      </c>
      <c r="B5090" s="2" t="str">
        <f>IFERROR(__xludf.DUMMYFUNCTION("GOOGLETRANSLATE(A5090,""en"",""hi"")"),"बड़े स्ट्राइकर ने अपना तंत्रिका रखी क्योंकि उसने गेंद के घर को गज से लेकर स्कोर को स्तरित किया")</f>
        <v>बड़े स्ट्राइकर ने अपना तंत्रिका रखी क्योंकि उसने गेंद के घर को गज से लेकर स्कोर को स्तरित किया</v>
      </c>
    </row>
    <row r="5091">
      <c r="A5091" s="1" t="s">
        <v>5025</v>
      </c>
      <c r="B5091" s="2" t="str">
        <f>IFERROR(__xludf.DUMMYFUNCTION("GOOGLETRANSLATE(A5091,""en"",""hi"")"),"मध्य भाग में स्थित एक शहर के रूप में जाना जाने वाला पुराने शहर का दृश्य")</f>
        <v>मध्य भाग में स्थित एक शहर के रूप में जाना जाने वाला पुराने शहर का दृश्य</v>
      </c>
    </row>
    <row r="5092">
      <c r="A5092" s="1" t="s">
        <v>5026</v>
      </c>
      <c r="B5092" s="2" t="str">
        <f>IFERROR(__xludf.DUMMYFUNCTION("GOOGLETRANSLATE(A5092,""en"",""hi"")"),"क्या आप व्यक्ति से मर सकते हैं?")</f>
        <v>क्या आप व्यक्ति से मर सकते हैं?</v>
      </c>
    </row>
    <row r="5093">
      <c r="A5093" s="1" t="s">
        <v>5027</v>
      </c>
      <c r="B5093" s="2" t="str">
        <f>IFERROR(__xludf.DUMMYFUNCTION("GOOGLETRANSLATE(A5093,""en"",""hi"")"),"व्यक्ति ने परिवार के घर के अंदर कुछ खिड़कियों को रोक दिया और अन्य किशोरों को भोजन की तलाश करने से रोकने के लिए")</f>
        <v>व्यक्ति ने परिवार के घर के अंदर कुछ खिड़कियों को रोक दिया और अन्य किशोरों को भोजन की तलाश करने से रोकने के लिए</v>
      </c>
    </row>
    <row r="5094">
      <c r="A5094" s="1" t="s">
        <v>5028</v>
      </c>
      <c r="B5094" s="2" t="str">
        <f>IFERROR(__xludf.DUMMYFUNCTION("GOOGLETRANSLATE(A5094,""en"",""hi"")"),"अभिनेता के रूप में पिता के रूप में फिल्म से एक दृश्य में टोपी पहने हुए पिता")</f>
        <v>अभिनेता के रूप में पिता के रूप में फिल्म से एक दृश्य में टोपी पहने हुए पिता</v>
      </c>
    </row>
    <row r="5095">
      <c r="A5095" s="1" t="s">
        <v>5029</v>
      </c>
      <c r="B5095" s="2" t="str">
        <f>IFERROR(__xludf.DUMMYFUNCTION("GOOGLETRANSLATE(A5095,""en"",""hi"")"),"बारिश के बाद फूल")</f>
        <v>बारिश के बाद फूल</v>
      </c>
    </row>
    <row r="5096">
      <c r="A5096" s="1" t="s">
        <v>5030</v>
      </c>
      <c r="B5096" s="2" t="str">
        <f>IFERROR(__xludf.DUMMYFUNCTION("GOOGLETRANSLATE(A5096,""en"",""hi"")"),"# व्यायाम करता है कि 'चलने की तुलना में अधिक वसा जला होगा ... # फिटनेस")</f>
        <v># व्यायाम करता है कि 'चलने की तुलना में अधिक वसा जला होगा ... # फिटनेस</v>
      </c>
    </row>
    <row r="5097">
      <c r="A5097" s="1" t="s">
        <v>5031</v>
      </c>
      <c r="B5097" s="2" t="str">
        <f>IFERROR(__xludf.DUMMYFUNCTION("GOOGLETRANSLATE(A5097,""en"",""hi"")"),"अपने साथी को रोमांस करने का सबसे पारंपरिक तरीका ... स्ट्रॉबेरी, चॉकलेट, और शैंपेन!")</f>
        <v>अपने साथी को रोमांस करने का सबसे पारंपरिक तरीका ... स्ट्रॉबेरी, चॉकलेट, और शैंपेन!</v>
      </c>
    </row>
    <row r="5098">
      <c r="A5098" s="1" t="s">
        <v>5032</v>
      </c>
      <c r="B5098" s="2" t="str">
        <f>IFERROR(__xludf.DUMMYFUNCTION("GOOGLETRANSLATE(A5098,""en"",""hi"")"),"इसके केंद्र में लॉन के पैच के साथ एक छोटा आंगन क्षेत्र")</f>
        <v>इसके केंद्र में लॉन के पैच के साथ एक छोटा आंगन क्षेत्र</v>
      </c>
    </row>
    <row r="5099">
      <c r="A5099" s="1" t="s">
        <v>5033</v>
      </c>
      <c r="B5099" s="2" t="str">
        <f>IFERROR(__xludf.DUMMYFUNCTION("GOOGLETRANSLATE(A5099,""en"",""hi"")"),"एक चैरिटी इवेंट में अभिनेता")</f>
        <v>एक चैरिटी इवेंट में अभिनेता</v>
      </c>
    </row>
    <row r="5100">
      <c r="A5100" s="1" t="s">
        <v>5034</v>
      </c>
      <c r="B5100" s="2" t="str">
        <f>IFERROR(__xludf.DUMMYFUNCTION("GOOGLETRANSLATE(A5100,""en"",""hi"")"),"सिटी सेंटर में रेलवे स्टेशन के बाहर खड़ी साइकिलें")</f>
        <v>सिटी सेंटर में रेलवे स्टेशन के बाहर खड़ी साइकिलें</v>
      </c>
    </row>
    <row r="5101">
      <c r="A5101" s="1" t="s">
        <v>5035</v>
      </c>
      <c r="B5101" s="2" t="str">
        <f>IFERROR(__xludf.DUMMYFUNCTION("GOOGLETRANSLATE(A5101,""en"",""hi"")"),"रिसेप्शन पर स्पोर्ट्स एसोसिएशन के दौरान मेहमान मिंगल")</f>
        <v>रिसेप्शन पर स्पोर्ट्स एसोसिएशन के दौरान मेहमान मिंगल</v>
      </c>
    </row>
    <row r="5102">
      <c r="A5102" s="1" t="s">
        <v>5036</v>
      </c>
      <c r="B5102" s="2" t="str">
        <f>IFERROR(__xludf.DUMMYFUNCTION("GOOGLETRANSLATE(A5102,""en"",""hi"")"),"बचाव चैंपियन के साथ मैच खेला जाएगा")</f>
        <v>बचाव चैंपियन के साथ मैच खेला जाएगा</v>
      </c>
    </row>
    <row r="5103">
      <c r="A5103" s="1" t="s">
        <v>5037</v>
      </c>
      <c r="B5103" s="2" t="str">
        <f>IFERROR(__xludf.DUMMYFUNCTION("GOOGLETRANSLATE(A5103,""en"",""hi"")"),"पाठ के साथ एक क्रिसमस बॉल का सिल्हूट")</f>
        <v>पाठ के साथ एक क्रिसमस बॉल का सिल्हूट</v>
      </c>
    </row>
    <row r="5104">
      <c r="A5104" s="1" t="s">
        <v>1242</v>
      </c>
      <c r="B5104" s="2" t="str">
        <f>IFERROR(__xludf.DUMMYFUNCTION("GOOGLETRANSLATE(A5104,""en"",""hi"")"),"छवि में हो सकता है: व्यक्ति, मंच पर, एक संगीत वाद्ययंत्र और रात खेल रहा है")</f>
        <v>छवि में हो सकता है: व्यक्ति, मंच पर, एक संगीत वाद्ययंत्र और रात खेल रहा है</v>
      </c>
    </row>
    <row r="5105">
      <c r="A5105" s="1" t="s">
        <v>5038</v>
      </c>
      <c r="B5105" s="2" t="str">
        <f>IFERROR(__xludf.DUMMYFUNCTION("GOOGLETRANSLATE(A5105,""en"",""hi"")"),"बाईं ओर एक बड़ी खिड़की में डाल दिया जाएगा, लेकिन इसके अलावा, सुंदर!")</f>
        <v>बाईं ओर एक बड़ी खिड़की में डाल दिया जाएगा, लेकिन इसके अलावा, सुंदर!</v>
      </c>
    </row>
    <row r="5106">
      <c r="A5106" s="1" t="s">
        <v>5039</v>
      </c>
      <c r="B5106" s="2" t="str">
        <f>IFERROR(__xludf.DUMMYFUNCTION("GOOGLETRANSLATE(A5106,""en"",""hi"")"),"फोटोग्राफी द्वारा उसके विंटेज घूंघट में सुंदर दुल्हन")</f>
        <v>फोटोग्राफी द्वारा उसके विंटेज घूंघट में सुंदर दुल्हन</v>
      </c>
    </row>
    <row r="5107">
      <c r="A5107" s="1" t="s">
        <v>5040</v>
      </c>
      <c r="B5107" s="2" t="str">
        <f>IFERROR(__xludf.DUMMYFUNCTION("GOOGLETRANSLATE(A5107,""en"",""hi"")"),"यह एक धुंधली फोटो है जिसे मैंने लिया है हालांकि मैं इसे पोस्ट कर रहा हूं क्योंकि मेरी भौहें सही दिखती हैं।")</f>
        <v>यह एक धुंधली फोटो है जिसे मैंने लिया है हालांकि मैं इसे पोस्ट कर रहा हूं क्योंकि मेरी भौहें सही दिखती हैं।</v>
      </c>
    </row>
    <row r="5108">
      <c r="A5108" s="1" t="s">
        <v>5041</v>
      </c>
      <c r="B5108" s="2" t="str">
        <f>IFERROR(__xludf.DUMMYFUNCTION("GOOGLETRANSLATE(A5108,""en"",""hi"")"),"भूलने के एक समूह को बंद करें - मुझे - फूल, प्रजाति नहीं")</f>
        <v>भूलने के एक समूह को बंद करें - मुझे - फूल, प्रजाति नहीं</v>
      </c>
    </row>
    <row r="5109">
      <c r="A5109" s="1" t="s">
        <v>5042</v>
      </c>
      <c r="B5109" s="2" t="str">
        <f>IFERROR(__xludf.DUMMYFUNCTION("GOOGLETRANSLATE(A5109,""en"",""hi"")"),"बीच में एक हल्के बल्ब के साथ एक सिर के अंदर एक भूलभुलैया ड्राइंग।")</f>
        <v>बीच में एक हल्के बल्ब के साथ एक सिर के अंदर एक भूलभुलैया ड्राइंग।</v>
      </c>
    </row>
    <row r="5110">
      <c r="A5110" s="1" t="s">
        <v>5043</v>
      </c>
      <c r="B5110" s="2" t="str">
        <f>IFERROR(__xludf.DUMMYFUNCTION("GOOGLETRANSLATE(A5110,""en"",""hi"")"),"एक फूल पॉट तोड़ दिया? यह बनाने में एकदम सही परी उद्यान है!")</f>
        <v>एक फूल पॉट तोड़ दिया? यह बनाने में एकदम सही परी उद्यान है!</v>
      </c>
    </row>
    <row r="5111">
      <c r="A5111" s="1" t="s">
        <v>5044</v>
      </c>
      <c r="B5111" s="2" t="str">
        <f>IFERROR(__xludf.DUMMYFUNCTION("GOOGLETRANSLATE(A5111,""en"",""hi"")"),"शीतकालीन खेल के एथलीटों की सार छवि।")</f>
        <v>शीतकालीन खेल के एथलीटों की सार छवि।</v>
      </c>
    </row>
    <row r="5112">
      <c r="A5112" s="1" t="s">
        <v>5045</v>
      </c>
      <c r="B5112" s="2" t="str">
        <f>IFERROR(__xludf.DUMMYFUNCTION("GOOGLETRANSLATE(A5112,""en"",""hi"")"),"कला पोस्टर में है")</f>
        <v>कला पोस्टर में है</v>
      </c>
    </row>
    <row r="5113">
      <c r="A5113" s="1" t="s">
        <v>5046</v>
      </c>
      <c r="B5113" s="2" t="str">
        <f>IFERROR(__xludf.DUMMYFUNCTION("GOOGLETRANSLATE(A5113,""en"",""hi"")"),"व्यक्ति का रात का दृष्टिकोण")</f>
        <v>व्यक्ति का रात का दृष्टिकोण</v>
      </c>
    </row>
    <row r="5114">
      <c r="A5114" s="1" t="s">
        <v>5047</v>
      </c>
      <c r="B5114" s="2" t="str">
        <f>IFERROR(__xludf.DUMMYFUNCTION("GOOGLETRANSLATE(A5114,""en"",""hi"")"),"चाहे वह अंतरिक्ष की कमी या सिर्फ एक सौंदर्य वरीयता है, तो एक छोटे क्रिसमस के पेड़ के साथ जाने के लिए कुछ कहा जा सकता है।")</f>
        <v>चाहे वह अंतरिक्ष की कमी या सिर्फ एक सौंदर्य वरीयता है, तो एक छोटे क्रिसमस के पेड़ के साथ जाने के लिए कुछ कहा जा सकता है।</v>
      </c>
    </row>
    <row r="5115">
      <c r="A5115" s="1" t="s">
        <v>5048</v>
      </c>
      <c r="B5115" s="2" t="str">
        <f>IFERROR(__xludf.DUMMYFUNCTION("GOOGLETRANSLATE(A5115,""en"",""hi"")"),"कॉमेडियन ने एक बदलाव दिया")</f>
        <v>कॉमेडियन ने एक बदलाव दिया</v>
      </c>
    </row>
    <row r="5116">
      <c r="A5116" s="1" t="s">
        <v>5049</v>
      </c>
      <c r="B5116" s="2" t="str">
        <f>IFERROR(__xludf.DUMMYFUNCTION("GOOGLETRANSLATE(A5116,""en"",""hi"")"),"मैच के दौरान गेंद के साथ दौड़ें।")</f>
        <v>मैच के दौरान गेंद के साथ दौड़ें।</v>
      </c>
    </row>
    <row r="5117">
      <c r="A5117" s="1" t="s">
        <v>5050</v>
      </c>
      <c r="B5117" s="2" t="str">
        <f>IFERROR(__xludf.DUMMYFUNCTION("GOOGLETRANSLATE(A5117,""en"",""hi"")"),"अभिनेता त्यौहार के दौरान लाल कालीन में भाग लेता है।")</f>
        <v>अभिनेता त्यौहार के दौरान लाल कालीन में भाग लेता है।</v>
      </c>
    </row>
    <row r="5118">
      <c r="A5118" s="1" t="s">
        <v>5051</v>
      </c>
      <c r="B5118" s="2" t="str">
        <f>IFERROR(__xludf.DUMMYFUNCTION("GOOGLETRANSLATE(A5118,""en"",""hi"")"),"एक मुश्किल से उपयोग करें - वहां गुलाबी धुंधला, और इसे सफेद फर्नीचर और पर्दे के साथ मिश्रण करें।")</f>
        <v>एक मुश्किल से उपयोग करें - वहां गुलाबी धुंधला, और इसे सफेद फर्नीचर और पर्दे के साथ मिश्रण करें।</v>
      </c>
    </row>
    <row r="5119">
      <c r="A5119" s="1" t="s">
        <v>5052</v>
      </c>
      <c r="B5119" s="2" t="str">
        <f>IFERROR(__xludf.DUMMYFUNCTION("GOOGLETRANSLATE(A5119,""en"",""hi"")"),"एक बदलाव के लिए कुछ अच्छे टैटू के बारे में कैसे")</f>
        <v>एक बदलाव के लिए कुछ अच्छे टैटू के बारे में कैसे</v>
      </c>
    </row>
    <row r="5120">
      <c r="A5120" s="1" t="s">
        <v>5053</v>
      </c>
      <c r="B5120" s="2" t="str">
        <f>IFERROR(__xludf.DUMMYFUNCTION("GOOGLETRANSLATE(A5120,""en"",""hi"")"),"Steppe, दक्षिण में सनी डे")</f>
        <v>Steppe, दक्षिण में सनी डे</v>
      </c>
    </row>
    <row r="5121">
      <c r="A5121" s="1" t="s">
        <v>5054</v>
      </c>
      <c r="B5121" s="2" t="str">
        <f>IFERROR(__xludf.DUMMYFUNCTION("GOOGLETRANSLATE(A5121,""en"",""hi"")"),"अभिनेता अपने पत्नी और उनकी बेटी के साथ पुरस्कार पर पहुंचे")</f>
        <v>अभिनेता अपने पत्नी और उनकी बेटी के साथ पुरस्कार पर पहुंचे</v>
      </c>
    </row>
    <row r="5122">
      <c r="A5122" s="1" t="s">
        <v>5055</v>
      </c>
      <c r="B5122" s="2" t="str">
        <f>IFERROR(__xludf.DUMMYFUNCTION("GOOGLETRANSLATE(A5122,""en"",""hi"")"),"स्लिंगशॉट में एक व्यापारी का रचनात्मक चित्रण।")</f>
        <v>स्लिंगशॉट में एक व्यापारी का रचनात्मक चित्रण।</v>
      </c>
    </row>
    <row r="5123">
      <c r="A5123" s="1" t="s">
        <v>5056</v>
      </c>
      <c r="B5123" s="2" t="str">
        <f>IFERROR(__xludf.DUMMYFUNCTION("GOOGLETRANSLATE(A5123,""en"",""hi"")"),"वह लड़की जो कवर चित्रण के साथ फ़्लर्ट करती है")</f>
        <v>वह लड़की जो कवर चित्रण के साथ फ़्लर्ट करती है</v>
      </c>
    </row>
    <row r="5124">
      <c r="A5124" s="1" t="s">
        <v>5057</v>
      </c>
      <c r="B5124" s="2" t="str">
        <f>IFERROR(__xludf.DUMMYFUNCTION("GOOGLETRANSLATE(A5124,""en"",""hi"")"),"बारबेक्यू रेस्तरां में पार्टी के दौरान बैंड संगीत कलाकार का गायक ऑनस्टेज दिखाई देता है")</f>
        <v>बारबेक्यू रेस्तरां में पार्टी के दौरान बैंड संगीत कलाकार का गायक ऑनस्टेज दिखाई देता है</v>
      </c>
    </row>
    <row r="5125">
      <c r="A5125" s="1" t="s">
        <v>92</v>
      </c>
      <c r="B5125" s="2" t="str">
        <f>IFERROR(__xludf.DUMMYFUNCTION("GOOGLETRANSLATE(A5125,""en"",""hi"")"),"पॉप कलाकार मंच पर प्रदर्शन करता है।")</f>
        <v>पॉप कलाकार मंच पर प्रदर्शन करता है।</v>
      </c>
    </row>
    <row r="5126">
      <c r="A5126" s="1" t="s">
        <v>5058</v>
      </c>
      <c r="B5126" s="2" t="str">
        <f>IFERROR(__xludf.DUMMYFUNCTION("GOOGLETRANSLATE(A5126,""en"",""hi"")"),"एक मंदिर में एक पारंपरिक सेवा के दौरान पुरुष।")</f>
        <v>एक मंदिर में एक पारंपरिक सेवा के दौरान पुरुष।</v>
      </c>
    </row>
    <row r="5127">
      <c r="A5127" s="1" t="s">
        <v>5059</v>
      </c>
      <c r="B5127" s="2" t="str">
        <f>IFERROR(__xludf.DUMMYFUNCTION("GOOGLETRANSLATE(A5127,""en"",""hi"")"),"वे एक शादी के लिए होटल में रह रहे थे, फुटबॉल खिलाड़ी बच्चों को स्नान करने की पेशकश करते थे, जबकि शेष परिवार ने लौटने से पहले नाश्ते का आनंद लिया था")</f>
        <v>वे एक शादी के लिए होटल में रह रहे थे, फुटबॉल खिलाड़ी बच्चों को स्नान करने की पेशकश करते थे, जबकि शेष परिवार ने लौटने से पहले नाश्ते का आनंद लिया था</v>
      </c>
    </row>
    <row r="5128">
      <c r="A5128" s="1" t="s">
        <v>5060</v>
      </c>
      <c r="B5128" s="2" t="str">
        <f>IFERROR(__xludf.DUMMYFUNCTION("GOOGLETRANSLATE(A5128,""en"",""hi"")"),"गिलहरी बगीचे में पेड़ों पर खा रहा है")</f>
        <v>गिलहरी बगीचे में पेड़ों पर खा रहा है</v>
      </c>
    </row>
    <row r="5129">
      <c r="A5129" s="1" t="s">
        <v>5061</v>
      </c>
      <c r="B5129" s="2" t="str">
        <f>IFERROR(__xludf.DUMMYFUNCTION("GOOGLETRANSLATE(A5129,""en"",""hi"")"),"एक लकड़ी की मेज पर अखरोट और नैपकिन।")</f>
        <v>एक लकड़ी की मेज पर अखरोट और नैपकिन।</v>
      </c>
    </row>
    <row r="5130">
      <c r="A5130" s="1" t="s">
        <v>5062</v>
      </c>
      <c r="B5130" s="2" t="str">
        <f>IFERROR(__xludf.DUMMYFUNCTION("GOOGLETRANSLATE(A5130,""en"",""hi"")"),"एक युवा लड़का एक वरिष्ठ महिला के साथ एक किताब पढ़ता है।")</f>
        <v>एक युवा लड़का एक वरिष्ठ महिला के साथ एक किताब पढ़ता है।</v>
      </c>
    </row>
    <row r="5131">
      <c r="A5131" s="1" t="s">
        <v>5063</v>
      </c>
      <c r="B5131" s="2" t="str">
        <f>IFERROR(__xludf.DUMMYFUNCTION("GOOGLETRANSLATE(A5131,""en"",""hi"")"),"360 पर सजाए गए पेड़ ने एक ही पेड़ को सजाया")</f>
        <v>360 पर सजाए गए पेड़ ने एक ही पेड़ को सजाया</v>
      </c>
    </row>
    <row r="5132">
      <c r="A5132" s="1" t="s">
        <v>220</v>
      </c>
      <c r="B5132" s="2" t="str">
        <f>IFERROR(__xludf.DUMMYFUNCTION("GOOGLETRANSLATE(A5132,""en"",""hi"")"),"अभिनेता प्रीमियर पर आता है")</f>
        <v>अभिनेता प्रीमियर पर आता है</v>
      </c>
    </row>
    <row r="5133">
      <c r="A5133" s="1" t="s">
        <v>3660</v>
      </c>
      <c r="B5133" s="2" t="str">
        <f>IFERROR(__xludf.DUMMYFUNCTION("GOOGLETRANSLATE(A5133,""en"",""hi"")"),"इस मानचित्र की विशेषता छवि")</f>
        <v>इस मानचित्र की विशेषता छवि</v>
      </c>
    </row>
    <row r="5134">
      <c r="A5134" s="1" t="s">
        <v>5064</v>
      </c>
      <c r="B5134" s="2" t="str">
        <f>IFERROR(__xludf.DUMMYFUNCTION("GOOGLETRANSLATE(A5134,""en"",""hi"")"),"युवा जोड़े एक रोमांटिक रात्रिभोज, महिला स्मार्टफोन के साथ फोटो ले रही है")</f>
        <v>युवा जोड़े एक रोमांटिक रात्रिभोज, महिला स्मार्टफोन के साथ फोटो ले रही है</v>
      </c>
    </row>
    <row r="5135">
      <c r="A5135" s="1" t="s">
        <v>5065</v>
      </c>
      <c r="B5135" s="2" t="str">
        <f>IFERROR(__xludf.DUMMYFUNCTION("GOOGLETRANSLATE(A5135,""en"",""hi"")"),"एक महिला की छवि उसके कान को एक फोन पकड़े हुए।")</f>
        <v>एक महिला की छवि उसके कान को एक फोन पकड़े हुए।</v>
      </c>
    </row>
    <row r="5136">
      <c r="A5136" s="1" t="s">
        <v>5066</v>
      </c>
      <c r="B5136" s="2" t="str">
        <f>IFERROR(__xludf.DUMMYFUNCTION("GOOGLETRANSLATE(A5136,""en"",""hi"")"),"हवा में उड़ने वाले उसके बाल के साथ गोरा महिला")</f>
        <v>हवा में उड़ने वाले उसके बाल के साथ गोरा महिला</v>
      </c>
    </row>
    <row r="5137">
      <c r="A5137" s="1" t="s">
        <v>5067</v>
      </c>
      <c r="B5137" s="2" t="str">
        <f>IFERROR(__xludf.DUMMYFUNCTION("GOOGLETRANSLATE(A5137,""en"",""hi"")"),"औद्योगिक अपशिष्ट का एक पहाड़")</f>
        <v>औद्योगिक अपशिष्ट का एक पहाड़</v>
      </c>
    </row>
    <row r="5138">
      <c r="A5138" s="1" t="s">
        <v>5068</v>
      </c>
      <c r="B5138" s="2" t="str">
        <f>IFERROR(__xludf.DUMMYFUNCTION("GOOGLETRANSLATE(A5138,""en"",""hi"")"),"एक बाल्टी में गुलाबी फूल")</f>
        <v>एक बाल्टी में गुलाबी फूल</v>
      </c>
    </row>
    <row r="5139">
      <c r="A5139" s="1" t="s">
        <v>5069</v>
      </c>
      <c r="B5139" s="2" t="str">
        <f>IFERROR(__xludf.DUMMYFUNCTION("GOOGLETRANSLATE(A5139,""en"",""hi"")"),"श्रृंखला के लिए व्यक्ति और चित्रण")</f>
        <v>श्रृंखला के लिए व्यक्ति और चित्रण</v>
      </c>
    </row>
    <row r="5140">
      <c r="A5140" s="1" t="s">
        <v>5070</v>
      </c>
      <c r="B5140" s="2" t="str">
        <f>IFERROR(__xludf.DUMMYFUNCTION("GOOGLETRANSLATE(A5140,""en"",""hi"")"),"व्यक्ति राउंड मैच के दौरान एक कोशिश करता है।")</f>
        <v>व्यक्ति राउंड मैच के दौरान एक कोशिश करता है।</v>
      </c>
    </row>
    <row r="5141">
      <c r="A5141" s="1" t="s">
        <v>5071</v>
      </c>
      <c r="B5141" s="2" t="str">
        <f>IFERROR(__xludf.DUMMYFUNCTION("GOOGLETRANSLATE(A5141,""en"",""hi"")"),"हाथ में एक ट्रे के साथ वेटर - स्टॉक वेक्टर #")</f>
        <v>हाथ में एक ट्रे के साथ वेटर - स्टॉक वेक्टर #</v>
      </c>
    </row>
    <row r="5142">
      <c r="A5142" s="1" t="s">
        <v>5072</v>
      </c>
      <c r="B5142" s="2" t="str">
        <f>IFERROR(__xludf.DUMMYFUNCTION("GOOGLETRANSLATE(A5142,""en"",""hi"")"),"एक सफेद पृष्ठभूमि पर मानव नजर का स्केच।")</f>
        <v>एक सफेद पृष्ठभूमि पर मानव नजर का स्केच।</v>
      </c>
    </row>
    <row r="5143">
      <c r="A5143" s="1" t="s">
        <v>5073</v>
      </c>
      <c r="B5143" s="2" t="str">
        <f>IFERROR(__xludf.DUMMYFUNCTION("GOOGLETRANSLATE(A5143,""en"",""hi"")"),"अभिनेता उत्सव के दौरान व्यक्ति के लिए प्रीमियर में भाग लेता है")</f>
        <v>अभिनेता उत्सव के दौरान व्यक्ति के लिए प्रीमियर में भाग लेता है</v>
      </c>
    </row>
    <row r="5144">
      <c r="A5144" s="1" t="s">
        <v>5074</v>
      </c>
      <c r="B5144" s="2" t="str">
        <f>IFERROR(__xludf.DUMMYFUNCTION("GOOGLETRANSLATE(A5144,""en"",""hi"")"),"एक फुटबॉल क्षेत्र का एक हवाई दृश्य।")</f>
        <v>एक फुटबॉल क्षेत्र का एक हवाई दृश्य।</v>
      </c>
    </row>
    <row r="5145">
      <c r="A5145" s="1" t="s">
        <v>5075</v>
      </c>
      <c r="B5145" s="2" t="str">
        <f>IFERROR(__xludf.DUMMYFUNCTION("GOOGLETRANSLATE(A5145,""en"",""hi"")"),"पारंपरिक कैरोसेल पर हस्ताक्षर - दुनिया")</f>
        <v>पारंपरिक कैरोसेल पर हस्ताक्षर - दुनिया</v>
      </c>
    </row>
    <row r="5146">
      <c r="A5146" s="1" t="s">
        <v>5076</v>
      </c>
      <c r="B5146" s="2" t="str">
        <f>IFERROR(__xludf.DUMMYFUNCTION("GOOGLETRANSLATE(A5146,""en"",""hi"")"),"बेसबॉल खिलाड़ी स्पोर्ट्स टीम के खिलाफ टीम के बेसबॉल गेम की पहली पारी के दौरान प्रदान करता है।")</f>
        <v>बेसबॉल खिलाड़ी स्पोर्ट्स टीम के खिलाफ टीम के बेसबॉल गेम की पहली पारी के दौरान प्रदान करता है।</v>
      </c>
    </row>
    <row r="5147">
      <c r="A5147" s="1" t="s">
        <v>5077</v>
      </c>
      <c r="B5147" s="2" t="str">
        <f>IFERROR(__xludf.DUMMYFUNCTION("GOOGLETRANSLATE(A5147,""en"",""hi"")"),"आप पर संपर्क शीर्षक शीर्षक 10")</f>
        <v>आप पर संपर्क शीर्षक शीर्षक 10</v>
      </c>
    </row>
    <row r="5148">
      <c r="A5148" s="1" t="s">
        <v>5078</v>
      </c>
      <c r="B5148" s="2" t="str">
        <f>IFERROR(__xludf.DUMMYFUNCTION("GOOGLETRANSLATE(A5148,""en"",""hi"")"),"व्यक्ति के हस्ताक्षर के साथ संग्रह में एक मिनट की किताब")</f>
        <v>व्यक्ति के हस्ताक्षर के साथ संग्रह में एक मिनट की किताब</v>
      </c>
    </row>
    <row r="5149">
      <c r="A5149" s="1" t="s">
        <v>5079</v>
      </c>
      <c r="B5149" s="2" t="str">
        <f>IFERROR(__xludf.DUMMYFUNCTION("GOOGLETRANSLATE(A5149,""en"",""hi"")"),"घर पर प्रस्तावित नवीनीकरण।")</f>
        <v>घर पर प्रस्तावित नवीनीकरण।</v>
      </c>
    </row>
    <row r="5150">
      <c r="A5150" s="1" t="s">
        <v>5080</v>
      </c>
      <c r="B5150" s="2" t="str">
        <f>IFERROR(__xludf.DUMMYFUNCTION("GOOGLETRANSLATE(A5150,""en"",""hi"")"),"पावर पॉप कलाकार का पोर्ट्रेट एक खिड़की से बाहर देख रहा है")</f>
        <v>पावर पॉप कलाकार का पोर्ट्रेट एक खिड़की से बाहर देख रहा है</v>
      </c>
    </row>
    <row r="5151">
      <c r="A5151" s="1" t="s">
        <v>5081</v>
      </c>
      <c r="B5151" s="2" t="str">
        <f>IFERROR(__xludf.DUMMYFUNCTION("GOOGLETRANSLATE(A5151,""en"",""hi"")"),"एक शहर की सड़क पर भीड़ से बाहर निकलने वाली शहरी लड़की")</f>
        <v>एक शहर की सड़क पर भीड़ से बाहर निकलने वाली शहरी लड़की</v>
      </c>
    </row>
    <row r="5152">
      <c r="A5152" s="1" t="s">
        <v>5082</v>
      </c>
      <c r="B5152" s="2" t="str">
        <f>IFERROR(__xludf.DUMMYFUNCTION("GOOGLETRANSLATE(A5152,""en"",""hi"")"),"सड़क के लेन पर कब्जा करने वाले राजमार्ग में पशुधन")</f>
        <v>सड़क के लेन पर कब्जा करने वाले राजमार्ग में पशुधन</v>
      </c>
    </row>
    <row r="5153">
      <c r="A5153" s="1" t="s">
        <v>5083</v>
      </c>
      <c r="B5153" s="2" t="str">
        <f>IFERROR(__xludf.DUMMYFUNCTION("GOOGLETRANSLATE(A5153,""en"",""hi"")"),"किसी के पास व्यक्ति की तुलना में बेहतर ग्रीष्मकालीन शैली नहीं है")</f>
        <v>किसी के पास व्यक्ति की तुलना में बेहतर ग्रीष्मकालीन शैली नहीं है</v>
      </c>
    </row>
    <row r="5154">
      <c r="A5154" s="1" t="s">
        <v>5084</v>
      </c>
      <c r="B5154" s="2" t="str">
        <f>IFERROR(__xludf.DUMMYFUNCTION("GOOGLETRANSLATE(A5154,""en"",""hi"")"),"गरगॉयल मेरे बगीचे पर देखने के लिए।")</f>
        <v>गरगॉयल मेरे बगीचे पर देखने के लिए।</v>
      </c>
    </row>
    <row r="5155">
      <c r="A5155" s="1" t="s">
        <v>5085</v>
      </c>
      <c r="B5155" s="2" t="str">
        <f>IFERROR(__xludf.DUMMYFUNCTION("GOOGLETRANSLATE(A5155,""en"",""hi"")"),"हाइकर दृश्य को देख रहा है")</f>
        <v>हाइकर दृश्य को देख रहा है</v>
      </c>
    </row>
    <row r="5156">
      <c r="A5156" s="1" t="s">
        <v>5086</v>
      </c>
      <c r="B5156" s="2" t="str">
        <f>IFERROR(__xludf.DUMMYFUNCTION("GOOGLETRANSLATE(A5156,""en"",""hi"")"),"क्रिसमस के लिए एक राजकुमार")</f>
        <v>क्रिसमस के लिए एक राजकुमार</v>
      </c>
    </row>
    <row r="5157">
      <c r="A5157" s="1" t="s">
        <v>5087</v>
      </c>
      <c r="B5157" s="2" t="str">
        <f>IFERROR(__xludf.DUMMYFUNCTION("GOOGLETRANSLATE(A5157,""en"",""hi"")"),"मदद के सदस्य घायल दोस्तों।")</f>
        <v>मदद के सदस्य घायल दोस्तों।</v>
      </c>
    </row>
    <row r="5158">
      <c r="A5158" s="1" t="s">
        <v>5088</v>
      </c>
      <c r="B5158" s="2" t="str">
        <f>IFERROR(__xludf.DUMMYFUNCTION("GOOGLETRANSLATE(A5158,""en"",""hi"")"),"यदि आप पश्चिमी ईसाई अवकाश के लिए उत्साहित हैं तो हवा में अपने पंखों को लहरें!")</f>
        <v>यदि आप पश्चिमी ईसाई अवकाश के लिए उत्साहित हैं तो हवा में अपने पंखों को लहरें!</v>
      </c>
    </row>
    <row r="5159">
      <c r="A5159" s="1" t="s">
        <v>5089</v>
      </c>
      <c r="B5159" s="2" t="str">
        <f>IFERROR(__xludf.DUMMYFUNCTION("GOOGLETRANSLATE(A5159,""en"",""hi"")"),"बंगाल बिल्ली की लागत क्या है")</f>
        <v>बंगाल बिल्ली की लागत क्या है</v>
      </c>
    </row>
    <row r="5160">
      <c r="A5160" s="1" t="s">
        <v>5090</v>
      </c>
      <c r="B5160" s="2" t="str">
        <f>IFERROR(__xludf.DUMMYFUNCTION("GOOGLETRANSLATE(A5160,""en"",""hi"")"),"पुराने शहर का दृश्य।")</f>
        <v>पुराने शहर का दृश्य।</v>
      </c>
    </row>
    <row r="5161">
      <c r="A5161" s="1" t="s">
        <v>5091</v>
      </c>
      <c r="B5161" s="2" t="str">
        <f>IFERROR(__xludf.DUMMYFUNCTION("GOOGLETRANSLATE(A5161,""en"",""hi"")"),"मुख्य वर्ग या शहर का केंद्र")</f>
        <v>मुख्य वर्ग या शहर का केंद्र</v>
      </c>
    </row>
    <row r="5162">
      <c r="A5162" s="1" t="s">
        <v>5092</v>
      </c>
      <c r="B5162" s="2" t="str">
        <f>IFERROR(__xludf.DUMMYFUNCTION("GOOGLETRANSLATE(A5162,""en"",""hi"")"),"सॉकर प्लेयर मैच के दौरान तीसरा गोल स्कोरिंग मनाता है।")</f>
        <v>सॉकर प्लेयर मैच के दौरान तीसरा गोल स्कोरिंग मनाता है।</v>
      </c>
    </row>
    <row r="5163">
      <c r="A5163" s="1" t="s">
        <v>5093</v>
      </c>
      <c r="B5163" s="2" t="str">
        <f>IFERROR(__xludf.DUMMYFUNCTION("GOOGLETRANSLATE(A5163,""en"",""hi"")"),"एक प्रयुक्त कार खरीदने के लिए चेकलिस्ट")</f>
        <v>एक प्रयुक्त कार खरीदने के लिए चेकलिस्ट</v>
      </c>
    </row>
    <row r="5164">
      <c r="A5164" s="1" t="s">
        <v>5094</v>
      </c>
      <c r="B5164" s="2" t="str">
        <f>IFERROR(__xludf.DUMMYFUNCTION("GOOGLETRANSLATE(A5164,""en"",""hi"")"),"स्पोर्ट्स टीम के खिलाफ एक फुटबॉल गेम के पहले भाग के दौरान अमेरिकी फुटबॉल वाइड रिसीवर।")</f>
        <v>स्पोर्ट्स टीम के खिलाफ एक फुटबॉल गेम के पहले भाग के दौरान अमेरिकी फुटबॉल वाइड रिसीवर।</v>
      </c>
    </row>
    <row r="5165">
      <c r="A5165" s="1" t="s">
        <v>5095</v>
      </c>
      <c r="B5165" s="2" t="str">
        <f>IFERROR(__xludf.DUMMYFUNCTION("GOOGLETRANSLATE(A5165,""en"",""hi"")"),"पारंपरिक बैंकनोट को बंद करें")</f>
        <v>पारंपरिक बैंकनोट को बंद करें</v>
      </c>
    </row>
    <row r="5166">
      <c r="A5166" s="1" t="s">
        <v>5096</v>
      </c>
      <c r="B5166" s="2" t="str">
        <f>IFERROR(__xludf.DUMMYFUNCTION("GOOGLETRANSLATE(A5166,""en"",""hi"")"),"हमारे सामने के दरवाजे के अंदर ट्रिम जोड़ना")</f>
        <v>हमारे सामने के दरवाजे के अंदर ट्रिम जोड़ना</v>
      </c>
    </row>
    <row r="5167">
      <c r="A5167" s="1" t="s">
        <v>5097</v>
      </c>
      <c r="B5167" s="2" t="str">
        <f>IFERROR(__xludf.DUMMYFUNCTION("GOOGLETRANSLATE(A5167,""en"",""hi"")"),"स्टार डेक से वन्यजीवन देखना")</f>
        <v>स्टार डेक से वन्यजीवन देखना</v>
      </c>
    </row>
    <row r="5168">
      <c r="A5168" s="1" t="s">
        <v>5098</v>
      </c>
      <c r="B5168" s="2" t="str">
        <f>IFERROR(__xludf.DUMMYFUNCTION("GOOGLETRANSLATE(A5168,""en"",""hi"")"),"इस समग्र डेक में पोस्ट हैं जो बैठने के लिए एक छायांकित खुले पोर्च बनाने वाले ओवरहैंग का समर्थन करते हैं।")</f>
        <v>इस समग्र डेक में पोस्ट हैं जो बैठने के लिए एक छायांकित खुले पोर्च बनाने वाले ओवरहैंग का समर्थन करते हैं।</v>
      </c>
    </row>
    <row r="5169">
      <c r="A5169" s="1" t="s">
        <v>5099</v>
      </c>
      <c r="B5169" s="2" t="str">
        <f>IFERROR(__xludf.DUMMYFUNCTION("GOOGLETRANSLATE(A5169,""en"",""hi"")"),"व्यक्ति द्वारा युद्ध का नक्शा")</f>
        <v>व्यक्ति द्वारा युद्ध का नक्शा</v>
      </c>
    </row>
    <row r="5170">
      <c r="A5170" s="1" t="s">
        <v>5100</v>
      </c>
      <c r="B5170" s="2" t="str">
        <f>IFERROR(__xludf.DUMMYFUNCTION("GOOGLETRANSLATE(A5170,""en"",""hi"")"),"इस बाथरूम के पीछे अधिक प्रेरणा का अन्वेषण करें।")</f>
        <v>इस बाथरूम के पीछे अधिक प्रेरणा का अन्वेषण करें।</v>
      </c>
    </row>
    <row r="5171">
      <c r="A5171" s="1" t="s">
        <v>5101</v>
      </c>
      <c r="B5171" s="2" t="str">
        <f>IFERROR(__xludf.DUMMYFUNCTION("GOOGLETRANSLATE(A5171,""en"",""hi"")"),"शिक्षक एक चीनी कक्षा में बच्चों को एक सबक दे रहा है")</f>
        <v>शिक्षक एक चीनी कक्षा में बच्चों को एक सबक दे रहा है</v>
      </c>
    </row>
    <row r="5172">
      <c r="A5172" s="1" t="s">
        <v>5102</v>
      </c>
      <c r="B5172" s="2" t="str">
        <f>IFERROR(__xludf.DUMMYFUNCTION("GOOGLETRANSLATE(A5172,""en"",""hi"")"),"पर्यटक आकर्षण होने के बाद मिनटों में बैठता है")</f>
        <v>पर्यटक आकर्षण होने के बाद मिनटों में बैठता है</v>
      </c>
    </row>
    <row r="5173">
      <c r="A5173" s="1" t="s">
        <v>5103</v>
      </c>
      <c r="B5173" s="2" t="str">
        <f>IFERROR(__xludf.DUMMYFUNCTION("GOOGLETRANSLATE(A5173,""en"",""hi"")"),"आउटबैक में एक परिदृश्य का समय चूक")</f>
        <v>आउटबैक में एक परिदृश्य का समय चूक</v>
      </c>
    </row>
    <row r="5174">
      <c r="A5174" s="1" t="s">
        <v>5104</v>
      </c>
      <c r="B5174" s="2" t="str">
        <f>IFERROR(__xludf.DUMMYFUNCTION("GOOGLETRANSLATE(A5174,""en"",""hi"")"),"जो लोकोमोटिव के कामकाजी प्रतिकृतियां मिलती हैं।")</f>
        <v>जो लोकोमोटिव के कामकाजी प्रतिकृतियां मिलती हैं।</v>
      </c>
    </row>
    <row r="5175">
      <c r="A5175" s="1" t="s">
        <v>5105</v>
      </c>
      <c r="B5175" s="2" t="str">
        <f>IFERROR(__xludf.DUMMYFUNCTION("GOOGLETRANSLATE(A5175,""en"",""hi"")"),"आदमी सूर्यास्त में झील के पानी में गोता लगाने के लिए अपनी नाव से कूदता है")</f>
        <v>आदमी सूर्यास्त में झील के पानी में गोता लगाने के लिए अपनी नाव से कूदता है</v>
      </c>
    </row>
    <row r="5176">
      <c r="A5176" s="1" t="s">
        <v>5106</v>
      </c>
      <c r="B5176" s="2" t="str">
        <f>IFERROR(__xludf.DUMMYFUNCTION("GOOGLETRANSLATE(A5176,""en"",""hi"")"),"धुंध, अस्पताल गलियारे के माध्यम से चलने वाले लोग।")</f>
        <v>धुंध, अस्पताल गलियारे के माध्यम से चलने वाले लोग।</v>
      </c>
    </row>
    <row r="5177">
      <c r="A5177" s="1" t="s">
        <v>5107</v>
      </c>
      <c r="B5177" s="2" t="str">
        <f>IFERROR(__xludf.DUMMYFUNCTION("GOOGLETRANSLATE(A5177,""en"",""hi"")"),"व्यक्ति, मंगलवार को अपनी यात्रा के दौरान फूलों के एक गुच्छा के साथ प्रस्तुत किया जाता है")</f>
        <v>व्यक्ति, मंगलवार को अपनी यात्रा के दौरान फूलों के एक गुच्छा के साथ प्रस्तुत किया जाता है</v>
      </c>
    </row>
    <row r="5178">
      <c r="A5178" s="1" t="s">
        <v>5108</v>
      </c>
      <c r="B5178" s="2" t="str">
        <f>IFERROR(__xludf.DUMMYFUNCTION("GOOGLETRANSLATE(A5178,""en"",""hi"")"),"शैली: एक neckline द्वारा पूरक कढ़ाई फीता फिट और भड़काने की पोशाक")</f>
        <v>शैली: एक neckline द्वारा पूरक कढ़ाई फीता फिट और भड़काने की पोशाक</v>
      </c>
    </row>
    <row r="5179">
      <c r="A5179" s="1" t="s">
        <v>5109</v>
      </c>
      <c r="B5179" s="2" t="str">
        <f>IFERROR(__xludf.DUMMYFUNCTION("GOOGLETRANSLATE(A5179,""en"",""hi"")"),"सैटेलाइट ने सर्पिल आकाशगंगा की यह छवि ली।")</f>
        <v>सैटेलाइट ने सर्पिल आकाशगंगा की यह छवि ली।</v>
      </c>
    </row>
    <row r="5180">
      <c r="A5180" s="1" t="s">
        <v>5110</v>
      </c>
      <c r="B5180" s="2" t="str">
        <f>IFERROR(__xludf.DUMMYFUNCTION("GOOGLETRANSLATE(A5180,""en"",""hi"")"),"गार्ड को बदलने के दौरान मार्च")</f>
        <v>गार्ड को बदलने के दौरान मार्च</v>
      </c>
    </row>
    <row r="5181">
      <c r="A5181" s="1" t="s">
        <v>5111</v>
      </c>
      <c r="B5181" s="2" t="str">
        <f>IFERROR(__xludf.DUMMYFUNCTION("GOOGLETRANSLATE(A5181,""en"",""hi"")"),"यहां तक ​​कि शानदार कट हीरे के साथ बस एक बेज़ल सेट एक घड़ी के पूरे रूप को बदल सकता है")</f>
        <v>यहां तक ​​कि शानदार कट हीरे के साथ बस एक बेज़ल सेट एक घड़ी के पूरे रूप को बदल सकता है</v>
      </c>
    </row>
    <row r="5182">
      <c r="A5182" s="1" t="s">
        <v>5112</v>
      </c>
      <c r="B5182" s="2" t="str">
        <f>IFERROR(__xludf.DUMMYFUNCTION("GOOGLETRANSLATE(A5182,""en"",""hi"")"),"महिलाओं की छोटी आस्तीन टी शर्ट, समुद्र के नीचे मुद्रित टी शर्ट")</f>
        <v>महिलाओं की छोटी आस्तीन टी शर्ट, समुद्र के नीचे मुद्रित टी शर्ट</v>
      </c>
    </row>
    <row r="5183">
      <c r="A5183" s="1" t="s">
        <v>5113</v>
      </c>
      <c r="B5183" s="2" t="str">
        <f>IFERROR(__xludf.DUMMYFUNCTION("GOOGLETRANSLATE(A5183,""en"",""hi"")"),"हैप्पी सुंदर अफ्रीो - अमेरिकी महिला मित्र आउटडोर बात कर रहे हैं।")</f>
        <v>हैप्पी सुंदर अफ्रीो - अमेरिकी महिला मित्र आउटडोर बात कर रहे हैं।</v>
      </c>
    </row>
    <row r="5184">
      <c r="A5184" s="1" t="s">
        <v>5114</v>
      </c>
      <c r="B5184" s="2" t="str">
        <f>IFERROR(__xludf.DUMMYFUNCTION("GOOGLETRANSLATE(A5184,""en"",""hi"")"),"सफेद पृष्ठभूमि पर रंगीन सर्कल में यथार्थवादी संख्या लोगो प्रतीक।")</f>
        <v>सफेद पृष्ठभूमि पर रंगीन सर्कल में यथार्थवादी संख्या लोगो प्रतीक।</v>
      </c>
    </row>
    <row r="5185">
      <c r="A5185" s="1" t="s">
        <v>5115</v>
      </c>
      <c r="B5185" s="2" t="str">
        <f>IFERROR(__xludf.DUMMYFUNCTION("GOOGLETRANSLATE(A5185,""en"",""hi"")"),"1980 के दशक के टीवी कार्यक्रम निर्माता")</f>
        <v>1980 के दशक के टीवी कार्यक्रम निर्माता</v>
      </c>
    </row>
    <row r="5186">
      <c r="A5186" s="1" t="s">
        <v>5116</v>
      </c>
      <c r="B5186" s="2" t="str">
        <f>IFERROR(__xludf.DUMMYFUNCTION("GOOGLETRANSLATE(A5186,""en"",""hi"")"),"सर्दियों में एक शहर भी सुंदर है")</f>
        <v>सर्दियों में एक शहर भी सुंदर है</v>
      </c>
    </row>
    <row r="5187">
      <c r="A5187" s="1" t="s">
        <v>5117</v>
      </c>
      <c r="B5187" s="2" t="str">
        <f>IFERROR(__xludf.DUMMYFUNCTION("GOOGLETRANSLATE(A5187,""en"",""hi"")"),"नारंगी कद्दू बिस्तर पर बढ़ता है।")</f>
        <v>नारंगी कद्दू बिस्तर पर बढ़ता है।</v>
      </c>
    </row>
    <row r="5188">
      <c r="A5188" s="1" t="s">
        <v>5118</v>
      </c>
      <c r="B5188" s="2" t="str">
        <f>IFERROR(__xludf.DUMMYFUNCTION("GOOGLETRANSLATE(A5188,""en"",""hi"")"),"हिप हॉप कलाकार तस्वीरों के लिए poses")</f>
        <v>हिप हॉप कलाकार तस्वीरों के लिए poses</v>
      </c>
    </row>
    <row r="5189">
      <c r="A5189" s="1" t="s">
        <v>5119</v>
      </c>
      <c r="B5189" s="2" t="str">
        <f>IFERROR(__xludf.DUMMYFUNCTION("GOOGLETRANSLATE(A5189,""en"",""hi"")"),"जैविक जीनस एक एकोर्न से बाहर बढ़ रहा है")</f>
        <v>जैविक जीनस एक एकोर्न से बाहर बढ़ रहा है</v>
      </c>
    </row>
    <row r="5190">
      <c r="A5190" s="1" t="s">
        <v>5120</v>
      </c>
      <c r="B5190" s="2" t="str">
        <f>IFERROR(__xludf.DUMMYFUNCTION("GOOGLETRANSLATE(A5190,""en"",""hi"")"),"व्यक्ति हर महीने के पहले गुरुवार को मिलता है!")</f>
        <v>व्यक्ति हर महीने के पहले गुरुवार को मिलता है!</v>
      </c>
    </row>
    <row r="5191">
      <c r="A5191" s="1" t="s">
        <v>5121</v>
      </c>
      <c r="B5191" s="2" t="str">
        <f>IFERROR(__xludf.DUMMYFUNCTION("GOOGLETRANSLATE(A5191,""en"",""hi"")"),"वसंत के दौरान फैशन शो में व्यक्ति रनवे पर धनुष।")</f>
        <v>वसंत के दौरान फैशन शो में व्यक्ति रनवे पर धनुष।</v>
      </c>
    </row>
    <row r="5192">
      <c r="A5192" s="1" t="s">
        <v>5122</v>
      </c>
      <c r="B5192" s="2" t="str">
        <f>IFERROR(__xludf.DUMMYFUNCTION("GOOGLETRANSLATE(A5192,""en"",""hi"")"),"व्यक्ति, एक सड़क पड़ोस में यातायात के लिए बंद")</f>
        <v>व्यक्ति, एक सड़क पड़ोस में यातायात के लिए बंद</v>
      </c>
    </row>
    <row r="5193">
      <c r="A5193" s="1" t="s">
        <v>5123</v>
      </c>
      <c r="B5193" s="2" t="str">
        <f>IFERROR(__xludf.DUMMYFUNCTION("GOOGLETRANSLATE(A5193,""en"",""hi"")"),"ट्रक एक फ्रीवे पर बीयर परिवहन")</f>
        <v>ट्रक एक फ्रीवे पर बीयर परिवहन</v>
      </c>
    </row>
    <row r="5194">
      <c r="A5194" s="1" t="s">
        <v>5124</v>
      </c>
      <c r="B5194" s="2" t="str">
        <f>IFERROR(__xludf.DUMMYFUNCTION("GOOGLETRANSLATE(A5194,""en"",""hi"")"),"दक्षिण में पुराने लकड़ी के लाल खलिहान")</f>
        <v>दक्षिण में पुराने लकड़ी के लाल खलिहान</v>
      </c>
    </row>
    <row r="5195">
      <c r="A5195" s="1" t="s">
        <v>5125</v>
      </c>
      <c r="B5195" s="2" t="str">
        <f>IFERROR(__xludf.DUMMYFUNCTION("GOOGLETRANSLATE(A5195,""en"",""hi"")"),"जब वे लौट आए तो उन्होंने बिल्डर के लिए एक बड़ी भीड़ की प्रतीक्षा की।")</f>
        <v>जब वे लौट आए तो उन्होंने बिल्डर के लिए एक बड़ी भीड़ की प्रतीक्षा की।</v>
      </c>
    </row>
    <row r="5196">
      <c r="A5196" s="1" t="s">
        <v>5126</v>
      </c>
      <c r="B5196" s="2" t="str">
        <f>IFERROR(__xludf.DUMMYFUNCTION("GOOGLETRANSLATE(A5196,""en"",""hi"")"),"गगनचुंबी इमारतों के बीच खड़े इमारत की एक मोनोक्रोम छवि")</f>
        <v>गगनचुंबी इमारतों के बीच खड़े इमारत की एक मोनोक्रोम छवि</v>
      </c>
    </row>
    <row r="5197">
      <c r="A5197" s="1" t="s">
        <v>5127</v>
      </c>
      <c r="B5197" s="2" t="str">
        <f>IFERROR(__xludf.DUMMYFUNCTION("GOOGLETRANSLATE(A5197,""en"",""hi"")"),"सार चित्रण एक सियान और नीले मिश्रण सार पृष्ठभूमि चित्रण के खिलाफ ज्यामितीय पीला लाइनों को दर्शाते हुए")</f>
        <v>सार चित्रण एक सियान और नीले मिश्रण सार पृष्ठभूमि चित्रण के खिलाफ ज्यामितीय पीला लाइनों को दर्शाते हुए</v>
      </c>
    </row>
    <row r="5198">
      <c r="A5198" s="1" t="s">
        <v>5128</v>
      </c>
      <c r="B5198" s="2" t="str">
        <f>IFERROR(__xludf.DUMMYFUNCTION("GOOGLETRANSLATE(A5198,""en"",""hi"")"),"यह ध्वज की एक तस्वीर है।")</f>
        <v>यह ध्वज की एक तस्वीर है।</v>
      </c>
    </row>
    <row r="5199">
      <c r="A5199" s="1" t="s">
        <v>5129</v>
      </c>
      <c r="B5199" s="2" t="str">
        <f>IFERROR(__xludf.DUMMYFUNCTION("GOOGLETRANSLATE(A5199,""en"",""hi"")"),"रेड कार्पेट पर फोटोग्राफर के लिए अभिनेता बनता है।")</f>
        <v>रेड कार्पेट पर फोटोग्राफर के लिए अभिनेता बनता है।</v>
      </c>
    </row>
    <row r="5200">
      <c r="A5200" s="1" t="s">
        <v>5130</v>
      </c>
      <c r="B5200" s="2" t="str">
        <f>IFERROR(__xludf.DUMMYFUNCTION("GOOGLETRANSLATE(A5200,""en"",""hi"")"),"झीलों के कई झरने")</f>
        <v>झीलों के कई झरने</v>
      </c>
    </row>
    <row r="5201">
      <c r="A5201" s="1" t="s">
        <v>5131</v>
      </c>
      <c r="B5201" s="2" t="str">
        <f>IFERROR(__xludf.DUMMYFUNCTION("GOOGLETRANSLATE(A5201,""en"",""hi"")"),"एक मॉडल घटना के दौरान फैशन शो में रनवे चलता है")</f>
        <v>एक मॉडल घटना के दौरान फैशन शो में रनवे चलता है</v>
      </c>
    </row>
    <row r="5202">
      <c r="A5202" s="1" t="s">
        <v>5132</v>
      </c>
      <c r="B5202" s="2" t="str">
        <f>IFERROR(__xludf.DUMMYFUNCTION("GOOGLETRANSLATE(A5202,""en"",""hi"")"),"स्थलाकृतिक एक नक्शा जो समोच्च रेखाओं का उपयोग करके पहाड़ियों और घाटियों जैसे भूमि की ऊंचाई दिखाता है।")</f>
        <v>स्थलाकृतिक एक नक्शा जो समोच्च रेखाओं का उपयोग करके पहाड़ियों और घाटियों जैसे भूमि की ऊंचाई दिखाता है।</v>
      </c>
    </row>
    <row r="5203">
      <c r="A5203" s="1" t="s">
        <v>5133</v>
      </c>
      <c r="B5203" s="2" t="str">
        <f>IFERROR(__xludf.DUMMYFUNCTION("GOOGLETRANSLATE(A5203,""en"",""hi"")"),"इस तालिका को दिखाने के लिए साइन इन करें एक शादी के रिसेप्शन में परिवार और माता-पिता के लिए आरक्षित है")</f>
        <v>इस तालिका को दिखाने के लिए साइन इन करें एक शादी के रिसेप्शन में परिवार और माता-पिता के लिए आरक्षित है</v>
      </c>
    </row>
    <row r="5204">
      <c r="A5204" s="1" t="s">
        <v>5134</v>
      </c>
      <c r="B5204" s="2" t="str">
        <f>IFERROR(__xludf.DUMMYFUNCTION("GOOGLETRANSLATE(A5204,""en"",""hi"")"),"दिल से एक दायरे में छुट्टी के दिन एक दिल के साथ लड़की")</f>
        <v>दिल से एक दायरे में छुट्टी के दिन एक दिल के साथ लड़की</v>
      </c>
    </row>
    <row r="5205">
      <c r="A5205" s="1" t="s">
        <v>5135</v>
      </c>
      <c r="B5205" s="2" t="str">
        <f>IFERROR(__xludf.DUMMYFUNCTION("GOOGLETRANSLATE(A5205,""en"",""hi"")"),"एक क्रूज जहाज के साथ बंदरगाह डॉक किया गया")</f>
        <v>एक क्रूज जहाज के साथ बंदरगाह डॉक किया गया</v>
      </c>
    </row>
    <row r="5206">
      <c r="A5206" s="1" t="s">
        <v>5136</v>
      </c>
      <c r="B5206" s="2" t="str">
        <f>IFERROR(__xludf.DUMMYFUNCTION("GOOGLETRANSLATE(A5206,""en"",""hi"")"),"व्यक्ति फाइनल में अपने बैल की सवारी करता है, लेकिन उसके हाथ को रस्सी में पकड़ा गया है।")</f>
        <v>व्यक्ति फाइनल में अपने बैल की सवारी करता है, लेकिन उसके हाथ को रस्सी में पकड़ा गया है।</v>
      </c>
    </row>
    <row r="5207">
      <c r="A5207" s="1" t="s">
        <v>5137</v>
      </c>
      <c r="B5207" s="2" t="str">
        <f>IFERROR(__xludf.DUMMYFUNCTION("GOOGLETRANSLATE(A5207,""en"",""hi"")"),"चिड़ियाघर में महाद्वीप नृत्य")</f>
        <v>चिड़ियाघर में महाद्वीप नृत्य</v>
      </c>
    </row>
    <row r="5208">
      <c r="A5208" s="1" t="s">
        <v>5138</v>
      </c>
      <c r="B5208" s="2" t="str">
        <f>IFERROR(__xludf.DUMMYFUNCTION("GOOGLETRANSLATE(A5208,""en"",""hi"")"),"जब उस कोट को आप पूरी तरह से अंतिम मिनट के आदेश देने का मौका लेते थे ...")</f>
        <v>जब उस कोट को आप पूरी तरह से अंतिम मिनट के आदेश देने का मौका लेते थे ...</v>
      </c>
    </row>
    <row r="5209">
      <c r="A5209" s="1" t="s">
        <v>5139</v>
      </c>
      <c r="B5209" s="2" t="str">
        <f>IFERROR(__xludf.DUMMYFUNCTION("GOOGLETRANSLATE(A5209,""en"",""hi"")"),"प्यारा सा लड़का एक हथौड़ा में झूठ बोल रहा है और गर्मियों के दिन में सोते हुए स्विंग")</f>
        <v>प्यारा सा लड़का एक हथौड़ा में झूठ बोल रहा है और गर्मियों के दिन में सोते हुए स्विंग</v>
      </c>
    </row>
    <row r="5210">
      <c r="A5210" s="1" t="s">
        <v>5140</v>
      </c>
      <c r="B5210" s="2" t="str">
        <f>IFERROR(__xludf.DUMMYFUNCTION("GOOGLETRANSLATE(A5210,""en"",""hi"")"),"खुली हवा में पेशे और घड़ी कुत्ते")</f>
        <v>खुली हवा में पेशे और घड़ी कुत्ते</v>
      </c>
    </row>
    <row r="5211">
      <c r="A5211" s="1" t="s">
        <v>5141</v>
      </c>
      <c r="B5211" s="2" t="str">
        <f>IFERROR(__xludf.DUMMYFUNCTION("GOOGLETRANSLATE(A5211,""en"",""hi"")"),"व्यक्ति, राजधानी में फैशन शो में एक ब्रेक के दौरान बैकस्टेज बन जाता है।")</f>
        <v>व्यक्ति, राजधानी में फैशन शो में एक ब्रेक के दौरान बैकस्टेज बन जाता है।</v>
      </c>
    </row>
    <row r="5212">
      <c r="A5212" s="1" t="s">
        <v>5142</v>
      </c>
      <c r="B5212" s="2" t="str">
        <f>IFERROR(__xludf.DUMMYFUNCTION("GOOGLETRANSLATE(A5212,""en"",""hi"")"),"एक घरेलू उद्यान में बोन्साई पेड़ों की छवि")</f>
        <v>एक घरेलू उद्यान में बोन्साई पेड़ों की छवि</v>
      </c>
    </row>
    <row r="5213">
      <c r="A5213" s="1" t="s">
        <v>5143</v>
      </c>
      <c r="B5213" s="2" t="str">
        <f>IFERROR(__xludf.DUMMYFUNCTION("GOOGLETRANSLATE(A5213,""en"",""hi"")"),"क्रूज जहाज के इंटीरियर का नया स्वरूप है")</f>
        <v>क्रूज जहाज के इंटीरियर का नया स्वरूप है</v>
      </c>
    </row>
    <row r="5214">
      <c r="A5214" s="1" t="s">
        <v>5144</v>
      </c>
      <c r="B5214" s="2" t="str">
        <f>IFERROR(__xludf.DUMMYFUNCTION("GOOGLETRANSLATE(A5214,""en"",""hi"")"),"तस्वीरों में अवसाद और चिंता का एक कलात्मक प्रतिनिधित्व")</f>
        <v>तस्वीरों में अवसाद और चिंता का एक कलात्मक प्रतिनिधित्व</v>
      </c>
    </row>
    <row r="5215">
      <c r="A5215" s="1" t="s">
        <v>5145</v>
      </c>
      <c r="B5215" s="2" t="str">
        <f>IFERROR(__xludf.DUMMYFUNCTION("GOOGLETRANSLATE(A5215,""en"",""hi"")"),"सूरज एक धूमिल सुबह पर प्रतिबिंबित")</f>
        <v>सूरज एक धूमिल सुबह पर प्रतिबिंबित</v>
      </c>
    </row>
    <row r="5216">
      <c r="A5216" s="1" t="s">
        <v>5146</v>
      </c>
      <c r="B5216" s="2" t="str">
        <f>IFERROR(__xludf.DUMMYFUNCTION("GOOGLETRANSLATE(A5216,""en"",""hi"")"),"इस तस्वीर के केंद्र में आप एक संकेत देख सकते हैं जो इतिहास में प्रमुख तिथियों का स्मरण करता है: कम ज्वार या जमे हुए।")</f>
        <v>इस तस्वीर के केंद्र में आप एक संकेत देख सकते हैं जो इतिहास में प्रमुख तिथियों का स्मरण करता है: कम ज्वार या जमे हुए।</v>
      </c>
    </row>
    <row r="5217">
      <c r="A5217" s="1" t="s">
        <v>5147</v>
      </c>
      <c r="B5217" s="2" t="str">
        <f>IFERROR(__xludf.DUMMYFUNCTION("GOOGLETRANSLATE(A5217,""en"",""hi"")"),"छोटे घरों के लिए एक गर्म अध्ययन क्षेत्र")</f>
        <v>छोटे घरों के लिए एक गर्म अध्ययन क्षेत्र</v>
      </c>
    </row>
    <row r="5218">
      <c r="A5218" s="1" t="s">
        <v>5148</v>
      </c>
      <c r="B5218" s="2" t="str">
        <f>IFERROR(__xludf.DUMMYFUNCTION("GOOGLETRANSLATE(A5218,""en"",""hi"")"),"पेड़ चित्रण पर टॉकन और घोंसला")</f>
        <v>पेड़ चित्रण पर टॉकन और घोंसला</v>
      </c>
    </row>
    <row r="5219">
      <c r="A5219" s="1" t="s">
        <v>5149</v>
      </c>
      <c r="B5219" s="2" t="str">
        <f>IFERROR(__xludf.DUMMYFUNCTION("GOOGLETRANSLATE(A5219,""en"",""hi"")"),"पतन यह सब पुराने ग्लैम और देर रात क्लासिक्स के बारे में है")</f>
        <v>पतन यह सब पुराने ग्लैम और देर रात क्लासिक्स के बारे में है</v>
      </c>
    </row>
    <row r="5220">
      <c r="A5220" s="1" t="s">
        <v>5150</v>
      </c>
      <c r="B5220" s="2" t="str">
        <f>IFERROR(__xludf.DUMMYFUNCTION("GOOGLETRANSLATE(A5220,""en"",""hi"")"),"कोने पर एक सड़क का संकेत")</f>
        <v>कोने पर एक सड़क का संकेत</v>
      </c>
    </row>
    <row r="5221">
      <c r="A5221" s="1" t="s">
        <v>5151</v>
      </c>
      <c r="B5221" s="2" t="str">
        <f>IFERROR(__xludf.DUMMYFUNCTION("GOOGLETRANSLATE(A5221,""en"",""hi"")"),"पृथक सफेद व्यक्ति के साथ 3 डी वीडियो")</f>
        <v>पृथक सफेद व्यक्ति के साथ 3 डी वीडियो</v>
      </c>
    </row>
    <row r="5222">
      <c r="A5222" s="1" t="s">
        <v>5152</v>
      </c>
      <c r="B5222" s="2" t="str">
        <f>IFERROR(__xludf.DUMMYFUNCTION("GOOGLETRANSLATE(A5222,""en"",""hi"")"),"भाग से सबसे खूबसूरत शादी के कपड़े")</f>
        <v>भाग से सबसे खूबसूरत शादी के कपड़े</v>
      </c>
    </row>
    <row r="5223">
      <c r="A5223" s="1" t="s">
        <v>5153</v>
      </c>
      <c r="B5223" s="2" t="str">
        <f>IFERROR(__xludf.DUMMYFUNCTION("GOOGLETRANSLATE(A5223,""en"",""hi"")"),"बारोक पॉप कलाकार तम्बू में फैशन सप्ताह के दौरान मिस फॉल फैशन शो में भाग लेता है।")</f>
        <v>बारोक पॉप कलाकार तम्बू में फैशन सप्ताह के दौरान मिस फॉल फैशन शो में भाग लेता है।</v>
      </c>
    </row>
    <row r="5224">
      <c r="A5224" s="1" t="s">
        <v>5154</v>
      </c>
      <c r="B5224" s="2" t="str">
        <f>IFERROR(__xludf.DUMMYFUNCTION("GOOGLETRANSLATE(A5224,""en"",""hi"")"),"घटना में छात्रों के माता-पिता")</f>
        <v>घटना में छात्रों के माता-पिता</v>
      </c>
    </row>
    <row r="5225">
      <c r="A5225" s="1" t="s">
        <v>5155</v>
      </c>
      <c r="B5225" s="2" t="str">
        <f>IFERROR(__xludf.DUMMYFUNCTION("GOOGLETRANSLATE(A5225,""en"",""hi"")"),"ग्लोब के उपग्रह मानचित्र पर एनिमेटेड आकार")</f>
        <v>ग्लोब के उपग्रह मानचित्र पर एनिमेटेड आकार</v>
      </c>
    </row>
    <row r="5226">
      <c r="A5226" s="1" t="s">
        <v>5156</v>
      </c>
      <c r="B5226" s="2" t="str">
        <f>IFERROR(__xludf.DUMMYFUNCTION("GOOGLETRANSLATE(A5226,""en"",""hi"")"),"आसान राइडर: व्यक्ति ने अपने हाथों के छोटे जेब में हाथ रख दिया क्योंकि उन्होंने सड़कों पर नेविगेट किया था")</f>
        <v>आसान राइडर: व्यक्ति ने अपने हाथों के छोटे जेब में हाथ रख दिया क्योंकि उन्होंने सड़कों पर नेविगेट किया था</v>
      </c>
    </row>
    <row r="5227">
      <c r="A5227" s="1" t="s">
        <v>5157</v>
      </c>
      <c r="B5227" s="2" t="str">
        <f>IFERROR(__xludf.DUMMYFUNCTION("GOOGLETRANSLATE(A5227,""en"",""hi"")"),"एक हल्की पृष्ठभूमि पर घूर्णन डार्क 3 डी लाइनें।")</f>
        <v>एक हल्की पृष्ठभूमि पर घूर्णन डार्क 3 डी लाइनें।</v>
      </c>
    </row>
    <row r="5228">
      <c r="A5228" s="1" t="s">
        <v>5158</v>
      </c>
      <c r="B5228" s="2" t="str">
        <f>IFERROR(__xludf.DUMMYFUNCTION("GOOGLETRANSLATE(A5228,""en"",""hi"")"),"रग्बी यूनियन टीम का मैन रग्बी यूनियन टीमों के बीच स्पोर्ट्स एसोसिएशन के दौरान देखता है।")</f>
        <v>रग्बी यूनियन टीम का मैन रग्बी यूनियन टीमों के बीच स्पोर्ट्स एसोसिएशन के दौरान देखता है।</v>
      </c>
    </row>
    <row r="5229">
      <c r="A5229" s="1" t="s">
        <v>5159</v>
      </c>
      <c r="B5229" s="2" t="str">
        <f>IFERROR(__xludf.DUMMYFUNCTION("GOOGLETRANSLATE(A5229,""en"",""hi"")"),"खाओ, पीओ और जैज़ सुनो।")</f>
        <v>खाओ, पीओ और जैज़ सुनो।</v>
      </c>
    </row>
    <row r="5230">
      <c r="A5230" s="1" t="s">
        <v>5160</v>
      </c>
      <c r="B5230" s="2" t="str">
        <f>IFERROR(__xludf.DUMMYFUNCTION("GOOGLETRANSLATE(A5230,""en"",""hi"")"),"एक प्लेट पर मक्खन में डिल और लहसुन के साथ उबला हुआ आलू।")</f>
        <v>एक प्लेट पर मक्खन में डिल और लहसुन के साथ उबला हुआ आलू।</v>
      </c>
    </row>
    <row r="5231">
      <c r="A5231" s="1" t="s">
        <v>5161</v>
      </c>
      <c r="B5231" s="2" t="str">
        <f>IFERROR(__xludf.DUMMYFUNCTION("GOOGLETRANSLATE(A5231,""en"",""hi"")"),"चेकर्ड क्लॉथ पर लाल और पीले ट्यूलिप के साथ ग्रेसियास कार्ड")</f>
        <v>चेकर्ड क्लॉथ पर लाल और पीले ट्यूलिप के साथ ग्रेसियास कार्ड</v>
      </c>
    </row>
    <row r="5232">
      <c r="A5232" s="1" t="s">
        <v>5162</v>
      </c>
      <c r="B5232" s="2" t="str">
        <f>IFERROR(__xludf.DUMMYFUNCTION("GOOGLETRANSLATE(A5232,""en"",""hi"")"),"सिटी सेंटर में शॉपिंग स्ट्रीट")</f>
        <v>सिटी सेंटर में शॉपिंग स्ट्रीट</v>
      </c>
    </row>
    <row r="5233">
      <c r="A5233" s="1" t="s">
        <v>5163</v>
      </c>
      <c r="B5233" s="2" t="str">
        <f>IFERROR(__xludf.DUMMYFUNCTION("GOOGLETRANSLATE(A5233,""en"",""hi"")"),"क्लब का मानना ​​है कि स्टेडियम का नाम बदलने के लिए बहुत कम भूख होगी क्योंकि लोग हमेशा इसे फुटबॉल पिच कहते हैं")</f>
        <v>क्लब का मानना ​​है कि स्टेडियम का नाम बदलने के लिए बहुत कम भूख होगी क्योंकि लोग हमेशा इसे फुटबॉल पिच कहते हैं</v>
      </c>
    </row>
    <row r="5234">
      <c r="A5234" s="1" t="s">
        <v>5164</v>
      </c>
      <c r="B5234" s="2" t="str">
        <f>IFERROR(__xludf.DUMMYFUNCTION("GOOGLETRANSLATE(A5234,""en"",""hi"")"),"एक पत्ती पर चबाने वाले जिराफ के हेडशॉट को बंद करें")</f>
        <v>एक पत्ती पर चबाने वाले जिराफ के हेडशॉट को बंद करें</v>
      </c>
    </row>
    <row r="5235">
      <c r="A5235" s="1" t="s">
        <v>5165</v>
      </c>
      <c r="B5235" s="2" t="str">
        <f>IFERROR(__xludf.DUMMYFUNCTION("GOOGLETRANSLATE(A5235,""en"",""hi"")"),"शाम को राजधानी में मनोरंजन पार्क।")</f>
        <v>शाम को राजधानी में मनोरंजन पार्क।</v>
      </c>
    </row>
    <row r="5236">
      <c r="A5236" s="1" t="s">
        <v>5166</v>
      </c>
      <c r="B5236" s="2" t="str">
        <f>IFERROR(__xludf.DUMMYFUNCTION("GOOGLETRANSLATE(A5236,""en"",""hi"")"),"प्राकृतिक रंग को कैप्चर करने वाली छोटी तेल चित्रकला।")</f>
        <v>प्राकृतिक रंग को कैप्चर करने वाली छोटी तेल चित्रकला।</v>
      </c>
    </row>
    <row r="5237">
      <c r="A5237" s="1" t="s">
        <v>5167</v>
      </c>
      <c r="B5237" s="2" t="str">
        <f>IFERROR(__xludf.DUMMYFUNCTION("GOOGLETRANSLATE(A5237,""en"",""hi"")"),"अभिनेता फैशन वीक के दौरान वसंत फैशन शो में भाग लेता है।")</f>
        <v>अभिनेता फैशन वीक के दौरान वसंत फैशन शो में भाग लेता है।</v>
      </c>
    </row>
    <row r="5238">
      <c r="A5238" s="1" t="s">
        <v>5168</v>
      </c>
      <c r="B5238" s="2" t="str">
        <f>IFERROR(__xludf.DUMMYFUNCTION("GOOGLETRANSLATE(A5238,""en"",""hi"")"),"एक गिरावट के दौरान घर का दौरा करना")</f>
        <v>एक गिरावट के दौरान घर का दौरा करना</v>
      </c>
    </row>
    <row r="5239">
      <c r="A5239" s="1" t="s">
        <v>5169</v>
      </c>
      <c r="B5239" s="2" t="str">
        <f>IFERROR(__xludf.DUMMYFUNCTION("GOOGLETRANSLATE(A5239,""en"",""hi"")"),"एक छात्र अपने रोबोट को परीक्षण करने के लिए सेट करता है")</f>
        <v>एक छात्र अपने रोबोट को परीक्षण करने के लिए सेट करता है</v>
      </c>
    </row>
    <row r="5240">
      <c r="A5240" s="1" t="s">
        <v>5170</v>
      </c>
      <c r="B5240" s="2" t="str">
        <f>IFERROR(__xludf.DUMMYFUNCTION("GOOGLETRANSLATE(A5240,""en"",""hi"")"),"Poppies के पुष्पांजलि, एक पारंपरिक यादों के साथ एक सैन्य स्मारक।")</f>
        <v>Poppies के पुष्पांजलि, एक पारंपरिक यादों के साथ एक सैन्य स्मारक।</v>
      </c>
    </row>
    <row r="5241">
      <c r="A5241" s="1" t="s">
        <v>5171</v>
      </c>
      <c r="B5241" s="2" t="str">
        <f>IFERROR(__xludf.DUMMYFUNCTION("GOOGLETRANSLATE(A5241,""en"",""hi"")"),"लाल और पीले रंग की ट्यूलिप का फूल बिस्तर")</f>
        <v>लाल और पीले रंग की ट्यूलिप का फूल बिस्तर</v>
      </c>
    </row>
    <row r="5242">
      <c r="A5242" s="1" t="s">
        <v>5172</v>
      </c>
      <c r="B5242" s="2" t="str">
        <f>IFERROR(__xludf.DUMMYFUNCTION("GOOGLETRANSLATE(A5242,""en"",""hi"")"),"बंद - एक आदमी सोच")</f>
        <v>बंद - एक आदमी सोच</v>
      </c>
    </row>
    <row r="5243">
      <c r="A5243" s="1" t="s">
        <v>5173</v>
      </c>
      <c r="B5243" s="2" t="str">
        <f>IFERROR(__xludf.DUMMYFUNCTION("GOOGLETRANSLATE(A5243,""en"",""hi"")"),"सामाजिक समस्या फिल्म के लिए अतिरिक्त बड़ी फिल्म पोस्टर छवि")</f>
        <v>सामाजिक समस्या फिल्म के लिए अतिरिक्त बड़ी फिल्म पोस्टर छवि</v>
      </c>
    </row>
    <row r="5244">
      <c r="A5244" s="1" t="s">
        <v>5174</v>
      </c>
      <c r="B5244" s="2" t="str">
        <f>IFERROR(__xludf.DUMMYFUNCTION("GOOGLETRANSLATE(A5244,""en"",""hi"")"),"फिक्शन में जातीयता के बाहर ध्वज उड़ गया।")</f>
        <v>फिक्शन में जातीयता के बाहर ध्वज उड़ गया।</v>
      </c>
    </row>
    <row r="5245">
      <c r="A5245" s="1" t="s">
        <v>5175</v>
      </c>
      <c r="B5245" s="2" t="str">
        <f>IFERROR(__xludf.DUMMYFUNCTION("GOOGLETRANSLATE(A5245,""en"",""hi"")"),"आकर्षक कोकेशियान युगल कार के अंदर अपने चेहरे को पीछे की सीट पर बदल देता है।")</f>
        <v>आकर्षक कोकेशियान युगल कार के अंदर अपने चेहरे को पीछे की सीट पर बदल देता है।</v>
      </c>
    </row>
    <row r="5246">
      <c r="A5246" s="1" t="s">
        <v>5176</v>
      </c>
      <c r="B5246" s="2" t="str">
        <f>IFERROR(__xludf.DUMMYFUNCTION("GOOGLETRANSLATE(A5246,""en"",""hi"")"),"जुलाई में ऊंचाई में व्यस्त भीड़ वाला समुद्र तट")</f>
        <v>जुलाई में ऊंचाई में व्यस्त भीड़ वाला समुद्र तट</v>
      </c>
    </row>
    <row r="5247">
      <c r="A5247" s="1" t="s">
        <v>5177</v>
      </c>
      <c r="B5247" s="2" t="str">
        <f>IFERROR(__xludf.DUMMYFUNCTION("GOOGLETRANSLATE(A5247,""en"",""hi"")"),"बेसबॉल खिलाड़ी स्पोर्ट्स टीम के खिलाफ एक स्प्रिंग ट्रेनिंग बेसबॉल गेम से पहले काम करता है।")</f>
        <v>बेसबॉल खिलाड़ी स्पोर्ट्स टीम के खिलाफ एक स्प्रिंग ट्रेनिंग बेसबॉल गेम से पहले काम करता है।</v>
      </c>
    </row>
    <row r="5248">
      <c r="A5248" s="1" t="s">
        <v>5178</v>
      </c>
      <c r="B5248" s="2" t="str">
        <f>IFERROR(__xludf.DUMMYFUNCTION("GOOGLETRANSLATE(A5248,""en"",""hi"")"),"4 वें सीज़न का प्रीमियर - आगमन")</f>
        <v>4 वें सीज़न का प्रीमियर - आगमन</v>
      </c>
    </row>
    <row r="5249">
      <c r="A5249" s="1" t="s">
        <v>5179</v>
      </c>
      <c r="B5249" s="2" t="str">
        <f>IFERROR(__xludf.DUMMYFUNCTION("GOOGLETRANSLATE(A5249,""en"",""hi"")"),"अपने दृढ़ लकड़ी के फर्श के लिए लकड़ी की सही प्रजाति का चयन करना")</f>
        <v>अपने दृढ़ लकड़ी के फर्श के लिए लकड़ी की सही प्रजाति का चयन करना</v>
      </c>
    </row>
    <row r="5250">
      <c r="A5250" s="1" t="s">
        <v>5180</v>
      </c>
      <c r="B5250" s="2" t="str">
        <f>IFERROR(__xludf.DUMMYFUNCTION("GOOGLETRANSLATE(A5250,""en"",""hi"")"),"एक 3 डी उदाहरण में एक 3 डी चित्रण में एक 3 डी चित्रण में एक 3 डी उदाहरण के साथ एक सफेद पृष्ठभूमि के साथ एक सफेद पृष्ठभूमि पर अलग पानी बनावट और मूल बोल्ड फ़ॉन्ट के साथ अलग पानी बनावट और मूल बोल्ड फ़ॉन्ट।")</f>
        <v>एक 3 डी उदाहरण में एक 3 डी चित्रण में एक 3 डी चित्रण में एक 3 डी उदाहरण के साथ एक सफेद पृष्ठभूमि के साथ एक सफेद पृष्ठभूमि पर अलग पानी बनावट और मूल बोल्ड फ़ॉन्ट के साथ अलग पानी बनावट और मूल बोल्ड फ़ॉन्ट।</v>
      </c>
    </row>
    <row r="5251">
      <c r="A5251" s="1" t="s">
        <v>5181</v>
      </c>
      <c r="B5251" s="2" t="str">
        <f>IFERROR(__xludf.DUMMYFUNCTION("GOOGLETRANSLATE(A5251,""en"",""hi"")"),"संपत्ति छवि # कलाकार का घर, एक प्रसिद्ध बैठता है!")</f>
        <v>संपत्ति छवि # कलाकार का घर, एक प्रसिद्ध बैठता है!</v>
      </c>
    </row>
    <row r="5252">
      <c r="A5252" s="1" t="s">
        <v>5182</v>
      </c>
      <c r="B5252" s="2" t="str">
        <f>IFERROR(__xludf.DUMMYFUNCTION("GOOGLETRANSLATE(A5252,""en"",""hi"")"),"अपनी बहन की शादी पर उज्ज्वल चमकने के लिए एक सफेद और सोना ensemble।")</f>
        <v>अपनी बहन की शादी पर उज्ज्वल चमकने के लिए एक सफेद और सोना ensemble।</v>
      </c>
    </row>
    <row r="5253">
      <c r="A5253" s="1" t="s">
        <v>5183</v>
      </c>
      <c r="B5253" s="2" t="str">
        <f>IFERROR(__xludf.DUMMYFUNCTION("GOOGLETRANSLATE(A5253,""en"",""hi"")"),"लोग फव्वारे के करीब ताज़ा करते हैं।")</f>
        <v>लोग फव्वारे के करीब ताज़ा करते हैं।</v>
      </c>
    </row>
    <row r="5254">
      <c r="A5254" s="1" t="s">
        <v>5184</v>
      </c>
      <c r="B5254" s="2" t="str">
        <f>IFERROR(__xludf.DUMMYFUNCTION("GOOGLETRANSLATE(A5254,""en"",""hi"")"),"लाल आर्मचेयर पर बैठे व्यवसायों का पोर्ट्रेट और एक नए विचार पर चर्चा")</f>
        <v>लाल आर्मचेयर पर बैठे व्यवसायों का पोर्ट्रेट और एक नए विचार पर चर्चा</v>
      </c>
    </row>
    <row r="5255">
      <c r="A5255" s="1" t="s">
        <v>5185</v>
      </c>
      <c r="B5255" s="2" t="str">
        <f>IFERROR(__xludf.DUMMYFUNCTION("GOOGLETRANSLATE(A5255,""en"",""hi"")"),"साल पहले से भित्तिचित्र अभी भी है।")</f>
        <v>साल पहले से भित्तिचित्र अभी भी है।</v>
      </c>
    </row>
    <row r="5256">
      <c r="A5256" s="1" t="s">
        <v>5186</v>
      </c>
      <c r="B5256" s="2" t="str">
        <f>IFERROR(__xludf.DUMMYFUNCTION("GOOGLETRANSLATE(A5256,""en"",""hi"")"),"हमला हुआ बस की छवि")</f>
        <v>हमला हुआ बस की छवि</v>
      </c>
    </row>
    <row r="5257">
      <c r="A5257" s="1" t="s">
        <v>5187</v>
      </c>
      <c r="B5257" s="2" t="str">
        <f>IFERROR(__xludf.DUMMYFUNCTION("GOOGLETRANSLATE(A5257,""en"",""hi"")"),"बास्केटबाल प्लेयर और स्पोर्ट्स टीम बास्केटबाल के ब्रांड के साथ प्रशंसकों को पुरस्कृत कर रही है जो छतों को पैक कर रही है और उन्हें चैंपियनशिप के करीब ला रही है।")</f>
        <v>बास्केटबाल प्लेयर और स्पोर्ट्स टीम बास्केटबाल के ब्रांड के साथ प्रशंसकों को पुरस्कृत कर रही है जो छतों को पैक कर रही है और उन्हें चैंपियनशिप के करीब ला रही है।</v>
      </c>
    </row>
    <row r="5258">
      <c r="A5258" s="1" t="s">
        <v>5188</v>
      </c>
      <c r="B5258" s="2" t="str">
        <f>IFERROR(__xludf.DUMMYFUNCTION("GOOGLETRANSLATE(A5258,""en"",""hi"")"),"इस बारिश के लिए कौन उत्साहित है?")</f>
        <v>इस बारिश के लिए कौन उत्साहित है?</v>
      </c>
    </row>
    <row r="5259">
      <c r="A5259" s="1" t="s">
        <v>5189</v>
      </c>
      <c r="B5259" s="2" t="str">
        <f>IFERROR(__xludf.DUMMYFUNCTION("GOOGLETRANSLATE(A5259,""en"",""hi"")"),"प्रतियोगिता के लिए # प्रतियोगिता")</f>
        <v>प्रतियोगिता के लिए # प्रतियोगिता</v>
      </c>
    </row>
    <row r="5260">
      <c r="A5260" s="1" t="s">
        <v>5190</v>
      </c>
      <c r="B5260" s="2" t="str">
        <f>IFERROR(__xludf.DUMMYFUNCTION("GOOGLETRANSLATE(A5260,""en"",""hi"")"),"भूखंडों और समीकरणों के साथ गणितीय निर्बाध पैटर्न आप पृष्ठभूमि स्टॉक वेक्टर के किसी भी रंग का उपयोग कर सकते हैं")</f>
        <v>भूखंडों और समीकरणों के साथ गणितीय निर्बाध पैटर्न आप पृष्ठभूमि स्टॉक वेक्टर के किसी भी रंग का उपयोग कर सकते हैं</v>
      </c>
    </row>
    <row r="5261">
      <c r="A5261" s="1" t="s">
        <v>5191</v>
      </c>
      <c r="B5261" s="2" t="str">
        <f>IFERROR(__xludf.DUMMYFUNCTION("GOOGLETRANSLATE(A5261,""en"",""hi"")"),"बाड़ के पीछे से घोड़ा स्थिर")</f>
        <v>बाड़ के पीछे से घोड़ा स्थिर</v>
      </c>
    </row>
    <row r="5262">
      <c r="A5262" s="1" t="s">
        <v>5192</v>
      </c>
      <c r="B5262" s="2" t="str">
        <f>IFERROR(__xludf.DUMMYFUNCTION("GOOGLETRANSLATE(A5262,""en"",""hi"")"),"आकाश के खिलाफ एक घोड़े का सिर")</f>
        <v>आकाश के खिलाफ एक घोड़े का सिर</v>
      </c>
    </row>
    <row r="5263">
      <c r="A5263" s="1" t="s">
        <v>5193</v>
      </c>
      <c r="B5263" s="2" t="str">
        <f>IFERROR(__xludf.DUMMYFUNCTION("GOOGLETRANSLATE(A5263,""en"",""hi"")"),"# पहले दौर के दौरान बास्केटबॉल टीम के खिलाफ प्रतिक्रिया करता है।")</f>
        <v># पहले दौर के दौरान बास्केटबॉल टीम के खिलाफ प्रतिक्रिया करता है।</v>
      </c>
    </row>
    <row r="5264">
      <c r="A5264" s="1" t="s">
        <v>5194</v>
      </c>
      <c r="B5264" s="2" t="str">
        <f>IFERROR(__xludf.DUMMYFUNCTION("GOOGLETRANSLATE(A5264,""en"",""hi"")"),"फिल्मों में व्यक्ति के रूप में अभिनेता।")</f>
        <v>फिल्मों में व्यक्ति के रूप में अभिनेता।</v>
      </c>
    </row>
    <row r="5265">
      <c r="A5265" s="1" t="s">
        <v>5195</v>
      </c>
      <c r="B5265" s="2" t="str">
        <f>IFERROR(__xludf.DUMMYFUNCTION("GOOGLETRANSLATE(A5265,""en"",""hi"")"),"एक camel कोट में एक प्लस - आकार मॉडल")</f>
        <v>एक camel कोट में एक प्लस - आकार मॉडल</v>
      </c>
    </row>
    <row r="5266">
      <c r="A5266" s="1" t="s">
        <v>5196</v>
      </c>
      <c r="B5266" s="2" t="str">
        <f>IFERROR(__xludf.DUMMYFUNCTION("GOOGLETRANSLATE(A5266,""en"",""hi"")"),"मैं अपने बालों को रंग की एक लकीर जो कोबाल्ट नीली की तरह और थोड़ा छोटा करता हूं।")</f>
        <v>मैं अपने बालों को रंग की एक लकीर जो कोबाल्ट नीली की तरह और थोड़ा छोटा करता हूं।</v>
      </c>
    </row>
    <row r="5267">
      <c r="A5267" s="1" t="s">
        <v>5197</v>
      </c>
      <c r="B5267" s="2" t="str">
        <f>IFERROR(__xludf.DUMMYFUNCTION("GOOGLETRANSLATE(A5267,""en"",""hi"")"),"भवन के पूर्व में एक दृश्य।")</f>
        <v>भवन के पूर्व में एक दृश्य।</v>
      </c>
    </row>
    <row r="5268">
      <c r="A5268" s="1" t="s">
        <v>5198</v>
      </c>
      <c r="B5268" s="2" t="str">
        <f>IFERROR(__xludf.DUMMYFUNCTION("GOOGLETRANSLATE(A5268,""en"",""hi"")"),"बाद के जोड़ों के साथ एक बड़ा चर्च।")</f>
        <v>बाद के जोड़ों के साथ एक बड़ा चर्च।</v>
      </c>
    </row>
    <row r="5269">
      <c r="A5269" s="1" t="s">
        <v>5199</v>
      </c>
      <c r="B5269" s="2" t="str">
        <f>IFERROR(__xludf.DUMMYFUNCTION("GOOGLETRANSLATE(A5269,""en"",""hi"")"),"लोग: एक व्यापार सूट में एक आदमी अपनी घड़ी को देख रहा है जैसे कि नियुक्ति के लिए देर हो चुकी है")</f>
        <v>लोग: एक व्यापार सूट में एक आदमी अपनी घड़ी को देख रहा है जैसे कि नियुक्ति के लिए देर हो चुकी है</v>
      </c>
    </row>
    <row r="5270">
      <c r="A5270" s="1" t="s">
        <v>5200</v>
      </c>
      <c r="B5270" s="2" t="str">
        <f>IFERROR(__xludf.DUMMYFUNCTION("GOOGLETRANSLATE(A5270,""en"",""hi"")"),"प्रीमियर में व्यक्ति के साथ राजनेता")</f>
        <v>प्रीमियर में व्यक्ति के साथ राजनेता</v>
      </c>
    </row>
    <row r="5271">
      <c r="A5271" s="1" t="s">
        <v>220</v>
      </c>
      <c r="B5271" s="2" t="str">
        <f>IFERROR(__xludf.DUMMYFUNCTION("GOOGLETRANSLATE(A5271,""en"",""hi"")"),"अभिनेता प्रीमियर पर आता है")</f>
        <v>अभिनेता प्रीमियर पर आता है</v>
      </c>
    </row>
    <row r="5272">
      <c r="A5272" s="1" t="s">
        <v>5201</v>
      </c>
      <c r="B5272" s="2" t="str">
        <f>IFERROR(__xludf.DUMMYFUNCTION("GOOGLETRANSLATE(A5272,""en"",""hi"")"),"रोड साइन का इस्तेमाल विषम कैलेंडर दिनों पर कोई पार्किंग नहीं किया गया।")</f>
        <v>रोड साइन का इस्तेमाल विषम कैलेंडर दिनों पर कोई पार्किंग नहीं किया गया।</v>
      </c>
    </row>
    <row r="5273">
      <c r="A5273" s="1" t="s">
        <v>5202</v>
      </c>
      <c r="B5273" s="2" t="str">
        <f>IFERROR(__xludf.DUMMYFUNCTION("GOOGLETRANSLATE(A5273,""en"",""hi"")"),"एक नीले आकाश, सूर्य और हरी घास के साथ वेक्टर पृष्ठभूमि का रास्टर संस्करण")</f>
        <v>एक नीले आकाश, सूर्य और हरी घास के साथ वेक्टर पृष्ठभूमि का रास्टर संस्करण</v>
      </c>
    </row>
    <row r="5274">
      <c r="A5274" s="1" t="s">
        <v>5203</v>
      </c>
      <c r="B5274" s="2" t="str">
        <f>IFERROR(__xludf.DUMMYFUNCTION("GOOGLETRANSLATE(A5274,""en"",""hi"")"),"कौन सेलिब्रिटी की तरह त्वचा चाहता है? मैं इस उत्पाद को बेचने के लिए बहुत उत्साहित हूं!")</f>
        <v>कौन सेलिब्रिटी की तरह त्वचा चाहता है? मैं इस उत्पाद को बेचने के लिए बहुत उत्साहित हूं!</v>
      </c>
    </row>
    <row r="5275">
      <c r="A5275" s="1" t="s">
        <v>5204</v>
      </c>
      <c r="B5275" s="2" t="str">
        <f>IFERROR(__xludf.DUMMYFUNCTION("GOOGLETRANSLATE(A5275,""en"",""hi"")"),"एक हथेली के पेड़ की रंगीन छवि, हरी प्राकृतिक पृष्ठभूमि")</f>
        <v>एक हथेली के पेड़ की रंगीन छवि, हरी प्राकृतिक पृष्ठभूमि</v>
      </c>
    </row>
    <row r="5276">
      <c r="A5276" s="1" t="s">
        <v>5205</v>
      </c>
      <c r="B5276" s="2" t="str">
        <f>IFERROR(__xludf.DUMMYFUNCTION("GOOGLETRANSLATE(A5276,""en"",""hi"")"),"सुंदर युवा लड़की मेयोनेज़ के साथ कुछ फ्रेंच फ्राइज़ खा रही है")</f>
        <v>सुंदर युवा लड़की मेयोनेज़ के साथ कुछ फ्रेंच फ्राइज़ खा रही है</v>
      </c>
    </row>
    <row r="5277">
      <c r="A5277" s="1" t="s">
        <v>5206</v>
      </c>
      <c r="B5277" s="2" t="str">
        <f>IFERROR(__xludf.DUMMYFUNCTION("GOOGLETRANSLATE(A5277,""en"",""hi"")"),"एक केक की छवि एक खाद्य छवि के साथ लागू")</f>
        <v>एक केक की छवि एक खाद्य छवि के साथ लागू</v>
      </c>
    </row>
    <row r="5278">
      <c r="A5278" s="1" t="s">
        <v>5207</v>
      </c>
      <c r="B5278" s="2" t="str">
        <f>IFERROR(__xludf.DUMMYFUNCTION("GOOGLETRANSLATE(A5278,""en"",""hi"")"),"एक माइक्रोफोन में गायन आदमी")</f>
        <v>एक माइक्रोफोन में गायन आदमी</v>
      </c>
    </row>
    <row r="5279">
      <c r="A5279" s="1" t="s">
        <v>5208</v>
      </c>
      <c r="B5279" s="2" t="str">
        <f>IFERROR(__xludf.DUMMYFUNCTION("GOOGLETRANSLATE(A5279,""en"",""hi"")"),"गुब्बारे और रिबन ने डांस फ्लोर के ऊपर छत को रेखांकित किया।")</f>
        <v>गुब्बारे और रिबन ने डांस फ्लोर के ऊपर छत को रेखांकित किया।</v>
      </c>
    </row>
    <row r="5280">
      <c r="A5280" s="1" t="s">
        <v>5209</v>
      </c>
      <c r="B5280" s="2" t="str">
        <f>IFERROR(__xludf.DUMMYFUNCTION("GOOGLETRANSLATE(A5280,""en"",""hi"")"),"व्यक्ति दिखाने के लिए नेतृत्व किया")</f>
        <v>व्यक्ति दिखाने के लिए नेतृत्व किया</v>
      </c>
    </row>
    <row r="5281">
      <c r="A5281" s="1" t="s">
        <v>5210</v>
      </c>
      <c r="B5281" s="2" t="str">
        <f>IFERROR(__xludf.DUMMYFUNCTION("GOOGLETRANSLATE(A5281,""en"",""hi"")"),"पॉप कलाकार ने प्रदर्शन किया है")</f>
        <v>पॉप कलाकार ने प्रदर्शन किया है</v>
      </c>
    </row>
    <row r="5282">
      <c r="A5282" s="1" t="s">
        <v>5211</v>
      </c>
      <c r="B5282" s="2" t="str">
        <f>IFERROR(__xludf.DUMMYFUNCTION("GOOGLETRANSLATE(A5282,""en"",""hi"")"),"जोड़ों को उनके चुने हुए फोटोग्राफर से निराश होने के बाद अपने शादी के दिन का अवसर मिला है")</f>
        <v>जोड़ों को उनके चुने हुए फोटोग्राफर से निराश होने के बाद अपने शादी के दिन का अवसर मिला है</v>
      </c>
    </row>
    <row r="5283">
      <c r="A5283" s="1" t="s">
        <v>5212</v>
      </c>
      <c r="B5283" s="2" t="str">
        <f>IFERROR(__xludf.DUMMYFUNCTION("GOOGLETRANSLATE(A5283,""en"",""hi"")"),"व्यक्ति रविवार को 120 वीं वर्षगांठ समारोह में भोजन शुरू करने से पहले भोजन को आशीर्वाद देता है।")</f>
        <v>व्यक्ति रविवार को 120 वीं वर्षगांठ समारोह में भोजन शुरू करने से पहले भोजन को आशीर्वाद देता है।</v>
      </c>
    </row>
    <row r="5284">
      <c r="A5284" s="1" t="s">
        <v>5213</v>
      </c>
      <c r="B5284" s="2" t="str">
        <f>IFERROR(__xludf.DUMMYFUNCTION("GOOGLETRANSLATE(A5284,""en"",""hi"")"),"एक कप सुगंधित चाय के साथ वेक्टर चित्रण")</f>
        <v>एक कप सुगंधित चाय के साथ वेक्टर चित्रण</v>
      </c>
    </row>
    <row r="5285">
      <c r="A5285" s="1" t="s">
        <v>5214</v>
      </c>
      <c r="B5285" s="2" t="str">
        <f>IFERROR(__xludf.DUMMYFUNCTION("GOOGLETRANSLATE(A5285,""en"",""hi"")"),"एक देश के रसोई में कुत्ता")</f>
        <v>एक देश के रसोई में कुत्ता</v>
      </c>
    </row>
    <row r="5286">
      <c r="A5286" s="1" t="s">
        <v>5215</v>
      </c>
      <c r="B5286" s="2" t="str">
        <f>IFERROR(__xludf.DUMMYFUNCTION("GOOGLETRANSLATE(A5286,""en"",""hi"")"),"बर्फ में ग्रामीण बर्बाद")</f>
        <v>बर्फ में ग्रामीण बर्बाद</v>
      </c>
    </row>
    <row r="5287">
      <c r="A5287" s="1" t="s">
        <v>5216</v>
      </c>
      <c r="B5287" s="2" t="str">
        <f>IFERROR(__xludf.DUMMYFUNCTION("GOOGLETRANSLATE(A5287,""en"",""hi"")"),"मैच के दौरान फुटबॉल खिलाड़ी")</f>
        <v>मैच के दौरान फुटबॉल खिलाड़ी</v>
      </c>
    </row>
    <row r="5288">
      <c r="A5288" s="1" t="s">
        <v>5217</v>
      </c>
      <c r="B5288" s="2" t="str">
        <f>IFERROR(__xludf.DUMMYFUNCTION("GOOGLETRANSLATE(A5288,""en"",""hi"")"),"सर्पेन्टिन पर्वत पर एक कार ड्राइविंग")</f>
        <v>सर्पेन्टिन पर्वत पर एक कार ड्राइविंग</v>
      </c>
    </row>
    <row r="5289">
      <c r="A5289" s="1" t="s">
        <v>5218</v>
      </c>
      <c r="B5289" s="2" t="str">
        <f>IFERROR(__xludf.DUMMYFUNCTION("GOOGLETRANSLATE(A5289,""en"",""hi"")"),"जैज़ कलाकार मंच पर प्रदर्शन करता है")</f>
        <v>जैज़ कलाकार मंच पर प्रदर्शन करता है</v>
      </c>
    </row>
    <row r="5290">
      <c r="A5290" s="1" t="s">
        <v>5219</v>
      </c>
      <c r="B5290" s="2" t="str">
        <f>IFERROR(__xludf.DUMMYFUNCTION("GOOGLETRANSLATE(A5290,""en"",""hi"")"),"फुटबॉल टीम के रूप में जाल चैंपियनशिप में सुरक्षित कीमती जीत")</f>
        <v>फुटबॉल टीम के रूप में जाल चैंपियनशिप में सुरक्षित कीमती जीत</v>
      </c>
    </row>
    <row r="5291">
      <c r="A5291" s="1" t="s">
        <v>5220</v>
      </c>
      <c r="B5291" s="2" t="str">
        <f>IFERROR(__xludf.DUMMYFUNCTION("GOOGLETRANSLATE(A5291,""en"",""hi"")"),"लेखक के चित्र, वेक्टर के साथ काव्य पाठ के लिए टेम्पलेट")</f>
        <v>लेखक के चित्र, वेक्टर के साथ काव्य पाठ के लिए टेम्पलेट</v>
      </c>
    </row>
    <row r="5292">
      <c r="A5292" s="1" t="s">
        <v>5221</v>
      </c>
      <c r="B5292" s="2" t="str">
        <f>IFERROR(__xludf.DUMMYFUNCTION("GOOGLETRANSLATE(A5292,""en"",""hi"")"),"पुष्प पैटर्न flourish tilled ओरिएंटल जातीय पृष्ठभूमि।")</f>
        <v>पुष्प पैटर्न flourish tilled ओरिएंटल जातीय पृष्ठभूमि।</v>
      </c>
    </row>
    <row r="5293">
      <c r="A5293" s="1" t="s">
        <v>5222</v>
      </c>
      <c r="B5293" s="2" t="str">
        <f>IFERROR(__xludf.DUMMYFUNCTION("GOOGLETRANSLATE(A5293,""en"",""hi"")"),"बाथरूम में हाथ से चित्रित सिंक यह आपके दांतों को ब्रश करने के लिए सुखद बनाता है।")</f>
        <v>बाथरूम में हाथ से चित्रित सिंक यह आपके दांतों को ब्रश करने के लिए सुखद बनाता है।</v>
      </c>
    </row>
    <row r="5294">
      <c r="A5294" s="1" t="s">
        <v>5223</v>
      </c>
      <c r="B5294" s="2" t="str">
        <f>IFERROR(__xludf.DUMMYFUNCTION("GOOGLETRANSLATE(A5294,""en"",""hi"")"),"सामने के व्यक्ति द्वारा पुरस्कार विजेता मूर्तिकला।")</f>
        <v>सामने के व्यक्ति द्वारा पुरस्कार विजेता मूर्तिकला।</v>
      </c>
    </row>
    <row r="5295">
      <c r="A5295" s="1" t="s">
        <v>5224</v>
      </c>
      <c r="B5295" s="2" t="str">
        <f>IFERROR(__xludf.DUMMYFUNCTION("GOOGLETRANSLATE(A5295,""en"",""hi"")"),"सूर्यास्त में पहाड़ों में एक छोटे से गाँव के पास उड़ान भरना")</f>
        <v>सूर्यास्त में पहाड़ों में एक छोटे से गाँव के पास उड़ान भरना</v>
      </c>
    </row>
    <row r="5296">
      <c r="A5296" s="1" t="s">
        <v>5225</v>
      </c>
      <c r="B5296" s="2" t="str">
        <f>IFERROR(__xludf.DUMMYFUNCTION("GOOGLETRANSLATE(A5296,""en"",""hi"")"),"पुरुष एक बार में एक दृश्य फिल्मा रहे हैं, हालांकि यह साल के रूप में देखने के लिए सेट है।")</f>
        <v>पुरुष एक बार में एक दृश्य फिल्मा रहे हैं, हालांकि यह साल के रूप में देखने के लिए सेट है।</v>
      </c>
    </row>
    <row r="5297">
      <c r="A5297" s="1" t="s">
        <v>5226</v>
      </c>
      <c r="B5297" s="2" t="str">
        <f>IFERROR(__xludf.DUMMYFUNCTION("GOOGLETRANSLATE(A5297,""en"",""hi"")"),"समुद्र तटों के करीब सुंदर विला, बेडरूम के साथ, लोगों को सोता है")</f>
        <v>समुद्र तटों के करीब सुंदर विला, बेडरूम के साथ, लोगों को सोता है</v>
      </c>
    </row>
    <row r="5298">
      <c r="A5298" s="1" t="s">
        <v>5227</v>
      </c>
      <c r="B5298" s="2" t="str">
        <f>IFERROR(__xludf.DUMMYFUNCTION("GOOGLETRANSLATE(A5298,""en"",""hi"")"),"बर्फ़ीला तूफ़ान के बाद")</f>
        <v>बर्फ़ीला तूफ़ान के बाद</v>
      </c>
    </row>
    <row r="5299">
      <c r="A5299" s="1" t="s">
        <v>5228</v>
      </c>
      <c r="B5299" s="2" t="str">
        <f>IFERROR(__xludf.DUMMYFUNCTION("GOOGLETRANSLATE(A5299,""en"",""hi"")"),"यह तस्वीर तारों के साथ एक छोटा सा बॉक्स दिखाती है।")</f>
        <v>यह तस्वीर तारों के साथ एक छोटा सा बॉक्स दिखाती है।</v>
      </c>
    </row>
    <row r="5300">
      <c r="A5300" s="1" t="s">
        <v>5229</v>
      </c>
      <c r="B5300" s="2" t="str">
        <f>IFERROR(__xludf.DUMMYFUNCTION("GOOGLETRANSLATE(A5300,""en"",""hi"")"),"पहाड़ों में युगल लंबी पैदल यात्रा का पोर्ट्रेट")</f>
        <v>पहाड़ों में युगल लंबी पैदल यात्रा का पोर्ट्रेट</v>
      </c>
    </row>
    <row r="5301">
      <c r="A5301" s="1" t="s">
        <v>5230</v>
      </c>
      <c r="B5301" s="2" t="str">
        <f>IFERROR(__xludf.DUMMYFUNCTION("GOOGLETRANSLATE(A5301,""en"",""hi"")"),"सुंदर मेंढकों के साथ दिनांक कार्ड को सहेजें।")</f>
        <v>सुंदर मेंढकों के साथ दिनांक कार्ड को सहेजें।</v>
      </c>
    </row>
    <row r="5302">
      <c r="A5302" s="1" t="s">
        <v>5231</v>
      </c>
      <c r="B5302" s="2" t="str">
        <f>IFERROR(__xludf.DUMMYFUNCTION("GOOGLETRANSLATE(A5302,""en"",""hi"")"),"एक अभियान शिविर स्थापित करता है")</f>
        <v>एक अभियान शिविर स्थापित करता है</v>
      </c>
    </row>
    <row r="5303">
      <c r="A5303" s="1" t="s">
        <v>5232</v>
      </c>
      <c r="B5303" s="2" t="str">
        <f>IFERROR(__xludf.DUMMYFUNCTION("GOOGLETRANSLATE(A5303,""en"",""hi"")"),"कैन और सुपरमार्केट शेल्फ पर पैक किया गया।")</f>
        <v>कैन और सुपरमार्केट शेल्फ पर पैक किया गया।</v>
      </c>
    </row>
    <row r="5304">
      <c r="A5304" s="1" t="s">
        <v>5233</v>
      </c>
      <c r="B5304" s="2" t="str">
        <f>IFERROR(__xludf.DUMMYFUNCTION("GOOGLETRANSLATE(A5304,""en"",""hi"")"),"ऑपरेटिंग रूम में रोशनी")</f>
        <v>ऑपरेटिंग रूम में रोशनी</v>
      </c>
    </row>
    <row r="5305">
      <c r="A5305" s="1" t="s">
        <v>5234</v>
      </c>
      <c r="B5305" s="2" t="str">
        <f>IFERROR(__xludf.DUMMYFUNCTION("GOOGLETRANSLATE(A5305,""en"",""hi"")"),"एक क्षेत्र में एक भूरे रंग के घोड़े की सवारी पर किशोर लड़की एक सबक के दौरान निर्देश प्राप्त करती है")</f>
        <v>एक क्षेत्र में एक भूरे रंग के घोड़े की सवारी पर किशोर लड़की एक सबक के दौरान निर्देश प्राप्त करती है</v>
      </c>
    </row>
    <row r="5306">
      <c r="A5306" s="1" t="s">
        <v>5235</v>
      </c>
      <c r="B5306" s="2" t="str">
        <f>IFERROR(__xludf.DUMMYFUNCTION("GOOGLETRANSLATE(A5306,""en"",""hi"")"),"रोवर छात्रों के लिए ऑटोग्राफ पर हस्ताक्षर करने के लिए खुश है।")</f>
        <v>रोवर छात्रों के लिए ऑटोग्राफ पर हस्ताक्षर करने के लिए खुश है।</v>
      </c>
    </row>
    <row r="5307">
      <c r="A5307" s="1" t="s">
        <v>5236</v>
      </c>
      <c r="B5307" s="2" t="str">
        <f>IFERROR(__xludf.DUMMYFUNCTION("GOOGLETRANSLATE(A5307,""en"",""hi"")"),"पहाड़ में एक छोटा झटका")</f>
        <v>पहाड़ में एक छोटा झटका</v>
      </c>
    </row>
    <row r="5308">
      <c r="A5308" s="1" t="s">
        <v>5237</v>
      </c>
      <c r="B5308" s="2" t="str">
        <f>IFERROR(__xludf.DUMMYFUNCTION("GOOGLETRANSLATE(A5308,""en"",""hi"")"),"समाचार पत्र: परिवार पुरुष: उसकी पत्नी और उनके एकमात्र बेटे")</f>
        <v>समाचार पत्र: परिवार पुरुष: उसकी पत्नी और उनके एकमात्र बेटे</v>
      </c>
    </row>
    <row r="5309">
      <c r="A5309" s="1" t="s">
        <v>5238</v>
      </c>
      <c r="B5309" s="2" t="str">
        <f>IFERROR(__xludf.DUMMYFUNCTION("GOOGLETRANSLATE(A5309,""en"",""hi"")"),"मैं मैच के बाद फुटबॉल खिलाड़ी जीत मनाता हूं।")</f>
        <v>मैं मैच के बाद फुटबॉल खिलाड़ी जीत मनाता हूं।</v>
      </c>
    </row>
    <row r="5310">
      <c r="A5310" s="1" t="s">
        <v>5239</v>
      </c>
      <c r="B5310" s="2" t="str">
        <f>IFERROR(__xludf.DUMMYFUNCTION("GOOGLETRANSLATE(A5310,""en"",""hi"")"),"अपनी पत्नी के साथ शेफ फिल्म प्रीमियर में भाग लेता है")</f>
        <v>अपनी पत्नी के साथ शेफ फिल्म प्रीमियर में भाग लेता है</v>
      </c>
    </row>
    <row r="5311">
      <c r="A5311" s="1" t="s">
        <v>5240</v>
      </c>
      <c r="B5311" s="2" t="str">
        <f>IFERROR(__xludf.DUMMYFUNCTION("GOOGLETRANSLATE(A5311,""en"",""hi"")"),"एक सफेद पृष्ठभूमि पर पुराने लोगों का वेक्टर सिल्हूट।")</f>
        <v>एक सफेद पृष्ठभूमि पर पुराने लोगों का वेक्टर सिल्हूट।</v>
      </c>
    </row>
    <row r="5312">
      <c r="A5312" s="1" t="s">
        <v>5241</v>
      </c>
      <c r="B5312" s="2" t="str">
        <f>IFERROR(__xludf.DUMMYFUNCTION("GOOGLETRANSLATE(A5312,""en"",""hi"")"),"वीडियो कैमरा के साथ केबल संगत")</f>
        <v>वीडियो कैमरा के साथ केबल संगत</v>
      </c>
    </row>
    <row r="5313">
      <c r="A5313" s="1" t="s">
        <v>5242</v>
      </c>
      <c r="B5313" s="2" t="str">
        <f>IFERROR(__xludf.DUMMYFUNCTION("GOOGLETRANSLATE(A5313,""en"",""hi"")"),"बहुत सुंदर - पत्तियों से लटकने वाली पुरानी बोतलों में सफेद खिलता है")</f>
        <v>बहुत सुंदर - पत्तियों से लटकने वाली पुरानी बोतलों में सफेद खिलता है</v>
      </c>
    </row>
    <row r="5314">
      <c r="A5314" s="1" t="s">
        <v>5243</v>
      </c>
      <c r="B5314" s="2" t="str">
        <f>IFERROR(__xludf.DUMMYFUNCTION("GOOGLETRANSLATE(A5314,""en"",""hi"")"),"पानी के निकायों पर ग्लाइडिंग")</f>
        <v>पानी के निकायों पर ग्लाइडिंग</v>
      </c>
    </row>
    <row r="5315">
      <c r="A5315" s="1" t="s">
        <v>5244</v>
      </c>
      <c r="B5315" s="2" t="str">
        <f>IFERROR(__xludf.DUMMYFUNCTION("GOOGLETRANSLATE(A5315,""en"",""hi"")"),"कभी-कभी मैं एक ही चेहरे को मेरे कुत्ते के रूप में बनाने की कोशिश करता हूं।")</f>
        <v>कभी-कभी मैं एक ही चेहरे को मेरे कुत्ते के रूप में बनाने की कोशिश करता हूं।</v>
      </c>
    </row>
    <row r="5316">
      <c r="A5316" s="1" t="s">
        <v>5245</v>
      </c>
      <c r="B5316" s="2" t="str">
        <f>IFERROR(__xludf.DUMMYFUNCTION("GOOGLETRANSLATE(A5316,""en"",""hi"")"),"अपने विध्वंस से पहले के दिन")</f>
        <v>अपने विध्वंस से पहले के दिन</v>
      </c>
    </row>
    <row r="5317">
      <c r="A5317" s="1" t="s">
        <v>5246</v>
      </c>
      <c r="B5317" s="2" t="str">
        <f>IFERROR(__xludf.DUMMYFUNCTION("GOOGLETRANSLATE(A5317,""en"",""hi"")"),"संपत्ति पर भव्य घर")</f>
        <v>संपत्ति पर भव्य घर</v>
      </c>
    </row>
    <row r="5318">
      <c r="A5318" s="1" t="s">
        <v>5247</v>
      </c>
      <c r="B5318" s="2" t="str">
        <f>IFERROR(__xludf.DUMMYFUNCTION("GOOGLETRANSLATE(A5318,""en"",""hi"")"),"फिल्म निर्देशक रोमांटिक कॉमेडी फिल्म के प्रीमियर में भाग लेता है")</f>
        <v>फिल्म निर्देशक रोमांटिक कॉमेडी फिल्म के प्रीमियर में भाग लेता है</v>
      </c>
    </row>
    <row r="5319">
      <c r="A5319" s="1" t="s">
        <v>5248</v>
      </c>
      <c r="B5319" s="2" t="str">
        <f>IFERROR(__xludf.DUMMYFUNCTION("GOOGLETRANSLATE(A5319,""en"",""hi"")"),"एक बगीचे के केंद्र में पौधों के साथ ट्रॉली")</f>
        <v>एक बगीचे के केंद्र में पौधों के साथ ट्रॉली</v>
      </c>
    </row>
    <row r="5320">
      <c r="A5320" s="1" t="s">
        <v>5249</v>
      </c>
      <c r="B5320" s="2" t="str">
        <f>IFERROR(__xludf.DUMMYFUNCTION("GOOGLETRANSLATE(A5320,""en"",""hi"")"),"डिटेक्टीव फुटबॉल टीम के खिलाफ मैच के दौरान गेंद को हेड करता है।")</f>
        <v>डिटेक्टीव फुटबॉल टीम के खिलाफ मैच के दौरान गेंद को हेड करता है।</v>
      </c>
    </row>
    <row r="5321">
      <c r="A5321" s="1" t="s">
        <v>5250</v>
      </c>
      <c r="B5321" s="2" t="str">
        <f>IFERROR(__xludf.DUMMYFUNCTION("GOOGLETRANSLATE(A5321,""en"",""hi"")"),"विज्ञान कथा टीवी कार्यक्रम देखते समय क्या खाना चाहिए।")</f>
        <v>विज्ञान कथा टीवी कार्यक्रम देखते समय क्या खाना चाहिए।</v>
      </c>
    </row>
    <row r="5322">
      <c r="A5322" s="1" t="s">
        <v>5251</v>
      </c>
      <c r="B5322" s="2" t="str">
        <f>IFERROR(__xludf.DUMMYFUNCTION("GOOGLETRANSLATE(A5322,""en"",""hi"")"),"जंगल में क्रिसमस शीतकालीन परिदृश्य")</f>
        <v>जंगल में क्रिसमस शीतकालीन परिदृश्य</v>
      </c>
    </row>
    <row r="5323">
      <c r="A5323" s="1" t="s">
        <v>5252</v>
      </c>
      <c r="B5323" s="2" t="str">
        <f>IFERROR(__xludf.DUMMYFUNCTION("GOOGLETRANSLATE(A5323,""en"",""hi"")"),"उड़ान पक्षियों का झुंड।")</f>
        <v>उड़ान पक्षियों का झुंड।</v>
      </c>
    </row>
    <row r="5324">
      <c r="A5324" s="1" t="s">
        <v>5253</v>
      </c>
      <c r="B5324" s="2" t="str">
        <f>IFERROR(__xludf.DUMMYFUNCTION("GOOGLETRANSLATE(A5324,""en"",""hi"")"),"संपत्ति छवि # बड़ी संपत्ति, समुद्र तट के विपरीत, केंद्र।")</f>
        <v>संपत्ति छवि # बड़ी संपत्ति, समुद्र तट के विपरीत, केंद्र।</v>
      </c>
    </row>
    <row r="5325">
      <c r="A5325" s="1" t="s">
        <v>5254</v>
      </c>
      <c r="B5325" s="2" t="str">
        <f>IFERROR(__xludf.DUMMYFUNCTION("GOOGLETRANSLATE(A5325,""en"",""hi"")"),"कांस्य कवर गेट का एक बंद दृश्य")</f>
        <v>कांस्य कवर गेट का एक बंद दृश्य</v>
      </c>
    </row>
    <row r="5326">
      <c r="A5326" s="1" t="s">
        <v>5255</v>
      </c>
      <c r="B5326" s="2" t="str">
        <f>IFERROR(__xludf.DUMMYFUNCTION("GOOGLETRANSLATE(A5326,""en"",""hi"")"),"एक सफेद पृष्ठभूमि के सामने पशु")</f>
        <v>एक सफेद पृष्ठभूमि के सामने पशु</v>
      </c>
    </row>
    <row r="5327">
      <c r="A5327" s="1" t="s">
        <v>5256</v>
      </c>
      <c r="B5327" s="2" t="str">
        <f>IFERROR(__xludf.DUMMYFUNCTION("GOOGLETRANSLATE(A5327,""en"",""hi"")"),"लाल कालीन पर देश कलाकार अच्छा लग रहा है!")</f>
        <v>लाल कालीन पर देश कलाकार अच्छा लग रहा है!</v>
      </c>
    </row>
    <row r="5328">
      <c r="A5328" s="1" t="s">
        <v>5257</v>
      </c>
      <c r="B5328" s="2" t="str">
        <f>IFERROR(__xludf.DUMMYFUNCTION("GOOGLETRANSLATE(A5328,""en"",""hi"")"),"कौन सा रिटर्निंग एक्ट संक्षेप में मंच से बोतलबंद था?")</f>
        <v>कौन सा रिटर्निंग एक्ट संक्षेप में मंच से बोतलबंद था?</v>
      </c>
    </row>
    <row r="5329">
      <c r="A5329" s="1" t="s">
        <v>5258</v>
      </c>
      <c r="B5329" s="2" t="str">
        <f>IFERROR(__xludf.DUMMYFUNCTION("GOOGLETRANSLATE(A5329,""en"",""hi"")"),"इसे नीचे छोटी या लंबी आस्तीन के साथ पहनें")</f>
        <v>इसे नीचे छोटी या लंबी आस्तीन के साथ पहनें</v>
      </c>
    </row>
    <row r="5330">
      <c r="A5330" s="1" t="s">
        <v>5259</v>
      </c>
      <c r="B5330" s="2" t="str">
        <f>IFERROR(__xludf.DUMMYFUNCTION("GOOGLETRANSLATE(A5330,""en"",""hi"")"),"ट्रेकर्स चट्टानों और धारा के साथ पहाड़ों के माध्यम से चलते हैं")</f>
        <v>ट्रेकर्स चट्टानों और धारा के साथ पहाड़ों के माध्यम से चलते हैं</v>
      </c>
    </row>
    <row r="5331">
      <c r="A5331" s="1" t="s">
        <v>5260</v>
      </c>
      <c r="B5331" s="2" t="str">
        <f>IFERROR(__xludf.DUMMYFUNCTION("GOOGLETRANSLATE(A5331,""en"",""hi"")"),"फीता नीचे किनारे पर सिलवाया।")</f>
        <v>फीता नीचे किनारे पर सिलवाया।</v>
      </c>
    </row>
    <row r="5332">
      <c r="A5332" s="1" t="s">
        <v>5261</v>
      </c>
      <c r="B5332" s="2" t="str">
        <f>IFERROR(__xludf.DUMMYFUNCTION("GOOGLETRANSLATE(A5332,""en"",""hi"")"),"कंकाल ने अपने मिनी को अपने पसंदीदा रेस्तरां में से एक के बाहर पार्क किया था।")</f>
        <v>कंकाल ने अपने मिनी को अपने पसंदीदा रेस्तरां में से एक के बाहर पार्क किया था।</v>
      </c>
    </row>
    <row r="5333">
      <c r="A5333" s="1" t="s">
        <v>5262</v>
      </c>
      <c r="B5333" s="2" t="str">
        <f>IFERROR(__xludf.DUMMYFUNCTION("GOOGLETRANSLATE(A5333,""en"",""hi"")"),"दर्शक एक हवाई प्रदर्शन देखते हैं।")</f>
        <v>दर्शक एक हवाई प्रदर्शन देखते हैं।</v>
      </c>
    </row>
    <row r="5334">
      <c r="A5334" s="1" t="s">
        <v>5263</v>
      </c>
      <c r="B5334" s="2" t="str">
        <f>IFERROR(__xludf.DUMMYFUNCTION("GOOGLETRANSLATE(A5334,""en"",""hi"")"),"थोड़ा जैतून का तेल के साथ चढ़ाया पकवान।")</f>
        <v>थोड़ा जैतून का तेल के साथ चढ़ाया पकवान।</v>
      </c>
    </row>
    <row r="5335">
      <c r="A5335" s="1" t="s">
        <v>5264</v>
      </c>
      <c r="B5335" s="2" t="str">
        <f>IFERROR(__xludf.DUMMYFUNCTION("GOOGLETRANSLATE(A5335,""en"",""hi"")"),"बेडरूम: लड़कियों के लिए गहरे नीले बेडरूम विशाल लाइट हार्डवुड क्षेत्र के आसनों के लिए")</f>
        <v>बेडरूम: लड़कियों के लिए गहरे नीले बेडरूम विशाल लाइट हार्डवुड क्षेत्र के आसनों के लिए</v>
      </c>
    </row>
    <row r="5336">
      <c r="A5336" s="1" t="s">
        <v>5265</v>
      </c>
      <c r="B5336" s="2" t="str">
        <f>IFERROR(__xludf.DUMMYFUNCTION("GOOGLETRANSLATE(A5336,""en"",""hi"")"),"मंच पर प्रदर्शन करने वाले नरम रॉक कलाकार")</f>
        <v>मंच पर प्रदर्शन करने वाले नरम रॉक कलाकार</v>
      </c>
    </row>
    <row r="5337">
      <c r="A5337" s="1" t="s">
        <v>5266</v>
      </c>
      <c r="B5337" s="2" t="str">
        <f>IFERROR(__xludf.DUMMYFUNCTION("GOOGLETRANSLATE(A5337,""en"",""hi"")"),"पुल के तहत ऑटोमोबाइल मॉडल")</f>
        <v>पुल के तहत ऑटोमोबाइल मॉडल</v>
      </c>
    </row>
    <row r="5338">
      <c r="A5338" s="1" t="s">
        <v>5267</v>
      </c>
      <c r="B5338" s="2" t="str">
        <f>IFERROR(__xludf.DUMMYFUNCTION("GOOGLETRANSLATE(A5338,""en"",""hi"")"),"व्यंजन: हम आपके घर पर खाना बनाना करेंगे!")</f>
        <v>व्यंजन: हम आपके घर पर खाना बनाना करेंगे!</v>
      </c>
    </row>
    <row r="5339">
      <c r="A5339" s="1" t="s">
        <v>5268</v>
      </c>
      <c r="B5339" s="2" t="str">
        <f>IFERROR(__xludf.DUMMYFUNCTION("GOOGLETRANSLATE(A5339,""en"",""hi"")"),"सोफे पर एक तकिया लड़ाई होने वाली युगल")</f>
        <v>सोफे पर एक तकिया लड़ाई होने वाली युगल</v>
      </c>
    </row>
    <row r="5340">
      <c r="A5340" s="1" t="s">
        <v>5269</v>
      </c>
      <c r="B5340" s="2" t="str">
        <f>IFERROR(__xludf.DUMMYFUNCTION("GOOGLETRANSLATE(A5340,""en"",""hi"")"),"एक स्नेयर ड्रम का विवरण")</f>
        <v>एक स्नेयर ड्रम का विवरण</v>
      </c>
    </row>
    <row r="5341">
      <c r="A5341" s="1" t="s">
        <v>5270</v>
      </c>
      <c r="B5341" s="2" t="str">
        <f>IFERROR(__xludf.DUMMYFUNCTION("GOOGLETRANSLATE(A5341,""en"",""hi"")"),"स्क्रीन पर सॉफ्टवेयर के साथ लैपटॉप")</f>
        <v>स्क्रीन पर सॉफ्टवेयर के साथ लैपटॉप</v>
      </c>
    </row>
    <row r="5342">
      <c r="A5342" s="1" t="s">
        <v>5271</v>
      </c>
      <c r="B5342" s="2" t="str">
        <f>IFERROR(__xludf.DUMMYFUNCTION("GOOGLETRANSLATE(A5342,""en"",""hi"")"),"व्यक्ति अपने घुटनों पर गिर जाता है क्योंकि काल्पनिक सेटिंग एक पंक्ति में चौथे वर्ष के लिए पिछले आठ फुटबॉल प्रतियोगिता तक पहुंचने में विफल रही")</f>
        <v>व्यक्ति अपने घुटनों पर गिर जाता है क्योंकि काल्पनिक सेटिंग एक पंक्ति में चौथे वर्ष के लिए पिछले आठ फुटबॉल प्रतियोगिता तक पहुंचने में विफल रही</v>
      </c>
    </row>
    <row r="5343">
      <c r="A5343" s="1" t="s">
        <v>5272</v>
      </c>
      <c r="B5343" s="2" t="str">
        <f>IFERROR(__xludf.DUMMYFUNCTION("GOOGLETRANSLATE(A5343,""en"",""hi"")"),"प्रतिलिपि अंतरिक्ष के साथ सफेद पृष्ठभूमि पर परीक्षण ट्यूबों की एक टाय से नमूने लेने वाले यांत्रिक हथियारों के साथ एक स्वचालित प्रयोगशाला की 3 डी एनीमेशन।")</f>
        <v>प्रतिलिपि अंतरिक्ष के साथ सफेद पृष्ठभूमि पर परीक्षण ट्यूबों की एक टाय से नमूने लेने वाले यांत्रिक हथियारों के साथ एक स्वचालित प्रयोगशाला की 3 डी एनीमेशन।</v>
      </c>
    </row>
    <row r="5344">
      <c r="A5344" s="1" t="s">
        <v>5273</v>
      </c>
      <c r="B5344" s="2" t="str">
        <f>IFERROR(__xludf.DUMMYFUNCTION("GOOGLETRANSLATE(A5344,""en"",""hi"")"),"सर्फ एक खाड़ी में रोल करता है।")</f>
        <v>सर्फ एक खाड़ी में रोल करता है।</v>
      </c>
    </row>
    <row r="5345">
      <c r="A5345" s="1" t="s">
        <v>5274</v>
      </c>
      <c r="B5345" s="2" t="str">
        <f>IFERROR(__xludf.DUMMYFUNCTION("GOOGLETRANSLATE(A5345,""en"",""hi"")"),"1960 और 1970 के दशक में संगठन")</f>
        <v>1960 और 1970 के दशक में संगठन</v>
      </c>
    </row>
    <row r="5346">
      <c r="A5346" s="1" t="s">
        <v>5275</v>
      </c>
      <c r="B5346" s="2" t="str">
        <f>IFERROR(__xludf.DUMMYFUNCTION("GOOGLETRANSLATE(A5346,""en"",""hi"")"),"खाते पर प्राकृतिक आवास में जानवर")</f>
        <v>खाते पर प्राकृतिक आवास में जानवर</v>
      </c>
    </row>
    <row r="5347">
      <c r="A5347" s="1" t="s">
        <v>5276</v>
      </c>
      <c r="B5347" s="2" t="str">
        <f>IFERROR(__xludf.DUMMYFUNCTION("GOOGLETRANSLATE(A5347,""en"",""hi"")"),"स्वयंसेवक कलाकार द्वारा डिजाइन किए गए एक भित्तिचित्र को पेंट करते हैं।")</f>
        <v>स्वयंसेवक कलाकार द्वारा डिजाइन किए गए एक भित्तिचित्र को पेंट करते हैं।</v>
      </c>
    </row>
    <row r="5348">
      <c r="A5348" s="1" t="s">
        <v>5277</v>
      </c>
      <c r="B5348" s="2" t="str">
        <f>IFERROR(__xludf.DUMMYFUNCTION("GOOGLETRANSLATE(A5348,""en"",""hi"")"),"संगठन, बाएं, और संगठन सही, प्रतिस्पर्धा।")</f>
        <v>संगठन, बाएं, और संगठन सही, प्रतिस्पर्धा।</v>
      </c>
    </row>
    <row r="5349">
      <c r="A5349" s="1" t="s">
        <v>5278</v>
      </c>
      <c r="B5349" s="2" t="str">
        <f>IFERROR(__xludf.DUMMYFUNCTION("GOOGLETRANSLATE(A5349,""en"",""hi"")"),"अगर मैंने फैंसी नाखूनों को किया ... मैं ये करता हूं!")</f>
        <v>अगर मैंने फैंसी नाखूनों को किया ... मैं ये करता हूं!</v>
      </c>
    </row>
    <row r="5350">
      <c r="A5350" s="1" t="s">
        <v>5279</v>
      </c>
      <c r="B5350" s="2" t="str">
        <f>IFERROR(__xludf.DUMMYFUNCTION("GOOGLETRANSLATE(A5350,""en"",""hi"")"),"छोटे बिल्ली का बच्चा बोतल से दूध बेकार है।")</f>
        <v>छोटे बिल्ली का बच्चा बोतल से दूध बेकार है।</v>
      </c>
    </row>
    <row r="5351">
      <c r="A5351" s="1" t="s">
        <v>5280</v>
      </c>
      <c r="B5351" s="2" t="str">
        <f>IFERROR(__xludf.DUMMYFUNCTION("GOOGLETRANSLATE(A5351,""en"",""hi"")"),"बेटी ने उन दोनों के शनिवार को एक फोटो साझा करके अपने स्वर्गीय पिता को याद किया।")</f>
        <v>बेटी ने उन दोनों के शनिवार को एक फोटो साझा करके अपने स्वर्गीय पिता को याद किया।</v>
      </c>
    </row>
    <row r="5352">
      <c r="A5352" s="1" t="s">
        <v>5281</v>
      </c>
      <c r="B5352" s="2" t="str">
        <f>IFERROR(__xludf.DUMMYFUNCTION("GOOGLETRANSLATE(A5352,""en"",""hi"")"),"हर कोई आंखों वाली बिल्लियों की तस्वीरें पोस्ट कर रहा है, हमारे पास कोई सिर नहीं है!")</f>
        <v>हर कोई आंखों वाली बिल्लियों की तस्वीरें पोस्ट कर रहा है, हमारे पास कोई सिर नहीं है!</v>
      </c>
    </row>
    <row r="5353">
      <c r="A5353" s="1" t="s">
        <v>5282</v>
      </c>
      <c r="B5353" s="2" t="str">
        <f>IFERROR(__xludf.DUMMYFUNCTION("GOOGLETRANSLATE(A5353,""en"",""hi"")"),"हम खुली शेल्विंग से प्यार करते हैं, लेकिन अंडरसाइड का उपयोग करने के लिए भूलना एक आम गलती है।")</f>
        <v>हम खुली शेल्विंग से प्यार करते हैं, लेकिन अंडरसाइड का उपयोग करने के लिए भूलना एक आम गलती है।</v>
      </c>
    </row>
    <row r="5354">
      <c r="A5354" s="1" t="s">
        <v>5283</v>
      </c>
      <c r="B5354" s="2" t="str">
        <f>IFERROR(__xludf.DUMMYFUNCTION("GOOGLETRANSLATE(A5354,""en"",""hi"")"),"आवधिक सारणी के तत्वों का आइसोमेट्रिक सेट।")</f>
        <v>आवधिक सारणी के तत्वों का आइसोमेट्रिक सेट।</v>
      </c>
    </row>
    <row r="5355">
      <c r="A5355" s="1" t="s">
        <v>5284</v>
      </c>
      <c r="B5355" s="2" t="str">
        <f>IFERROR(__xludf.DUMMYFUNCTION("GOOGLETRANSLATE(A5355,""en"",""hi"")"),"मृत चीनी खोपड़ी का दिन")</f>
        <v>मृत चीनी खोपड़ी का दिन</v>
      </c>
    </row>
    <row r="5356">
      <c r="A5356" s="1" t="s">
        <v>5285</v>
      </c>
      <c r="B5356" s="2" t="str">
        <f>IFERROR(__xludf.DUMMYFUNCTION("GOOGLETRANSLATE(A5356,""en"",""hi"")"),"एक रसोई जो आपको चाहिए सब कुछ के बारे में")</f>
        <v>एक रसोई जो आपको चाहिए सब कुछ के बारे में</v>
      </c>
    </row>
    <row r="5357">
      <c r="A5357" s="1" t="s">
        <v>5286</v>
      </c>
      <c r="B5357" s="2" t="str">
        <f>IFERROR(__xludf.DUMMYFUNCTION("GOOGLETRANSLATE(A5357,""en"",""hi"")"),"मजबूत विपरीत के साथ बादलों में समृद्ध एक नाटकीय आकाश की क्षैतिज तस्वीर")</f>
        <v>मजबूत विपरीत के साथ बादलों में समृद्ध एक नाटकीय आकाश की क्षैतिज तस्वीर</v>
      </c>
    </row>
    <row r="5358">
      <c r="A5358" s="1" t="s">
        <v>5287</v>
      </c>
      <c r="B5358" s="2" t="str">
        <f>IFERROR(__xludf.DUMMYFUNCTION("GOOGLETRANSLATE(A5358,""en"",""hi"")"),"सॉकर प्लेयर मैच के दौरान अपना दूसरा गोल स्कोरिंग करता है।")</f>
        <v>सॉकर प्लेयर मैच के दौरान अपना दूसरा गोल स्कोरिंग करता है।</v>
      </c>
    </row>
    <row r="5359">
      <c r="A5359" s="1" t="s">
        <v>5288</v>
      </c>
      <c r="B5359" s="2" t="str">
        <f>IFERROR(__xludf.DUMMYFUNCTION("GOOGLETRANSLATE(A5359,""en"",""hi"")"),"अंतरिक्ष में यात्रा करने वाला पहला व्यक्ति, अंतरिक्ष यात्री के लिए स्मारक।")</f>
        <v>अंतरिक्ष में यात्रा करने वाला पहला व्यक्ति, अंतरिक्ष यात्री के लिए स्मारक।</v>
      </c>
    </row>
    <row r="5360">
      <c r="A5360" s="1" t="s">
        <v>5289</v>
      </c>
      <c r="B5360" s="2" t="str">
        <f>IFERROR(__xludf.DUMMYFUNCTION("GOOGLETRANSLATE(A5360,""en"",""hi"")"),"हमारे पॉपपी की अधिक तस्वीरें")</f>
        <v>हमारे पॉपपी की अधिक तस्वीरें</v>
      </c>
    </row>
    <row r="5361">
      <c r="A5361" s="1" t="s">
        <v>5290</v>
      </c>
      <c r="B5361" s="2" t="str">
        <f>IFERROR(__xludf.DUMMYFUNCTION("GOOGLETRANSLATE(A5361,""en"",""hi"")"),"उसके सिर पर फूलों की पुष्पांजलि वाली एक युवा सुंदर लड़की।")</f>
        <v>उसके सिर पर फूलों की पुष्पांजलि वाली एक युवा सुंदर लड़की।</v>
      </c>
    </row>
    <row r="5362">
      <c r="A5362" s="1" t="s">
        <v>5291</v>
      </c>
      <c r="B5362" s="2" t="str">
        <f>IFERROR(__xludf.DUMMYFUNCTION("GOOGLETRANSLATE(A5362,""en"",""hi"")"),"शहर के साथ भौगोलिक विशेषता श्रेणी")</f>
        <v>शहर के साथ भौगोलिक विशेषता श्रेणी</v>
      </c>
    </row>
    <row r="5363">
      <c r="A5363" s="1" t="s">
        <v>5292</v>
      </c>
      <c r="B5363" s="2" t="str">
        <f>IFERROR(__xludf.DUMMYFUNCTION("GOOGLETRANSLATE(A5363,""en"",""hi"")"),"इस सप्ताह के अंत में आप अपने दोस्तों और परिवार के लिए घटक ग्रील्ड आड़ू के एक बैच को चाबुक करना चाहते हैं।")</f>
        <v>इस सप्ताह के अंत में आप अपने दोस्तों और परिवार के लिए घटक ग्रील्ड आड़ू के एक बैच को चाबुक करना चाहते हैं।</v>
      </c>
    </row>
    <row r="5364">
      <c r="A5364" s="1" t="s">
        <v>5293</v>
      </c>
      <c r="B5364" s="2" t="str">
        <f>IFERROR(__xludf.DUMMYFUNCTION("GOOGLETRANSLATE(A5364,""en"",""hi"")"),"दुल्हन के भाई ने समारोह में बहुत डैपर देखा, लेकिन उसके कान के पीछे छोटे टैटू को छुपाने का कोई प्रयास नहीं किया")</f>
        <v>दुल्हन के भाई ने समारोह में बहुत डैपर देखा, लेकिन उसके कान के पीछे छोटे टैटू को छुपाने का कोई प्रयास नहीं किया</v>
      </c>
    </row>
    <row r="5365">
      <c r="A5365" s="1" t="s">
        <v>5294</v>
      </c>
      <c r="B5365" s="2" t="str">
        <f>IFERROR(__xludf.DUMMYFUNCTION("GOOGLETRANSLATE(A5365,""en"",""hi"")"),"फ्लैट कार्टून वेक्टर चित्रण के ऊपर एक छड़ी पर लटका हुआ हैप्पी मस्तिष्क।")</f>
        <v>फ्लैट कार्टून वेक्टर चित्रण के ऊपर एक छड़ी पर लटका हुआ हैप्पी मस्तिष्क।</v>
      </c>
    </row>
    <row r="5366">
      <c r="A5366" s="1" t="s">
        <v>5295</v>
      </c>
      <c r="B5366" s="2" t="str">
        <f>IFERROR(__xludf.DUMMYFUNCTION("GOOGLETRANSLATE(A5366,""en"",""hi"")"),"व्यक्ति - छोटे पुरस्कारों या यहां तक ​​कि नकदी से भरे गुब्बारे के साथ गहने बदलें।")</f>
        <v>व्यक्ति - छोटे पुरस्कारों या यहां तक ​​कि नकदी से भरे गुब्बारे के साथ गहने बदलें।</v>
      </c>
    </row>
    <row r="5367">
      <c r="A5367" s="1" t="s">
        <v>5296</v>
      </c>
      <c r="B5367" s="2" t="str">
        <f>IFERROR(__xludf.DUMMYFUNCTION("GOOGLETRANSLATE(A5367,""en"",""hi"")"),"एक युवा व्यक्ति का एक चित्र जो कुछ भी पेश करने के लिए अपनी बांह को पकड़ रहा है।")</f>
        <v>एक युवा व्यक्ति का एक चित्र जो कुछ भी पेश करने के लिए अपनी बांह को पकड़ रहा है।</v>
      </c>
    </row>
    <row r="5368">
      <c r="A5368" s="1" t="s">
        <v>5297</v>
      </c>
      <c r="B5368" s="2" t="str">
        <f>IFERROR(__xludf.DUMMYFUNCTION("GOOGLETRANSLATE(A5368,""en"",""hi"")"),"जबकि अधिकांश घरों में क्रिसमस का पेड़ नहीं है, यह संभावना है कि मेट्रोपॉलिटन क्षेत्रों में परिवार और रहने वाले परिवार आसान पहुंच के भीतर हैं")</f>
        <v>जबकि अधिकांश घरों में क्रिसमस का पेड़ नहीं है, यह संभावना है कि मेट्रोपॉलिटन क्षेत्रों में परिवार और रहने वाले परिवार आसान पहुंच के भीतर हैं</v>
      </c>
    </row>
    <row r="5369">
      <c r="A5369" s="1" t="s">
        <v>5298</v>
      </c>
      <c r="B5369" s="2" t="str">
        <f>IFERROR(__xludf.DUMMYFUNCTION("GOOGLETRANSLATE(A5369,""en"",""hi"")"),"हाइलैंड्स में अपने घोड़े पर आदमी")</f>
        <v>हाइलैंड्स में अपने घोड़े पर आदमी</v>
      </c>
    </row>
    <row r="5370">
      <c r="A5370" s="1" t="s">
        <v>5299</v>
      </c>
      <c r="B5370" s="2" t="str">
        <f>IFERROR(__xludf.DUMMYFUNCTION("GOOGLETRANSLATE(A5370,""en"",""hi"")"),"व्यक्ति और टीम के साथ")</f>
        <v>व्यक्ति और टीम के साथ</v>
      </c>
    </row>
    <row r="5371">
      <c r="A5371" s="1" t="s">
        <v>5300</v>
      </c>
      <c r="B5371" s="2" t="str">
        <f>IFERROR(__xludf.DUMMYFUNCTION("GOOGLETRANSLATE(A5371,""en"",""hi"")"),"नवीनतम आंकड़ों के अनुसार बेरोजगार लोग हैं")</f>
        <v>नवीनतम आंकड़ों के अनुसार बेरोजगार लोग हैं</v>
      </c>
    </row>
    <row r="5372">
      <c r="A5372" s="1" t="s">
        <v>5301</v>
      </c>
      <c r="B5372" s="2" t="str">
        <f>IFERROR(__xludf.DUMMYFUNCTION("GOOGLETRANSLATE(A5372,""en"",""hi"")"),"एक सफेद पृष्ठभूमि वेक्टर पर हरी पत्तेदार पौधों का चित्रण")</f>
        <v>एक सफेद पृष्ठभूमि वेक्टर पर हरी पत्तेदार पौधों का चित्रण</v>
      </c>
    </row>
    <row r="5373">
      <c r="A5373" s="1" t="s">
        <v>5302</v>
      </c>
      <c r="B5373" s="2" t="str">
        <f>IFERROR(__xludf.DUMMYFUNCTION("GOOGLETRANSLATE(A5373,""en"",""hi"")"),"अभिनेता त्योहारों में त्यौहार के दौरान प्रीमियर में भाग लेता है")</f>
        <v>अभिनेता त्योहारों में त्यौहार के दौरान प्रीमियर में भाग लेता है</v>
      </c>
    </row>
    <row r="5374">
      <c r="A5374" s="1" t="s">
        <v>5303</v>
      </c>
      <c r="B5374" s="2" t="str">
        <f>IFERROR(__xludf.DUMMYFUNCTION("GOOGLETRANSLATE(A5374,""en"",""hi"")"),"सड़कों पर परिवहन के अन्य साधनों के बीच ब्लू स्कूटर")</f>
        <v>सड़कों पर परिवहन के अन्य साधनों के बीच ब्लू स्कूटर</v>
      </c>
    </row>
    <row r="5375">
      <c r="A5375" s="1" t="s">
        <v>5304</v>
      </c>
      <c r="B5375" s="2" t="str">
        <f>IFERROR(__xludf.DUMMYFUNCTION("GOOGLETRANSLATE(A5375,""en"",""hi"")"),"ग्रिड लाइनों का उपयोग करके चित्र की प्रतिलिपि बनाएँ।")</f>
        <v>ग्रिड लाइनों का उपयोग करके चित्र की प्रतिलिपि बनाएँ।</v>
      </c>
    </row>
    <row r="5376">
      <c r="A5376" s="1" t="s">
        <v>5305</v>
      </c>
      <c r="B5376" s="2" t="str">
        <f>IFERROR(__xludf.DUMMYFUNCTION("GOOGLETRANSLATE(A5376,""en"",""hi"")"),"एक इमारत के सामने महिलाएं")</f>
        <v>एक इमारत के सामने महिलाएं</v>
      </c>
    </row>
    <row r="5377">
      <c r="A5377" s="1" t="s">
        <v>656</v>
      </c>
      <c r="B5377" s="2" t="str">
        <f>IFERROR(__xludf.DUMMYFUNCTION("GOOGLETRANSLATE(A5377,""en"",""hi"")"),"छवि में हो सकता है: व्यक्ति, मंच पर, एक संगीत वाद्ययंत्र और इनडोर खेल रहा है")</f>
        <v>छवि में हो सकता है: व्यक्ति, मंच पर, एक संगीत वाद्ययंत्र और इनडोर खेल रहा है</v>
      </c>
    </row>
    <row r="5378">
      <c r="A5378" s="1" t="s">
        <v>5306</v>
      </c>
      <c r="B5378" s="2" t="str">
        <f>IFERROR(__xludf.DUMMYFUNCTION("GOOGLETRANSLATE(A5378,""en"",""hi"")"),"लिलाक फूलों का एक कोलाज हमारे घर को उकसा देता है")</f>
        <v>लिलाक फूलों का एक कोलाज हमारे घर को उकसा देता है</v>
      </c>
    </row>
    <row r="5379">
      <c r="A5379" s="1" t="s">
        <v>5307</v>
      </c>
      <c r="B5379" s="2" t="str">
        <f>IFERROR(__xludf.DUMMYFUNCTION("GOOGLETRANSLATE(A5379,""en"",""hi"")"),"एक आदमी एक ग्रीनहाउस में सजावटी फूलों का फोटो लेता है")</f>
        <v>एक आदमी एक ग्रीनहाउस में सजावटी फूलों का फोटो लेता है</v>
      </c>
    </row>
    <row r="5380">
      <c r="A5380" s="1" t="s">
        <v>5308</v>
      </c>
      <c r="B5380" s="2" t="str">
        <f>IFERROR(__xludf.DUMMYFUNCTION("GOOGLETRANSLATE(A5380,""en"",""hi"")"),"रात के बाजार में पोस्टर के साथ बाजार स्टाल")</f>
        <v>रात के बाजार में पोस्टर के साथ बाजार स्टाल</v>
      </c>
    </row>
    <row r="5381">
      <c r="A5381" s="1" t="s">
        <v>5309</v>
      </c>
      <c r="B5381" s="2" t="str">
        <f>IFERROR(__xludf.DUMMYFUNCTION("GOOGLETRANSLATE(A5381,""en"",""hi"")"),"सुबह सुबह पिरामिड और रेत की धुन की तस्वीर")</f>
        <v>सुबह सुबह पिरामिड और रेत की धुन की तस्वीर</v>
      </c>
    </row>
    <row r="5382">
      <c r="A5382" s="1" t="s">
        <v>5310</v>
      </c>
      <c r="B5382" s="2" t="str">
        <f>IFERROR(__xludf.DUMMYFUNCTION("GOOGLETRANSLATE(A5382,""en"",""hi"")"),"80 वें जन्मदिन समारोह के दौरान फुटबॉल खिलाड़ी अपनी पत्नी और बेटी के साथ बनता है।")</f>
        <v>80 वें जन्मदिन समारोह के दौरान फुटबॉल खिलाड़ी अपनी पत्नी और बेटी के साथ बनता है।</v>
      </c>
    </row>
    <row r="5383">
      <c r="A5383" s="1" t="s">
        <v>5311</v>
      </c>
      <c r="B5383" s="2" t="str">
        <f>IFERROR(__xludf.DUMMYFUNCTION("GOOGLETRANSLATE(A5383,""en"",""hi"")"),"साइट के साथ निर्माण कार्यकर्ताओं के चित्रों को देखें")</f>
        <v>साइट के साथ निर्माण कार्यकर्ताओं के चित्रों को देखें</v>
      </c>
    </row>
    <row r="5384">
      <c r="A5384" s="1" t="s">
        <v>5312</v>
      </c>
      <c r="B5384" s="2" t="str">
        <f>IFERROR(__xludf.DUMMYFUNCTION("GOOGLETRANSLATE(A5384,""en"",""hi"")"),"छत और एकल खिड़की")</f>
        <v>छत और एकल खिड़की</v>
      </c>
    </row>
    <row r="5385">
      <c r="A5385" s="1" t="s">
        <v>5313</v>
      </c>
      <c r="B5385" s="2" t="str">
        <f>IFERROR(__xludf.DUMMYFUNCTION("GOOGLETRANSLATE(A5385,""en"",""hi"")"),"भोजन के साथ बच्चों के लिए मज़ा लें - पार्टियों के लिए एक बच्चे के अनुकूल ऐपेटाइज़र।")</f>
        <v>भोजन के साथ बच्चों के लिए मज़ा लें - पार्टियों के लिए एक बच्चे के अनुकूल ऐपेटाइज़र।</v>
      </c>
    </row>
    <row r="5386">
      <c r="A5386" s="1" t="s">
        <v>5314</v>
      </c>
      <c r="B5386" s="2" t="str">
        <f>IFERROR(__xludf.DUMMYFUNCTION("GOOGLETRANSLATE(A5386,""en"",""hi"")"),"एक हाइकर्स ने पृष्ठभूमि में एक चट्टान पर आराम किया")</f>
        <v>एक हाइकर्स ने पृष्ठभूमि में एक चट्टान पर आराम किया</v>
      </c>
    </row>
    <row r="5387">
      <c r="A5387" s="1" t="s">
        <v>5315</v>
      </c>
      <c r="B5387" s="2" t="str">
        <f>IFERROR(__xludf.DUMMYFUNCTION("GOOGLETRANSLATE(A5387,""en"",""hi"")"),"पिज्जा उसके सिर का आकार!")</f>
        <v>पिज्जा उसके सिर का आकार!</v>
      </c>
    </row>
    <row r="5388">
      <c r="A5388" s="1" t="s">
        <v>5316</v>
      </c>
      <c r="B5388" s="2" t="str">
        <f>IFERROR(__xludf.DUMMYFUNCTION("GOOGLETRANSLATE(A5388,""en"",""hi"")"),"विभिन्न रंगीन पेंसिल के मिश्रण का उपयोग करके एक यथार्थवादी पेड़ बनाएं।")</f>
        <v>विभिन्न रंगीन पेंसिल के मिश्रण का उपयोग करके एक यथार्थवादी पेड़ बनाएं।</v>
      </c>
    </row>
    <row r="5389">
      <c r="A5389" s="1" t="s">
        <v>5317</v>
      </c>
      <c r="B5389" s="2" t="str">
        <f>IFERROR(__xludf.DUMMYFUNCTION("GOOGLETRANSLATE(A5389,""en"",""hi"")"),"बगीचे में छोटे बैंगनी फूल")</f>
        <v>बगीचे में छोटे बैंगनी फूल</v>
      </c>
    </row>
    <row r="5390">
      <c r="A5390" s="1" t="s">
        <v>5318</v>
      </c>
      <c r="B5390" s="2" t="str">
        <f>IFERROR(__xludf.DUMMYFUNCTION("GOOGLETRANSLATE(A5390,""en"",""hi"")"),"दूल्हे से पता चला कि वह अपने जूते पर एक छिपे हुए संदेश के साथ अपनी दुल्हन के साथ गाँठ बांधने के बारे में वास्तव में कैसे महसूस कर रहा था")</f>
        <v>दूल्हे से पता चला कि वह अपने जूते पर एक छिपे हुए संदेश के साथ अपनी दुल्हन के साथ गाँठ बांधने के बारे में वास्तव में कैसे महसूस कर रहा था</v>
      </c>
    </row>
    <row r="5391">
      <c r="A5391" s="1" t="s">
        <v>5319</v>
      </c>
      <c r="B5391" s="2" t="str">
        <f>IFERROR(__xludf.DUMMYFUNCTION("GOOGLETRANSLATE(A5391,""en"",""hi"")"),"एक स्टड और रिंग के साथ मेरी डबल नाक छेड़छाड़।")</f>
        <v>एक स्टड और रिंग के साथ मेरी डबल नाक छेड़छाड़।</v>
      </c>
    </row>
    <row r="5392">
      <c r="A5392" s="1" t="s">
        <v>5320</v>
      </c>
      <c r="B5392" s="2" t="str">
        <f>IFERROR(__xludf.DUMMYFUNCTION("GOOGLETRANSLATE(A5392,""en"",""hi"")"),"दुकान में बिक्री के लिए जूते")</f>
        <v>दुकान में बिक्री के लिए जूते</v>
      </c>
    </row>
    <row r="5393">
      <c r="A5393" s="1" t="s">
        <v>5321</v>
      </c>
      <c r="B5393" s="2" t="str">
        <f>IFERROR(__xludf.DUMMYFUNCTION("GOOGLETRANSLATE(A5393,""en"",""hi"")"),"एक युवा व्यक्ति अपने चेहरे के सामने एक टैबलेट कंप्यूटर, जिस पर एक मूंछ और दाढ़ी खींचा जाता है")</f>
        <v>एक युवा व्यक्ति अपने चेहरे के सामने एक टैबलेट कंप्यूटर, जिस पर एक मूंछ और दाढ़ी खींचा जाता है</v>
      </c>
    </row>
    <row r="5394">
      <c r="A5394" s="1" t="s">
        <v>5322</v>
      </c>
      <c r="B5394" s="2" t="str">
        <f>IFERROR(__xludf.DUMMYFUNCTION("GOOGLETRANSLATE(A5394,""en"",""hi"")"),"मैंने अपने बाल और एक बुन में तय किया")</f>
        <v>मैंने अपने बाल और एक बुन में तय किया</v>
      </c>
    </row>
    <row r="5395">
      <c r="A5395" s="1" t="s">
        <v>5323</v>
      </c>
      <c r="B5395" s="2" t="str">
        <f>IFERROR(__xludf.DUMMYFUNCTION("GOOGLETRANSLATE(A5395,""en"",""hi"")"),"छवि में हो सकता है: व्यक्ति, मंच पर, एक संगीत वाद्ययंत्र, रात और गिटार बजाना")</f>
        <v>छवि में हो सकता है: व्यक्ति, मंच पर, एक संगीत वाद्ययंत्र, रात और गिटार बजाना</v>
      </c>
    </row>
    <row r="5396">
      <c r="A5396" s="1" t="s">
        <v>5324</v>
      </c>
      <c r="B5396" s="2" t="str">
        <f>IFERROR(__xludf.DUMMYFUNCTION("GOOGLETRANSLATE(A5396,""en"",""hi"")"),"माउंट के दौरान एक हीलिंग सेलबोट पर एक दल।")</f>
        <v>माउंट के दौरान एक हीलिंग सेलबोट पर एक दल।</v>
      </c>
    </row>
    <row r="5397">
      <c r="A5397" s="1" t="s">
        <v>5325</v>
      </c>
      <c r="B5397" s="2" t="str">
        <f>IFERROR(__xludf.DUMMYFUNCTION("GOOGLETRANSLATE(A5397,""en"",""hi"")"),"जीवन जादू और पास्ता का एक संयोजन है।")</f>
        <v>जीवन जादू और पास्ता का एक संयोजन है।</v>
      </c>
    </row>
    <row r="5398">
      <c r="A5398" s="1" t="s">
        <v>5326</v>
      </c>
      <c r="B5398" s="2" t="str">
        <f>IFERROR(__xludf.DUMMYFUNCTION("GOOGLETRANSLATE(A5398,""en"",""hi"")"),"मनुष्य और पुत्र अपने ऊंटों के साथ एक रेत की धुन को पार करते हुए")</f>
        <v>मनुष्य और पुत्र अपने ऊंटों के साथ एक रेत की धुन को पार करते हुए</v>
      </c>
    </row>
    <row r="5399">
      <c r="A5399" s="1" t="s">
        <v>5327</v>
      </c>
      <c r="B5399" s="2" t="str">
        <f>IFERROR(__xludf.DUMMYFUNCTION("GOOGLETRANSLATE(A5399,""en"",""hi"")"),"सजावट द्वारा संचालित बनाने के लिए प्लेट्स फांसी")</f>
        <v>सजावट द्वारा संचालित बनाने के लिए प्लेट्स फांसी</v>
      </c>
    </row>
    <row r="5400">
      <c r="A5400" s="1" t="s">
        <v>5328</v>
      </c>
      <c r="B5400" s="2" t="str">
        <f>IFERROR(__xludf.DUMMYFUNCTION("GOOGLETRANSLATE(A5400,""en"",""hi"")"),"345: आंतरिक डिजाइनर / दुर्लभ कार्यालय कुर्सी")</f>
        <v>345: आंतरिक डिजाइनर / दुर्लभ कार्यालय कुर्सी</v>
      </c>
    </row>
    <row r="5401">
      <c r="A5401" s="1" t="s">
        <v>5329</v>
      </c>
      <c r="B5401" s="2" t="str">
        <f>IFERROR(__xludf.DUMMYFUNCTION("GOOGLETRANSLATE(A5401,""en"",""hi"")"),"अभिनेता और उनके पिता फिल्म निर्देशक द्वारा निर्देशित और निर्मित रोमांटिक कॉमेडी फिल्म के प्रीमियर में भाग लेते हैं")</f>
        <v>अभिनेता और उनके पिता फिल्म निर्देशक द्वारा निर्देशित और निर्मित रोमांटिक कॉमेडी फिल्म के प्रीमियर में भाग लेते हैं</v>
      </c>
    </row>
    <row r="5402">
      <c r="A5402" s="1" t="s">
        <v>2223</v>
      </c>
      <c r="B5402" s="2" t="str">
        <f>IFERROR(__xludf.DUMMYFUNCTION("GOOGLETRANSLATE(A5402,""en"",""hi"")"),"गेंद के लिए फुटबॉल खिलाड़ी और लड़ाई")</f>
        <v>गेंद के लिए फुटबॉल खिलाड़ी और लड़ाई</v>
      </c>
    </row>
    <row r="5403">
      <c r="A5403" s="1" t="s">
        <v>5330</v>
      </c>
      <c r="B5403" s="2" t="str">
        <f>IFERROR(__xludf.DUMMYFUNCTION("GOOGLETRANSLATE(A5403,""en"",""hi"")"),"प्रत्येक छात्र को स्क्रैप के साथ सजाने के लिए एक त्रिकोण मिलता है और फिर पूरे पेड़ को इनके साथ रखा जाता है!")</f>
        <v>प्रत्येक छात्र को स्क्रैप के साथ सजाने के लिए एक त्रिकोण मिलता है और फिर पूरे पेड़ को इनके साथ रखा जाता है!</v>
      </c>
    </row>
    <row r="5404">
      <c r="A5404" s="1" t="s">
        <v>5331</v>
      </c>
      <c r="B5404" s="2" t="str">
        <f>IFERROR(__xludf.DUMMYFUNCTION("GOOGLETRANSLATE(A5404,""en"",""hi"")"),"पॉप कलाकार त्यौहार के दौरान प्रदर्शन करता है")</f>
        <v>पॉप कलाकार त्यौहार के दौरान प्रदर्शन करता है</v>
      </c>
    </row>
    <row r="5405">
      <c r="A5405" s="1" t="s">
        <v>5332</v>
      </c>
      <c r="B5405" s="2" t="str">
        <f>IFERROR(__xludf.DUMMYFUNCTION("GOOGLETRANSLATE(A5405,""en"",""hi"")"),"किसी के मुस्कुराहट का कारण बनो ।")</f>
        <v>किसी के मुस्कुराहट का कारण बनो ।</v>
      </c>
    </row>
    <row r="5406">
      <c r="A5406" s="1" t="s">
        <v>5333</v>
      </c>
      <c r="B5406" s="2" t="str">
        <f>IFERROR(__xludf.DUMMYFUNCTION("GOOGLETRANSLATE(A5406,""en"",""hi"")"),"एक और रूढ़िवादी पुरुषों ने इसके लिए एक डैश बनाने का फैसला किया क्योंकि हजारों धावकों ने सड़कों पर बाढ़ आ गई")</f>
        <v>एक और रूढ़िवादी पुरुषों ने इसके लिए एक डैश बनाने का फैसला किया क्योंकि हजारों धावकों ने सड़कों पर बाढ़ आ गई</v>
      </c>
    </row>
    <row r="5407">
      <c r="A5407" s="1" t="s">
        <v>5334</v>
      </c>
      <c r="B5407" s="2" t="str">
        <f>IFERROR(__xludf.DUMMYFUNCTION("GOOGLETRANSLATE(A5407,""en"",""hi"")"),"जिले में एक मिशन में सैनिक और अधिकारी भाग लेते हैं")</f>
        <v>जिले में एक मिशन में सैनिक और अधिकारी भाग लेते हैं</v>
      </c>
    </row>
    <row r="5408">
      <c r="A5408" s="1" t="s">
        <v>5335</v>
      </c>
      <c r="B5408" s="2" t="str">
        <f>IFERROR(__xludf.DUMMYFUNCTION("GOOGLETRANSLATE(A5408,""en"",""hi"")"),"डांस फ्लोर पर अभिनेता")</f>
        <v>डांस फ्लोर पर अभिनेता</v>
      </c>
    </row>
    <row r="5409">
      <c r="A5409" s="1" t="s">
        <v>5336</v>
      </c>
      <c r="B5409" s="2" t="str">
        <f>IFERROR(__xludf.DUMMYFUNCTION("GOOGLETRANSLATE(A5409,""en"",""hi"")"),"नीयन रोशनी के नीचे: यह ग्लैमरस है")</f>
        <v>नीयन रोशनी के नीचे: यह ग्लैमरस है</v>
      </c>
    </row>
    <row r="5410">
      <c r="A5410" s="1" t="s">
        <v>5337</v>
      </c>
      <c r="B5410" s="2" t="str">
        <f>IFERROR(__xludf.DUMMYFUNCTION("GOOGLETRANSLATE(A5410,""en"",""hi"")"),"नई एकल नौकरी की प्रतियां")</f>
        <v>नई एकल नौकरी की प्रतियां</v>
      </c>
    </row>
    <row r="5411">
      <c r="A5411" s="1" t="s">
        <v>5338</v>
      </c>
      <c r="B5411" s="2" t="str">
        <f>IFERROR(__xludf.DUMMYFUNCTION("GOOGLETRANSLATE(A5411,""en"",""hi"")"),"एक जंगली घास एक पाइन जंगल में बढ़ रही है")</f>
        <v>एक जंगली घास एक पाइन जंगल में बढ़ रही है</v>
      </c>
    </row>
    <row r="5412">
      <c r="A5412" s="1" t="s">
        <v>5339</v>
      </c>
      <c r="B5412" s="2" t="str">
        <f>IFERROR(__xludf.DUMMYFUNCTION("GOOGLETRANSLATE(A5412,""en"",""hi"")"),"एक सुंदर साटन खत्म देश के ध्वज एनीमेशन लूपिंग।")</f>
        <v>एक सुंदर साटन खत्म देश के ध्वज एनीमेशन लूपिंग।</v>
      </c>
    </row>
    <row r="5413">
      <c r="A5413" s="1" t="s">
        <v>5340</v>
      </c>
      <c r="B5413" s="2" t="str">
        <f>IFERROR(__xludf.DUMMYFUNCTION("GOOGLETRANSLATE(A5413,""en"",""hi"")"),"अभिनेता ने अपनी नई फिल्म के सेट पर एक आरामदायक कोट में अपने बढ़ते बच्चे के टक्कर लपेट ली।")</f>
        <v>अभिनेता ने अपनी नई फिल्म के सेट पर एक आरामदायक कोट में अपने बढ़ते बच्चे के टक्कर लपेट ली।</v>
      </c>
    </row>
    <row r="5414">
      <c r="A5414" s="1" t="s">
        <v>5341</v>
      </c>
      <c r="B5414" s="2" t="str">
        <f>IFERROR(__xludf.DUMMYFUNCTION("GOOGLETRANSLATE(A5414,""en"",""hi"")"),"टेनिस खिलाड़ी कभी भी खेले सबसे महान टेनिस मैचों में से एक में प्रचलित था।")</f>
        <v>टेनिस खिलाड़ी कभी भी खेले सबसे महान टेनिस मैचों में से एक में प्रचलित था।</v>
      </c>
    </row>
    <row r="5415">
      <c r="A5415" s="1" t="s">
        <v>5342</v>
      </c>
      <c r="B5415" s="2" t="str">
        <f>IFERROR(__xludf.DUMMYFUNCTION("GOOGLETRANSLATE(A5415,""en"",""hi"")"),"भविष्य के वेक्टर कला चित्रण के लिए अगला लक्ष्य")</f>
        <v>भविष्य के वेक्टर कला चित्रण के लिए अगला लक्ष्य</v>
      </c>
    </row>
    <row r="5416">
      <c r="A5416" s="1" t="s">
        <v>5343</v>
      </c>
      <c r="B5416" s="2" t="str">
        <f>IFERROR(__xludf.DUMMYFUNCTION("GOOGLETRANSLATE(A5416,""en"",""hi"")"),"फुटबॉल टीम मैच के अंत में मनाया जाता है")</f>
        <v>फुटबॉल टीम मैच के अंत में मनाया जाता है</v>
      </c>
    </row>
    <row r="5417">
      <c r="A5417" s="1" t="s">
        <v>5344</v>
      </c>
      <c r="B5417" s="2" t="str">
        <f>IFERROR(__xludf.DUMMYFUNCTION("GOOGLETRANSLATE(A5417,""en"",""hi"")"),"रेस्तरां के लिए कस्टम बार")</f>
        <v>रेस्तरां के लिए कस्टम बार</v>
      </c>
    </row>
    <row r="5418">
      <c r="A5418" s="1" t="s">
        <v>5345</v>
      </c>
      <c r="B5418" s="2" t="str">
        <f>IFERROR(__xludf.DUMMYFUNCTION("GOOGLETRANSLATE(A5418,""en"",""hi"")"),"काल्पनिक वस्तु, काल्पनिक वस्तु के साथ वसंत के आगमन का जश्न मनाएं।")</f>
        <v>काल्पनिक वस्तु, काल्पनिक वस्तु के साथ वसंत के आगमन का जश्न मनाएं।</v>
      </c>
    </row>
    <row r="5419">
      <c r="A5419" s="1" t="s">
        <v>5346</v>
      </c>
      <c r="B5419" s="2" t="str">
        <f>IFERROR(__xludf.DUMMYFUNCTION("GOOGLETRANSLATE(A5419,""en"",""hi"")"),"खिलाड़ी देश के खिलाफ अपने प्लेऑफ के बाद उनकी योग्यता में घूमते हैं।")</f>
        <v>खिलाड़ी देश के खिलाफ अपने प्लेऑफ के बाद उनकी योग्यता में घूमते हैं।</v>
      </c>
    </row>
    <row r="5420">
      <c r="A5420" s="1" t="s">
        <v>5347</v>
      </c>
      <c r="B5420" s="2" t="str">
        <f>IFERROR(__xludf.DUMMYFUNCTION("GOOGLETRANSLATE(A5420,""en"",""hi"")"),"ये विदेशी - देख रहे बर्फ की मूर्तियां अपने दम पर बनाई गई हैं")</f>
        <v>ये विदेशी - देख रहे बर्फ की मूर्तियां अपने दम पर बनाई गई हैं</v>
      </c>
    </row>
    <row r="5421">
      <c r="A5421" s="1" t="s">
        <v>5348</v>
      </c>
      <c r="B5421" s="2" t="str">
        <f>IFERROR(__xludf.DUMMYFUNCTION("GOOGLETRANSLATE(A5421,""en"",""hi"")"),"खेल लीग चैंपियनशिप के दौरान अभिनेता अगस्त आयोजित")</f>
        <v>खेल लीग चैंपियनशिप के दौरान अभिनेता अगस्त आयोजित</v>
      </c>
    </row>
    <row r="5422">
      <c r="A5422" s="1" t="s">
        <v>5349</v>
      </c>
      <c r="B5422" s="2" t="str">
        <f>IFERROR(__xludf.DUMMYFUNCTION("GOOGLETRANSLATE(A5422,""en"",""hi"")"),"कोच और व्यक्ति खेल पर एक प्रतिबिंबित पल साझा करते हैं")</f>
        <v>कोच और व्यक्ति खेल पर एक प्रतिबिंबित पल साझा करते हैं</v>
      </c>
    </row>
    <row r="5423">
      <c r="A5423" s="1" t="s">
        <v>5350</v>
      </c>
      <c r="B5423" s="2" t="str">
        <f>IFERROR(__xludf.DUMMYFUNCTION("GOOGLETRANSLATE(A5423,""en"",""hi"")"),"एक शहर में मैच के दौरान व्यक्ति।")</f>
        <v>एक शहर में मैच के दौरान व्यक्ति।</v>
      </c>
    </row>
    <row r="5424">
      <c r="A5424" s="1" t="s">
        <v>5351</v>
      </c>
      <c r="B5424" s="2" t="str">
        <f>IFERROR(__xludf.DUMMYFUNCTION("GOOGLETRANSLATE(A5424,""en"",""hi"")"),"एक नए गंतव्य के लिए एक हवाई जहाज में कदम रखने जैसा कुछ भी नहीं है।")</f>
        <v>एक नए गंतव्य के लिए एक हवाई जहाज में कदम रखने जैसा कुछ भी नहीं है।</v>
      </c>
    </row>
    <row r="5425">
      <c r="A5425" s="1" t="s">
        <v>5352</v>
      </c>
      <c r="B5425" s="2" t="str">
        <f>IFERROR(__xludf.DUMMYFUNCTION("GOOGLETRANSLATE(A5425,""en"",""hi"")"),"योजना को खरीदने में वृद्धि")</f>
        <v>योजना को खरीदने में वृद्धि</v>
      </c>
    </row>
    <row r="5426">
      <c r="A5426" s="1" t="s">
        <v>5353</v>
      </c>
      <c r="B5426" s="2" t="str">
        <f>IFERROR(__xludf.DUMMYFUNCTION("GOOGLETRANSLATE(A5426,""en"",""hi"")"),"शहर में पत्थर कॉटेज")</f>
        <v>शहर में पत्थर कॉटेज</v>
      </c>
    </row>
    <row r="5427">
      <c r="A5427" s="1" t="s">
        <v>5354</v>
      </c>
      <c r="B5427" s="2" t="str">
        <f>IFERROR(__xludf.DUMMYFUNCTION("GOOGLETRANSLATE(A5427,""en"",""hi"")"),"एक आधार पर तैनात हेलीकॉप्टर")</f>
        <v>एक आधार पर तैनात हेलीकॉप्टर</v>
      </c>
    </row>
    <row r="5428">
      <c r="A5428" s="1" t="s">
        <v>5355</v>
      </c>
      <c r="B5428" s="2" t="str">
        <f>IFERROR(__xludf.DUMMYFUNCTION("GOOGLETRANSLATE(A5428,""en"",""hi"")"),"क्रिसमस के पेड़ और फायरप्लेस के साथ एक दृश्य")</f>
        <v>क्रिसमस के पेड़ और फायरप्लेस के साथ एक दृश्य</v>
      </c>
    </row>
    <row r="5429">
      <c r="A5429" s="1" t="s">
        <v>5356</v>
      </c>
      <c r="B5429" s="2" t="str">
        <f>IFERROR(__xludf.DUMMYFUNCTION("GOOGLETRANSLATE(A5429,""en"",""hi"")"),"रहने के लिए कपड़े के एक सेट के साथ पेपर गुड़िया।")</f>
        <v>रहने के लिए कपड़े के एक सेट के साथ पेपर गुड़िया।</v>
      </c>
    </row>
    <row r="5430">
      <c r="A5430" s="1" t="s">
        <v>5357</v>
      </c>
      <c r="B5430" s="2" t="str">
        <f>IFERROR(__xludf.DUMMYFUNCTION("GOOGLETRANSLATE(A5430,""en"",""hi"")"),"एक प्लस आकार दुल्हन के लिए प्रस्तुत करना।")</f>
        <v>एक प्लस आकार दुल्हन के लिए प्रस्तुत करना।</v>
      </c>
    </row>
    <row r="5431">
      <c r="A5431" s="1" t="s">
        <v>5358</v>
      </c>
      <c r="B5431" s="2" t="str">
        <f>IFERROR(__xludf.DUMMYFUNCTION("GOOGLETRANSLATE(A5431,""en"",""hi"")"),"किशोर छात्र एक ब्रेक के दौरान बाहर घूमते हैं")</f>
        <v>किशोर छात्र एक ब्रेक के दौरान बाहर घूमते हैं</v>
      </c>
    </row>
    <row r="5432">
      <c r="A5432" s="1" t="s">
        <v>5359</v>
      </c>
      <c r="B5432" s="2" t="str">
        <f>IFERROR(__xludf.DUMMYFUNCTION("GOOGLETRANSLATE(A5432,""en"",""hi"")"),"किसान कार्बनिक उद्यान में देर से गर्मियों में विभिन्न सब्जियों को फसल करते हैं।")</f>
        <v>किसान कार्बनिक उद्यान में देर से गर्मियों में विभिन्न सब्जियों को फसल करते हैं।</v>
      </c>
    </row>
    <row r="5433">
      <c r="A5433" s="1" t="s">
        <v>5360</v>
      </c>
      <c r="B5433" s="2" t="str">
        <f>IFERROR(__xludf.DUMMYFUNCTION("GOOGLETRANSLATE(A5433,""en"",""hi"")"),"बर्फ में लालटेन जल रहा है।")</f>
        <v>बर्फ में लालटेन जल रहा है।</v>
      </c>
    </row>
    <row r="5434">
      <c r="A5434" s="1" t="s">
        <v>5361</v>
      </c>
      <c r="B5434" s="2" t="str">
        <f>IFERROR(__xludf.DUMMYFUNCTION("GOOGLETRANSLATE(A5434,""en"",""hi"")"),"व्यक्ति प्रीमियर पर आता है")</f>
        <v>व्यक्ति प्रीमियर पर आता है</v>
      </c>
    </row>
    <row r="5435">
      <c r="A5435" s="1" t="s">
        <v>5362</v>
      </c>
      <c r="B5435" s="2" t="str">
        <f>IFERROR(__xludf.DUMMYFUNCTION("GOOGLETRANSLATE(A5435,""en"",""hi"")"),"फुटबॉल खिलाड़ी फाइनल के दौरान फुटबॉलर के साथ गेंद के लिए है")</f>
        <v>फुटबॉल खिलाड़ी फाइनल के दौरान फुटबॉलर के साथ गेंद के लिए है</v>
      </c>
    </row>
    <row r="5436">
      <c r="A5436" s="1" t="s">
        <v>5363</v>
      </c>
      <c r="B5436" s="2" t="str">
        <f>IFERROR(__xludf.DUMMYFUNCTION("GOOGLETRANSLATE(A5436,""en"",""hi"")"),"पश्चिम तट से नौकाओं का हवाई दृश्य")</f>
        <v>पश्चिम तट से नौकाओं का हवाई दृश्य</v>
      </c>
    </row>
    <row r="5437">
      <c r="A5437" s="1" t="s">
        <v>2274</v>
      </c>
      <c r="B5437" s="2" t="str">
        <f>IFERROR(__xludf.DUMMYFUNCTION("GOOGLETRANSLATE(A5437,""en"",""hi"")"),"पॉप कलाकार पुरस्कार पर पहुंचे")</f>
        <v>पॉप कलाकार पुरस्कार पर पहुंचे</v>
      </c>
    </row>
    <row r="5438">
      <c r="A5438" s="1" t="s">
        <v>5364</v>
      </c>
      <c r="B5438" s="2" t="str">
        <f>IFERROR(__xludf.DUMMYFUNCTION("GOOGLETRANSLATE(A5438,""en"",""hi"")"),"कैमरे की ओर तैरने का एक्शन शॉट")</f>
        <v>कैमरे की ओर तैरने का एक्शन शॉट</v>
      </c>
    </row>
    <row r="5439">
      <c r="A5439" s="1" t="s">
        <v>5365</v>
      </c>
      <c r="B5439" s="2" t="str">
        <f>IFERROR(__xludf.DUMMYFUNCTION("GOOGLETRANSLATE(A5439,""en"",""hi"")"),"आइए उम्मीद करते हैं कि उन्होंने वास्तव में तुलना करने के लिए मानव मस्तिष्क के स्वाद का अनुभव नहीं किया है")</f>
        <v>आइए उम्मीद करते हैं कि उन्होंने वास्तव में तुलना करने के लिए मानव मस्तिष्क के स्वाद का अनुभव नहीं किया है</v>
      </c>
    </row>
    <row r="5440">
      <c r="A5440" s="1" t="s">
        <v>5366</v>
      </c>
      <c r="B5440" s="2" t="str">
        <f>IFERROR(__xludf.DUMMYFUNCTION("GOOGLETRANSLATE(A5440,""en"",""hi"")"),"एक लड़के का पोर्ट्रेट अपने सिर पर एक अनानास ले जा रहा है")</f>
        <v>एक लड़के का पोर्ट्रेट अपने सिर पर एक अनानास ले जा रहा है</v>
      </c>
    </row>
    <row r="5441">
      <c r="A5441" s="1" t="s">
        <v>5367</v>
      </c>
      <c r="B5441" s="2" t="str">
        <f>IFERROR(__xludf.DUMMYFUNCTION("GOOGLETRANSLATE(A5441,""en"",""hi"")"),"एक ग्रिज़ली भालू सड़क के साथ ब्रश से बाहर खड़ा है")</f>
        <v>एक ग्रिज़ली भालू सड़क के साथ ब्रश से बाहर खड़ा है</v>
      </c>
    </row>
    <row r="5442">
      <c r="A5442" s="1" t="s">
        <v>5368</v>
      </c>
      <c r="B5442" s="2" t="str">
        <f>IFERROR(__xludf.DUMMYFUNCTION("GOOGLETRANSLATE(A5442,""en"",""hi"")"),"एक पुस्तक के पृष्ठ, पृष्ठों को बंद करने, जानकारी के लिए खोजना")</f>
        <v>एक पुस्तक के पृष्ठ, पृष्ठों को बंद करने, जानकारी के लिए खोजना</v>
      </c>
    </row>
    <row r="5443">
      <c r="A5443" s="1" t="s">
        <v>5369</v>
      </c>
      <c r="B5443" s="2" t="str">
        <f>IFERROR(__xludf.DUMMYFUNCTION("GOOGLETRANSLATE(A5443,""en"",""hi"")"),"एक सुपरकार के सामने एक कार शो में बजरी पर खड़ी थी")</f>
        <v>एक सुपरकार के सामने एक कार शो में बजरी पर खड़ी थी</v>
      </c>
    </row>
    <row r="5444">
      <c r="A5444" s="1" t="s">
        <v>5370</v>
      </c>
      <c r="B5444" s="2" t="str">
        <f>IFERROR(__xludf.DUMMYFUNCTION("GOOGLETRANSLATE(A5444,""en"",""hi"")"),"यह तस्वीर सूर्यास्त कास्टिंग मजबूत चिल्लाने में ली गई थी")</f>
        <v>यह तस्वीर सूर्यास्त कास्टिंग मजबूत चिल्लाने में ली गई थी</v>
      </c>
    </row>
    <row r="5445">
      <c r="A5445" s="1" t="s">
        <v>5371</v>
      </c>
      <c r="B5445" s="2" t="str">
        <f>IFERROR(__xludf.DUMMYFUNCTION("GOOGLETRANSLATE(A5445,""en"",""hi"")"),"इसके बाद - पेंट के एक ताजा कोट के साथ, फिर एक अच्छी और गहरी बेल्ट इन बीमों को सैंडिंग अब चरित्र जोड़ती है और आपकी आंख को वॉल्टेड छत तक खींचती है।")</f>
        <v>इसके बाद - पेंट के एक ताजा कोट के साथ, फिर एक अच्छी और गहरी बेल्ट इन बीमों को सैंडिंग अब चरित्र जोड़ती है और आपकी आंख को वॉल्टेड छत तक खींचती है।</v>
      </c>
    </row>
    <row r="5446">
      <c r="A5446" s="1" t="s">
        <v>5372</v>
      </c>
      <c r="B5446" s="2" t="str">
        <f>IFERROR(__xludf.DUMMYFUNCTION("GOOGLETRANSLATE(A5446,""en"",""hi"")"),"लोट 23 - एक गोलाकार सोने का प्रभाव पदक, सामने के लिए उत्कीर्ण")</f>
        <v>लोट 23 - एक गोलाकार सोने का प्रभाव पदक, सामने के लिए उत्कीर्ण</v>
      </c>
    </row>
    <row r="5447">
      <c r="A5447" s="1" t="s">
        <v>5373</v>
      </c>
      <c r="B5447" s="2" t="str">
        <f>IFERROR(__xludf.DUMMYFUNCTION("GOOGLETRANSLATE(A5447,""en"",""hi"")"),"चमड़ा - यह एक संबद्ध लिंक है।")</f>
        <v>चमड़ा - यह एक संबद्ध लिंक है।</v>
      </c>
    </row>
    <row r="5448">
      <c r="A5448" s="1" t="s">
        <v>5374</v>
      </c>
      <c r="B5448" s="2" t="str">
        <f>IFERROR(__xludf.DUMMYFUNCTION("GOOGLETRANSLATE(A5448,""en"",""hi"")"),"हिप हॉप कलाकार पुरस्कारों में बैकस्टेज बन गया")</f>
        <v>हिप हॉप कलाकार पुरस्कारों में बैकस्टेज बन गया</v>
      </c>
    </row>
    <row r="5449">
      <c r="A5449" s="1" t="s">
        <v>5375</v>
      </c>
      <c r="B5449" s="2" t="str">
        <f>IFERROR(__xludf.DUMMYFUNCTION("GOOGLETRANSLATE(A5449,""en"",""hi"")"),"जैविक प्रजाति प्रवेश द्वार से अपनी गुफा के लिए नीचे देख रही है।")</f>
        <v>जैविक प्रजाति प्रवेश द्वार से अपनी गुफा के लिए नीचे देख रही है।</v>
      </c>
    </row>
    <row r="5450">
      <c r="A5450" s="1" t="s">
        <v>5376</v>
      </c>
      <c r="B5450" s="2" t="str">
        <f>IFERROR(__xludf.DUMMYFUNCTION("GOOGLETRANSLATE(A5450,""en"",""hi"")"),"अपने परिवार के लिए एक थैंक्सगिविंग डे ग्रीटिंग का उत्सव चित्रण")</f>
        <v>अपने परिवार के लिए एक थैंक्सगिविंग डे ग्रीटिंग का उत्सव चित्रण</v>
      </c>
    </row>
    <row r="5451">
      <c r="A5451" s="1" t="s">
        <v>5377</v>
      </c>
      <c r="B5451" s="2" t="str">
        <f>IFERROR(__xludf.DUMMYFUNCTION("GOOGLETRANSLATE(A5451,""en"",""hi"")"),"चीजें बिल्लियों कहेंगे - जब मैं उन्हें जगाऊंगा तो मनुष्य पागल क्यों हो जाते हैं? वे हमेशा उस दिन के दौरान सो सकते थे जैसे मैं करता हूं।")</f>
        <v>चीजें बिल्लियों कहेंगे - जब मैं उन्हें जगाऊंगा तो मनुष्य पागल क्यों हो जाते हैं? वे हमेशा उस दिन के दौरान सो सकते थे जैसे मैं करता हूं।</v>
      </c>
    </row>
    <row r="5452">
      <c r="A5452" s="1" t="s">
        <v>5378</v>
      </c>
      <c r="B5452" s="2" t="str">
        <f>IFERROR(__xludf.DUMMYFUNCTION("GOOGLETRANSLATE(A5452,""en"",""hi"")"),"कॉर्सेट, मेरे नाम के साथ कढ़ाई £ 250 के लिए £ 250 के लिए रिटेल, £ 190 प्लस शिपिंग के लिए बेचते हैं।")</f>
        <v>कॉर्सेट, मेरे नाम के साथ कढ़ाई £ 250 के लिए £ 250 के लिए रिटेल, £ 190 प्लस शिपिंग के लिए बेचते हैं।</v>
      </c>
    </row>
    <row r="5453">
      <c r="A5453" s="1" t="s">
        <v>5379</v>
      </c>
      <c r="B5453" s="2" t="str">
        <f>IFERROR(__xludf.DUMMYFUNCTION("GOOGLETRANSLATE(A5453,""en"",""hi"")"),"भौतिक विज्ञानी के एक वेक्टर, काले और सफेद चित्रण")</f>
        <v>भौतिक विज्ञानी के एक वेक्टर, काले और सफेद चित्रण</v>
      </c>
    </row>
    <row r="5454">
      <c r="A5454" s="1" t="s">
        <v>5380</v>
      </c>
      <c r="B5454" s="2" t="str">
        <f>IFERROR(__xludf.DUMMYFUNCTION("GOOGLETRANSLATE(A5454,""en"",""hi"")"),"एक विरोध के दौरान जातीयता एक ध्वज रखती है")</f>
        <v>एक विरोध के दौरान जातीयता एक ध्वज रखती है</v>
      </c>
    </row>
    <row r="5455">
      <c r="A5455" s="1" t="s">
        <v>5381</v>
      </c>
      <c r="B5455" s="2" t="str">
        <f>IFERROR(__xludf.DUMMYFUNCTION("GOOGLETRANSLATE(A5455,""en"",""hi"")"),"खिड़कियों के माध्यम से एक बड़े नीले भालू की मूर्तिकला।")</f>
        <v>खिड़कियों के माध्यम से एक बड़े नीले भालू की मूर्तिकला।</v>
      </c>
    </row>
    <row r="5456">
      <c r="A5456" s="1" t="s">
        <v>5382</v>
      </c>
      <c r="B5456" s="2" t="str">
        <f>IFERROR(__xludf.DUMMYFUNCTION("GOOGLETRANSLATE(A5456,""en"",""hi"")"),"दोनों खिलाड़ी अब अपने देश का प्रतिनिधित्व करते हैं, और नवंबर में एक-दूसरे के खिलाफ खेले")</f>
        <v>दोनों खिलाड़ी अब अपने देश का प्रतिनिधित्व करते हैं, और नवंबर में एक-दूसरे के खिलाफ खेले</v>
      </c>
    </row>
    <row r="5457">
      <c r="A5457" s="1" t="s">
        <v>5383</v>
      </c>
      <c r="B5457" s="2" t="str">
        <f>IFERROR(__xludf.DUMMYFUNCTION("GOOGLETRANSLATE(A5457,""en"",""hi"")"),"एक मां और एक बच्चे के साथ एक छूने वाली तस्वीर जो एक दूसरे के दिल देती है, रेखा से खींची जाती है।")</f>
        <v>एक मां और एक बच्चे के साथ एक छूने वाली तस्वीर जो एक दूसरे के दिल देती है, रेखा से खींची जाती है।</v>
      </c>
    </row>
    <row r="5458">
      <c r="A5458" s="1" t="s">
        <v>5384</v>
      </c>
      <c r="B5458" s="2" t="str">
        <f>IFERROR(__xludf.DUMMYFUNCTION("GOOGLETRANSLATE(A5458,""en"",""hi"")"),"पंजे पर खड़ी बड़ी आंखों के साथ सुंदर युवा कुत्ता भोजन के लिए अपनी महिला से भीख मांगता है")</f>
        <v>पंजे पर खड़ी बड़ी आंखों के साथ सुंदर युवा कुत्ता भोजन के लिए अपनी महिला से भीख मांगता है</v>
      </c>
    </row>
    <row r="5459">
      <c r="A5459" s="1" t="s">
        <v>5385</v>
      </c>
      <c r="B5459" s="2" t="str">
        <f>IFERROR(__xludf.DUMMYFUNCTION("GOOGLETRANSLATE(A5459,""en"",""hi"")"),"अपने कुत्ते के साथ सोफे पर झूठ बोल रहा है")</f>
        <v>अपने कुत्ते के साथ सोफे पर झूठ बोल रहा है</v>
      </c>
    </row>
    <row r="5460">
      <c r="A5460" s="1" t="s">
        <v>5386</v>
      </c>
      <c r="B5460" s="2" t="str">
        <f>IFERROR(__xludf.DUMMYFUNCTION("GOOGLETRANSLATE(A5460,""en"",""hi"")"),"व्यक्ति थिएटर में मंच पर प्रदर्शन करता है")</f>
        <v>व्यक्ति थिएटर में मंच पर प्रदर्शन करता है</v>
      </c>
    </row>
    <row r="5461">
      <c r="A5461" s="1" t="s">
        <v>5387</v>
      </c>
      <c r="B5461" s="2" t="str">
        <f>IFERROR(__xludf.DUMMYFUNCTION("GOOGLETRANSLATE(A5461,""en"",""hi"")"),"व्यक्ति बास्केटबॉल टीम के खिलाफ बंद हो जाता है")</f>
        <v>व्यक्ति बास्केटबॉल टीम के खिलाफ बंद हो जाता है</v>
      </c>
    </row>
    <row r="5462">
      <c r="A5462" s="1" t="s">
        <v>5388</v>
      </c>
      <c r="B5462" s="2" t="str">
        <f>IFERROR(__xludf.DUMMYFUNCTION("GOOGLETRANSLATE(A5462,""en"",""hi"")"),"फुटबॉल खिलाड़ी को आगे फुटबॉल टीम को रखने के लिए खेल का पहला लक्ष्य मिला")</f>
        <v>फुटबॉल खिलाड़ी को आगे फुटबॉल टीम को रखने के लिए खेल का पहला लक्ष्य मिला</v>
      </c>
    </row>
    <row r="5463">
      <c r="A5463" s="1" t="s">
        <v>5389</v>
      </c>
      <c r="B5463" s="2" t="str">
        <f>IFERROR(__xludf.DUMMYFUNCTION("GOOGLETRANSLATE(A5463,""en"",""hi"")"),"आर्क ब्रिज अपनी तरह का पहला पुल बनाया गया था और अब एक दुनिया का हिस्सा है")</f>
        <v>आर्क ब्रिज अपनी तरह का पहला पुल बनाया गया था और अब एक दुनिया का हिस्सा है</v>
      </c>
    </row>
    <row r="5464">
      <c r="A5464" s="1" t="s">
        <v>5390</v>
      </c>
      <c r="B5464" s="2" t="str">
        <f>IFERROR(__xludf.DUMMYFUNCTION("GOOGLETRANSLATE(A5464,""en"",""hi"")"),"रात में बेलगियो जल फव्वारे और पर्यटक आकर्षण")</f>
        <v>रात में बेलगियो जल फव्वारे और पर्यटक आकर्षण</v>
      </c>
    </row>
    <row r="5465">
      <c r="A5465" s="1" t="s">
        <v>5361</v>
      </c>
      <c r="B5465" s="2" t="str">
        <f>IFERROR(__xludf.DUMMYFUNCTION("GOOGLETRANSLATE(A5465,""en"",""hi"")"),"व्यक्ति प्रीमियर पर आता है")</f>
        <v>व्यक्ति प्रीमियर पर आता है</v>
      </c>
    </row>
    <row r="5466">
      <c r="A5466" s="1" t="s">
        <v>5391</v>
      </c>
      <c r="B5466" s="2" t="str">
        <f>IFERROR(__xludf.DUMMYFUNCTION("GOOGLETRANSLATE(A5466,""en"",""hi"")"),"लैटिन पॉप कलाकार संगीत कलाकार को सम्मानित पुरस्कार श्रेणी के दौरान ऑनस्टेज करता है।")</f>
        <v>लैटिन पॉप कलाकार संगीत कलाकार को सम्मानित पुरस्कार श्रेणी के दौरान ऑनस्टेज करता है।</v>
      </c>
    </row>
    <row r="5467">
      <c r="A5467" s="1" t="s">
        <v>5392</v>
      </c>
      <c r="B5467" s="2" t="str">
        <f>IFERROR(__xludf.DUMMYFUNCTION("GOOGLETRANSLATE(A5467,""en"",""hi"")"),"# फोकस # सेंट के साथ काले रंग में सभी अच्छे और साफ ऑटोमोबाइल मॉडल")</f>
        <v># फोकस # सेंट के साथ काले रंग में सभी अच्छे और साफ ऑटोमोबाइल मॉडल</v>
      </c>
    </row>
    <row r="5468">
      <c r="A5468" s="1" t="s">
        <v>5393</v>
      </c>
      <c r="B5468" s="2" t="str">
        <f>IFERROR(__xludf.DUMMYFUNCTION("GOOGLETRANSLATE(A5468,""en"",""hi"")"),"लंच, चित्र में राजनेता एक विशेष अतिथि था")</f>
        <v>लंच, चित्र में राजनेता एक विशेष अतिथि था</v>
      </c>
    </row>
    <row r="5469">
      <c r="A5469" s="1" t="s">
        <v>5394</v>
      </c>
      <c r="B5469" s="2" t="str">
        <f>IFERROR(__xludf.DUMMYFUNCTION("GOOGLETRANSLATE(A5469,""en"",""hi"")"),"क्षितिज से कुछ छिड़कने के लिए शुरू करना।")</f>
        <v>क्षितिज से कुछ छिड़कने के लिए शुरू करना।</v>
      </c>
    </row>
    <row r="5470">
      <c r="A5470" s="1" t="s">
        <v>5395</v>
      </c>
      <c r="B5470" s="2" t="str">
        <f>IFERROR(__xludf.DUMMYFUNCTION("GOOGLETRANSLATE(A5470,""en"",""hi"")"),"स्पोर्ट्स टीम जीते गेम के बाद बेसबॉल प्लेयर गाल पर बेसबॉल खिलाड़ी को चुंबन देता है।")</f>
        <v>स्पोर्ट्स टीम जीते गेम के बाद बेसबॉल प्लेयर गाल पर बेसबॉल खिलाड़ी को चुंबन देता है।</v>
      </c>
    </row>
    <row r="5471">
      <c r="A5471" s="1" t="s">
        <v>5396</v>
      </c>
      <c r="B5471" s="2" t="str">
        <f>IFERROR(__xludf.DUMMYFUNCTION("GOOGLETRANSLATE(A5471,""en"",""hi"")"),"बगीचे में ब्रह्मांड फूल खिलते हैं")</f>
        <v>बगीचे में ब्रह्मांड फूल खिलते हैं</v>
      </c>
    </row>
    <row r="5472">
      <c r="A5472" s="1" t="s">
        <v>5397</v>
      </c>
      <c r="B5472" s="2" t="str">
        <f>IFERROR(__xludf.DUMMYFUNCTION("GOOGLETRANSLATE(A5472,""en"",""hi"")"),"अपने व्यस्त कार्यक्रम के बावजूद इस # छुट्टियों के मौसम में, फिल्म चरित्र ने रक्त दान करने के लिए कुछ समय लिया।")</f>
        <v>अपने व्यस्त कार्यक्रम के बावजूद इस # छुट्टियों के मौसम में, फिल्म चरित्र ने रक्त दान करने के लिए कुछ समय लिया।</v>
      </c>
    </row>
    <row r="5473">
      <c r="A5473" s="1" t="s">
        <v>5398</v>
      </c>
      <c r="B5473" s="2" t="str">
        <f>IFERROR(__xludf.DUMMYFUNCTION("GOOGLETRANSLATE(A5473,""en"",""hi"")"),"झील द्वारा बैठे जैविक प्रजाति")</f>
        <v>झील द्वारा बैठे जैविक प्रजाति</v>
      </c>
    </row>
    <row r="5474">
      <c r="A5474" s="1" t="s">
        <v>5399</v>
      </c>
      <c r="B5474" s="2" t="str">
        <f>IFERROR(__xludf.DUMMYFUNCTION("GOOGLETRANSLATE(A5474,""en"",""hi"")"),"केंद्र में माउंट कुक के साथ शहर")</f>
        <v>केंद्र में माउंट कुक के साथ शहर</v>
      </c>
    </row>
    <row r="5475">
      <c r="A5475" s="1" t="s">
        <v>5400</v>
      </c>
      <c r="B5475" s="2" t="str">
        <f>IFERROR(__xludf.DUMMYFUNCTION("GOOGLETRANSLATE(A5475,""en"",""hi"")"),"छवि में हो सकता है: व्यक्ति, मंच पर, एक संगीत वाद्ययंत्र, गिटार, टोपी और रात खेल रहा है")</f>
        <v>छवि में हो सकता है: व्यक्ति, मंच पर, एक संगीत वाद्ययंत्र, गिटार, टोपी और रात खेल रहा है</v>
      </c>
    </row>
    <row r="5476">
      <c r="A5476" s="1" t="s">
        <v>5401</v>
      </c>
      <c r="B5476" s="2" t="str">
        <f>IFERROR(__xludf.DUMMYFUNCTION("GOOGLETRANSLATE(A5476,""en"",""hi"")"),"सिक्का प्रोमेनेड पर दूरबीन संचालित")</f>
        <v>सिक्का प्रोमेनेड पर दूरबीन संचालित</v>
      </c>
    </row>
    <row r="5477">
      <c r="A5477" s="1" t="s">
        <v>5402</v>
      </c>
      <c r="B5477" s="2" t="str">
        <f>IFERROR(__xludf.DUMMYFUNCTION("GOOGLETRANSLATE(A5477,""en"",""hi"")"),"नर्सरी ने मानार्थ रंगों के मिश्रण की विशेषता वाले व्यक्ति के साथ प्रकट किया")</f>
        <v>नर्सरी ने मानार्थ रंगों के मिश्रण की विशेषता वाले व्यक्ति के साथ प्रकट किया</v>
      </c>
    </row>
    <row r="5478">
      <c r="A5478" s="1" t="s">
        <v>5403</v>
      </c>
      <c r="B5478" s="2" t="str">
        <f>IFERROR(__xludf.DUMMYFUNCTION("GOOGLETRANSLATE(A5478,""en"",""hi"")"),"एक तार पिंजरे में सफेद खरगोश fattening।")</f>
        <v>एक तार पिंजरे में सफेद खरगोश fattening।</v>
      </c>
    </row>
    <row r="5479">
      <c r="A5479" s="1" t="s">
        <v>5404</v>
      </c>
      <c r="B5479" s="2" t="str">
        <f>IFERROR(__xludf.DUMMYFUNCTION("GOOGLETRANSLATE(A5479,""en"",""hi"")"),"हाथ के स्टॉक वेक्टर व्यवसायी चलने वाले पैसे के बैग को पकड़ने की कोशिश करता है।")</f>
        <v>हाथ के स्टॉक वेक्टर व्यवसायी चलने वाले पैसे के बैग को पकड़ने की कोशिश करता है।</v>
      </c>
    </row>
    <row r="5480">
      <c r="A5480" s="1" t="s">
        <v>5405</v>
      </c>
      <c r="B5480" s="2" t="str">
        <f>IFERROR(__xludf.DUMMYFUNCTION("GOOGLETRANSLATE(A5480,""en"",""hi"")"),"हिप हॉप कलाकार पुरस्कार देता है")</f>
        <v>हिप हॉप कलाकार पुरस्कार देता है</v>
      </c>
    </row>
    <row r="5481">
      <c r="A5481" s="1" t="s">
        <v>5406</v>
      </c>
      <c r="B5481" s="2" t="str">
        <f>IFERROR(__xludf.DUMMYFUNCTION("GOOGLETRANSLATE(A5481,""en"",""hi"")"),"सूर्यास्त में एक चट्टानी तट पर दुर्घटना की लहरें")</f>
        <v>सूर्यास्त में एक चट्टानी तट पर दुर्घटना की लहरें</v>
      </c>
    </row>
    <row r="5482">
      <c r="A5482" s="1" t="s">
        <v>5407</v>
      </c>
      <c r="B5482" s="2" t="str">
        <f>IFERROR(__xludf.DUMMYFUNCTION("GOOGLETRANSLATE(A5482,""en"",""hi"")"),"एक देश की शादी के लिए एक देहाती ट्रक के साथ दुल्हन और व्यक्ति")</f>
        <v>एक देश की शादी के लिए एक देहाती ट्रक के साथ दुल्हन और व्यक्ति</v>
      </c>
    </row>
    <row r="5483">
      <c r="A5483" s="1" t="s">
        <v>1793</v>
      </c>
      <c r="B5483" s="2" t="str">
        <f>IFERROR(__xludf.DUMMYFUNCTION("GOOGLETRANSLATE(A5483,""en"",""hi"")"),"हवा में लहराते झंडा")</f>
        <v>हवा में लहराते झंडा</v>
      </c>
    </row>
    <row r="5484">
      <c r="A5484" s="1" t="s">
        <v>5408</v>
      </c>
      <c r="B5484" s="2" t="str">
        <f>IFERROR(__xludf.DUMMYFUNCTION("GOOGLETRANSLATE(A5484,""en"",""hi"")"),"पॉप कलाकार ने एक संगीत कार्यक्रम आयोजित किया")</f>
        <v>पॉप कलाकार ने एक संगीत कार्यक्रम आयोजित किया</v>
      </c>
    </row>
    <row r="5485">
      <c r="A5485" s="1" t="s">
        <v>5409</v>
      </c>
      <c r="B5485" s="2" t="str">
        <f>IFERROR(__xludf.DUMMYFUNCTION("GOOGLETRANSLATE(A5485,""en"",""hi"")"),"एक व्हीलचेयर का उपयोग करने से हवाई अड्डे के माध्यम से प्राप्त करना आसान हो सकता है।")</f>
        <v>एक व्हीलचेयर का उपयोग करने से हवाई अड्डे के माध्यम से प्राप्त करना आसान हो सकता है।</v>
      </c>
    </row>
    <row r="5486">
      <c r="A5486" s="1" t="s">
        <v>5410</v>
      </c>
      <c r="B5486" s="2" t="str">
        <f>IFERROR(__xludf.DUMMYFUNCTION("GOOGLETRANSLATE(A5486,""en"",""hi"")"),"अपने घर पर रॉक बैंड से हार्ड रॉक कलाकार, बासिस्ट और गायक")</f>
        <v>अपने घर पर रॉक बैंड से हार्ड रॉक कलाकार, बासिस्ट और गायक</v>
      </c>
    </row>
    <row r="5487">
      <c r="A5487" s="1" t="s">
        <v>5411</v>
      </c>
      <c r="B5487" s="2" t="str">
        <f>IFERROR(__xludf.DUMMYFUNCTION("GOOGLETRANSLATE(A5487,""en"",""hi"")"),"देहात के माध्यम से लिविंग की गति में ट्रेन")</f>
        <v>देहात के माध्यम से लिविंग की गति में ट्रेन</v>
      </c>
    </row>
    <row r="5488">
      <c r="A5488" s="1" t="s">
        <v>5412</v>
      </c>
      <c r="B5488" s="2" t="str">
        <f>IFERROR(__xludf.DUMMYFUNCTION("GOOGLETRANSLATE(A5488,""en"",""hi"")"),"एक अध्ययन के साथ आधुनिक अधूरा बेडरूम का अपार्टमेंट")</f>
        <v>एक अध्ययन के साथ आधुनिक अधूरा बेडरूम का अपार्टमेंट</v>
      </c>
    </row>
    <row r="5489">
      <c r="A5489" s="1" t="s">
        <v>5413</v>
      </c>
      <c r="B5489" s="2" t="str">
        <f>IFERROR(__xludf.DUMMYFUNCTION("GOOGLETRANSLATE(A5489,""en"",""hi"")"),"वॉटरकलर रंगीन लाइनों को सेट करें, एक सफेद पृष्ठभूमि पर अलग दाग पृथक।")</f>
        <v>वॉटरकलर रंगीन लाइनों को सेट करें, एक सफेद पृष्ठभूमि पर अलग दाग पृथक।</v>
      </c>
    </row>
    <row r="5490">
      <c r="A5490" s="1" t="s">
        <v>5414</v>
      </c>
      <c r="B5490" s="2" t="str">
        <f>IFERROR(__xludf.DUMMYFUNCTION("GOOGLETRANSLATE(A5490,""en"",""hi"")"),"ऑर्नेट इमारतों पर ध्वज का दृश्य")</f>
        <v>ऑर्नेट इमारतों पर ध्वज का दृश्य</v>
      </c>
    </row>
    <row r="5491">
      <c r="A5491" s="1" t="s">
        <v>5415</v>
      </c>
      <c r="B5491" s="2" t="str">
        <f>IFERROR(__xludf.DUMMYFUNCTION("GOOGLETRANSLATE(A5491,""en"",""hi"")"),"बुजुर्ग महिलाएं समुद्र तट पर फोटो खिड़की")</f>
        <v>बुजुर्ग महिलाएं समुद्र तट पर फोटो खिड़की</v>
      </c>
    </row>
    <row r="5492">
      <c r="A5492" s="1" t="s">
        <v>5416</v>
      </c>
      <c r="B5492" s="2" t="str">
        <f>IFERROR(__xludf.DUMMYFUNCTION("GOOGLETRANSLATE(A5492,""en"",""hi"")"),"सभी अवसरों के लिए चश्मा - विभिन्न रंगों में उत्कीर्ण शराब चश्मे का सेट")</f>
        <v>सभी अवसरों के लिए चश्मा - विभिन्न रंगों में उत्कीर्ण शराब चश्मे का सेट</v>
      </c>
    </row>
    <row r="5493">
      <c r="A5493" s="1" t="s">
        <v>5417</v>
      </c>
      <c r="B5493" s="2" t="str">
        <f>IFERROR(__xludf.DUMMYFUNCTION("GOOGLETRANSLATE(A5493,""en"",""hi"")"),"नवंबर में कुछ रातों के लिए रोग की मान्यता में बैंगनी रोशनी के साथ अपने घड़ी टावर को जला दिया।")</f>
        <v>नवंबर में कुछ रातों के लिए रोग की मान्यता में बैंगनी रोशनी के साथ अपने घड़ी टावर को जला दिया।</v>
      </c>
    </row>
    <row r="5494">
      <c r="A5494" s="1" t="s">
        <v>5418</v>
      </c>
      <c r="B5494" s="2" t="str">
        <f>IFERROR(__xludf.DUMMYFUNCTION("GOOGLETRANSLATE(A5494,""en"",""hi"")"),"मैं तंग - रस्सी - पुल भर में चला गया")</f>
        <v>मैं तंग - रस्सी - पुल भर में चला गया</v>
      </c>
    </row>
    <row r="5495">
      <c r="A5495" s="1" t="s">
        <v>5419</v>
      </c>
      <c r="B5495" s="2" t="str">
        <f>IFERROR(__xludf.DUMMYFUNCTION("GOOGLETRANSLATE(A5495,""en"",""hi"")"),"मेरे पड़ोसियों के पास अपने सामने वाले यार्ड में लटकने वाले राजनेता की एक प्रभावशाली है।")</f>
        <v>मेरे पड़ोसियों के पास अपने सामने वाले यार्ड में लटकने वाले राजनेता की एक प्रभावशाली है।</v>
      </c>
    </row>
    <row r="5496">
      <c r="A5496" s="1" t="s">
        <v>5420</v>
      </c>
      <c r="B5496" s="2" t="str">
        <f>IFERROR(__xludf.DUMMYFUNCTION("GOOGLETRANSLATE(A5496,""en"",""hi"")"),"फुटबॉल खिलाड़ी ब्रिटेन के संविधान देश द्वारा देखे गए एक प्रशिक्षण सत्र के दौरान अपनी शूटिंग का अभ्यास करता है")</f>
        <v>फुटबॉल खिलाड़ी ब्रिटेन के संविधान देश द्वारा देखे गए एक प्रशिक्षण सत्र के दौरान अपनी शूटिंग का अभ्यास करता है</v>
      </c>
    </row>
    <row r="5497">
      <c r="A5497" s="1" t="s">
        <v>5421</v>
      </c>
      <c r="B5497" s="2" t="str">
        <f>IFERROR(__xludf.DUMMYFUNCTION("GOOGLETRANSLATE(A5497,""en"",""hi"")"),"एक सफेद पृष्ठभूमि पर लाल खसखस ​​फूल बंद")</f>
        <v>एक सफेद पृष्ठभूमि पर लाल खसखस ​​फूल बंद</v>
      </c>
    </row>
    <row r="5498">
      <c r="A5498" s="1" t="s">
        <v>5422</v>
      </c>
      <c r="B5498" s="2" t="str">
        <f>IFERROR(__xludf.DUMMYFUNCTION("GOOGLETRANSLATE(A5498,""en"",""hi"")"),"सफेद और बैंगनी ऑर्किड एक फूलदान में व्यवस्थित")</f>
        <v>सफेद और बैंगनी ऑर्किड एक फूलदान में व्यवस्थित</v>
      </c>
    </row>
    <row r="5499">
      <c r="A5499" s="1" t="s">
        <v>5423</v>
      </c>
      <c r="B5499" s="2" t="str">
        <f>IFERROR(__xludf.DUMMYFUNCTION("GOOGLETRANSLATE(A5499,""en"",""hi"")"),"एक एल आर्म और कंधे, तेजी से झुक गए।")</f>
        <v>एक एल आर्म और कंधे, तेजी से झुक गए।</v>
      </c>
    </row>
    <row r="5500">
      <c r="A5500" s="1" t="s">
        <v>5424</v>
      </c>
      <c r="B5500" s="2" t="str">
        <f>IFERROR(__xludf.DUMMYFUNCTION("GOOGLETRANSLATE(A5500,""en"",""hi"")"),"35 वें गुब्बारे पर लिफ्ट के लिए गुब्बारे का चयन और तैयार है")</f>
        <v>35 वें गुब्बारे पर लिफ्ट के लिए गुब्बारे का चयन और तैयार है</v>
      </c>
    </row>
    <row r="5501">
      <c r="A5501" s="1" t="s">
        <v>5425</v>
      </c>
      <c r="B5501" s="2" t="str">
        <f>IFERROR(__xludf.DUMMYFUNCTION("GOOGLETRANSLATE(A5501,""en"",""hi"")"),"उनकी इमारत के प्रवेश द्वार पर लोगो।")</f>
        <v>उनकी इमारत के प्रवेश द्वार पर लोगो।</v>
      </c>
    </row>
    <row r="5502">
      <c r="A5502" s="1" t="s">
        <v>5426</v>
      </c>
      <c r="B5502" s="2" t="str">
        <f>IFERROR(__xludf.DUMMYFUNCTION("GOOGLETRANSLATE(A5502,""en"",""hi"")"),"व्यक्ति पर रॉक नक्काशीदार कब्रों का दृश्य।")</f>
        <v>व्यक्ति पर रॉक नक्काशीदार कब्रों का दृश्य।</v>
      </c>
    </row>
    <row r="5503">
      <c r="A5503" s="1" t="s">
        <v>5427</v>
      </c>
      <c r="B5503" s="2" t="str">
        <f>IFERROR(__xludf.DUMMYFUNCTION("GOOGLETRANSLATE(A5503,""en"",""hi"")"),"एक मॉडल फैशन वीक के दौरान शो के लिए रनवे चलता है")</f>
        <v>एक मॉडल फैशन वीक के दौरान शो के लिए रनवे चलता है</v>
      </c>
    </row>
    <row r="5504">
      <c r="A5504" s="1" t="s">
        <v>5428</v>
      </c>
      <c r="B5504" s="2" t="str">
        <f>IFERROR(__xludf.DUMMYFUNCTION("GOOGLETRANSLATE(A5504,""en"",""hi"")"),"दक्षिण से देखें - पूर्ण ऊंचाई दृश्य")</f>
        <v>दक्षिण से देखें - पूर्ण ऊंचाई दृश्य</v>
      </c>
    </row>
    <row r="5505">
      <c r="A5505" s="1" t="s">
        <v>5429</v>
      </c>
      <c r="B5505" s="2" t="str">
        <f>IFERROR(__xludf.DUMMYFUNCTION("GOOGLETRANSLATE(A5505,""en"",""hi"")"),"कटा हुआ सोने के सेब के साथ एक पाई खाना बनाने के लिए तैयार है")</f>
        <v>कटा हुआ सोने के सेब के साथ एक पाई खाना बनाने के लिए तैयार है</v>
      </c>
    </row>
    <row r="5506">
      <c r="A5506" s="1" t="s">
        <v>5430</v>
      </c>
      <c r="B5506" s="2" t="str">
        <f>IFERROR(__xludf.DUMMYFUNCTION("GOOGLETRANSLATE(A5506,""en"",""hi"")"),"पेड़ों में घोंसले की इमारतें एक शहर के केंद्र से किमी हैं")</f>
        <v>पेड़ों में घोंसले की इमारतें एक शहर के केंद्र से किमी हैं</v>
      </c>
    </row>
    <row r="5507">
      <c r="A5507" s="1" t="s">
        <v>5431</v>
      </c>
      <c r="B5507" s="2" t="str">
        <f>IFERROR(__xludf.DUMMYFUNCTION("GOOGLETRANSLATE(A5507,""en"",""hi"")"),"केजी के वजन के साथ अभिनेता और पसंदीदा पोशाक और कपड़ों की शैली में 6 का एक पैर आकार")</f>
        <v>केजी के वजन के साथ अभिनेता और पसंदीदा पोशाक और कपड़ों की शैली में 6 का एक पैर आकार</v>
      </c>
    </row>
    <row r="5508">
      <c r="A5508" s="1" t="s">
        <v>5432</v>
      </c>
      <c r="B5508" s="2" t="str">
        <f>IFERROR(__xludf.DUMMYFUNCTION("GOOGLETRANSLATE(A5508,""en"",""hi"")"),"एक मछली पकड़ने की नाव पर बिल्लियों")</f>
        <v>एक मछली पकड़ने की नाव पर बिल्लियों</v>
      </c>
    </row>
    <row r="5509">
      <c r="A5509" s="1" t="s">
        <v>5433</v>
      </c>
      <c r="B5509" s="2" t="str">
        <f>IFERROR(__xludf.DUMMYFUNCTION("GOOGLETRANSLATE(A5509,""en"",""hi"")"),"कार्रवाई में जीतने वाली टीम।")</f>
        <v>कार्रवाई में जीतने वाली टीम।</v>
      </c>
    </row>
    <row r="5510">
      <c r="A5510" s="1" t="s">
        <v>5434</v>
      </c>
      <c r="B5510" s="2" t="str">
        <f>IFERROR(__xludf.DUMMYFUNCTION("GOOGLETRANSLATE(A5510,""en"",""hi"")"),"हवा में झंडा उड़ाना")</f>
        <v>हवा में झंडा उड़ाना</v>
      </c>
    </row>
    <row r="5511">
      <c r="A5511" s="1" t="s">
        <v>5435</v>
      </c>
      <c r="B5511" s="2" t="str">
        <f>IFERROR(__xludf.DUMMYFUNCTION("GOOGLETRANSLATE(A5511,""en"",""hi"")"),"व्यवसायी लोग कार्यालय में एक साथ काम कर रहे हैं")</f>
        <v>व्यवसायी लोग कार्यालय में एक साथ काम कर रहे हैं</v>
      </c>
    </row>
    <row r="5512">
      <c r="A5512" s="1" t="s">
        <v>5436</v>
      </c>
      <c r="B5512" s="2" t="str">
        <f>IFERROR(__xludf.DUMMYFUNCTION("GOOGLETRANSLATE(A5512,""en"",""hi"")"),"सुपरमॉडल नियो सोल कलाकार द्वारा डिजाइन किए गए एक भव्य बैक कट आउट पोशाक में व्यक्ति के साथ पुरस्कार देता है।")</f>
        <v>सुपरमॉडल नियो सोल कलाकार द्वारा डिजाइन किए गए एक भव्य बैक कट आउट पोशाक में व्यक्ति के साथ पुरस्कार देता है।</v>
      </c>
    </row>
    <row r="5513">
      <c r="A5513" s="1" t="s">
        <v>5437</v>
      </c>
      <c r="B5513" s="2" t="str">
        <f>IFERROR(__xludf.DUMMYFUNCTION("GOOGLETRANSLATE(A5513,""en"",""hi"")"),"बेबी गर्ल रास्पबेरी उड़ाने वाली हवा में उसके पैरों के साथ लेट गई")</f>
        <v>बेबी गर्ल रास्पबेरी उड़ाने वाली हवा में उसके पैरों के साथ लेट गई</v>
      </c>
    </row>
    <row r="5514">
      <c r="A5514" s="1" t="s">
        <v>5438</v>
      </c>
      <c r="B5514" s="2" t="str">
        <f>IFERROR(__xludf.DUMMYFUNCTION("GOOGLETRANSLATE(A5514,""en"",""hi"")"),"छवि में हो सकता है: व्यक्ति, मंच पर, खड़ा, एक संगीत वाद्ययंत्र और रात खेल रहा है")</f>
        <v>छवि में हो सकता है: व्यक्ति, मंच पर, खड़ा, एक संगीत वाद्ययंत्र और रात खेल रहा है</v>
      </c>
    </row>
    <row r="5515">
      <c r="A5515" s="1" t="s">
        <v>5439</v>
      </c>
      <c r="B5515" s="2" t="str">
        <f>IFERROR(__xludf.DUMMYFUNCTION("GOOGLETRANSLATE(A5515,""en"",""hi"")"),"लोग, व्यक्ति के साथ, प्राचीन पानी को चप्पू।")</f>
        <v>लोग, व्यक्ति के साथ, प्राचीन पानी को चप्पू।</v>
      </c>
    </row>
    <row r="5516">
      <c r="A5516" s="1" t="s">
        <v>5440</v>
      </c>
      <c r="B5516" s="2" t="str">
        <f>IFERROR(__xludf.DUMMYFUNCTION("GOOGLETRANSLATE(A5516,""en"",""hi"")"),"चिकनी गोल्फ हरे रंग के साथ छेद के स्थान की पहचान और पृष्ठभूमि में एक पहाड़ी की पहचान")</f>
        <v>चिकनी गोल्फ हरे रंग के साथ छेद के स्थान की पहचान और पृष्ठभूमि में एक पहाड़ी की पहचान</v>
      </c>
    </row>
    <row r="5517">
      <c r="A5517" s="1" t="s">
        <v>5441</v>
      </c>
      <c r="B5517" s="2" t="str">
        <f>IFERROR(__xludf.DUMMYFUNCTION("GOOGLETRANSLATE(A5517,""en"",""hi"")"),"लोग सड़कों पर प्रदर्शन करते हैं।")</f>
        <v>लोग सड़कों पर प्रदर्शन करते हैं।</v>
      </c>
    </row>
    <row r="5518">
      <c r="A5518" s="1" t="s">
        <v>5442</v>
      </c>
      <c r="B5518" s="2" t="str">
        <f>IFERROR(__xludf.DUMMYFUNCTION("GOOGLETRANSLATE(A5518,""en"",""hi"")"),"थ्रिफ्ट स्टोर गुरुवार: एक बहुत ही फैशनेबल जैकेट के लिए।")</f>
        <v>थ्रिफ्ट स्टोर गुरुवार: एक बहुत ही फैशनेबल जैकेट के लिए।</v>
      </c>
    </row>
    <row r="5519">
      <c r="A5519" s="1" t="s">
        <v>5443</v>
      </c>
      <c r="B5519" s="2" t="str">
        <f>IFERROR(__xludf.DUMMYFUNCTION("GOOGLETRANSLATE(A5519,""en"",""hi"")"),"एक लकड़ी के टब में अंगूर")</f>
        <v>एक लकड़ी के टब में अंगूर</v>
      </c>
    </row>
    <row r="5520">
      <c r="A5520" s="1" t="s">
        <v>5444</v>
      </c>
      <c r="B5520" s="2" t="str">
        <f>IFERROR(__xludf.DUMMYFUNCTION("GOOGLETRANSLATE(A5520,""en"",""hi"")"),"माताओं और शिशु समुद्र तट पर समुद्र तट पर बैठते हैं")</f>
        <v>माताओं और शिशु समुद्र तट पर समुद्र तट पर बैठते हैं</v>
      </c>
    </row>
    <row r="5521">
      <c r="A5521" s="1" t="s">
        <v>5445</v>
      </c>
      <c r="B5521" s="2" t="str">
        <f>IFERROR(__xludf.DUMMYFUNCTION("GOOGLETRANSLATE(A5521,""en"",""hi"")"),"एक बच्चा ऐप्पल के साथ एक जादुई ग्लेड पर बैठता है।")</f>
        <v>एक बच्चा ऐप्पल के साथ एक जादुई ग्लेड पर बैठता है।</v>
      </c>
    </row>
    <row r="5522">
      <c r="A5522" s="1" t="s">
        <v>5446</v>
      </c>
      <c r="B5522" s="2" t="str">
        <f>IFERROR(__xludf.DUMMYFUNCTION("GOOGLETRANSLATE(A5522,""en"",""hi"")"),"बिल्ली, तुम और हम")</f>
        <v>बिल्ली, तुम और हम</v>
      </c>
    </row>
    <row r="5523">
      <c r="A5523" s="1" t="s">
        <v>5447</v>
      </c>
      <c r="B5523" s="2" t="str">
        <f>IFERROR(__xludf.DUMMYFUNCTION("GOOGLETRANSLATE(A5523,""en"",""hi"")"),"नई सड़क और पारगमन लाइन के लिए गर्मियों में सड़क निर्माण")</f>
        <v>नई सड़क और पारगमन लाइन के लिए गर्मियों में सड़क निर्माण</v>
      </c>
    </row>
    <row r="5524">
      <c r="A5524" s="1" t="s">
        <v>5448</v>
      </c>
      <c r="B5524" s="2" t="str">
        <f>IFERROR(__xludf.DUMMYFUNCTION("GOOGLETRANSLATE(A5524,""en"",""hi"")"),"तस्वीर विश्वविद्यालय की इमारतों को दिखाती है।")</f>
        <v>तस्वीर विश्वविद्यालय की इमारतों को दिखाती है।</v>
      </c>
    </row>
    <row r="5525">
      <c r="A5525" s="1" t="s">
        <v>5449</v>
      </c>
      <c r="B5525" s="2" t="str">
        <f>IFERROR(__xludf.DUMMYFUNCTION("GOOGLETRANSLATE(A5525,""en"",""hi"")"),"महिला कार्यालय कार्यकर्ता और विकास में समकालीन भवन की लकड़ी की मूर्ति")</f>
        <v>महिला कार्यालय कार्यकर्ता और विकास में समकालीन भवन की लकड़ी की मूर्ति</v>
      </c>
    </row>
    <row r="5526">
      <c r="A5526" s="1" t="s">
        <v>5450</v>
      </c>
      <c r="B5526" s="2" t="str">
        <f>IFERROR(__xludf.DUMMYFUNCTION("GOOGLETRANSLATE(A5526,""en"",""hi"")"),"इस टैटू को अपने खोपड़ी पर पाने के लिए सुई के नीचे बिताए गए व्यक्ति।")</f>
        <v>इस टैटू को अपने खोपड़ी पर पाने के लिए सुई के नीचे बिताए गए व्यक्ति।</v>
      </c>
    </row>
    <row r="5527">
      <c r="A5527" s="1" t="s">
        <v>5451</v>
      </c>
      <c r="B5527" s="2" t="str">
        <f>IFERROR(__xludf.DUMMYFUNCTION("GOOGLETRANSLATE(A5527,""en"",""hi"")"),"रात का समय चूक एक निर्जन रेगिस्तानी सड़क को देख रही है।")</f>
        <v>रात का समय चूक एक निर्जन रेगिस्तानी सड़क को देख रही है।</v>
      </c>
    </row>
    <row r="5528">
      <c r="A5528" s="1" t="s">
        <v>5452</v>
      </c>
      <c r="B5528" s="2" t="str">
        <f>IFERROR(__xludf.DUMMYFUNCTION("GOOGLETRANSLATE(A5528,""en"",""hi"")"),"सर्दियों के परिदृश्य के साथ एक क्रिसमस कार्ड")</f>
        <v>सर्दियों के परिदृश्य के साथ एक क्रिसमस कार्ड</v>
      </c>
    </row>
    <row r="5529">
      <c r="A5529" s="1" t="s">
        <v>5453</v>
      </c>
      <c r="B5529" s="2" t="str">
        <f>IFERROR(__xludf.DUMMYFUNCTION("GOOGLETRANSLATE(A5529,""en"",""hi"")"),"आकाश पृष्ठभूमि और शीर्षक पर बहुत सारे हाथ डम्बल करते हैं।")</f>
        <v>आकाश पृष्ठभूमि और शीर्षक पर बहुत सारे हाथ डम्बल करते हैं।</v>
      </c>
    </row>
    <row r="5530">
      <c r="A5530" s="1" t="s">
        <v>5454</v>
      </c>
      <c r="B5530" s="2" t="str">
        <f>IFERROR(__xludf.DUMMYFUNCTION("GOOGLETRANSLATE(A5530,""en"",""hi"")"),"सबसे कम उम्र के व्यक्ति के रूप में व्यक्ति का साक्षात्कार करने के लिए, व्यक्ति उसके साथ पकड़ा गया")</f>
        <v>सबसे कम उम्र के व्यक्ति के रूप में व्यक्ति का साक्षात्कार करने के लिए, व्यक्ति उसके साथ पकड़ा गया</v>
      </c>
    </row>
    <row r="5531">
      <c r="A5531" s="1" t="s">
        <v>5455</v>
      </c>
      <c r="B5531" s="2" t="str">
        <f>IFERROR(__xludf.DUMMYFUNCTION("GOOGLETRANSLATE(A5531,""en"",""hi"")"),"प्यारा हो सकता है कि आप ड्रग फॉर्म आकार में देखना चाहते हैं")</f>
        <v>प्यारा हो सकता है कि आप ड्रग फॉर्म आकार में देखना चाहते हैं</v>
      </c>
    </row>
    <row r="5532">
      <c r="A5532" s="1" t="s">
        <v>5456</v>
      </c>
      <c r="B5532" s="2" t="str">
        <f>IFERROR(__xludf.DUMMYFUNCTION("GOOGLETRANSLATE(A5532,""en"",""hi"")"),"खेल के दौरान एथलीट गेंद के साथ चलता है।")</f>
        <v>खेल के दौरान एथलीट गेंद के साथ चलता है।</v>
      </c>
    </row>
    <row r="5533">
      <c r="A5533" s="1" t="s">
        <v>5457</v>
      </c>
      <c r="B5533" s="2" t="str">
        <f>IFERROR(__xludf.DUMMYFUNCTION("GOOGLETRANSLATE(A5533,""en"",""hi"")"),"राजकुमारी: अभिनेता ने अपने परिवार के साथ प्रसिद्ध थीम पार्क में एक दिन का आनंद लिया, और उसकी बाहों में बेटी हेवन ले जाया")</f>
        <v>राजकुमारी: अभिनेता ने अपने परिवार के साथ प्रसिद्ध थीम पार्क में एक दिन का आनंद लिया, और उसकी बाहों में बेटी हेवन ले जाया</v>
      </c>
    </row>
    <row r="5534">
      <c r="A5534" s="1" t="s">
        <v>5458</v>
      </c>
      <c r="B5534" s="2" t="str">
        <f>IFERROR(__xludf.DUMMYFUNCTION("GOOGLETRANSLATE(A5534,""en"",""hi"")"),"अनुमोदित उत्पाद कवर स्काईस्क्रेपर एक दूरी से देखा गया")</f>
        <v>अनुमोदित उत्पाद कवर स्काईस्क्रेपर एक दूरी से देखा गया</v>
      </c>
    </row>
    <row r="5535">
      <c r="A5535" s="1" t="s">
        <v>5459</v>
      </c>
      <c r="B5535" s="2" t="str">
        <f>IFERROR(__xludf.DUMMYFUNCTION("GOOGLETRANSLATE(A5535,""en"",""hi"")"),"दीवार प्रकाश - प्रेरित हो और अपने घर को घर बनाओ।")</f>
        <v>दीवार प्रकाश - प्रेरित हो और अपने घर को घर बनाओ।</v>
      </c>
    </row>
    <row r="5536">
      <c r="A5536" s="1" t="s">
        <v>5460</v>
      </c>
      <c r="B5536" s="2" t="str">
        <f>IFERROR(__xludf.DUMMYFUNCTION("GOOGLETRANSLATE(A5536,""en"",""hi"")"),"इस तरह के विरोध प्रदर्शन की संभावना है।")</f>
        <v>इस तरह के विरोध प्रदर्शन की संभावना है।</v>
      </c>
    </row>
    <row r="5537">
      <c r="A5537" s="1" t="s">
        <v>5461</v>
      </c>
      <c r="B5537" s="2" t="str">
        <f>IFERROR(__xludf.DUMMYFUNCTION("GOOGLETRANSLATE(A5537,""en"",""hi"")"),"एक शाखा पर एक सुंदर चिपमंक")</f>
        <v>एक शाखा पर एक सुंदर चिपमंक</v>
      </c>
    </row>
    <row r="5538">
      <c r="A5538" s="1" t="s">
        <v>5462</v>
      </c>
      <c r="B5538" s="2" t="str">
        <f>IFERROR(__xludf.DUMMYFUNCTION("GOOGLETRANSLATE(A5538,""en"",""hi"")"),"एक पेड़ पर एक कौवा का सिल्हूट")</f>
        <v>एक पेड़ पर एक कौवा का सिल्हूट</v>
      </c>
    </row>
    <row r="5539">
      <c r="A5539" s="1" t="s">
        <v>5463</v>
      </c>
      <c r="B5539" s="2" t="str">
        <f>IFERROR(__xludf.DUMMYFUNCTION("GOOGLETRANSLATE(A5539,""en"",""hi"")"),"एक पीले रंग का साइड व्यू - एक शाखा पर जैविक प्रजातियों के लिए हरा, इस पुरुष की आंखें स्वतंत्र रूप से स्थानांतरित और संचालित हो सकती हैं, और लंबी prehensile पूंछ अतिरिक्त पकड़ देता है")</f>
        <v>एक पीले रंग का साइड व्यू - एक शाखा पर जैविक प्रजातियों के लिए हरा, इस पुरुष की आंखें स्वतंत्र रूप से स्थानांतरित और संचालित हो सकती हैं, और लंबी prehensile पूंछ अतिरिक्त पकड़ देता है</v>
      </c>
    </row>
    <row r="5540">
      <c r="A5540" s="1" t="s">
        <v>5464</v>
      </c>
      <c r="B5540" s="2" t="str">
        <f>IFERROR(__xludf.DUMMYFUNCTION("GOOGLETRANSLATE(A5540,""en"",""hi"")"),"एक पीला नीले जमीन पर नीले रंग के रंगों में चित्रित, संगठन संस्थापक द्वारा डिजाइन किया गया फूलदान")</f>
        <v>एक पीला नीले जमीन पर नीले रंग के रंगों में चित्रित, संगठन संस्थापक द्वारा डिजाइन किया गया फूलदान</v>
      </c>
    </row>
    <row r="5541">
      <c r="A5541" s="1" t="s">
        <v>5465</v>
      </c>
      <c r="B5541" s="2" t="str">
        <f>IFERROR(__xludf.DUMMYFUNCTION("GOOGLETRANSLATE(A5541,""en"",""hi"")"),"महिला, राजनेता की पोती, घर के दौरे के घर के दादा दादी 1 9 40 के दशक के दौरान रहते थे।")</f>
        <v>महिला, राजनेता की पोती, घर के दौरे के घर के दादा दादी 1 9 40 के दशक के दौरान रहते थे।</v>
      </c>
    </row>
    <row r="5542">
      <c r="A5542" s="1" t="s">
        <v>5466</v>
      </c>
      <c r="B5542" s="2" t="str">
        <f>IFERROR(__xludf.DUMMYFUNCTION("GOOGLETRANSLATE(A5542,""en"",""hi"")"),"व्यक्ति: कभी-कभी मैं वास्तव में खिलाड़ियों पर चिल्लाना चाहता हूं")</f>
        <v>व्यक्ति: कभी-कभी मैं वास्तव में खिलाड़ियों पर चिल्लाना चाहता हूं</v>
      </c>
    </row>
    <row r="5543">
      <c r="A5543" s="1" t="s">
        <v>5467</v>
      </c>
      <c r="B5543" s="2" t="str">
        <f>IFERROR(__xludf.DUMMYFUNCTION("GOOGLETRANSLATE(A5543,""en"",""hi"")"),"कांस्य प्रतिमा सैन्य संघर्ष के स्मरण के एक शहर के हिस्से के रूप में लंबा है")</f>
        <v>कांस्य प्रतिमा सैन्य संघर्ष के स्मरण के एक शहर के हिस्से के रूप में लंबा है</v>
      </c>
    </row>
    <row r="5544">
      <c r="A5544" s="1" t="s">
        <v>5468</v>
      </c>
      <c r="B5544" s="2" t="str">
        <f>IFERROR(__xludf.DUMMYFUNCTION("GOOGLETRANSLATE(A5544,""en"",""hi"")"),"जैविक जीनस जनवरी और फरवरी के दौरान एक मीठा गुलाबी फूल खिल रहा है")</f>
        <v>जैविक जीनस जनवरी और फरवरी के दौरान एक मीठा गुलाबी फूल खिल रहा है</v>
      </c>
    </row>
    <row r="5545">
      <c r="A5545" s="1" t="s">
        <v>5469</v>
      </c>
      <c r="B5545" s="2" t="str">
        <f>IFERROR(__xludf.DUMMYFUNCTION("GOOGLETRANSLATE(A5545,""en"",""hi"")"),"एक शाखा की छवि जिसे अधीन किया गया है।")</f>
        <v>एक शाखा की छवि जिसे अधीन किया गया है।</v>
      </c>
    </row>
    <row r="5546">
      <c r="A5546" s="1" t="s">
        <v>5470</v>
      </c>
      <c r="B5546" s="2" t="str">
        <f>IFERROR(__xludf.DUMMYFUNCTION("GOOGLETRANSLATE(A5546,""en"",""hi"")"),"एक पर्यावरणविद एकत्रित डेटा एकत्रित करना और एक नदी की जल गुणवत्ता की निगरानी करना")</f>
        <v>एक पर्यावरणविद एकत्रित डेटा एकत्रित करना और एक नदी की जल गुणवत्ता की निगरानी करना</v>
      </c>
    </row>
    <row r="5547">
      <c r="A5547" s="1" t="s">
        <v>5471</v>
      </c>
      <c r="B5547" s="2" t="str">
        <f>IFERROR(__xludf.DUMMYFUNCTION("GOOGLETRANSLATE(A5547,""en"",""hi"")"),"एक लड़की के लिए स्पार्कलर के साथ जन्मदिन का केक")</f>
        <v>एक लड़की के लिए स्पार्कलर के साथ जन्मदिन का केक</v>
      </c>
    </row>
    <row r="5548">
      <c r="A5548" s="1" t="s">
        <v>5472</v>
      </c>
      <c r="B5548" s="2" t="str">
        <f>IFERROR(__xludf.DUMMYFUNCTION("GOOGLETRANSLATE(A5548,""en"",""hi"")"),"बगीचे में अधिक पौधे")</f>
        <v>बगीचे में अधिक पौधे</v>
      </c>
    </row>
    <row r="5549">
      <c r="A5549" s="1" t="s">
        <v>5473</v>
      </c>
      <c r="B5549" s="2" t="str">
        <f>IFERROR(__xludf.DUMMYFUNCTION("GOOGLETRANSLATE(A5549,""en"",""hi"")"),"सफेद पृष्ठभूमि पर लाल बाल के साथ एक लड़की का पोर्ट्रेट।")</f>
        <v>सफेद पृष्ठभूमि पर लाल बाल के साथ एक लड़की का पोर्ट्रेट।</v>
      </c>
    </row>
    <row r="5550">
      <c r="A5550" s="1" t="s">
        <v>5474</v>
      </c>
      <c r="B5550" s="2" t="str">
        <f>IFERROR(__xludf.DUMMYFUNCTION("GOOGLETRANSLATE(A5550,""en"",""hi"")"),"सफेद शादी की पोशाक पहनने वाले दुल्हन की काले और सफेद कलात्मक डिजिटल आयताकार क्षैतिज तस्वीर")</f>
        <v>सफेद शादी की पोशाक पहनने वाले दुल्हन की काले और सफेद कलात्मक डिजिटल आयताकार क्षैतिज तस्वीर</v>
      </c>
    </row>
    <row r="5551">
      <c r="A5551" s="1" t="s">
        <v>5475</v>
      </c>
      <c r="B5551" s="2" t="str">
        <f>IFERROR(__xludf.DUMMYFUNCTION("GOOGLETRANSLATE(A5551,""en"",""hi"")"),"एक पाइन शंकु पर गिलहरी का दावत")</f>
        <v>एक पाइन शंकु पर गिलहरी का दावत</v>
      </c>
    </row>
    <row r="5552">
      <c r="A5552" s="1" t="s">
        <v>5476</v>
      </c>
      <c r="B5552" s="2" t="str">
        <f>IFERROR(__xludf.DUMMYFUNCTION("GOOGLETRANSLATE(A5552,""en"",""hi"")"),"एक पूर्णिमा के नीचे एक घोंसले में नर स्टोर्क लैंडिंग।")</f>
        <v>एक पूर्णिमा के नीचे एक घोंसले में नर स्टोर्क लैंडिंग।</v>
      </c>
    </row>
    <row r="5553">
      <c r="A5553" s="1" t="s">
        <v>5477</v>
      </c>
      <c r="B5553" s="2" t="str">
        <f>IFERROR(__xludf.DUMMYFUNCTION("GOOGLETRANSLATE(A5553,""en"",""hi"")"),"घर के लिए बोल्ड और तकिया विचार")</f>
        <v>घर के लिए बोल्ड और तकिया विचार</v>
      </c>
    </row>
    <row r="5554">
      <c r="A5554" s="1" t="s">
        <v>5478</v>
      </c>
      <c r="B5554" s="2" t="str">
        <f>IFERROR(__xludf.DUMMYFUNCTION("GOOGLETRANSLATE(A5554,""en"",""hi"")"),"वाइड-बॉडी वाला विमान सुबह की सुबह रोशनी रनवे पर भूमि")</f>
        <v>वाइड-बॉडी वाला विमान सुबह की सुबह रोशनी रनवे पर भूमि</v>
      </c>
    </row>
    <row r="5555">
      <c r="A5555" s="1" t="s">
        <v>5479</v>
      </c>
      <c r="B5555" s="2" t="str">
        <f>IFERROR(__xludf.DUMMYFUNCTION("GOOGLETRANSLATE(A5555,""en"",""hi"")"),"लैटिन पॉप कलाकार संगीत कार्यक्रम में प्रदर्शन करता है।")</f>
        <v>लैटिन पॉप कलाकार संगीत कार्यक्रम में प्रदर्शन करता है।</v>
      </c>
    </row>
    <row r="5556">
      <c r="A5556" s="1" t="s">
        <v>5480</v>
      </c>
      <c r="B5556" s="2" t="str">
        <f>IFERROR(__xludf.DUMMYFUNCTION("GOOGLETRANSLATE(A5556,""en"",""hi"")"),"जीतने वाली टीम के हिस्से के रूप में।")</f>
        <v>जीतने वाली टीम के हिस्से के रूप में।</v>
      </c>
    </row>
    <row r="5557">
      <c r="A5557" s="1" t="s">
        <v>5481</v>
      </c>
      <c r="B5557" s="2" t="str">
        <f>IFERROR(__xludf.DUMMYFUNCTION("GOOGLETRANSLATE(A5557,""en"",""hi"")"),"एक नीले आकाश के खिलाफ एक विस्तृत कोण दृश्य")</f>
        <v>एक नीले आकाश के खिलाफ एक विस्तृत कोण दृश्य</v>
      </c>
    </row>
    <row r="5558">
      <c r="A5558" s="1" t="s">
        <v>5482</v>
      </c>
      <c r="B5558" s="2" t="str">
        <f>IFERROR(__xludf.DUMMYFUNCTION("GOOGLETRANSLATE(A5558,""en"",""hi"")"),"फुटबॉल खिलाड़ी और फुटबॉल खिलाड़ी मैच के दौरान गेंद की लड़ाई")</f>
        <v>फुटबॉल खिलाड़ी और फुटबॉल खिलाड़ी मैच के दौरान गेंद की लड़ाई</v>
      </c>
    </row>
    <row r="5559">
      <c r="A5559" s="1" t="s">
        <v>5483</v>
      </c>
      <c r="B5559" s="2" t="str">
        <f>IFERROR(__xludf.DUMMYFUNCTION("GOOGLETRANSLATE(A5559,""en"",""hi"")"),"शेर सवाना के राजा हैं")</f>
        <v>शेर सवाना के राजा हैं</v>
      </c>
    </row>
    <row r="5560">
      <c r="A5560" s="1" t="s">
        <v>5484</v>
      </c>
      <c r="B5560" s="2" t="str">
        <f>IFERROR(__xludf.DUMMYFUNCTION("GOOGLETRANSLATE(A5560,""en"",""hi"")"),"अभिनेता अभिनेत्री ज्वेल्स के साथ व्यक्ति द्वारा एक हाथीदांत टोपी आस्तीन वाले गाउन में रेड कार्पेट पर अभिनेता में शामिल हो गईं।")</f>
        <v>अभिनेता अभिनेत्री ज्वेल्स के साथ व्यक्ति द्वारा एक हाथीदांत टोपी आस्तीन वाले गाउन में रेड कार्पेट पर अभिनेता में शामिल हो गईं।</v>
      </c>
    </row>
    <row r="5561">
      <c r="A5561" s="1" t="s">
        <v>5485</v>
      </c>
      <c r="B5561" s="2" t="str">
        <f>IFERROR(__xludf.DUMMYFUNCTION("GOOGLETRANSLATE(A5561,""en"",""hi"")"),"अभिनेता नाटकीय द्वारा प्ले ए प्ले से एक दृश्य का अभ्यास करते हैं")</f>
        <v>अभिनेता नाटकीय द्वारा प्ले ए प्ले से एक दृश्य का अभ्यास करते हैं</v>
      </c>
    </row>
    <row r="5562">
      <c r="A5562" s="1" t="s">
        <v>5486</v>
      </c>
      <c r="B5562" s="2" t="str">
        <f>IFERROR(__xludf.DUMMYFUNCTION("GOOGLETRANSLATE(A5562,""en"",""hi"")"),"सड़कों पर उड़ने वाले झंडे।")</f>
        <v>सड़कों पर उड़ने वाले झंडे।</v>
      </c>
    </row>
    <row r="5563">
      <c r="A5563" s="1" t="s">
        <v>5487</v>
      </c>
      <c r="B5563" s="2" t="str">
        <f>IFERROR(__xludf.DUMMYFUNCTION("GOOGLETRANSLATE(A5563,""en"",""hi"")"),"एक उष्णकटिबंधीय वर्षावन का हवाई शॉट")</f>
        <v>एक उष्णकटिबंधीय वर्षावन का हवाई शॉट</v>
      </c>
    </row>
    <row r="5564">
      <c r="A5564" s="1" t="s">
        <v>5488</v>
      </c>
      <c r="B5564" s="2" t="str">
        <f>IFERROR(__xludf.DUMMYFUNCTION("GOOGLETRANSLATE(A5564,""en"",""hi"")"),"रेलवे स्टेशन पर लिविंग में एक कक्षा ट्रेन के सामने के बंद")</f>
        <v>रेलवे स्टेशन पर लिविंग में एक कक्षा ट्रेन के सामने के बंद</v>
      </c>
    </row>
    <row r="5565">
      <c r="A5565" s="1" t="s">
        <v>5489</v>
      </c>
      <c r="B5565" s="2" t="str">
        <f>IFERROR(__xludf.DUMMYFUNCTION("GOOGLETRANSLATE(A5565,""en"",""hi"")"),"नए - weds एक दूसरे को हाथ पकड़े हुए")</f>
        <v>नए - weds एक दूसरे को हाथ पकड़े हुए</v>
      </c>
    </row>
    <row r="5566">
      <c r="A5566" s="1" t="s">
        <v>5490</v>
      </c>
      <c r="B5566" s="2" t="str">
        <f>IFERROR(__xludf.DUMMYFUNCTION("GOOGLETRANSLATE(A5566,""en"",""hi"")"),"लैटिन पॉप कलाकार फेस्टिवल के दौरान ऑनस्टेज करता है")</f>
        <v>लैटिन पॉप कलाकार फेस्टिवल के दौरान ऑनस्टेज करता है</v>
      </c>
    </row>
    <row r="5567">
      <c r="A5567" s="1" t="s">
        <v>5491</v>
      </c>
      <c r="B5567" s="2" t="str">
        <f>IFERROR(__xludf.DUMMYFUNCTION("GOOGLETRANSLATE(A5567,""en"",""hi"")"),"लोक रॉक कलाकार मंच पर प्रदर्शन करता है")</f>
        <v>लोक रॉक कलाकार मंच पर प्रदर्शन करता है</v>
      </c>
    </row>
    <row r="5568">
      <c r="A5568" s="1" t="s">
        <v>5492</v>
      </c>
      <c r="B5568" s="2" t="str">
        <f>IFERROR(__xludf.DUMMYFUNCTION("GOOGLETRANSLATE(A5568,""en"",""hi"")"),"एक अपार्टमेंट भवन का मुखौटा")</f>
        <v>एक अपार्टमेंट भवन का मुखौटा</v>
      </c>
    </row>
    <row r="5569">
      <c r="A5569" s="1" t="s">
        <v>5493</v>
      </c>
      <c r="B5569" s="2" t="str">
        <f>IFERROR(__xludf.DUMMYFUNCTION("GOOGLETRANSLATE(A5569,""en"",""hi"")"),"व्यक्ति शुक्रवार के खेल के दौरान व्यक्ति के लिए एक पास को रोकता है।")</f>
        <v>व्यक्ति शुक्रवार के खेल के दौरान व्यक्ति के लिए एक पास को रोकता है।</v>
      </c>
    </row>
    <row r="5570">
      <c r="A5570" s="1" t="s">
        <v>5494</v>
      </c>
      <c r="B5570" s="2" t="str">
        <f>IFERROR(__xludf.DUMMYFUNCTION("GOOGLETRANSLATE(A5570,""en"",""hi"")"),"एक फल और सब्जी रात में अच्छी तरह से काम कर रहे हैं।")</f>
        <v>एक फल और सब्जी रात में अच्छी तरह से काम कर रहे हैं।</v>
      </c>
    </row>
    <row r="5571">
      <c r="A5571" s="1" t="s">
        <v>5495</v>
      </c>
      <c r="B5571" s="2" t="str">
        <f>IFERROR(__xludf.DUMMYFUNCTION("GOOGLETRANSLATE(A5571,""en"",""hi"")"),"क्या यह हमारी बिल्लियों वास्तव में हमारे बारे में सोचता है?")</f>
        <v>क्या यह हमारी बिल्लियों वास्तव में हमारे बारे में सोचता है?</v>
      </c>
    </row>
    <row r="5572">
      <c r="A5572" s="1" t="s">
        <v>5496</v>
      </c>
      <c r="B5572" s="2" t="str">
        <f>IFERROR(__xludf.DUMMYFUNCTION("GOOGLETRANSLATE(A5572,""en"",""hi"")"),"पानी में एक चट्टान से प्रतिबिंब।")</f>
        <v>पानी में एक चट्टान से प्रतिबिंब।</v>
      </c>
    </row>
    <row r="5573">
      <c r="A5573" s="1" t="s">
        <v>5497</v>
      </c>
      <c r="B5573" s="2" t="str">
        <f>IFERROR(__xludf.DUMMYFUNCTION("GOOGLETRANSLATE(A5573,""en"",""hi"")"),"एक सिल्हूट हेलीकॉप्टर केप पर सूर्योदय के दौरान शानदार नारंगी बादलों के माध्यम से उड़ रहा है")</f>
        <v>एक सिल्हूट हेलीकॉप्टर केप पर सूर्योदय के दौरान शानदार नारंगी बादलों के माध्यम से उड़ रहा है</v>
      </c>
    </row>
    <row r="5574">
      <c r="A5574" s="1" t="s">
        <v>5498</v>
      </c>
      <c r="B5574" s="2" t="str">
        <f>IFERROR(__xludf.DUMMYFUNCTION("GOOGLETRANSLATE(A5574,""en"",""hi"")"),"एक सफेद स्क्रीन पर घूर्णन साइट्रिक फल के वर्गीकरण का एक माध्यम शॉट")</f>
        <v>एक सफेद स्क्रीन पर घूर्णन साइट्रिक फल के वर्गीकरण का एक माध्यम शॉट</v>
      </c>
    </row>
    <row r="5575">
      <c r="A5575" s="1" t="s">
        <v>5499</v>
      </c>
      <c r="B5575" s="2" t="str">
        <f>IFERROR(__xludf.DUMMYFUNCTION("GOOGLETRANSLATE(A5575,""en"",""hi"")"),"रंगीन प्लास्टिक के मोती की एक ट्रे")</f>
        <v>रंगीन प्लास्टिक के मोती की एक ट्रे</v>
      </c>
    </row>
    <row r="5576">
      <c r="A5576" s="1" t="s">
        <v>5500</v>
      </c>
      <c r="B5576" s="2" t="str">
        <f>IFERROR(__xludf.DUMMYFUNCTION("GOOGLETRANSLATE(A5576,""en"",""hi"")"),"बिल्डिंग फ़ंक्शन आग पर है")</f>
        <v>बिल्डिंग फ़ंक्शन आग पर है</v>
      </c>
    </row>
    <row r="5577">
      <c r="A5577" s="1" t="s">
        <v>2418</v>
      </c>
      <c r="B5577" s="2" t="str">
        <f>IFERROR(__xludf.DUMMYFUNCTION("GOOGLETRANSLATE(A5577,""en"",""hi"")"),"छवि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5578">
      <c r="A5578" s="1" t="s">
        <v>5501</v>
      </c>
      <c r="B5578" s="2" t="str">
        <f>IFERROR(__xludf.DUMMYFUNCTION("GOOGLETRANSLATE(A5578,""en"",""hi"")"),"राजनेता, सचिव समाचार पर बोलते हैं।")</f>
        <v>राजनेता, सचिव समाचार पर बोलते हैं।</v>
      </c>
    </row>
    <row r="5579">
      <c r="A5579" s="1" t="s">
        <v>5502</v>
      </c>
      <c r="B5579" s="2" t="str">
        <f>IFERROR(__xludf.DUMMYFUNCTION("GOOGLETRANSLATE(A5579,""en"",""hi"")"),"चलने पर नीला पानी")</f>
        <v>चलने पर नीला पानी</v>
      </c>
    </row>
    <row r="5580">
      <c r="A5580" s="1" t="s">
        <v>5503</v>
      </c>
      <c r="B5580" s="2" t="str">
        <f>IFERROR(__xludf.DUMMYFUNCTION("GOOGLETRANSLATE(A5580,""en"",""hi"")"),"लिया गया: व्यक्ति का दावा है कि राजनेता, यहां अपनी पत्नी के साथ देखा गया है, व्यक्ति को अपनी पत्नी के कमरे में ले गया")</f>
        <v>लिया गया: व्यक्ति का दावा है कि राजनेता, यहां अपनी पत्नी के साथ देखा गया है, व्यक्ति को अपनी पत्नी के कमरे में ले गया</v>
      </c>
    </row>
    <row r="5581">
      <c r="A5581" s="1" t="s">
        <v>5504</v>
      </c>
      <c r="B5581" s="2" t="str">
        <f>IFERROR(__xludf.DUMMYFUNCTION("GOOGLETRANSLATE(A5581,""en"",""hi"")"),"लाल और काले स्विच को छोड़कर मैं अपने बालों को इस तरह से करता था।")</f>
        <v>लाल और काले स्विच को छोड़कर मैं अपने बालों को इस तरह से करता था।</v>
      </c>
    </row>
    <row r="5582">
      <c r="A5582" s="1" t="s">
        <v>5505</v>
      </c>
      <c r="B5582" s="2" t="str">
        <f>IFERROR(__xludf.DUMMYFUNCTION("GOOGLETRANSLATE(A5582,""en"",""hi"")"),"गर्मी धूप के दिन जंगल के बीच एक घास के मैदान में जला।")</f>
        <v>गर्मी धूप के दिन जंगल के बीच एक घास के मैदान में जला।</v>
      </c>
    </row>
    <row r="5583">
      <c r="A5583" s="1" t="s">
        <v>5506</v>
      </c>
      <c r="B5583" s="2" t="str">
        <f>IFERROR(__xludf.DUMMYFUNCTION("GOOGLETRANSLATE(A5583,""en"",""hi"")"),"प्रदर्शनकारियों ने मार्च, यातायात को अवरुद्ध कर दिया क्योंकि लोगों ने पुलिस क्रूरता का विरोध करने के लिए एक रैली के लिए निकला।")</f>
        <v>प्रदर्शनकारियों ने मार्च, यातायात को अवरुद्ध कर दिया क्योंकि लोगों ने पुलिस क्रूरता का विरोध करने के लिए एक रैली के लिए निकला।</v>
      </c>
    </row>
    <row r="5584">
      <c r="A5584" s="1" t="s">
        <v>5507</v>
      </c>
      <c r="B5584" s="2" t="str">
        <f>IFERROR(__xludf.DUMMYFUNCTION("GOOGLETRANSLATE(A5584,""en"",""hi"")"),"अच्छे दोस्तों के साथ आग से दूर एक सप्ताहांत")</f>
        <v>अच्छे दोस्तों के साथ आग से दूर एक सप्ताहांत</v>
      </c>
    </row>
    <row r="5585">
      <c r="A5585" s="1" t="s">
        <v>5508</v>
      </c>
      <c r="B5585" s="2" t="str">
        <f>IFERROR(__xludf.DUMMYFUNCTION("GOOGLETRANSLATE(A5585,""en"",""hi"")"),"हेक्सागोनल में अक्षर रंगीन लोगो।")</f>
        <v>हेक्सागोनल में अक्षर रंगीन लोगो।</v>
      </c>
    </row>
    <row r="5586">
      <c r="A5586" s="1" t="s">
        <v>5509</v>
      </c>
      <c r="B5586" s="2" t="str">
        <f>IFERROR(__xludf.DUMMYFUNCTION("GOOGLETRANSLATE(A5586,""en"",""hi"")"),"लंपेड - पैरामीटर मॉडल का एक आरेख")</f>
        <v>लंपेड - पैरामीटर मॉडल का एक आरेख</v>
      </c>
    </row>
    <row r="5587">
      <c r="A5587" s="1" t="s">
        <v>5510</v>
      </c>
      <c r="B5587" s="2" t="str">
        <f>IFERROR(__xludf.DUMMYFUNCTION("GOOGLETRANSLATE(A5587,""en"",""hi"")"),"नीले आकाश के साथ दक्षिणी पहाड़ियों पर देखें")</f>
        <v>नीले आकाश के साथ दक्षिणी पहाड़ियों पर देखें</v>
      </c>
    </row>
    <row r="5588">
      <c r="A5588" s="1" t="s">
        <v>5511</v>
      </c>
      <c r="B5588" s="2" t="str">
        <f>IFERROR(__xludf.DUMMYFUNCTION("GOOGLETRANSLATE(A5588,""en"",""hi"")"),"एक दुकान में बिक्री के लिए ब्रांड की बोतलें")</f>
        <v>एक दुकान में बिक्री के लिए ब्रांड की बोतलें</v>
      </c>
    </row>
    <row r="5589">
      <c r="A5589" s="1" t="s">
        <v>5512</v>
      </c>
      <c r="B5589" s="2" t="str">
        <f>IFERROR(__xludf.DUMMYFUNCTION("GOOGLETRANSLATE(A5589,""en"",""hi"")"),"कम ज्वार पर किनारे पर नाव")</f>
        <v>कम ज्वार पर किनारे पर नाव</v>
      </c>
    </row>
    <row r="5590">
      <c r="A5590" s="1" t="s">
        <v>5513</v>
      </c>
      <c r="B5590" s="2" t="str">
        <f>IFERROR(__xludf.DUMMYFUNCTION("GOOGLETRANSLATE(A5590,""en"",""hi"")"),"आपके पसंदीदा टी को एक बदलाव मिलता है।")</f>
        <v>आपके पसंदीदा टी को एक बदलाव मिलता है।</v>
      </c>
    </row>
    <row r="5591">
      <c r="A5591" s="1" t="s">
        <v>5514</v>
      </c>
      <c r="B5591" s="2" t="str">
        <f>IFERROR(__xludf.DUMMYFUNCTION("GOOGLETRANSLATE(A5591,""en"",""hi"")"),"पुलिस अधिकारियों ने सोमवार दोपहर एक घर पर कई हथियार और अन्य वस्तुओं को बरामद किया।")</f>
        <v>पुलिस अधिकारियों ने सोमवार दोपहर एक घर पर कई हथियार और अन्य वस्तुओं को बरामद किया।</v>
      </c>
    </row>
    <row r="5592">
      <c r="A5592" s="1" t="s">
        <v>5515</v>
      </c>
      <c r="B5592" s="2" t="str">
        <f>IFERROR(__xludf.DUMMYFUNCTION("GOOGLETRANSLATE(A5592,""en"",""hi"")"),"अपने घर में एक डबल-पक्षीय फायरप्लेस को शामिल करने के उदाहरण")</f>
        <v>अपने घर में एक डबल-पक्षीय फायरप्लेस को शामिल करने के उदाहरण</v>
      </c>
    </row>
    <row r="5593">
      <c r="A5593" s="1" t="s">
        <v>5516</v>
      </c>
      <c r="B5593" s="2" t="str">
        <f>IFERROR(__xludf.DUMMYFUNCTION("GOOGLETRANSLATE(A5593,""en"",""hi"")"),"धनुष के साथ क्रिसमस उपहार बॉक्स ले जाने वाले रोबोट का 3 डी रेंडर")</f>
        <v>धनुष के साथ क्रिसमस उपहार बॉक्स ले जाने वाले रोबोट का 3 डी रेंडर</v>
      </c>
    </row>
    <row r="5594">
      <c r="A5594" s="1" t="s">
        <v>5517</v>
      </c>
      <c r="B5594" s="2" t="str">
        <f>IFERROR(__xludf.DUMMYFUNCTION("GOOGLETRANSLATE(A5594,""en"",""hi"")"),"एक मॉडल व्यक्ति के लिए रैंप चलता है")</f>
        <v>एक मॉडल व्यक्ति के लिए रैंप चलता है</v>
      </c>
    </row>
    <row r="5595">
      <c r="A5595" s="1" t="s">
        <v>5518</v>
      </c>
      <c r="B5595" s="2" t="str">
        <f>IFERROR(__xludf.DUMMYFUNCTION("GOOGLETRANSLATE(A5595,""en"",""hi"")"),"एक स्पर्श जोड़ने के तरीके")</f>
        <v>एक स्पर्श जोड़ने के तरीके</v>
      </c>
    </row>
    <row r="5596">
      <c r="A5596" s="1" t="s">
        <v>5519</v>
      </c>
      <c r="B5596" s="2" t="str">
        <f>IFERROR(__xludf.DUMMYFUNCTION("GOOGLETRANSLATE(A5596,""en"",""hi"")"),"कोच फिल्मिंग स्थान पर जीत के दौरान बास्केटबॉल शूटिंग गार्ड को निर्देशित करता है")</f>
        <v>कोच फिल्मिंग स्थान पर जीत के दौरान बास्केटबॉल शूटिंग गार्ड को निर्देशित करता है</v>
      </c>
    </row>
    <row r="5597">
      <c r="A5597" s="1" t="s">
        <v>5520</v>
      </c>
      <c r="B5597" s="2" t="str">
        <f>IFERROR(__xludf.DUMMYFUNCTION("GOOGLETRANSLATE(A5597,""en"",""hi"")"),"नीले आकाश, फिल्म प्रारूप के बाहर एक हवाई जहाज की खिड़की के माध्यम से देख रहे हैं")</f>
        <v>नीले आकाश, फिल्म प्रारूप के बाहर एक हवाई जहाज की खिड़की के माध्यम से देख रहे हैं</v>
      </c>
    </row>
    <row r="5598">
      <c r="A5598" s="1" t="s">
        <v>5521</v>
      </c>
      <c r="B5598" s="2" t="str">
        <f>IFERROR(__xludf.DUMMYFUNCTION("GOOGLETRANSLATE(A5598,""en"",""hi"")"),"आम तौर पर $ 55, यह हुडी आज का प्रतिशत है")</f>
        <v>आम तौर पर $ 55, यह हुडी आज का प्रतिशत है</v>
      </c>
    </row>
    <row r="5599">
      <c r="A5599" s="1" t="s">
        <v>5522</v>
      </c>
      <c r="B5599" s="2" t="str">
        <f>IFERROR(__xludf.DUMMYFUNCTION("GOOGLETRANSLATE(A5599,""en"",""hi"")"),"बर्फ में चिकन कॉप")</f>
        <v>बर्फ में चिकन कॉप</v>
      </c>
    </row>
    <row r="5600">
      <c r="A5600" s="1" t="s">
        <v>5523</v>
      </c>
      <c r="B5600" s="2" t="str">
        <f>IFERROR(__xludf.DUMMYFUNCTION("GOOGLETRANSLATE(A5600,""en"",""hi"")"),"अपने सिर पर एक सफेद हुड के छिपाने में गुप्त समाज की पत्रिका से चित्रण")</f>
        <v>अपने सिर पर एक सफेद हुड के छिपाने में गुप्त समाज की पत्रिका से चित्रण</v>
      </c>
    </row>
    <row r="5601">
      <c r="A5601" s="1" t="s">
        <v>5524</v>
      </c>
      <c r="B5601" s="2" t="str">
        <f>IFERROR(__xludf.DUMMYFUNCTION("GOOGLETRANSLATE(A5601,""en"",""hi"")"),"शुक्रवार को चैंपियनशिप के दौरान व्यक्ति गेंद को हिट करता है।")</f>
        <v>शुक्रवार को चैंपियनशिप के दौरान व्यक्ति गेंद को हिट करता है।</v>
      </c>
    </row>
    <row r="5602">
      <c r="A5602" s="1" t="s">
        <v>5525</v>
      </c>
      <c r="B5602" s="2" t="str">
        <f>IFERROR(__xludf.DUMMYFUNCTION("GOOGLETRANSLATE(A5602,""en"",""hi"")"),"एक दिल के आकार में पृथ्वी")</f>
        <v>एक दिल के आकार में पृथ्वी</v>
      </c>
    </row>
    <row r="5603">
      <c r="A5603" s="1" t="s">
        <v>5526</v>
      </c>
      <c r="B5603" s="2" t="str">
        <f>IFERROR(__xludf.DUMMYFUNCTION("GOOGLETRANSLATE(A5603,""en"",""hi"")"),"झील का दृश्य")</f>
        <v>झील का दृश्य</v>
      </c>
    </row>
    <row r="5604">
      <c r="A5604" s="1" t="s">
        <v>5527</v>
      </c>
      <c r="B5604" s="2" t="str">
        <f>IFERROR(__xludf.DUMMYFUNCTION("GOOGLETRANSLATE(A5604,""en"",""hi"")"),"यह जैविक जीनस के अंदर लपेटा हुआ एक घटना है।")</f>
        <v>यह जैविक जीनस के अंदर लपेटा हुआ एक घटना है।</v>
      </c>
    </row>
    <row r="5605">
      <c r="A5605" s="1" t="s">
        <v>5528</v>
      </c>
      <c r="B5605" s="2" t="str">
        <f>IFERROR(__xludf.DUMMYFUNCTION("GOOGLETRANSLATE(A5605,""en"",""hi"")"),"सोने के कपड़े सुंदर हैं और मुझे शैली पसंद है।")</f>
        <v>सोने के कपड़े सुंदर हैं और मुझे शैली पसंद है।</v>
      </c>
    </row>
    <row r="5606">
      <c r="A5606" s="1" t="s">
        <v>5529</v>
      </c>
      <c r="B5606" s="2" t="str">
        <f>IFERROR(__xludf.DUMMYFUNCTION("GOOGLETRANSLATE(A5606,""en"",""hi"")"),"स्वानसी सिटी प्रशिक्षण के दौरान फुटबॉल खिलाड़ी फुटबॉल खिलाड़ी का पीछा किया।")</f>
        <v>स्वानसी सिटी प्रशिक्षण के दौरान फुटबॉल खिलाड़ी फुटबॉल खिलाड़ी का पीछा किया।</v>
      </c>
    </row>
    <row r="5607">
      <c r="A5607" s="1" t="s">
        <v>5530</v>
      </c>
      <c r="B5607" s="2" t="str">
        <f>IFERROR(__xludf.DUMMYFUNCTION("GOOGLETRANSLATE(A5607,""en"",""hi"")"),"फिल्म से अभी भी अभिनेता")</f>
        <v>फिल्म से अभी भी अभिनेता</v>
      </c>
    </row>
    <row r="5608">
      <c r="A5608" s="1" t="s">
        <v>5531</v>
      </c>
      <c r="B5608" s="2" t="str">
        <f>IFERROR(__xludf.DUMMYFUNCTION("GOOGLETRANSLATE(A5608,""en"",""hi"")"),"चित्रकारी 13 वीं शताब्दी में एक गेंद में भाग लेने वाले व्यक्ति को चित्रित करना")</f>
        <v>चित्रकारी 13 वीं शताब्दी में एक गेंद में भाग लेने वाले व्यक्ति को चित्रित करना</v>
      </c>
    </row>
    <row r="5609">
      <c r="A5609" s="1" t="s">
        <v>5532</v>
      </c>
      <c r="B5609" s="2" t="str">
        <f>IFERROR(__xludf.DUMMYFUNCTION("GOOGLETRANSLATE(A5609,""en"",""hi"")"),"पॉप कलाकार शो के दौरान प्रदर्शन करता है।")</f>
        <v>पॉप कलाकार शो के दौरान प्रदर्शन करता है।</v>
      </c>
    </row>
    <row r="5610">
      <c r="A5610" s="1" t="s">
        <v>5533</v>
      </c>
      <c r="B5610" s="2" t="str">
        <f>IFERROR(__xludf.DUMMYFUNCTION("GOOGLETRANSLATE(A5610,""en"",""hi"")"),"कैसे व्यक्ति ने अपने बेडरूम के कोने को अपने कार्यालय की जगह में बदल दिया")</f>
        <v>कैसे व्यक्ति ने अपने बेडरूम के कोने को अपने कार्यालय की जगह में बदल दिया</v>
      </c>
    </row>
    <row r="5611">
      <c r="A5611" s="1" t="s">
        <v>5534</v>
      </c>
      <c r="B5611" s="2" t="str">
        <f>IFERROR(__xludf.DUMMYFUNCTION("GOOGLETRANSLATE(A5611,""en"",""hi"")"),"वॉलपेपर संभवतः एक क्रूज जहाज के साथ व्यवसाय कहा जाता है")</f>
        <v>वॉलपेपर संभवतः एक क्रूज जहाज के साथ व्यवसाय कहा जाता है</v>
      </c>
    </row>
    <row r="5612">
      <c r="A5612" s="1" t="s">
        <v>5535</v>
      </c>
      <c r="B5612" s="2" t="str">
        <f>IFERROR(__xludf.DUMMYFUNCTION("GOOGLETRANSLATE(A5612,""en"",""hi"")"),"पॉप रॉक कलाकार अमेज़ॅन टिकट से घटना श्रृंखला के हिस्से के रूप में प्रदर्शन करता है।")</f>
        <v>पॉप रॉक कलाकार अमेज़ॅन टिकट से घटना श्रृंखला के हिस्से के रूप में प्रदर्शन करता है।</v>
      </c>
    </row>
    <row r="5613">
      <c r="A5613" s="1" t="s">
        <v>5536</v>
      </c>
      <c r="B5613" s="2" t="str">
        <f>IFERROR(__xludf.DUMMYFUNCTION("GOOGLETRANSLATE(A5613,""en"",""hi"")"),"प्लेटफार्मों की संख्या से दुनिया के सबसे बड़े रेलवे स्टेशन में लोगों की भीड़।")</f>
        <v>प्लेटफार्मों की संख्या से दुनिया के सबसे बड़े रेलवे स्टेशन में लोगों की भीड़।</v>
      </c>
    </row>
    <row r="5614">
      <c r="A5614" s="1" t="s">
        <v>5537</v>
      </c>
      <c r="B5614" s="2" t="str">
        <f>IFERROR(__xludf.DUMMYFUNCTION("GOOGLETRANSLATE(A5614,""en"",""hi"")"),"एक मॉडल घटना के दौरान शीतकालीन फैशन शो में रनवे चलता है")</f>
        <v>एक मॉडल घटना के दौरान शीतकालीन फैशन शो में रनवे चलता है</v>
      </c>
    </row>
    <row r="5615">
      <c r="A5615" s="1" t="s">
        <v>5538</v>
      </c>
      <c r="B5615" s="2" t="str">
        <f>IFERROR(__xludf.DUMMYFUNCTION("GOOGLETRANSLATE(A5615,""en"",""hi"")"),"एक लक्जरी स्पोर्ट्स कार के रिम और टायर के साथ पहिया व्यक्ति में एक पार्किंग में पार्क किया गया")</f>
        <v>एक लक्जरी स्पोर्ट्स कार के रिम और टायर के साथ पहिया व्यक्ति में एक पार्किंग में पार्क किया गया</v>
      </c>
    </row>
    <row r="5616">
      <c r="A5616" s="1" t="s">
        <v>5539</v>
      </c>
      <c r="B5616" s="2" t="str">
        <f>IFERROR(__xludf.DUMMYFUNCTION("GOOGLETRANSLATE(A5616,""en"",""hi"")"),"लड़का टेलीविजन के सामने नाश्ता")</f>
        <v>लड़का टेलीविजन के सामने नाश्ता</v>
      </c>
    </row>
    <row r="5617">
      <c r="A5617" s="1" t="s">
        <v>5540</v>
      </c>
      <c r="B5617" s="2" t="str">
        <f>IFERROR(__xludf.DUMMYFUNCTION("GOOGLETRANSLATE(A5617,""en"",""hi"")"),"मेज पर एक प्लास्टिक कांच में ताजा बियर")</f>
        <v>मेज पर एक प्लास्टिक कांच में ताजा बियर</v>
      </c>
    </row>
    <row r="5618">
      <c r="A5618" s="1" t="s">
        <v>5541</v>
      </c>
      <c r="B5618" s="2" t="str">
        <f>IFERROR(__xludf.DUMMYFUNCTION("GOOGLETRANSLATE(A5618,""en"",""hi"")"),"सैन्य कमांडर शुरुआत में कमांड मानने के लिए मुख्यालय में आता है।")</f>
        <v>सैन्य कमांडर शुरुआत में कमांड मानने के लिए मुख्यालय में आता है।</v>
      </c>
    </row>
    <row r="5619">
      <c r="A5619" s="1" t="s">
        <v>5542</v>
      </c>
      <c r="B5619" s="2" t="str">
        <f>IFERROR(__xludf.DUMMYFUNCTION("GOOGLETRANSLATE(A5619,""en"",""hi"")"),"ऑटोमोबाइल मॉडल इंटरनेट प्रकाशन और प्रसारण और वेब खोज पोर्टल व्यापार पर $ 26,000 के लिए बिक्री के लिए है")</f>
        <v>ऑटोमोबाइल मॉडल इंटरनेट प्रकाशन और प्रसारण और वेब खोज पोर्टल व्यापार पर $ 26,000 के लिए बिक्री के लिए है</v>
      </c>
    </row>
    <row r="5620">
      <c r="A5620" s="1" t="s">
        <v>5543</v>
      </c>
      <c r="B5620" s="2" t="str">
        <f>IFERROR(__xludf.DUMMYFUNCTION("GOOGLETRANSLATE(A5620,""en"",""hi"")"),"एक शहर बस का आंतरिक")</f>
        <v>एक शहर बस का आंतरिक</v>
      </c>
    </row>
    <row r="5621">
      <c r="A5621" s="1" t="s">
        <v>5544</v>
      </c>
      <c r="B5621" s="2" t="str">
        <f>IFERROR(__xludf.DUMMYFUNCTION("GOOGLETRANSLATE(A5621,""en"",""hi"")"),"यह पिता बेसबॉल बेसबॉल कैप से संबंधित है")</f>
        <v>यह पिता बेसबॉल बेसबॉल कैप से संबंधित है</v>
      </c>
    </row>
    <row r="5622">
      <c r="A5622" s="1" t="s">
        <v>5545</v>
      </c>
      <c r="B5622" s="2" t="str">
        <f>IFERROR(__xludf.DUMMYFUNCTION("GOOGLETRANSLATE(A5622,""en"",""hi"")"),"इस साल का पेड़ स्थापित है।")</f>
        <v>इस साल का पेड़ स्थापित है।</v>
      </c>
    </row>
    <row r="5623">
      <c r="A5623" s="1" t="s">
        <v>5546</v>
      </c>
      <c r="B5623" s="2" t="str">
        <f>IFERROR(__xludf.DUMMYFUNCTION("GOOGLETRANSLATE(A5623,""en"",""hi"")"),"मास्क सफेद पृष्ठभूमि पर हरी घास।")</f>
        <v>मास्क सफेद पृष्ठभूमि पर हरी घास।</v>
      </c>
    </row>
    <row r="5624">
      <c r="A5624" s="1" t="s">
        <v>930</v>
      </c>
      <c r="B5624" s="2" t="str">
        <f>IFERROR(__xludf.DUMMYFUNCTION("GOOGLETRANSLATE(A5624,""en"",""hi"")"),"छवि में हो सकता है: व्यक्ति, मंच पर और एक संगीत वाद्ययंत्र बजाना")</f>
        <v>छवि में हो सकता है: व्यक्ति, मंच पर और एक संगीत वाद्ययंत्र बजाना</v>
      </c>
    </row>
    <row r="5625">
      <c r="A5625" s="1" t="s">
        <v>5547</v>
      </c>
      <c r="B5625" s="2" t="str">
        <f>IFERROR(__xludf.DUMMYFUNCTION("GOOGLETRANSLATE(A5625,""en"",""hi"")"),"पॉप रॉक कलाकार पुरस्कारों के दौरान ऑनस्टेज करता है")</f>
        <v>पॉप रॉक कलाकार पुरस्कारों के दौरान ऑनस्टेज करता है</v>
      </c>
    </row>
    <row r="5626">
      <c r="A5626" s="1" t="s">
        <v>5548</v>
      </c>
      <c r="B5626" s="2" t="str">
        <f>IFERROR(__xludf.DUMMYFUNCTION("GOOGLETRANSLATE(A5626,""en"",""hi"")"),"रात में एक स्टेशन के माध्यम से ट्रेन की गति")</f>
        <v>रात में एक स्टेशन के माध्यम से ट्रेन की गति</v>
      </c>
    </row>
    <row r="5627">
      <c r="A5627" s="1" t="s">
        <v>5549</v>
      </c>
      <c r="B5627" s="2" t="str">
        <f>IFERROR(__xludf.DUMMYFUNCTION("GOOGLETRANSLATE(A5627,""en"",""hi"")"),"एक छोटे बच्चे के रूप में गणितज्ञ।")</f>
        <v>एक छोटे बच्चे के रूप में गणितज्ञ।</v>
      </c>
    </row>
    <row r="5628">
      <c r="A5628" s="1" t="s">
        <v>5550</v>
      </c>
      <c r="B5628" s="2" t="str">
        <f>IFERROR(__xludf.DUMMYFUNCTION("GOOGLETRANSLATE(A5628,""en"",""hi"")"),"शॉपिंग सेंटर में व्यक्ति द्वारा सैन्य कमांडर की मूर्ति, खड़ा")</f>
        <v>शॉपिंग सेंटर में व्यक्ति द्वारा सैन्य कमांडर की मूर्ति, खड़ा</v>
      </c>
    </row>
    <row r="5629">
      <c r="A5629" s="1" t="s">
        <v>5551</v>
      </c>
      <c r="B5629" s="2" t="str">
        <f>IFERROR(__xludf.DUMMYFUNCTION("GOOGLETRANSLATE(A5629,""en"",""hi"")"),"प्रशंसकों दुनिया में सबसे अच्छे हैं।")</f>
        <v>प्रशंसकों दुनिया में सबसे अच्छे हैं।</v>
      </c>
    </row>
    <row r="5630">
      <c r="A5630" s="1" t="s">
        <v>5552</v>
      </c>
      <c r="B5630" s="2" t="str">
        <f>IFERROR(__xludf.DUMMYFUNCTION("GOOGLETRANSLATE(A5630,""en"",""hi"")"),"वसंत गर्मी के दौरान व्यक्ति शो के बाहर देखा जाता है")</f>
        <v>वसंत गर्मी के दौरान व्यक्ति शो के बाहर देखा जाता है</v>
      </c>
    </row>
    <row r="5631">
      <c r="A5631" s="1" t="s">
        <v>5553</v>
      </c>
      <c r="B5631" s="2" t="str">
        <f>IFERROR(__xludf.DUMMYFUNCTION("GOOGLETRANSLATE(A5631,""en"",""hi"")"),"बैकड्रॉप पर नाजुक आभूषण के साथ वेक्टर कार्ड।")</f>
        <v>बैकड्रॉप पर नाजुक आभूषण के साथ वेक्टर कार्ड।</v>
      </c>
    </row>
    <row r="5632">
      <c r="A5632" s="1" t="s">
        <v>5554</v>
      </c>
      <c r="B5632" s="2" t="str">
        <f>IFERROR(__xludf.DUMMYFUNCTION("GOOGLETRANSLATE(A5632,""en"",""hi"")"),"व्यक्ति और मैं एक प्रदर्शन के सामने")</f>
        <v>व्यक्ति और मैं एक प्रदर्शन के सामने</v>
      </c>
    </row>
    <row r="5633">
      <c r="A5633" s="1" t="s">
        <v>5555</v>
      </c>
      <c r="B5633" s="2" t="str">
        <f>IFERROR(__xludf.DUMMYFUNCTION("GOOGLETRANSLATE(A5633,""en"",""hi"")"),"एक युवा हैरान महिला का पोर्ट्रेट, सफेद पर अलग")</f>
        <v>एक युवा हैरान महिला का पोर्ट्रेट, सफेद पर अलग</v>
      </c>
    </row>
    <row r="5634">
      <c r="A5634" s="1" t="s">
        <v>5556</v>
      </c>
      <c r="B5634" s="2" t="str">
        <f>IFERROR(__xludf.DUMMYFUNCTION("GOOGLETRANSLATE(A5634,""en"",""hi"")"),"कभी-कभी मैं बस बिस्तर पर रहना चाहता हूं और पूरे दिन नहीं निकलना चाहता हूं")</f>
        <v>कभी-कभी मैं बस बिस्तर पर रहना चाहता हूं और पूरे दिन नहीं निकलना चाहता हूं</v>
      </c>
    </row>
    <row r="5635">
      <c r="A5635" s="1" t="s">
        <v>5557</v>
      </c>
      <c r="B5635" s="2" t="str">
        <f>IFERROR(__xludf.DUMMYFUNCTION("GOOGLETRANSLATE(A5635,""en"",""hi"")"),"एक फव्वारे द्वारा बैठे लोग।")</f>
        <v>एक फव्वारे द्वारा बैठे लोग।</v>
      </c>
    </row>
    <row r="5636">
      <c r="A5636" s="1" t="s">
        <v>5558</v>
      </c>
      <c r="B5636" s="2" t="str">
        <f>IFERROR(__xludf.DUMMYFUNCTION("GOOGLETRANSLATE(A5636,""en"",""hi"")"),"इनडोर पौधों और फूलों का संग्रह")</f>
        <v>इनडोर पौधों और फूलों का संग्रह</v>
      </c>
    </row>
    <row r="5637">
      <c r="A5637" s="1" t="s">
        <v>5559</v>
      </c>
      <c r="B5637" s="2" t="str">
        <f>IFERROR(__xludf.DUMMYFUNCTION("GOOGLETRANSLATE(A5637,""en"",""hi"")"),"रॉक क्लाइंबिंग कहां जाना है")</f>
        <v>रॉक क्लाइंबिंग कहां जाना है</v>
      </c>
    </row>
    <row r="5638">
      <c r="A5638" s="1" t="s">
        <v>5560</v>
      </c>
      <c r="B5638" s="2" t="str">
        <f>IFERROR(__xludf.DUMMYFUNCTION("GOOGLETRANSLATE(A5638,""en"",""hi"")"),"एक लाल सोफे पर स्मार्टफोन के साथ खेलने वाले पिता और बेटे को चिल्लाना - सफेद पृष्ठभूमि पर अलग")</f>
        <v>एक लाल सोफे पर स्मार्टफोन के साथ खेलने वाले पिता और बेटे को चिल्लाना - सफेद पृष्ठभूमि पर अलग</v>
      </c>
    </row>
    <row r="5639">
      <c r="A5639" s="1" t="s">
        <v>5561</v>
      </c>
      <c r="B5639" s="2" t="str">
        <f>IFERROR(__xludf.DUMMYFUNCTION("GOOGLETRANSLATE(A5639,""en"",""hi"")"),"एक दूरी पर सूर्यास्त और शुक्र")</f>
        <v>एक दूरी पर सूर्यास्त और शुक्र</v>
      </c>
    </row>
    <row r="5640">
      <c r="A5640" s="1" t="s">
        <v>5562</v>
      </c>
      <c r="B5640" s="2" t="str">
        <f>IFERROR(__xludf.DUMMYFUNCTION("GOOGLETRANSLATE(A5640,""en"",""hi"")"),"कार्यालय में काम करने वाले व्यवसायी लोग")</f>
        <v>कार्यालय में काम करने वाले व्यवसायी लोग</v>
      </c>
    </row>
    <row r="5641">
      <c r="A5641" s="1" t="s">
        <v>5563</v>
      </c>
      <c r="B5641" s="2" t="str">
        <f>IFERROR(__xludf.DUMMYFUNCTION("GOOGLETRANSLATE(A5641,""en"",""hi"")"),"लघु कहानी का वर्णन किया गया")</f>
        <v>लघु कहानी का वर्णन किया गया</v>
      </c>
    </row>
    <row r="5642">
      <c r="A5642" s="1" t="s">
        <v>5564</v>
      </c>
      <c r="B5642" s="2" t="str">
        <f>IFERROR(__xludf.DUMMYFUNCTION("GOOGLETRANSLATE(A5642,""en"",""hi"")"),"प्राकृतिक प्रकाश के भार केबिन भरें।")</f>
        <v>प्राकृतिक प्रकाश के भार केबिन भरें।</v>
      </c>
    </row>
    <row r="5643">
      <c r="A5643" s="1" t="s">
        <v>5565</v>
      </c>
      <c r="B5643" s="2" t="str">
        <f>IFERROR(__xludf.DUMMYFUNCTION("GOOGLETRANSLATE(A5643,""en"",""hi"")"),"एक अंधेरे कमरे में अकेले खड़ी युवा महिला, कैमरे की ओर देखकर, एक वेनिसियन अंधा के साथ")</f>
        <v>एक अंधेरे कमरे में अकेले खड़ी युवा महिला, कैमरे की ओर देखकर, एक वेनिसियन अंधा के साथ</v>
      </c>
    </row>
    <row r="5644">
      <c r="A5644" s="1" t="s">
        <v>5566</v>
      </c>
      <c r="B5644" s="2" t="str">
        <f>IFERROR(__xludf.DUMMYFUNCTION("GOOGLETRANSLATE(A5644,""en"",""hi"")"),"उष्णकटिबंधीय वर्षावन में पक्षियों - फोटो #")</f>
        <v>उष्णकटिबंधीय वर्षावन में पक्षियों - फोटो #</v>
      </c>
    </row>
    <row r="5645">
      <c r="A5645" s="1" t="s">
        <v>5567</v>
      </c>
      <c r="B5645" s="2" t="str">
        <f>IFERROR(__xludf.DUMMYFUNCTION("GOOGLETRANSLATE(A5645,""en"",""hi"")"),"एक गिलास ताजा नींबू का रस और सफेद स्टॉक वेक्टर पर पृथक पत्ती के साथ आधा नींबू का आधा हिस्सा")</f>
        <v>एक गिलास ताजा नींबू का रस और सफेद स्टॉक वेक्टर पर पृथक पत्ती के साथ आधा नींबू का आधा हिस्सा</v>
      </c>
    </row>
    <row r="5646">
      <c r="A5646" s="1" t="s">
        <v>5568</v>
      </c>
      <c r="B5646" s="2" t="str">
        <f>IFERROR(__xludf.DUMMYFUNCTION("GOOGLETRANSLATE(A5646,""en"",""hi"")"),"एक meerkat बंद करें")</f>
        <v>एक meerkat बंद करें</v>
      </c>
    </row>
    <row r="5647">
      <c r="A5647" s="1" t="s">
        <v>5569</v>
      </c>
      <c r="B5647" s="2" t="str">
        <f>IFERROR(__xludf.DUMMYFUNCTION("GOOGLETRANSLATE(A5647,""en"",""hi"")"),"पर्यटक आकर्षण: बे के पूर्व की ओर पहाड़ियों")</f>
        <v>पर्यटक आकर्षण: बे के पूर्व की ओर पहाड़ियों</v>
      </c>
    </row>
    <row r="5648">
      <c r="A5648" s="1" t="s">
        <v>5570</v>
      </c>
      <c r="B5648" s="2" t="str">
        <f>IFERROR(__xludf.DUMMYFUNCTION("GOOGLETRANSLATE(A5648,""en"",""hi"")"),"कराओके घटना के दौरान एक फाइनल प्रदर्शन करता है।")</f>
        <v>कराओके घटना के दौरान एक फाइनल प्रदर्शन करता है।</v>
      </c>
    </row>
    <row r="5649">
      <c r="A5649" s="1" t="s">
        <v>5571</v>
      </c>
      <c r="B5649" s="2" t="str">
        <f>IFERROR(__xludf.DUMMYFUNCTION("GOOGLETRANSLATE(A5649,""en"",""hi"")"),"पेलिकन एक गिर गए लॉग पर स्थित है")</f>
        <v>पेलिकन एक गिर गए लॉग पर स्थित है</v>
      </c>
    </row>
    <row r="5650">
      <c r="A5650" s="1" t="s">
        <v>5572</v>
      </c>
      <c r="B5650" s="2" t="str">
        <f>IFERROR(__xludf.DUMMYFUNCTION("GOOGLETRANSLATE(A5650,""en"",""hi"")"),"सीमा पर रास्ता और सड़क")</f>
        <v>सीमा पर रास्ता और सड़क</v>
      </c>
    </row>
    <row r="5651">
      <c r="A5651" s="1" t="s">
        <v>5573</v>
      </c>
      <c r="B5651" s="2" t="str">
        <f>IFERROR(__xludf.DUMMYFUNCTION("GOOGLETRANSLATE(A5651,""en"",""hi"")"),"छवि में शामिल हो सकते हैं: व्यक्ति, एक घोड़ों पर सवारी")</f>
        <v>छवि में शामिल हो सकते हैं: व्यक्ति, एक घोड़ों पर सवारी</v>
      </c>
    </row>
    <row r="5652">
      <c r="A5652" s="1" t="s">
        <v>5574</v>
      </c>
      <c r="B5652" s="2" t="str">
        <f>IFERROR(__xludf.DUMMYFUNCTION("GOOGLETRANSLATE(A5652,""en"",""hi"")"),"फीता में लवली: अभिनेता ने एक लेसी ब्लैक ड्रेस पहनी थी")</f>
        <v>फीता में लवली: अभिनेता ने एक लेसी ब्लैक ड्रेस पहनी थी</v>
      </c>
    </row>
    <row r="5653">
      <c r="A5653" s="1" t="s">
        <v>5575</v>
      </c>
      <c r="B5653" s="2" t="str">
        <f>IFERROR(__xludf.DUMMYFUNCTION("GOOGLETRANSLATE(A5653,""en"",""hi"")"),"शरद ऋतु में एक बैंगनी फूल")</f>
        <v>शरद ऋतु में एक बैंगनी फूल</v>
      </c>
    </row>
    <row r="5654">
      <c r="A5654" s="1" t="s">
        <v>5576</v>
      </c>
      <c r="B5654" s="2" t="str">
        <f>IFERROR(__xludf.DUMMYFUNCTION("GOOGLETRANSLATE(A5654,""en"",""hi"")"),"निर्माण स्थल पर पेशे की योजनाओं पर चर्चा और परियोजना पर चर्चा")</f>
        <v>निर्माण स्थल पर पेशे की योजनाओं पर चर्चा और परियोजना पर चर्चा</v>
      </c>
    </row>
    <row r="5655">
      <c r="A5655" s="1" t="s">
        <v>5577</v>
      </c>
      <c r="B5655" s="2" t="str">
        <f>IFERROR(__xludf.DUMMYFUNCTION("GOOGLETRANSLATE(A5655,""en"",""hi"")"),"नया साल मुबारक होप या लेबल के साथ लेबल")</f>
        <v>नया साल मुबारक होप या लेबल के साथ लेबल</v>
      </c>
    </row>
    <row r="5656">
      <c r="A5656" s="1" t="s">
        <v>5578</v>
      </c>
      <c r="B5656" s="2" t="str">
        <f>IFERROR(__xludf.DUMMYFUNCTION("GOOGLETRANSLATE(A5656,""en"",""hi"")"),"एक बर्फ से ढके चौराहे पर यातायात")</f>
        <v>एक बर्फ से ढके चौराहे पर यातायात</v>
      </c>
    </row>
    <row r="5657">
      <c r="A5657" s="1" t="s">
        <v>5579</v>
      </c>
      <c r="B5657" s="2" t="str">
        <f>IFERROR(__xludf.DUMMYFUNCTION("GOOGLETRANSLATE(A5657,""en"",""hi"")"),"डायपर बैग के लिए इस बैग को प्यार करो!")</f>
        <v>डायपर बैग के लिए इस बैग को प्यार करो!</v>
      </c>
    </row>
    <row r="5658">
      <c r="A5658" s="1" t="s">
        <v>5580</v>
      </c>
      <c r="B5658" s="2" t="str">
        <f>IFERROR(__xludf.DUMMYFUNCTION("GOOGLETRANSLATE(A5658,""en"",""hi"")"),"मेरे भविष्य की कार।")</f>
        <v>मेरे भविष्य की कार।</v>
      </c>
    </row>
    <row r="5659">
      <c r="A5659" s="1" t="s">
        <v>5581</v>
      </c>
      <c r="B5659" s="2" t="str">
        <f>IFERROR(__xludf.DUMMYFUNCTION("GOOGLETRANSLATE(A5659,""en"",""hi"")"),"एक आधुनिक छोटे अपार्टमेंट बेडरूम विचारों को सजाने के लिए विचार - वार्ड")</f>
        <v>एक आधुनिक छोटे अपार्टमेंट बेडरूम विचारों को सजाने के लिए विचार - वार्ड</v>
      </c>
    </row>
    <row r="5660">
      <c r="A5660" s="1" t="s">
        <v>5582</v>
      </c>
      <c r="B5660" s="2" t="str">
        <f>IFERROR(__xludf.DUMMYFUNCTION("GOOGLETRANSLATE(A5660,""en"",""hi"")"),"अपने कई अद्भुत झीलों के बीच सूर्यास्त।")</f>
        <v>अपने कई अद्भुत झीलों के बीच सूर्यास्त।</v>
      </c>
    </row>
    <row r="5661">
      <c r="A5661" s="1" t="s">
        <v>5583</v>
      </c>
      <c r="B5661" s="2" t="str">
        <f>IFERROR(__xludf.DUMMYFUNCTION("GOOGLETRANSLATE(A5661,""en"",""hi"")"),"फेस्टिवल के दौरान ड्रमर प्रदर्शन करता है")</f>
        <v>फेस्टिवल के दौरान ड्रमर प्रदर्शन करता है</v>
      </c>
    </row>
    <row r="5662">
      <c r="A5662" s="1" t="s">
        <v>5584</v>
      </c>
      <c r="B5662" s="2" t="str">
        <f>IFERROR(__xludf.DUMMYFUNCTION("GOOGLETRANSLATE(A5662,""en"",""hi"")"),"क्या आप किस व्यक्ति को एचआईवी ले जा सकते हैं?")</f>
        <v>क्या आप किस व्यक्ति को एचआईवी ले जा सकते हैं?</v>
      </c>
    </row>
    <row r="5663">
      <c r="A5663" s="1" t="s">
        <v>5585</v>
      </c>
      <c r="B5663" s="2" t="str">
        <f>IFERROR(__xludf.DUMMYFUNCTION("GOOGLETRANSLATE(A5663,""en"",""hi"")"),"एक दिल के आकार और समुद्र तट में एक खाड़ी पर दृश्य")</f>
        <v>एक दिल के आकार और समुद्र तट में एक खाड़ी पर दृश्य</v>
      </c>
    </row>
    <row r="5664">
      <c r="A5664" s="1" t="s">
        <v>5586</v>
      </c>
      <c r="B5664" s="2" t="str">
        <f>IFERROR(__xludf.DUMMYFUNCTION("GOOGLETRANSLATE(A5664,""en"",""hi"")"),"विशाल कुदाल और वन्यजीव सदस्य विशाल हंपबैक व्हेल को हटाने के लिए एक खुदाई का उपयोग करते हैं")</f>
        <v>विशाल कुदाल और वन्यजीव सदस्य विशाल हंपबैक व्हेल को हटाने के लिए एक खुदाई का उपयोग करते हैं</v>
      </c>
    </row>
    <row r="5665">
      <c r="A5665" s="1" t="s">
        <v>5587</v>
      </c>
      <c r="B5665" s="2" t="str">
        <f>IFERROR(__xludf.DUMMYFUNCTION("GOOGLETRANSLATE(A5665,""en"",""hi"")"),"बैंड के सदस्य हार्ड रॉक कलाकार मंच पर लाइव प्रदर्शन करते हैं")</f>
        <v>बैंड के सदस्य हार्ड रॉक कलाकार मंच पर लाइव प्रदर्शन करते हैं</v>
      </c>
    </row>
    <row r="5666">
      <c r="A5666" s="1" t="s">
        <v>5588</v>
      </c>
      <c r="B5666" s="2" t="str">
        <f>IFERROR(__xludf.DUMMYFUNCTION("GOOGLETRANSLATE(A5666,""en"",""hi"")"),"यह तस्वीर विविध उष्णकटिबंधीय पेड़ों, फर्न और मोसों के साथ एक हरे रंग के परिदृश्य को दिखाती है")</f>
        <v>यह तस्वीर विविध उष्णकटिबंधीय पेड़ों, फर्न और मोसों के साथ एक हरे रंग के परिदृश्य को दिखाती है</v>
      </c>
    </row>
    <row r="5667">
      <c r="A5667" s="1" t="s">
        <v>5589</v>
      </c>
      <c r="B5667" s="2" t="str">
        <f>IFERROR(__xludf.DUMMYFUNCTION("GOOGLETRANSLATE(A5667,""en"",""hi"")"),"स्काईलाइन का दृश्य")</f>
        <v>स्काईलाइन का दृश्य</v>
      </c>
    </row>
    <row r="5668">
      <c r="A5668" s="1" t="s">
        <v>5590</v>
      </c>
      <c r="B5668" s="2" t="str">
        <f>IFERROR(__xludf.DUMMYFUNCTION("GOOGLETRANSLATE(A5668,""en"",""hi"")"),"दृश्य सहित एक कमरा")</f>
        <v>दृश्य सहित एक कमरा</v>
      </c>
    </row>
    <row r="5669">
      <c r="A5669" s="1" t="s">
        <v>5591</v>
      </c>
      <c r="B5669" s="2" t="str">
        <f>IFERROR(__xludf.DUMMYFUNCTION("GOOGLETRANSLATE(A5669,""en"",""hi"")"),"उसकी नाक पर एक मक्खी के साथ अभिनेता")</f>
        <v>उसकी नाक पर एक मक्खी के साथ अभिनेता</v>
      </c>
    </row>
    <row r="5670">
      <c r="A5670" s="1" t="s">
        <v>5592</v>
      </c>
      <c r="B5670" s="2" t="str">
        <f>IFERROR(__xludf.DUMMYFUNCTION("GOOGLETRANSLATE(A5670,""en"",""hi"")"),"एक ट्रेन की एक छवि")</f>
        <v>एक ट्रेन की एक छवि</v>
      </c>
    </row>
    <row r="5671">
      <c r="A5671" s="1" t="s">
        <v>5593</v>
      </c>
      <c r="B5671" s="2" t="str">
        <f>IFERROR(__xludf.DUMMYFUNCTION("GOOGLETRANSLATE(A5671,""en"",""hi"")"),"एक पृष्ठभूमि के साथ मोमबत्तियाँ जलाई")</f>
        <v>एक पृष्ठभूमि के साथ मोमबत्तियाँ जलाई</v>
      </c>
    </row>
    <row r="5672">
      <c r="A5672" s="1" t="s">
        <v>5594</v>
      </c>
      <c r="B5672" s="2" t="str">
        <f>IFERROR(__xludf.DUMMYFUNCTION("GOOGLETRANSLATE(A5672,""en"",""hi"")"),"फूलों, केक, दिल और गुब्बारे के साथ छोटी लड़कियों के लिए एक गुलाबी और लाल रंग की चाय पार्टी।")</f>
        <v>फूलों, केक, दिल और गुब्बारे के साथ छोटी लड़कियों के लिए एक गुलाबी और लाल रंग की चाय पार्टी।</v>
      </c>
    </row>
    <row r="5673">
      <c r="A5673" s="1" t="s">
        <v>5595</v>
      </c>
      <c r="B5673" s="2" t="str">
        <f>IFERROR(__xludf.DUMMYFUNCTION("GOOGLETRANSLATE(A5673,""en"",""hi"")"),"एक आम मुहर की महान तस्वीर।")</f>
        <v>एक आम मुहर की महान तस्वीर।</v>
      </c>
    </row>
    <row r="5674">
      <c r="A5674" s="1" t="s">
        <v>5596</v>
      </c>
      <c r="B5674" s="2" t="str">
        <f>IFERROR(__xludf.DUMMYFUNCTION("GOOGLETRANSLATE(A5674,""en"",""hi"")"),"क्रिकेट प्लेयर बुधवार को टीम के आगमन पर एक होटल में क्रिकेट खिलाड़ी का स्वागत करता है")</f>
        <v>क्रिकेट प्लेयर बुधवार को टीम के आगमन पर एक होटल में क्रिकेट खिलाड़ी का स्वागत करता है</v>
      </c>
    </row>
    <row r="5675">
      <c r="A5675" s="1" t="s">
        <v>5597</v>
      </c>
      <c r="B5675" s="2" t="str">
        <f>IFERROR(__xludf.DUMMYFUNCTION("GOOGLETRANSLATE(A5675,""en"",""hi"")"),"अमेरिकी फुटबॉल खिलाड़ी फुटबॉल गेम के पहले भाग के दौरान खेल टीम के खिलाफ ए-यार्ड टचडाउन के लिए चलता है।")</f>
        <v>अमेरिकी फुटबॉल खिलाड़ी फुटबॉल गेम के पहले भाग के दौरान खेल टीम के खिलाफ ए-यार्ड टचडाउन के लिए चलता है।</v>
      </c>
    </row>
    <row r="5676">
      <c r="A5676" s="1" t="s">
        <v>5598</v>
      </c>
      <c r="B5676" s="2" t="str">
        <f>IFERROR(__xludf.DUMMYFUNCTION("GOOGLETRANSLATE(A5676,""en"",""hi"")"),"राजनेता राजनेता के साथ एक यात्रा के लिए आता है")</f>
        <v>राजनेता राजनेता के साथ एक यात्रा के लिए आता है</v>
      </c>
    </row>
    <row r="5677">
      <c r="A5677" s="1" t="s">
        <v>5599</v>
      </c>
      <c r="B5677" s="2" t="str">
        <f>IFERROR(__xludf.DUMMYFUNCTION("GOOGLETRANSLATE(A5677,""en"",""hi"")"),"सनसेट्स सुंदर हैं, ये खूबसूरत लाल आसमान एक आम दृश्य है।")</f>
        <v>सनसेट्स सुंदर हैं, ये खूबसूरत लाल आसमान एक आम दृश्य है।</v>
      </c>
    </row>
    <row r="5678">
      <c r="A5678" s="1" t="s">
        <v>5600</v>
      </c>
      <c r="B5678" s="2" t="str">
        <f>IFERROR(__xludf.DUMMYFUNCTION("GOOGLETRANSLATE(A5678,""en"",""hi"")"),"एक प्रकाश पृष्ठभूमि पर एक साथ खड़े नर और मादा शेफ के जोड़े।")</f>
        <v>एक प्रकाश पृष्ठभूमि पर एक साथ खड़े नर और मादा शेफ के जोड़े।</v>
      </c>
    </row>
    <row r="5679">
      <c r="A5679" s="1" t="s">
        <v>5601</v>
      </c>
      <c r="B5679" s="2" t="str">
        <f>IFERROR(__xludf.DUMMYFUNCTION("GOOGLETRANSLATE(A5679,""en"",""hi"")"),"संपादन पर मूर्तिकला बगीचे का एक दृश्य - ए-थॉन।")</f>
        <v>संपादन पर मूर्तिकला बगीचे का एक दृश्य - ए-थॉन।</v>
      </c>
    </row>
    <row r="5680">
      <c r="A5680" s="1" t="s">
        <v>5602</v>
      </c>
      <c r="B5680" s="2" t="str">
        <f>IFERROR(__xludf.DUMMYFUNCTION("GOOGLETRANSLATE(A5680,""en"",""hi"")"),"बेसबॉल खिलाड़ी थ्रो लेता है क्योंकि बेसबॉल खिलाड़ी खेल के सातवें पारी के दौरान दूसरे चोरी करता है।")</f>
        <v>बेसबॉल खिलाड़ी थ्रो लेता है क्योंकि बेसबॉल खिलाड़ी खेल के सातवें पारी के दौरान दूसरे चोरी करता है।</v>
      </c>
    </row>
    <row r="5681">
      <c r="A5681" s="1" t="s">
        <v>5603</v>
      </c>
      <c r="B5681" s="2" t="str">
        <f>IFERROR(__xludf.DUMMYFUNCTION("GOOGLETRANSLATE(A5681,""en"",""hi"")"),"तार पर जैविक प्रजाति")</f>
        <v>तार पर जैविक प्रजाति</v>
      </c>
    </row>
    <row r="5682">
      <c r="A5682" s="1" t="s">
        <v>5604</v>
      </c>
      <c r="B5682" s="2" t="str">
        <f>IFERROR(__xludf.DUMMYFUNCTION("GOOGLETRANSLATE(A5682,""en"",""hi"")"),"ट्री हाउस का मूल डिजाइन")</f>
        <v>ट्री हाउस का मूल डिजाइन</v>
      </c>
    </row>
    <row r="5683">
      <c r="A5683" s="1" t="s">
        <v>5605</v>
      </c>
      <c r="B5683" s="2" t="str">
        <f>IFERROR(__xludf.DUMMYFUNCTION("GOOGLETRANSLATE(A5683,""en"",""hi"")"),"थके हुए के लिए एक हरी लकड़ी की पार्क बेंच तैयार है")</f>
        <v>थके हुए के लिए एक हरी लकड़ी की पार्क बेंच तैयार है</v>
      </c>
    </row>
    <row r="5684">
      <c r="A5684" s="1" t="s">
        <v>5606</v>
      </c>
      <c r="B5684" s="2" t="str">
        <f>IFERROR(__xludf.DUMMYFUNCTION("GOOGLETRANSLATE(A5684,""en"",""hi"")"),"एक फुटबॉल खिलाड़ी सफेद पृष्ठभूमि पर अपने सिर के साथ एक गेंद शूटिंग")</f>
        <v>एक फुटबॉल खिलाड़ी सफेद पृष्ठभूमि पर अपने सिर के साथ एक गेंद शूटिंग</v>
      </c>
    </row>
    <row r="5685">
      <c r="A5685" s="1" t="s">
        <v>5607</v>
      </c>
      <c r="B5685" s="2" t="str">
        <f>IFERROR(__xludf.DUMMYFUNCTION("GOOGLETRANSLATE(A5685,""en"",""hi"")"),"ग्रीटिंग कार्ड्स, बैनर, प्रस्तुतियों, सजावट के लिए सुंदर शीतकालीन परिदृश्य के साथ क्रिसमस लेबल।")</f>
        <v>ग्रीटिंग कार्ड्स, बैनर, प्रस्तुतियों, सजावट के लिए सुंदर शीतकालीन परिदृश्य के साथ क्रिसमस लेबल।</v>
      </c>
    </row>
    <row r="5686">
      <c r="A5686" s="1" t="s">
        <v>5608</v>
      </c>
      <c r="B5686" s="2" t="str">
        <f>IFERROR(__xludf.DUMMYFUNCTION("GOOGLETRANSLATE(A5686,""en"",""hi"")"),"कॉमेडियन इस साल की दौड़ से पहले ऑटोमोबाइल मॉडल की कोशिश करता है।")</f>
        <v>कॉमेडियन इस साल की दौड़ से पहले ऑटोमोबाइल मॉडल की कोशिश करता है।</v>
      </c>
    </row>
    <row r="5687">
      <c r="A5687" s="1" t="s">
        <v>5609</v>
      </c>
      <c r="B5687" s="2" t="str">
        <f>IFERROR(__xludf.DUMMYFUNCTION("GOOGLETRANSLATE(A5687,""en"",""hi"")"),"एक पर्यटक छोटे मछली पकड़ने के गांव में एक सड़क पर चलता है")</f>
        <v>एक पर्यटक छोटे मछली पकड़ने के गांव में एक सड़क पर चलता है</v>
      </c>
    </row>
    <row r="5688">
      <c r="A5688" s="1" t="s">
        <v>5610</v>
      </c>
      <c r="B5688" s="2" t="str">
        <f>IFERROR(__xludf.DUMMYFUNCTION("GOOGLETRANSLATE(A5688,""en"",""hi"")"),"गोल्डन रेट्रिवर पार्क में एक छड़ी लाने में मज़ा आ रहा है")</f>
        <v>गोल्डन रेट्रिवर पार्क में एक छड़ी लाने में मज़ा आ रहा है</v>
      </c>
    </row>
    <row r="5689">
      <c r="A5689" s="1" t="s">
        <v>5611</v>
      </c>
      <c r="B5689" s="2" t="str">
        <f>IFERROR(__xludf.DUMMYFUNCTION("GOOGLETRANSLATE(A5689,""en"",""hi"")"),"जैविक आदेश सीधे कैमरे में देख रहे हैं")</f>
        <v>जैविक आदेश सीधे कैमरे में देख रहे हैं</v>
      </c>
    </row>
    <row r="5690">
      <c r="A5690" s="1" t="s">
        <v>5612</v>
      </c>
      <c r="B5690" s="2" t="str">
        <f>IFERROR(__xludf.DUMMYFUNCTION("GOOGLETRANSLATE(A5690,""en"",""hi"")"),"अदृश्य दुनिया में यात्रा, फरवरी के अंतिम हिम तूफान के दौरान मैक्रो में शूटिंग।")</f>
        <v>अदृश्य दुनिया में यात्रा, फरवरी के अंतिम हिम तूफान के दौरान मैक्रो में शूटिंग।</v>
      </c>
    </row>
    <row r="5691">
      <c r="A5691" s="1" t="s">
        <v>5613</v>
      </c>
      <c r="B5691" s="2" t="str">
        <f>IFERROR(__xludf.DUMMYFUNCTION("GOOGLETRANSLATE(A5691,""en"",""hi"")"),"एक ड्रोन से हवाई फुटेज नदी और घने यातायात दिखाता है")</f>
        <v>एक ड्रोन से हवाई फुटेज नदी और घने यातायात दिखाता है</v>
      </c>
    </row>
    <row r="5692">
      <c r="A5692" s="1" t="s">
        <v>5361</v>
      </c>
      <c r="B5692" s="2" t="str">
        <f>IFERROR(__xludf.DUMMYFUNCTION("GOOGLETRANSLATE(A5692,""en"",""hi"")"),"व्यक्ति प्रीमियर पर आता है")</f>
        <v>व्यक्ति प्रीमियर पर आता है</v>
      </c>
    </row>
    <row r="5693">
      <c r="A5693" s="1" t="s">
        <v>656</v>
      </c>
      <c r="B5693" s="2" t="str">
        <f>IFERROR(__xludf.DUMMYFUNCTION("GOOGLETRANSLATE(A5693,""en"",""hi"")"),"छवि में हो सकता है: व्यक्ति, मंच पर, एक संगीत वाद्ययंत्र और इनडोर खेल रहा है")</f>
        <v>छवि में हो सकता है: व्यक्ति, मंच पर, एक संगीत वाद्ययंत्र और इनडोर खेल रहा है</v>
      </c>
    </row>
    <row r="5694">
      <c r="A5694" s="1" t="s">
        <v>5614</v>
      </c>
      <c r="B5694" s="2" t="str">
        <f>IFERROR(__xludf.DUMMYFUNCTION("GOOGLETRANSLATE(A5694,""en"",""hi"")"),"अभिनेता नई श्रृंखला के लिए प्रीमियर पार्टी में आता है।")</f>
        <v>अभिनेता नई श्रृंखला के लिए प्रीमियर पार्टी में आता है।</v>
      </c>
    </row>
    <row r="5695">
      <c r="A5695" s="1" t="s">
        <v>5615</v>
      </c>
      <c r="B5695" s="2" t="str">
        <f>IFERROR(__xludf.DUMMYFUNCTION("GOOGLETRANSLATE(A5695,""en"",""hi"")"),"7 कनाडाई जनगणना विभाजन के लिए")</f>
        <v>7 कनाडाई जनगणना विभाजन के लिए</v>
      </c>
    </row>
    <row r="5696">
      <c r="A5696" s="1" t="s">
        <v>5616</v>
      </c>
      <c r="B5696" s="2" t="str">
        <f>IFERROR(__xludf.DUMMYFUNCTION("GOOGLETRANSLATE(A5696,""en"",""hi"")"),"बच्चों के साथ: और उसने लोगों के साथ इस परिवार की तस्वीर भी साझा की है")</f>
        <v>बच्चों के साथ: और उसने लोगों के साथ इस परिवार की तस्वीर भी साझा की है</v>
      </c>
    </row>
    <row r="5697">
      <c r="A5697" s="1" t="s">
        <v>5617</v>
      </c>
      <c r="B5697" s="2" t="str">
        <f>IFERROR(__xludf.DUMMYFUNCTION("GOOGLETRANSLATE(A5697,""en"",""hi"")"),"एक आदमी एक धातु डिटेक्टर का प्रदर्शन करता है।")</f>
        <v>एक आदमी एक धातु डिटेक्टर का प्रदर्शन करता है।</v>
      </c>
    </row>
    <row r="5698">
      <c r="A5698" s="1" t="s">
        <v>5618</v>
      </c>
      <c r="B5698" s="2" t="str">
        <f>IFERROR(__xludf.DUMMYFUNCTION("GOOGLETRANSLATE(A5698,""en"",""hi"")"),"लोग, एक दोस्त जिसने शादी समारोह में पदभार किया।")</f>
        <v>लोग, एक दोस्त जिसने शादी समारोह में पदभार किया।</v>
      </c>
    </row>
    <row r="5699">
      <c r="A5699" s="1" t="s">
        <v>5619</v>
      </c>
      <c r="B5699" s="2" t="str">
        <f>IFERROR(__xludf.DUMMYFUNCTION("GOOGLETRANSLATE(A5699,""en"",""hi"")"),"वॉलपेपर जिसमें एक बिजनेस सूट होता है जिसे ऑस्कर पर अभिनेता कहा जाता है")</f>
        <v>वॉलपेपर जिसमें एक बिजनेस सूट होता है जिसे ऑस्कर पर अभिनेता कहा जाता है</v>
      </c>
    </row>
    <row r="5700">
      <c r="A5700" s="1" t="s">
        <v>5620</v>
      </c>
      <c r="B5700" s="2" t="str">
        <f>IFERROR(__xludf.DUMMYFUNCTION("GOOGLETRANSLATE(A5700,""en"",""hi"")"),"सफल व्यापार भागीदारों ने हाथ हिलाकर कार्यालय में मुस्कुराते हुए")</f>
        <v>सफल व्यापार भागीदारों ने हाथ हिलाकर कार्यालय में मुस्कुराते हुए</v>
      </c>
    </row>
    <row r="5701">
      <c r="A5701" s="1" t="s">
        <v>5621</v>
      </c>
      <c r="B5701" s="2" t="str">
        <f>IFERROR(__xludf.DUMMYFUNCTION("GOOGLETRANSLATE(A5701,""en"",""hi"")"),"राजनेता एक चैरिटी कॉन्सर्ट में पियानो बजाता है।")</f>
        <v>राजनेता एक चैरिटी कॉन्सर्ट में पियानो बजाता है।</v>
      </c>
    </row>
    <row r="5702">
      <c r="A5702" s="1" t="s">
        <v>5622</v>
      </c>
      <c r="B5702" s="2" t="str">
        <f>IFERROR(__xludf.DUMMYFUNCTION("GOOGLETRANSLATE(A5702,""en"",""hi"")"),"फुटबॉल खिलाड़ी, प्रबंधक मैच के दौरान अपनी टीम की सराहना करता है।")</f>
        <v>फुटबॉल खिलाड़ी, प्रबंधक मैच के दौरान अपनी टीम की सराहना करता है।</v>
      </c>
    </row>
    <row r="5703">
      <c r="A5703" s="1" t="s">
        <v>5623</v>
      </c>
      <c r="B5703" s="2" t="str">
        <f>IFERROR(__xludf.DUMMYFUNCTION("GOOGLETRANSLATE(A5703,""en"",""hi"")"),"पानी के माध्यम से हवा का फुटेज जो रंगीन रोशनी के साथ बैकलिट है, इसका उपयोग इस अद्वितीय अमूर्त पृष्ठभूमि को एक उन्माद महसूस के साथ बनाने के लिए किया गया है")</f>
        <v>पानी के माध्यम से हवा का फुटेज जो रंगीन रोशनी के साथ बैकलिट है, इसका उपयोग इस अद्वितीय अमूर्त पृष्ठभूमि को एक उन्माद महसूस के साथ बनाने के लिए किया गया है</v>
      </c>
    </row>
    <row r="5704">
      <c r="A5704" s="1" t="s">
        <v>5624</v>
      </c>
      <c r="B5704" s="2" t="str">
        <f>IFERROR(__xludf.DUMMYFUNCTION("GOOGLETRANSLATE(A5704,""en"",""hi"")"),"अमेरिकी फुटबॉल टीम पर जीत के बाद कोच का नाम खिलाड़ी")</f>
        <v>अमेरिकी फुटबॉल टीम पर जीत के बाद कोच का नाम खिलाड़ी</v>
      </c>
    </row>
    <row r="5705">
      <c r="A5705" s="1" t="s">
        <v>5625</v>
      </c>
      <c r="B5705" s="2" t="str">
        <f>IFERROR(__xludf.DUMMYFUNCTION("GOOGLETRANSLATE(A5705,""en"",""hi"")"),"एक सफेद पृष्ठभूमि पर स्वर्ग के द्वार।")</f>
        <v>एक सफेद पृष्ठभूमि पर स्वर्ग के द्वार।</v>
      </c>
    </row>
    <row r="5706">
      <c r="A5706" s="1" t="s">
        <v>5626</v>
      </c>
      <c r="B5706" s="2" t="str">
        <f>IFERROR(__xludf.DUMMYFUNCTION("GOOGLETRANSLATE(A5706,""en"",""hi"")"),"एक सूट में छात्र")</f>
        <v>एक सूट में छात्र</v>
      </c>
    </row>
    <row r="5707">
      <c r="A5707" s="1" t="s">
        <v>5627</v>
      </c>
      <c r="B5707" s="2" t="str">
        <f>IFERROR(__xludf.DUMMYFUNCTION("GOOGLETRANSLATE(A5707,""en"",""hi"")"),"द्वीपसमूह व्यक्ति की अनुशंसित सूची पर उच्च है")</f>
        <v>द्वीपसमूह व्यक्ति की अनुशंसित सूची पर उच्च है</v>
      </c>
    </row>
    <row r="5708">
      <c r="A5708" s="1" t="s">
        <v>5628</v>
      </c>
      <c r="B5708" s="2" t="str">
        <f>IFERROR(__xludf.DUMMYFUNCTION("GOOGLETRANSLATE(A5708,""en"",""hi"")"),"हमारे ग्राहकों के लिए रिसॉर्ट्स में हमारी नियमित शाम।")</f>
        <v>हमारे ग्राहकों के लिए रिसॉर्ट्स में हमारी नियमित शाम।</v>
      </c>
    </row>
    <row r="5709">
      <c r="A5709" s="1" t="s">
        <v>5629</v>
      </c>
      <c r="B5709" s="2" t="str">
        <f>IFERROR(__xludf.DUMMYFUNCTION("GOOGLETRANSLATE(A5709,""en"",""hi"")"),"व्यक्ति - अवशेषों को खाने के गिद्ध")</f>
        <v>व्यक्ति - अवशेषों को खाने के गिद्ध</v>
      </c>
    </row>
    <row r="5710">
      <c r="A5710" s="1" t="s">
        <v>5630</v>
      </c>
      <c r="B5710" s="2" t="str">
        <f>IFERROR(__xludf.DUMMYFUNCTION("GOOGLETRANSLATE(A5710,""en"",""hi"")"),"अभिनेता पार्टी के बाद प्रीमियर में भाग लेते हैं")</f>
        <v>अभिनेता पार्टी के बाद प्रीमियर में भाग लेते हैं</v>
      </c>
    </row>
    <row r="5711">
      <c r="A5711" s="1" t="s">
        <v>5631</v>
      </c>
      <c r="B5711" s="2" t="str">
        <f>IFERROR(__xludf.DUMMYFUNCTION("GOOGLETRANSLATE(A5711,""en"",""hi"")"),"गुरुवार सितंबर को व्यक्ति का बगीचा")</f>
        <v>गुरुवार सितंबर को व्यक्ति का बगीचा</v>
      </c>
    </row>
    <row r="5712">
      <c r="A5712" s="1" t="s">
        <v>5632</v>
      </c>
      <c r="B5712" s="2" t="str">
        <f>IFERROR(__xludf.DUMMYFUNCTION("GOOGLETRANSLATE(A5712,""en"",""hi"")"),"मुझे फिल्म चरित्र से पश्चिमी ईसाई अवकाश पसंद है")</f>
        <v>मुझे फिल्म चरित्र से पश्चिमी ईसाई अवकाश पसंद है</v>
      </c>
    </row>
    <row r="5713">
      <c r="A5713" s="1" t="s">
        <v>5633</v>
      </c>
      <c r="B5713" s="2" t="str">
        <f>IFERROR(__xludf.DUMMYFUNCTION("GOOGLETRANSLATE(A5713,""en"",""hi"")"),"मेरे पैर इतने लंबे समय तक कब बढ़े? एक लड़का और उसका कुत्ता।")</f>
        <v>मेरे पैर इतने लंबे समय तक कब बढ़े? एक लड़का और उसका कुत्ता।</v>
      </c>
    </row>
    <row r="5714">
      <c r="A5714" s="1" t="s">
        <v>5634</v>
      </c>
      <c r="B5714" s="2" t="str">
        <f>IFERROR(__xludf.DUMMYFUNCTION("GOOGLETRANSLATE(A5714,""en"",""hi"")"),"बैंड केक का संगीतकार प्रदर्शन करता है।")</f>
        <v>बैंड केक का संगीतकार प्रदर्शन करता है।</v>
      </c>
    </row>
    <row r="5715">
      <c r="A5715" s="1" t="s">
        <v>5635</v>
      </c>
      <c r="B5715" s="2" t="str">
        <f>IFERROR(__xludf.DUMMYFUNCTION("GOOGLETRANSLATE(A5715,""en"",""hi"")"),"लड़का घास में अपने पिल्ला के साथ खेल रहा है")</f>
        <v>लड़का घास में अपने पिल्ला के साथ खेल रहा है</v>
      </c>
    </row>
    <row r="5716">
      <c r="A5716" s="1" t="s">
        <v>5636</v>
      </c>
      <c r="B5716" s="2" t="str">
        <f>IFERROR(__xludf.DUMMYFUNCTION("GOOGLETRANSLATE(A5716,""en"",""hi"")"),"एक रेतीले मैदान में उत्तर पूर्व की ओर देखें")</f>
        <v>एक रेतीले मैदान में उत्तर पूर्व की ओर देखें</v>
      </c>
    </row>
    <row r="5717">
      <c r="A5717" s="1" t="s">
        <v>5637</v>
      </c>
      <c r="B5717" s="2" t="str">
        <f>IFERROR(__xludf.DUMMYFUNCTION("GOOGLETRANSLATE(A5717,""en"",""hi"")"),"एक युवा लड़का सोमवार को समारोहों की पूर्व संध्या पर कबूतरों के झुंड के रूप में एक राष्ट्रीय ध्वज के साथ चलता है।")</f>
        <v>एक युवा लड़का सोमवार को समारोहों की पूर्व संध्या पर कबूतरों के झुंड के रूप में एक राष्ट्रीय ध्वज के साथ चलता है।</v>
      </c>
    </row>
    <row r="5718">
      <c r="A5718" s="1" t="s">
        <v>5638</v>
      </c>
      <c r="B5718" s="2" t="str">
        <f>IFERROR(__xludf.DUMMYFUNCTION("GOOGLETRANSLATE(A5718,""en"",""hi"")"),"रिज़ॉर्ट में एक सुइट से एक महासागर दृश्य")</f>
        <v>रिज़ॉर्ट में एक सुइट से एक महासागर दृश्य</v>
      </c>
    </row>
    <row r="5719">
      <c r="A5719" s="1" t="s">
        <v>5639</v>
      </c>
      <c r="B5719" s="2" t="str">
        <f>IFERROR(__xludf.DUMMYFUNCTION("GOOGLETRANSLATE(A5719,""en"",""hi"")"),"और एक घोड़े पर नाराज देख रहे हैं।")</f>
        <v>और एक घोड़े पर नाराज देख रहे हैं।</v>
      </c>
    </row>
    <row r="5720">
      <c r="A5720" s="1" t="s">
        <v>5640</v>
      </c>
      <c r="B5720" s="2" t="str">
        <f>IFERROR(__xludf.DUMMYFUNCTION("GOOGLETRANSLATE(A5720,""en"",""hi"")"),"अपराध फिक्शन फिल्म का प्रीमियर")</f>
        <v>अपराध फिक्शन फिल्म का प्रीमियर</v>
      </c>
    </row>
    <row r="5721">
      <c r="A5721" s="1" t="s">
        <v>5641</v>
      </c>
      <c r="B5721" s="2" t="str">
        <f>IFERROR(__xludf.DUMMYFUNCTION("GOOGLETRANSLATE(A5721,""en"",""hi"")"),"छोटा लड़का समुद्र तट से एक तूफानी समुद्र को इंगित करता है")</f>
        <v>छोटा लड़का समुद्र तट से एक तूफानी समुद्र को इंगित करता है</v>
      </c>
    </row>
    <row r="5722">
      <c r="A5722" s="1" t="s">
        <v>5642</v>
      </c>
      <c r="B5722" s="2" t="str">
        <f>IFERROR(__xludf.DUMMYFUNCTION("GOOGLETRANSLATE(A5722,""en"",""hi"")"),"सड़कों पर, स्कर्ट लपेटें।")</f>
        <v>सड़कों पर, स्कर्ट लपेटें।</v>
      </c>
    </row>
    <row r="5723">
      <c r="A5723" s="1" t="s">
        <v>5643</v>
      </c>
      <c r="B5723" s="2" t="str">
        <f>IFERROR(__xludf.DUMMYFUNCTION("GOOGLETRANSLATE(A5723,""en"",""hi"")"),"कार्डबोर्ड को पकाने के लिए तैयार सामग्री के साथ कवर किया गया है।")</f>
        <v>कार्डबोर्ड को पकाने के लिए तैयार सामग्री के साथ कवर किया गया है।</v>
      </c>
    </row>
    <row r="5724">
      <c r="A5724" s="1" t="s">
        <v>5644</v>
      </c>
      <c r="B5724" s="2" t="str">
        <f>IFERROR(__xludf.DUMMYFUNCTION("GOOGLETRANSLATE(A5724,""en"",""hi"")"),"संशोधित इलेक्ट्रिक वाहन प्रदर्शित होता है")</f>
        <v>संशोधित इलेक्ट्रिक वाहन प्रदर्शित होता है</v>
      </c>
    </row>
    <row r="5725">
      <c r="A5725" s="1" t="s">
        <v>5645</v>
      </c>
      <c r="B5725" s="2" t="str">
        <f>IFERROR(__xludf.DUMMYFUNCTION("GOOGLETRANSLATE(A5725,""en"",""hi"")"),"मंदिर पैटर्न किसी भी डिजाइन के लिए काले रंग में निर्बाध दोहराएं।")</f>
        <v>मंदिर पैटर्न किसी भी डिजाइन के लिए काले रंग में निर्बाध दोहराएं।</v>
      </c>
    </row>
    <row r="5726">
      <c r="A5726" s="1" t="s">
        <v>5646</v>
      </c>
      <c r="B5726" s="2" t="str">
        <f>IFERROR(__xludf.DUMMYFUNCTION("GOOGLETRANSLATE(A5726,""en"",""hi"")"),"पायनियर सेटलर्स वैगन ने प्रेयरी पर अपमानित अपमानित किया")</f>
        <v>पायनियर सेटलर्स वैगन ने प्रेयरी पर अपमानित अपमानित किया</v>
      </c>
    </row>
    <row r="5727">
      <c r="A5727" s="1" t="s">
        <v>5647</v>
      </c>
      <c r="B5727" s="2" t="str">
        <f>IFERROR(__xludf.DUMMYFUNCTION("GOOGLETRANSLATE(A5727,""en"",""hi"")"),"एक संपत्ति के आस-पास की घास का दृश्य।")</f>
        <v>एक संपत्ति के आस-पास की घास का दृश्य।</v>
      </c>
    </row>
    <row r="5728">
      <c r="A5728" s="1" t="s">
        <v>5648</v>
      </c>
      <c r="B5728" s="2" t="str">
        <f>IFERROR(__xludf.DUMMYFUNCTION("GOOGLETRANSLATE(A5728,""en"",""hi"")"),"पैदल यात्री पहुंच योजना में शामिल नहीं है")</f>
        <v>पैदल यात्री पहुंच योजना में शामिल नहीं है</v>
      </c>
    </row>
    <row r="5729">
      <c r="A5729" s="1" t="s">
        <v>5649</v>
      </c>
      <c r="B5729" s="2" t="str">
        <f>IFERROR(__xludf.DUMMYFUNCTION("GOOGLETRANSLATE(A5729,""en"",""hi"")"),"ईमानदार होने के लिए अगर मैं अपने दोस्तों को अपनी समस्याओं के बारे में बताता हूं तो वे मुझ पर विश्वास नहीं करते हैं या यह भी समझते हैं कि मैं क्या कह रहा हूं इसलिए कभी-कभी मेरे लिए कोई बात नहीं है, यहां तक ​​कि उन्हें कुछ भी बताने पर परेशान नहीं है")</f>
        <v>ईमानदार होने के लिए अगर मैं अपने दोस्तों को अपनी समस्याओं के बारे में बताता हूं तो वे मुझ पर विश्वास नहीं करते हैं या यह भी समझते हैं कि मैं क्या कह रहा हूं इसलिए कभी-कभी मेरे लिए कोई बात नहीं है, यहां तक ​​कि उन्हें कुछ भी बताने पर परेशान नहीं है</v>
      </c>
    </row>
    <row r="5730">
      <c r="A5730" s="1" t="s">
        <v>5650</v>
      </c>
      <c r="B5730" s="2" t="str">
        <f>IFERROR(__xludf.DUMMYFUNCTION("GOOGLETRANSLATE(A5730,""en"",""hi"")"),"बेसबॉल खिलाड़ी खेल टीम के खिलाफ टीले लेता है")</f>
        <v>बेसबॉल खिलाड़ी खेल टीम के खिलाफ टीले लेता है</v>
      </c>
    </row>
    <row r="5731">
      <c r="A5731" s="1" t="s">
        <v>5651</v>
      </c>
      <c r="B5731" s="2" t="str">
        <f>IFERROR(__xludf.DUMMYFUNCTION("GOOGLETRANSLATE(A5731,""en"",""hi"")"),"राजनेता और उसके पिता एक स्थानीय कलाकार द्वारा एक पेंटिंग में कब्जा कर लिया।")</f>
        <v>राजनेता और उसके पिता एक स्थानीय कलाकार द्वारा एक पेंटिंग में कब्जा कर लिया।</v>
      </c>
    </row>
    <row r="5732">
      <c r="A5732" s="1" t="s">
        <v>5652</v>
      </c>
      <c r="B5732" s="2" t="str">
        <f>IFERROR(__xludf.DUMMYFUNCTION("GOOGLETRANSLATE(A5732,""en"",""hi"")"),"स्काईलाइन और गगनचुंबी इमारतों के साथ एक धूप गर्मी के दिन स्टॉक छवि।")</f>
        <v>स्काईलाइन और गगनचुंबी इमारतों के साथ एक धूप गर्मी के दिन स्टॉक छवि।</v>
      </c>
    </row>
    <row r="5733">
      <c r="A5733" s="1" t="s">
        <v>5653</v>
      </c>
      <c r="B5733" s="2" t="str">
        <f>IFERROR(__xludf.DUMMYFUNCTION("GOOGLETRANSLATE(A5733,""en"",""hi"")"),"काम पर एक बस चालक का चित्रण")</f>
        <v>काम पर एक बस चालक का चित्रण</v>
      </c>
    </row>
    <row r="5734">
      <c r="A5734" s="1" t="s">
        <v>5654</v>
      </c>
      <c r="B5734" s="2" t="str">
        <f>IFERROR(__xludf.DUMMYFUNCTION("GOOGLETRANSLATE(A5734,""en"",""hi"")"),"कैमरा कैमरे को देख रहा है")</f>
        <v>कैमरा कैमरे को देख रहा है</v>
      </c>
    </row>
    <row r="5735">
      <c r="A5735" s="1" t="s">
        <v>5655</v>
      </c>
      <c r="B5735" s="2" t="str">
        <f>IFERROR(__xludf.DUMMYFUNCTION("GOOGLETRANSLATE(A5735,""en"",""hi"")"),"लॉक और कुंजी के तहत: स्थान धातु बाड़ लगाने के पीछे सुरक्षित था")</f>
        <v>लॉक और कुंजी के तहत: स्थान धातु बाड़ लगाने के पीछे सुरक्षित था</v>
      </c>
    </row>
    <row r="5736">
      <c r="A5736" s="1" t="s">
        <v>5656</v>
      </c>
      <c r="B5736" s="2" t="str">
        <f>IFERROR(__xludf.DUMMYFUNCTION("GOOGLETRANSLATE(A5736,""en"",""hi"")"),"एक दुल्हन और दूल्हे चुंबन का चित्रण")</f>
        <v>एक दुल्हन और दूल्हे चुंबन का चित्रण</v>
      </c>
    </row>
    <row r="5737">
      <c r="A5737" s="1" t="s">
        <v>5657</v>
      </c>
      <c r="B5737" s="2" t="str">
        <f>IFERROR(__xludf.DUMMYFUNCTION("GOOGLETRANSLATE(A5737,""en"",""hi"")"),"ब्लॉग का मॉडल शादियों के लिए पुष्प पोशाक पहनता है")</f>
        <v>ब्लॉग का मॉडल शादियों के लिए पुष्प पोशाक पहनता है</v>
      </c>
    </row>
    <row r="5738">
      <c r="A5738" s="1" t="s">
        <v>5658</v>
      </c>
      <c r="B5738" s="2" t="str">
        <f>IFERROR(__xludf.DUMMYFUNCTION("GOOGLETRANSLATE(A5738,""en"",""hi"")"),"एक औद्योगिक भांग फार्म, विभाग पर बढ़ रहे पौधे")</f>
        <v>एक औद्योगिक भांग फार्म, विभाग पर बढ़ रहे पौधे</v>
      </c>
    </row>
    <row r="5739">
      <c r="A5739" s="1" t="s">
        <v>5659</v>
      </c>
      <c r="B5739" s="2" t="str">
        <f>IFERROR(__xludf.DUMMYFUNCTION("GOOGLETRANSLATE(A5739,""en"",""hi"")"),"खुले दरवाजे, क्लोज-अप / फायर लौ के साथ स्टोव में जलती हुई लकड़ी की आग")</f>
        <v>खुले दरवाजे, क्लोज-अप / फायर लौ के साथ स्टोव में जलती हुई लकड़ी की आग</v>
      </c>
    </row>
    <row r="5740">
      <c r="A5740" s="1" t="s">
        <v>5660</v>
      </c>
      <c r="B5740" s="2" t="str">
        <f>IFERROR(__xludf.DUMMYFUNCTION("GOOGLETRANSLATE(A5740,""en"",""hi"")"),"हाथ से खींचे गए सूरज।")</f>
        <v>हाथ से खींचे गए सूरज।</v>
      </c>
    </row>
    <row r="5741">
      <c r="A5741" s="1" t="s">
        <v>5661</v>
      </c>
      <c r="B5741" s="2" t="str">
        <f>IFERROR(__xludf.DUMMYFUNCTION("GOOGLETRANSLATE(A5741,""en"",""hi"")"),"महान मकबरे के अंदर प्राचीन रॉक कला।")</f>
        <v>महान मकबरे के अंदर प्राचीन रॉक कला।</v>
      </c>
    </row>
    <row r="5742">
      <c r="A5742" s="1" t="s">
        <v>4306</v>
      </c>
      <c r="B5742" s="2" t="str">
        <f>IFERROR(__xludf.DUMMYFUNCTION("GOOGLETRANSLATE(A5742,""en"",""hi"")"),"पॉप कलाकार प्रीमियर में भाग लेता है")</f>
        <v>पॉप कलाकार प्रीमियर में भाग लेता है</v>
      </c>
    </row>
    <row r="5743">
      <c r="A5743" s="1" t="s">
        <v>5662</v>
      </c>
      <c r="B5743" s="2" t="str">
        <f>IFERROR(__xludf.DUMMYFUNCTION("GOOGLETRANSLATE(A5743,""en"",""hi"")"),"डब्ल्यू किनारे के पास एक पेड़ में गंजा ईगल।")</f>
        <v>डब्ल्यू किनारे के पास एक पेड़ में गंजा ईगल।</v>
      </c>
    </row>
    <row r="5744">
      <c r="A5744" s="1" t="s">
        <v>5663</v>
      </c>
      <c r="B5744" s="2" t="str">
        <f>IFERROR(__xludf.DUMMYFUNCTION("GOOGLETRANSLATE(A5744,""en"",""hi"")"),"अपने शादी के दिन एक दूल्हे")</f>
        <v>अपने शादी के दिन एक दूल्हे</v>
      </c>
    </row>
    <row r="5745">
      <c r="A5745" s="1" t="s">
        <v>5664</v>
      </c>
      <c r="B5745" s="2" t="str">
        <f>IFERROR(__xludf.DUMMYFUNCTION("GOOGLETRANSLATE(A5745,""en"",""hi"")"),"आपके कमरे से सूर्यास्त")</f>
        <v>आपके कमरे से सूर्यास्त</v>
      </c>
    </row>
    <row r="5746">
      <c r="A5746" s="1" t="s">
        <v>5665</v>
      </c>
      <c r="B5746" s="2" t="str">
        <f>IFERROR(__xludf.DUMMYFUNCTION("GOOGLETRANSLATE(A5746,""en"",""hi"")"),"गार्डन में ताजा सब्जियों से भरी टोकरी रखने वाला युवा लड़का")</f>
        <v>गार्डन में ताजा सब्जियों से भरी टोकरी रखने वाला युवा लड़का</v>
      </c>
    </row>
    <row r="5747">
      <c r="A5747" s="1" t="s">
        <v>5666</v>
      </c>
      <c r="B5747" s="2" t="str">
        <f>IFERROR(__xludf.DUMMYFUNCTION("GOOGLETRANSLATE(A5747,""en"",""hi"")"),"एक सफेद पर रंगीन धब्बे और स्प्रे के साथ पृष्ठभूमि।")</f>
        <v>एक सफेद पर रंगीन धब्बे और स्प्रे के साथ पृष्ठभूमि।</v>
      </c>
    </row>
    <row r="5748">
      <c r="A5748" s="1" t="s">
        <v>5667</v>
      </c>
      <c r="B5748" s="2" t="str">
        <f>IFERROR(__xludf.DUMMYFUNCTION("GOOGLETRANSLATE(A5748,""en"",""hi"")"),"शादी: हस्तियों ने अपने दिल से शुभकामनाओं को नव-बुधवार को बढ़ा दिया!")</f>
        <v>शादी: हस्तियों ने अपने दिल से शुभकामनाओं को नव-बुधवार को बढ़ा दिया!</v>
      </c>
    </row>
    <row r="5749">
      <c r="A5749" s="1" t="s">
        <v>5668</v>
      </c>
      <c r="B5749" s="2" t="str">
        <f>IFERROR(__xludf.DUMMYFUNCTION("GOOGLETRANSLATE(A5749,""en"",""hi"")"),"एथलीट को मैच के दौरान एथलीट द्वारा गेंद को पीटा जाता है")</f>
        <v>एथलीट को मैच के दौरान एथलीट द्वारा गेंद को पीटा जाता है</v>
      </c>
    </row>
    <row r="5750">
      <c r="A5750" s="1" t="s">
        <v>5669</v>
      </c>
      <c r="B5750" s="2" t="str">
        <f>IFERROR(__xludf.DUMMYFUNCTION("GOOGLETRANSLATE(A5750,""en"",""hi"")"),"सूर्यास्त में वेंटेड गैसों का प्लम")</f>
        <v>सूर्यास्त में वेंटेड गैसों का प्लम</v>
      </c>
    </row>
    <row r="5751">
      <c r="A5751" s="1" t="s">
        <v>5670</v>
      </c>
      <c r="B5751" s="2" t="str">
        <f>IFERROR(__xludf.DUMMYFUNCTION("GOOGLETRANSLATE(A5751,""en"",""hi"")"),"पिछले कुछ वर्षों में इस क्षेत्र में आसमान में अजीब वस्तुओं और रोशनी की कई दृश्य रही हैं।")</f>
        <v>पिछले कुछ वर्षों में इस क्षेत्र में आसमान में अजीब वस्तुओं और रोशनी की कई दृश्य रही हैं।</v>
      </c>
    </row>
    <row r="5752">
      <c r="A5752" s="1" t="s">
        <v>5671</v>
      </c>
      <c r="B5752" s="2" t="str">
        <f>IFERROR(__xludf.DUMMYFUNCTION("GOOGLETRANSLATE(A5752,""en"",""hi"")"),"ऑटोमोबाइल मॉडल, शो में पिछले वसंत की पेशकश की।")</f>
        <v>ऑटोमोबाइल मॉडल, शो में पिछले वसंत की पेशकश की।</v>
      </c>
    </row>
    <row r="5753">
      <c r="A5753" s="1" t="s">
        <v>5672</v>
      </c>
      <c r="B5753" s="2" t="str">
        <f>IFERROR(__xludf.DUMMYFUNCTION("GOOGLETRANSLATE(A5753,""en"",""hi"")"),"एक बुरा दिन पर झंडा")</f>
        <v>एक बुरा दिन पर झंडा</v>
      </c>
    </row>
    <row r="5754">
      <c r="A5754" s="1" t="s">
        <v>5673</v>
      </c>
      <c r="B5754" s="2" t="str">
        <f>IFERROR(__xludf.DUMMYFUNCTION("GOOGLETRANSLATE(A5754,""en"",""hi"")"),"सफेद पृष्ठभूमि पर सोने के रंग का चश्मा")</f>
        <v>सफेद पृष्ठभूमि पर सोने के रंग का चश्मा</v>
      </c>
    </row>
    <row r="5755">
      <c r="A5755" s="1" t="s">
        <v>5674</v>
      </c>
      <c r="B5755" s="2" t="str">
        <f>IFERROR(__xludf.DUMMYFUNCTION("GOOGLETRANSLATE(A5755,""en"",""hi"")"),"गायक और कलाकार खुदरा व्यापार के बाहर को बढ़ावा देते हैं।")</f>
        <v>गायक और कलाकार खुदरा व्यापार के बाहर को बढ़ावा देते हैं।</v>
      </c>
    </row>
    <row r="5756">
      <c r="A5756" s="1" t="s">
        <v>5675</v>
      </c>
      <c r="B5756" s="2" t="str">
        <f>IFERROR(__xludf.DUMMYFUNCTION("GOOGLETRANSLATE(A5756,""en"",""hi"")"),"एक महिला संगीत कलाकार के समर्थन में प्रदर्शित बैनर के बगल में एक सड़क पार करने की प्रतीक्षा करती है।")</f>
        <v>एक महिला संगीत कलाकार के समर्थन में प्रदर्शित बैनर के बगल में एक सड़क पार करने की प्रतीक्षा करती है।</v>
      </c>
    </row>
    <row r="5757">
      <c r="A5757" s="1" t="s">
        <v>5676</v>
      </c>
      <c r="B5757" s="2" t="str">
        <f>IFERROR(__xludf.DUMMYFUNCTION("GOOGLETRANSLATE(A5757,""en"",""hi"")"),"जब मैं एक बच्चा था तो यह मेरे माता-पिता के फर्नीचर को सबसे करीबी चीज मिल सकती है")</f>
        <v>जब मैं एक बच्चा था तो यह मेरे माता-पिता के फर्नीचर को सबसे करीबी चीज मिल सकती है</v>
      </c>
    </row>
    <row r="5758">
      <c r="A5758" s="1" t="s">
        <v>5677</v>
      </c>
      <c r="B5758" s="2" t="str">
        <f>IFERROR(__xludf.DUMMYFUNCTION("GOOGLETRANSLATE(A5758,""en"",""hi"")"),"एक सुंदर सूर्यास्त शादी की तस्वीर उसकी शादी में बारिश के तूफान के बाद चुंबन।")</f>
        <v>एक सुंदर सूर्यास्त शादी की तस्वीर उसकी शादी में बारिश के तूफान के बाद चुंबन।</v>
      </c>
    </row>
    <row r="5759">
      <c r="A5759" s="1" t="s">
        <v>5678</v>
      </c>
      <c r="B5759" s="2" t="str">
        <f>IFERROR(__xludf.DUMMYFUNCTION("GOOGLETRANSLATE(A5759,""en"",""hi"")"),"क्रिस्टल बीयर के एक कैन के क्षैतिज क्लोज अप व्यू")</f>
        <v>क्रिस्टल बीयर के एक कैन के क्षैतिज क्लोज अप व्यू</v>
      </c>
    </row>
    <row r="5760">
      <c r="A5760" s="1" t="s">
        <v>5679</v>
      </c>
      <c r="B5760" s="2" t="str">
        <f>IFERROR(__xludf.DUMMYFUNCTION("GOOGLETRANSLATE(A5760,""en"",""hi"")"),"अभिनेता थ्रिलर फिल्म के प्रीमियर में भाग लेता है।")</f>
        <v>अभिनेता थ्रिलर फिल्म के प्रीमियर में भाग लेता है।</v>
      </c>
    </row>
    <row r="5761">
      <c r="A5761" s="1" t="s">
        <v>5680</v>
      </c>
      <c r="B5761" s="2" t="str">
        <f>IFERROR(__xludf.DUMMYFUNCTION("GOOGLETRANSLATE(A5761,""en"",""hi"")"),"महान लोगों की आधिकारिक शादी")</f>
        <v>महान लोगों की आधिकारिक शादी</v>
      </c>
    </row>
    <row r="5762">
      <c r="A5762" s="1" t="s">
        <v>945</v>
      </c>
      <c r="B5762" s="2" t="str">
        <f>IFERROR(__xludf.DUMMYFUNCTION("GOOGLETRANSLATE(A5762,""en"",""hi"")"),"नगरपालिका मानचित्र पर एक शहर")</f>
        <v>नगरपालिका मानचित्र पर एक शहर</v>
      </c>
    </row>
    <row r="5763">
      <c r="A5763" s="1" t="s">
        <v>5681</v>
      </c>
      <c r="B5763" s="2" t="str">
        <f>IFERROR(__xludf.DUMMYFUNCTION("GOOGLETRANSLATE(A5763,""en"",""hi"")"),"सर्दियों में पहली बर्फ")</f>
        <v>सर्दियों में पहली बर्फ</v>
      </c>
    </row>
    <row r="5764">
      <c r="A5764" s="1" t="s">
        <v>5682</v>
      </c>
      <c r="B5764" s="2" t="str">
        <f>IFERROR(__xludf.DUMMYFUNCTION("GOOGLETRANSLATE(A5764,""en"",""hi"")"),"क्लब के लड़के")</f>
        <v>क्लब के लड़के</v>
      </c>
    </row>
    <row r="5765">
      <c r="A5765" s="1" t="s">
        <v>5683</v>
      </c>
      <c r="B5765" s="2" t="str">
        <f>IFERROR(__xludf.DUMMYFUNCTION("GOOGLETRANSLATE(A5765,""en"",""hi"")"),"एक सफेद पृष्ठभूमि पर बड़े पहिया के साथ विंटेज बाइक")</f>
        <v>एक सफेद पृष्ठभूमि पर बड़े पहिया के साथ विंटेज बाइक</v>
      </c>
    </row>
    <row r="5766">
      <c r="A5766" s="1" t="s">
        <v>5684</v>
      </c>
      <c r="B5766" s="2" t="str">
        <f>IFERROR(__xludf.DUMMYFUNCTION("GOOGLETRANSLATE(A5766,""en"",""hi"")"),"लोग फर्श पर तकिया पर बैठते हैं और स्टैंड-अप शो देख रहे हैं")</f>
        <v>लोग फर्श पर तकिया पर बैठते हैं और स्टैंड-अप शो देख रहे हैं</v>
      </c>
    </row>
    <row r="5767">
      <c r="A5767" s="1" t="s">
        <v>5685</v>
      </c>
      <c r="B5767" s="2" t="str">
        <f>IFERROR(__xludf.DUMMYFUNCTION("GOOGLETRANSLATE(A5767,""en"",""hi"")"),"एक विशाल पारंपरिक आंशिक सूर्य जल फव्वारे परिदृश्य का फोटो।")</f>
        <v>एक विशाल पारंपरिक आंशिक सूर्य जल फव्वारे परिदृश्य का फोटो।</v>
      </c>
    </row>
    <row r="5768">
      <c r="A5768" s="1" t="s">
        <v>5686</v>
      </c>
      <c r="B5768" s="2" t="str">
        <f>IFERROR(__xludf.DUMMYFUNCTION("GOOGLETRANSLATE(A5768,""en"",""hi"")"),"कमल के फूलों के साथ सार जादू पृष्ठभूमि, एक पानी के रंग में चित्रण।")</f>
        <v>कमल के फूलों के साथ सार जादू पृष्ठभूमि, एक पानी के रंग में चित्रण।</v>
      </c>
    </row>
    <row r="5769">
      <c r="A5769" s="1" t="s">
        <v>5687</v>
      </c>
      <c r="B5769" s="2" t="str">
        <f>IFERROR(__xludf.DUMMYFUNCTION("GOOGLETRANSLATE(A5769,""en"",""hi"")"),"यहां एक चिंचिला के बारे में क्या सपना देख रहा है।")</f>
        <v>यहां एक चिंचिला के बारे में क्या सपना देख रहा है।</v>
      </c>
    </row>
    <row r="5770">
      <c r="A5770" s="1" t="s">
        <v>5688</v>
      </c>
      <c r="B5770" s="2" t="str">
        <f>IFERROR(__xludf.DUMMYFUNCTION("GOOGLETRANSLATE(A5770,""en"",""hi"")"),"गेटअवे, एक छोटा सा घर से बच")</f>
        <v>गेटअवे, एक छोटा सा घर से बच</v>
      </c>
    </row>
    <row r="5771">
      <c r="A5771" s="1" t="s">
        <v>5689</v>
      </c>
      <c r="B5771" s="2" t="str">
        <f>IFERROR(__xludf.DUMMYFUNCTION("GOOGLETRANSLATE(A5771,""en"",""hi"")"),"एक पारंपरिक डगआउट डोंगी में व्यक्ति कैनोइंग")</f>
        <v>एक पारंपरिक डगआउट डोंगी में व्यक्ति कैनोइंग</v>
      </c>
    </row>
    <row r="5772">
      <c r="A5772" s="1" t="s">
        <v>5690</v>
      </c>
      <c r="B5772" s="2" t="str">
        <f>IFERROR(__xludf.DUMMYFUNCTION("GOOGLETRANSLATE(A5772,""en"",""hi"")"),"एक अतिथि फैशन सप्ताह के दौरान एक लाल पोशाक पहने हुए व्यक्ति में भाग ले रहा है")</f>
        <v>एक अतिथि फैशन सप्ताह के दौरान एक लाल पोशाक पहने हुए व्यक्ति में भाग ले रहा है</v>
      </c>
    </row>
    <row r="5773">
      <c r="A5773" s="1" t="s">
        <v>5691</v>
      </c>
      <c r="B5773" s="2" t="str">
        <f>IFERROR(__xludf.DUMMYFUNCTION("GOOGLETRANSLATE(A5773,""en"",""hi"")"),"सोमवार के लिए बुरा नहीं: हजारों लोग राजनेता को सुनने के लिए क्षेत्र में भीड़ करते थे क्योंकि उन्होंने अपने बर्नस्टॉर्मिंग भाषणों में से एक को दिया था")</f>
        <v>सोमवार के लिए बुरा नहीं: हजारों लोग राजनेता को सुनने के लिए क्षेत्र में भीड़ करते थे क्योंकि उन्होंने अपने बर्नस्टॉर्मिंग भाषणों में से एक को दिया था</v>
      </c>
    </row>
    <row r="5774">
      <c r="A5774" s="1" t="s">
        <v>5692</v>
      </c>
      <c r="B5774" s="2" t="str">
        <f>IFERROR(__xludf.DUMMYFUNCTION("GOOGLETRANSLATE(A5774,""en"",""hi"")"),"एक सड़क के साथ रेलरोड ट्रैक")</f>
        <v>एक सड़क के साथ रेलरोड ट्रैक</v>
      </c>
    </row>
    <row r="5775">
      <c r="A5775" s="1" t="s">
        <v>5693</v>
      </c>
      <c r="B5775" s="2" t="str">
        <f>IFERROR(__xludf.DUMMYFUNCTION("GOOGLETRANSLATE(A5775,""en"",""hi"")"),"व्यक्ति और मैं समुद्र तट पर चिलिंग")</f>
        <v>व्यक्ति और मैं समुद्र तट पर चिलिंग</v>
      </c>
    </row>
    <row r="5776">
      <c r="A5776" s="1" t="s">
        <v>5694</v>
      </c>
      <c r="B5776" s="2" t="str">
        <f>IFERROR(__xludf.DUMMYFUNCTION("GOOGLETRANSLATE(A5776,""en"",""hi"")"),"प्रिंट प्रदर्शनी में देखें - पश्चिम की दीवार और विभाजन, उत्तर का सामना करना।")</f>
        <v>प्रिंट प्रदर्शनी में देखें - पश्चिम की दीवार और विभाजन, उत्तर का सामना करना।</v>
      </c>
    </row>
    <row r="5777">
      <c r="A5777" s="1" t="s">
        <v>5695</v>
      </c>
      <c r="B5777" s="2" t="str">
        <f>IFERROR(__xludf.DUMMYFUNCTION("GOOGLETRANSLATE(A5777,""en"",""hi"")"),"एक घूंघट गिरगिट भोजन की तलाश में")</f>
        <v>एक घूंघट गिरगिट भोजन की तलाश में</v>
      </c>
    </row>
    <row r="5778">
      <c r="A5778" s="1" t="s">
        <v>5696</v>
      </c>
      <c r="B5778" s="2" t="str">
        <f>IFERROR(__xludf.DUMMYFUNCTION("GOOGLETRANSLATE(A5778,""en"",""hi"")"),"एक पृष्ठभूमि पर स्टिक आकृति पृथक वेब आइकन खींचना।")</f>
        <v>एक पृष्ठभूमि पर स्टिक आकृति पृथक वेब आइकन खींचना।</v>
      </c>
    </row>
    <row r="5779">
      <c r="A5779" s="1" t="s">
        <v>5697</v>
      </c>
      <c r="B5779" s="2" t="str">
        <f>IFERROR(__xludf.DUMMYFUNCTION("GOOGLETRANSLATE(A5779,""en"",""hi"")"),"अमेरिकी जनगणना नामित स्थानों सहित क्षेत्र की हवाई छवियां।")</f>
        <v>अमेरिकी जनगणना नामित स्थानों सहित क्षेत्र की हवाई छवियां।</v>
      </c>
    </row>
    <row r="5780">
      <c r="A5780" s="1" t="s">
        <v>5698</v>
      </c>
      <c r="B5780" s="2" t="str">
        <f>IFERROR(__xludf.DUMMYFUNCTION("GOOGLETRANSLATE(A5780,""en"",""hi"")"),"लकड़ी: पेड़ द्वारा छायांकित एक निशान पर बाइक की सवारी")</f>
        <v>लकड़ी: पेड़ द्वारा छायांकित एक निशान पर बाइक की सवारी</v>
      </c>
    </row>
    <row r="5781">
      <c r="A5781" s="1" t="s">
        <v>5699</v>
      </c>
      <c r="B5781" s="2" t="str">
        <f>IFERROR(__xludf.DUMMYFUNCTION("GOOGLETRANSLATE(A5781,""en"",""hi"")"),"दुनिया की सर्वश्रेष्ठ एयरलाइंस")</f>
        <v>दुनिया की सर्वश्रेष्ठ एयरलाइंस</v>
      </c>
    </row>
    <row r="5782">
      <c r="A5782" s="1" t="s">
        <v>5700</v>
      </c>
      <c r="B5782" s="2" t="str">
        <f>IFERROR(__xludf.DUMMYFUNCTION("GOOGLETRANSLATE(A5782,""en"",""hi"")"),"गली में एक स्मार्ट फोन देखकर चिंतित बहु जातीय मित्र")</f>
        <v>गली में एक स्मार्ट फोन देखकर चिंतित बहु जातीय मित्र</v>
      </c>
    </row>
    <row r="5783">
      <c r="A5783" s="1" t="s">
        <v>5701</v>
      </c>
      <c r="B5783" s="2" t="str">
        <f>IFERROR(__xludf.DUMMYFUNCTION("GOOGLETRANSLATE(A5783,""en"",""hi"")"),"मैच के दौरान कार्रवाई में क्रिकेट खिलाड़ी।")</f>
        <v>मैच के दौरान कार्रवाई में क्रिकेट खिलाड़ी।</v>
      </c>
    </row>
    <row r="5784">
      <c r="A5784" s="1" t="s">
        <v>5702</v>
      </c>
      <c r="B5784" s="2" t="str">
        <f>IFERROR(__xludf.DUMMYFUNCTION("GOOGLETRANSLATE(A5784,""en"",""hi"")"),"एथलीट ने कॉलेज बास्केटबॉल गेम के पहले भाग के दौरान व्यक्ति पर एक रिबाउंड पकड़ लिया।")</f>
        <v>एथलीट ने कॉलेज बास्केटबॉल गेम के पहले भाग के दौरान व्यक्ति पर एक रिबाउंड पकड़ लिया।</v>
      </c>
    </row>
    <row r="5785">
      <c r="A5785" s="1" t="s">
        <v>5703</v>
      </c>
      <c r="B5785" s="2" t="str">
        <f>IFERROR(__xludf.DUMMYFUNCTION("GOOGLETRANSLATE(A5785,""en"",""hi"")"),"व्यक्ति पहली बार फहराया")</f>
        <v>व्यक्ति पहली बार फहराया</v>
      </c>
    </row>
    <row r="5786">
      <c r="A5786" s="1" t="s">
        <v>5704</v>
      </c>
      <c r="B5786" s="2" t="str">
        <f>IFERROR(__xludf.DUMMYFUNCTION("GOOGLETRANSLATE(A5786,""en"",""hi"")"),"एक कार के अंदर हंसमुख जोड़े")</f>
        <v>एक कार के अंदर हंसमुख जोड़े</v>
      </c>
    </row>
    <row r="5787">
      <c r="A5787" s="1" t="s">
        <v>5705</v>
      </c>
      <c r="B5787" s="2" t="str">
        <f>IFERROR(__xludf.DUMMYFUNCTION("GOOGLETRANSLATE(A5787,""en"",""hi"")"),"आराम करना: व्यक्ति ने स्वीकार किया कि वह अपने समय को उस व्यक्ति के घर पर बिताती है - वर्तमान में आनंद ले रही है")</f>
        <v>आराम करना: व्यक्ति ने स्वीकार किया कि वह अपने समय को उस व्यक्ति के घर पर बिताती है - वर्तमान में आनंद ले रही है</v>
      </c>
    </row>
    <row r="5788">
      <c r="A5788" s="1" t="s">
        <v>5706</v>
      </c>
      <c r="B5788" s="2" t="str">
        <f>IFERROR(__xludf.DUMMYFUNCTION("GOOGLETRANSLATE(A5788,""en"",""hi"")"),"पहाड़ियों में पवन खेत")</f>
        <v>पहाड़ियों में पवन खेत</v>
      </c>
    </row>
    <row r="5789">
      <c r="A5789" s="1" t="s">
        <v>5707</v>
      </c>
      <c r="B5789" s="2" t="str">
        <f>IFERROR(__xludf.DUMMYFUNCTION("GOOGLETRANSLATE(A5789,""en"",""hi"")"),"व्यक्ति को पाउंड चैंपियनशिप मैच में अग्रिम करने के लिए व्यक्ति को हराया।")</f>
        <v>व्यक्ति को पाउंड चैंपियनशिप मैच में अग्रिम करने के लिए व्यक्ति को हराया।</v>
      </c>
    </row>
    <row r="5790">
      <c r="A5790" s="1" t="s">
        <v>5708</v>
      </c>
      <c r="B5790" s="2" t="str">
        <f>IFERROR(__xludf.DUMMYFUNCTION("GOOGLETRANSLATE(A5790,""en"",""hi"")"),"एक ग्रिज़ली भालू शावक उसकी माताओं पर वापस जाता है।")</f>
        <v>एक ग्रिज़ली भालू शावक उसकी माताओं पर वापस जाता है।</v>
      </c>
    </row>
    <row r="5791">
      <c r="A5791" s="1" t="s">
        <v>5709</v>
      </c>
      <c r="B5791" s="2" t="str">
        <f>IFERROR(__xludf.DUMMYFUNCTION("GOOGLETRANSLATE(A5791,""en"",""hi"")"),"पहाड़ पर रात की रात")</f>
        <v>पहाड़ पर रात की रात</v>
      </c>
    </row>
    <row r="5792">
      <c r="A5792" s="1" t="s">
        <v>5710</v>
      </c>
      <c r="B5792" s="2" t="str">
        <f>IFERROR(__xludf.DUMMYFUNCTION("GOOGLETRANSLATE(A5792,""en"",""hi"")"),"आइकन सेट एक आदमी को दिखा रहा है कि एक धूम्रपान करने वाले संकेत को अलग-अलग तरीकों से प्रदर्शित करता है")</f>
        <v>आइकन सेट एक आदमी को दिखा रहा है कि एक धूम्रपान करने वाले संकेत को अलग-अलग तरीकों से प्रदर्शित करता है</v>
      </c>
    </row>
    <row r="5793">
      <c r="A5793" s="1" t="s">
        <v>5711</v>
      </c>
      <c r="B5793" s="2" t="str">
        <f>IFERROR(__xludf.DUMMYFUNCTION("GOOGLETRANSLATE(A5793,""en"",""hi"")"),"व्यक्ति अमेरिकी फुटबॉल टीम के खिलाफ गेंद को गोली मारता है।")</f>
        <v>व्यक्ति अमेरिकी फुटबॉल टीम के खिलाफ गेंद को गोली मारता है।</v>
      </c>
    </row>
    <row r="5794">
      <c r="A5794" s="1" t="s">
        <v>5712</v>
      </c>
      <c r="B5794" s="2" t="str">
        <f>IFERROR(__xludf.DUMMYFUNCTION("GOOGLETRANSLATE(A5794,""en"",""hi"")"),"एक स्क्रीन पर नए संदेश के साथ स्मार्टफोन रखने वाला एक आदमी")</f>
        <v>एक स्क्रीन पर नए संदेश के साथ स्मार्टफोन रखने वाला एक आदमी</v>
      </c>
    </row>
    <row r="5795">
      <c r="A5795" s="1" t="s">
        <v>5713</v>
      </c>
      <c r="B5795" s="2" t="str">
        <f>IFERROR(__xludf.DUMMYFUNCTION("GOOGLETRANSLATE(A5795,""en"",""hi"")"),"ऑटोमोबाइल मॉडल ऑटोमोबाइल मेक की तरह दिख सकता है, लेकिन यह उससे बहुत अधिक है।")</f>
        <v>ऑटोमोबाइल मॉडल ऑटोमोबाइल मेक की तरह दिख सकता है, लेकिन यह उससे बहुत अधिक है।</v>
      </c>
    </row>
    <row r="5796">
      <c r="A5796" s="1" t="s">
        <v>5714</v>
      </c>
      <c r="B5796" s="2" t="str">
        <f>IFERROR(__xludf.DUMMYFUNCTION("GOOGLETRANSLATE(A5796,""en"",""hi"")"),"यहां माता-पिता पर, हमें छुट्टियों से पहले हमारे महीनों में भेजे गए साल के नए खिलौने मिलते हैं और सभी उम्र के बच्चों को अंदर आने और उन्हें जागने के लिए आमंत्रित करते हैं")</f>
        <v>यहां माता-पिता पर, हमें छुट्टियों से पहले हमारे महीनों में भेजे गए साल के नए खिलौने मिलते हैं और सभी उम्र के बच्चों को अंदर आने और उन्हें जागने के लिए आमंत्रित करते हैं</v>
      </c>
    </row>
    <row r="5797">
      <c r="A5797" s="1" t="s">
        <v>5715</v>
      </c>
      <c r="B5797" s="2" t="str">
        <f>IFERROR(__xludf.DUMMYFUNCTION("GOOGLETRANSLATE(A5797,""en"",""hi"")"),"दुनिया पर चल रहे व्यापारी।")</f>
        <v>दुनिया पर चल रहे व्यापारी।</v>
      </c>
    </row>
    <row r="5798">
      <c r="A5798" s="1" t="s">
        <v>5716</v>
      </c>
      <c r="B5798" s="2" t="str">
        <f>IFERROR(__xludf.DUMMYFUNCTION("GOOGLETRANSLATE(A5798,""en"",""hi"")"),"मैं एक मार्च लड़की हूं मैं अपनी आस्तीन शर्ट, टैंक टॉप पर अपने दिल से पैदा हुआ था - छवि 600x600")</f>
        <v>मैं एक मार्च लड़की हूं मैं अपनी आस्तीन शर्ट, टैंक टॉप पर अपने दिल से पैदा हुआ था - छवि 600x600</v>
      </c>
    </row>
    <row r="5799">
      <c r="A5799" s="1" t="s">
        <v>5717</v>
      </c>
      <c r="B5799" s="2" t="str">
        <f>IFERROR(__xludf.DUMMYFUNCTION("GOOGLETRANSLATE(A5799,""en"",""hi"")"),"तटीय रिज़ॉर्ट में बंदरगाह में नौकाएं")</f>
        <v>तटीय रिज़ॉर्ट में बंदरगाह में नौकाएं</v>
      </c>
    </row>
    <row r="5800">
      <c r="A5800" s="1" t="s">
        <v>5718</v>
      </c>
      <c r="B5800" s="2" t="str">
        <f>IFERROR(__xludf.DUMMYFUNCTION("GOOGLETRANSLATE(A5800,""en"",""hi"")"),"कोने पर भीड़ अंत का जश्न मनाती है ... सौजन्य")</f>
        <v>कोने पर भीड़ अंत का जश्न मनाती है ... सौजन्य</v>
      </c>
    </row>
    <row r="5801">
      <c r="A5801" s="1" t="s">
        <v>5719</v>
      </c>
      <c r="B5801" s="2" t="str">
        <f>IFERROR(__xludf.DUMMYFUNCTION("GOOGLETRANSLATE(A5801,""en"",""hi"")"),"अमेरिकी फुटबॉल खिलाड़ी एक खेल के दौरान अमेरिकी फुटबॉल टीम के खिलाफ पास को रोकने के बाद अमेरिकी फुटबॉल खिलाड़ी के साथ मनाता है।")</f>
        <v>अमेरिकी फुटबॉल खिलाड़ी एक खेल के दौरान अमेरिकी फुटबॉल टीम के खिलाफ पास को रोकने के बाद अमेरिकी फुटबॉल खिलाड़ी के साथ मनाता है।</v>
      </c>
    </row>
    <row r="5802">
      <c r="A5802" s="1" t="s">
        <v>5720</v>
      </c>
      <c r="B5802" s="2" t="str">
        <f>IFERROR(__xludf.DUMMYFUNCTION("GOOGLETRANSLATE(A5802,""en"",""hi"")"),"आप आंतरिक शहर में पुरानी बारोक बिल्डिंग के निचले हिस्से को देखते हैं।")</f>
        <v>आप आंतरिक शहर में पुरानी बारोक बिल्डिंग के निचले हिस्से को देखते हैं।</v>
      </c>
    </row>
    <row r="5803">
      <c r="A5803" s="1" t="s">
        <v>5721</v>
      </c>
      <c r="B5803" s="2" t="str">
        <f>IFERROR(__xludf.DUMMYFUNCTION("GOOGLETRANSLATE(A5803,""en"",""hi"")"),"दोपहर के भोजन के दौरान आराम करने और खाने वाले लोग।")</f>
        <v>दोपहर के भोजन के दौरान आराम करने और खाने वाले लोग।</v>
      </c>
    </row>
    <row r="5804">
      <c r="A5804" s="1" t="s">
        <v>5722</v>
      </c>
      <c r="B5804" s="2" t="str">
        <f>IFERROR(__xludf.DUMMYFUNCTION("GOOGLETRANSLATE(A5804,""en"",""hi"")"),"उत्तरी तट पर चमकती कछुआ")</f>
        <v>उत्तरी तट पर चमकती कछुआ</v>
      </c>
    </row>
    <row r="5805">
      <c r="A5805" s="1" t="s">
        <v>5723</v>
      </c>
      <c r="B5805" s="2" t="str">
        <f>IFERROR(__xludf.DUMMYFUNCTION("GOOGLETRANSLATE(A5805,""en"",""hi"")"),"आवधिक के लिए एक पोर्ट्रेट शूट के दौरान पूर्व चेहरे और ड्रमर")</f>
        <v>आवधिक के लिए एक पोर्ट्रेट शूट के दौरान पूर्व चेहरे और ड्रमर</v>
      </c>
    </row>
    <row r="5806">
      <c r="A5806" s="1" t="s">
        <v>5724</v>
      </c>
      <c r="B5806" s="2" t="str">
        <f>IFERROR(__xludf.DUMMYFUNCTION("GOOGLETRANSLATE(A5806,""en"",""hi"")"),"वॉल्ट के अंदर बच्चों की जन्मदिन की पार्टी।")</f>
        <v>वॉल्ट के अंदर बच्चों की जन्मदिन की पार्टी।</v>
      </c>
    </row>
    <row r="5807">
      <c r="A5807" s="1" t="s">
        <v>5725</v>
      </c>
      <c r="B5807" s="2" t="str">
        <f>IFERROR(__xludf.DUMMYFUNCTION("GOOGLETRANSLATE(A5807,""en"",""hi"")"),"जातीयता दक्षिण में रहने वाले लोग हैं, चित्रों में बच्चों को देखा जा सकता है")</f>
        <v>जातीयता दक्षिण में रहने वाले लोग हैं, चित्रों में बच्चों को देखा जा सकता है</v>
      </c>
    </row>
    <row r="5808">
      <c r="A5808" s="1" t="s">
        <v>5726</v>
      </c>
      <c r="B5808" s="2" t="str">
        <f>IFERROR(__xludf.DUMMYFUNCTION("GOOGLETRANSLATE(A5808,""en"",""hi"")"),"उसी गेंद के लिए लड़ाई")</f>
        <v>उसी गेंद के लिए लड़ाई</v>
      </c>
    </row>
    <row r="5809">
      <c r="A5809" s="1" t="s">
        <v>5727</v>
      </c>
      <c r="B5809" s="2" t="str">
        <f>IFERROR(__xludf.DUMMYFUNCTION("GOOGLETRANSLATE(A5809,""en"",""hi"")"),"एक धूप के दिन एक घास की पृष्ठभूमि के साथ वसंत में एक भेड़ का बच्चा")</f>
        <v>एक धूप के दिन एक घास की पृष्ठभूमि के साथ वसंत में एक भेड़ का बच्चा</v>
      </c>
    </row>
    <row r="5810">
      <c r="A5810" s="1" t="s">
        <v>5728</v>
      </c>
      <c r="B5810" s="2" t="str">
        <f>IFERROR(__xludf.DUMMYFUNCTION("GOOGLETRANSLATE(A5810,""en"",""hi"")"),"प्लांटर उठाए गए व्यक्ति किसी भी आकार के बगीचे और घर पौधों, बर्तन और सहायक उपकरण में बैठ सकते हैं")</f>
        <v>प्लांटर उठाए गए व्यक्ति किसी भी आकार के बगीचे और घर पौधों, बर्तन और सहायक उपकरण में बैठ सकते हैं</v>
      </c>
    </row>
    <row r="5811">
      <c r="A5811" s="1" t="s">
        <v>5729</v>
      </c>
      <c r="B5811" s="2" t="str">
        <f>IFERROR(__xludf.DUMMYFUNCTION("GOOGLETRANSLATE(A5811,""en"",""hi"")"),"व्यक्ति और अभिनेता फिल्मों की एक स्क्रीनिंग में भाग लेते हैं।")</f>
        <v>व्यक्ति और अभिनेता फिल्मों की एक स्क्रीनिंग में भाग लेते हैं।</v>
      </c>
    </row>
    <row r="5812">
      <c r="A5812" s="1" t="s">
        <v>5730</v>
      </c>
      <c r="B5812" s="2" t="str">
        <f>IFERROR(__xludf.DUMMYFUNCTION("GOOGLETRANSLATE(A5812,""en"",""hi"")"),"व्यक्ति मैं कैसे गंध से प्यार करता हूं, यह सिर्फ एक ऐसे क्षेत्र को घेरता है जहां यह स्थित है और जब यह एक कमरे में डाल दिया जाता है।")</f>
        <v>व्यक्ति मैं कैसे गंध से प्यार करता हूं, यह सिर्फ एक ऐसे क्षेत्र को घेरता है जहां यह स्थित है और जब यह एक कमरे में डाल दिया जाता है।</v>
      </c>
    </row>
    <row r="5813">
      <c r="A5813" s="1" t="s">
        <v>5731</v>
      </c>
      <c r="B5813" s="2" t="str">
        <f>IFERROR(__xludf.DUMMYFUNCTION("GOOGLETRANSLATE(A5813,""en"",""hi"")"),"व्यक्ति के तट पर ग्रीन हथेली का पेड़")</f>
        <v>व्यक्ति के तट पर ग्रीन हथेली का पेड़</v>
      </c>
    </row>
    <row r="5814">
      <c r="A5814" s="1" t="s">
        <v>5732</v>
      </c>
      <c r="B5814" s="2" t="str">
        <f>IFERROR(__xludf.DUMMYFUNCTION("GOOGLETRANSLATE(A5814,""en"",""hi"")"),"तट पर तटीय चट्टानें।")</f>
        <v>तट पर तटीय चट्टानें।</v>
      </c>
    </row>
    <row r="5815">
      <c r="A5815" s="1" t="s">
        <v>5733</v>
      </c>
      <c r="B5815" s="2" t="str">
        <f>IFERROR(__xludf.DUMMYFUNCTION("GOOGLETRANSLATE(A5815,""en"",""hi"")"),"एक आरवी खरीदने से पहले पूछने के लिए सवाल")</f>
        <v>एक आरवी खरीदने से पहले पूछने के लिए सवाल</v>
      </c>
    </row>
    <row r="5816">
      <c r="A5816" s="1" t="s">
        <v>5734</v>
      </c>
      <c r="B5816" s="2" t="str">
        <f>IFERROR(__xludf.DUMMYFUNCTION("GOOGLETRANSLATE(A5816,""en"",""hi"")"),"पहाड़ी पर एक गाँव का उच्च कोण दृश्य")</f>
        <v>पहाड़ी पर एक गाँव का उच्च कोण दृश्य</v>
      </c>
    </row>
    <row r="5817">
      <c r="A5817" s="1" t="s">
        <v>5735</v>
      </c>
      <c r="B5817" s="2" t="str">
        <f>IFERROR(__xludf.DUMMYFUNCTION("GOOGLETRANSLATE(A5817,""en"",""hi"")"),"इतिहास, वर्तमान डिजाइन और भविष्य")</f>
        <v>इतिहास, वर्तमान डिजाइन और भविष्य</v>
      </c>
    </row>
    <row r="5818">
      <c r="A5818" s="1" t="s">
        <v>5736</v>
      </c>
      <c r="B5818" s="2" t="str">
        <f>IFERROR(__xludf.DUMMYFUNCTION("GOOGLETRANSLATE(A5818,""en"",""hi"")"),"एक लटकन के करीब")</f>
        <v>एक लटकन के करीब</v>
      </c>
    </row>
    <row r="5819">
      <c r="A5819" s="1" t="s">
        <v>5737</v>
      </c>
      <c r="B5819" s="2" t="str">
        <f>IFERROR(__xludf.DUMMYFUNCTION("GOOGLETRANSLATE(A5819,""en"",""hi"")"),"एक छत प्रशंसक की स्थापना")</f>
        <v>एक छत प्रशंसक की स्थापना</v>
      </c>
    </row>
    <row r="5820">
      <c r="A5820" s="1" t="s">
        <v>5738</v>
      </c>
      <c r="B5820" s="2" t="str">
        <f>IFERROR(__xludf.DUMMYFUNCTION("GOOGLETRANSLATE(A5820,""en"",""hi"")"),"एक स्कार्फ को एक वेस्ट में बदलने के तरीके")</f>
        <v>एक स्कार्फ को एक वेस्ट में बदलने के तरीके</v>
      </c>
    </row>
    <row r="5821">
      <c r="A5821" s="1" t="s">
        <v>5739</v>
      </c>
      <c r="B5821" s="2" t="str">
        <f>IFERROR(__xludf.DUMMYFUNCTION("GOOGLETRANSLATE(A5821,""en"",""hi"")"),"उसी के सामने साइकिल चलाना")</f>
        <v>उसी के सामने साइकिल चलाना</v>
      </c>
    </row>
    <row r="5822">
      <c r="A5822" s="1" t="s">
        <v>5740</v>
      </c>
      <c r="B5822" s="2" t="str">
        <f>IFERROR(__xludf.DUMMYFUNCTION("GOOGLETRANSLATE(A5822,""en"",""hi"")"),"सदस्य एक महासागर वर्तमान माप की स्थापना खत्म करने के लिए काम करते हैं")</f>
        <v>सदस्य एक महासागर वर्तमान माप की स्थापना खत्म करने के लिए काम करते हैं</v>
      </c>
    </row>
    <row r="5823">
      <c r="A5823" s="1" t="s">
        <v>5741</v>
      </c>
      <c r="B5823" s="2" t="str">
        <f>IFERROR(__xludf.DUMMYFUNCTION("GOOGLETRANSLATE(A5823,""en"",""hi"")"),"निर्माण क्रेन बारी, साइट पर कार्गो वितरित करें")</f>
        <v>निर्माण क्रेन बारी, साइट पर कार्गो वितरित करें</v>
      </c>
    </row>
    <row r="5824">
      <c r="A5824" s="1" t="s">
        <v>5742</v>
      </c>
      <c r="B5824" s="2" t="str">
        <f>IFERROR(__xludf.DUMMYFUNCTION("GOOGLETRANSLATE(A5824,""en"",""hi"")"),"एक सफेद पृष्ठभूमि पर लाल नारंगी और सफेद फेंक तकिए")</f>
        <v>एक सफेद पृष्ठभूमि पर लाल नारंगी और सफेद फेंक तकिए</v>
      </c>
    </row>
    <row r="5825">
      <c r="A5825" s="1" t="s">
        <v>5743</v>
      </c>
      <c r="B5825" s="2" t="str">
        <f>IFERROR(__xludf.DUMMYFUNCTION("GOOGLETRANSLATE(A5825,""en"",""hi"")"),"एथलीट दूसरे सेट के दौरान एथलीट पर अपना ब्लॉक मनाता है।")</f>
        <v>एथलीट दूसरे सेट के दौरान एथलीट पर अपना ब्लॉक मनाता है।</v>
      </c>
    </row>
    <row r="5826">
      <c r="A5826" s="1" t="s">
        <v>5744</v>
      </c>
      <c r="B5826" s="2" t="str">
        <f>IFERROR(__xludf.DUMMYFUNCTION("GOOGLETRANSLATE(A5826,""en"",""hi"")"),"छत से देखा चेरी खिलना")</f>
        <v>छत से देखा चेरी खिलना</v>
      </c>
    </row>
    <row r="5827">
      <c r="A5827" s="1" t="s">
        <v>5745</v>
      </c>
      <c r="B5827" s="2" t="str">
        <f>IFERROR(__xludf.DUMMYFUNCTION("GOOGLETRANSLATE(A5827,""en"",""hi"")"),"एक शहर के रास्ते पर अधिक बर्फ")</f>
        <v>एक शहर के रास्ते पर अधिक बर्फ</v>
      </c>
    </row>
    <row r="5828">
      <c r="A5828" s="1" t="s">
        <v>5746</v>
      </c>
      <c r="B5828" s="2" t="str">
        <f>IFERROR(__xludf.DUMMYFUNCTION("GOOGLETRANSLATE(A5828,""en"",""hi"")"),"सम्राट के साथ व्यक्ति के सदस्य")</f>
        <v>सम्राट के साथ व्यक्ति के सदस्य</v>
      </c>
    </row>
    <row r="5829">
      <c r="A5829" s="1" t="s">
        <v>5747</v>
      </c>
      <c r="B5829" s="2" t="str">
        <f>IFERROR(__xludf.DUMMYFUNCTION("GOOGLETRANSLATE(A5829,""en"",""hi"")"),"एक दिल में महिला पेड़ बन गया")</f>
        <v>एक दिल में महिला पेड़ बन गया</v>
      </c>
    </row>
    <row r="5830">
      <c r="A5830" s="1" t="s">
        <v>5748</v>
      </c>
      <c r="B5830" s="2" t="str">
        <f>IFERROR(__xludf.DUMMYFUNCTION("GOOGLETRANSLATE(A5830,""en"",""hi"")"),"एक वेस्ट में एक सुंदर लड़की का चित्रण")</f>
        <v>एक वेस्ट में एक सुंदर लड़की का चित्रण</v>
      </c>
    </row>
    <row r="5831">
      <c r="A5831" s="1" t="s">
        <v>5749</v>
      </c>
      <c r="B5831" s="2" t="str">
        <f>IFERROR(__xludf.DUMMYFUNCTION("GOOGLETRANSLATE(A5831,""en"",""hi"")"),"एक नीली पृष्ठभूमि पर पत्तियों के साथ एक पेड़ की शाखाओं की तरह एक चिकनी घुमावदार रेखाओं से जुड़ी जटिल सार पैटर्न")</f>
        <v>एक नीली पृष्ठभूमि पर पत्तियों के साथ एक पेड़ की शाखाओं की तरह एक चिकनी घुमावदार रेखाओं से जुड़ी जटिल सार पैटर्न</v>
      </c>
    </row>
    <row r="5832">
      <c r="A5832" s="1" t="s">
        <v>5750</v>
      </c>
      <c r="B5832" s="2" t="str">
        <f>IFERROR(__xludf.DUMMYFUNCTION("GOOGLETRANSLATE(A5832,""en"",""hi"")"),"एडवेंचर्स: दुनिया में अकेली सड़कों को ड्राइव करें")</f>
        <v>एडवेंचर्स: दुनिया में अकेली सड़कों को ड्राइव करें</v>
      </c>
    </row>
    <row r="5833">
      <c r="A5833" s="1" t="s">
        <v>5751</v>
      </c>
      <c r="B5833" s="2" t="str">
        <f>IFERROR(__xludf.DUMMYFUNCTION("GOOGLETRANSLATE(A5833,""en"",""hi"")"),"इस परियोजना में, मैंने सीखा कि प्रकार, संरेखण और कंट्रास्ट का उपयोग कैसे करें और पाठ के साथ छवियों को शामिल करें।")</f>
        <v>इस परियोजना में, मैंने सीखा कि प्रकार, संरेखण और कंट्रास्ट का उपयोग कैसे करें और पाठ के साथ छवियों को शामिल करें।</v>
      </c>
    </row>
    <row r="5834">
      <c r="A5834" s="1" t="s">
        <v>5752</v>
      </c>
      <c r="B5834" s="2" t="str">
        <f>IFERROR(__xludf.DUMMYFUNCTION("GOOGLETRANSLATE(A5834,""en"",""hi"")"),"अपार्टमेंट के सामने निवासियों द्वारा लगाए गए संकेत।")</f>
        <v>अपार्टमेंट के सामने निवासियों द्वारा लगाए गए संकेत।</v>
      </c>
    </row>
    <row r="5835">
      <c r="A5835" s="1" t="s">
        <v>5753</v>
      </c>
      <c r="B5835" s="2" t="str">
        <f>IFERROR(__xludf.DUMMYFUNCTION("GOOGLETRANSLATE(A5835,""en"",""hi"")"),"हॉर्न सींग के बारे में अधिक जानकारी प्राप्त करें")</f>
        <v>हॉर्न सींग के बारे में अधिक जानकारी प्राप्त करें</v>
      </c>
    </row>
    <row r="5836">
      <c r="A5836" s="1" t="s">
        <v>5754</v>
      </c>
      <c r="B5836" s="2" t="str">
        <f>IFERROR(__xludf.DUMMYFUNCTION("GOOGLETRANSLATE(A5836,""en"",""hi"")"),"नदी के ऊपर क्रिसमस रोशनी")</f>
        <v>नदी के ऊपर क्रिसमस रोशनी</v>
      </c>
    </row>
    <row r="5837">
      <c r="A5837" s="1" t="s">
        <v>5755</v>
      </c>
      <c r="B5837" s="2" t="str">
        <f>IFERROR(__xludf.DUMMYFUNCTION("GOOGLETRANSLATE(A5837,""en"",""hi"")"),"बगीचे में देखकर एक बेस्पोक कंज़र्वेटरी की आंतरिक तस्वीर")</f>
        <v>बगीचे में देखकर एक बेस्पोक कंज़र्वेटरी की आंतरिक तस्वीर</v>
      </c>
    </row>
    <row r="5838">
      <c r="A5838" s="1" t="s">
        <v>5756</v>
      </c>
      <c r="B5838" s="2" t="str">
        <f>IFERROR(__xludf.DUMMYFUNCTION("GOOGLETRANSLATE(A5838,""en"",""hi"")"),"सफेद पृष्ठभूमि पर हवा में झंडे ध्रुव लहराते हुए ध्वज")</f>
        <v>सफेद पृष्ठभूमि पर हवा में झंडे ध्रुव लहराते हुए ध्वज</v>
      </c>
    </row>
    <row r="5839">
      <c r="A5839" s="1" t="s">
        <v>5757</v>
      </c>
      <c r="B5839" s="2" t="str">
        <f>IFERROR(__xludf.DUMMYFUNCTION("GOOGLETRANSLATE(A5839,""en"",""hi"")"),"छत पर आकाश, लड़कों के कमरे")</f>
        <v>छत पर आकाश, लड़कों के कमरे</v>
      </c>
    </row>
    <row r="5840">
      <c r="A5840" s="1" t="s">
        <v>5758</v>
      </c>
      <c r="B5840" s="2" t="str">
        <f>IFERROR(__xludf.DUMMYFUNCTION("GOOGLETRANSLATE(A5840,""en"",""hi"")"),"बार से एक व्यक्तिगत उड़ान।")</f>
        <v>बार से एक व्यक्तिगत उड़ान।</v>
      </c>
    </row>
    <row r="5841">
      <c r="A5841" s="1" t="s">
        <v>5759</v>
      </c>
      <c r="B5841" s="2" t="str">
        <f>IFERROR(__xludf.DUMMYFUNCTION("GOOGLETRANSLATE(A5841,""en"",""hi"")"),"कार में फ्रंट सीट से कैमरे पर मुस्कुराते हुए ड्राइवर")</f>
        <v>कार में फ्रंट सीट से कैमरे पर मुस्कुराते हुए ड्राइवर</v>
      </c>
    </row>
    <row r="5842">
      <c r="A5842" s="1" t="s">
        <v>5760</v>
      </c>
      <c r="B5842" s="2" t="str">
        <f>IFERROR(__xludf.DUMMYFUNCTION("GOOGLETRANSLATE(A5842,""en"",""hi"")"),"गहरा नीला चमकता त्रिकोणीय टेम्पलेट।")</f>
        <v>गहरा नीला चमकता त्रिकोणीय टेम्पलेट।</v>
      </c>
    </row>
    <row r="5843">
      <c r="A5843" s="1" t="s">
        <v>220</v>
      </c>
      <c r="B5843" s="2" t="str">
        <f>IFERROR(__xludf.DUMMYFUNCTION("GOOGLETRANSLATE(A5843,""en"",""hi"")"),"अभिनेता प्रीमियर पर आता है")</f>
        <v>अभिनेता प्रीमियर पर आता है</v>
      </c>
    </row>
    <row r="5844">
      <c r="A5844" s="1" t="s">
        <v>5761</v>
      </c>
      <c r="B5844" s="2" t="str">
        <f>IFERROR(__xludf.DUMMYFUNCTION("GOOGLETRANSLATE(A5844,""en"",""hi"")"),"कैमरा तैयार: कोच लाल कालीन पर एक साथ सामने आए")</f>
        <v>कैमरा तैयार: कोच लाल कालीन पर एक साथ सामने आए</v>
      </c>
    </row>
    <row r="5845">
      <c r="A5845" s="1" t="s">
        <v>5762</v>
      </c>
      <c r="B5845" s="2" t="str">
        <f>IFERROR(__xludf.DUMMYFUNCTION("GOOGLETRANSLATE(A5845,""en"",""hi"")"),"समारोह के बाद, जोड़े और उनके मेहमान बगीचे के माध्यम से घूमते थे और एक समूह शॉट के लिए तैयार थे।")</f>
        <v>समारोह के बाद, जोड़े और उनके मेहमान बगीचे के माध्यम से घूमते थे और एक समूह शॉट के लिए तैयार थे।</v>
      </c>
    </row>
    <row r="5846">
      <c r="A5846" s="1" t="s">
        <v>5763</v>
      </c>
      <c r="B5846" s="2" t="str">
        <f>IFERROR(__xludf.DUMMYFUNCTION("GOOGLETRANSLATE(A5846,""en"",""hi"")"),"एक लाल पृष्ठभूमि पर जैविक प्रजाति")</f>
        <v>एक लाल पृष्ठभूमि पर जैविक प्रजाति</v>
      </c>
    </row>
    <row r="5847">
      <c r="A5847" s="1" t="s">
        <v>5764</v>
      </c>
      <c r="B5847" s="2" t="str">
        <f>IFERROR(__xludf.DUMMYFUNCTION("GOOGLETRANSLATE(A5847,""en"",""hi"")"),"# खेल टीम के खिलाफ खेल कार्रवाई के दौरान आठवीं पारी में उड़ता है।")</f>
        <v># खेल टीम के खिलाफ खेल कार्रवाई के दौरान आठवीं पारी में उड़ता है।</v>
      </c>
    </row>
    <row r="5848">
      <c r="A5848" s="1" t="s">
        <v>5765</v>
      </c>
      <c r="B5848" s="2" t="str">
        <f>IFERROR(__xludf.DUMMYFUNCTION("GOOGLETRANSLATE(A5848,""en"",""hi"")"),"राजनेता के राष्ट्रपति अपने राष्ट्रपति कार्यक्रम को लॉन्च करने के लिए एक प्रमुख रैली के दौरान एक भाषण प्रदान करते हैं।")</f>
        <v>राजनेता के राष्ट्रपति अपने राष्ट्रपति कार्यक्रम को लॉन्च करने के लिए एक प्रमुख रैली के दौरान एक भाषण प्रदान करते हैं।</v>
      </c>
    </row>
    <row r="5849">
      <c r="A5849" s="1" t="s">
        <v>5766</v>
      </c>
      <c r="B5849" s="2" t="str">
        <f>IFERROR(__xludf.DUMMYFUNCTION("GOOGLETRANSLATE(A5849,""en"",""hi"")"),"अभिनेता फिल्म प्रीमियर में भाग लेता है")</f>
        <v>अभिनेता फिल्म प्रीमियर में भाग लेता है</v>
      </c>
    </row>
    <row r="5850">
      <c r="A5850" s="1" t="s">
        <v>5767</v>
      </c>
      <c r="B5850" s="2" t="str">
        <f>IFERROR(__xludf.DUMMYFUNCTION("GOOGLETRANSLATE(A5850,""en"",""hi"")"),"यह ध्वज किस देश से आता है?")</f>
        <v>यह ध्वज किस देश से आता है?</v>
      </c>
    </row>
    <row r="5851">
      <c r="A5851" s="1" t="s">
        <v>5768</v>
      </c>
      <c r="B5851" s="2" t="str">
        <f>IFERROR(__xludf.DUMMYFUNCTION("GOOGLETRANSLATE(A5851,""en"",""hi"")"),"नाटकीय तस्वीर जंगल की आग जलने वाले क्षेत्र के कारण ओरंगुटानों की त्रासदी दिखाती है")</f>
        <v>नाटकीय तस्वीर जंगल की आग जलने वाले क्षेत्र के कारण ओरंगुटानों की त्रासदी दिखाती है</v>
      </c>
    </row>
    <row r="5852">
      <c r="A5852" s="1" t="s">
        <v>5769</v>
      </c>
      <c r="B5852" s="2" t="str">
        <f>IFERROR(__xludf.DUMMYFUNCTION("GOOGLETRANSLATE(A5852,""en"",""hi"")"),"अपने नाश्ते के साथ दीवारों पर फैंसी उद्धरण।")</f>
        <v>अपने नाश्ते के साथ दीवारों पर फैंसी उद्धरण।</v>
      </c>
    </row>
    <row r="5853">
      <c r="A5853" s="1" t="s">
        <v>5770</v>
      </c>
      <c r="B5853" s="2" t="str">
        <f>IFERROR(__xludf.DUMMYFUNCTION("GOOGLETRANSLATE(A5853,""en"",""hi"")"),"कैसल और आर्क ब्रिज के साथ स्काईलाइन")</f>
        <v>कैसल और आर्क ब्रिज के साथ स्काईलाइन</v>
      </c>
    </row>
    <row r="5854">
      <c r="A5854" s="1" t="s">
        <v>5771</v>
      </c>
      <c r="B5854" s="2" t="str">
        <f>IFERROR(__xludf.DUMMYFUNCTION("GOOGLETRANSLATE(A5854,""en"",""hi"")"),"सुंदर पहाड़ों को देखा जाता है, सीमा और गणराज्य का निर्माण होता है")</f>
        <v>सुंदर पहाड़ों को देखा जाता है, सीमा और गणराज्य का निर्माण होता है</v>
      </c>
    </row>
    <row r="5855">
      <c r="A5855" s="1" t="s">
        <v>5772</v>
      </c>
      <c r="B5855" s="2" t="str">
        <f>IFERROR(__xludf.DUMMYFUNCTION("GOOGLETRANSLATE(A5855,""en"",""hi"")"),"बगीचे में खोखले पेड़ के तने में पशु भूरा रंग")</f>
        <v>बगीचे में खोखले पेड़ के तने में पशु भूरा रंग</v>
      </c>
    </row>
    <row r="5856">
      <c r="A5856" s="1" t="s">
        <v>5773</v>
      </c>
      <c r="B5856" s="2" t="str">
        <f>IFERROR(__xludf.DUMMYFUNCTION("GOOGLETRANSLATE(A5856,""en"",""hi"")"),"अंधेरे पृष्ठभूमि पर एक अलग फूल।")</f>
        <v>अंधेरे पृष्ठभूमि पर एक अलग फूल।</v>
      </c>
    </row>
    <row r="5857">
      <c r="A5857" s="1" t="s">
        <v>5774</v>
      </c>
      <c r="B5857" s="2" t="str">
        <f>IFERROR(__xludf.DUMMYFUNCTION("GOOGLETRANSLATE(A5857,""en"",""hi"")"),"साइकिल की एक पार्किंग के लिए खाली जगह")</f>
        <v>साइकिल की एक पार्किंग के लिए खाली जगह</v>
      </c>
    </row>
    <row r="5858">
      <c r="A5858" s="1" t="s">
        <v>5775</v>
      </c>
      <c r="B5858" s="2" t="str">
        <f>IFERROR(__xludf.DUMMYFUNCTION("GOOGLETRANSLATE(A5858,""en"",""hi"")"),"एक दाख की बारी पर शराब कांच")</f>
        <v>एक दाख की बारी पर शराब कांच</v>
      </c>
    </row>
    <row r="5859">
      <c r="A5859" s="1" t="s">
        <v>5776</v>
      </c>
      <c r="B5859" s="2" t="str">
        <f>IFERROR(__xludf.DUMMYFUNCTION("GOOGLETRANSLATE(A5859,""en"",""hi"")"),"पूर्व से देखें - ऊपर देख रहे हैं")</f>
        <v>पूर्व से देखें - ऊपर देख रहे हैं</v>
      </c>
    </row>
    <row r="5860">
      <c r="A5860" s="1" t="s">
        <v>5777</v>
      </c>
      <c r="B5860" s="2" t="str">
        <f>IFERROR(__xludf.DUMMYFUNCTION("GOOGLETRANSLATE(A5860,""en"",""hi"")"),"विचार, हम आगामी कार्यशाला पर इन्हें बना देंगे।")</f>
        <v>विचार, हम आगामी कार्यशाला पर इन्हें बना देंगे।</v>
      </c>
    </row>
    <row r="5861">
      <c r="A5861" s="1" t="s">
        <v>5778</v>
      </c>
      <c r="B5861" s="2" t="str">
        <f>IFERROR(__xludf.DUMMYFUNCTION("GOOGLETRANSLATE(A5861,""en"",""hi"")"),"इस शॉट के लिए नीचे दाएं कोने पर व्यवस्थित जूते की जोड़ी")</f>
        <v>इस शॉट के लिए नीचे दाएं कोने पर व्यवस्थित जूते की जोड़ी</v>
      </c>
    </row>
    <row r="5862">
      <c r="A5862" s="1" t="s">
        <v>5779</v>
      </c>
      <c r="B5862" s="2" t="str">
        <f>IFERROR(__xludf.DUMMYFUNCTION("GOOGLETRANSLATE(A5862,""en"",""hi"")"),"युद्ध के निशान मुझे नहीं पता कि क्यों, लेकिन कुछ कारणों से इस तरह की छोटी सड़कों को वास्तव में संसदीय गणराज्य की तरह ही हलचल।")</f>
        <v>युद्ध के निशान मुझे नहीं पता कि क्यों, लेकिन कुछ कारणों से इस तरह की छोटी सड़कों को वास्तव में संसदीय गणराज्य की तरह ही हलचल।</v>
      </c>
    </row>
    <row r="5863">
      <c r="A5863" s="1" t="s">
        <v>5780</v>
      </c>
      <c r="B5863" s="2" t="str">
        <f>IFERROR(__xludf.DUMMYFUNCTION("GOOGLETRANSLATE(A5863,""en"",""hi"")"),"एक फ्लोटिंग अवलोकन डेक जोड़ने का प्रस्ताव जो नए गगनचुंबी इमारतों के किनारों को ऊपर और नीचे स्लाइड करता है।")</f>
        <v>एक फ्लोटिंग अवलोकन डेक जोड़ने का प्रस्ताव जो नए गगनचुंबी इमारतों के किनारों को ऊपर और नीचे स्लाइड करता है।</v>
      </c>
    </row>
    <row r="5864">
      <c r="A5864" s="1" t="s">
        <v>5781</v>
      </c>
      <c r="B5864" s="2" t="str">
        <f>IFERROR(__xludf.DUMMYFUNCTION("GOOGLETRANSLATE(A5864,""en"",""hi"")"),"व्यक्ति त्योहार के दिन प्रदर्शन करता है")</f>
        <v>व्यक्ति त्योहार के दिन प्रदर्शन करता है</v>
      </c>
    </row>
    <row r="5865">
      <c r="A5865" s="1" t="s">
        <v>5782</v>
      </c>
      <c r="B5865" s="2" t="str">
        <f>IFERROR(__xludf.DUMMYFUNCTION("GOOGLETRANSLATE(A5865,""en"",""hi"")"),"फुटबॉल खिलाड़ी अपनी टीम के साथी पर एक चाल चलाते हैं")</f>
        <v>फुटबॉल खिलाड़ी अपनी टीम के साथी पर एक चाल चलाते हैं</v>
      </c>
    </row>
    <row r="5866">
      <c r="A5866" s="1" t="s">
        <v>5783</v>
      </c>
      <c r="B5866" s="2" t="str">
        <f>IFERROR(__xludf.DUMMYFUNCTION("GOOGLETRANSLATE(A5866,""en"",""hi"")"),"रेगिस्तान में भौगोलिक विशेषता श्रेणी")</f>
        <v>रेगिस्तान में भौगोलिक विशेषता श्रेणी</v>
      </c>
    </row>
    <row r="5867">
      <c r="A5867" s="1" t="s">
        <v>5784</v>
      </c>
      <c r="B5867" s="2" t="str">
        <f>IFERROR(__xludf.DUMMYFUNCTION("GOOGLETRANSLATE(A5867,""en"",""hi"")"),"व्यवसाय की विशेषता वाले वाणिज्यिक और बैंक भवनों को दिखाए गए शॉट्स की एक श्रृंखला में से एक")</f>
        <v>व्यवसाय की विशेषता वाले वाणिज्यिक और बैंक भवनों को दिखाए गए शॉट्स की एक श्रृंखला में से एक</v>
      </c>
    </row>
    <row r="5868">
      <c r="A5868" s="1" t="s">
        <v>5785</v>
      </c>
      <c r="B5868" s="2" t="str">
        <f>IFERROR(__xludf.DUMMYFUNCTION("GOOGLETRANSLATE(A5868,""en"",""hi"")"),"शॉपिंग सेंटर और मल्टी स्टोरी कार पार्क")</f>
        <v>शॉपिंग सेंटर और मल्टी स्टोरी कार पार्क</v>
      </c>
    </row>
    <row r="5869">
      <c r="A5869" s="1" t="s">
        <v>5786</v>
      </c>
      <c r="B5869" s="2" t="str">
        <f>IFERROR(__xludf.DUMMYFUNCTION("GOOGLETRANSLATE(A5869,""en"",""hi"")"),"एक क्रूज, जहाज पर नेविगेशन में सागर में सूर्यास्त")</f>
        <v>एक क्रूज, जहाज पर नेविगेशन में सागर में सूर्यास्त</v>
      </c>
    </row>
    <row r="5870">
      <c r="A5870" s="1" t="s">
        <v>5787</v>
      </c>
      <c r="B5870" s="2" t="str">
        <f>IFERROR(__xludf.DUMMYFUNCTION("GOOGLETRANSLATE(A5870,""en"",""hi"")"),"छवि में हो सकता है: व्यक्ति, मंच पर, एक संगीत वाद्ययंत्र और गिटार बजाना")</f>
        <v>छवि में हो सकता है: व्यक्ति, मंच पर, एक संगीत वाद्ययंत्र और गिटार बजाना</v>
      </c>
    </row>
    <row r="5871">
      <c r="A5871" s="1" t="s">
        <v>5788</v>
      </c>
      <c r="B5871" s="2" t="str">
        <f>IFERROR(__xludf.DUMMYFUNCTION("GOOGLETRANSLATE(A5871,""en"",""hi"")"),"पॉप कलाकार संगीत वीडियो टीवी कार्यक्रम पर एक उपस्थिति बनाता है।")</f>
        <v>पॉप कलाकार संगीत वीडियो टीवी कार्यक्रम पर एक उपस्थिति बनाता है।</v>
      </c>
    </row>
    <row r="5872">
      <c r="A5872" s="1" t="s">
        <v>5789</v>
      </c>
      <c r="B5872" s="2" t="str">
        <f>IFERROR(__xludf.DUMMYFUNCTION("GOOGLETRANSLATE(A5872,""en"",""hi"")"),"हर शाम को देखा एकमात्र अन्य रंग")</f>
        <v>हर शाम को देखा एकमात्र अन्य रंग</v>
      </c>
    </row>
    <row r="5873">
      <c r="A5873" s="1" t="s">
        <v>5790</v>
      </c>
      <c r="B5873" s="2" t="str">
        <f>IFERROR(__xludf.DUMMYFUNCTION("GOOGLETRANSLATE(A5873,""en"",""hi"")"),"एक ग्राफ से ढलान खोजें लाइन पर अच्छे बिंदुओं का पता लगाएं।")</f>
        <v>एक ग्राफ से ढलान खोजें लाइन पर अच्छे बिंदुओं का पता लगाएं।</v>
      </c>
    </row>
    <row r="5874">
      <c r="A5874" s="1" t="s">
        <v>5791</v>
      </c>
      <c r="B5874" s="2" t="str">
        <f>IFERROR(__xludf.DUMMYFUNCTION("GOOGLETRANSLATE(A5874,""en"",""hi"")"),"माथे पर हूप का फोटो")</f>
        <v>माथे पर हूप का फोटो</v>
      </c>
    </row>
    <row r="5875">
      <c r="A5875" s="1" t="s">
        <v>5792</v>
      </c>
      <c r="B5875" s="2" t="str">
        <f>IFERROR(__xludf.DUMMYFUNCTION("GOOGLETRANSLATE(A5875,""en"",""hi"")"),"व्यक्ति से पश्चिमी ईसाई अवकाश")</f>
        <v>व्यक्ति से पश्चिमी ईसाई अवकाश</v>
      </c>
    </row>
    <row r="5876">
      <c r="A5876" s="1" t="s">
        <v>5793</v>
      </c>
      <c r="B5876" s="2" t="str">
        <f>IFERROR(__xludf.DUMMYFUNCTION("GOOGLETRANSLATE(A5876,""en"",""hi"")"),"हॉट कारें जो अगले महीने ऑटो शो में अनावरण करेगी")</f>
        <v>हॉट कारें जो अगले महीने ऑटो शो में अनावरण करेगी</v>
      </c>
    </row>
    <row r="5877">
      <c r="A5877" s="1" t="s">
        <v>5794</v>
      </c>
      <c r="B5877" s="2" t="str">
        <f>IFERROR(__xludf.DUMMYFUNCTION("GOOGLETRANSLATE(A5877,""en"",""hi"")"),"लाइनों पर या बिना किसी परमिट के पार्किंग के लिए जुर्माना £ 110 है, जो दिनों के भीतर भुगतान किए गए £ 55 तक कम हो जाता है")</f>
        <v>लाइनों पर या बिना किसी परमिट के पार्किंग के लिए जुर्माना £ 110 है, जो दिनों के भीतर भुगतान किए गए £ 55 तक कम हो जाता है</v>
      </c>
    </row>
    <row r="5878">
      <c r="A5878" s="1" t="s">
        <v>5795</v>
      </c>
      <c r="B5878" s="2" t="str">
        <f>IFERROR(__xludf.DUMMYFUNCTION("GOOGLETRANSLATE(A5878,""en"",""hi"")"),"रंगीन आकाश के साथ एक प्रागैतिहासिक परिदृश्य में डायनासोर।")</f>
        <v>रंगीन आकाश के साथ एक प्रागैतिहासिक परिदृश्य में डायनासोर।</v>
      </c>
    </row>
    <row r="5879">
      <c r="A5879" s="1" t="s">
        <v>5796</v>
      </c>
      <c r="B5879" s="2" t="str">
        <f>IFERROR(__xludf.DUMMYFUNCTION("GOOGLETRANSLATE(A5879,""en"",""hi"")"),"हेलोवीन विचारों और व्यंजनों का इलाज करता है।")</f>
        <v>हेलोवीन विचारों और व्यंजनों का इलाज करता है।</v>
      </c>
    </row>
    <row r="5880">
      <c r="A5880" s="1" t="s">
        <v>5797</v>
      </c>
      <c r="B5880" s="2" t="str">
        <f>IFERROR(__xludf.DUMMYFUNCTION("GOOGLETRANSLATE(A5880,""en"",""hi"")"),"केले के पेड़ की लटका कच्चे केले का एक बड़ा गुच्छा")</f>
        <v>केले के पेड़ की लटका कच्चे केले का एक बड़ा गुच्छा</v>
      </c>
    </row>
    <row r="5881">
      <c r="A5881" s="1" t="s">
        <v>5798</v>
      </c>
      <c r="B5881" s="2" t="str">
        <f>IFERROR(__xludf.DUMMYFUNCTION("GOOGLETRANSLATE(A5881,""en"",""hi"")"),"लय और ब्लूज़ कलाकार ने अक्टूबर को बॉय बैंड कलाकार के साथ मंच पर प्रदर्शन किया")</f>
        <v>लय और ब्लूज़ कलाकार ने अक्टूबर को बॉय बैंड कलाकार के साथ मंच पर प्रदर्शन किया</v>
      </c>
    </row>
    <row r="5882">
      <c r="A5882" s="1" t="s">
        <v>5799</v>
      </c>
      <c r="B5882" s="2" t="str">
        <f>IFERROR(__xludf.DUMMYFUNCTION("GOOGLETRANSLATE(A5882,""en"",""hi"")"),"जंगल में लाल गिलहरी")</f>
        <v>जंगल में लाल गिलहरी</v>
      </c>
    </row>
    <row r="5883">
      <c r="A5883" s="1" t="s">
        <v>5800</v>
      </c>
      <c r="B5883" s="2" t="str">
        <f>IFERROR(__xludf.DUMMYFUNCTION("GOOGLETRANSLATE(A5883,""en"",""hi"")"),"नियो सोल कलाकार को भी पुरस्कार प्राप्त हुए।")</f>
        <v>नियो सोल कलाकार को भी पुरस्कार प्राप्त हुए।</v>
      </c>
    </row>
    <row r="5884">
      <c r="A5884" s="1" t="s">
        <v>5801</v>
      </c>
      <c r="B5884" s="2" t="str">
        <f>IFERROR(__xludf.DUMMYFUNCTION("GOOGLETRANSLATE(A5884,""en"",""hi"")"),"एक सफेद पृष्ठभूमि के खिलाफ पुराने जूते की एक जोड़ी")</f>
        <v>एक सफेद पृष्ठभूमि के खिलाफ पुराने जूते की एक जोड़ी</v>
      </c>
    </row>
    <row r="5885">
      <c r="A5885" s="1" t="s">
        <v>5802</v>
      </c>
      <c r="B5885" s="2" t="str">
        <f>IFERROR(__xludf.DUMMYFUNCTION("GOOGLETRANSLATE(A5885,""en"",""hi"")"),"खाने के लिए सबसे स्वस्थ पागल - नट्स के विभिन्न स्वास्थ्य लाभों के लिए एक गाइड")</f>
        <v>खाने के लिए सबसे स्वस्थ पागल - नट्स के विभिन्न स्वास्थ्य लाभों के लिए एक गाइड</v>
      </c>
    </row>
    <row r="5886">
      <c r="A5886" s="1" t="s">
        <v>5803</v>
      </c>
      <c r="B5886" s="2" t="str">
        <f>IFERROR(__xludf.DUMMYFUNCTION("GOOGLETRANSLATE(A5886,""en"",""hi"")"),"एक टैंक की प्रतिकृति द्वार के माध्यम से दुर्घटनाग्रस्त हो गई।")</f>
        <v>एक टैंक की प्रतिकृति द्वार के माध्यम से दुर्घटनाग्रस्त हो गई।</v>
      </c>
    </row>
    <row r="5887">
      <c r="A5887" s="1" t="s">
        <v>5804</v>
      </c>
      <c r="B5887" s="2" t="str">
        <f>IFERROR(__xludf.DUMMYFUNCTION("GOOGLETRANSLATE(A5887,""en"",""hi"")"),"तट पर एक गाँव का पुराना दृश्य")</f>
        <v>तट पर एक गाँव का पुराना दृश्य</v>
      </c>
    </row>
    <row r="5888">
      <c r="A5888" s="1" t="s">
        <v>5805</v>
      </c>
      <c r="B5888" s="2" t="str">
        <f>IFERROR(__xludf.DUMMYFUNCTION("GOOGLETRANSLATE(A5888,""en"",""hi"")"),"संपत्ति छवि # - समुद्र तट पर")</f>
        <v>संपत्ति छवि # - समुद्र तट पर</v>
      </c>
    </row>
    <row r="5889">
      <c r="A5889" s="1" t="s">
        <v>5806</v>
      </c>
      <c r="B5889" s="2" t="str">
        <f>IFERROR(__xludf.DUMMYFUNCTION("GOOGLETRANSLATE(A5889,""en"",""hi"")"),"शिखर सम्मेलन पर कम्यूलस बादल")</f>
        <v>शिखर सम्मेलन पर कम्यूलस बादल</v>
      </c>
    </row>
    <row r="5890">
      <c r="A5890" s="1" t="s">
        <v>5807</v>
      </c>
      <c r="B5890" s="2" t="str">
        <f>IFERROR(__xludf.DUMMYFUNCTION("GOOGLETRANSLATE(A5890,""en"",""hi"")"),"इस छोटे शहर में एक शहर और स्टेशन")</f>
        <v>इस छोटे शहर में एक शहर और स्टेशन</v>
      </c>
    </row>
    <row r="5891">
      <c r="A5891" s="1" t="s">
        <v>5808</v>
      </c>
      <c r="B5891" s="2" t="str">
        <f>IFERROR(__xludf.DUMMYFUNCTION("GOOGLETRANSLATE(A5891,""en"",""hi"")"),"स्टेडियम को इंगित करने का संकेत")</f>
        <v>स्टेडियम को इंगित करने का संकेत</v>
      </c>
    </row>
    <row r="5892">
      <c r="A5892" s="1" t="s">
        <v>5809</v>
      </c>
      <c r="B5892" s="2" t="str">
        <f>IFERROR(__xludf.DUMMYFUNCTION("GOOGLETRANSLATE(A5892,""en"",""hi"")"),"घटना में टीवी व्यक्तित्व")</f>
        <v>घटना में टीवी व्यक्तित्व</v>
      </c>
    </row>
    <row r="5893">
      <c r="A5893" s="1" t="s">
        <v>5810</v>
      </c>
      <c r="B5893" s="2" t="str">
        <f>IFERROR(__xludf.DUMMYFUNCTION("GOOGLETRANSLATE(A5893,""en"",""hi"")"),"उनके पेस के माध्यम से: एक प्रशिक्षण सत्र के दौरान गेंद पर रग्बी प्लेयर")</f>
        <v>उनके पेस के माध्यम से: एक प्रशिक्षण सत्र के दौरान गेंद पर रग्बी प्लेयर</v>
      </c>
    </row>
    <row r="5894">
      <c r="A5894" s="1" t="s">
        <v>5811</v>
      </c>
      <c r="B5894" s="2" t="str">
        <f>IFERROR(__xludf.DUMMYFUNCTION("GOOGLETRANSLATE(A5894,""en"",""hi"")"),"अंधेरे बादलों के माध्यम से सूरज के साथ सड़क")</f>
        <v>अंधेरे बादलों के माध्यम से सूरज के साथ सड़क</v>
      </c>
    </row>
    <row r="5895">
      <c r="A5895" s="1" t="s">
        <v>5812</v>
      </c>
      <c r="B5895" s="2" t="str">
        <f>IFERROR(__xludf.DUMMYFUNCTION("GOOGLETRANSLATE(A5895,""en"",""hi"")"),"गोल्डन शैली में एंकरों और पुष्पांजलि के साथ प्रतीक का सेट।")</f>
        <v>गोल्डन शैली में एंकरों और पुष्पांजलि के साथ प्रतीक का सेट।</v>
      </c>
    </row>
    <row r="5896">
      <c r="A5896" s="1" t="s">
        <v>5813</v>
      </c>
      <c r="B5896" s="2" t="str">
        <f>IFERROR(__xludf.DUMMYFUNCTION("GOOGLETRANSLATE(A5896,""en"",""hi"")"),"ब्लू बेडरूम के साथ घर को आमंत्रित करना - ब्लॉग के माध्यम से")</f>
        <v>ब्लू बेडरूम के साथ घर को आमंत्रित करना - ब्लॉग के माध्यम से</v>
      </c>
    </row>
    <row r="5897">
      <c r="A5897" s="1" t="s">
        <v>5814</v>
      </c>
      <c r="B5897" s="2" t="str">
        <f>IFERROR(__xludf.DUMMYFUNCTION("GOOGLETRANSLATE(A5897,""en"",""hi"")"),"कम रखरखाव झाड़ियों के साथ अपने यार्ड के धूप वाले क्षेत्रों में कुछ रंग जोड़ें।")</f>
        <v>कम रखरखाव झाड़ियों के साथ अपने यार्ड के धूप वाले क्षेत्रों में कुछ रंग जोड़ें।</v>
      </c>
    </row>
    <row r="5898">
      <c r="A5898" s="1" t="s">
        <v>2393</v>
      </c>
      <c r="B5898" s="2" t="str">
        <f>IFERROR(__xludf.DUMMYFUNCTION("GOOGLETRANSLATE(A5898,""en"",""hi"")"),"छवि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5899">
      <c r="A5899" s="1" t="s">
        <v>5815</v>
      </c>
      <c r="B5899" s="2" t="str">
        <f>IFERROR(__xludf.DUMMYFUNCTION("GOOGLETRANSLATE(A5899,""en"",""hi"")"),"मैच के दौरान कब्जे के लिए युद्ध के फुटबॉल खिलाड़ी।")</f>
        <v>मैच के दौरान कब्जे के लिए युद्ध के फुटबॉल खिलाड़ी।</v>
      </c>
    </row>
    <row r="5900">
      <c r="A5900" s="1" t="s">
        <v>5816</v>
      </c>
      <c r="B5900" s="2" t="str">
        <f>IFERROR(__xludf.DUMMYFUNCTION("GOOGLETRANSLATE(A5900,""en"",""hi"")"),"समुद्र तट पर कदम या अधिक")</f>
        <v>समुद्र तट पर कदम या अधिक</v>
      </c>
    </row>
    <row r="5901">
      <c r="A5901" s="1" t="s">
        <v>5817</v>
      </c>
      <c r="B5901" s="2" t="str">
        <f>IFERROR(__xludf.DUMMYFUNCTION("GOOGLETRANSLATE(A5901,""en"",""hi"")"),"अंदर झंडा के साथ वेक्टर मानचित्र।")</f>
        <v>अंदर झंडा के साथ वेक्टर मानचित्र।</v>
      </c>
    </row>
    <row r="5902">
      <c r="A5902" s="1" t="s">
        <v>5818</v>
      </c>
      <c r="B5902" s="2" t="str">
        <f>IFERROR(__xludf.DUMMYFUNCTION("GOOGLETRANSLATE(A5902,""en"",""hi"")"),"चौथे टेस्ट मैच के दिन क्रिकेट खिलाड़ी हिट करता है।")</f>
        <v>चौथे टेस्ट मैच के दिन क्रिकेट खिलाड़ी हिट करता है।</v>
      </c>
    </row>
    <row r="5903">
      <c r="A5903" s="1" t="s">
        <v>5819</v>
      </c>
      <c r="B5903" s="2" t="str">
        <f>IFERROR(__xludf.DUMMYFUNCTION("GOOGLETRANSLATE(A5903,""en"",""hi"")"),"गर्मियों के समय के महीनों के दौरान सड़कों पर पर्यटन")</f>
        <v>गर्मियों के समय के महीनों के दौरान सड़कों पर पर्यटन</v>
      </c>
    </row>
    <row r="5904">
      <c r="A5904" s="1" t="s">
        <v>5820</v>
      </c>
      <c r="B5904" s="2" t="str">
        <f>IFERROR(__xludf.DUMMYFUNCTION("GOOGLETRANSLATE(A5904,""en"",""hi"")"),"अभिनेता लॉस एंजिल्स प्रीमियर में भाग लेता है")</f>
        <v>अभिनेता लॉस एंजिल्स प्रीमियर में भाग लेता है</v>
      </c>
    </row>
    <row r="5905">
      <c r="A5905" s="1" t="s">
        <v>2393</v>
      </c>
      <c r="B5905" s="2" t="str">
        <f>IFERROR(__xludf.DUMMYFUNCTION("GOOGLETRANSLATE(A5905,""en"",""hi"")"),"छवि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5906">
      <c r="A5906" s="1" t="s">
        <v>5821</v>
      </c>
      <c r="B5906" s="2" t="str">
        <f>IFERROR(__xludf.DUMMYFUNCTION("GOOGLETRANSLATE(A5906,""en"",""hi"")"),"एक लिविंग रूम में हमारे कर्मचारी मचान स्थापित करते हैं।")</f>
        <v>एक लिविंग रूम में हमारे कर्मचारी मचान स्थापित करते हैं।</v>
      </c>
    </row>
    <row r="5907">
      <c r="A5907" s="1" t="s">
        <v>5822</v>
      </c>
      <c r="B5907" s="2" t="str">
        <f>IFERROR(__xludf.DUMMYFUNCTION("GOOGLETRANSLATE(A5907,""en"",""hi"")"),"श्रृंखला के रखरखाव में सभी किताबें!")</f>
        <v>श्रृंखला के रखरखाव में सभी किताबें!</v>
      </c>
    </row>
    <row r="5908">
      <c r="A5908" s="1" t="s">
        <v>5823</v>
      </c>
      <c r="B5908" s="2" t="str">
        <f>IFERROR(__xludf.DUMMYFUNCTION("GOOGLETRANSLATE(A5908,""en"",""hi"")"),"ढलानों पर एक खेत पर एक पुराने लाल बर्न और हिस्टैक")</f>
        <v>ढलानों पर एक खेत पर एक पुराने लाल बर्न और हिस्टैक</v>
      </c>
    </row>
    <row r="5909">
      <c r="A5909" s="1" t="s">
        <v>5824</v>
      </c>
      <c r="B5909" s="2" t="str">
        <f>IFERROR(__xludf.DUMMYFUNCTION("GOOGLETRANSLATE(A5909,""en"",""hi"")"),"शरद ऋतु के दौरान रंग गिरना - स्टॉक फोटो #")</f>
        <v>शरद ऋतु के दौरान रंग गिरना - स्टॉक फोटो #</v>
      </c>
    </row>
    <row r="5910">
      <c r="A5910" s="1" t="s">
        <v>5825</v>
      </c>
      <c r="B5910" s="2" t="str">
        <f>IFERROR(__xludf.DUMMYFUNCTION("GOOGLETRANSLATE(A5910,""en"",""hi"")"),"एक खेल पर जाओ। रिपोर्टर")</f>
        <v>एक खेल पर जाओ। रिपोर्टर</v>
      </c>
    </row>
    <row r="5911">
      <c r="A5911" s="1" t="s">
        <v>5826</v>
      </c>
      <c r="B5911" s="2" t="str">
        <f>IFERROR(__xludf.DUMMYFUNCTION("GOOGLETRANSLATE(A5911,""en"",""hi"")"),"एक आदमी समुद्र द्वारा एक बेंच पर सोता है")</f>
        <v>एक आदमी समुद्र द्वारा एक बेंच पर सोता है</v>
      </c>
    </row>
    <row r="5912">
      <c r="A5912" s="1" t="s">
        <v>5827</v>
      </c>
      <c r="B5912" s="2" t="str">
        <f>IFERROR(__xludf.DUMMYFUNCTION("GOOGLETRANSLATE(A5912,""en"",""hi"")"),"एक खेल टीम के लिए लोगो।")</f>
        <v>एक खेल टीम के लिए लोगो।</v>
      </c>
    </row>
    <row r="5913">
      <c r="A5913" s="1" t="s">
        <v>5828</v>
      </c>
      <c r="B5913" s="2" t="str">
        <f>IFERROR(__xludf.DUMMYFUNCTION("GOOGLETRANSLATE(A5913,""en"",""hi"")"),"एक पूर्व गेराज को एक घर में बदल दिया गया था")</f>
        <v>एक पूर्व गेराज को एक घर में बदल दिया गया था</v>
      </c>
    </row>
    <row r="5914">
      <c r="A5914" s="1" t="s">
        <v>5829</v>
      </c>
      <c r="B5914" s="2" t="str">
        <f>IFERROR(__xludf.DUMMYFUNCTION("GOOGLETRANSLATE(A5914,""en"",""hi"")"),"अपने आप को आनंद लेने वाले पर्यटकों के झुकाव टॉवर का समर्थन करना")</f>
        <v>अपने आप को आनंद लेने वाले पर्यटकों के झुकाव टॉवर का समर्थन करना</v>
      </c>
    </row>
    <row r="5915">
      <c r="A5915" s="1" t="s">
        <v>5830</v>
      </c>
      <c r="B5915" s="2" t="str">
        <f>IFERROR(__xludf.DUMMYFUNCTION("GOOGLETRANSLATE(A5915,""en"",""hi"")"),"पुस्तक से कलाकार के लिए एक पोस्टर।")</f>
        <v>पुस्तक से कलाकार के लिए एक पोस्टर।</v>
      </c>
    </row>
    <row r="5916">
      <c r="A5916" s="1" t="s">
        <v>5831</v>
      </c>
      <c r="B5916" s="2" t="str">
        <f>IFERROR(__xludf.DUMMYFUNCTION("GOOGLETRANSLATE(A5916,""en"",""hi"")"),"जंगली फूलों और खरपतवार के साथ एक घास के मैदान पर चल रहा है")</f>
        <v>जंगली फूलों और खरपतवार के साथ एक घास के मैदान पर चल रहा है</v>
      </c>
    </row>
    <row r="5917">
      <c r="A5917" s="1" t="s">
        <v>5832</v>
      </c>
      <c r="B5917" s="2" t="str">
        <f>IFERROR(__xludf.DUMMYFUNCTION("GOOGLETRANSLATE(A5917,""en"",""hi"")"),"गायक एक संगीत कार्यक्रम के दौरान लाइव प्रदर्शन करता है।")</f>
        <v>गायक एक संगीत कार्यक्रम के दौरान लाइव प्रदर्शन करता है।</v>
      </c>
    </row>
    <row r="5918">
      <c r="A5918" s="1" t="s">
        <v>5833</v>
      </c>
      <c r="B5918" s="2" t="str">
        <f>IFERROR(__xludf.DUMMYFUNCTION("GOOGLETRANSLATE(A5918,""en"",""hi"")"),"बेहतर भविष्य के लिए प्रकाश")</f>
        <v>बेहतर भविष्य के लिए प्रकाश</v>
      </c>
    </row>
    <row r="5919">
      <c r="A5919" s="1" t="s">
        <v>5834</v>
      </c>
      <c r="B5919" s="2" t="str">
        <f>IFERROR(__xludf.DUMMYFUNCTION("GOOGLETRANSLATE(A5919,""en"",""hi"")"),"क्योंकि वह पेड़ मेरे परिवार पर गार्ड खड़ा था।")</f>
        <v>क्योंकि वह पेड़ मेरे परिवार पर गार्ड खड़ा था।</v>
      </c>
    </row>
    <row r="5920">
      <c r="A5920" s="1" t="s">
        <v>5835</v>
      </c>
      <c r="B5920" s="2" t="str">
        <f>IFERROR(__xludf.DUMMYFUNCTION("GOOGLETRANSLATE(A5920,""en"",""hi"")"),"भौगोलिक फीचर श्रेणी समुद्र तट के साथ चट्टानों और मछली पकड़ने पर खड़े एक आदमी के साथ चेहरे")</f>
        <v>भौगोलिक फीचर श्रेणी समुद्र तट के साथ चट्टानों और मछली पकड़ने पर खड़े एक आदमी के साथ चेहरे</v>
      </c>
    </row>
    <row r="5921">
      <c r="A5921" s="1" t="s">
        <v>5836</v>
      </c>
      <c r="B5921" s="2" t="str">
        <f>IFERROR(__xludf.DUMMYFUNCTION("GOOGLETRANSLATE(A5921,""en"",""hi"")"),"एक आदमी के चेहरे का चित्रण")</f>
        <v>एक आदमी के चेहरे का चित्रण</v>
      </c>
    </row>
    <row r="5922">
      <c r="A5922" s="1" t="s">
        <v>5837</v>
      </c>
      <c r="B5922" s="2" t="str">
        <f>IFERROR(__xludf.DUMMYFUNCTION("GOOGLETRANSLATE(A5922,""en"",""hi"")"),"एक रंगीन आकाश के नीचे पर्यटक आकर्षण")</f>
        <v>एक रंगीन आकाश के नीचे पर्यटक आकर्षण</v>
      </c>
    </row>
    <row r="5923">
      <c r="A5923" s="1" t="s">
        <v>5838</v>
      </c>
      <c r="B5923" s="2" t="str">
        <f>IFERROR(__xludf.DUMMYFUNCTION("GOOGLETRANSLATE(A5923,""en"",""hi"")"),"गोरिल्ला एक चट्टान पर लेट रहा")</f>
        <v>गोरिल्ला एक चट्टान पर लेट रहा</v>
      </c>
    </row>
    <row r="5924">
      <c r="A5924" s="1" t="s">
        <v>5839</v>
      </c>
      <c r="B5924" s="2" t="str">
        <f>IFERROR(__xludf.DUMMYFUNCTION("GOOGLETRANSLATE(A5924,""en"",""hi"")"),"सैनिकों को प्राप्त करने के लिए सैनिक भाग लेते हैं")</f>
        <v>सैनिकों को प्राप्त करने के लिए सैनिक भाग लेते हैं</v>
      </c>
    </row>
    <row r="5925">
      <c r="A5925" s="1" t="s">
        <v>5840</v>
      </c>
      <c r="B5925" s="2" t="str">
        <f>IFERROR(__xludf.DUMMYFUNCTION("GOOGLETRANSLATE(A5925,""en"",""hi"")"),"मिट्टी के बर्तन मिट्टी में जड़ों के साथ उखड़ी मिट्टी और सूखे पौधे के साथ अपनी तरफ झूठ बोलते हैं")</f>
        <v>मिट्टी के बर्तन मिट्टी में जड़ों के साथ उखड़ी मिट्टी और सूखे पौधे के साथ अपनी तरफ झूठ बोलते हैं</v>
      </c>
    </row>
    <row r="5926">
      <c r="A5926" s="1" t="s">
        <v>5841</v>
      </c>
      <c r="B5926" s="2" t="str">
        <f>IFERROR(__xludf.DUMMYFUNCTION("GOOGLETRANSLATE(A5926,""en"",""hi"")"),"शनिवार को नदी के नजदीक खिड़कियों में दुल्हन खड़ी हैं")</f>
        <v>शनिवार को नदी के नजदीक खिड़कियों में दुल्हन खड़ी हैं</v>
      </c>
    </row>
    <row r="5927">
      <c r="A5927" s="1" t="s">
        <v>5842</v>
      </c>
      <c r="B5927" s="2" t="str">
        <f>IFERROR(__xludf.DUMMYFUNCTION("GOOGLETRANSLATE(A5927,""en"",""hi"")"),"अभिनेता यूरोपीय प्रीमियर में भाग लेता है।")</f>
        <v>अभिनेता यूरोपीय प्रीमियर में भाग लेता है।</v>
      </c>
    </row>
    <row r="5928">
      <c r="A5928" s="1" t="s">
        <v>5843</v>
      </c>
      <c r="B5928" s="2" t="str">
        <f>IFERROR(__xludf.DUMMYFUNCTION("GOOGLETRANSLATE(A5928,""en"",""hi"")"),"ग्रे के शेड्स: अभिनेताओं ने समान रूप से शो में पार्टी के दृश्य को हिट किया - रविवार की रात को गाउन रोकना")</f>
        <v>ग्रे के शेड्स: अभिनेताओं ने समान रूप से शो में पार्टी के दृश्य को हिट किया - रविवार की रात को गाउन रोकना</v>
      </c>
    </row>
    <row r="5929">
      <c r="A5929" s="1" t="s">
        <v>5844</v>
      </c>
      <c r="B5929" s="2" t="str">
        <f>IFERROR(__xludf.DUMMYFUNCTION("GOOGLETRANSLATE(A5929,""en"",""hi"")"),"संग्रह से एक सृजन।")</f>
        <v>संग्रह से एक सृजन।</v>
      </c>
    </row>
    <row r="5930">
      <c r="A5930" s="1" t="s">
        <v>5845</v>
      </c>
      <c r="B5930" s="2" t="str">
        <f>IFERROR(__xludf.DUMMYFUNCTION("GOOGLETRANSLATE(A5930,""en"",""hi"")"),"संगीत वीडियो कलाकार भोजन के साथ प्रदर्शन करता है")</f>
        <v>संगीत वीडियो कलाकार भोजन के साथ प्रदर्शन करता है</v>
      </c>
    </row>
    <row r="5931">
      <c r="A5931" s="1" t="s">
        <v>5846</v>
      </c>
      <c r="B5931" s="2" t="str">
        <f>IFERROR(__xludf.DUMMYFUNCTION("GOOGLETRANSLATE(A5931,""en"",""hi"")"),"इसके नीचे सभी जंपसूट - काला")</f>
        <v>इसके नीचे सभी जंपसूट - काला</v>
      </c>
    </row>
    <row r="5932">
      <c r="A5932" s="1" t="s">
        <v>5847</v>
      </c>
      <c r="B5932" s="2" t="str">
        <f>IFERROR(__xludf.DUMMYFUNCTION("GOOGLETRANSLATE(A5932,""en"",""hi"")"),"पर्याप्त बाथटब शहर और पहाड़ों के समान रूप से विशाल दृश्यों का आनंद लेता है")</f>
        <v>पर्याप्त बाथटब शहर और पहाड़ों के समान रूप से विशाल दृश्यों का आनंद लेता है</v>
      </c>
    </row>
    <row r="5933">
      <c r="A5933" s="1" t="s">
        <v>5848</v>
      </c>
      <c r="B5933" s="2" t="str">
        <f>IFERROR(__xludf.DUMMYFUNCTION("GOOGLETRANSLATE(A5933,""en"",""hi"")"),"एक दिनचर्या कैसे बनाएं जो आपके बच्चे के लिए काम करता है")</f>
        <v>एक दिनचर्या कैसे बनाएं जो आपके बच्चे के लिए काम करता है</v>
      </c>
    </row>
    <row r="5934">
      <c r="A5934" s="1" t="s">
        <v>930</v>
      </c>
      <c r="B5934" s="2" t="str">
        <f>IFERROR(__xludf.DUMMYFUNCTION("GOOGLETRANSLATE(A5934,""en"",""hi"")"),"छवि में हो सकता है: व्यक्ति, मंच पर और एक संगीत वाद्ययंत्र बजाना")</f>
        <v>छवि में हो सकता है: व्यक्ति, मंच पर और एक संगीत वाद्ययंत्र बजाना</v>
      </c>
    </row>
    <row r="5935">
      <c r="A5935" s="1" t="s">
        <v>5849</v>
      </c>
      <c r="B5935" s="2" t="str">
        <f>IFERROR(__xludf.DUMMYFUNCTION("GOOGLETRANSLATE(A5935,""en"",""hi"")"),"एक खोया हुआ घर पुनर्जन्म को सबसे आश्चर्यजनक घरों में से एक के रूप में समाप्त कर दिया है।")</f>
        <v>एक खोया हुआ घर पुनर्जन्म को सबसे आश्चर्यजनक घरों में से एक के रूप में समाप्त कर दिया है।</v>
      </c>
    </row>
    <row r="5936">
      <c r="A5936" s="1" t="s">
        <v>5850</v>
      </c>
      <c r="B5936" s="2" t="str">
        <f>IFERROR(__xludf.DUMMYFUNCTION("GOOGLETRANSLATE(A5936,""en"",""hi"")"),"व्यावसायिक रसोइयों की टीम एक वाणिज्यिक रसोई में भोजन तैयार कर रही है।")</f>
        <v>व्यावसायिक रसोइयों की टीम एक वाणिज्यिक रसोई में भोजन तैयार कर रही है।</v>
      </c>
    </row>
    <row r="5937">
      <c r="A5937" s="1" t="s">
        <v>5851</v>
      </c>
      <c r="B5937" s="2" t="str">
        <f>IFERROR(__xludf.DUMMYFUNCTION("GOOGLETRANSLATE(A5937,""en"",""hi"")"),"एक विरासत में जीतने वाली कार एक साथ मिलती है, कई साल बाद")</f>
        <v>एक विरासत में जीतने वाली कार एक साथ मिलती है, कई साल बाद</v>
      </c>
    </row>
    <row r="5938">
      <c r="A5938" s="1" t="s">
        <v>5852</v>
      </c>
      <c r="B5938" s="2" t="str">
        <f>IFERROR(__xludf.DUMMYFUNCTION("GOOGLETRANSLATE(A5938,""en"",""hi"")"),"बच्चे देखभाल के साथ पत्थरों से भरे नदी को पार करते हुए")</f>
        <v>बच्चे देखभाल के साथ पत्थरों से भरे नदी को पार करते हुए</v>
      </c>
    </row>
    <row r="5939">
      <c r="A5939" s="1" t="s">
        <v>5853</v>
      </c>
      <c r="B5939" s="2" t="str">
        <f>IFERROR(__xludf.DUMMYFUNCTION("GOOGLETRANSLATE(A5939,""en"",""hi"")"),"एक बैठक में डॉक्टरों की टीम")</f>
        <v>एक बैठक में डॉक्टरों की टीम</v>
      </c>
    </row>
    <row r="5940">
      <c r="A5940" s="1" t="s">
        <v>5854</v>
      </c>
      <c r="B5940" s="2" t="str">
        <f>IFERROR(__xludf.DUMMYFUNCTION("GOOGLETRANSLATE(A5940,""en"",""hi"")"),"रॉक कलाकार के संगीतकार प्रदर्शन करते हैं")</f>
        <v>रॉक कलाकार के संगीतकार प्रदर्शन करते हैं</v>
      </c>
    </row>
    <row r="5941">
      <c r="A5941" s="1" t="s">
        <v>5855</v>
      </c>
      <c r="B5941" s="2" t="str">
        <f>IFERROR(__xludf.DUMMYFUNCTION("GOOGLETRANSLATE(A5941,""en"",""hi"")"),"दक्षिणी रैप कलाकार एक उपस्थिति बनाता है")</f>
        <v>दक्षिणी रैप कलाकार एक उपस्थिति बनाता है</v>
      </c>
    </row>
    <row r="5942">
      <c r="A5942" s="1" t="s">
        <v>5856</v>
      </c>
      <c r="B5942" s="2" t="str">
        <f>IFERROR(__xludf.DUMMYFUNCTION("GOOGLETRANSLATE(A5942,""en"",""hi"")"),"एपिसोड: किस व्यक्ति को अपने पिता की तरह दीवार पर चलने वाले व्यक्ति को खो देता है।")</f>
        <v>एपिसोड: किस व्यक्ति को अपने पिता की तरह दीवार पर चलने वाले व्यक्ति को खो देता है।</v>
      </c>
    </row>
    <row r="5943">
      <c r="A5943" s="1" t="s">
        <v>5857</v>
      </c>
      <c r="B5943" s="2" t="str">
        <f>IFERROR(__xludf.DUMMYFUNCTION("GOOGLETRANSLATE(A5943,""en"",""hi"")"),"पर्यटक आकर्षण के लोकप्रिय पर्यटक आकर्षण।")</f>
        <v>पर्यटक आकर्षण के लोकप्रिय पर्यटक आकर्षण।</v>
      </c>
    </row>
    <row r="5944">
      <c r="A5944" s="1" t="s">
        <v>5858</v>
      </c>
      <c r="B5944" s="2" t="str">
        <f>IFERROR(__xludf.DUMMYFUNCTION("GOOGLETRANSLATE(A5944,""en"",""hi"")"),"एक महिला, रॉयल लाइन, 13 वीं शताब्दी का गिल्ट कांस्य चित्र")</f>
        <v>एक महिला, रॉयल लाइन, 13 वीं शताब्दी का गिल्ट कांस्य चित्र</v>
      </c>
    </row>
    <row r="5945">
      <c r="A5945" s="1" t="s">
        <v>930</v>
      </c>
      <c r="B5945" s="2" t="str">
        <f>IFERROR(__xludf.DUMMYFUNCTION("GOOGLETRANSLATE(A5945,""en"",""hi"")"),"छवि में हो सकता है: व्यक्ति, मंच पर और एक संगीत वाद्ययंत्र बजाना")</f>
        <v>छवि में हो सकता है: व्यक्ति, मंच पर और एक संगीत वाद्ययंत्र बजाना</v>
      </c>
    </row>
    <row r="5946">
      <c r="A5946" s="1" t="s">
        <v>5859</v>
      </c>
      <c r="B5946" s="2" t="str">
        <f>IFERROR(__xludf.DUMMYFUNCTION("GOOGLETRANSLATE(A5946,""en"",""hi"")"),"एक भूरा कुत्ता समुद्र में एक छड़ी को पुनः प्राप्त कर रहा है")</f>
        <v>एक भूरा कुत्ता समुद्र में एक छड़ी को पुनः प्राप्त कर रहा है</v>
      </c>
    </row>
    <row r="5947">
      <c r="A5947" s="1" t="s">
        <v>5860</v>
      </c>
      <c r="B5947" s="2" t="str">
        <f>IFERROR(__xludf.DUMMYFUNCTION("GOOGLETRANSLATE(A5947,""en"",""hi"")"),"शॉवर में कंकड़ फर्श")</f>
        <v>शॉवर में कंकड़ फर्श</v>
      </c>
    </row>
    <row r="5948">
      <c r="A5948" s="1" t="s">
        <v>5861</v>
      </c>
      <c r="B5948" s="2" t="str">
        <f>IFERROR(__xludf.DUMMYFUNCTION("GOOGLETRANSLATE(A5948,""en"",""hi"")"),"आइस हॉकी बाएं विंगर ने स्पोर्ट्स टीम के खिलाफ तीसरा अवधि गोल मनाया।")</f>
        <v>आइस हॉकी बाएं विंगर ने स्पोर्ट्स टीम के खिलाफ तीसरा अवधि गोल मनाया।</v>
      </c>
    </row>
    <row r="5949">
      <c r="A5949" s="1" t="s">
        <v>5862</v>
      </c>
      <c r="B5949" s="2" t="str">
        <f>IFERROR(__xludf.DUMMYFUNCTION("GOOGLETRANSLATE(A5949,""en"",""hi"")"),"कई राज्यों के साथ राजनीतिक मानचित्र जहां भारतीय राज्य को हाइलाइट किया गया है")</f>
        <v>कई राज्यों के साथ राजनीतिक मानचित्र जहां भारतीय राज्य को हाइलाइट किया गया है</v>
      </c>
    </row>
    <row r="5950">
      <c r="A5950" s="1" t="s">
        <v>5863</v>
      </c>
      <c r="B5950" s="2" t="str">
        <f>IFERROR(__xludf.DUMMYFUNCTION("GOOGLETRANSLATE(A5950,""en"",""hi"")"),"फुटबॉल खिलाड़ी ने पिछले साल चैंपियनशिप जलाई, लेकिन क्या यह स्थानांतरण होगा?")</f>
        <v>फुटबॉल खिलाड़ी ने पिछले साल चैंपियनशिप जलाई, लेकिन क्या यह स्थानांतरण होगा?</v>
      </c>
    </row>
    <row r="5951">
      <c r="A5951" s="1" t="s">
        <v>5864</v>
      </c>
      <c r="B5951" s="2" t="str">
        <f>IFERROR(__xludf.DUMMYFUNCTION("GOOGLETRANSLATE(A5951,""en"",""hi"")"),"सोने के रंगों में मूल सुरुचिपूर्ण ज्यामितीय अमूर्तता")</f>
        <v>सोने के रंगों में मूल सुरुचिपूर्ण ज्यामितीय अमूर्तता</v>
      </c>
    </row>
    <row r="5952">
      <c r="A5952" s="1" t="s">
        <v>5865</v>
      </c>
      <c r="B5952" s="2" t="str">
        <f>IFERROR(__xludf.DUMMYFUNCTION("GOOGLETRANSLATE(A5952,""en"",""hi"")"),"व्यक्ति के रूप में, फिल्म कॉस्ट्यूमर डिजाइनर ने सोने के शेरों के साथ अपनी डाइनिंग रूम टेबल को सजाया - राशि चक्र चिह्न का प्रतीक।")</f>
        <v>व्यक्ति के रूप में, फिल्म कॉस्ट्यूमर डिजाइनर ने सोने के शेरों के साथ अपनी डाइनिंग रूम टेबल को सजाया - राशि चक्र चिह्न का प्रतीक।</v>
      </c>
    </row>
    <row r="5953">
      <c r="A5953" s="1" t="s">
        <v>5866</v>
      </c>
      <c r="B5953" s="2" t="str">
        <f>IFERROR(__xludf.DUMMYFUNCTION("GOOGLETRANSLATE(A5953,""en"",""hi"")"),"ब्लूज़ कलाकार स्पॉटलाइट से पहले poses: ब्लूज़ कलाकार।")</f>
        <v>ब्लूज़ कलाकार स्पॉटलाइट से पहले poses: ब्लूज़ कलाकार।</v>
      </c>
    </row>
    <row r="5954">
      <c r="A5954" s="1" t="s">
        <v>5867</v>
      </c>
      <c r="B5954" s="2" t="str">
        <f>IFERROR(__xludf.DUMMYFUNCTION("GOOGLETRANSLATE(A5954,""en"",""hi"")"),"क्षितिज के लिए अग्रणी जेटी")</f>
        <v>क्षितिज के लिए अग्रणी जेटी</v>
      </c>
    </row>
    <row r="5955">
      <c r="A5955" s="1" t="s">
        <v>5868</v>
      </c>
      <c r="B5955" s="2" t="str">
        <f>IFERROR(__xludf.DUMMYFUNCTION("GOOGLETRANSLATE(A5955,""en"",""hi"")"),"पेशेवर बॉक्सर और मार्शल कलाकार प्रीमियर में भाग लेते हैं।")</f>
        <v>पेशेवर बॉक्सर और मार्शल कलाकार प्रीमियर में भाग लेते हैं।</v>
      </c>
    </row>
    <row r="5956">
      <c r="A5956" s="1" t="s">
        <v>5869</v>
      </c>
      <c r="B5956" s="2" t="str">
        <f>IFERROR(__xludf.DUMMYFUNCTION("GOOGLETRANSLATE(A5956,""en"",""hi"")"),"एक डिनर पार्टी में दोस्त")</f>
        <v>एक डिनर पार्टी में दोस्त</v>
      </c>
    </row>
    <row r="5957">
      <c r="A5957" s="1" t="s">
        <v>5870</v>
      </c>
      <c r="B5957" s="2" t="str">
        <f>IFERROR(__xludf.DUMMYFUNCTION("GOOGLETRANSLATE(A5957,""en"",""hi"")"),"एक कूदते आदमी का सिल्हूट।")</f>
        <v>एक कूदते आदमी का सिल्हूट।</v>
      </c>
    </row>
    <row r="5958">
      <c r="A5958" s="1" t="s">
        <v>5871</v>
      </c>
      <c r="B5958" s="2" t="str">
        <f>IFERROR(__xludf.DUMMYFUNCTION("GOOGLETRANSLATE(A5958,""en"",""hi"")"),"चमकदार स्टील के पैरों के साथ कुर्सियां ​​एक अमूर्त छवि बनाने के लिए स्टील को प्रतिबिंबित करने वाली रोशनी के साथ एक साथ ढेर होती हैं")</f>
        <v>चमकदार स्टील के पैरों के साथ कुर्सियां ​​एक अमूर्त छवि बनाने के लिए स्टील को प्रतिबिंबित करने वाली रोशनी के साथ एक साथ ढेर होती हैं</v>
      </c>
    </row>
    <row r="5959">
      <c r="A5959" s="1" t="s">
        <v>5872</v>
      </c>
      <c r="B5959" s="2" t="str">
        <f>IFERROR(__xludf.DUMMYFUNCTION("GOOGLETRANSLATE(A5959,""en"",""hi"")"),"रसोई में काम करना")</f>
        <v>रसोई में काम करना</v>
      </c>
    </row>
    <row r="5960">
      <c r="A5960" s="1" t="s">
        <v>5873</v>
      </c>
      <c r="B5960" s="2" t="str">
        <f>IFERROR(__xludf.DUMMYFUNCTION("GOOGLETRANSLATE(A5960,""en"",""hi"")"),"दाईं ओर मध्ययुगीन भवन के साथ एक शहर")</f>
        <v>दाईं ओर मध्ययुगीन भवन के साथ एक शहर</v>
      </c>
    </row>
    <row r="5961">
      <c r="A5961" s="1" t="s">
        <v>5874</v>
      </c>
      <c r="B5961" s="2" t="str">
        <f>IFERROR(__xludf.DUMMYFUNCTION("GOOGLETRANSLATE(A5961,""en"",""hi"")"),"फेस्टिवल में भीड़ प्रदर्शन में भाग लेती है।")</f>
        <v>फेस्टिवल में भीड़ प्रदर्शन में भाग लेती है।</v>
      </c>
    </row>
    <row r="5962">
      <c r="A5962" s="1" t="s">
        <v>5875</v>
      </c>
      <c r="B5962" s="2" t="str">
        <f>IFERROR(__xludf.DUMMYFUNCTION("GOOGLETRANSLATE(A5962,""en"",""hi"")"),"युवा आदमी हवा में हाथों के साथ नृत्य, सफेद पृष्ठभूमि पर स्टूडियो शूट जीन्स और टी शर्ट पहने हुए")</f>
        <v>युवा आदमी हवा में हाथों के साथ नृत्य, सफेद पृष्ठभूमि पर स्टूडियो शूट जीन्स और टी शर्ट पहने हुए</v>
      </c>
    </row>
    <row r="5963">
      <c r="A5963" s="1" t="s">
        <v>5876</v>
      </c>
      <c r="B5963" s="2" t="str">
        <f>IFERROR(__xludf.DUMMYFUNCTION("GOOGLETRANSLATE(A5963,""en"",""hi"")"),"श्युअल ऑर्डर सदस्य अंतिम सीटी के बाद रग्बी प्लेयर के साथ मनाता है")</f>
        <v>श्युअल ऑर्डर सदस्य अंतिम सीटी के बाद रग्बी प्लेयर के साथ मनाता है</v>
      </c>
    </row>
    <row r="5964">
      <c r="A5964" s="1" t="s">
        <v>5877</v>
      </c>
      <c r="B5964" s="2" t="str">
        <f>IFERROR(__xludf.DUMMYFUNCTION("GOOGLETRANSLATE(A5964,""en"",""hi"")"),"व्यक्ति को रखने वाले व्यक्ति के साथ एक परिवार का चित्र।")</f>
        <v>व्यक्ति को रखने वाले व्यक्ति के साथ एक परिवार का चित्र।</v>
      </c>
    </row>
    <row r="5965">
      <c r="A5965" s="1" t="s">
        <v>5878</v>
      </c>
      <c r="B5965" s="2" t="str">
        <f>IFERROR(__xludf.DUMMYFUNCTION("GOOGLETRANSLATE(A5965,""en"",""hi"")"),"एक हिमखंड पश्चिमी प्रायद्वीप से बाहर तैर रहा है।")</f>
        <v>एक हिमखंड पश्चिमी प्रायद्वीप से बाहर तैर रहा है।</v>
      </c>
    </row>
    <row r="5966">
      <c r="A5966" s="1" t="s">
        <v>5879</v>
      </c>
      <c r="B5966" s="2" t="str">
        <f>IFERROR(__xludf.DUMMYFUNCTION("GOOGLETRANSLATE(A5966,""en"",""hi"")"),"समुद्र तट पर टीवी साबुन ओपेरा और चालक दल")</f>
        <v>समुद्र तट पर टीवी साबुन ओपेरा और चालक दल</v>
      </c>
    </row>
    <row r="5967">
      <c r="A5967" s="1" t="s">
        <v>5880</v>
      </c>
      <c r="B5967" s="2" t="str">
        <f>IFERROR(__xludf.DUMMYFUNCTION("GOOGLETRANSLATE(A5967,""en"",""hi"")"),"यह है: पॉप कलाकार ने प्रशंसकों पर चुंबन उड़ा दिया क्योंकि बैंड ने आखिरी बार मंच पर ले लिया")</f>
        <v>यह है: पॉप कलाकार ने प्रशंसकों पर चुंबन उड़ा दिया क्योंकि बैंड ने आखिरी बार मंच पर ले लिया</v>
      </c>
    </row>
    <row r="5968">
      <c r="A5968" s="1" t="s">
        <v>5881</v>
      </c>
      <c r="B5968" s="2" t="str">
        <f>IFERROR(__xludf.DUMMYFUNCTION("GOOGLETRANSLATE(A5968,""en"",""hi"")"),"पीले शर्ट पर पीछे के सामने का लोगो")</f>
        <v>पीले शर्ट पर पीछे के सामने का लोगो</v>
      </c>
    </row>
    <row r="5969">
      <c r="A5969" s="1" t="s">
        <v>5882</v>
      </c>
      <c r="B5969" s="2" t="str">
        <f>IFERROR(__xludf.DUMMYFUNCTION("GOOGLETRANSLATE(A5969,""en"",""hi"")"),"लोग बर्फ के तूफान में बस की प्रतीक्षा कर रहे हैं")</f>
        <v>लोग बर्फ के तूफान में बस की प्रतीक्षा कर रहे हैं</v>
      </c>
    </row>
    <row r="5970">
      <c r="A5970" s="1" t="s">
        <v>5883</v>
      </c>
      <c r="B5970" s="2" t="str">
        <f>IFERROR(__xludf.DUMMYFUNCTION("GOOGLETRANSLATE(A5970,""en"",""hi"")"),"व्यक्ति, जो मैं अपने जीवन में चाहता हूं वह चकाचौंध होने के लिए तैयार होना है - तथ्यों के वजन को अलग करने के लिए और शायद इस कठिन दुनिया के ऊपर थोड़ा सा तैरने के लिए भी।")</f>
        <v>व्यक्ति, जो मैं अपने जीवन में चाहता हूं वह चकाचौंध होने के लिए तैयार होना है - तथ्यों के वजन को अलग करने के लिए और शायद इस कठिन दुनिया के ऊपर थोड़ा सा तैरने के लिए भी।</v>
      </c>
    </row>
    <row r="5971">
      <c r="A5971" s="1" t="s">
        <v>5884</v>
      </c>
      <c r="B5971" s="2" t="str">
        <f>IFERROR(__xludf.DUMMYFUNCTION("GOOGLETRANSLATE(A5971,""en"",""hi"")"),"एक घोड़े के सामने खुर")</f>
        <v>एक घोड़े के सामने खुर</v>
      </c>
    </row>
    <row r="5972">
      <c r="A5972" s="1" t="s">
        <v>5885</v>
      </c>
      <c r="B5972" s="2" t="str">
        <f>IFERROR(__xludf.DUMMYFUNCTION("GOOGLETRANSLATE(A5972,""en"",""hi"")"),"किसी भी व्यक्ति के लिए लंबे कपड़े जो एक छोटी सी पोशाक में असहज हैं।")</f>
        <v>किसी भी व्यक्ति के लिए लंबे कपड़े जो एक छोटी सी पोशाक में असहज हैं।</v>
      </c>
    </row>
    <row r="5973">
      <c r="A5973" s="1" t="s">
        <v>5886</v>
      </c>
      <c r="B5973" s="2" t="str">
        <f>IFERROR(__xludf.DUMMYFUNCTION("GOOGLETRANSLATE(A5973,""en"",""hi"")"),"अक्टूबर में त्यौहार में छुट्टी मनाने के लिए मंच पर प्रदर्शन करने वाले लोग")</f>
        <v>अक्टूबर में त्यौहार में छुट्टी मनाने के लिए मंच पर प्रदर्शन करने वाले लोग</v>
      </c>
    </row>
    <row r="5974">
      <c r="A5974" s="1" t="s">
        <v>5887</v>
      </c>
      <c r="B5974" s="2" t="str">
        <f>IFERROR(__xludf.DUMMYFUNCTION("GOOGLETRANSLATE(A5974,""en"",""hi"")"),"पुनर्निर्मित होने के बाद संपत्ति के अंदर - छोटे अपार्टमेंट इंटीरियर डिजाइन")</f>
        <v>पुनर्निर्मित होने के बाद संपत्ति के अंदर - छोटे अपार्टमेंट इंटीरियर डिजाइन</v>
      </c>
    </row>
    <row r="5975">
      <c r="A5975" s="1" t="s">
        <v>5888</v>
      </c>
      <c r="B5975" s="2" t="str">
        <f>IFERROR(__xludf.DUMMYFUNCTION("GOOGLETRANSLATE(A5975,""en"",""hi"")"),"दीवार पर भंडारण के लिए इस्तेमाल रंगीन क्यूब्स के मिश्रण के साथ सफेद बैठक कमरा।")</f>
        <v>दीवार पर भंडारण के लिए इस्तेमाल रंगीन क्यूब्स के मिश्रण के साथ सफेद बैठक कमरा।</v>
      </c>
    </row>
    <row r="5976">
      <c r="A5976" s="1" t="s">
        <v>5889</v>
      </c>
      <c r="B5976" s="2" t="str">
        <f>IFERROR(__xludf.DUMMYFUNCTION("GOOGLETRANSLATE(A5976,""en"",""hi"")"),"वॉटरकलर शैली, वेक्टर में एक बाथटब में पशु आराम")</f>
        <v>वॉटरकलर शैली, वेक्टर में एक बाथटब में पशु आराम</v>
      </c>
    </row>
    <row r="5977">
      <c r="A5977" s="1" t="s">
        <v>5890</v>
      </c>
      <c r="B5977" s="2" t="str">
        <f>IFERROR(__xludf.DUMMYFUNCTION("GOOGLETRANSLATE(A5977,""en"",""hi"")"),"पुराने, मैला लंबी पैदल यात्रा जूते एक चट्टान पर सुखाने, सड़क पर रोमांच की अवधारणा को चित्रित करने के लिए")</f>
        <v>पुराने, मैला लंबी पैदल यात्रा जूते एक चट्टान पर सुखाने, सड़क पर रोमांच की अवधारणा को चित्रित करने के लिए</v>
      </c>
    </row>
    <row r="5978">
      <c r="A5978" s="1" t="s">
        <v>5323</v>
      </c>
      <c r="B5978" s="2" t="str">
        <f>IFERROR(__xludf.DUMMYFUNCTION("GOOGLETRANSLATE(A5978,""en"",""hi"")"),"छवि में हो सकता है: व्यक्ति, मंच पर, एक संगीत वाद्ययंत्र, रात और गिटार बजाना")</f>
        <v>छवि में हो सकता है: व्यक्ति, मंच पर, एक संगीत वाद्ययंत्र, रात और गिटार बजाना</v>
      </c>
    </row>
    <row r="5979">
      <c r="A5979" s="1" t="s">
        <v>5891</v>
      </c>
      <c r="B5979" s="2" t="str">
        <f>IFERROR(__xludf.DUMMYFUNCTION("GOOGLETRANSLATE(A5979,""en"",""hi"")"),"यह मेरी सवारी से बाहर निकलना आपके द्वारा फसल को बाहर कर देगा!")</f>
        <v>यह मेरी सवारी से बाहर निकलना आपके द्वारा फसल को बाहर कर देगा!</v>
      </c>
    </row>
    <row r="5980">
      <c r="A5980" s="1" t="s">
        <v>5892</v>
      </c>
      <c r="B5980" s="2" t="str">
        <f>IFERROR(__xludf.DUMMYFUNCTION("GOOGLETRANSLATE(A5980,""en"",""hi"")"),"फुटबॉल टीम को एक राजनीतिक बैनर प्रदर्शित करने वाले प्रशंसकों पर स्पोर्ट्स एसोसिएशन द्वारा जुर्माना लगाया गया है")</f>
        <v>फुटबॉल टीम को एक राजनीतिक बैनर प्रदर्शित करने वाले प्रशंसकों पर स्पोर्ट्स एसोसिएशन द्वारा जुर्माना लगाया गया है</v>
      </c>
    </row>
    <row r="5981">
      <c r="A5981" s="1" t="s">
        <v>5893</v>
      </c>
      <c r="B5981" s="2" t="str">
        <f>IFERROR(__xludf.DUMMYFUNCTION("GOOGLETRANSLATE(A5981,""en"",""hi"")"),"कार, ​​ऑटोमोबाइल मॉडल का लक्जरी संस्करण")</f>
        <v>कार, ​​ऑटोमोबाइल मॉडल का लक्जरी संस्करण</v>
      </c>
    </row>
    <row r="5982">
      <c r="A5982" s="1" t="s">
        <v>5894</v>
      </c>
      <c r="B5982" s="2" t="str">
        <f>IFERROR(__xludf.DUMMYFUNCTION("GOOGLETRANSLATE(A5982,""en"",""hi"")"),"हाथ एक आंख की परियों को पकड़े हुए")</f>
        <v>हाथ एक आंख की परियों को पकड़े हुए</v>
      </c>
    </row>
    <row r="5983">
      <c r="A5983" s="1" t="s">
        <v>5895</v>
      </c>
      <c r="B5983" s="2" t="str">
        <f>IFERROR(__xludf.DUMMYFUNCTION("GOOGLETRANSLATE(A5983,""en"",""hi"")"),"ब्रॉडकास्टर घड़ियाँ चेल्सी पिछले महीने अंतिम - 16")</f>
        <v>ब्रॉडकास्टर घड़ियाँ चेल्सी पिछले महीने अंतिम - 16</v>
      </c>
    </row>
    <row r="5984">
      <c r="A5984" s="1" t="s">
        <v>5896</v>
      </c>
      <c r="B5984" s="2" t="str">
        <f>IFERROR(__xludf.DUMMYFUNCTION("GOOGLETRANSLATE(A5984,""en"",""hi"")"),"फूल जो एक बैंगनी फूल से शुरू होता है")</f>
        <v>फूल जो एक बैंगनी फूल से शुरू होता है</v>
      </c>
    </row>
    <row r="5985">
      <c r="A5985" s="1" t="s">
        <v>5897</v>
      </c>
      <c r="B5985" s="2" t="str">
        <f>IFERROR(__xludf.DUMMYFUNCTION("GOOGLETRANSLATE(A5985,""en"",""hi"")"),"विद्यार्थियों ने कक्षा में अपनी कला का काम नहीं किया। स्वयं")</f>
        <v>विद्यार्थियों ने कक्षा में अपनी कला का काम नहीं किया। स्वयं</v>
      </c>
    </row>
    <row r="5986">
      <c r="A5986" s="1" t="s">
        <v>5898</v>
      </c>
      <c r="B5986" s="2" t="str">
        <f>IFERROR(__xludf.DUMMYFUNCTION("GOOGLETRANSLATE(A5986,""en"",""hi"")"),"पुरस्कार में रेड कार्पेट पर अभिनेता।")</f>
        <v>पुरस्कार में रेड कार्पेट पर अभिनेता।</v>
      </c>
    </row>
    <row r="5987">
      <c r="A5987" s="1" t="s">
        <v>5899</v>
      </c>
      <c r="B5987" s="2" t="str">
        <f>IFERROR(__xludf.DUMMYFUNCTION("GOOGLETRANSLATE(A5987,""en"",""hi"")"),"दुल्हन मुस्कुराते हुए जबकि उसकी माँ टोस्ट देती है।")</f>
        <v>दुल्हन मुस्कुराते हुए जबकि उसकी माँ टोस्ट देती है।</v>
      </c>
    </row>
    <row r="5988">
      <c r="A5988" s="1" t="s">
        <v>5900</v>
      </c>
      <c r="B5988" s="2" t="str">
        <f>IFERROR(__xludf.DUMMYFUNCTION("GOOGLETRANSLATE(A5988,""en"",""hi"")"),"जिम में खुश मुस्कुराती महिला")</f>
        <v>जिम में खुश मुस्कुराती महिला</v>
      </c>
    </row>
    <row r="5989">
      <c r="A5989" s="1" t="s">
        <v>5901</v>
      </c>
      <c r="B5989" s="2" t="str">
        <f>IFERROR(__xludf.DUMMYFUNCTION("GOOGLETRANSLATE(A5989,""en"",""hi"")"),"चित्रों के साथ एक कदम कैसे शुरू करें")</f>
        <v>चित्रों के साथ एक कदम कैसे शुरू करें</v>
      </c>
    </row>
    <row r="5990">
      <c r="A5990" s="1" t="s">
        <v>5902</v>
      </c>
      <c r="B5990" s="2" t="str">
        <f>IFERROR(__xludf.DUMMYFUNCTION("GOOGLETRANSLATE(A5990,""en"",""hi"")"),"बगीचों का व्यक्ति भाग")</f>
        <v>बगीचों का व्यक्ति भाग</v>
      </c>
    </row>
    <row r="5991">
      <c r="A5991" s="1" t="s">
        <v>5903</v>
      </c>
      <c r="B5991" s="2" t="str">
        <f>IFERROR(__xludf.DUMMYFUNCTION("GOOGLETRANSLATE(A5991,""en"",""hi"")"),"पेय के साथ एक नया जमे हुए पेय!")</f>
        <v>पेय के साथ एक नया जमे हुए पेय!</v>
      </c>
    </row>
    <row r="5992">
      <c r="A5992" s="1" t="s">
        <v>5904</v>
      </c>
      <c r="B5992" s="2" t="str">
        <f>IFERROR(__xludf.DUMMYFUNCTION("GOOGLETRANSLATE(A5992,""en"",""hi"")"),"एक कप का काला और सफेद वेक्टर चित्रण")</f>
        <v>एक कप का काला और सफेद वेक्टर चित्रण</v>
      </c>
    </row>
    <row r="5993">
      <c r="A5993" s="1" t="s">
        <v>5905</v>
      </c>
      <c r="B5993" s="2" t="str">
        <f>IFERROR(__xludf.DUMMYFUNCTION("GOOGLETRANSLATE(A5993,""en"",""hi"")"),"एक प्यारा सन अवतार का चित्रण चश्मा पहने हुए")</f>
        <v>एक प्यारा सन अवतार का चित्रण चश्मा पहने हुए</v>
      </c>
    </row>
    <row r="5994">
      <c r="A5994" s="1" t="s">
        <v>5906</v>
      </c>
      <c r="B5994" s="2" t="str">
        <f>IFERROR(__xludf.DUMMYFUNCTION("GOOGLETRANSLATE(A5994,""en"",""hi"")"),"स्ट्रै बिल्लियों का समूह रात में एक घर पर हमला करता है")</f>
        <v>स्ट्रै बिल्लियों का समूह रात में एक घर पर हमला करता है</v>
      </c>
    </row>
    <row r="5995">
      <c r="A5995" s="1" t="s">
        <v>5907</v>
      </c>
      <c r="B5995" s="2" t="str">
        <f>IFERROR(__xludf.DUMMYFUNCTION("GOOGLETRANSLATE(A5995,""en"",""hi"")"),"त्वचा देखभाल मिथक और टिप्स हाइप के माध्यम से छंटनी")</f>
        <v>त्वचा देखभाल मिथक और टिप्स हाइप के माध्यम से छंटनी</v>
      </c>
    </row>
    <row r="5996">
      <c r="A5996" s="1" t="s">
        <v>5908</v>
      </c>
      <c r="B5996" s="2" t="str">
        <f>IFERROR(__xludf.DUMMYFUNCTION("GOOGLETRANSLATE(A5996,""en"",""hi"")"),"इस खड़ी चट्टान की दीवार पर एक पहाड़ी बकरी है।")</f>
        <v>इस खड़ी चट्टान की दीवार पर एक पहाड़ी बकरी है।</v>
      </c>
    </row>
    <row r="5997">
      <c r="A5997" s="1" t="s">
        <v>5909</v>
      </c>
      <c r="B5997" s="2" t="str">
        <f>IFERROR(__xludf.DUMMYFUNCTION("GOOGLETRANSLATE(A5997,""en"",""hi"")"),"फोरग्राउंड टाइम विलंब में सेंट की प्रतिमा के साथ कैथेड्रल के शीर्ष से स्काईलाइन")</f>
        <v>फोरग्राउंड टाइम विलंब में सेंट की प्रतिमा के साथ कैथेड्रल के शीर्ष से स्काईलाइन</v>
      </c>
    </row>
    <row r="5998">
      <c r="A5998" s="1" t="s">
        <v>5910</v>
      </c>
      <c r="B5998" s="2" t="str">
        <f>IFERROR(__xludf.DUMMYFUNCTION("GOOGLETRANSLATE(A5998,""en"",""hi"")"),"एक सफेद पर महिलाओं का व्यापार सूट।")</f>
        <v>एक सफेद पर महिलाओं का व्यापार सूट।</v>
      </c>
    </row>
    <row r="5999">
      <c r="A5999" s="1" t="s">
        <v>5911</v>
      </c>
      <c r="B5999" s="2" t="str">
        <f>IFERROR(__xludf.DUMMYFUNCTION("GOOGLETRANSLATE(A5999,""en"",""hi"")"),"एक अकेला पर्वतारोही टूटे हुए बर्फ के विशाल विस्तार के लिए पैमाने को उधार देता है")</f>
        <v>एक अकेला पर्वतारोही टूटे हुए बर्फ के विशाल विस्तार के लिए पैमाने को उधार देता है</v>
      </c>
    </row>
    <row r="6000">
      <c r="A6000" s="1" t="s">
        <v>5912</v>
      </c>
      <c r="B6000" s="2" t="str">
        <f>IFERROR(__xludf.DUMMYFUNCTION("GOOGLETRANSLATE(A6000,""en"",""hi"")"),"अपनी नर्सरी के लिए सही कुर्सी कैसे चुनें")</f>
        <v>अपनी नर्सरी के लिए सही कुर्सी कैसे चुनें</v>
      </c>
    </row>
    <row r="6001">
      <c r="A6001" s="1" t="s">
        <v>5913</v>
      </c>
      <c r="B6001" s="2" t="str">
        <f>IFERROR(__xludf.DUMMYFUNCTION("GOOGLETRANSLATE(A6001,""en"",""hi"")"),"किसी को भी पता है कि यह हाथ खींचा गया है या यदि इस तरह के नक्शे उत्पन्न करने के लिए सॉफ़्टवेयर है?")</f>
        <v>किसी को भी पता है कि यह हाथ खींचा गया है या यदि इस तरह के नक्शे उत्पन्न करने के लिए सॉफ़्टवेयर है?</v>
      </c>
    </row>
    <row r="6002">
      <c r="A6002" s="1" t="s">
        <v>5914</v>
      </c>
      <c r="B6002" s="2" t="str">
        <f>IFERROR(__xludf.DUMMYFUNCTION("GOOGLETRANSLATE(A6002,""en"",""hi"")"),"खेल सुविधा: क्षेत्र का दृश्य")</f>
        <v>खेल सुविधा: क्षेत्र का दृश्य</v>
      </c>
    </row>
    <row r="6003">
      <c r="A6003" s="1" t="s">
        <v>5915</v>
      </c>
      <c r="B6003" s="2" t="str">
        <f>IFERROR(__xludf.DUMMYFUNCTION("GOOGLETRANSLATE(A6003,""en"",""hi"")"),"व्यक्ति द्वारा पुरुष, एक कलाकार")</f>
        <v>व्यक्ति द्वारा पुरुष, एक कलाकार</v>
      </c>
    </row>
    <row r="6004">
      <c r="A6004" s="1" t="s">
        <v>5916</v>
      </c>
      <c r="B6004" s="2" t="str">
        <f>IFERROR(__xludf.DUMMYFUNCTION("GOOGLETRANSLATE(A6004,""en"",""hi"")"),"व्यक्ति और अभिनेता प्रीमियर के लिए पार्टी के बाद भाग लेते हैं।")</f>
        <v>व्यक्ति और अभिनेता प्रीमियर के लिए पार्टी के बाद भाग लेते हैं।</v>
      </c>
    </row>
    <row r="6005">
      <c r="A6005" s="1" t="s">
        <v>5917</v>
      </c>
      <c r="B6005" s="2" t="str">
        <f>IFERROR(__xludf.DUMMYFUNCTION("GOOGLETRANSLATE(A6005,""en"",""hi"")"),"ओलंपिक एथलीट एक प्रशिक्षण अभ्यास कर रहा है, जबकि सॉकर प्लेयर देखता है")</f>
        <v>ओलंपिक एथलीट एक प्रशिक्षण अभ्यास कर रहा है, जबकि सॉकर प्लेयर देखता है</v>
      </c>
    </row>
    <row r="6006">
      <c r="A6006" s="1" t="s">
        <v>5918</v>
      </c>
      <c r="B6006" s="2" t="str">
        <f>IFERROR(__xludf.DUMMYFUNCTION("GOOGLETRANSLATE(A6006,""en"",""hi"")"),"एक तूफान के बाद एक सर्दियों की शाम पर व्यक्ति")</f>
        <v>एक तूफान के बाद एक सर्दियों की शाम पर व्यक्ति</v>
      </c>
    </row>
    <row r="6007">
      <c r="A6007" s="1" t="s">
        <v>5919</v>
      </c>
      <c r="B6007" s="2" t="str">
        <f>IFERROR(__xludf.DUMMYFUNCTION("GOOGLETRANSLATE(A6007,""en"",""hi"")"),"नवविवाहित एक लाल मोपेड पर जाते हैं।")</f>
        <v>नवविवाहित एक लाल मोपेड पर जाते हैं।</v>
      </c>
    </row>
    <row r="6008">
      <c r="A6008" s="1" t="s">
        <v>5920</v>
      </c>
      <c r="B6008" s="2" t="str">
        <f>IFERROR(__xludf.DUMMYFUNCTION("GOOGLETRANSLATE(A6008,""en"",""hi"")"),"फ्री स्टॉक फोटो: एक चमकदार प्रभाव के साथ लाल और बैंगनी रंग के वर्गों की एक पृष्ठभूमि")</f>
        <v>फ्री स्टॉक फोटो: एक चमकदार प्रभाव के साथ लाल और बैंगनी रंग के वर्गों की एक पृष्ठभूमि</v>
      </c>
    </row>
    <row r="6009">
      <c r="A6009" s="1" t="s">
        <v>5921</v>
      </c>
      <c r="B6009" s="2" t="str">
        <f>IFERROR(__xludf.DUMMYFUNCTION("GOOGLETRANSLATE(A6009,""en"",""hi"")"),"स्क्रीन पर पूर्ण बैटरी के साथ हैंड होल्डिंग स्मार्टफोन।")</f>
        <v>स्क्रीन पर पूर्ण बैटरी के साथ हैंड होल्डिंग स्मार्टफोन।</v>
      </c>
    </row>
    <row r="6010">
      <c r="A6010" s="1" t="s">
        <v>5922</v>
      </c>
      <c r="B6010" s="2" t="str">
        <f>IFERROR(__xludf.DUMMYFUNCTION("GOOGLETRANSLATE(A6010,""en"",""hi"")"),"एक बार ज्वालामुखी और अपने collapse के बाद, पानी में पानी भर दिया है कि यह देश में सबसे गहरी झील बना रहा है!")</f>
        <v>एक बार ज्वालामुखी और अपने collapse के बाद, पानी में पानी भर दिया है कि यह देश में सबसे गहरी झील बना रहा है!</v>
      </c>
    </row>
    <row r="6011">
      <c r="A6011" s="1" t="s">
        <v>5923</v>
      </c>
      <c r="B6011" s="2" t="str">
        <f>IFERROR(__xludf.DUMMYFUNCTION("GOOGLETRANSLATE(A6011,""en"",""hi"")"),"शिक्षक और छात्र घास पर एक सर्कल में झूठ बोलते हैं")</f>
        <v>शिक्षक और छात्र घास पर एक सर्कल में झूठ बोलते हैं</v>
      </c>
    </row>
    <row r="6012">
      <c r="A6012" s="1" t="s">
        <v>5924</v>
      </c>
      <c r="B6012" s="2" t="str">
        <f>IFERROR(__xludf.DUMMYFUNCTION("GOOGLETRANSLATE(A6012,""en"",""hi"")"),"बिक्री पर उत्पादों के लिए ट्रॉली")</f>
        <v>बिक्री पर उत्पादों के लिए ट्रॉली</v>
      </c>
    </row>
    <row r="6013">
      <c r="A6013" s="1" t="s">
        <v>5925</v>
      </c>
      <c r="B6013" s="2" t="str">
        <f>IFERROR(__xludf.DUMMYFUNCTION("GOOGLETRANSLATE(A6013,""en"",""hi"")"),"जंक्शन के पास जनरल स्ट्रीट व्यू")</f>
        <v>जंक्शन के पास जनरल स्ट्रीट व्यू</v>
      </c>
    </row>
    <row r="6014">
      <c r="A6014" s="1" t="s">
        <v>5926</v>
      </c>
      <c r="B6014" s="2" t="str">
        <f>IFERROR(__xludf.DUMMYFUNCTION("GOOGLETRANSLATE(A6014,""en"",""hi"")"),"बगीचे में एक बाइक")</f>
        <v>बगीचे में एक बाइक</v>
      </c>
    </row>
    <row r="6015">
      <c r="A6015" s="1" t="s">
        <v>5927</v>
      </c>
      <c r="B6015" s="2" t="str">
        <f>IFERROR(__xludf.DUMMYFUNCTION("GOOGLETRANSLATE(A6015,""en"",""hi"")"),"व्यक्ति, व्यक्ति, अभिनेता, अभिनेता और व्यक्ति ने पार्टी की मेजबानी के बाद भाग लिया।")</f>
        <v>व्यक्ति, व्यक्ति, अभिनेता, अभिनेता और व्यक्ति ने पार्टी की मेजबानी के बाद भाग लिया।</v>
      </c>
    </row>
    <row r="6016">
      <c r="A6016" s="1" t="s">
        <v>5928</v>
      </c>
      <c r="B6016" s="2" t="str">
        <f>IFERROR(__xludf.DUMMYFUNCTION("GOOGLETRANSLATE(A6016,""en"",""hi"")"),"काले और सफेद फोटोग्राफी में पुल के नीचे मछुआरे")</f>
        <v>काले और सफेद फोटोग्राफी में पुल के नीचे मछुआरे</v>
      </c>
    </row>
    <row r="6017">
      <c r="A6017" s="1" t="s">
        <v>5929</v>
      </c>
      <c r="B6017" s="2" t="str">
        <f>IFERROR(__xludf.DUMMYFUNCTION("GOOGLETRANSLATE(A6017,""en"",""hi"")"),"पालतू जानवर आपका स्वागत है - पालतू बगीचे के होटल")</f>
        <v>पालतू जानवर आपका स्वागत है - पालतू बगीचे के होटल</v>
      </c>
    </row>
    <row r="6018">
      <c r="A6018" s="1" t="s">
        <v>5930</v>
      </c>
      <c r="B6018" s="2" t="str">
        <f>IFERROR(__xludf.DUMMYFUNCTION("GOOGLETRANSLATE(A6018,""en"",""hi"")"),"कमरे में उज्ज्वल बहु रंगीन कालीन कैसे उच्चारण करता है")</f>
        <v>कमरे में उज्ज्वल बहु रंगीन कालीन कैसे उच्चारण करता है</v>
      </c>
    </row>
    <row r="6019">
      <c r="A6019" s="1" t="s">
        <v>5931</v>
      </c>
      <c r="B6019" s="2" t="str">
        <f>IFERROR(__xludf.DUMMYFUNCTION("GOOGLETRANSLATE(A6019,""en"",""hi"")"),"ग्राहक केक की तरह एक लहर चाहता था!")</f>
        <v>ग्राहक केक की तरह एक लहर चाहता था!</v>
      </c>
    </row>
    <row r="6020">
      <c r="A6020" s="1" t="s">
        <v>5932</v>
      </c>
      <c r="B6020" s="2" t="str">
        <f>IFERROR(__xludf.DUMMYFUNCTION("GOOGLETRANSLATE(A6020,""en"",""hi"")"),"ट्रैक पर एक भाप ट्रेन")</f>
        <v>ट्रैक पर एक भाप ट्रेन</v>
      </c>
    </row>
    <row r="6021">
      <c r="A6021" s="1" t="s">
        <v>5933</v>
      </c>
      <c r="B6021" s="2" t="str">
        <f>IFERROR(__xludf.DUMMYFUNCTION("GOOGLETRANSLATE(A6021,""en"",""hi"")"),"सगाई की अंगूठी एक साधारण सेटिंग के साथ प्लैटिनम में सेट कैरेट के नाशपाती के आकार का हीरा प्रतीत होता है।")</f>
        <v>सगाई की अंगूठी एक साधारण सेटिंग के साथ प्लैटिनम में सेट कैरेट के नाशपाती के आकार का हीरा प्रतीत होता है।</v>
      </c>
    </row>
    <row r="6022">
      <c r="A6022" s="1" t="s">
        <v>5934</v>
      </c>
      <c r="B6022" s="2" t="str">
        <f>IFERROR(__xludf.DUMMYFUNCTION("GOOGLETRANSLATE(A6022,""en"",""hi"")"),"मैच के दौरान विकेट लेने के बाद क्रिकेट प्लेयर टीम के साथी के साथ मनाता है।")</f>
        <v>मैच के दौरान विकेट लेने के बाद क्रिकेट प्लेयर टीम के साथी के साथ मनाता है।</v>
      </c>
    </row>
    <row r="6023">
      <c r="A6023" s="1" t="s">
        <v>5935</v>
      </c>
      <c r="B6023" s="2" t="str">
        <f>IFERROR(__xludf.DUMMYFUNCTION("GOOGLETRANSLATE(A6023,""en"",""hi"")"),"सफेद पृष्ठभूमि फोटो पर अलग जैविक जीनस का 3 डी डिजिटल प्रस्तुत करना")</f>
        <v>सफेद पृष्ठभूमि फोटो पर अलग जैविक जीनस का 3 डी डिजिटल प्रस्तुत करना</v>
      </c>
    </row>
    <row r="6024">
      <c r="A6024" s="1" t="s">
        <v>5936</v>
      </c>
      <c r="B6024" s="2" t="str">
        <f>IFERROR(__xludf.DUMMYFUNCTION("GOOGLETRANSLATE(A6024,""en"",""hi"")"),"एक सफेद पृष्ठभूमि पर कार्टून शैली में सेना वर्दी 19 वीं सदी के आइकन पहने हुए आदमी")</f>
        <v>एक सफेद पृष्ठभूमि पर कार्टून शैली में सेना वर्दी 19 वीं सदी के आइकन पहने हुए आदमी</v>
      </c>
    </row>
    <row r="6025">
      <c r="A6025" s="1" t="s">
        <v>5937</v>
      </c>
      <c r="B6025" s="2" t="str">
        <f>IFERROR(__xludf.DUMMYFUNCTION("GOOGLETRANSLATE(A6025,""en"",""hi"")"),"समुद्र तट रात में असामान्य रूप से उच्च ज्वार के तहत गायब हो जाता है")</f>
        <v>समुद्र तट रात में असामान्य रूप से उच्च ज्वार के तहत गायब हो जाता है</v>
      </c>
    </row>
    <row r="6026">
      <c r="A6026" s="1" t="s">
        <v>1242</v>
      </c>
      <c r="B6026" s="2" t="str">
        <f>IFERROR(__xludf.DUMMYFUNCTION("GOOGLETRANSLATE(A6026,""en"",""hi"")"),"छवि में हो सकता है: व्यक्ति, मंच पर, एक संगीत वाद्ययंत्र और रात खेल रहा है")</f>
        <v>छवि में हो सकता है: व्यक्ति, मंच पर, एक संगीत वाद्ययंत्र और रात खेल रहा है</v>
      </c>
    </row>
    <row r="6027">
      <c r="A6027" s="1" t="s">
        <v>5938</v>
      </c>
      <c r="B6027" s="2" t="str">
        <f>IFERROR(__xludf.DUMMYFUNCTION("GOOGLETRANSLATE(A6027,""en"",""hi"")"),"एक कंप्यूटर पर काम कर रही महिला")</f>
        <v>एक कंप्यूटर पर काम कर रही महिला</v>
      </c>
    </row>
    <row r="6028">
      <c r="A6028" s="1" t="s">
        <v>5939</v>
      </c>
      <c r="B6028" s="2" t="str">
        <f>IFERROR(__xludf.DUMMYFUNCTION("GOOGLETRANSLATE(A6028,""en"",""hi"")"),"रोमन संरचना रोमन संरचना के रूप में जाना जाता है जो शहर के केंद्र में एक अंडाकार एम्फीथिएटर है")</f>
        <v>रोमन संरचना रोमन संरचना के रूप में जाना जाता है जो शहर के केंद्र में एक अंडाकार एम्फीथिएटर है</v>
      </c>
    </row>
    <row r="6029">
      <c r="A6029" s="1" t="s">
        <v>5940</v>
      </c>
      <c r="B6029" s="2" t="str">
        <f>IFERROR(__xludf.DUMMYFUNCTION("GOOGLETRANSLATE(A6029,""en"",""hi"")"),"रूसी संघीय शहर के बच्चे और माता-पिता मनोरंजन केंद्र में एक ट्रैम्पोलिन पर कूदते हैं")</f>
        <v>रूसी संघीय शहर के बच्चे और माता-पिता मनोरंजन केंद्र में एक ट्रैम्पोलिन पर कूदते हैं</v>
      </c>
    </row>
    <row r="6030">
      <c r="A6030" s="1" t="s">
        <v>5941</v>
      </c>
      <c r="B6030" s="2" t="str">
        <f>IFERROR(__xludf.DUMMYFUNCTION("GOOGLETRANSLATE(A6030,""en"",""hi"")"),"एक क्लासिक कार पर एक ग्रिल का क्लोज अप।")</f>
        <v>एक क्लासिक कार पर एक ग्रिल का क्लोज अप।</v>
      </c>
    </row>
    <row r="6031">
      <c r="A6031" s="1" t="s">
        <v>5942</v>
      </c>
      <c r="B6031" s="2" t="str">
        <f>IFERROR(__xludf.DUMMYFUNCTION("GOOGLETRANSLATE(A6031,""en"",""hi"")"),"अभिनेता उद्घाटन रात की पार्टी में भाग लेता है।")</f>
        <v>अभिनेता उद्घाटन रात की पार्टी में भाग लेता है।</v>
      </c>
    </row>
    <row r="6032">
      <c r="A6032" s="1" t="s">
        <v>5943</v>
      </c>
      <c r="B6032" s="2" t="str">
        <f>IFERROR(__xludf.DUMMYFUNCTION("GOOGLETRANSLATE(A6032,""en"",""hi"")"),"सॉकर टीम फुटबॉल क्षेत्र में खेल रही है")</f>
        <v>सॉकर टीम फुटबॉल क्षेत्र में खेल रही है</v>
      </c>
    </row>
    <row r="6033">
      <c r="A6033" s="1" t="s">
        <v>5944</v>
      </c>
      <c r="B6033" s="2" t="str">
        <f>IFERROR(__xludf.DUMMYFUNCTION("GOOGLETRANSLATE(A6033,""en"",""hi"")"),"एक सैनिक एक हेलीकॉप्टर के पीछे बोतलबंद पानी पैक करता है।")</f>
        <v>एक सैनिक एक हेलीकॉप्टर के पीछे बोतलबंद पानी पैक करता है।</v>
      </c>
    </row>
    <row r="6034">
      <c r="A6034" s="1" t="s">
        <v>5945</v>
      </c>
      <c r="B6034" s="2" t="str">
        <f>IFERROR(__xludf.DUMMYFUNCTION("GOOGLETRANSLATE(A6034,""en"",""hi"")"),"एक आदमी नलसाजी की छवि के साथ चित्रण")</f>
        <v>एक आदमी नलसाजी की छवि के साथ चित्रण</v>
      </c>
    </row>
    <row r="6035">
      <c r="A6035" s="1" t="s">
        <v>5946</v>
      </c>
      <c r="B6035" s="2" t="str">
        <f>IFERROR(__xludf.DUMMYFUNCTION("GOOGLETRANSLATE(A6035,""en"",""hi"")"),"व्यक्ति प्रीमियर के लिए आता है")</f>
        <v>व्यक्ति प्रीमियर के लिए आता है</v>
      </c>
    </row>
    <row r="6036">
      <c r="A6036" s="1" t="s">
        <v>5947</v>
      </c>
      <c r="B6036" s="2" t="str">
        <f>IFERROR(__xludf.DUMMYFUNCTION("GOOGLETRANSLATE(A6036,""en"",""hi"")"),"एक तूफानी रात के आकाश के नीचे एक विंडसेप्ट टुंड्रा पर आराम करने वाले खोपड़ी के ब्लीचड हड्डी और सींग।")</f>
        <v>एक तूफानी रात के आकाश के नीचे एक विंडसेप्ट टुंड्रा पर आराम करने वाले खोपड़ी के ब्लीचड हड्डी और सींग।</v>
      </c>
    </row>
    <row r="6037">
      <c r="A6037" s="1" t="s">
        <v>5948</v>
      </c>
      <c r="B6037" s="2" t="str">
        <f>IFERROR(__xludf.DUMMYFUNCTION("GOOGLETRANSLATE(A6037,""en"",""hi"")"),"1 9 वीं या 20 वीं शताब्दी के लोगों से कान क्लीनर विस्तार के साथ पार करें")</f>
        <v>1 9 वीं या 20 वीं शताब्दी के लोगों से कान क्लीनर विस्तार के साथ पार करें</v>
      </c>
    </row>
    <row r="6038">
      <c r="A6038" s="1" t="s">
        <v>5949</v>
      </c>
      <c r="B6038" s="2" t="str">
        <f>IFERROR(__xludf.DUMMYFUNCTION("GOOGLETRANSLATE(A6038,""en"",""hi"")"),"सबकुछ बेसबॉल टीम के लिए ऊपर की ओर इशारा करता है, जो राष्ट्रीय टूर्नामेंट में जाता है - कुछ ऐसा व्यक्ति के तहत दो बार जीता जाता है, लेकिन नहीं।")</f>
        <v>सबकुछ बेसबॉल टीम के लिए ऊपर की ओर इशारा करता है, जो राष्ट्रीय टूर्नामेंट में जाता है - कुछ ऐसा व्यक्ति के तहत दो बार जीता जाता है, लेकिन नहीं।</v>
      </c>
    </row>
    <row r="6039">
      <c r="A6039" s="1" t="s">
        <v>5950</v>
      </c>
      <c r="B6039" s="2" t="str">
        <f>IFERROR(__xludf.DUMMYFUNCTION("GOOGLETRANSLATE(A6039,""en"",""hi"")"),"इन खूबसूरत प्राणियों के साथ अधिक जीवन ड्राइंग कक्षाएं!")</f>
        <v>इन खूबसूरत प्राणियों के साथ अधिक जीवन ड्राइंग कक्षाएं!</v>
      </c>
    </row>
    <row r="6040">
      <c r="A6040" s="1" t="s">
        <v>5951</v>
      </c>
      <c r="B6040" s="2" t="str">
        <f>IFERROR(__xludf.DUMMYFUNCTION("GOOGLETRANSLATE(A6040,""en"",""hi"")"),"रेत समुद्र तट पर छोटी लड़की।")</f>
        <v>रेत समुद्र तट पर छोटी लड़की।</v>
      </c>
    </row>
    <row r="6041">
      <c r="A6041" s="1" t="s">
        <v>5952</v>
      </c>
      <c r="B6041" s="2" t="str">
        <f>IFERROR(__xludf.DUMMYFUNCTION("GOOGLETRANSLATE(A6041,""en"",""hi"")"),"एक झील में एक मछली पकड़ने वाले लड़के")</f>
        <v>एक झील में एक मछली पकड़ने वाले लड़के</v>
      </c>
    </row>
    <row r="6042">
      <c r="A6042" s="1" t="s">
        <v>5953</v>
      </c>
      <c r="B6042" s="2" t="str">
        <f>IFERROR(__xludf.DUMMYFUNCTION("GOOGLETRANSLATE(A6042,""en"",""hi"")"),"सफेद दीवारों के साथ 1960 के रहने वाले कमरे के डिजाइन का उदाहरण")</f>
        <v>सफेद दीवारों के साथ 1960 के रहने वाले कमरे के डिजाइन का उदाहरण</v>
      </c>
    </row>
    <row r="6043">
      <c r="A6043" s="1" t="s">
        <v>5954</v>
      </c>
      <c r="B6043" s="2" t="str">
        <f>IFERROR(__xludf.DUMMYFUNCTION("GOOGLETRANSLATE(A6043,""en"",""hi"")"),"एक सुंदर लड़की रॉयल्टी का बंदरगाह - मुक्त - मुक्त")</f>
        <v>एक सुंदर लड़की रॉयल्टी का बंदरगाह - मुक्त - मुक्त</v>
      </c>
    </row>
    <row r="6044">
      <c r="A6044" s="1" t="s">
        <v>5955</v>
      </c>
      <c r="B6044" s="2" t="str">
        <f>IFERROR(__xludf.DUMMYFUNCTION("GOOGLETRANSLATE(A6044,""en"",""hi"")"),"पहले परेड में पुराना फायर ट्रक")</f>
        <v>पहले परेड में पुराना फायर ट्रक</v>
      </c>
    </row>
    <row r="6045">
      <c r="A6045" s="1" t="s">
        <v>5956</v>
      </c>
      <c r="B6045" s="2" t="str">
        <f>IFERROR(__xludf.DUMMYFUNCTION("GOOGLETRANSLATE(A6045,""en"",""hi"")"),"पश्चिम से देख रहे हैं")</f>
        <v>पश्चिम से देख रहे हैं</v>
      </c>
    </row>
    <row r="6046">
      <c r="A6046" s="1" t="s">
        <v>5957</v>
      </c>
      <c r="B6046" s="2" t="str">
        <f>IFERROR(__xludf.DUMMYFUNCTION("GOOGLETRANSLATE(A6046,""en"",""hi"")"),"पानी के लिए एक सर्फर सिर")</f>
        <v>पानी के लिए एक सर्फर सिर</v>
      </c>
    </row>
    <row r="6047">
      <c r="A6047" s="1" t="s">
        <v>5958</v>
      </c>
      <c r="B6047" s="2" t="str">
        <f>IFERROR(__xludf.DUMMYFUNCTION("GOOGLETRANSLATE(A6047,""en"",""hi"")"),"हिमपात रात में एक सड़क दीपक के पीछे उड़ रहा है")</f>
        <v>हिमपात रात में एक सड़क दीपक के पीछे उड़ रहा है</v>
      </c>
    </row>
    <row r="6048">
      <c r="A6048" s="1" t="s">
        <v>5959</v>
      </c>
      <c r="B6048" s="2" t="str">
        <f>IFERROR(__xludf.DUMMYFUNCTION("GOOGLETRANSLATE(A6048,""en"",""hi"")"),"पश्चिमी ईसाई अवकाश के लिए व्हाइट हाउस को सजाने")</f>
        <v>पश्चिमी ईसाई अवकाश के लिए व्हाइट हाउस को सजाने</v>
      </c>
    </row>
    <row r="6049">
      <c r="A6049" s="1" t="s">
        <v>5960</v>
      </c>
      <c r="B6049" s="2" t="str">
        <f>IFERROR(__xludf.DUMMYFUNCTION("GOOGLETRANSLATE(A6049,""en"",""hi"")"),"अभी भी जिंदा: खिलाड़ी रविवार को अपनी यादगार जीत के दौरान घर के प्रशंसकों के साथ मनाते हैं")</f>
        <v>अभी भी जिंदा: खिलाड़ी रविवार को अपनी यादगार जीत के दौरान घर के प्रशंसकों के साथ मनाते हैं</v>
      </c>
    </row>
    <row r="6050">
      <c r="A6050" s="1" t="s">
        <v>5961</v>
      </c>
      <c r="B6050" s="2" t="str">
        <f>IFERROR(__xludf.DUMMYFUNCTION("GOOGLETRANSLATE(A6050,""en"",""hi"")"),"एक सफेद कार में सुंदर महिला चालक")</f>
        <v>एक सफेद कार में सुंदर महिला चालक</v>
      </c>
    </row>
    <row r="6051">
      <c r="A6051" s="1" t="s">
        <v>5962</v>
      </c>
      <c r="B6051" s="2" t="str">
        <f>IFERROR(__xludf.DUMMYFUNCTION("GOOGLETRANSLATE(A6051,""en"",""hi"")"),"वह व्यक्ति से संबंधित ट्रक जो उसने दावा किया था, उसमें क्षतिग्रस्त हो गया था, जो प्रवासियों द्वारा एक जाल सेट था")</f>
        <v>वह व्यक्ति से संबंधित ट्रक जो उसने दावा किया था, उसमें क्षतिग्रस्त हो गया था, जो प्रवासियों द्वारा एक जाल सेट था</v>
      </c>
    </row>
    <row r="6052">
      <c r="A6052" s="1" t="s">
        <v>5963</v>
      </c>
      <c r="B6052" s="2" t="str">
        <f>IFERROR(__xludf.DUMMYFUNCTION("GOOGLETRANSLATE(A6052,""en"",""hi"")"),"रग्बी प्लेयर, लॉक कैप्टन के रन के दौरान गेंद को पास करता है।")</f>
        <v>रग्बी प्लेयर, लॉक कैप्टन के रन के दौरान गेंद को पास करता है।</v>
      </c>
    </row>
    <row r="6053">
      <c r="A6053" s="1" t="s">
        <v>5964</v>
      </c>
      <c r="B6053" s="2" t="str">
        <f>IFERROR(__xludf.DUMMYFUNCTION("GOOGLETRANSLATE(A6053,""en"",""hi"")"),"बर्फ से ढके पेड़ों का एक परिदृश्य")</f>
        <v>बर्फ से ढके पेड़ों का एक परिदृश्य</v>
      </c>
    </row>
    <row r="6054">
      <c r="A6054" s="1" t="s">
        <v>5965</v>
      </c>
      <c r="B6054" s="2" t="str">
        <f>IFERROR(__xludf.DUMMYFUNCTION("GOOGLETRANSLATE(A6054,""en"",""hi"")"),"उद्योग में, साइनबोर्ड और विवरण के साथ कारपार्क")</f>
        <v>उद्योग में, साइनबोर्ड और विवरण के साथ कारपार्क</v>
      </c>
    </row>
    <row r="6055">
      <c r="A6055" s="1" t="s">
        <v>5966</v>
      </c>
      <c r="B6055" s="2" t="str">
        <f>IFERROR(__xludf.DUMMYFUNCTION("GOOGLETRANSLATE(A6055,""en"",""hi"")"),"पजामा में एक सुअर का एक कार्टून चित्रण।")</f>
        <v>पजामा में एक सुअर का एक कार्टून चित्रण।</v>
      </c>
    </row>
    <row r="6056">
      <c r="A6056" s="1" t="s">
        <v>5967</v>
      </c>
      <c r="B6056" s="2" t="str">
        <f>IFERROR(__xludf.DUMMYFUNCTION("GOOGLETRANSLATE(A6056,""en"",""hi"")"),"क्षेत्र से दृश्य")</f>
        <v>क्षेत्र से दृश्य</v>
      </c>
    </row>
    <row r="6057">
      <c r="A6057" s="1" t="s">
        <v>5968</v>
      </c>
      <c r="B6057" s="2" t="str">
        <f>IFERROR(__xludf.DUMMYFUNCTION("GOOGLETRANSLATE(A6057,""en"",""hi"")"),"व्यक्ति पहले आधार पर फेंकता है।")</f>
        <v>व्यक्ति पहले आधार पर फेंकता है।</v>
      </c>
    </row>
    <row r="6058">
      <c r="A6058" s="1" t="s">
        <v>5969</v>
      </c>
      <c r="B6058" s="2" t="str">
        <f>IFERROR(__xludf.DUMMYFUNCTION("GOOGLETRANSLATE(A6058,""en"",""hi"")"),"व्यक्ति को एक कुत्ते के साथ देखा जाता है")</f>
        <v>व्यक्ति को एक कुत्ते के साथ देखा जाता है</v>
      </c>
    </row>
    <row r="6059">
      <c r="A6059" s="1" t="s">
        <v>5970</v>
      </c>
      <c r="B6059" s="2" t="str">
        <f>IFERROR(__xludf.DUMMYFUNCTION("GOOGLETRANSLATE(A6059,""en"",""hi"")"),"झील द्वारा पारंपरिक पुराना शहर")</f>
        <v>झील द्वारा पारंपरिक पुराना शहर</v>
      </c>
    </row>
    <row r="6060">
      <c r="A6060" s="1" t="s">
        <v>5971</v>
      </c>
      <c r="B6060" s="2" t="str">
        <f>IFERROR(__xludf.DUMMYFUNCTION("GOOGLETRANSLATE(A6060,""en"",""hi"")"),"बल्ले नर्तक फर्श पर झूठ बोल रहा है")</f>
        <v>बल्ले नर्तक फर्श पर झूठ बोल रहा है</v>
      </c>
    </row>
    <row r="6061">
      <c r="A6061" s="1" t="s">
        <v>5972</v>
      </c>
      <c r="B6061" s="2" t="str">
        <f>IFERROR(__xludf.DUMMYFUNCTION("GOOGLETRANSLATE(A6061,""en"",""hi"")"),"एक कॉलेज बास्केटबॉल खेल के बाद बास्केट बॉल कोच अदालत से बाहर चला जाता है।")</f>
        <v>एक कॉलेज बास्केटबॉल खेल के बाद बास्केट बॉल कोच अदालत से बाहर चला जाता है।</v>
      </c>
    </row>
    <row r="6062">
      <c r="A6062" s="1" t="s">
        <v>5973</v>
      </c>
      <c r="B6062" s="2" t="str">
        <f>IFERROR(__xludf.DUMMYFUNCTION("GOOGLETRANSLATE(A6062,""en"",""hi"")"),"गर्मी के समुद्र तट पर छतरी के नीचे दिल।")</f>
        <v>गर्मी के समुद्र तट पर छतरी के नीचे दिल।</v>
      </c>
    </row>
    <row r="6063">
      <c r="A6063" s="1" t="s">
        <v>5974</v>
      </c>
      <c r="B6063" s="2" t="str">
        <f>IFERROR(__xludf.DUMMYFUNCTION("GOOGLETRANSLATE(A6063,""en"",""hi"")"),"पृष्ठभूमि में पहाड़ों के साथ पानी गिर रहा है")</f>
        <v>पृष्ठभूमि में पहाड़ों के साथ पानी गिर रहा है</v>
      </c>
    </row>
    <row r="6064">
      <c r="A6064" s="1" t="s">
        <v>5975</v>
      </c>
      <c r="B6064" s="2" t="str">
        <f>IFERROR(__xludf.DUMMYFUNCTION("GOOGLETRANSLATE(A6064,""en"",""hi"")"),"व्यक्ति व्यक्ति पर त्योहार के दौरान स्क्रीनिंग रेड कार्पेट आगे बढ़ता है।")</f>
        <v>व्यक्ति व्यक्ति पर त्योहार के दौरान स्क्रीनिंग रेड कार्पेट आगे बढ़ता है।</v>
      </c>
    </row>
    <row r="6065">
      <c r="A6065" s="1" t="s">
        <v>5976</v>
      </c>
      <c r="B6065" s="2" t="str">
        <f>IFERROR(__xludf.DUMMYFUNCTION("GOOGLETRANSLATE(A6065,""en"",""hi"")"),"नि: शुल्क मुद्रण योग्य कला - इस कला को एक उद्धरण के साथ प्रिंट करें या बस अपने घर में प्रदर्शित करने के लिए।")</f>
        <v>नि: शुल्क मुद्रण योग्य कला - इस कला को एक उद्धरण के साथ प्रिंट करें या बस अपने घर में प्रदर्शित करने के लिए।</v>
      </c>
    </row>
    <row r="6066">
      <c r="A6066" s="1" t="s">
        <v>5977</v>
      </c>
      <c r="B6066" s="2" t="str">
        <f>IFERROR(__xludf.DUMMYFUNCTION("GOOGLETRANSLATE(A6066,""en"",""hi"")"),"एक प्रशिक्षण सत्र के दौरान ट्रेनों के क्रिकेट प्लेयर")</f>
        <v>एक प्रशिक्षण सत्र के दौरान ट्रेनों के क्रिकेट प्लेयर</v>
      </c>
    </row>
    <row r="6067">
      <c r="A6067" s="1" t="s">
        <v>5978</v>
      </c>
      <c r="B6067" s="2" t="str">
        <f>IFERROR(__xludf.DUMMYFUNCTION("GOOGLETRANSLATE(A6067,""en"",""hi"")"),"गर्मियों में सूर्यास्त में पर्यटक आकर्षण और तालाब।")</f>
        <v>गर्मियों में सूर्यास्त में पर्यटक आकर्षण और तालाब।</v>
      </c>
    </row>
    <row r="6068">
      <c r="A6068" s="1" t="s">
        <v>5979</v>
      </c>
      <c r="B6068" s="2" t="str">
        <f>IFERROR(__xludf.DUMMYFUNCTION("GOOGLETRANSLATE(A6068,""en"",""hi"")"),"ब्लरर्ड पृष्ठभूमि अवधारणा पर एक बटन दबाकर निवेश करें।")</f>
        <v>ब्लरर्ड पृष्ठभूमि अवधारणा पर एक बटन दबाकर निवेश करें।</v>
      </c>
    </row>
    <row r="6069">
      <c r="A6069" s="1" t="s">
        <v>5980</v>
      </c>
      <c r="B6069" s="2" t="str">
        <f>IFERROR(__xludf.DUMMYFUNCTION("GOOGLETRANSLATE(A6069,""en"",""hi"")"),"पर्यटक आकर्षण मेरे पसंदीदा स्थान में से एक है")</f>
        <v>पर्यटक आकर्षण मेरे पसंदीदा स्थान में से एक है</v>
      </c>
    </row>
    <row r="6070">
      <c r="A6070" s="1" t="s">
        <v>5981</v>
      </c>
      <c r="B6070" s="2" t="str">
        <f>IFERROR(__xludf.DUMMYFUNCTION("GOOGLETRANSLATE(A6070,""en"",""hi"")"),"एक मैच के साथ एक बर्नर हाथ प्रकाश")</f>
        <v>एक मैच के साथ एक बर्नर हाथ प्रकाश</v>
      </c>
    </row>
    <row r="6071">
      <c r="A6071" s="1" t="s">
        <v>5982</v>
      </c>
      <c r="B6071" s="2" t="str">
        <f>IFERROR(__xludf.DUMMYFUNCTION("GOOGLETRANSLATE(A6071,""en"",""hi"")"),"इसके खोल में जैविक प्रजाति")</f>
        <v>इसके खोल में जैविक प्रजाति</v>
      </c>
    </row>
    <row r="6072">
      <c r="A6072" s="1" t="s">
        <v>5983</v>
      </c>
      <c r="B6072" s="2" t="str">
        <f>IFERROR(__xludf.DUMMYFUNCTION("GOOGLETRANSLATE(A6072,""en"",""hi"")"),"क्रिसमस एल्फ स्टॉक वेक्टर का चित्रण")</f>
        <v>क्रिसमस एल्फ स्टॉक वेक्टर का चित्रण</v>
      </c>
    </row>
    <row r="6073">
      <c r="A6073" s="1" t="s">
        <v>5984</v>
      </c>
      <c r="B6073" s="2" t="str">
        <f>IFERROR(__xludf.DUMMYFUNCTION("GOOGLETRANSLATE(A6073,""en"",""hi"")"),"आग पृथक पृष्ठभूमि पर क्षुद्रग्रह धूमकेतु।")</f>
        <v>आग पृथक पृष्ठभूमि पर क्षुद्रग्रह धूमकेतु।</v>
      </c>
    </row>
    <row r="6074">
      <c r="A6074" s="1" t="s">
        <v>5323</v>
      </c>
      <c r="B6074" s="2" t="str">
        <f>IFERROR(__xludf.DUMMYFUNCTION("GOOGLETRANSLATE(A6074,""en"",""hi"")"),"छवि में हो सकता है: व्यक्ति, मंच पर, एक संगीत वाद्ययंत्र, रात और गिटार बजाना")</f>
        <v>छवि में हो सकता है: व्यक्ति, मंच पर, एक संगीत वाद्ययंत्र, रात और गिटार बजाना</v>
      </c>
    </row>
    <row r="6075">
      <c r="A6075" s="1" t="s">
        <v>5985</v>
      </c>
      <c r="B6075" s="2" t="str">
        <f>IFERROR(__xludf.DUMMYFUNCTION("GOOGLETRANSLATE(A6075,""en"",""hi"")"),"कुछ राज्य सभी को पूर्वस्कूली बनाने के लिए संघर्ष करते हैं")</f>
        <v>कुछ राज्य सभी को पूर्वस्कूली बनाने के लिए संघर्ष करते हैं</v>
      </c>
    </row>
    <row r="6076">
      <c r="A6076" s="1" t="s">
        <v>5986</v>
      </c>
      <c r="B6076" s="2" t="str">
        <f>IFERROR(__xludf.DUMMYFUNCTION("GOOGLETRANSLATE(A6076,""en"",""hi"")"),"एक वैन टाउनस्टेड टाउन सेंटर में फुटपाथ के साथ ड्राइव करता है")</f>
        <v>एक वैन टाउनस्टेड टाउन सेंटर में फुटपाथ के साथ ड्राइव करता है</v>
      </c>
    </row>
    <row r="6077">
      <c r="A6077" s="1" t="s">
        <v>5987</v>
      </c>
      <c r="B6077" s="2" t="str">
        <f>IFERROR(__xludf.DUMMYFUNCTION("GOOGLETRANSLATE(A6077,""en"",""hi"")"),"लड़की हरी चाय के साथ एक पारदर्शी मग में ब्राउन शुगर का एक टुकड़ा रखती है।")</f>
        <v>लड़की हरी चाय के साथ एक पारदर्शी मग में ब्राउन शुगर का एक टुकड़ा रखती है।</v>
      </c>
    </row>
    <row r="6078">
      <c r="A6078" s="1" t="s">
        <v>5988</v>
      </c>
      <c r="B6078" s="2" t="str">
        <f>IFERROR(__xludf.DUMMYFUNCTION("GOOGLETRANSLATE(A6078,""en"",""hi"")"),"हवा के साथ पेड़ का शीर्ष।")</f>
        <v>हवा के साथ पेड़ का शीर्ष।</v>
      </c>
    </row>
    <row r="6079">
      <c r="A6079" s="1" t="s">
        <v>5989</v>
      </c>
      <c r="B6079" s="2" t="str">
        <f>IFERROR(__xludf.DUMMYFUNCTION("GOOGLETRANSLATE(A6079,""en"",""hi"")"),"वृद्ध क्रैक्ड गोल्ड स्टाइल लोअरकेस या छोटे अक्षर जे एक 3 डी चित्रण में एक विंटेज गोल्डन क्षतिग्रस्त किसी न किसी विक्षिप्त बनावट और प्राचीन फ़ॉन्ट को क्लिपिंग पथ के साथ एक सफेद पृष्ठभूमि पर अलग किया गया।")</f>
        <v>वृद्ध क्रैक्ड गोल्ड स्टाइल लोअरकेस या छोटे अक्षर जे एक 3 डी चित्रण में एक विंटेज गोल्डन क्षतिग्रस्त किसी न किसी विक्षिप्त बनावट और प्राचीन फ़ॉन्ट को क्लिपिंग पथ के साथ एक सफेद पृष्ठभूमि पर अलग किया गया।</v>
      </c>
    </row>
    <row r="6080">
      <c r="A6080" s="1" t="s">
        <v>5990</v>
      </c>
      <c r="B6080" s="2" t="str">
        <f>IFERROR(__xludf.DUMMYFUNCTION("GOOGLETRANSLATE(A6080,""en"",""hi"")"),"शाम को बारिश तूफान से देखने के दृष्टिकोण")</f>
        <v>शाम को बारिश तूफान से देखने के दृष्टिकोण</v>
      </c>
    </row>
    <row r="6081">
      <c r="A6081" s="1" t="s">
        <v>5991</v>
      </c>
      <c r="B6081" s="2" t="str">
        <f>IFERROR(__xludf.DUMMYFUNCTION("GOOGLETRANSLATE(A6081,""en"",""hi"")"),"वेबसाइट श्रेणी एक समय सम्मानित उत्सव है जो छात्र के बीच जागरूकता बढ़ाने के लिए किताबों और साहित्य के महत्व को बढ़ाती है।")</f>
        <v>वेबसाइट श्रेणी एक समय सम्मानित उत्सव है जो छात्र के बीच जागरूकता बढ़ाने के लिए किताबों और साहित्य के महत्व को बढ़ाती है।</v>
      </c>
    </row>
    <row r="6082">
      <c r="A6082" s="1" t="s">
        <v>5992</v>
      </c>
      <c r="B6082" s="2" t="str">
        <f>IFERROR(__xludf.DUMMYFUNCTION("GOOGLETRANSLATE(A6082,""en"",""hi"")"),"एक राजा, या व्यक्ति के लिए एक सिंहासन, अपने कॉफी मग के साथ पूरा।")</f>
        <v>एक राजा, या व्यक्ति के लिए एक सिंहासन, अपने कॉफी मग के साथ पूरा।</v>
      </c>
    </row>
    <row r="6083">
      <c r="A6083" s="1" t="s">
        <v>5993</v>
      </c>
      <c r="B6083" s="2" t="str">
        <f>IFERROR(__xludf.DUMMYFUNCTION("GOOGLETRANSLATE(A6083,""en"",""hi"")"),"एक सफेद पृष्ठभूमि पर प्यारा कार्टून राक्षस।")</f>
        <v>एक सफेद पृष्ठभूमि पर प्यारा कार्टून राक्षस।</v>
      </c>
    </row>
    <row r="6084">
      <c r="A6084" s="1" t="s">
        <v>5994</v>
      </c>
      <c r="B6084" s="2" t="str">
        <f>IFERROR(__xludf.DUMMYFUNCTION("GOOGLETRANSLATE(A6084,""en"",""hi"")"),"नौवें वार्षिक कार्यक्रम में कुत्ते शायद आपके से बेहतर सर्फ कर सकते हैं")</f>
        <v>नौवें वार्षिक कार्यक्रम में कुत्ते शायद आपके से बेहतर सर्फ कर सकते हैं</v>
      </c>
    </row>
    <row r="6085">
      <c r="A6085" s="1" t="s">
        <v>5995</v>
      </c>
      <c r="B6085" s="2" t="str">
        <f>IFERROR(__xludf.DUMMYFUNCTION("GOOGLETRANSLATE(A6085,""en"",""hi"")"),"चारकोल खिड़की के फ्रेम और minimalist वास्तुशिल्प तत्वों का उपयोग पूरे घर में किया गया था, जिसमें तीसरे मंजिल रसोईघर शामिल थे।")</f>
        <v>चारकोल खिड़की के फ्रेम और minimalist वास्तुशिल्प तत्वों का उपयोग पूरे घर में किया गया था, जिसमें तीसरे मंजिल रसोईघर शामिल थे।</v>
      </c>
    </row>
    <row r="6086">
      <c r="A6086" s="1" t="s">
        <v>5996</v>
      </c>
      <c r="B6086" s="2" t="str">
        <f>IFERROR(__xludf.DUMMYFUNCTION("GOOGLETRANSLATE(A6086,""en"",""hi"")"),"एक बिल्ली की जल रंग पेंटिंग")</f>
        <v>एक बिल्ली की जल रंग पेंटिंग</v>
      </c>
    </row>
    <row r="6087">
      <c r="A6087" s="1" t="s">
        <v>5997</v>
      </c>
      <c r="B6087" s="2" t="str">
        <f>IFERROR(__xludf.DUMMYFUNCTION("GOOGLETRANSLATE(A6087,""en"",""hi"")"),"बंदरगाह का सुबह का दृश्य")</f>
        <v>बंदरगाह का सुबह का दृश्य</v>
      </c>
    </row>
    <row r="6088">
      <c r="A6088" s="1" t="s">
        <v>5998</v>
      </c>
      <c r="B6088" s="2" t="str">
        <f>IFERROR(__xludf.DUMMYFUNCTION("GOOGLETRANSLATE(A6088,""en"",""hi"")"),"मेरे कार्यालय का एक और दृश्य")</f>
        <v>मेरे कार्यालय का एक और दृश्य</v>
      </c>
    </row>
    <row r="6089">
      <c r="A6089" s="1" t="s">
        <v>5999</v>
      </c>
      <c r="B6089" s="2" t="str">
        <f>IFERROR(__xludf.DUMMYFUNCTION("GOOGLETRANSLATE(A6089,""en"",""hi"")"),"एक बहुसांस्कृतिक शादी के लिए परिधान")</f>
        <v>एक बहुसांस्कृतिक शादी के लिए परिधान</v>
      </c>
    </row>
    <row r="6090">
      <c r="A6090" s="1" t="s">
        <v>6000</v>
      </c>
      <c r="B6090" s="2" t="str">
        <f>IFERROR(__xludf.DUMMYFUNCTION("GOOGLETRANSLATE(A6090,""en"",""hi"")"),"एक पेड़ से लटका गिलहरी")</f>
        <v>एक पेड़ से लटका गिलहरी</v>
      </c>
    </row>
    <row r="6091">
      <c r="A6091" s="1" t="s">
        <v>6001</v>
      </c>
      <c r="B6091" s="2" t="str">
        <f>IFERROR(__xludf.DUMMYFUNCTION("GOOGLETRANSLATE(A6091,""en"",""hi"")"),"अंतरिक्ष में दुनिया पर देश कैसे ले रहा है")</f>
        <v>अंतरिक्ष में दुनिया पर देश कैसे ले रहा है</v>
      </c>
    </row>
    <row r="6092">
      <c r="A6092" s="1" t="s">
        <v>6002</v>
      </c>
      <c r="B6092" s="2" t="str">
        <f>IFERROR(__xludf.DUMMYFUNCTION("GOOGLETRANSLATE(A6092,""en"",""hi"")"),"एथलीट और व्यक्ति घटना में आते हैं")</f>
        <v>एथलीट और व्यक्ति घटना में आते हैं</v>
      </c>
    </row>
    <row r="6093">
      <c r="A6093" s="1" t="s">
        <v>6003</v>
      </c>
      <c r="B6093" s="2" t="str">
        <f>IFERROR(__xludf.DUMMYFUNCTION("GOOGLETRANSLATE(A6093,""en"",""hi"")"),"खिलाड़ी फुटबॉल टीम के खिलाफ मैच के बाद भाग के रूप में प्रतिक्रिया करते हैं।")</f>
        <v>खिलाड़ी फुटबॉल टीम के खिलाफ मैच के बाद भाग के रूप में प्रतिक्रिया करते हैं।</v>
      </c>
    </row>
    <row r="6094">
      <c r="A6094" s="1" t="s">
        <v>6004</v>
      </c>
      <c r="B6094" s="2" t="str">
        <f>IFERROR(__xludf.DUMMYFUNCTION("GOOGLETRANSLATE(A6094,""en"",""hi"")"),"उसके चेहरे के साथ झंडे के साथ चित्रित।")</f>
        <v>उसके चेहरे के साथ झंडे के साथ चित्रित।</v>
      </c>
    </row>
    <row r="6095">
      <c r="A6095" s="1" t="s">
        <v>6005</v>
      </c>
      <c r="B6095" s="2" t="str">
        <f>IFERROR(__xludf.DUMMYFUNCTION("GOOGLETRANSLATE(A6095,""en"",""hi"")"),"# खेल टीम के खिलाफ प्रेसेसन गेम से पहले गर्म हो जाता है।")</f>
        <v># खेल टीम के खिलाफ प्रेसेसन गेम से पहले गर्म हो जाता है।</v>
      </c>
    </row>
    <row r="6096">
      <c r="A6096" s="1" t="s">
        <v>1242</v>
      </c>
      <c r="B6096" s="2" t="str">
        <f>IFERROR(__xludf.DUMMYFUNCTION("GOOGLETRANSLATE(A6096,""en"",""hi"")"),"छवि में हो सकता है: व्यक्ति, मंच पर, एक संगीत वाद्ययंत्र और रात खेल रहा है")</f>
        <v>छवि में हो सकता है: व्यक्ति, मंच पर, एक संगीत वाद्ययंत्र और रात खेल रहा है</v>
      </c>
    </row>
    <row r="6097">
      <c r="A6097" s="1" t="s">
        <v>6006</v>
      </c>
      <c r="B6097" s="2" t="str">
        <f>IFERROR(__xludf.DUMMYFUNCTION("GOOGLETRANSLATE(A6097,""en"",""hi"")"),"उपभोक्ता उत्पाद बस बेहतर हो गया!")</f>
        <v>उपभोक्ता उत्पाद बस बेहतर हो गया!</v>
      </c>
    </row>
    <row r="6098">
      <c r="A6098" s="1" t="s">
        <v>6007</v>
      </c>
      <c r="B6098" s="2" t="str">
        <f>IFERROR(__xludf.DUMMYFUNCTION("GOOGLETRANSLATE(A6098,""en"",""hi"")"),"एक कॉमेडिक फिल्म के रूप में टीवी नाटक।")</f>
        <v>एक कॉमेडिक फिल्म के रूप में टीवी नाटक।</v>
      </c>
    </row>
    <row r="6099">
      <c r="A6099" s="1" t="s">
        <v>6008</v>
      </c>
      <c r="B6099" s="2" t="str">
        <f>IFERROR(__xludf.DUMMYFUNCTION("GOOGLETRANSLATE(A6099,""en"",""hi"")"),"विजेता शहर के लिए बधाई!")</f>
        <v>विजेता शहर के लिए बधाई!</v>
      </c>
    </row>
    <row r="6100">
      <c r="A6100" s="1" t="s">
        <v>6009</v>
      </c>
      <c r="B6100" s="2" t="str">
        <f>IFERROR(__xludf.DUMMYFUNCTION("GOOGLETRANSLATE(A6100,""en"",""hi"")"),"सड़क के किनारे पर पार्क किया गया ऑटोमोबाइल मॉडल।")</f>
        <v>सड़क के किनारे पर पार्क किया गया ऑटोमोबाइल मॉडल।</v>
      </c>
    </row>
    <row r="6101">
      <c r="A6101" s="1" t="s">
        <v>6010</v>
      </c>
      <c r="B6101" s="2" t="str">
        <f>IFERROR(__xludf.DUMMYFUNCTION("GOOGLETRANSLATE(A6101,""en"",""hi"")"),"रास्टर ग्राफिक्स संपादक सॉफ्टवेयर के साथ एक अंतरिक्ष - थीम्ड पोस्टर डिजाइन करें")</f>
        <v>रास्टर ग्राफिक्स संपादक सॉफ्टवेयर के साथ एक अंतरिक्ष - थीम्ड पोस्टर डिजाइन करें</v>
      </c>
    </row>
    <row r="6102">
      <c r="A6102" s="1" t="s">
        <v>6011</v>
      </c>
      <c r="B6102" s="2" t="str">
        <f>IFERROR(__xludf.DUMMYFUNCTION("GOOGLETRANSLATE(A6102,""en"",""hi"")"),"बच्चा खुद को दूध की एक बोतल खिला रहा है")</f>
        <v>बच्चा खुद को दूध की एक बोतल खिला रहा है</v>
      </c>
    </row>
    <row r="6103">
      <c r="A6103" s="1" t="s">
        <v>6012</v>
      </c>
      <c r="B6103" s="2" t="str">
        <f>IFERROR(__xludf.DUMMYFUNCTION("GOOGLETRANSLATE(A6103,""en"",""hi"")"),"लड़की के हाथ में लाल शराब का गिलास")</f>
        <v>लड़की के हाथ में लाल शराब का गिलास</v>
      </c>
    </row>
    <row r="6104">
      <c r="A6104" s="1" t="s">
        <v>6013</v>
      </c>
      <c r="B6104" s="2" t="str">
        <f>IFERROR(__xludf.DUMMYFUNCTION("GOOGLETRANSLATE(A6104,""en"",""hi"")"),"एक बॉक्स पर बिल्ली 3 डी anaglyph लाल नीले चश्मा देखने के लिए")</f>
        <v>एक बॉक्स पर बिल्ली 3 डी anaglyph लाल नीले चश्मा देखने के लिए</v>
      </c>
    </row>
    <row r="6105">
      <c r="A6105" s="1" t="s">
        <v>6014</v>
      </c>
      <c r="B6105" s="2" t="str">
        <f>IFERROR(__xludf.DUMMYFUNCTION("GOOGLETRANSLATE(A6105,""en"",""hi"")"),"हिप हॉप आत्मा कलाकार त्यौहार के लिए मंच पर प्रदर्शन करता है।")</f>
        <v>हिप हॉप आत्मा कलाकार त्यौहार के लिए मंच पर प्रदर्शन करता है।</v>
      </c>
    </row>
    <row r="6106">
      <c r="A6106" s="1" t="s">
        <v>6015</v>
      </c>
      <c r="B6106" s="2" t="str">
        <f>IFERROR(__xludf.DUMMYFUNCTION("GOOGLETRANSLATE(A6106,""en"",""hi"")"),"एक देवदार के पेड़ की बड़ी ट्रंक और हरे पत्ते के ऊपर के दृश्य।")</f>
        <v>एक देवदार के पेड़ की बड़ी ट्रंक और हरे पत्ते के ऊपर के दृश्य।</v>
      </c>
    </row>
    <row r="6107">
      <c r="A6107" s="1" t="s">
        <v>6016</v>
      </c>
      <c r="B6107" s="2" t="str">
        <f>IFERROR(__xludf.DUMMYFUNCTION("GOOGLETRANSLATE(A6107,""en"",""hi"")"),"हर शादी की घटना के लिए व्हाइट कपड़े पहनने के लिए")</f>
        <v>हर शादी की घटना के लिए व्हाइट कपड़े पहनने के लिए</v>
      </c>
    </row>
    <row r="6108">
      <c r="A6108" s="1" t="s">
        <v>6017</v>
      </c>
      <c r="B6108" s="2" t="str">
        <f>IFERROR(__xludf.DUMMYFUNCTION("GOOGLETRANSLATE(A6108,""en"",""hi"")"),"मैं और व्यक्ति, व्यक्ति!")</f>
        <v>मैं और व्यक्ति, व्यक्ति!</v>
      </c>
    </row>
    <row r="6109">
      <c r="A6109" s="1" t="s">
        <v>6018</v>
      </c>
      <c r="B6109" s="2" t="str">
        <f>IFERROR(__xludf.DUMMYFUNCTION("GOOGLETRANSLATE(A6109,""en"",""hi"")"),"व्यक्ति ने अपनी टीम के साथ # रैंक किया")</f>
        <v>व्यक्ति ने अपनी टीम के साथ # रैंक किया</v>
      </c>
    </row>
    <row r="6110">
      <c r="A6110" s="1" t="s">
        <v>6019</v>
      </c>
      <c r="B6110" s="2" t="str">
        <f>IFERROR(__xludf.DUMMYFUNCTION("GOOGLETRANSLATE(A6110,""en"",""hi"")"),"वेक्टर फैशन चित्रण, निर्बाध पुष्प और ज्यामितीय पैटर्न के साथ एक हैंगर पर महिलाओं की फीता पोशाक, स्क्रैपबुक, निमंत्रण या ग्रीटिंग कार्ड डिजाइन, कपड़े दोहराने वाली बनावट के लिए अलग-अलग तत्व")</f>
        <v>वेक्टर फैशन चित्रण, निर्बाध पुष्प और ज्यामितीय पैटर्न के साथ एक हैंगर पर महिलाओं की फीता पोशाक, स्क्रैपबुक, निमंत्रण या ग्रीटिंग कार्ड डिजाइन, कपड़े दोहराने वाली बनावट के लिए अलग-अलग तत्व</v>
      </c>
    </row>
    <row r="6111">
      <c r="A6111" s="1" t="s">
        <v>6020</v>
      </c>
      <c r="B6111" s="2" t="str">
        <f>IFERROR(__xludf.DUMMYFUNCTION("GOOGLETRANSLATE(A6111,""en"",""hi"")"),"एक कुत्ते के स्टूडियो पोर्ट्रेट, एक काले रंग की पृष्ठभूमि पर अलग")</f>
        <v>एक कुत्ते के स्टूडियो पोर्ट्रेट, एक काले रंग की पृष्ठभूमि पर अलग</v>
      </c>
    </row>
    <row r="6112">
      <c r="A6112" s="1" t="s">
        <v>6021</v>
      </c>
      <c r="B6112" s="2" t="str">
        <f>IFERROR(__xludf.DUMMYFUNCTION("GOOGLETRANSLATE(A6112,""en"",""hi"")"),"हिप हॉप कलाकार भाग के रूप में प्रदर्शन करता है")</f>
        <v>हिप हॉप कलाकार भाग के रूप में प्रदर्शन करता है</v>
      </c>
    </row>
    <row r="6113">
      <c r="A6113" s="1" t="s">
        <v>6022</v>
      </c>
      <c r="B6113" s="2" t="str">
        <f>IFERROR(__xludf.DUMMYFUNCTION("GOOGLETRANSLATE(A6113,""en"",""hi"")"),"झगड़ा पुरुषों और महिलाओं।")</f>
        <v>झगड़ा पुरुषों और महिलाओं।</v>
      </c>
    </row>
    <row r="6114">
      <c r="A6114" s="1" t="s">
        <v>6023</v>
      </c>
      <c r="B6114" s="2" t="str">
        <f>IFERROR(__xludf.DUMMYFUNCTION("GOOGLETRANSLATE(A6114,""en"",""hi"")"),"एक सफेद प्यारा बड़ा टेडी बियर के साथ एक बच्चे की उम्मीद है")</f>
        <v>एक सफेद प्यारा बड़ा टेडी बियर के साथ एक बच्चे की उम्मीद है</v>
      </c>
    </row>
    <row r="6115">
      <c r="A6115" s="1" t="s">
        <v>930</v>
      </c>
      <c r="B6115" s="2" t="str">
        <f>IFERROR(__xludf.DUMMYFUNCTION("GOOGLETRANSLATE(A6115,""en"",""hi"")"),"छवि में हो सकता है: व्यक्ति, मंच पर और एक संगीत वाद्ययंत्र बजाना")</f>
        <v>छवि में हो सकता है: व्यक्ति, मंच पर और एक संगीत वाद्ययंत्र बजाना</v>
      </c>
    </row>
    <row r="6116">
      <c r="A6116" s="1" t="s">
        <v>6024</v>
      </c>
      <c r="B6116" s="2" t="str">
        <f>IFERROR(__xludf.DUMMYFUNCTION("GOOGLETRANSLATE(A6116,""en"",""hi"")"),"लोग शरद ऋतु के पत्तों के संग्रहालय के प्रकार के माध्यम से चलते हैं")</f>
        <v>लोग शरद ऋतु के पत्तों के संग्रहालय के प्रकार के माध्यम से चलते हैं</v>
      </c>
    </row>
    <row r="6117">
      <c r="A6117" s="1" t="s">
        <v>242</v>
      </c>
      <c r="B6117" s="2" t="str">
        <f>IFERROR(__xludf.DUMMYFUNCTION("GOOGLETRANSLATE(A6117,""en"",""hi"")"),"राजमार्ग पर गाड़ी चलाने वाली कारें")</f>
        <v>राजमार्ग पर गाड़ी चलाने वाली कारें</v>
      </c>
    </row>
    <row r="6118">
      <c r="A6118" s="1" t="s">
        <v>2447</v>
      </c>
      <c r="B6118" s="2" t="str">
        <f>IFERROR(__xludf.DUMMYFUNCTION("GOOGLETRANSLATE(A6118,""en"",""hi"")"),"कलाकार त्यौहार दिवस पर प्रदर्शन करता है")</f>
        <v>कलाकार त्यौहार दिवस पर प्रदर्शन करता है</v>
      </c>
    </row>
    <row r="6119">
      <c r="A6119" s="1" t="s">
        <v>6025</v>
      </c>
      <c r="B6119" s="2" t="str">
        <f>IFERROR(__xludf.DUMMYFUNCTION("GOOGLETRANSLATE(A6119,""en"",""hi"")"),"रासायनिक तत्व के प्रीमियर पर सेलिब्रिटी")</f>
        <v>रासायनिक तत्व के प्रीमियर पर सेलिब्रिटी</v>
      </c>
    </row>
    <row r="6120">
      <c r="A6120" s="1" t="s">
        <v>6026</v>
      </c>
      <c r="B6120" s="2" t="str">
        <f>IFERROR(__xludf.DUMMYFUNCTION("GOOGLETRANSLATE(A6120,""en"",""hi"")"),"बच्चा लड़का एक आदमी की तरह खड़ा है")</f>
        <v>बच्चा लड़का एक आदमी की तरह खड़ा है</v>
      </c>
    </row>
    <row r="6121">
      <c r="A6121" s="1" t="s">
        <v>6027</v>
      </c>
      <c r="B6121" s="2" t="str">
        <f>IFERROR(__xludf.DUMMYFUNCTION("GOOGLETRANSLATE(A6121,""en"",""hi"")"),"मैंने चिंराट को पकाने के मिनट के बाद ज़ुचिनी को जोड़ा और अब उन्हें एक साथ मिनटों के लिए पकाएगा")</f>
        <v>मैंने चिंराट को पकाने के मिनट के बाद ज़ुचिनी को जोड़ा और अब उन्हें एक साथ मिनटों के लिए पकाएगा</v>
      </c>
    </row>
    <row r="6122">
      <c r="A6122" s="1" t="s">
        <v>6028</v>
      </c>
      <c r="B6122" s="2" t="str">
        <f>IFERROR(__xludf.DUMMYFUNCTION("GOOGLETRANSLATE(A6122,""en"",""hi"")"),"सामने से हमारे घर का दृश्य")</f>
        <v>सामने से हमारे घर का दृश्य</v>
      </c>
    </row>
    <row r="6123">
      <c r="A6123" s="1" t="s">
        <v>6029</v>
      </c>
      <c r="B6123" s="2" t="str">
        <f>IFERROR(__xludf.DUMMYFUNCTION("GOOGLETRANSLATE(A6123,""en"",""hi"")"),"कार में सूरज की किरणें")</f>
        <v>कार में सूरज की किरणें</v>
      </c>
    </row>
    <row r="6124">
      <c r="A6124" s="1" t="s">
        <v>6030</v>
      </c>
      <c r="B6124" s="2" t="str">
        <f>IFERROR(__xludf.DUMMYFUNCTION("GOOGLETRANSLATE(A6124,""en"",""hi"")"),"भारतीय ने एक कार का आविष्कार किया जो पानी पर चलता है")</f>
        <v>भारतीय ने एक कार का आविष्कार किया जो पानी पर चलता है</v>
      </c>
    </row>
    <row r="6125">
      <c r="A6125" s="1" t="s">
        <v>6031</v>
      </c>
      <c r="B6125" s="2" t="str">
        <f>IFERROR(__xludf.DUMMYFUNCTION("GOOGLETRANSLATE(A6125,""en"",""hi"")"),"सर्दियों में थोड़ा गुलाबी।")</f>
        <v>सर्दियों में थोड़ा गुलाबी।</v>
      </c>
    </row>
    <row r="6126">
      <c r="A6126" s="1" t="s">
        <v>6032</v>
      </c>
      <c r="B6126" s="2" t="str">
        <f>IFERROR(__xludf.DUMMYFUNCTION("GOOGLETRANSLATE(A6126,""en"",""hi"")"),"धार्मिक संगठन उपनाम पर्यटक आकर्षण है क्योंकि इसे नीचे के किले के एक पारित होने पर निलंबित कर दिया गया है।")</f>
        <v>धार्मिक संगठन उपनाम पर्यटक आकर्षण है क्योंकि इसे नीचे के किले के एक पारित होने पर निलंबित कर दिया गया है।</v>
      </c>
    </row>
    <row r="6127">
      <c r="A6127" s="1" t="s">
        <v>6033</v>
      </c>
      <c r="B6127" s="2" t="str">
        <f>IFERROR(__xludf.DUMMYFUNCTION("GOOGLETRANSLATE(A6127,""en"",""hi"")"),"घास, शरद ऋतु परिदृश्य में पत्तियां")</f>
        <v>घास, शरद ऋतु परिदृश्य में पत्तियां</v>
      </c>
    </row>
    <row r="6128">
      <c r="A6128" s="1" t="s">
        <v>6034</v>
      </c>
      <c r="B6128" s="2" t="str">
        <f>IFERROR(__xludf.DUMMYFUNCTION("GOOGLETRANSLATE(A6128,""en"",""hi"")"),"आग इस अपार्टमेंट इमारत की शीर्ष मंजिल से बाहर की ओर, क्योंकि अग्निशामक एक सामान्य अलार्म आग से लड़ते हैं।")</f>
        <v>आग इस अपार्टमेंट इमारत की शीर्ष मंजिल से बाहर की ओर, क्योंकि अग्निशामक एक सामान्य अलार्म आग से लड़ते हैं।</v>
      </c>
    </row>
    <row r="6129">
      <c r="A6129" s="1" t="s">
        <v>6035</v>
      </c>
      <c r="B6129" s="2" t="str">
        <f>IFERROR(__xludf.DUMMYFUNCTION("GOOGLETRANSLATE(A6129,""en"",""hi"")"),"छोटे सुंदर दोस्त बैठे कमरे में घर पर चैट पर बैठे")</f>
        <v>छोटे सुंदर दोस्त बैठे कमरे में घर पर चैट पर बैठे</v>
      </c>
    </row>
    <row r="6130">
      <c r="A6130" s="1" t="s">
        <v>6036</v>
      </c>
      <c r="B6130" s="2" t="str">
        <f>IFERROR(__xludf.DUMMYFUNCTION("GOOGLETRANSLATE(A6130,""en"",""hi"")"),"फिल्म चरित्र के साथ एक शहर में")</f>
        <v>फिल्म चरित्र के साथ एक शहर में</v>
      </c>
    </row>
    <row r="6131">
      <c r="A6131" s="1" t="s">
        <v>6037</v>
      </c>
      <c r="B6131" s="2" t="str">
        <f>IFERROR(__xludf.DUMMYFUNCTION("GOOGLETRANSLATE(A6131,""en"",""hi"")"),"देर रात नदी नदी पर।")</f>
        <v>देर रात नदी नदी पर।</v>
      </c>
    </row>
    <row r="6132">
      <c r="A6132" s="1" t="s">
        <v>6038</v>
      </c>
      <c r="B6132" s="2" t="str">
        <f>IFERROR(__xludf.DUMMYFUNCTION("GOOGLETRANSLATE(A6132,""en"",""hi"")"),"ट्रेन पहले स्टील को बंदरगाह में ले जाती है और ट्रक पर लोड होने वाले भोजन के साथ वापस आती है।")</f>
        <v>ट्रेन पहले स्टील को बंदरगाह में ले जाती है और ट्रक पर लोड होने वाले भोजन के साथ वापस आती है।</v>
      </c>
    </row>
    <row r="6133">
      <c r="A6133" s="1" t="s">
        <v>6039</v>
      </c>
      <c r="B6133" s="2" t="str">
        <f>IFERROR(__xludf.DUMMYFUNCTION("GOOGLETRANSLATE(A6133,""en"",""hi"")"),"राजनेता और भारी टैंक")</f>
        <v>राजनेता और भारी टैंक</v>
      </c>
    </row>
    <row r="6134">
      <c r="A6134" s="1" t="s">
        <v>6040</v>
      </c>
      <c r="B6134" s="2" t="str">
        <f>IFERROR(__xludf.DUMMYFUNCTION("GOOGLETRANSLATE(A6134,""en"",""hi"")"),"व्यक्ति त्योहार में मंच पर प्रदर्शन करता है")</f>
        <v>व्यक्ति त्योहार में मंच पर प्रदर्शन करता है</v>
      </c>
    </row>
    <row r="6135">
      <c r="A6135" s="1" t="s">
        <v>6041</v>
      </c>
      <c r="B6135" s="2" t="str">
        <f>IFERROR(__xludf.DUMMYFUNCTION("GOOGLETRANSLATE(A6135,""en"",""hi"")"),"गर्मियों में एक धीमी गति में हवाई जहाज लैंडिंग")</f>
        <v>गर्मियों में एक धीमी गति में हवाई जहाज लैंडिंग</v>
      </c>
    </row>
    <row r="6136">
      <c r="A6136" s="1" t="s">
        <v>6042</v>
      </c>
      <c r="B6136" s="2" t="str">
        <f>IFERROR(__xludf.DUMMYFUNCTION("GOOGLETRANSLATE(A6136,""en"",""hi"")"),"एक अमेरिकी मानचित्र पर संपर्क देश")</f>
        <v>एक अमेरिकी मानचित्र पर संपर्क देश</v>
      </c>
    </row>
    <row r="6137">
      <c r="A6137" s="1" t="s">
        <v>6043</v>
      </c>
      <c r="B6137" s="2" t="str">
        <f>IFERROR(__xludf.DUMMYFUNCTION("GOOGLETRANSLATE(A6137,""en"",""hi"")"),"पृथक सफेद पृष्ठभूमि पर ढाल क्रेस्ट के अंदर एक ट्राइडेंट सेट रखने वाले भगवान का चित्रण।")</f>
        <v>पृथक सफेद पृष्ठभूमि पर ढाल क्रेस्ट के अंदर एक ट्राइडेंट सेट रखने वाले भगवान का चित्रण।</v>
      </c>
    </row>
    <row r="6138">
      <c r="A6138" s="1" t="s">
        <v>6044</v>
      </c>
      <c r="B6138" s="2" t="str">
        <f>IFERROR(__xludf.DUMMYFUNCTION("GOOGLETRANSLATE(A6138,""en"",""hi"")"),"पोस्ट करने के लिए पूछने के लिए उसके कुत्ते को लकड़ी के काम से दयालुता खींचने में मदद करें।")</f>
        <v>पोस्ट करने के लिए पूछने के लिए उसके कुत्ते को लकड़ी के काम से दयालुता खींचने में मदद करें।</v>
      </c>
    </row>
    <row r="6139">
      <c r="A6139" s="1" t="s">
        <v>6045</v>
      </c>
      <c r="B6139" s="2" t="str">
        <f>IFERROR(__xludf.DUMMYFUNCTION("GOOGLETRANSLATE(A6139,""en"",""hi"")"),"राजनेता रात के खाने के दौरान मनाए जाने के दौरान बोलता है।")</f>
        <v>राजनेता रात के खाने के दौरान मनाए जाने के दौरान बोलता है।</v>
      </c>
    </row>
    <row r="6140">
      <c r="A6140" s="1" t="s">
        <v>6046</v>
      </c>
      <c r="B6140" s="2" t="str">
        <f>IFERROR(__xludf.DUMMYFUNCTION("GOOGLETRANSLATE(A6140,""en"",""hi"")"),"माप: व्यक्ति संशोधित शरीर ताकि यह उसके चरित्र के समान होगा")</f>
        <v>माप: व्यक्ति संशोधित शरीर ताकि यह उसके चरित्र के समान होगा</v>
      </c>
    </row>
    <row r="6141">
      <c r="A6141" s="1" t="s">
        <v>6047</v>
      </c>
      <c r="B6141" s="2" t="str">
        <f>IFERROR(__xludf.DUMMYFUNCTION("GOOGLETRANSLATE(A6141,""en"",""hi"")"),"परी कथा पुस्तक, कलाकार और अज्ञात तिथि के एक संस्करण के लिए चित्रण")</f>
        <v>परी कथा पुस्तक, कलाकार और अज्ञात तिथि के एक संस्करण के लिए चित्रण</v>
      </c>
    </row>
    <row r="6142">
      <c r="A6142" s="1" t="s">
        <v>6048</v>
      </c>
      <c r="B6142" s="2" t="str">
        <f>IFERROR(__xludf.DUMMYFUNCTION("GOOGLETRANSLATE(A6142,""en"",""hi"")"),"काली पृष्ठभूमि पर सिक्का")</f>
        <v>काली पृष्ठभूमि पर सिक्का</v>
      </c>
    </row>
    <row r="6143">
      <c r="A6143" s="1" t="s">
        <v>6049</v>
      </c>
      <c r="B6143" s="2" t="str">
        <f>IFERROR(__xludf.DUMMYFUNCTION("GOOGLETRANSLATE(A6143,""en"",""hi"")"),"मैं गर्म रोशनी में अकेला था, दृष्टि में ज्यादा नहीं छोड़ता लेकिन उसने उस रात को बदल दिया जब उसने मुझे यह गीत गाया।")</f>
        <v>मैं गर्म रोशनी में अकेला था, दृष्टि में ज्यादा नहीं छोड़ता लेकिन उसने उस रात को बदल दिया जब उसने मुझे यह गीत गाया।</v>
      </c>
    </row>
    <row r="6144">
      <c r="A6144" s="1" t="s">
        <v>6050</v>
      </c>
      <c r="B6144" s="2" t="str">
        <f>IFERROR(__xludf.DUMMYFUNCTION("GOOGLETRANSLATE(A6144,""en"",""hi"")"),"व्यक्ति जन्मदिन के उत्सव के लिए आता है")</f>
        <v>व्यक्ति जन्मदिन के उत्सव के लिए आता है</v>
      </c>
    </row>
    <row r="6145">
      <c r="A6145" s="1" t="s">
        <v>6051</v>
      </c>
      <c r="B6145" s="2" t="str">
        <f>IFERROR(__xludf.DUMMYFUNCTION("GOOGLETRANSLATE(A6145,""en"",""hi"")"),"उत्सुक भीड़ आज सुबह मैदान में जाने की प्रतीक्षा करें, अनजान है कि मौसम बाद में उन्हें चालू करेगा")</f>
        <v>उत्सुक भीड़ आज सुबह मैदान में जाने की प्रतीक्षा करें, अनजान है कि मौसम बाद में उन्हें चालू करेगा</v>
      </c>
    </row>
    <row r="6146">
      <c r="A6146" s="1" t="s">
        <v>6052</v>
      </c>
      <c r="B6146" s="2" t="str">
        <f>IFERROR(__xludf.DUMMYFUNCTION("GOOGLETRANSLATE(A6146,""en"",""hi"")"),"हैप्पी यंग डेट्स जिसमें पिकनिक है")</f>
        <v>हैप्पी यंग डेट्स जिसमें पिकनिक है</v>
      </c>
    </row>
    <row r="6147">
      <c r="A6147" s="1" t="s">
        <v>6053</v>
      </c>
      <c r="B6147" s="2" t="str">
        <f>IFERROR(__xludf.DUMMYFUNCTION("GOOGLETRANSLATE(A6147,""en"",""hi"")"),"दुर्लभ दृष्टि: अभिनेता ने एक हरी फसल की चोटी को रॉक किया जो शनिवार को एक एकल आउटिंग पर अपने टोन मिड्रिफ को दिखाया")</f>
        <v>दुर्लभ दृष्टि: अभिनेता ने एक हरी फसल की चोटी को रॉक किया जो शनिवार को एक एकल आउटिंग पर अपने टोन मिड्रिफ को दिखाया</v>
      </c>
    </row>
    <row r="6148">
      <c r="A6148" s="1" t="s">
        <v>6054</v>
      </c>
      <c r="B6148" s="2" t="str">
        <f>IFERROR(__xludf.DUMMYFUNCTION("GOOGLETRANSLATE(A6148,""en"",""hi"")"),"हैप्पी पका महिला फ्लोटिंग सब्जियों के साथ एक डिश पकड़े - स्टॉक फोटो #")</f>
        <v>हैप्पी पका महिला फ्लोटिंग सब्जियों के साथ एक डिश पकड़े - स्टॉक फोटो #</v>
      </c>
    </row>
    <row r="6149">
      <c r="A6149" s="1" t="s">
        <v>6055</v>
      </c>
      <c r="B6149" s="2" t="str">
        <f>IFERROR(__xludf.DUMMYFUNCTION("GOOGLETRANSLATE(A6149,""en"",""hi"")"),"एक जंगल में काले भालू और शावक चराई")</f>
        <v>एक जंगल में काले भालू और शावक चराई</v>
      </c>
    </row>
    <row r="6150">
      <c r="A6150" s="1" t="s">
        <v>6056</v>
      </c>
      <c r="B6150" s="2" t="str">
        <f>IFERROR(__xludf.DUMMYFUNCTION("GOOGLETRANSLATE(A6150,""en"",""hi"")"),"एक छोटे से पृष्ठभूमि पर फ़िर या पाइन के एक छिड़काव के साथ एक बनावट वाले पैटर्न वाले चांदी के बाउबल और दिल को बंद करें")</f>
        <v>एक छोटे से पृष्ठभूमि पर फ़िर या पाइन के एक छिड़काव के साथ एक बनावट वाले पैटर्न वाले चांदी के बाउबल और दिल को बंद करें</v>
      </c>
    </row>
    <row r="6151">
      <c r="A6151" s="1" t="s">
        <v>6057</v>
      </c>
      <c r="B6151" s="2" t="str">
        <f>IFERROR(__xludf.DUMMYFUNCTION("GOOGLETRANSLATE(A6151,""en"",""hi"")"),"मेज के चारों ओर बैठे बैठक की तस्वीरें")</f>
        <v>मेज के चारों ओर बैठे बैठक की तस्वीरें</v>
      </c>
    </row>
    <row r="6152">
      <c r="A6152" s="1" t="s">
        <v>6058</v>
      </c>
      <c r="B6152" s="2" t="str">
        <f>IFERROR(__xludf.DUMMYFUNCTION("GOOGLETRANSLATE(A6152,""en"",""hi"")"),"एक सफेद हेलमेट और व्यक्ति में")</f>
        <v>एक सफेद हेलमेट और व्यक्ति में</v>
      </c>
    </row>
    <row r="6153">
      <c r="A6153" s="1" t="s">
        <v>6059</v>
      </c>
      <c r="B6153" s="2" t="str">
        <f>IFERROR(__xludf.DUMMYFUNCTION("GOOGLETRANSLATE(A6153,""en"",""hi"")"),"निजी पूल के साथ विला, बंदरगाह से स्थानांतरण सहित")</f>
        <v>निजी पूल के साथ विला, बंदरगाह से स्थानांतरण सहित</v>
      </c>
    </row>
    <row r="6154">
      <c r="A6154" s="1" t="s">
        <v>6060</v>
      </c>
      <c r="B6154" s="2" t="str">
        <f>IFERROR(__xludf.DUMMYFUNCTION("GOOGLETRANSLATE(A6154,""en"",""hi"")"),"इस दरवाजे में प्रकाश की मात्रा को प्यार करें!")</f>
        <v>इस दरवाजे में प्रकाश की मात्रा को प्यार करें!</v>
      </c>
    </row>
    <row r="6155">
      <c r="A6155" s="1" t="s">
        <v>6061</v>
      </c>
      <c r="B6155" s="2" t="str">
        <f>IFERROR(__xludf.DUMMYFUNCTION("GOOGLETRANSLATE(A6155,""en"",""hi"")"),"मम का रंगीन सलाद - आंखों के लिए कैंडी।")</f>
        <v>मम का रंगीन सलाद - आंखों के लिए कैंडी।</v>
      </c>
    </row>
    <row r="6156">
      <c r="A6156" s="1" t="s">
        <v>6062</v>
      </c>
      <c r="B6156" s="2" t="str">
        <f>IFERROR(__xludf.DUMMYFUNCTION("GOOGLETRANSLATE(A6156,""en"",""hi"")"),"एक घर के बाहर पश्चिमी ईसाई अवकाश")</f>
        <v>एक घर के बाहर पश्चिमी ईसाई अवकाश</v>
      </c>
    </row>
    <row r="6157">
      <c r="A6157" s="1" t="s">
        <v>6063</v>
      </c>
      <c r="B6157" s="2" t="str">
        <f>IFERROR(__xludf.DUMMYFUNCTION("GOOGLETRANSLATE(A6157,""en"",""hi"")"),"पृष्ठभूमि में सूर्यास्त के साथ सड़क पर ट्रक।")</f>
        <v>पृष्ठभूमि में सूर्यास्त के साथ सड़क पर ट्रक।</v>
      </c>
    </row>
    <row r="6158">
      <c r="A6158" s="1" t="s">
        <v>6064</v>
      </c>
      <c r="B6158" s="2" t="str">
        <f>IFERROR(__xludf.DUMMYFUNCTION("GOOGLETRANSLATE(A6158,""en"",""hi"")"),"वसंत ऋतु में समुद्र तट से नंगे पेड़")</f>
        <v>वसंत ऋतु में समुद्र तट से नंगे पेड़</v>
      </c>
    </row>
    <row r="6159">
      <c r="A6159" s="1" t="s">
        <v>6065</v>
      </c>
      <c r="B6159" s="2" t="str">
        <f>IFERROR(__xludf.DUMMYFUNCTION("GOOGLETRANSLATE(A6159,""en"",""hi"")"),"परीक्षण 10 और बच्चों के लिए डिज़ाइन किया गया है ... क्या आप इसे पास कर सकते हैं?")</f>
        <v>परीक्षण 10 और बच्चों के लिए डिज़ाइन किया गया है ... क्या आप इसे पास कर सकते हैं?</v>
      </c>
    </row>
    <row r="6160">
      <c r="A6160" s="1" t="s">
        <v>6066</v>
      </c>
      <c r="B6160" s="2" t="str">
        <f>IFERROR(__xludf.DUMMYFUNCTION("GOOGLETRANSLATE(A6160,""en"",""hi"")"),"एक संकेत धारण करने वाला एक फ्लेमिंगो का कार्टून चित्रण")</f>
        <v>एक संकेत धारण करने वाला एक फ्लेमिंगो का कार्टून चित्रण</v>
      </c>
    </row>
    <row r="6161">
      <c r="A6161" s="1" t="s">
        <v>6067</v>
      </c>
      <c r="B6161" s="2" t="str">
        <f>IFERROR(__xludf.DUMMYFUNCTION("GOOGLETRANSLATE(A6161,""en"",""hi"")"),"फ़ाइल - फ़ाइल फोटो, फुटबॉल टीम के प्रशिक्षण शिविर में अभ्यास में भाग लेती है।")</f>
        <v>फ़ाइल - फ़ाइल फोटो, फुटबॉल टीम के प्रशिक्षण शिविर में अभ्यास में भाग लेती है।</v>
      </c>
    </row>
    <row r="6162">
      <c r="A6162" s="1" t="s">
        <v>6068</v>
      </c>
      <c r="B6162" s="2" t="str">
        <f>IFERROR(__xludf.DUMMYFUNCTION("GOOGLETRANSLATE(A6162,""en"",""hi"")"),"इस रविवार को बोर्ड भर में खुले घर!")</f>
        <v>इस रविवार को बोर्ड भर में खुले घर!</v>
      </c>
    </row>
    <row r="6163">
      <c r="A6163" s="1" t="s">
        <v>6069</v>
      </c>
      <c r="B6163" s="2" t="str">
        <f>IFERROR(__xludf.DUMMYFUNCTION("GOOGLETRANSLATE(A6163,""en"",""hi"")"),"संयंत्र जीवन खुद को बांध के किनारे पर स्थापित करने के लिए शुरू होता है")</f>
        <v>संयंत्र जीवन खुद को बांध के किनारे पर स्थापित करने के लिए शुरू होता है</v>
      </c>
    </row>
    <row r="6164">
      <c r="A6164" s="1" t="s">
        <v>6070</v>
      </c>
      <c r="B6164" s="2" t="str">
        <f>IFERROR(__xludf.DUMMYFUNCTION("GOOGLETRANSLATE(A6164,""en"",""hi"")"),"बैंक पर पुराने कॉटेज")</f>
        <v>बैंक पर पुराने कॉटेज</v>
      </c>
    </row>
    <row r="6165">
      <c r="A6165" s="1" t="s">
        <v>6071</v>
      </c>
      <c r="B6165" s="2" t="str">
        <f>IFERROR(__xludf.DUMMYFUNCTION("GOOGLETRANSLATE(A6165,""en"",""hi"")"),"व्यक्ति में व्यक्ति के साथ एक ट्रेन")</f>
        <v>व्यक्ति में व्यक्ति के साथ एक ट्रेन</v>
      </c>
    </row>
    <row r="6166">
      <c r="A6166" s="1" t="s">
        <v>6072</v>
      </c>
      <c r="B6166" s="2" t="str">
        <f>IFERROR(__xludf.DUMMYFUNCTION("GOOGLETRANSLATE(A6166,""en"",""hi"")"),"प्यारा यंग ओरंगुटन एक पत्ती पर भोजन")</f>
        <v>प्यारा यंग ओरंगुटन एक पत्ती पर भोजन</v>
      </c>
    </row>
    <row r="6167">
      <c r="A6167" s="1" t="s">
        <v>6073</v>
      </c>
      <c r="B6167" s="2" t="str">
        <f>IFERROR(__xludf.DUMMYFUNCTION("GOOGLETRANSLATE(A6167,""en"",""hi"")"),"युवा व्यापार आदमी पीठ पर सहकर्मियों के साथ सोच रहा था")</f>
        <v>युवा व्यापार आदमी पीठ पर सहकर्मियों के साथ सोच रहा था</v>
      </c>
    </row>
    <row r="6168">
      <c r="A6168" s="1" t="s">
        <v>6074</v>
      </c>
      <c r="B6168" s="2" t="str">
        <f>IFERROR(__xludf.DUMMYFUNCTION("GOOGLETRANSLATE(A6168,""en"",""hi"")"),"एक ऐतिहासिक पेड़ शरद ऋतु पर सातिवा ट्रंक और नई वृद्धि")</f>
        <v>एक ऐतिहासिक पेड़ शरद ऋतु पर सातिवा ट्रंक और नई वृद्धि</v>
      </c>
    </row>
    <row r="6169">
      <c r="A6169" s="1" t="s">
        <v>6075</v>
      </c>
      <c r="B6169" s="2" t="str">
        <f>IFERROR(__xludf.DUMMYFUNCTION("GOOGLETRANSLATE(A6169,""en"",""hi"")"),"स्टार सिलाई के पीछे की तरफ वास्तव में वास्तव में अच्छा लग रहा है।")</f>
        <v>स्टार सिलाई के पीछे की तरफ वास्तव में वास्तव में अच्छा लग रहा है।</v>
      </c>
    </row>
    <row r="6170">
      <c r="A6170" s="1" t="s">
        <v>6076</v>
      </c>
      <c r="B6170" s="2" t="str">
        <f>IFERROR(__xludf.DUMMYFUNCTION("GOOGLETRANSLATE(A6170,""en"",""hi"")"),"कोच का कोच क्लब के पहले प्रशिक्षण सत्र के दौरान एथलीट के साथ वार्ता करता है।")</f>
        <v>कोच का कोच क्लब के पहले प्रशिक्षण सत्र के दौरान एथलीट के साथ वार्ता करता है।</v>
      </c>
    </row>
    <row r="6171">
      <c r="A6171" s="1" t="s">
        <v>6077</v>
      </c>
      <c r="B6171" s="2" t="str">
        <f>IFERROR(__xludf.DUMMYFUNCTION("GOOGLETRANSLATE(A6171,""en"",""hi"")"),"ब्राउन पृष्ठभूमि के साथ महीने के लिए एक स्टाइलिश चमकदार पाठ का वेक्टर चित्रण।")</f>
        <v>ब्राउन पृष्ठभूमि के साथ महीने के लिए एक स्टाइलिश चमकदार पाठ का वेक्टर चित्रण।</v>
      </c>
    </row>
    <row r="6172">
      <c r="A6172" s="1" t="s">
        <v>6078</v>
      </c>
      <c r="B6172" s="2" t="str">
        <f>IFERROR(__xludf.DUMMYFUNCTION("GOOGLETRANSLATE(A6172,""en"",""hi"")"),"एक आदमी एक आरामदायक कमरे में एक हरे रंग की स्क्रीन के साथ एक टीवी देखता है और मनाने के लिए शुरू होता है")</f>
        <v>एक आदमी एक आरामदायक कमरे में एक हरे रंग की स्क्रीन के साथ एक टीवी देखता है और मनाने के लिए शुरू होता है</v>
      </c>
    </row>
    <row r="6173">
      <c r="A6173" s="1" t="s">
        <v>6079</v>
      </c>
      <c r="B6173" s="2" t="str">
        <f>IFERROR(__xludf.DUMMYFUNCTION("GOOGLETRANSLATE(A6173,""en"",""hi"")"),"संगठन नेता ने वास्तव में अपनी मां को सुझाव दिया कि वह दान के लिए धन जुटाने के लिए अपने कुछ कपड़े बेचती है।")</f>
        <v>संगठन नेता ने वास्तव में अपनी मां को सुझाव दिया कि वह दान के लिए धन जुटाने के लिए अपने कुछ कपड़े बेचती है।</v>
      </c>
    </row>
    <row r="6174">
      <c r="A6174" s="1" t="s">
        <v>6080</v>
      </c>
      <c r="B6174" s="2" t="str">
        <f>IFERROR(__xludf.DUMMYFUNCTION("GOOGLETRANSLATE(A6174,""en"",""hi"")"),"व्यक्ति को खेल में वापस पाने की उम्मीद में गहरा दिखता है")</f>
        <v>व्यक्ति को खेल में वापस पाने की उम्मीद में गहरा दिखता है</v>
      </c>
    </row>
    <row r="6175">
      <c r="A6175" s="1" t="s">
        <v>6081</v>
      </c>
      <c r="B6175" s="2" t="str">
        <f>IFERROR(__xludf.DUMMYFUNCTION("GOOGLETRANSLATE(A6175,""en"",""hi"")"),"व्यक्ति मंच पर एक लाइव ऑर्केस्ट्रा के साथ प्रदर्शन करता है")</f>
        <v>व्यक्ति मंच पर एक लाइव ऑर्केस्ट्रा के साथ प्रदर्शन करता है</v>
      </c>
    </row>
    <row r="6176">
      <c r="A6176" s="1" t="s">
        <v>6082</v>
      </c>
      <c r="B6176" s="2" t="str">
        <f>IFERROR(__xludf.DUMMYFUNCTION("GOOGLETRANSLATE(A6176,""en"",""hi"")"),"सफल व्यवसायी लक्ष्य में डार्ट फेंक रहा है।")</f>
        <v>सफल व्यवसायी लक्ष्य में डार्ट फेंक रहा है।</v>
      </c>
    </row>
    <row r="6177">
      <c r="A6177" s="1" t="s">
        <v>6083</v>
      </c>
      <c r="B6177" s="2" t="str">
        <f>IFERROR(__xludf.DUMMYFUNCTION("GOOGLETRANSLATE(A6177,""en"",""hi"")"),"एक चाकू और एक कांटा के साथ एक अलग बैंक नोट का चित्रण")</f>
        <v>एक चाकू और एक कांटा के साथ एक अलग बैंक नोट का चित्रण</v>
      </c>
    </row>
    <row r="6178">
      <c r="A6178" s="1" t="s">
        <v>6084</v>
      </c>
      <c r="B6178" s="2" t="str">
        <f>IFERROR(__xludf.DUMMYFUNCTION("GOOGLETRANSLATE(A6178,""en"",""hi"")"),"पत्थर से बने एक शिशुओं का मनके कंगन")</f>
        <v>पत्थर से बने एक शिशुओं का मनके कंगन</v>
      </c>
    </row>
    <row r="6179">
      <c r="A6179" s="1" t="s">
        <v>6085</v>
      </c>
      <c r="B6179" s="2" t="str">
        <f>IFERROR(__xludf.DUMMYFUNCTION("GOOGLETRANSLATE(A6179,""en"",""hi"")"),"घटना ए / डब्ल्यू के दौरान शो के लिए सामने की पंक्ति में संगीत वीडियो कलाकार और सेलिब्रिटी पॉज़।")</f>
        <v>घटना ए / डब्ल्यू के दौरान शो के लिए सामने की पंक्ति में संगीत वीडियो कलाकार और सेलिब्रिटी पॉज़।</v>
      </c>
    </row>
    <row r="6180">
      <c r="A6180" s="1" t="s">
        <v>6086</v>
      </c>
      <c r="B6180" s="2" t="str">
        <f>IFERROR(__xludf.DUMMYFUNCTION("GOOGLETRANSLATE(A6180,""en"",""hi"")"),"रसोई में रंग - सर्वोत्तम उदाहरण।")</f>
        <v>रसोई में रंग - सर्वोत्तम उदाहरण।</v>
      </c>
    </row>
    <row r="6181">
      <c r="A6181" s="1" t="s">
        <v>6087</v>
      </c>
      <c r="B6181" s="2" t="str">
        <f>IFERROR(__xludf.DUMMYFUNCTION("GOOGLETRANSLATE(A6181,""en"",""hi"")"),"एक कवि द्वारा रंगमंच अभिनेता का चित्रण")</f>
        <v>एक कवि द्वारा रंगमंच अभिनेता का चित्रण</v>
      </c>
    </row>
    <row r="6182">
      <c r="A6182" s="1" t="s">
        <v>6088</v>
      </c>
      <c r="B6182" s="2" t="str">
        <f>IFERROR(__xludf.DUMMYFUNCTION("GOOGLETRANSLATE(A6182,""en"",""hi"")"),"एक उत्सुक कोई लिली तालाब की सतह के ऊपर अपना सिर उठाता है।")</f>
        <v>एक उत्सुक कोई लिली तालाब की सतह के ऊपर अपना सिर उठाता है।</v>
      </c>
    </row>
    <row r="6183">
      <c r="A6183" s="1" t="s">
        <v>4003</v>
      </c>
      <c r="B6183" s="2" t="str">
        <f>IFERROR(__xludf.DUMMYFUNCTION("GOOGLETRANSLATE(A6183,""en"",""hi"")"),"स्कूल में स्नातक से छवियां।")</f>
        <v>स्कूल में स्नातक से छवियां।</v>
      </c>
    </row>
    <row r="6184">
      <c r="A6184" s="1" t="s">
        <v>6089</v>
      </c>
      <c r="B6184" s="2" t="str">
        <f>IFERROR(__xludf.DUMMYFUNCTION("GOOGLETRANSLATE(A6184,""en"",""hi"")"),"एक चट्टान गठन जो एक चेहरे या ट्रोल की तरह दिखता है")</f>
        <v>एक चट्टान गठन जो एक चेहरे या ट्रोल की तरह दिखता है</v>
      </c>
    </row>
    <row r="6185">
      <c r="A6185" s="1" t="s">
        <v>6090</v>
      </c>
      <c r="B6185" s="2" t="str">
        <f>IFERROR(__xludf.DUMMYFUNCTION("GOOGLETRANSLATE(A6185,""en"",""hi"")"),"पॉप कलाकार ने प्रीमियर में आयोजित किया")</f>
        <v>पॉप कलाकार ने प्रीमियर में आयोजित किया</v>
      </c>
    </row>
    <row r="6186">
      <c r="A6186" s="1" t="s">
        <v>6091</v>
      </c>
      <c r="B6186" s="2" t="str">
        <f>IFERROR(__xludf.DUMMYFUNCTION("GOOGLETRANSLATE(A6186,""en"",""hi"")"),"छुट्टियों पर क्या पहनना है: एक चमड़े की स्कर्ट")</f>
        <v>छुट्टियों पर क्या पहनना है: एक चमड़े की स्कर्ट</v>
      </c>
    </row>
    <row r="6187">
      <c r="A6187" s="1" t="s">
        <v>6092</v>
      </c>
      <c r="B6187" s="2" t="str">
        <f>IFERROR(__xludf.DUMMYFUNCTION("GOOGLETRANSLATE(A6187,""en"",""hi"")"),"त्यौहार के दौरान स्टालों की बहुत सारी स्टालों को लाइन करती है।")</f>
        <v>त्यौहार के दौरान स्टालों की बहुत सारी स्टालों को लाइन करती है।</v>
      </c>
    </row>
    <row r="6188">
      <c r="A6188" s="1" t="s">
        <v>6093</v>
      </c>
      <c r="B6188" s="2" t="str">
        <f>IFERROR(__xludf.DUMMYFUNCTION("GOOGLETRANSLATE(A6188,""en"",""hi"")"),"एक महिला एक दुकान से पहले चलती है जहां इसके सामने सड़कों को झंडे से सजाया जाता है।")</f>
        <v>एक महिला एक दुकान से पहले चलती है जहां इसके सामने सड़कों को झंडे से सजाया जाता है।</v>
      </c>
    </row>
    <row r="6189">
      <c r="A6189" s="1" t="s">
        <v>6094</v>
      </c>
      <c r="B6189" s="2" t="str">
        <f>IFERROR(__xludf.DUMMYFUNCTION("GOOGLETRANSLATE(A6189,""en"",""hi"")"),"तेल चित्रकला के रूप में डिजिटल कला शरद परिदृश्य।")</f>
        <v>तेल चित्रकला के रूप में डिजिटल कला शरद परिदृश्य।</v>
      </c>
    </row>
    <row r="6190">
      <c r="A6190" s="1" t="s">
        <v>6095</v>
      </c>
      <c r="B6190" s="2" t="str">
        <f>IFERROR(__xludf.DUMMYFUNCTION("GOOGLETRANSLATE(A6190,""en"",""hi"")"),"अभिनेता के प्रीमियर के मौसम में आता है")</f>
        <v>अभिनेता के प्रीमियर के मौसम में आता है</v>
      </c>
    </row>
    <row r="6191">
      <c r="A6191" s="1" t="s">
        <v>6096</v>
      </c>
      <c r="B6191" s="2" t="str">
        <f>IFERROR(__xludf.DUMMYFUNCTION("GOOGLETRANSLATE(A6191,""en"",""hi"")"),"अग्निशामक, सौंपा, एक विमान के एक नकली खोल से बाहर निकलें")</f>
        <v>अग्निशामक, सौंपा, एक विमान के एक नकली खोल से बाहर निकलें</v>
      </c>
    </row>
    <row r="6192">
      <c r="A6192" s="1" t="s">
        <v>6097</v>
      </c>
      <c r="B6192" s="2" t="str">
        <f>IFERROR(__xludf.DUMMYFUNCTION("GOOGLETRANSLATE(A6192,""en"",""hi"")"),"घर में खिड़की से स्मार्टफोन का उपयोग करने वाला युवक")</f>
        <v>घर में खिड़की से स्मार्टफोन का उपयोग करने वाला युवक</v>
      </c>
    </row>
    <row r="6193">
      <c r="A6193" s="1" t="s">
        <v>6098</v>
      </c>
      <c r="B6193" s="2" t="str">
        <f>IFERROR(__xludf.DUMMYFUNCTION("GOOGLETRANSLATE(A6193,""en"",""hi"")"),"अपने नए दोस्तों के साथ पार्क में व्यक्ति")</f>
        <v>अपने नए दोस्तों के साथ पार्क में व्यक्ति</v>
      </c>
    </row>
    <row r="6194">
      <c r="A6194" s="1" t="s">
        <v>6099</v>
      </c>
      <c r="B6194" s="2" t="str">
        <f>IFERROR(__xludf.DUMMYFUNCTION("GOOGLETRANSLATE(A6194,""en"",""hi"")"),"माँ और मैं विचारों का प्रयोग करता हूं।")</f>
        <v>माँ और मैं विचारों का प्रयोग करता हूं।</v>
      </c>
    </row>
    <row r="6195">
      <c r="A6195" s="1" t="s">
        <v>6100</v>
      </c>
      <c r="B6195" s="2" t="str">
        <f>IFERROR(__xludf.DUMMYFUNCTION("GOOGLETRANSLATE(A6195,""en"",""hi"")"),"हार्ड रॉक कलाकार के हार्ड रॉक कलाकार प्रदर्शन करते हैं")</f>
        <v>हार्ड रॉक कलाकार के हार्ड रॉक कलाकार प्रदर्शन करते हैं</v>
      </c>
    </row>
    <row r="6196">
      <c r="A6196" s="1" t="s">
        <v>6101</v>
      </c>
      <c r="B6196" s="2" t="str">
        <f>IFERROR(__xludf.DUMMYFUNCTION("GOOGLETRANSLATE(A6196,""en"",""hi"")"),"दुनिया का 3 डी मानचित्र छाया के साथ अलग")</f>
        <v>दुनिया का 3 डी मानचित्र छाया के साथ अलग</v>
      </c>
    </row>
    <row r="6197">
      <c r="A6197" s="1" t="s">
        <v>6102</v>
      </c>
      <c r="B6197" s="2" t="str">
        <f>IFERROR(__xludf.DUMMYFUNCTION("GOOGLETRANSLATE(A6197,""en"",""hi"")"),"एक पत्ती की छोटी जल रंग पेंटिंग")</f>
        <v>एक पत्ती की छोटी जल रंग पेंटिंग</v>
      </c>
    </row>
    <row r="6198">
      <c r="A6198" s="1" t="s">
        <v>6103</v>
      </c>
      <c r="B6198" s="2" t="str">
        <f>IFERROR(__xludf.DUMMYFUNCTION("GOOGLETRANSLATE(A6198,""en"",""hi"")"),"व्यक्ति डरावनी टीवी कार्यक्रम के साथ poses")</f>
        <v>व्यक्ति डरावनी टीवी कार्यक्रम के साथ poses</v>
      </c>
    </row>
    <row r="6199">
      <c r="A6199" s="1" t="s">
        <v>6104</v>
      </c>
      <c r="B6199" s="2" t="str">
        <f>IFERROR(__xludf.DUMMYFUNCTION("GOOGLETRANSLATE(A6199,""en"",""hi"")"),"शादी के गाउन का एक खेल")</f>
        <v>शादी के गाउन का एक खेल</v>
      </c>
    </row>
    <row r="6200">
      <c r="A6200" s="1" t="s">
        <v>6105</v>
      </c>
      <c r="B6200" s="2" t="str">
        <f>IFERROR(__xludf.DUMMYFUNCTION("GOOGLETRANSLATE(A6200,""en"",""hi"")"),"एक मोसी के पेड़ के नीचे बहने वाले जंगल में धारा")</f>
        <v>एक मोसी के पेड़ के नीचे बहने वाले जंगल में धारा</v>
      </c>
    </row>
    <row r="6201">
      <c r="A6201" s="1" t="s">
        <v>5787</v>
      </c>
      <c r="B6201" s="2" t="str">
        <f>IFERROR(__xludf.DUMMYFUNCTION("GOOGLETRANSLATE(A6201,""en"",""hi"")"),"छवि में हो सकता है: व्यक्ति, मंच पर, एक संगीत वाद्ययंत्र और गिटार बजाना")</f>
        <v>छवि में हो सकता है: व्यक्ति, मंच पर, एक संगीत वाद्ययंत्र और गिटार बजाना</v>
      </c>
    </row>
    <row r="6202">
      <c r="A6202" s="1" t="s">
        <v>6106</v>
      </c>
      <c r="B6202" s="2" t="str">
        <f>IFERROR(__xludf.DUMMYFUNCTION("GOOGLETRANSLATE(A6202,""en"",""hi"")"),"लोग # बसों को प्रस्थान करने की प्रतीक्षा करें।")</f>
        <v>लोग # बसों को प्रस्थान करने की प्रतीक्षा करें।</v>
      </c>
    </row>
    <row r="6203">
      <c r="A6203" s="1" t="s">
        <v>6107</v>
      </c>
      <c r="B6203" s="2" t="str">
        <f>IFERROR(__xludf.DUMMYFUNCTION("GOOGLETRANSLATE(A6203,""en"",""hi"")"),"फव्वारे एक पूल में ध्वनि और डिजाइन दोनों जोड़ सकते हैं, इसे यार्ड के लिए एक बड़ी पानी की सुविधा में बदल सकते हैं।")</f>
        <v>फव्वारे एक पूल में ध्वनि और डिजाइन दोनों जोड़ सकते हैं, इसे यार्ड के लिए एक बड़ी पानी की सुविधा में बदल सकते हैं।</v>
      </c>
    </row>
    <row r="6204">
      <c r="A6204" s="1" t="s">
        <v>6108</v>
      </c>
      <c r="B6204" s="2" t="str">
        <f>IFERROR(__xludf.DUMMYFUNCTION("GOOGLETRANSLATE(A6204,""en"",""hi"")"),"रात में स्काईलाइन का दृश्य")</f>
        <v>रात में स्काईलाइन का दृश्य</v>
      </c>
    </row>
    <row r="6205">
      <c r="A6205" s="1" t="s">
        <v>3356</v>
      </c>
      <c r="B6205" s="2" t="str">
        <f>IFERROR(__xludf.DUMMYFUNCTION("GOOGLETRANSLATE(A6205,""en"",""hi"")"),"ग्लास बनाने के लिए अपने फूल व्यवस्था के साथ अतिरिक्त मील कैसे जाओ")</f>
        <v>ग्लास बनाने के लिए अपने फूल व्यवस्था के साथ अतिरिक्त मील कैसे जाओ</v>
      </c>
    </row>
    <row r="6206">
      <c r="A6206" s="1" t="s">
        <v>6109</v>
      </c>
      <c r="B6206" s="2" t="str">
        <f>IFERROR(__xludf.DUMMYFUNCTION("GOOGLETRANSLATE(A6206,""en"",""hi"")"),"समुद्र के पानी में लाल छुट्टी")</f>
        <v>समुद्र के पानी में लाल छुट्टी</v>
      </c>
    </row>
    <row r="6207">
      <c r="A6207" s="1" t="s">
        <v>6110</v>
      </c>
      <c r="B6207" s="2" t="str">
        <f>IFERROR(__xludf.DUMMYFUNCTION("GOOGLETRANSLATE(A6207,""en"",""hi"")"),"एक नोमाड सुबह में भेड़ और बकरियों के झुंड को इकट्ठा करता है")</f>
        <v>एक नोमाड सुबह में भेड़ और बकरियों के झुंड को इकट्ठा करता है</v>
      </c>
    </row>
    <row r="6208">
      <c r="A6208" s="1" t="s">
        <v>6111</v>
      </c>
      <c r="B6208" s="2" t="str">
        <f>IFERROR(__xludf.DUMMYFUNCTION("GOOGLETRANSLATE(A6208,""en"",""hi"")"),"महिला एक नौकरी मेले में लोगो असर वाले संकेत से पहले चलती है।")</f>
        <v>महिला एक नौकरी मेले में लोगो असर वाले संकेत से पहले चलती है।</v>
      </c>
    </row>
    <row r="6209">
      <c r="A6209" s="1" t="s">
        <v>6112</v>
      </c>
      <c r="B6209" s="2" t="str">
        <f>IFERROR(__xludf.DUMMYFUNCTION("GOOGLETRANSLATE(A6209,""en"",""hi"")"),"फुटबॉल खिलाड़ी के सम्मान में मूर्ति")</f>
        <v>फुटबॉल खिलाड़ी के सम्मान में मूर्ति</v>
      </c>
    </row>
    <row r="6210">
      <c r="A6210" s="1" t="s">
        <v>6113</v>
      </c>
      <c r="B6210" s="2" t="str">
        <f>IFERROR(__xludf.DUMMYFUNCTION("GOOGLETRANSLATE(A6210,""en"",""hi"")"),"व्यक्तियों का विस्तृत घोंसला")</f>
        <v>व्यक्तियों का विस्तृत घोंसला</v>
      </c>
    </row>
    <row r="6211">
      <c r="A6211" s="1" t="s">
        <v>6114</v>
      </c>
      <c r="B6211" s="2" t="str">
        <f>IFERROR(__xludf.DUMMYFUNCTION("GOOGLETRANSLATE(A6211,""en"",""hi"")"),"भाग्यशाली लड़की: स्वीकार किया कि उस व्यक्ति को इस वर्ष जमे हुए थीम वाले उपहारों के साथ इलाज किया जा रहा था क्योंकि वह एनिमेटेड फिल्म का एक बड़ा प्रशंसक है")</f>
        <v>भाग्यशाली लड़की: स्वीकार किया कि उस व्यक्ति को इस वर्ष जमे हुए थीम वाले उपहारों के साथ इलाज किया जा रहा था क्योंकि वह एनिमेटेड फिल्म का एक बड़ा प्रशंसक है</v>
      </c>
    </row>
    <row r="6212">
      <c r="A6212" s="1" t="s">
        <v>6115</v>
      </c>
      <c r="B6212" s="2" t="str">
        <f>IFERROR(__xludf.DUMMYFUNCTION("GOOGLETRANSLATE(A6212,""en"",""hi"")"),"पानी के तत्व को जोड़कर आंतरिक और कार्निवल मास्क, काले रंग की पृष्ठभूमि पर अलग।")</f>
        <v>पानी के तत्व को जोड़कर आंतरिक और कार्निवल मास्क, काले रंग की पृष्ठभूमि पर अलग।</v>
      </c>
    </row>
    <row r="6213">
      <c r="A6213" s="1" t="s">
        <v>6116</v>
      </c>
      <c r="B6213" s="2" t="str">
        <f>IFERROR(__xludf.DUMMYFUNCTION("GOOGLETRANSLATE(A6213,""en"",""hi"")"),"एक गैस स्टेशन पर पीले कैब को भरना")</f>
        <v>एक गैस स्टेशन पर पीले कैब को भरना</v>
      </c>
    </row>
    <row r="6214">
      <c r="A6214" s="1" t="s">
        <v>6117</v>
      </c>
      <c r="B6214" s="2" t="str">
        <f>IFERROR(__xludf.DUMMYFUNCTION("GOOGLETRANSLATE(A6214,""en"",""hi"")"),"व्यक्ति घटना में दर्शकों को संबोधित करता है।")</f>
        <v>व्यक्ति घटना में दर्शकों को संबोधित करता है।</v>
      </c>
    </row>
    <row r="6215">
      <c r="A6215" s="1" t="s">
        <v>6118</v>
      </c>
      <c r="B6215" s="2" t="str">
        <f>IFERROR(__xludf.DUMMYFUNCTION("GOOGLETRANSLATE(A6215,""en"",""hi"")"),"एथलीट मैच के दौरान एक गोल के लिए गेंद को मारता है।")</f>
        <v>एथलीट मैच के दौरान एक गोल के लिए गेंद को मारता है।</v>
      </c>
    </row>
    <row r="6216">
      <c r="A6216" s="1" t="s">
        <v>6119</v>
      </c>
      <c r="B6216" s="2" t="str">
        <f>IFERROR(__xludf.DUMMYFUNCTION("GOOGLETRANSLATE(A6216,""en"",""hi"")"),"अभिनेता एक विशेष स्क्रीनिंग में भाग लेता है")</f>
        <v>अभिनेता एक विशेष स्क्रीनिंग में भाग लेता है</v>
      </c>
    </row>
    <row r="6217">
      <c r="A6217" s="1" t="s">
        <v>6120</v>
      </c>
      <c r="B6217" s="2" t="str">
        <f>IFERROR(__xludf.DUMMYFUNCTION("GOOGLETRANSLATE(A6217,""en"",""hi"")"),"ब्याज का व्यक्ति कॉन्सर्ट की पुरस्कार श्रृंखला के हिस्से के रूप में मंच पर प्रदर्शन करता है")</f>
        <v>ब्याज का व्यक्ति कॉन्सर्ट की पुरस्कार श्रृंखला के हिस्से के रूप में मंच पर प्रदर्शन करता है</v>
      </c>
    </row>
    <row r="6218">
      <c r="A6218" s="1" t="s">
        <v>6121</v>
      </c>
      <c r="B6218" s="2" t="str">
        <f>IFERROR(__xludf.DUMMYFUNCTION("GOOGLETRANSLATE(A6218,""en"",""hi"")"),"एक ट्रेन के बाद नुकसान पटरियों से बाहर चला गया।")</f>
        <v>एक ट्रेन के बाद नुकसान पटरियों से बाहर चला गया।</v>
      </c>
    </row>
    <row r="6219">
      <c r="A6219" s="1" t="s">
        <v>6122</v>
      </c>
      <c r="B6219" s="2" t="str">
        <f>IFERROR(__xludf.DUMMYFUNCTION("GOOGLETRANSLATE(A6219,""en"",""hi"")"),"ग्रीटिंग कार्ड के लिए वेक्टर चित्रण, बटन के साथ पहने क्रिसमस ट्री")</f>
        <v>ग्रीटिंग कार्ड के लिए वेक्टर चित्रण, बटन के साथ पहने क्रिसमस ट्री</v>
      </c>
    </row>
    <row r="6220">
      <c r="A6220" s="1" t="s">
        <v>6123</v>
      </c>
      <c r="B6220" s="2" t="str">
        <f>IFERROR(__xludf.DUMMYFUNCTION("GOOGLETRANSLATE(A6220,""en"",""hi"")"),"शीतकालीन दिन पर घर का बना मसालेदार जौ और सब्जी का सूप के स्टीमिंग हॉट कटोरे से बेहतर कुछ भी नहीं है।")</f>
        <v>शीतकालीन दिन पर घर का बना मसालेदार जौ और सब्जी का सूप के स्टीमिंग हॉट कटोरे से बेहतर कुछ भी नहीं है।</v>
      </c>
    </row>
    <row r="6221">
      <c r="A6221" s="1" t="s">
        <v>6124</v>
      </c>
      <c r="B6221" s="2" t="str">
        <f>IFERROR(__xludf.DUMMYFUNCTION("GOOGLETRANSLATE(A6221,""en"",""hi"")"),"वॉक पर घर")</f>
        <v>वॉक पर घर</v>
      </c>
    </row>
    <row r="6222">
      <c r="A6222" s="1" t="s">
        <v>6125</v>
      </c>
      <c r="B6222" s="2" t="str">
        <f>IFERROR(__xludf.DUMMYFUNCTION("GOOGLETRANSLATE(A6222,""en"",""hi"")"),"पुलिस ने कहा कि फिल्म चरित्र ने सोमवार को रेड स्पोर्ट्स कार को नदी में घुमाया।")</f>
        <v>पुलिस ने कहा कि फिल्म चरित्र ने सोमवार को रेड स्पोर्ट्स कार को नदी में घुमाया।</v>
      </c>
    </row>
    <row r="6223">
      <c r="A6223" s="1" t="s">
        <v>6126</v>
      </c>
      <c r="B6223" s="2" t="str">
        <f>IFERROR(__xludf.DUMMYFUNCTION("GOOGLETRANSLATE(A6223,""en"",""hi"")"),"कार्टून: न्यायाधीश की वापसी!")</f>
        <v>कार्टून: न्यायाधीश की वापसी!</v>
      </c>
    </row>
    <row r="6224">
      <c r="A6224" s="1" t="s">
        <v>6127</v>
      </c>
      <c r="B6224" s="2" t="str">
        <f>IFERROR(__xludf.DUMMYFUNCTION("GOOGLETRANSLATE(A6224,""en"",""hi"")"),"इमारत की बड़ी और छोटी वॉल्यूम क्रमशः समुद्री और रेल मार्ग वास्तुकला पर आकर्षित करती है।")</f>
        <v>इमारत की बड़ी और छोटी वॉल्यूम क्रमशः समुद्री और रेल मार्ग वास्तुकला पर आकर्षित करती है।</v>
      </c>
    </row>
    <row r="6225">
      <c r="A6225" s="1" t="s">
        <v>6128</v>
      </c>
      <c r="B6225" s="2" t="str">
        <f>IFERROR(__xludf.DUMMYFUNCTION("GOOGLETRANSLATE(A6225,""en"",""hi"")"),"जंगल में एक लकड़ी का पुल")</f>
        <v>जंगल में एक लकड़ी का पुल</v>
      </c>
    </row>
    <row r="6226">
      <c r="A6226" s="1" t="s">
        <v>6129</v>
      </c>
      <c r="B6226" s="2" t="str">
        <f>IFERROR(__xludf.DUMMYFUNCTION("GOOGLETRANSLATE(A6226,""en"",""hi"")"),"एक धूमिल और बरसात के दिन पर लैंडस्केप")</f>
        <v>एक धूमिल और बरसात के दिन पर लैंडस्केप</v>
      </c>
    </row>
    <row r="6227">
      <c r="A6227" s="1" t="s">
        <v>6130</v>
      </c>
      <c r="B6227" s="2" t="str">
        <f>IFERROR(__xludf.DUMMYFUNCTION("GOOGLETRANSLATE(A6227,""en"",""hi"")"),"बंजर परिदृश्य दोपहर में फोटो खिंचवाया")</f>
        <v>बंजर परिदृश्य दोपहर में फोटो खिंचवाया</v>
      </c>
    </row>
    <row r="6228">
      <c r="A6228" s="1" t="s">
        <v>6131</v>
      </c>
      <c r="B6228" s="2" t="str">
        <f>IFERROR(__xludf.DUMMYFUNCTION("GOOGLETRANSLATE(A6228,""en"",""hi"")"),"विमान मॉडल एक नियमित परीक्षण उड़ान के दौरान बंद हो जाता है")</f>
        <v>विमान मॉडल एक नियमित परीक्षण उड़ान के दौरान बंद हो जाता है</v>
      </c>
    </row>
    <row r="6229">
      <c r="A6229" s="1" t="s">
        <v>6132</v>
      </c>
      <c r="B6229" s="2" t="str">
        <f>IFERROR(__xludf.DUMMYFUNCTION("GOOGLETRANSLATE(A6229,""en"",""hi"")"),"पाठ के साथ सबसे अच्छा प्रस्ताव")</f>
        <v>पाठ के साथ सबसे अच्छा प्रस्ताव</v>
      </c>
    </row>
    <row r="6230">
      <c r="A6230" s="1" t="s">
        <v>6133</v>
      </c>
      <c r="B6230" s="2" t="str">
        <f>IFERROR(__xludf.DUMMYFUNCTION("GOOGLETRANSLATE(A6230,""en"",""hi"")"),"इत्र की एक क्लासिक बोतल।")</f>
        <v>इत्र की एक क्लासिक बोतल।</v>
      </c>
    </row>
    <row r="6231">
      <c r="A6231" s="1" t="s">
        <v>6134</v>
      </c>
      <c r="B6231" s="2" t="str">
        <f>IFERROR(__xludf.DUMMYFUNCTION("GOOGLETRANSLATE(A6231,""en"",""hi"")"),"व्यक्ति के तट पर सूर्योदय पर पेड़ और सुबह की धुंध")</f>
        <v>व्यक्ति के तट पर सूर्योदय पर पेड़ और सुबह की धुंध</v>
      </c>
    </row>
    <row r="6232">
      <c r="A6232" s="1" t="s">
        <v>6135</v>
      </c>
      <c r="B6232" s="2" t="str">
        <f>IFERROR(__xludf.DUMMYFUNCTION("GOOGLETRANSLATE(A6232,""en"",""hi"")"),"फैशन वीक के दौरान अभिनेता शो में भाग लेता है")</f>
        <v>फैशन वीक के दौरान अभिनेता शो में भाग लेता है</v>
      </c>
    </row>
    <row r="6233">
      <c r="A6233" s="1" t="s">
        <v>6136</v>
      </c>
      <c r="B6233" s="2" t="str">
        <f>IFERROR(__xludf.DUMMYFUNCTION("GOOGLETRANSLATE(A6233,""en"",""hi"")"),"एक प्राचीन स्तंभ का सजावटी विवरण")</f>
        <v>एक प्राचीन स्तंभ का सजावटी विवरण</v>
      </c>
    </row>
    <row r="6234">
      <c r="A6234" s="1" t="s">
        <v>6137</v>
      </c>
      <c r="B6234" s="2" t="str">
        <f>IFERROR(__xludf.DUMMYFUNCTION("GOOGLETRANSLATE(A6234,""en"",""hi"")"),"आप सबसे अच्छे आइकन हैं।")</f>
        <v>आप सबसे अच्छे आइकन हैं।</v>
      </c>
    </row>
    <row r="6235">
      <c r="A6235" s="1" t="s">
        <v>6138</v>
      </c>
      <c r="B6235" s="2" t="str">
        <f>IFERROR(__xludf.DUMMYFUNCTION("GOOGLETRANSLATE(A6235,""en"",""hi"")"),"नदी से देखा गया एक तस्वीर।")</f>
        <v>नदी से देखा गया एक तस्वीर।</v>
      </c>
    </row>
    <row r="6236">
      <c r="A6236" s="1" t="s">
        <v>6139</v>
      </c>
      <c r="B6236" s="2" t="str">
        <f>IFERROR(__xludf.DUMMYFUNCTION("GOOGLETRANSLATE(A6236,""en"",""hi"")"),"रस्सी पर लिनन, पाठ के लिए अंतरिक्ष के साथ रंगीन पृष्ठभूमि पर वेक्टर चित्रण")</f>
        <v>रस्सी पर लिनन, पाठ के लिए अंतरिक्ष के साथ रंगीन पृष्ठभूमि पर वेक्टर चित्रण</v>
      </c>
    </row>
    <row r="6237">
      <c r="A6237" s="1" t="s">
        <v>6140</v>
      </c>
      <c r="B6237" s="2" t="str">
        <f>IFERROR(__xludf.DUMMYFUNCTION("GOOGLETRANSLATE(A6237,""en"",""hi"")"),"बीच वॉलीबॉल खिलाड़ी अपने पति, स्पोर्ट्स टीम के लिए कैचर के साथ पोर्ट्रेट के लिए बनता है।")</f>
        <v>बीच वॉलीबॉल खिलाड़ी अपने पति, स्पोर्ट्स टीम के लिए कैचर के साथ पोर्ट्रेट के लिए बनता है।</v>
      </c>
    </row>
    <row r="6238">
      <c r="A6238" s="1" t="s">
        <v>6141</v>
      </c>
      <c r="B6238" s="2" t="str">
        <f>IFERROR(__xludf.DUMMYFUNCTION("GOOGLETRANSLATE(A6238,""en"",""hi"")"),"एक सफेद पृष्ठभूमि पर विभिन्न सब्जियों का सेट")</f>
        <v>एक सफेद पृष्ठभूमि पर विभिन्न सब्जियों का सेट</v>
      </c>
    </row>
    <row r="6239">
      <c r="A6239" s="1" t="s">
        <v>6142</v>
      </c>
      <c r="B6239" s="2" t="str">
        <f>IFERROR(__xludf.DUMMYFUNCTION("GOOGLETRANSLATE(A6239,""en"",""hi"")"),"कोस्ट रोड और वेस्ट कोस्ट में ब्लू कार पास")</f>
        <v>कोस्ट रोड और वेस्ट कोस्ट में ब्लू कार पास</v>
      </c>
    </row>
    <row r="6240">
      <c r="A6240" s="1" t="s">
        <v>6143</v>
      </c>
      <c r="B6240" s="2" t="str">
        <f>IFERROR(__xludf.DUMMYFUNCTION("GOOGLETRANSLATE(A6240,""en"",""hi"")"),"सुविधाजनक रूप से स्थित संपत्ति की नीलामी $ 807,000 के लिए की गई थी")</f>
        <v>सुविधाजनक रूप से स्थित संपत्ति की नीलामी $ 807,000 के लिए की गई थी</v>
      </c>
    </row>
    <row r="6241">
      <c r="A6241" s="1" t="s">
        <v>6144</v>
      </c>
      <c r="B6241" s="2" t="str">
        <f>IFERROR(__xludf.DUMMYFUNCTION("GOOGLETRANSLATE(A6241,""en"",""hi"")"),"मिरर ग्लास शांत परिस्थितियों और लंबे समय तक चोंच वाले आम डॉल्फ़िन समुद्र की गहराई में उतरते हैं।")</f>
        <v>मिरर ग्लास शांत परिस्थितियों और लंबे समय तक चोंच वाले आम डॉल्फ़िन समुद्र की गहराई में उतरते हैं।</v>
      </c>
    </row>
    <row r="6242">
      <c r="A6242" s="1" t="s">
        <v>6145</v>
      </c>
      <c r="B6242" s="2" t="str">
        <f>IFERROR(__xludf.DUMMYFUNCTION("GOOGLETRANSLATE(A6242,""en"",""hi"")"),"छुट्टी पर एक साथ एक युवा जोड़े एक साथ टेनिस खेल रहा है।")</f>
        <v>छुट्टी पर एक साथ एक युवा जोड़े एक साथ टेनिस खेल रहा है।</v>
      </c>
    </row>
    <row r="6243">
      <c r="A6243" s="1" t="s">
        <v>6146</v>
      </c>
      <c r="B6243" s="2" t="str">
        <f>IFERROR(__xludf.DUMMYFUNCTION("GOOGLETRANSLATE(A6243,""en"",""hi"")"),"संपत्ति छवि # शहर से दूर, प्रकृति के करीब।")</f>
        <v>संपत्ति छवि # शहर से दूर, प्रकृति के करीब।</v>
      </c>
    </row>
    <row r="6244">
      <c r="A6244" s="1" t="s">
        <v>6147</v>
      </c>
      <c r="B6244" s="2" t="str">
        <f>IFERROR(__xludf.DUMMYFUNCTION("GOOGLETRANSLATE(A6244,""en"",""hi"")"),"एक पुलिसकर्मी खंड में टूटी फ्रंट विंडो के साथ एक किराने की दुकान के अंदर खड़ा है।")</f>
        <v>एक पुलिसकर्मी खंड में टूटी फ्रंट विंडो के साथ एक किराने की दुकान के अंदर खड़ा है।</v>
      </c>
    </row>
    <row r="6245">
      <c r="A6245" s="1" t="s">
        <v>6148</v>
      </c>
      <c r="B6245" s="2" t="str">
        <f>IFERROR(__xludf.DUMMYFUNCTION("GOOGLETRANSLATE(A6245,""en"",""hi"")"),"पहली छमाही में गेंद के लिए लड़ो।")</f>
        <v>पहली छमाही में गेंद के लिए लड़ो।</v>
      </c>
    </row>
    <row r="6246">
      <c r="A6246" s="1" t="s">
        <v>6149</v>
      </c>
      <c r="B6246" s="2" t="str">
        <f>IFERROR(__xludf.DUMMYFUNCTION("GOOGLETRANSLATE(A6246,""en"",""hi"")"),"एक दुकान में प्रदर्शन पर विंटेज कपड़े")</f>
        <v>एक दुकान में प्रदर्शन पर विंटेज कपड़े</v>
      </c>
    </row>
    <row r="6247">
      <c r="A6247" s="1" t="s">
        <v>6150</v>
      </c>
      <c r="B6247" s="2" t="str">
        <f>IFERROR(__xludf.DUMMYFUNCTION("GOOGLETRANSLATE(A6247,""en"",""hi"")"),"मैंने ऐप्पल के टुकड़े और यहां तक ​​कि गोभी भी बड़े टुकड़ों में छोड़ दिया।")</f>
        <v>मैंने ऐप्पल के टुकड़े और यहां तक ​​कि गोभी भी बड़े टुकड़ों में छोड़ दिया।</v>
      </c>
    </row>
    <row r="6248">
      <c r="A6248" s="1" t="s">
        <v>6151</v>
      </c>
      <c r="B6248" s="2" t="str">
        <f>IFERROR(__xludf.DUMMYFUNCTION("GOOGLETRANSLATE(A6248,""en"",""hi"")"),"मिलान मेन्सवेअर फैशन वीक के दौरान फैशन शो में एक मॉडल रनवे चलता है।")</f>
        <v>मिलान मेन्सवेअर फैशन वीक के दौरान फैशन शो में एक मॉडल रनवे चलता है।</v>
      </c>
    </row>
    <row r="6249">
      <c r="A6249" s="1" t="s">
        <v>6152</v>
      </c>
      <c r="B6249" s="2" t="str">
        <f>IFERROR(__xludf.DUMMYFUNCTION("GOOGLETRANSLATE(A6249,""en"",""hi"")"),"पहली मंजिल पर लैंडिंग")</f>
        <v>पहली मंजिल पर लैंडिंग</v>
      </c>
    </row>
    <row r="6250">
      <c r="A6250" s="1" t="s">
        <v>6153</v>
      </c>
      <c r="B6250" s="2" t="str">
        <f>IFERROR(__xludf.DUMMYFUNCTION("GOOGLETRANSLATE(A6250,""en"",""hi"")"),"एक इंद्रधनुष के अंत में घर")</f>
        <v>एक इंद्रधनुष के अंत में घर</v>
      </c>
    </row>
    <row r="6251">
      <c r="A6251" s="1" t="s">
        <v>6154</v>
      </c>
      <c r="B6251" s="2" t="str">
        <f>IFERROR(__xludf.DUMMYFUNCTION("GOOGLETRANSLATE(A6251,""en"",""hi"")"),"मजेदार बिल्लियों का एक सेट बच्चों के दृष्टांत की शैली में सामना करता है।")</f>
        <v>मजेदार बिल्लियों का एक सेट बच्चों के दृष्टांत की शैली में सामना करता है।</v>
      </c>
    </row>
    <row r="6252">
      <c r="A6252" s="1" t="s">
        <v>6155</v>
      </c>
      <c r="B6252" s="2" t="str">
        <f>IFERROR(__xludf.DUMMYFUNCTION("GOOGLETRANSLATE(A6252,""en"",""hi"")"),"समुद्र तट पर खड़े रंगीन पोशाक में युवा महिला")</f>
        <v>समुद्र तट पर खड़े रंगीन पोशाक में युवा महिला</v>
      </c>
    </row>
    <row r="6253">
      <c r="A6253" s="1" t="s">
        <v>6156</v>
      </c>
      <c r="B6253" s="2" t="str">
        <f>IFERROR(__xludf.DUMMYFUNCTION("GOOGLETRANSLATE(A6253,""en"",""hi"")"),"एक खेल के दौरान बेसबॉल खिलाड़ी पिच")</f>
        <v>एक खेल के दौरान बेसबॉल खिलाड़ी पिच</v>
      </c>
    </row>
    <row r="6254">
      <c r="A6254" s="1" t="s">
        <v>6157</v>
      </c>
      <c r="B6254" s="2" t="str">
        <f>IFERROR(__xludf.DUMMYFUNCTION("GOOGLETRANSLATE(A6254,""en"",""hi"")"),"कुछ लकड़ी पर खड़े व्यक्ति, काले और सफेद में")</f>
        <v>कुछ लकड़ी पर खड़े व्यक्ति, काले और सफेद में</v>
      </c>
    </row>
    <row r="6255">
      <c r="A6255" s="1" t="s">
        <v>6158</v>
      </c>
      <c r="B6255" s="2" t="str">
        <f>IFERROR(__xludf.DUMMYFUNCTION("GOOGLETRANSLATE(A6255,""en"",""hi"")"),"अपने हाथों के साथ आदमी सूरज सेट देख रहा है")</f>
        <v>अपने हाथों के साथ आदमी सूरज सेट देख रहा है</v>
      </c>
    </row>
    <row r="6256">
      <c r="A6256" s="1" t="s">
        <v>6159</v>
      </c>
      <c r="B6256" s="2" t="str">
        <f>IFERROR(__xludf.DUMMYFUNCTION("GOOGLETRANSLATE(A6256,""en"",""hi"")"),"आदमी सड़क के साथ चलता है")</f>
        <v>आदमी सड़क के साथ चलता है</v>
      </c>
    </row>
    <row r="6257">
      <c r="A6257" s="1" t="s">
        <v>6160</v>
      </c>
      <c r="B6257" s="2" t="str">
        <f>IFERROR(__xludf.DUMMYFUNCTION("GOOGLETRANSLATE(A6257,""en"",""hi"")"),"गली पर मुस्कुराते हुए युवा आदमी और अपने स्मार्टफोन पर बात करते हुए")</f>
        <v>गली पर मुस्कुराते हुए युवा आदमी और अपने स्मार्टफोन पर बात करते हुए</v>
      </c>
    </row>
    <row r="6258">
      <c r="A6258" s="1" t="s">
        <v>6161</v>
      </c>
      <c r="B6258" s="2" t="str">
        <f>IFERROR(__xludf.DUMMYFUNCTION("GOOGLETRANSLATE(A6258,""en"",""hi"")"),"पानी और बिल्लियों की तरह आवश्यक शर्तों पर स्टॉक")</f>
        <v>पानी और बिल्लियों की तरह आवश्यक शर्तों पर स्टॉक</v>
      </c>
    </row>
    <row r="6259">
      <c r="A6259" s="1" t="s">
        <v>6162</v>
      </c>
      <c r="B6259" s="2" t="str">
        <f>IFERROR(__xludf.DUMMYFUNCTION("GOOGLETRANSLATE(A6259,""en"",""hi"")"),"प्लेऑफ - राउंड तीन - फुटबॉल गेम में व्यक्ति से फोटो।")</f>
        <v>प्लेऑफ - राउंड तीन - फुटबॉल गेम में व्यक्ति से फोटो।</v>
      </c>
    </row>
    <row r="6260">
      <c r="A6260" s="1" t="s">
        <v>6163</v>
      </c>
      <c r="B6260" s="2" t="str">
        <f>IFERROR(__xludf.DUMMYFUNCTION("GOOGLETRANSLATE(A6260,""en"",""hi"")"),"गैलरी - पहले और बाद में: तस्वीरें जो पैदल चलने वालों के साथ डिजाइन करने की शक्ति को साबित करती हैं")</f>
        <v>गैलरी - पहले और बाद में: तस्वीरें जो पैदल चलने वालों के साथ डिजाइन करने की शक्ति को साबित करती हैं</v>
      </c>
    </row>
    <row r="6261">
      <c r="A6261" s="1" t="s">
        <v>6164</v>
      </c>
      <c r="B6261" s="2" t="str">
        <f>IFERROR(__xludf.DUMMYFUNCTION("GOOGLETRANSLATE(A6261,""en"",""hi"")"),"सामने का प्रवेश द्वार रात में जलाया गया।")</f>
        <v>सामने का प्रवेश द्वार रात में जलाया गया।</v>
      </c>
    </row>
    <row r="6262">
      <c r="A6262" s="1" t="s">
        <v>6165</v>
      </c>
      <c r="B6262" s="2" t="str">
        <f>IFERROR(__xludf.DUMMYFUNCTION("GOOGLETRANSLATE(A6262,""en"",""hi"")"),"एक समुद्र तट की शादी के लिए सजावट अन्य बाहरी घटनाओं के लिए समान है")</f>
        <v>एक समुद्र तट की शादी के लिए सजावट अन्य बाहरी घटनाओं के लिए समान है</v>
      </c>
    </row>
    <row r="6263">
      <c r="A6263" s="1" t="s">
        <v>6166</v>
      </c>
      <c r="B6263" s="2" t="str">
        <f>IFERROR(__xludf.DUMMYFUNCTION("GOOGLETRANSLATE(A6263,""en"",""hi"")"),"पश्चिमी ईसाई अवकाश और बनीज, अंडे, पक्षियों और खिलने के साथ टेबल!")</f>
        <v>पश्चिमी ईसाई अवकाश और बनीज, अंडे, पक्षियों और खिलने के साथ टेबल!</v>
      </c>
    </row>
    <row r="6264">
      <c r="A6264" s="1" t="s">
        <v>6167</v>
      </c>
      <c r="B6264" s="2" t="str">
        <f>IFERROR(__xludf.DUMMYFUNCTION("GOOGLETRANSLATE(A6264,""en"",""hi"")"),"एक चर्च का एक अच्छा प्रवेश द्वार")</f>
        <v>एक चर्च का एक अच्छा प्रवेश द्वार</v>
      </c>
    </row>
    <row r="6265">
      <c r="A6265" s="1" t="s">
        <v>6168</v>
      </c>
      <c r="B6265" s="2" t="str">
        <f>IFERROR(__xludf.DUMMYFUNCTION("GOOGLETRANSLATE(A6265,""en"",""hi"")"),"गिटारवादक और हार्ड रॉक कलाकार प्रदर्शन")</f>
        <v>गिटारवादक और हार्ड रॉक कलाकार प्रदर्शन</v>
      </c>
    </row>
    <row r="6266">
      <c r="A6266" s="1" t="s">
        <v>6169</v>
      </c>
      <c r="B6266" s="2" t="str">
        <f>IFERROR(__xludf.DUMMYFUNCTION("GOOGLETRANSLATE(A6266,""en"",""hi"")"),"एक ऑक्साइड धातु पृष्ठभूमि, 3 डी चित्रण पर ज्यामितीय पैटर्न के साथ कॉपर निर्बाध बनावट")</f>
        <v>एक ऑक्साइड धातु पृष्ठभूमि, 3 डी चित्रण पर ज्यामितीय पैटर्न के साथ कॉपर निर्बाध बनावट</v>
      </c>
    </row>
    <row r="6267">
      <c r="A6267" s="1" t="s">
        <v>6170</v>
      </c>
      <c r="B6267" s="2" t="str">
        <f>IFERROR(__xludf.DUMMYFUNCTION("GOOGLETRANSLATE(A6267,""en"",""hi"")"),"दुल्हन की काले और सफेद छवि दुल्हन की माँ के साथ तैयार हो रही है")</f>
        <v>दुल्हन की काले और सफेद छवि दुल्हन की माँ के साथ तैयार हो रही है</v>
      </c>
    </row>
    <row r="6268">
      <c r="A6268" s="1" t="s">
        <v>6171</v>
      </c>
      <c r="B6268" s="2" t="str">
        <f>IFERROR(__xludf.DUMMYFUNCTION("GOOGLETRANSLATE(A6268,""en"",""hi"")"),"आइस हॉकी ने स्पोर्ट्स टीम के खिलाफ एक गेम से पहले वार्म-अप में स्पोर्ट्स टीम स्केट्स के विंगर # छोड़ दिया।")</f>
        <v>आइस हॉकी ने स्पोर्ट्स टीम के खिलाफ एक गेम से पहले वार्म-अप में स्पोर्ट्स टीम स्केट्स के विंगर # छोड़ दिया।</v>
      </c>
    </row>
    <row r="6269">
      <c r="A6269" s="1" t="s">
        <v>6172</v>
      </c>
      <c r="B6269" s="2" t="str">
        <f>IFERROR(__xludf.DUMMYFUNCTION("GOOGLETRANSLATE(A6269,""en"",""hi"")"),"आस्तीन पोशाक और काले जूते की विशेषता एक फैशन देखो।")</f>
        <v>आस्तीन पोशाक और काले जूते की विशेषता एक फैशन देखो।</v>
      </c>
    </row>
    <row r="6270">
      <c r="A6270" s="1" t="s">
        <v>6173</v>
      </c>
      <c r="B6270" s="2" t="str">
        <f>IFERROR(__xludf.DUMMYFUNCTION("GOOGLETRANSLATE(A6270,""en"",""hi"")"),"रग्बी प्लेयर मैच के दौरान टीम के साथी के साथ अपनी कोशिश मनाता है।")</f>
        <v>रग्बी प्लेयर मैच के दौरान टीम के साथी के साथ अपनी कोशिश मनाता है।</v>
      </c>
    </row>
    <row r="6271">
      <c r="A6271" s="1" t="s">
        <v>6174</v>
      </c>
      <c r="B6271" s="2" t="str">
        <f>IFERROR(__xludf.DUMMYFUNCTION("GOOGLETRANSLATE(A6271,""en"",""hi"")"),"सुंदर शीतकालीन परिदृश्य का ध्यान बदलना - जंगल में हल्की हवा पर जमे हुए घास")</f>
        <v>सुंदर शीतकालीन परिदृश्य का ध्यान बदलना - जंगल में हल्की हवा पर जमे हुए घास</v>
      </c>
    </row>
    <row r="6272">
      <c r="A6272" s="1" t="s">
        <v>6175</v>
      </c>
      <c r="B6272" s="2" t="str">
        <f>IFERROR(__xludf.DUMMYFUNCTION("GOOGLETRANSLATE(A6272,""en"",""hi"")"),"पानी में विक्रेता को पेडलिंग।")</f>
        <v>पानी में विक्रेता को पेडलिंग।</v>
      </c>
    </row>
    <row r="6273">
      <c r="A6273" s="1" t="s">
        <v>6176</v>
      </c>
      <c r="B6273" s="2" t="str">
        <f>IFERROR(__xludf.DUMMYFUNCTION("GOOGLETRANSLATE(A6273,""en"",""hi"")"),"रेतीले समुद्र तट पानी के नीचे है।")</f>
        <v>रेतीले समुद्र तट पानी के नीचे है।</v>
      </c>
    </row>
    <row r="6274">
      <c r="A6274" s="1" t="s">
        <v>6177</v>
      </c>
      <c r="B6274" s="2" t="str">
        <f>IFERROR(__xludf.DUMMYFUNCTION("GOOGLETRANSLATE(A6274,""en"",""hi"")"),"एक रेट्रो शैली पर वेक्टर")</f>
        <v>एक रेट्रो शैली पर वेक्टर</v>
      </c>
    </row>
    <row r="6275">
      <c r="A6275" s="1" t="s">
        <v>6178</v>
      </c>
      <c r="B6275" s="2" t="str">
        <f>IFERROR(__xludf.DUMMYFUNCTION("GOOGLETRANSLATE(A6275,""en"",""hi"")"),"प्यार, भावनाओं और रिश्तों के विषय पर चित्रण")</f>
        <v>प्यार, भावनाओं और रिश्तों के विषय पर चित्रण</v>
      </c>
    </row>
    <row r="6276">
      <c r="A6276" s="1" t="s">
        <v>6179</v>
      </c>
      <c r="B6276" s="2" t="str">
        <f>IFERROR(__xludf.DUMMYFUNCTION("GOOGLETRANSLATE(A6276,""en"",""hi"")"),"सूर्यास्त में समुद्र तट पर घोड़ों वाले लोग।")</f>
        <v>सूर्यास्त में समुद्र तट पर घोड़ों वाले लोग।</v>
      </c>
    </row>
    <row r="6277">
      <c r="A6277" s="1" t="s">
        <v>6180</v>
      </c>
      <c r="B6277" s="2" t="str">
        <f>IFERROR(__xludf.DUMMYFUNCTION("GOOGLETRANSLATE(A6277,""en"",""hi"")"),"हाइकिंग पिछले जल जलाशय झील")</f>
        <v>हाइकिंग पिछले जल जलाशय झील</v>
      </c>
    </row>
    <row r="6278">
      <c r="A6278" s="1" t="s">
        <v>6181</v>
      </c>
      <c r="B6278" s="2" t="str">
        <f>IFERROR(__xludf.DUMMYFUNCTION("GOOGLETRANSLATE(A6278,""en"",""hi"")"),"एक पिता अपने बेटे के साथ पार्क में घूमते समय कुछ बाहर इंगित करता है")</f>
        <v>एक पिता अपने बेटे के साथ पार्क में घूमते समय कुछ बाहर इंगित करता है</v>
      </c>
    </row>
    <row r="6279">
      <c r="A6279" s="1" t="s">
        <v>6182</v>
      </c>
      <c r="B6279" s="2" t="str">
        <f>IFERROR(__xludf.DUMMYFUNCTION("GOOGLETRANSLATE(A6279,""en"",""hi"")"),"एक हिस्पैनिक परिवार एक बालकनी पर खड़ा है जबकि दिन के दौरान, कैमरे पर मुस्कुराते हुए और हंसते हुए")</f>
        <v>एक हिस्पैनिक परिवार एक बालकनी पर खड़ा है जबकि दिन के दौरान, कैमरे पर मुस्कुराते हुए और हंसते हुए</v>
      </c>
    </row>
    <row r="6280">
      <c r="A6280" s="1" t="s">
        <v>6183</v>
      </c>
      <c r="B6280" s="2" t="str">
        <f>IFERROR(__xludf.DUMMYFUNCTION("GOOGLETRANSLATE(A6280,""en"",""hi"")"),"रॉक बैंड के इलेक्ट्रॉनिक रॉक कलाकार संगीत कार्यक्रम के दौरान प्रदर्शन करते हैं।")</f>
        <v>रॉक बैंड के इलेक्ट्रॉनिक रॉक कलाकार संगीत कार्यक्रम के दौरान प्रदर्शन करते हैं।</v>
      </c>
    </row>
    <row r="6281">
      <c r="A6281" s="1" t="s">
        <v>6184</v>
      </c>
      <c r="B6281" s="2" t="str">
        <f>IFERROR(__xludf.DUMMYFUNCTION("GOOGLETRANSLATE(A6281,""en"",""hi"")"),"यात्रा में एशियाई बालों पर अंधेरे भूरे रंग से बर्फीले गोरा तक एक रंग कैसे बदलें।")</f>
        <v>यात्रा में एशियाई बालों पर अंधेरे भूरे रंग से बर्फीले गोरा तक एक रंग कैसे बदलें।</v>
      </c>
    </row>
    <row r="6282">
      <c r="A6282" s="1" t="s">
        <v>6185</v>
      </c>
      <c r="B6282" s="2" t="str">
        <f>IFERROR(__xludf.DUMMYFUNCTION("GOOGLETRANSLATE(A6282,""en"",""hi"")"),"मेरे सगाई सत्र के लिए मुझे किन जूते पहनना चाहिए")</f>
        <v>मेरे सगाई सत्र के लिए मुझे किन जूते पहनना चाहिए</v>
      </c>
    </row>
    <row r="6283">
      <c r="A6283" s="1" t="s">
        <v>6186</v>
      </c>
      <c r="B6283" s="2" t="str">
        <f>IFERROR(__xludf.DUMMYFUNCTION("GOOGLETRANSLATE(A6283,""en"",""hi"")"),"प्रशिक्षण सत्र के दौरान सॉकर प्लेयर।")</f>
        <v>प्रशिक्षण सत्र के दौरान सॉकर प्लेयर।</v>
      </c>
    </row>
    <row r="6284">
      <c r="A6284" s="1" t="s">
        <v>6187</v>
      </c>
      <c r="B6284" s="2" t="str">
        <f>IFERROR(__xludf.DUMMYFUNCTION("GOOGLETRANSLATE(A6284,""en"",""hi"")"),"कवर पुल से")</f>
        <v>कवर पुल से</v>
      </c>
    </row>
    <row r="6285">
      <c r="A6285" s="1" t="s">
        <v>6188</v>
      </c>
      <c r="B6285" s="2" t="str">
        <f>IFERROR(__xludf.DUMMYFUNCTION("GOOGLETRANSLATE(A6285,""en"",""hi"")"),"प्रीमियर के लिए, स्टार ने कल्पना के लिए थोड़ा छोड़ दिया।")</f>
        <v>प्रीमियर के लिए, स्टार ने कल्पना के लिए थोड़ा छोड़ दिया।</v>
      </c>
    </row>
    <row r="6286">
      <c r="A6286" s="1" t="s">
        <v>6189</v>
      </c>
      <c r="B6286" s="2" t="str">
        <f>IFERROR(__xludf.DUMMYFUNCTION("GOOGLETRANSLATE(A6286,""en"",""hi"")"),"न्याय के पैमाने के पैमाने के पैमाने के वजन वाले हाथ का चित्रण")</f>
        <v>न्याय के पैमाने के पैमाने के पैमाने के वजन वाले हाथ का चित्रण</v>
      </c>
    </row>
    <row r="6287">
      <c r="A6287" s="1" t="s">
        <v>6190</v>
      </c>
      <c r="B6287" s="2" t="str">
        <f>IFERROR(__xludf.DUMMYFUNCTION("GOOGLETRANSLATE(A6287,""en"",""hi"")"),"समुद्र तट पर मज़ा आ रहा है")</f>
        <v>समुद्र तट पर मज़ा आ रहा है</v>
      </c>
    </row>
    <row r="6288">
      <c r="A6288" s="1" t="s">
        <v>6191</v>
      </c>
      <c r="B6288" s="2" t="str">
        <f>IFERROR(__xludf.DUMMYFUNCTION("GOOGLETRANSLATE(A6288,""en"",""hi"")"),"नामांकित व्यक्ति के संगीत का जश्न")</f>
        <v>नामांकित व्यक्ति के संगीत का जश्न</v>
      </c>
    </row>
    <row r="6289">
      <c r="A6289" s="1" t="s">
        <v>6192</v>
      </c>
      <c r="B6289" s="2" t="str">
        <f>IFERROR(__xludf.DUMMYFUNCTION("GOOGLETRANSLATE(A6289,""en"",""hi"")"),"आग से क्षतिग्रस्त गोदाम के बाहर अग्निशामक।")</f>
        <v>आग से क्षतिग्रस्त गोदाम के बाहर अग्निशामक।</v>
      </c>
    </row>
    <row r="6290">
      <c r="A6290" s="1" t="s">
        <v>6193</v>
      </c>
      <c r="B6290" s="2" t="str">
        <f>IFERROR(__xludf.DUMMYFUNCTION("GOOGLETRANSLATE(A6290,""en"",""hi"")"),"अंतरिक्ष मिशन के दौरान नीचे पृथ्वी को देखकर मॉड्यूल में अंतरिक्ष यात्री का स्वयं पोर्ट्रेट।")</f>
        <v>अंतरिक्ष मिशन के दौरान नीचे पृथ्वी को देखकर मॉड्यूल में अंतरिक्ष यात्री का स्वयं पोर्ट्रेट।</v>
      </c>
    </row>
    <row r="6291">
      <c r="A6291" s="1" t="s">
        <v>6194</v>
      </c>
      <c r="B6291" s="2" t="str">
        <f>IFERROR(__xludf.DUMMYFUNCTION("GOOGLETRANSLATE(A6291,""en"",""hi"")"),"जातीय आभूषण के साथ विंटेज ग्रीटिंग कार्ड्स का सेट।")</f>
        <v>जातीय आभूषण के साथ विंटेज ग्रीटिंग कार्ड्स का सेट।</v>
      </c>
    </row>
    <row r="6292">
      <c r="A6292" s="1" t="s">
        <v>6195</v>
      </c>
      <c r="B6292" s="2" t="str">
        <f>IFERROR(__xludf.DUMMYFUNCTION("GOOGLETRANSLATE(A6292,""en"",""hi"")"),"दुकान के अंदर पोस्टर की दीवार।")</f>
        <v>दुकान के अंदर पोस्टर की दीवार।</v>
      </c>
    </row>
    <row r="6293">
      <c r="A6293" s="1" t="s">
        <v>6196</v>
      </c>
      <c r="B6293" s="2" t="str">
        <f>IFERROR(__xludf.DUMMYFUNCTION("GOOGLETRANSLATE(A6293,""en"",""hi"")"),"ईपीएस: ऑरेंज पेपर या चिपचिपा कहने के सामने एक सेब के अंदर दोस्ताना कीड़े का मज़ा grungy कार्टून: स्कूल वापस।")</f>
        <v>ईपीएस: ऑरेंज पेपर या चिपचिपा कहने के सामने एक सेब के अंदर दोस्ताना कीड़े का मज़ा grungy कार्टून: स्कूल वापस।</v>
      </c>
    </row>
    <row r="6294">
      <c r="A6294" s="1" t="s">
        <v>6197</v>
      </c>
      <c r="B6294" s="2" t="str">
        <f>IFERROR(__xludf.DUMMYFUNCTION("GOOGLETRANSLATE(A6294,""en"",""hi"")"),"समारोह में एक साथ दुल्हन और दूल्हे")</f>
        <v>समारोह में एक साथ दुल्हन और दूल्हे</v>
      </c>
    </row>
    <row r="6295">
      <c r="A6295" s="1" t="s">
        <v>6198</v>
      </c>
      <c r="B6295" s="2" t="str">
        <f>IFERROR(__xludf.DUMMYFUNCTION("GOOGLETRANSLATE(A6295,""en"",""hi"")"),"मेरे बेटे स्मैश केक: जैसे ही हम फोटोग्राफर से चित्र प्राप्त करते हैं, मैं उसके साथ एक और केक के साथ पोस्ट करूंगा")</f>
        <v>मेरे बेटे स्मैश केक: जैसे ही हम फोटोग्राफर से चित्र प्राप्त करते हैं, मैं उसके साथ एक और केक के साथ पोस्ट करूंगा</v>
      </c>
    </row>
    <row r="6296">
      <c r="A6296" s="1" t="s">
        <v>6199</v>
      </c>
      <c r="B6296" s="2" t="str">
        <f>IFERROR(__xludf.DUMMYFUNCTION("GOOGLETRANSLATE(A6296,""en"",""hi"")"),"हार्ड रॉक कलाकार पुरस्कारों में मंच पर बोलता है")</f>
        <v>हार्ड रॉक कलाकार पुरस्कारों में मंच पर बोलता है</v>
      </c>
    </row>
    <row r="6297">
      <c r="A6297" s="1" t="s">
        <v>6200</v>
      </c>
      <c r="B6297" s="2" t="str">
        <f>IFERROR(__xludf.DUMMYFUNCTION("GOOGLETRANSLATE(A6297,""en"",""hi"")"),"नीचे की ओर बेडरूम में रानी बिस्तर।")</f>
        <v>नीचे की ओर बेडरूम में रानी बिस्तर।</v>
      </c>
    </row>
    <row r="6298">
      <c r="A6298" s="1" t="s">
        <v>6201</v>
      </c>
      <c r="B6298" s="2" t="str">
        <f>IFERROR(__xludf.DUMMYFUNCTION("GOOGLETRANSLATE(A6298,""en"",""hi"")"),"एक शहर के बाहर एक घर।")</f>
        <v>एक शहर के बाहर एक घर।</v>
      </c>
    </row>
    <row r="6299">
      <c r="A6299" s="1" t="s">
        <v>6202</v>
      </c>
      <c r="B6299" s="2" t="str">
        <f>IFERROR(__xludf.DUMMYFUNCTION("GOOGLETRANSLATE(A6299,""en"",""hi"")"),"फुटबॉल खिलाड़ी ने रविवार को फुटबॉल टीम के खिलाफ नुकसान के दौरान एक उदास आंकड़ा काट दिया।")</f>
        <v>फुटबॉल खिलाड़ी ने रविवार को फुटबॉल टीम के खिलाफ नुकसान के दौरान एक उदास आंकड़ा काट दिया।</v>
      </c>
    </row>
    <row r="6300">
      <c r="A6300" s="1" t="s">
        <v>6203</v>
      </c>
      <c r="B6300" s="2" t="str">
        <f>IFERROR(__xludf.DUMMYFUNCTION("GOOGLETRANSLATE(A6300,""en"",""hi"")"),"शैंपेन की एक ठंडा बोतल")</f>
        <v>शैंपेन की एक ठंडा बोतल</v>
      </c>
    </row>
    <row r="6301">
      <c r="A6301" s="1" t="s">
        <v>6204</v>
      </c>
      <c r="B6301" s="2" t="str">
        <f>IFERROR(__xludf.DUMMYFUNCTION("GOOGLETRANSLATE(A6301,""en"",""hi"")"),"कक्षा गर्व से सोमवार सुबह शुरू समारोह के लिए चली गई।")</f>
        <v>कक्षा गर्व से सोमवार सुबह शुरू समारोह के लिए चली गई।</v>
      </c>
    </row>
    <row r="6302">
      <c r="A6302" s="1" t="s">
        <v>6205</v>
      </c>
      <c r="B6302" s="2" t="str">
        <f>IFERROR(__xludf.DUMMYFUNCTION("GOOGLETRANSLATE(A6302,""en"",""hi"")"),"सितारों और नेबुला के खिलाफ एक जगह में ग्रह।")</f>
        <v>सितारों और नेबुला के खिलाफ एक जगह में ग्रह।</v>
      </c>
    </row>
    <row r="6303">
      <c r="A6303" s="1" t="s">
        <v>6206</v>
      </c>
      <c r="B6303" s="2" t="str">
        <f>IFERROR(__xludf.DUMMYFUNCTION("GOOGLETRANSLATE(A6303,""en"",""hi"")"),"रॉक कलाकार त्योहार में मंच पर प्रदर्शन करता है")</f>
        <v>रॉक कलाकार त्योहार में मंच पर प्रदर्शन करता है</v>
      </c>
    </row>
    <row r="6304">
      <c r="A6304" s="1" t="s">
        <v>6207</v>
      </c>
      <c r="B6304" s="2" t="str">
        <f>IFERROR(__xludf.DUMMYFUNCTION("GOOGLETRANSLATE(A6304,""en"",""hi"")"),"बर्फ में रेगिस्तान और कैक्टस")</f>
        <v>बर्फ में रेगिस्तान और कैक्टस</v>
      </c>
    </row>
    <row r="6305">
      <c r="A6305" s="1" t="s">
        <v>6208</v>
      </c>
      <c r="B6305" s="2" t="str">
        <f>IFERROR(__xludf.DUMMYFUNCTION("GOOGLETRANSLATE(A6305,""en"",""hi"")"),"अगर मुझे मरना चाहिए, तो केवल मेरे बारे में सोचें; कि एक विदेशी क्षेत्र का कुछ कोने है जो हमेशा इंग्लैंड के लिए है।")</f>
        <v>अगर मुझे मरना चाहिए, तो केवल मेरे बारे में सोचें; कि एक विदेशी क्षेत्र का कुछ कोने है जो हमेशा इंग्लैंड के लिए है।</v>
      </c>
    </row>
    <row r="6306">
      <c r="A6306" s="1" t="s">
        <v>6209</v>
      </c>
      <c r="B6306" s="2" t="str">
        <f>IFERROR(__xludf.DUMMYFUNCTION("GOOGLETRANSLATE(A6306,""en"",""hi"")"),"स्थानीय कॉलेज में एक फुटबॉल खेल के बाद एक थका हुआ और पसीना टकरा गया")</f>
        <v>स्थानीय कॉलेज में एक फुटबॉल खेल के बाद एक थका हुआ और पसीना टकरा गया</v>
      </c>
    </row>
    <row r="6307">
      <c r="A6307" s="1" t="s">
        <v>6210</v>
      </c>
      <c r="B6307" s="2" t="str">
        <f>IFERROR(__xludf.DUMMYFUNCTION("GOOGLETRANSLATE(A6307,""en"",""hi"")"),"एक बहुत बड़ी ड्राइंग से एक कार्य अनुभाग।")</f>
        <v>एक बहुत बड़ी ड्राइंग से एक कार्य अनुभाग।</v>
      </c>
    </row>
    <row r="6308">
      <c r="A6308" s="1" t="s">
        <v>6211</v>
      </c>
      <c r="B6308" s="2" t="str">
        <f>IFERROR(__xludf.DUMMYFUNCTION("GOOGLETRANSLATE(A6308,""en"",""hi"")"),"संगठन नेता ने मैंने व्यक्ति से एक रचनात्मक वर्ग लिया और एक पैटर्न के बिना इस रजाई को बनाया।")</f>
        <v>संगठन नेता ने मैंने व्यक्ति से एक रचनात्मक वर्ग लिया और एक पैटर्न के बिना इस रजाई को बनाया।</v>
      </c>
    </row>
    <row r="6309">
      <c r="A6309" s="1" t="s">
        <v>6212</v>
      </c>
      <c r="B6309" s="2" t="str">
        <f>IFERROR(__xludf.DUMMYFUNCTION("GOOGLETRANSLATE(A6309,""en"",""hi"")"),"क्रिसमस के समय में मेरा सुंदर भोजन कक्ष।")</f>
        <v>क्रिसमस के समय में मेरा सुंदर भोजन कक्ष।</v>
      </c>
    </row>
    <row r="6310">
      <c r="A6310" s="1" t="s">
        <v>6213</v>
      </c>
      <c r="B6310" s="2" t="str">
        <f>IFERROR(__xludf.DUMMYFUNCTION("GOOGLETRANSLATE(A6310,""en"",""hi"")"),"फुटबॉल खिलाड़ी के साथ हवा में गेंद के लिए लड़ाई")</f>
        <v>फुटबॉल खिलाड़ी के साथ हवा में गेंद के लिए लड़ाई</v>
      </c>
    </row>
    <row r="6311">
      <c r="A6311" s="1" t="s">
        <v>6214</v>
      </c>
      <c r="B6311" s="2" t="str">
        <f>IFERROR(__xludf.DUMMYFUNCTION("GOOGLETRANSLATE(A6311,""en"",""hi"")"),"क्लासिक स्कूटर एक सड़क में खड़ी है")</f>
        <v>क्लासिक स्कूटर एक सड़क में खड़ी है</v>
      </c>
    </row>
    <row r="6312">
      <c r="A6312" s="1" t="s">
        <v>6215</v>
      </c>
      <c r="B6312" s="2" t="str">
        <f>IFERROR(__xludf.DUMMYFUNCTION("GOOGLETRANSLATE(A6312,""en"",""hi"")"),"एक घर का यह हवाई दृश्य विभिन्न कोणों से घर का लेआउट दिखाता है।")</f>
        <v>एक घर का यह हवाई दृश्य विभिन्न कोणों से घर का लेआउट दिखाता है।</v>
      </c>
    </row>
    <row r="6313">
      <c r="A6313" s="1" t="s">
        <v>6216</v>
      </c>
      <c r="B6313" s="2" t="str">
        <f>IFERROR(__xludf.DUMMYFUNCTION("GOOGLETRANSLATE(A6313,""en"",""hi"")"),"एक स्लाइडिंग पर्दा उपयोग में नहीं होने पर टेलीविजन को छुपाता है")</f>
        <v>एक स्लाइडिंग पर्दा उपयोग में नहीं होने पर टेलीविजन को छुपाता है</v>
      </c>
    </row>
    <row r="6314">
      <c r="A6314" s="1" t="s">
        <v>6217</v>
      </c>
      <c r="B6314" s="2" t="str">
        <f>IFERROR(__xludf.DUMMYFUNCTION("GOOGLETRANSLATE(A6314,""en"",""hi"")"),"थोड़ा सा सिर के साथ एक मुस्कुराते हुए आदमी की प्रोफाइल")</f>
        <v>थोड़ा सा सिर के साथ एक मुस्कुराते हुए आदमी की प्रोफाइल</v>
      </c>
    </row>
    <row r="6315">
      <c r="A6315" s="1" t="s">
        <v>6218</v>
      </c>
      <c r="B6315" s="2" t="str">
        <f>IFERROR(__xludf.DUMMYFUNCTION("GOOGLETRANSLATE(A6315,""en"",""hi"")"),"यह एक आकर्षक औद्योगिक स्थान है।")</f>
        <v>यह एक आकर्षक औद्योगिक स्थान है।</v>
      </c>
    </row>
    <row r="6316">
      <c r="A6316" s="1" t="s">
        <v>6219</v>
      </c>
      <c r="B6316" s="2" t="str">
        <f>IFERROR(__xludf.DUMMYFUNCTION("GOOGLETRANSLATE(A6316,""en"",""hi"")"),"बकरियों का एक झुंड एक धूलदार पर्वत पथ पर चल रहा है, क्योंकि वे एक पानी के छेद की ओर जाते हैं")</f>
        <v>बकरियों का एक झुंड एक धूलदार पर्वत पथ पर चल रहा है, क्योंकि वे एक पानी के छेद की ओर जाते हैं</v>
      </c>
    </row>
    <row r="6317">
      <c r="A6317" s="1" t="s">
        <v>6220</v>
      </c>
      <c r="B6317" s="2" t="str">
        <f>IFERROR(__xludf.DUMMYFUNCTION("GOOGLETRANSLATE(A6317,""en"",""hi"")"),"एक लॉग पर बैठे मेंढक")</f>
        <v>एक लॉग पर बैठे मेंढक</v>
      </c>
    </row>
    <row r="6318">
      <c r="A6318" s="1" t="s">
        <v>6221</v>
      </c>
      <c r="B6318" s="2" t="str">
        <f>IFERROR(__xludf.DUMMYFUNCTION("GOOGLETRANSLATE(A6318,""en"",""hi"")"),"एक कर्मचारी पड़ोस में एक ट्रक पर जलाए गए कारों को स्थानांतरित करने के लिए एक फ्रंट लोडर का उपयोग करता है।")</f>
        <v>एक कर्मचारी पड़ोस में एक ट्रक पर जलाए गए कारों को स्थानांतरित करने के लिए एक फ्रंट लोडर का उपयोग करता है।</v>
      </c>
    </row>
    <row r="6319">
      <c r="A6319" s="1" t="s">
        <v>6222</v>
      </c>
      <c r="B6319" s="2" t="str">
        <f>IFERROR(__xludf.DUMMYFUNCTION("GOOGLETRANSLATE(A6319,""en"",""hi"")"),"बर्फीले लॉन पर अकेले खड़े हिरण, कैमरे को देखकर और फिर खाना")</f>
        <v>बर्फीले लॉन पर अकेले खड़े हिरण, कैमरे को देखकर और फिर खाना</v>
      </c>
    </row>
    <row r="6320">
      <c r="A6320" s="1" t="s">
        <v>6223</v>
      </c>
      <c r="B6320" s="2" t="str">
        <f>IFERROR(__xludf.DUMMYFUNCTION("GOOGLETRANSLATE(A6320,""en"",""hi"")"),"फिल्म में अभिनेताओं का पोर्ट्रेट")</f>
        <v>फिल्म में अभिनेताओं का पोर्ट्रेट</v>
      </c>
    </row>
    <row r="6321">
      <c r="A6321" s="1" t="s">
        <v>6224</v>
      </c>
      <c r="B6321" s="2" t="str">
        <f>IFERROR(__xludf.DUMMYFUNCTION("GOOGLETRANSLATE(A6321,""en"",""hi"")"),"और कलाकार की एक और प्रशंसक कला।")</f>
        <v>और कलाकार की एक और प्रशंसक कला।</v>
      </c>
    </row>
    <row r="6322">
      <c r="A6322" s="1" t="s">
        <v>6225</v>
      </c>
      <c r="B6322" s="2" t="str">
        <f>IFERROR(__xludf.DUMMYFUNCTION("GOOGLETRANSLATE(A6322,""en"",""hi"")"),"धुंधली पृष्ठभूमि अवधारणा पर एक बटन दबाकर व्यक्ति।")</f>
        <v>धुंधली पृष्ठभूमि अवधारणा पर एक बटन दबाकर व्यक्ति।</v>
      </c>
    </row>
    <row r="6323">
      <c r="A6323" s="1" t="s">
        <v>6226</v>
      </c>
      <c r="B6323" s="2" t="str">
        <f>IFERROR(__xludf.DUMMYFUNCTION("GOOGLETRANSLATE(A6323,""en"",""hi"")"),"बैंगनी बंद पर्दा एक स्पॉटलाइट द्वारा जलाया गया")</f>
        <v>बैंगनी बंद पर्दा एक स्पॉटलाइट द्वारा जलाया गया</v>
      </c>
    </row>
    <row r="6324">
      <c r="A6324" s="1" t="s">
        <v>6227</v>
      </c>
      <c r="B6324" s="2" t="str">
        <f>IFERROR(__xludf.DUMMYFUNCTION("GOOGLETRANSLATE(A6324,""en"",""hi"")"),"व्यक्ति फ्लाई-टिंग टेबल पर बाहर और अंदर दोनों व्यस्त होगा।")</f>
        <v>व्यक्ति फ्लाई-टिंग टेबल पर बाहर और अंदर दोनों व्यस्त होगा।</v>
      </c>
    </row>
    <row r="6325">
      <c r="A6325" s="1" t="s">
        <v>6228</v>
      </c>
      <c r="B6325" s="2" t="str">
        <f>IFERROR(__xludf.DUMMYFUNCTION("GOOGLETRANSLATE(A6325,""en"",""hi"")"),"अतिरिक्त भारी वर्ग में व्यक्ति का तीसरा सबसे बड़ा प्रतिशत था।")</f>
        <v>अतिरिक्त भारी वर्ग में व्यक्ति का तीसरा सबसे बड़ा प्रतिशत था।</v>
      </c>
    </row>
    <row r="6326">
      <c r="A6326" s="1" t="s">
        <v>6229</v>
      </c>
      <c r="B6326" s="2" t="str">
        <f>IFERROR(__xludf.DUMMYFUNCTION("GOOGLETRANSLATE(A6326,""en"",""hi"")"),"एक गोर्ज में चट्टानों पर पानी की बूंदें")</f>
        <v>एक गोर्ज में चट्टानों पर पानी की बूंदें</v>
      </c>
    </row>
    <row r="6327">
      <c r="A6327" s="1" t="s">
        <v>6230</v>
      </c>
      <c r="B6327" s="2" t="str">
        <f>IFERROR(__xludf.DUMMYFUNCTION("GOOGLETRANSLATE(A6327,""en"",""hi"")"),"सबसे बड़ा ऊंचाई में मीटर माप रहा है।")</f>
        <v>सबसे बड़ा ऊंचाई में मीटर माप रहा है।</v>
      </c>
    </row>
    <row r="6328">
      <c r="A6328" s="1" t="s">
        <v>6231</v>
      </c>
      <c r="B6328" s="2" t="str">
        <f>IFERROR(__xludf.DUMMYFUNCTION("GOOGLETRANSLATE(A6328,""en"",""hi"")"),"छाया में मुख्य सड़क")</f>
        <v>छाया में मुख्य सड़क</v>
      </c>
    </row>
    <row r="6329">
      <c r="A6329" s="1" t="s">
        <v>6232</v>
      </c>
      <c r="B6329" s="2" t="str">
        <f>IFERROR(__xludf.DUMMYFUNCTION("GOOGLETRANSLATE(A6329,""en"",""hi"")"),"एक झरना हरी पेड़ों के पीछे आता है")</f>
        <v>एक झरना हरी पेड़ों के पीछे आता है</v>
      </c>
    </row>
    <row r="6330">
      <c r="A6330" s="1" t="s">
        <v>6233</v>
      </c>
      <c r="B6330" s="2" t="str">
        <f>IFERROR(__xludf.DUMMYFUNCTION("GOOGLETRANSLATE(A6330,""en"",""hi"")"),"सर्दियों में पत्तियों के बिना पेड़ों का एक समूह, देर से शरद ऋतु")</f>
        <v>सर्दियों में पत्तियों के बिना पेड़ों का एक समूह, देर से शरद ऋतु</v>
      </c>
    </row>
    <row r="6331">
      <c r="A6331" s="1" t="s">
        <v>6234</v>
      </c>
      <c r="B6331" s="2" t="str">
        <f>IFERROR(__xludf.DUMMYFUNCTION("GOOGLETRANSLATE(A6331,""en"",""hi"")"),"समुदाय में सामने हरे पेड़ के साथ अपार्टमेंट इमारतों।")</f>
        <v>समुदाय में सामने हरे पेड़ के साथ अपार्टमेंट इमारतों।</v>
      </c>
    </row>
    <row r="6332">
      <c r="A6332" s="1" t="s">
        <v>6235</v>
      </c>
      <c r="B6332" s="2" t="str">
        <f>IFERROR(__xludf.DUMMYFUNCTION("GOOGLETRANSLATE(A6332,""en"",""hi"")"),"व्यक्ति शो के लिए फिटिंग के लिए जा रहा है।")</f>
        <v>व्यक्ति शो के लिए फिटिंग के लिए जा रहा है।</v>
      </c>
    </row>
    <row r="6333">
      <c r="A6333" s="1" t="s">
        <v>6236</v>
      </c>
      <c r="B6333" s="2" t="str">
        <f>IFERROR(__xludf.DUMMYFUNCTION("GOOGLETRANSLATE(A6333,""en"",""hi"")"),"रेगिस्तान में एक पत्थर के पुल का सार दृश्य")</f>
        <v>रेगिस्तान में एक पत्थर के पुल का सार दृश्य</v>
      </c>
    </row>
    <row r="6334">
      <c r="A6334" s="1" t="s">
        <v>6237</v>
      </c>
      <c r="B6334" s="2" t="str">
        <f>IFERROR(__xludf.DUMMYFUNCTION("GOOGLETRANSLATE(A6334,""en"",""hi"")"),"एक परत केक के आकार में व्यवस्थित कढ़ाई तौलिए")</f>
        <v>एक परत केक के आकार में व्यवस्थित कढ़ाई तौलिए</v>
      </c>
    </row>
    <row r="6335">
      <c r="A6335" s="1" t="s">
        <v>6238</v>
      </c>
      <c r="B6335" s="2" t="str">
        <f>IFERROR(__xludf.DUMMYFUNCTION("GOOGLETRANSLATE(A6335,""en"",""hi"")"),"व्यक्ति, अपने परिवार से घिरा हुआ व्यक्ति, खेल से पहले शनिवार को सम्मानित किया जाता है।")</f>
        <v>व्यक्ति, अपने परिवार से घिरा हुआ व्यक्ति, खेल से पहले शनिवार को सम्मानित किया जाता है।</v>
      </c>
    </row>
    <row r="6336">
      <c r="A6336" s="1" t="s">
        <v>3200</v>
      </c>
      <c r="B6336" s="2" t="str">
        <f>IFERROR(__xludf.DUMMYFUNCTION("GOOGLETRANSLATE(A6336,""en"",""hi"")"),"अभिनेता वेस्टवुड प्रीमियर में भाग लेता है")</f>
        <v>अभिनेता वेस्टवुड प्रीमियर में भाग लेता है</v>
      </c>
    </row>
    <row r="6337">
      <c r="A6337" s="1" t="s">
        <v>6239</v>
      </c>
      <c r="B6337" s="2" t="str">
        <f>IFERROR(__xludf.DUMMYFUNCTION("GOOGLETRANSLATE(A6337,""en"",""hi"")"),"अंदर केंद्र में एक सफेद संगमरमर की मूर्ति के साथ मुख्य पढ़ने का कमरा")</f>
        <v>अंदर केंद्र में एक सफेद संगमरमर की मूर्ति के साथ मुख्य पढ़ने का कमरा</v>
      </c>
    </row>
    <row r="6338">
      <c r="A6338" s="1" t="s">
        <v>6240</v>
      </c>
      <c r="B6338" s="2" t="str">
        <f>IFERROR(__xludf.DUMMYFUNCTION("GOOGLETRANSLATE(A6338,""en"",""hi"")"),"एक बोतल में एक जहाज के साथ हाथ खींचा विंटेज लेबल: वेक्टर कला")</f>
        <v>एक बोतल में एक जहाज के साथ हाथ खींचा विंटेज लेबल: वेक्टर कला</v>
      </c>
    </row>
    <row r="6339">
      <c r="A6339" s="1" t="s">
        <v>6241</v>
      </c>
      <c r="B6339" s="2" t="str">
        <f>IFERROR(__xludf.DUMMYFUNCTION("GOOGLETRANSLATE(A6339,""en"",""hi"")"),"अमेरिकी फुटबॉल खिलाड़ी और एक प्रेसीजन खेल के दौरान अमेरिकी फुटबॉल खिलाड़ी को वापस चलाना खेल टीम को हराया")</f>
        <v>अमेरिकी फुटबॉल खिलाड़ी और एक प्रेसीजन खेल के दौरान अमेरिकी फुटबॉल खिलाड़ी को वापस चलाना खेल टीम को हराया</v>
      </c>
    </row>
    <row r="6340">
      <c r="A6340" s="1" t="s">
        <v>6242</v>
      </c>
      <c r="B6340" s="2" t="str">
        <f>IFERROR(__xludf.DUMMYFUNCTION("GOOGLETRANSLATE(A6340,""en"",""hi"")"),"अपने रसोई घर में अपने बच्चों की कला को लटकाने के बजाय - एक क्षेत्र को समर्पित करें।")</f>
        <v>अपने रसोई घर में अपने बच्चों की कला को लटकाने के बजाय - एक क्षेत्र को समर्पित करें।</v>
      </c>
    </row>
    <row r="6341">
      <c r="A6341" s="1" t="s">
        <v>6243</v>
      </c>
      <c r="B6341" s="2" t="str">
        <f>IFERROR(__xludf.DUMMYFUNCTION("GOOGLETRANSLATE(A6341,""en"",""hi"")"),"वायरलेस राउटर एक सफेद पृष्ठभूमि पर अलग")</f>
        <v>वायरलेस राउटर एक सफेद पृष्ठभूमि पर अलग</v>
      </c>
    </row>
    <row r="6342">
      <c r="A6342" s="1" t="s">
        <v>6244</v>
      </c>
      <c r="B6342" s="2" t="str">
        <f>IFERROR(__xludf.DUMMYFUNCTION("GOOGLETRANSLATE(A6342,""en"",""hi"")"),"एक धीमी गति एक आदमी के करीब एक आदमी को अपने बड़े काले कुत्ते को स्नान करने और उसे एक तौलिया के साथ सूखने का आनंद ले रहे हैं")</f>
        <v>एक धीमी गति एक आदमी के करीब एक आदमी को अपने बड़े काले कुत्ते को स्नान करने और उसे एक तौलिया के साथ सूखने का आनंद ले रहे हैं</v>
      </c>
    </row>
    <row r="6343">
      <c r="A6343" s="1" t="s">
        <v>6245</v>
      </c>
      <c r="B6343" s="2" t="str">
        <f>IFERROR(__xludf.DUMMYFUNCTION("GOOGLETRANSLATE(A6343,""en"",""hi"")"),"शीर्ष से एक दृश्य।")</f>
        <v>शीर्ष से एक दृश्य।</v>
      </c>
    </row>
    <row r="6344">
      <c r="A6344" s="1" t="s">
        <v>6246</v>
      </c>
      <c r="B6344" s="2" t="str">
        <f>IFERROR(__xludf.DUMMYFUNCTION("GOOGLETRANSLATE(A6344,""en"",""hi"")"),"हमें इस टीम के आधार पर एक फिल्म की जरूरत है")</f>
        <v>हमें इस टीम के आधार पर एक फिल्म की जरूरत है</v>
      </c>
    </row>
    <row r="6345">
      <c r="A6345" s="1" t="s">
        <v>6247</v>
      </c>
      <c r="B6345" s="2" t="str">
        <f>IFERROR(__xludf.DUMMYFUNCTION("GOOGLETRANSLATE(A6345,""en"",""hi"")"),"अमेरिकी फुटबॉल खिलाड़ी खेल टीम के खिलाफ खेल से पहले गर्म हो जाता है")</f>
        <v>अमेरिकी फुटबॉल खिलाड़ी खेल टीम के खिलाफ खेल से पहले गर्म हो जाता है</v>
      </c>
    </row>
    <row r="6346">
      <c r="A6346" s="1" t="s">
        <v>6248</v>
      </c>
      <c r="B6346" s="2" t="str">
        <f>IFERROR(__xludf.DUMMYFUNCTION("GOOGLETRANSLATE(A6346,""en"",""hi"")"),"एक पिता और बेटी को एक inflatable कुशन पर कूदते हैं।")</f>
        <v>एक पिता और बेटी को एक inflatable कुशन पर कूदते हैं।</v>
      </c>
    </row>
    <row r="6347">
      <c r="A6347" s="1" t="s">
        <v>4003</v>
      </c>
      <c r="B6347" s="2" t="str">
        <f>IFERROR(__xludf.DUMMYFUNCTION("GOOGLETRANSLATE(A6347,""en"",""hi"")"),"स्कूल में स्नातक से छवियां।")</f>
        <v>स्कूल में स्नातक से छवियां।</v>
      </c>
    </row>
    <row r="6348">
      <c r="A6348" s="1" t="s">
        <v>6249</v>
      </c>
      <c r="B6348" s="2" t="str">
        <f>IFERROR(__xludf.DUMMYFUNCTION("GOOGLETRANSLATE(A6348,""en"",""hi"")"),"मैं तरह की इच्छा है कि मेरे पास किसी दिन बर्न था।")</f>
        <v>मैं तरह की इच्छा है कि मेरे पास किसी दिन बर्न था।</v>
      </c>
    </row>
    <row r="6349">
      <c r="A6349" s="1" t="s">
        <v>6250</v>
      </c>
      <c r="B6349" s="2" t="str">
        <f>IFERROR(__xludf.DUMMYFUNCTION("GOOGLETRANSLATE(A6349,""en"",""hi"")"),"कार शो में देखे गए कई खूबसूरत गुलाबों में से एक।")</f>
        <v>कार शो में देखे गए कई खूबसूरत गुलाबों में से एक।</v>
      </c>
    </row>
    <row r="6350">
      <c r="A6350" s="1" t="s">
        <v>6251</v>
      </c>
      <c r="B6350" s="2" t="str">
        <f>IFERROR(__xludf.DUMMYFUNCTION("GOOGLETRANSLATE(A6350,""en"",""hi"")"),"पॉप रॉक कलाकार के पॉप रॉक कलाकार मंच पर प्रदर्शन करते हैं")</f>
        <v>पॉप रॉक कलाकार के पॉप रॉक कलाकार मंच पर प्रदर्शन करते हैं</v>
      </c>
    </row>
    <row r="6351">
      <c r="A6351" s="1" t="s">
        <v>6252</v>
      </c>
      <c r="B6351" s="2" t="str">
        <f>IFERROR(__xludf.DUMMYFUNCTION("GOOGLETRANSLATE(A6351,""en"",""hi"")"),"क्षेत्र की नदियों में पर्यटन लोकप्रिय है।")</f>
        <v>क्षेत्र की नदियों में पर्यटन लोकप्रिय है।</v>
      </c>
    </row>
    <row r="6352">
      <c r="A6352" s="1" t="s">
        <v>6253</v>
      </c>
      <c r="B6352" s="2" t="str">
        <f>IFERROR(__xludf.DUMMYFUNCTION("GOOGLETRANSLATE(A6352,""en"",""hi"")"),"संसदीय गणराज्य पर हमला किया गया था और देश द्वारा कब्जा कर लिया गया था, जिसमें नागरिकों के छह मिलियन नागरिकों को खो दिया गया था, जिसमें जातीयता शामिल थी")</f>
        <v>संसदीय गणराज्य पर हमला किया गया था और देश द्वारा कब्जा कर लिया गया था, जिसमें नागरिकों के छह मिलियन नागरिकों को खो दिया गया था, जिसमें जातीयता शामिल थी</v>
      </c>
    </row>
    <row r="6353">
      <c r="A6353" s="1" t="s">
        <v>6254</v>
      </c>
      <c r="B6353" s="2" t="str">
        <f>IFERROR(__xludf.DUMMYFUNCTION("GOOGLETRANSLATE(A6353,""en"",""hi"")"),"अपने बेटों के साथ एक टैबलेट पढ़ने के साथ व्हीलचेयर में रीढ़ की हड्डी की चोट के साथ आदमी")</f>
        <v>अपने बेटों के साथ एक टैबलेट पढ़ने के साथ व्हीलचेयर में रीढ़ की हड्डी की चोट के साथ आदमी</v>
      </c>
    </row>
    <row r="6354">
      <c r="A6354" s="1" t="s">
        <v>6255</v>
      </c>
      <c r="B6354" s="2" t="str">
        <f>IFERROR(__xludf.DUMMYFUNCTION("GOOGLETRANSLATE(A6354,""en"",""hi"")"),"एक सुंदर पहाड़ में सूर्योदय के साथ पूर्णिमा की रात")</f>
        <v>एक सुंदर पहाड़ में सूर्योदय के साथ पूर्णिमा की रात</v>
      </c>
    </row>
    <row r="6355">
      <c r="A6355" s="1" t="s">
        <v>6256</v>
      </c>
      <c r="B6355" s="2" t="str">
        <f>IFERROR(__xludf.DUMMYFUNCTION("GOOGLETRANSLATE(A6355,""en"",""hi"")"),"सुविधा के भीतर एक साझा कमरा।")</f>
        <v>सुविधा के भीतर एक साझा कमरा।</v>
      </c>
    </row>
    <row r="6356">
      <c r="A6356" s="1" t="s">
        <v>6257</v>
      </c>
      <c r="B6356" s="2" t="str">
        <f>IFERROR(__xludf.DUMMYFUNCTION("GOOGLETRANSLATE(A6356,""en"",""hi"")"),"कार एक विशाल पोखर के माध्यम से बम्पी रोड पर सवारी करती है।")</f>
        <v>कार एक विशाल पोखर के माध्यम से बम्पी रोड पर सवारी करती है।</v>
      </c>
    </row>
    <row r="6357">
      <c r="A6357" s="1" t="s">
        <v>6258</v>
      </c>
      <c r="B6357" s="2" t="str">
        <f>IFERROR(__xludf.DUMMYFUNCTION("GOOGLETRANSLATE(A6357,""en"",""hi"")"),"सबसे प्यारे स्थानों में से एक व्यक्ति के पास स्थानीय बैंड के लिए बड़े कृत्यों और इनडोर चरण के लिए एक आउटडोर चरण है।")</f>
        <v>सबसे प्यारे स्थानों में से एक व्यक्ति के पास स्थानीय बैंड के लिए बड़े कृत्यों और इनडोर चरण के लिए एक आउटडोर चरण है।</v>
      </c>
    </row>
    <row r="6358">
      <c r="A6358" s="1" t="s">
        <v>6259</v>
      </c>
      <c r="B6358" s="2" t="str">
        <f>IFERROR(__xludf.DUMMYFUNCTION("GOOGLETRANSLATE(A6358,""en"",""hi"")"),"अभिनेता आभूषण भंडार व्यवसाय की वाणिज्यिक कार्यक्रम में भाग लेता है")</f>
        <v>अभिनेता आभूषण भंडार व्यवसाय की वाणिज्यिक कार्यक्रम में भाग लेता है</v>
      </c>
    </row>
    <row r="6359">
      <c r="A6359" s="1" t="s">
        <v>6260</v>
      </c>
      <c r="B6359" s="2" t="str">
        <f>IFERROR(__xludf.DUMMYFUNCTION("GOOGLETRANSLATE(A6359,""en"",""hi"")"),"लक्जरी होटल के सामने टैक्सी")</f>
        <v>लक्जरी होटल के सामने टैक्सी</v>
      </c>
    </row>
    <row r="6360">
      <c r="A6360" s="1" t="s">
        <v>6261</v>
      </c>
      <c r="B6360" s="2" t="str">
        <f>IFERROR(__xludf.DUMMYFUNCTION("GOOGLETRANSLATE(A6360,""en"",""hi"")"),"रिकॉर्डिंग स्टूडियो, लड़की एक गीत गाती है, स्टूडियो में संगीत रिकॉर्डिंग की प्रक्रिया")</f>
        <v>रिकॉर्डिंग स्टूडियो, लड़की एक गीत गाती है, स्टूडियो में संगीत रिकॉर्डिंग की प्रक्रिया</v>
      </c>
    </row>
    <row r="6361">
      <c r="A6361" s="1" t="s">
        <v>6262</v>
      </c>
      <c r="B6361" s="2" t="str">
        <f>IFERROR(__xludf.DUMMYFUNCTION("GOOGLETRANSLATE(A6361,""en"",""hi"")"),"युवा व्यापार लोगों का समूह एक दिलचस्प विचार पर चर्चा करने वाले लैपटॉप के आसपास एक साथ इकट्ठा हुआ")</f>
        <v>युवा व्यापार लोगों का समूह एक दिलचस्प विचार पर चर्चा करने वाले लैपटॉप के आसपास एक साथ इकट्ठा हुआ</v>
      </c>
    </row>
    <row r="6362">
      <c r="A6362" s="1" t="s">
        <v>6263</v>
      </c>
      <c r="B6362" s="2" t="str">
        <f>IFERROR(__xludf.DUMMYFUNCTION("GOOGLETRANSLATE(A6362,""en"",""hi"")"),"संगीत कलाकार पुरस्कारों के दौरान ऑनस्टेज बोलता है")</f>
        <v>संगीत कलाकार पुरस्कारों के दौरान ऑनस्टेज बोलता है</v>
      </c>
    </row>
    <row r="6363">
      <c r="A6363" s="1" t="s">
        <v>6264</v>
      </c>
      <c r="B6363" s="2" t="str">
        <f>IFERROR(__xludf.DUMMYFUNCTION("GOOGLETRANSLATE(A6363,""en"",""hi"")"),"भोजन की एक प्लेट जो एक रेस्तरां में एक ऑक्टोपस की तरह दिखती है")</f>
        <v>भोजन की एक प्लेट जो एक रेस्तरां में एक ऑक्टोपस की तरह दिखती है</v>
      </c>
    </row>
    <row r="6364">
      <c r="A6364" s="1" t="s">
        <v>6265</v>
      </c>
      <c r="B6364" s="2" t="str">
        <f>IFERROR(__xludf.DUMMYFUNCTION("GOOGLETRANSLATE(A6364,""en"",""hi"")"),"एक नीली पृष्ठभूमि वेक्टर निर्बाध पैटर्न पर सफेद मछली")</f>
        <v>एक नीली पृष्ठभूमि वेक्टर निर्बाध पैटर्न पर सफेद मछली</v>
      </c>
    </row>
    <row r="6365">
      <c r="A6365" s="1" t="s">
        <v>6266</v>
      </c>
      <c r="B6365" s="2" t="str">
        <f>IFERROR(__xludf.DUMMYFUNCTION("GOOGLETRANSLATE(A6365,""en"",""hi"")"),"खुली खिड़की दूसरी जगह की ओर अग्रसर है")</f>
        <v>खुली खिड़की दूसरी जगह की ओर अग्रसर है</v>
      </c>
    </row>
    <row r="6366">
      <c r="A6366" s="1" t="s">
        <v>6267</v>
      </c>
      <c r="B6366" s="2" t="str">
        <f>IFERROR(__xludf.DUMMYFUNCTION("GOOGLETRANSLATE(A6366,""en"",""hi"")"),"ऊपर से अपने हाथों में लाल दिल पकड़े हुए आदमी")</f>
        <v>ऊपर से अपने हाथों में लाल दिल पकड़े हुए आदमी</v>
      </c>
    </row>
    <row r="6367">
      <c r="A6367" s="1" t="s">
        <v>6268</v>
      </c>
      <c r="B6367" s="2" t="str">
        <f>IFERROR(__xludf.DUMMYFUNCTION("GOOGLETRANSLATE(A6367,""en"",""hi"")"),"यह शैली यूनिसेक्स है और इसमें अलग-अलग बदलाव हैं।")</f>
        <v>यह शैली यूनिसेक्स है और इसमें अलग-अलग बदलाव हैं।</v>
      </c>
    </row>
    <row r="6368">
      <c r="A6368" s="1" t="s">
        <v>6269</v>
      </c>
      <c r="B6368" s="2" t="str">
        <f>IFERROR(__xludf.DUMMYFUNCTION("GOOGLETRANSLATE(A6368,""en"",""hi"")"),"एक लोगो साइन, फरवरी को फैक्टरी")</f>
        <v>एक लोगो साइन, फरवरी को फैक्टरी</v>
      </c>
    </row>
    <row r="6369">
      <c r="A6369" s="1" t="s">
        <v>6270</v>
      </c>
      <c r="B6369" s="2" t="str">
        <f>IFERROR(__xludf.DUMMYFUNCTION("GOOGLETRANSLATE(A6369,""en"",""hi"")"),"छोटी लड़की और उसके पिल्ला अपनी नई कार में सवारी करते हुए।")</f>
        <v>छोटी लड़की और उसके पिल्ला अपनी नई कार में सवारी करते हुए।</v>
      </c>
    </row>
    <row r="6370">
      <c r="A6370" s="1" t="s">
        <v>6271</v>
      </c>
      <c r="B6370" s="2" t="str">
        <f>IFERROR(__xludf.DUMMYFUNCTION("GOOGLETRANSLATE(A6370,""en"",""hi"")"),"नहर की गर्मियों में, लोग तटबंध के साथ एक शाम की शाम को आराम करते हैं")</f>
        <v>नहर की गर्मियों में, लोग तटबंध के साथ एक शाम की शाम को आराम करते हैं</v>
      </c>
    </row>
    <row r="6371">
      <c r="A6371" s="1" t="s">
        <v>6272</v>
      </c>
      <c r="B6371" s="2" t="str">
        <f>IFERROR(__xludf.DUMMYFUNCTION("GOOGLETRANSLATE(A6371,""en"",""hi"")"),"लक्जरी क्रूज जहाज हार्बर में डॉक किया गया")</f>
        <v>लक्जरी क्रूज जहाज हार्बर में डॉक किया गया</v>
      </c>
    </row>
    <row r="6372">
      <c r="A6372" s="1" t="s">
        <v>6273</v>
      </c>
      <c r="B6372" s="2" t="str">
        <f>IFERROR(__xludf.DUMMYFUNCTION("GOOGLETRANSLATE(A6372,""en"",""hi"")"),"शहर का एक हवाई दृश्य")</f>
        <v>शहर का एक हवाई दृश्य</v>
      </c>
    </row>
    <row r="6373">
      <c r="A6373" s="1" t="s">
        <v>6274</v>
      </c>
      <c r="B6373" s="2" t="str">
        <f>IFERROR(__xludf.DUMMYFUNCTION("GOOGLETRANSLATE(A6373,""en"",""hi"")"),"एस वापस देखकर व्यक्ति अपने रास्ते पर किनारे के चारों ओर प्रगति करता है।")</f>
        <v>एस वापस देखकर व्यक्ति अपने रास्ते पर किनारे के चारों ओर प्रगति करता है।</v>
      </c>
    </row>
    <row r="6374">
      <c r="A6374" s="1" t="s">
        <v>6275</v>
      </c>
      <c r="B6374" s="2" t="str">
        <f>IFERROR(__xludf.DUMMYFUNCTION("GOOGLETRANSLATE(A6374,""en"",""hi"")"),"संग्रह से बर्फ नीली शादी के कपड़े, जो अभी भी अनुरोध पर उपलब्ध हैं")</f>
        <v>संग्रह से बर्फ नीली शादी के कपड़े, जो अभी भी अनुरोध पर उपलब्ध हैं</v>
      </c>
    </row>
    <row r="6375">
      <c r="A6375" s="1" t="s">
        <v>6276</v>
      </c>
      <c r="B6375" s="2" t="str">
        <f>IFERROR(__xludf.DUMMYFUNCTION("GOOGLETRANSLATE(A6375,""en"",""hi"")"),"इमारत से क्षेत्र का हवाई दृश्य।")</f>
        <v>इमारत से क्षेत्र का हवाई दृश्य।</v>
      </c>
    </row>
    <row r="6376">
      <c r="A6376" s="1" t="s">
        <v>6277</v>
      </c>
      <c r="B6376" s="2" t="str">
        <f>IFERROR(__xludf.DUMMYFUNCTION("GOOGLETRANSLATE(A6376,""en"",""hi"")"),"कमरे में एक खिड़कियों पर खड़े एक बर्तन में गेरानियम के उज्ज्वल फूल")</f>
        <v>कमरे में एक खिड़कियों पर खड़े एक बर्तन में गेरानियम के उज्ज्वल फूल</v>
      </c>
    </row>
    <row r="6377">
      <c r="A6377" s="1" t="s">
        <v>6278</v>
      </c>
      <c r="B6377" s="2" t="str">
        <f>IFERROR(__xludf.DUMMYFUNCTION("GOOGLETRANSLATE(A6377,""en"",""hi"")"),"6 हमेशा शर्ट से बेहतर होगा।")</f>
        <v>6 हमेशा शर्ट से बेहतर होगा।</v>
      </c>
    </row>
    <row r="6378">
      <c r="A6378" s="1" t="s">
        <v>6279</v>
      </c>
      <c r="B6378" s="2" t="str">
        <f>IFERROR(__xludf.DUMMYFUNCTION("GOOGLETRANSLATE(A6378,""en"",""hi"")"),"देवता की एक बड़ी मूर्ति")</f>
        <v>देवता की एक बड़ी मूर्ति</v>
      </c>
    </row>
    <row r="6379">
      <c r="A6379" s="1" t="s">
        <v>6280</v>
      </c>
      <c r="B6379" s="2" t="str">
        <f>IFERROR(__xludf.DUMMYFUNCTION("GOOGLETRANSLATE(A6379,""en"",""hi"")"),"व्यक्ति द्वारा किए गए व्यक्ति के लिए टैटू डिजाइन")</f>
        <v>व्यक्ति द्वारा किए गए व्यक्ति के लिए टैटू डिजाइन</v>
      </c>
    </row>
    <row r="6380">
      <c r="A6380" s="1" t="s">
        <v>6281</v>
      </c>
      <c r="B6380" s="2" t="str">
        <f>IFERROR(__xludf.DUMMYFUNCTION("GOOGLETRANSLATE(A6380,""en"",""hi"")"),"एक संगीत कार्यक्रम में मंच पर पॉप कलाकार और गायक")</f>
        <v>एक संगीत कार्यक्रम में मंच पर पॉप कलाकार और गायक</v>
      </c>
    </row>
    <row r="6381">
      <c r="A6381" s="1" t="s">
        <v>6282</v>
      </c>
      <c r="B6381" s="2" t="str">
        <f>IFERROR(__xludf.DUMMYFUNCTION("GOOGLETRANSLATE(A6381,""en"",""hi"")"),"सर्दियों में सूरज की स्थापना के खिलाफ नंगे पेड़")</f>
        <v>सर्दियों में सूरज की स्थापना के खिलाफ नंगे पेड़</v>
      </c>
    </row>
    <row r="6382">
      <c r="A6382" s="1" t="s">
        <v>6283</v>
      </c>
      <c r="B6382" s="2" t="str">
        <f>IFERROR(__xludf.DUMMYFUNCTION("GOOGLETRANSLATE(A6382,""en"",""hi"")"),"एक गोदी पर सगाई तस्वीरें")</f>
        <v>एक गोदी पर सगाई तस्वीरें</v>
      </c>
    </row>
    <row r="6383">
      <c r="A6383" s="1" t="s">
        <v>6284</v>
      </c>
      <c r="B6383" s="2" t="str">
        <f>IFERROR(__xludf.DUMMYFUNCTION("GOOGLETRANSLATE(A6383,""en"",""hi"")"),"एक पुराने समाचार पत्र या पत्रिका से पेपर बैग बनाने के तरीके पर एक दिलचस्प वीडियो ट्यूटोरियल।")</f>
        <v>एक पुराने समाचार पत्र या पत्रिका से पेपर बैग बनाने के तरीके पर एक दिलचस्प वीडियो ट्यूटोरियल।</v>
      </c>
    </row>
    <row r="6384">
      <c r="A6384" s="1" t="s">
        <v>6285</v>
      </c>
      <c r="B6384" s="2" t="str">
        <f>IFERROR(__xludf.DUMMYFUNCTION("GOOGLETRANSLATE(A6384,""en"",""hi"")"),"रसोई में काम करने वाले कैदी")</f>
        <v>रसोई में काम करने वाले कैदी</v>
      </c>
    </row>
    <row r="6385">
      <c r="A6385" s="1" t="s">
        <v>6286</v>
      </c>
      <c r="B6385" s="2" t="str">
        <f>IFERROR(__xludf.DUMMYFUNCTION("GOOGLETRANSLATE(A6385,""en"",""hi"")"),"लोक रॉक कलाकार 1 9 80 के दशक के दौरान एक इलेक्ट्रिक गिटार को एक इलेक्ट्रिक गिटार पकड़े हुए हैं")</f>
        <v>लोक रॉक कलाकार 1 9 80 के दशक के दौरान एक इलेक्ट्रिक गिटार को एक इलेक्ट्रिक गिटार पकड़े हुए हैं</v>
      </c>
    </row>
    <row r="6386">
      <c r="A6386" s="1" t="s">
        <v>6287</v>
      </c>
      <c r="B6386" s="2" t="str">
        <f>IFERROR(__xludf.DUMMYFUNCTION("GOOGLETRANSLATE(A6386,""en"",""hi"")"),"सुन्दर निर्माण कार्यकर्ता एक चमकदार ब्लेज़र पहने हुए एक चमकदार ब्लेज़र को अपने सिर पर एक पीले सुरक्षा हेलमेट के साथ पकड़े हुए।")</f>
        <v>सुन्दर निर्माण कार्यकर्ता एक चमकदार ब्लेज़र पहने हुए एक चमकदार ब्लेज़र को अपने सिर पर एक पीले सुरक्षा हेलमेट के साथ पकड़े हुए।</v>
      </c>
    </row>
    <row r="6387">
      <c r="A6387" s="1" t="s">
        <v>6288</v>
      </c>
      <c r="B6387" s="2" t="str">
        <f>IFERROR(__xludf.DUMMYFUNCTION("GOOGLETRANSLATE(A6387,""en"",""hi"")"),"आप कभी किसी से प्यार करते हैं कि आप उनके लिए कुछ भी करेंगे? उस व्यक्ति को खुद बनाओ।")</f>
        <v>आप कभी किसी से प्यार करते हैं कि आप उनके लिए कुछ भी करेंगे? उस व्यक्ति को खुद बनाओ।</v>
      </c>
    </row>
    <row r="6388">
      <c r="A6388" s="1" t="s">
        <v>6289</v>
      </c>
      <c r="B6388" s="2" t="str">
        <f>IFERROR(__xludf.DUMMYFUNCTION("GOOGLETRANSLATE(A6388,""en"",""hi"")"),"पेपर कटिंग एक लड़की के फूलों की सपने देखने की कलाकृति")</f>
        <v>पेपर कटिंग एक लड़की के फूलों की सपने देखने की कलाकृति</v>
      </c>
    </row>
    <row r="6389">
      <c r="A6389" s="1" t="s">
        <v>6290</v>
      </c>
      <c r="B6389" s="2" t="str">
        <f>IFERROR(__xludf.DUMMYFUNCTION("GOOGLETRANSLATE(A6389,""en"",""hi"")"),"एक महिला नगर पालिका में अपने घर के बाहर निवासियों द्वारा स्थापित एक रोडब्लॉक में एक टायर पर आराम करती है।")</f>
        <v>एक महिला नगर पालिका में अपने घर के बाहर निवासियों द्वारा स्थापित एक रोडब्लॉक में एक टायर पर आराम करती है।</v>
      </c>
    </row>
    <row r="6390">
      <c r="A6390" s="1" t="s">
        <v>6291</v>
      </c>
      <c r="B6390" s="2" t="str">
        <f>IFERROR(__xludf.DUMMYFUNCTION("GOOGLETRANSLATE(A6390,""en"",""hi"")"),"खेल के अंत में फुटबॉल खिलाड़ी")</f>
        <v>खेल के अंत में फुटबॉल खिलाड़ी</v>
      </c>
    </row>
    <row r="6391">
      <c r="A6391" s="1" t="s">
        <v>6292</v>
      </c>
      <c r="B6391" s="2" t="str">
        <f>IFERROR(__xludf.DUMMYFUNCTION("GOOGLETRANSLATE(A6391,""en"",""hi"")"),"विशाल खिड़कियां और एक विशाल विशाल सेटिंग, अंतिम विवरण के नीचे।")</f>
        <v>विशाल खिड़कियां और एक विशाल विशाल सेटिंग, अंतिम विवरण के नीचे।</v>
      </c>
    </row>
    <row r="6392">
      <c r="A6392" s="1" t="s">
        <v>6293</v>
      </c>
      <c r="B6392" s="2" t="str">
        <f>IFERROR(__xludf.DUMMYFUNCTION("GOOGLETRANSLATE(A6392,""en"",""hi"")"),"रंगीन फ्रेम के साथ रंगीन पृष्ठभूमि और लाल दिल के अंदर लिखा गया पाठ")</f>
        <v>रंगीन फ्रेम के साथ रंगीन पृष्ठभूमि और लाल दिल के अंदर लिखा गया पाठ</v>
      </c>
    </row>
    <row r="6393">
      <c r="A6393" s="1" t="s">
        <v>6294</v>
      </c>
      <c r="B6393" s="2" t="str">
        <f>IFERROR(__xludf.DUMMYFUNCTION("GOOGLETRANSLATE(A6393,""en"",""hi"")"),"पीठ डेक पर सूरज में लंबे बालों वाली टैब्बी बिल्ली बिछा रही है")</f>
        <v>पीठ डेक पर सूरज में लंबे बालों वाली टैब्बी बिल्ली बिछा रही है</v>
      </c>
    </row>
    <row r="6394">
      <c r="A6394" s="1" t="s">
        <v>6295</v>
      </c>
      <c r="B6394" s="2" t="str">
        <f>IFERROR(__xludf.DUMMYFUNCTION("GOOGLETRANSLATE(A6394,""en"",""hi"")"),"एक वसंत प्रशिक्षण खेल के दौरान खेल टीम के खिलाफ चमगादड़।")</f>
        <v>एक वसंत प्रशिक्षण खेल के दौरान खेल टीम के खिलाफ चमगादड़।</v>
      </c>
    </row>
    <row r="6395">
      <c r="A6395" s="1" t="s">
        <v>6296</v>
      </c>
      <c r="B6395" s="2" t="str">
        <f>IFERROR(__xludf.DUMMYFUNCTION("GOOGLETRANSLATE(A6395,""en"",""hi"")"),"हाफपीनी लंदन द्वारा हाथीदांत फीता दुल्हन शादी की पोशाक का पिछला दृश्य")</f>
        <v>हाफपीनी लंदन द्वारा हाथीदांत फीता दुल्हन शादी की पोशाक का पिछला दृश्य</v>
      </c>
    </row>
    <row r="6396">
      <c r="A6396" s="1" t="s">
        <v>6297</v>
      </c>
      <c r="B6396" s="2" t="str">
        <f>IFERROR(__xludf.DUMMYFUNCTION("GOOGLETRANSLATE(A6396,""en"",""hi"")"),"एक हंसमुख, कार्बनिक डुवेट कवर।")</f>
        <v>एक हंसमुख, कार्बनिक डुवेट कवर।</v>
      </c>
    </row>
    <row r="6397">
      <c r="A6397" s="1" t="s">
        <v>6298</v>
      </c>
      <c r="B6397" s="2" t="str">
        <f>IFERROR(__xludf.DUMMYFUNCTION("GOOGLETRANSLATE(A6397,""en"",""hi"")"),"बेसबॉल खिलाड़ी एक रनिंग की अनुमति देने के बाद मैदान से बाहर निकलता है - बेसबॉल खिलाड़ी को डबल स्कोरिंग, रियर बाएं, खेल के तेरहवीं पारी के दौरान,")</f>
        <v>बेसबॉल खिलाड़ी एक रनिंग की अनुमति देने के बाद मैदान से बाहर निकलता है - बेसबॉल खिलाड़ी को डबल स्कोरिंग, रियर बाएं, खेल के तेरहवीं पारी के दौरान,</v>
      </c>
    </row>
    <row r="6398">
      <c r="A6398" s="1" t="s">
        <v>6299</v>
      </c>
      <c r="B6398" s="2" t="str">
        <f>IFERROR(__xludf.DUMMYFUNCTION("GOOGLETRANSLATE(A6398,""en"",""hi"")"),"आधुनिक अपार्टमेंट इमारतों और नए निर्माण में भ्रमित रूप से एक उभरती अर्थव्यवस्था का सुझाव है।")</f>
        <v>आधुनिक अपार्टमेंट इमारतों और नए निर्माण में भ्रमित रूप से एक उभरती अर्थव्यवस्था का सुझाव है।</v>
      </c>
    </row>
    <row r="6399">
      <c r="A6399" s="1" t="s">
        <v>6300</v>
      </c>
      <c r="B6399" s="2" t="str">
        <f>IFERROR(__xludf.DUMMYFUNCTION("GOOGLETRANSLATE(A6399,""en"",""hi"")"),"यात्रा ब्लॉग - एक साहसिक")</f>
        <v>यात्रा ब्लॉग - एक साहसिक</v>
      </c>
    </row>
    <row r="6400">
      <c r="A6400" s="1" t="s">
        <v>1731</v>
      </c>
      <c r="B6400" s="2" t="str">
        <f>IFERROR(__xludf.DUMMYFUNCTION("GOOGLETRANSLATE(A6400,""en"",""hi"")"),"डिजिटल कला # के लिए चुनी गई है")</f>
        <v>डिजिटल कला # के लिए चुनी गई है</v>
      </c>
    </row>
    <row r="6401">
      <c r="A6401" s="1" t="s">
        <v>6301</v>
      </c>
      <c r="B6401" s="2" t="str">
        <f>IFERROR(__xludf.DUMMYFUNCTION("GOOGLETRANSLATE(A6401,""en"",""hi"")"),"शिशु पिछले हफ्ते नारंगुटनों में से एक थे।")</f>
        <v>शिशु पिछले हफ्ते नारंगुटनों में से एक थे।</v>
      </c>
    </row>
    <row r="6402">
      <c r="A6402" s="1" t="s">
        <v>6302</v>
      </c>
      <c r="B6402" s="2" t="str">
        <f>IFERROR(__xludf.DUMMYFUNCTION("GOOGLETRANSLATE(A6402,""en"",""hi"")"),"इस दौड़ने के बारे में थीम पर एक अलग लेने के लिए कैसे।")</f>
        <v>इस दौड़ने के बारे में थीम पर एक अलग लेने के लिए कैसे।</v>
      </c>
    </row>
    <row r="6403">
      <c r="A6403" s="1" t="s">
        <v>6303</v>
      </c>
      <c r="B6403" s="2" t="str">
        <f>IFERROR(__xludf.DUMMYFUNCTION("GOOGLETRANSLATE(A6403,""en"",""hi"")"),"एक ही ओपल के साथ सोने की अंगूठी सेट।")</f>
        <v>एक ही ओपल के साथ सोने की अंगूठी सेट।</v>
      </c>
    </row>
    <row r="6404">
      <c r="A6404" s="1" t="s">
        <v>6304</v>
      </c>
      <c r="B6404" s="2" t="str">
        <f>IFERROR(__xludf.DUMMYFUNCTION("GOOGLETRANSLATE(A6404,""en"",""hi"")"),"चमड़े के सामान: सभी शर्तों के तहत मोबाइल कार्यालय होने के लिए बैग")</f>
        <v>चमड़े के सामान: सभी शर्तों के तहत मोबाइल कार्यालय होने के लिए बैग</v>
      </c>
    </row>
    <row r="6405">
      <c r="A6405" s="1" t="s">
        <v>6305</v>
      </c>
      <c r="B6405" s="2" t="str">
        <f>IFERROR(__xludf.DUMMYFUNCTION("GOOGLETRANSLATE(A6405,""en"",""hi"")"),"यह एक अलग समुद्र हो सकता है, लेकिन सूर्योदय हमेशा मुझे घर के करीब लाता है।")</f>
        <v>यह एक अलग समुद्र हो सकता है, लेकिन सूर्योदय हमेशा मुझे घर के करीब लाता है।</v>
      </c>
    </row>
    <row r="6406">
      <c r="A6406" s="1" t="s">
        <v>6306</v>
      </c>
      <c r="B6406" s="2" t="str">
        <f>IFERROR(__xludf.DUMMYFUNCTION("GOOGLETRANSLATE(A6406,""en"",""hi"")"),"एक सोफे पर बैठे एक युवा व्यक्ति के उच्च कोण दृश्य और लैपटॉप का उपयोग करना")</f>
        <v>एक सोफे पर बैठे एक युवा व्यक्ति के उच्च कोण दृश्य और लैपटॉप का उपयोग करना</v>
      </c>
    </row>
    <row r="6407">
      <c r="A6407" s="1" t="s">
        <v>6307</v>
      </c>
      <c r="B6407" s="2" t="str">
        <f>IFERROR(__xludf.DUMMYFUNCTION("GOOGLETRANSLATE(A6407,""en"",""hi"")"),"एक तरह से सुरम्य गांव में बतख तालाब")</f>
        <v>एक तरह से सुरम्य गांव में बतख तालाब</v>
      </c>
    </row>
    <row r="6408">
      <c r="A6408" s="1" t="s">
        <v>6308</v>
      </c>
      <c r="B6408" s="2" t="str">
        <f>IFERROR(__xludf.DUMMYFUNCTION("GOOGLETRANSLATE(A6408,""en"",""hi"")"),"छुट्टियों का एक परिवार का पेड़ - क्रिसमस पेड़")</f>
        <v>छुट्टियों का एक परिवार का पेड़ - क्रिसमस पेड़</v>
      </c>
    </row>
    <row r="6409">
      <c r="A6409" s="1" t="s">
        <v>6309</v>
      </c>
      <c r="B6409" s="2" t="str">
        <f>IFERROR(__xludf.DUMMYFUNCTION("GOOGLETRANSLATE(A6409,""en"",""hi"")"),"एक जिराफ के साथ मेरी चैट जीवन है")</f>
        <v>एक जिराफ के साथ मेरी चैट जीवन है</v>
      </c>
    </row>
    <row r="6410">
      <c r="A6410" s="1" t="s">
        <v>6310</v>
      </c>
      <c r="B6410" s="2" t="str">
        <f>IFERROR(__xludf.DUMMYFUNCTION("GOOGLETRANSLATE(A6410,""en"",""hi"")"),"रोटी, टमाटर और जैतून का तेल के साथ बेक्ड सार्डिन का एक हेल्थस्टाइल भोजन")</f>
        <v>रोटी, टमाटर और जैतून का तेल के साथ बेक्ड सार्डिन का एक हेल्थस्टाइल भोजन</v>
      </c>
    </row>
    <row r="6411">
      <c r="A6411" s="1" t="s">
        <v>6311</v>
      </c>
      <c r="B6411" s="2" t="str">
        <f>IFERROR(__xludf.DUMMYFUNCTION("GOOGLETRANSLATE(A6411,""en"",""hi"")"),"दीवार decals जो विभिन्न रंगों में आते हैं।")</f>
        <v>दीवार decals जो विभिन्न रंगों में आते हैं।</v>
      </c>
    </row>
    <row r="6412">
      <c r="A6412" s="1" t="s">
        <v>6312</v>
      </c>
      <c r="B6412" s="2" t="str">
        <f>IFERROR(__xludf.DUMMYFUNCTION("GOOGLETRANSLATE(A6412,""en"",""hi"")"),"घाट के अंत में प्रवेश द्वार")</f>
        <v>घाट के अंत में प्रवेश द्वार</v>
      </c>
    </row>
    <row r="6413">
      <c r="A6413" s="1" t="s">
        <v>6313</v>
      </c>
      <c r="B6413" s="2" t="str">
        <f>IFERROR(__xludf.DUMMYFUNCTION("GOOGLETRANSLATE(A6413,""en"",""hi"")"),"एक पेंगुइन की एक छवि।")</f>
        <v>एक पेंगुइन की एक छवि।</v>
      </c>
    </row>
    <row r="6414">
      <c r="A6414" s="1" t="s">
        <v>6314</v>
      </c>
      <c r="B6414" s="2" t="str">
        <f>IFERROR(__xludf.DUMMYFUNCTION("GOOGLETRANSLATE(A6414,""en"",""hi"")"),"पारंपरिक तरीके से पहने चरित्र।")</f>
        <v>पारंपरिक तरीके से पहने चरित्र।</v>
      </c>
    </row>
    <row r="6415">
      <c r="A6415" s="1" t="s">
        <v>6315</v>
      </c>
      <c r="B6415" s="2" t="str">
        <f>IFERROR(__xludf.DUMMYFUNCTION("GOOGLETRANSLATE(A6415,""en"",""hi"")"),"सफेद बादल आकाश में तैरते हैं")</f>
        <v>सफेद बादल आकाश में तैरते हैं</v>
      </c>
    </row>
    <row r="6416">
      <c r="A6416" s="1" t="s">
        <v>6316</v>
      </c>
      <c r="B6416" s="2" t="str">
        <f>IFERROR(__xludf.DUMMYFUNCTION("GOOGLETRANSLATE(A6416,""en"",""hi"")"),"एक क्रूज जहाज एक शहर को पर्यटक आकर्षण से गुजर रहा है")</f>
        <v>एक क्रूज जहाज एक शहर को पर्यटक आकर्षण से गुजर रहा है</v>
      </c>
    </row>
    <row r="6417">
      <c r="A6417" s="1" t="s">
        <v>6317</v>
      </c>
      <c r="B6417" s="2" t="str">
        <f>IFERROR(__xludf.DUMMYFUNCTION("GOOGLETRANSLATE(A6417,""en"",""hi"")"),"शैक्षिक संस्थान परिसर - बातचीत करना")</f>
        <v>शैक्षिक संस्थान परिसर - बातचीत करना</v>
      </c>
    </row>
    <row r="6418">
      <c r="A6418" s="1" t="s">
        <v>6318</v>
      </c>
      <c r="B6418" s="2" t="str">
        <f>IFERROR(__xludf.DUMMYFUNCTION("GOOGLETRANSLATE(A6418,""en"",""hi"")"),"बड़ी हरी आंखों के चित्रण वेक्टर के साथ एक काले और सफेद बिल्ली का पोर्ट्रेट")</f>
        <v>बड़ी हरी आंखों के चित्रण वेक्टर के साथ एक काले और सफेद बिल्ली का पोर्ट्रेट</v>
      </c>
    </row>
    <row r="6419">
      <c r="A6419" s="1" t="s">
        <v>6319</v>
      </c>
      <c r="B6419" s="2" t="str">
        <f>IFERROR(__xludf.DUMMYFUNCTION("GOOGLETRANSLATE(A6419,""en"",""hi"")"),"आश्चर्यजनक काले और सफेद गोली।")</f>
        <v>आश्चर्यजनक काले और सफेद गोली।</v>
      </c>
    </row>
    <row r="6420">
      <c r="A6420" s="1" t="s">
        <v>6320</v>
      </c>
      <c r="B6420" s="2" t="str">
        <f>IFERROR(__xludf.DUMMYFUNCTION("GOOGLETRANSLATE(A6420,""en"",""hi"")"),"केवल अंधेरे में आप सितारों को देख सकते हैं।")</f>
        <v>केवल अंधेरे में आप सितारों को देख सकते हैं।</v>
      </c>
    </row>
    <row r="6421">
      <c r="A6421" s="1" t="s">
        <v>6321</v>
      </c>
      <c r="B6421" s="2" t="str">
        <f>IFERROR(__xludf.DUMMYFUNCTION("GOOGLETRANSLATE(A6421,""en"",""hi"")"),"युवा महिला समुद्र में एक बीम पर चल रही है")</f>
        <v>युवा महिला समुद्र में एक बीम पर चल रही है</v>
      </c>
    </row>
    <row r="6422">
      <c r="A6422" s="1" t="s">
        <v>6322</v>
      </c>
      <c r="B6422" s="2" t="str">
        <f>IFERROR(__xludf.DUMMYFUNCTION("GOOGLETRANSLATE(A6422,""en"",""hi"")"),"संस्थापक आंकड़े की रंगीन प्रतिमा एक पहाड़ी की ढलान पर बनाई गई है")</f>
        <v>संस्थापक आंकड़े की रंगीन प्रतिमा एक पहाड़ी की ढलान पर बनाई गई है</v>
      </c>
    </row>
    <row r="6423">
      <c r="A6423" s="1" t="s">
        <v>6323</v>
      </c>
      <c r="B6423" s="2" t="str">
        <f>IFERROR(__xludf.DUMMYFUNCTION("GOOGLETRANSLATE(A6423,""en"",""hi"")"),"पृथक पृष्ठभूमि पर समुद्री कछुए")</f>
        <v>पृथक पृष्ठभूमि पर समुद्री कछुए</v>
      </c>
    </row>
    <row r="6424">
      <c r="A6424" s="1" t="s">
        <v>6324</v>
      </c>
      <c r="B6424" s="2" t="str">
        <f>IFERROR(__xludf.DUMMYFUNCTION("GOOGLETRANSLATE(A6424,""en"",""hi"")"),"जब शाम झील पर आती है")</f>
        <v>जब शाम झील पर आती है</v>
      </c>
    </row>
    <row r="6425">
      <c r="A6425" s="1" t="s">
        <v>6325</v>
      </c>
      <c r="B6425" s="2" t="str">
        <f>IFERROR(__xludf.DUMMYFUNCTION("GOOGLETRANSLATE(A6425,""en"",""hi"")"),"अध्ययन क्षेत्र का नक्शा")</f>
        <v>अध्ययन क्षेत्र का नक्शा</v>
      </c>
    </row>
    <row r="6426">
      <c r="A6426" s="1" t="s">
        <v>6326</v>
      </c>
      <c r="B6426" s="2" t="str">
        <f>IFERROR(__xludf.DUMMYFUNCTION("GOOGLETRANSLATE(A6426,""en"",""hi"")"),"क्रिकेट टीम के कप्तान ने क्षेत्र को धड़कने के बाद ट्रॉफी को रोक दिया")</f>
        <v>क्रिकेट टीम के कप्तान ने क्षेत्र को धड़कने के बाद ट्रॉफी को रोक दिया</v>
      </c>
    </row>
    <row r="6427">
      <c r="A6427" s="1" t="s">
        <v>6327</v>
      </c>
      <c r="B6427" s="2" t="str">
        <f>IFERROR(__xludf.DUMMYFUNCTION("GOOGLETRANSLATE(A6427,""en"",""hi"")"),"कॉन्टेस्ट प्रविष्टि # आवश्यकता लोगो के लिए")</f>
        <v>कॉन्टेस्ट प्रविष्टि # आवश्यकता लोगो के लिए</v>
      </c>
    </row>
    <row r="6428">
      <c r="A6428" s="1" t="s">
        <v>6328</v>
      </c>
      <c r="B6428" s="2" t="str">
        <f>IFERROR(__xludf.DUMMYFUNCTION("GOOGLETRANSLATE(A6428,""en"",""hi"")"),"जंगल में टहलने")</f>
        <v>जंगल में टहलने</v>
      </c>
    </row>
    <row r="6429">
      <c r="A6429" s="1" t="s">
        <v>6329</v>
      </c>
      <c r="B6429" s="2" t="str">
        <f>IFERROR(__xludf.DUMMYFUNCTION("GOOGLETRANSLATE(A6429,""en"",""hi"")"),"अपने सहपाठियों पर अपने सहपाठियों पर छात्र।")</f>
        <v>अपने सहपाठियों पर अपने सहपाठियों पर छात्र।</v>
      </c>
    </row>
    <row r="6430">
      <c r="A6430" s="1" t="s">
        <v>6330</v>
      </c>
      <c r="B6430" s="2" t="str">
        <f>IFERROR(__xludf.DUMMYFUNCTION("GOOGLETRANSLATE(A6430,""en"",""hi"")"),"अभिनेता ने प्रीमियर पर पहुंचा")</f>
        <v>अभिनेता ने प्रीमियर पर पहुंचा</v>
      </c>
    </row>
    <row r="6431">
      <c r="A6431" s="1" t="s">
        <v>6331</v>
      </c>
      <c r="B6431" s="2" t="str">
        <f>IFERROR(__xludf.DUMMYFUNCTION("GOOGLETRANSLATE(A6431,""en"",""hi"")"),"स्टर्लिंग चांदी और ठीक चांदी धातु मिट्टी के संयोजन के साथ मैंने खुले काम का थोड़ा सा किया है।")</f>
        <v>स्टर्लिंग चांदी और ठीक चांदी धातु मिट्टी के संयोजन के साथ मैंने खुले काम का थोड़ा सा किया है।</v>
      </c>
    </row>
    <row r="6432">
      <c r="A6432" s="1" t="s">
        <v>6332</v>
      </c>
      <c r="B6432" s="2" t="str">
        <f>IFERROR(__xludf.DUMMYFUNCTION("GOOGLETRANSLATE(A6432,""en"",""hi"")"),"गोल्फर अंतिम दौर के दौरान पहले छेद पर अपना दूसरा शॉट बजाता है")</f>
        <v>गोल्फर अंतिम दौर के दौरान पहले छेद पर अपना दूसरा शॉट बजाता है</v>
      </c>
    </row>
    <row r="6433">
      <c r="A6433" s="1" t="s">
        <v>6333</v>
      </c>
      <c r="B6433" s="2" t="str">
        <f>IFERROR(__xludf.DUMMYFUNCTION("GOOGLETRANSLATE(A6433,""en"",""hi"")"),"नई फिल्म प्रीमियर में अभिनेता")</f>
        <v>नई फिल्म प्रीमियर में अभिनेता</v>
      </c>
    </row>
    <row r="6434">
      <c r="A6434" s="1" t="s">
        <v>6334</v>
      </c>
      <c r="B6434" s="2" t="str">
        <f>IFERROR(__xludf.DUMMYFUNCTION("GOOGLETRANSLATE(A6434,""en"",""hi"")"),"एक महान टीम का हिस्सा बनें!")</f>
        <v>एक महान टीम का हिस्सा बनें!</v>
      </c>
    </row>
    <row r="6435">
      <c r="A6435" s="1" t="s">
        <v>6335</v>
      </c>
      <c r="B6435" s="2" t="str">
        <f>IFERROR(__xludf.DUMMYFUNCTION("GOOGLETRANSLATE(A6435,""en"",""hi"")"),"जब आप चिपकने वाली पट्टी से प्रतिरोध में वृद्धि महसूस करते हैं, तो इसे बैटरी के निचले दाएं कोने के चारों ओर धीरे-धीरे खींचें।")</f>
        <v>जब आप चिपकने वाली पट्टी से प्रतिरोध में वृद्धि महसूस करते हैं, तो इसे बैटरी के निचले दाएं कोने के चारों ओर धीरे-धीरे खींचें।</v>
      </c>
    </row>
    <row r="6436">
      <c r="A6436" s="1" t="s">
        <v>6336</v>
      </c>
      <c r="B6436" s="2" t="str">
        <f>IFERROR(__xludf.DUMMYFUNCTION("GOOGLETRANSLATE(A6436,""en"",""hi"")"),"टीवी कार्यक्रम निर्माता फैशन वीक के दौरान वसंत फैशन शो में भाग लेता है")</f>
        <v>टीवी कार्यक्रम निर्माता फैशन वीक के दौरान वसंत फैशन शो में भाग लेता है</v>
      </c>
    </row>
    <row r="6437">
      <c r="A6437" s="1" t="s">
        <v>6337</v>
      </c>
      <c r="B6437" s="2" t="str">
        <f>IFERROR(__xludf.DUMMYFUNCTION("GOOGLETRANSLATE(A6437,""en"",""hi"")"),"जंगल में जंगली lynx")</f>
        <v>जंगल में जंगली lynx</v>
      </c>
    </row>
    <row r="6438">
      <c r="A6438" s="1" t="s">
        <v>6338</v>
      </c>
      <c r="B6438" s="2" t="str">
        <f>IFERROR(__xludf.DUMMYFUNCTION("GOOGLETRANSLATE(A6438,""en"",""hi"")"),"एक गार्ड एक टावर में बैठता है।")</f>
        <v>एक गार्ड एक टावर में बैठता है।</v>
      </c>
    </row>
    <row r="6439">
      <c r="A6439" s="1" t="s">
        <v>6339</v>
      </c>
      <c r="B6439" s="2" t="str">
        <f>IFERROR(__xludf.DUMMYFUNCTION("GOOGLETRANSLATE(A6439,""en"",""hi"")"),"दृश्य कलाकार प्रस्तुति के दौरान बोलता है।")</f>
        <v>दृश्य कलाकार प्रस्तुति के दौरान बोलता है।</v>
      </c>
    </row>
    <row r="6440">
      <c r="A6440" s="1" t="s">
        <v>6340</v>
      </c>
      <c r="B6440" s="2" t="str">
        <f>IFERROR(__xludf.DUMMYFUNCTION("GOOGLETRANSLATE(A6440,""en"",""hi"")"),"एक सफेद लकड़ी की पृष्ठभूमि, प्रतिलिपि स्थान पर जार में ताजा स्ट्रॉबेरी, नींबू और टकसाल के साथ खनिज पानी")</f>
        <v>एक सफेद लकड़ी की पृष्ठभूमि, प्रतिलिपि स्थान पर जार में ताजा स्ट्रॉबेरी, नींबू और टकसाल के साथ खनिज पानी</v>
      </c>
    </row>
    <row r="6441">
      <c r="A6441" s="1" t="s">
        <v>6341</v>
      </c>
      <c r="B6441" s="2" t="str">
        <f>IFERROR(__xludf.DUMMYFUNCTION("GOOGLETRANSLATE(A6441,""en"",""hi"")"),"सफेद गुलाब के गुलदस्ते के साथ सजाए गए एक शादी की कार")</f>
        <v>सफेद गुलाब के गुलदस्ते के साथ सजाए गए एक शादी की कार</v>
      </c>
    </row>
    <row r="6442">
      <c r="A6442" s="1" t="s">
        <v>6342</v>
      </c>
      <c r="B6442" s="2" t="str">
        <f>IFERROR(__xludf.DUMMYFUNCTION("GOOGLETRANSLATE(A6442,""en"",""hi"")"),"एक दीवार पर चित्र, एक भित्तिचित्र का खंड - स्टॉक फोटो #")</f>
        <v>एक दीवार पर चित्र, एक भित्तिचित्र का खंड - स्टॉक फोटो #</v>
      </c>
    </row>
    <row r="6443">
      <c r="A6443" s="1" t="s">
        <v>6343</v>
      </c>
      <c r="B6443" s="2" t="str">
        <f>IFERROR(__xludf.DUMMYFUNCTION("GOOGLETRANSLATE(A6443,""en"",""hi"")"),"अभिनेता एक्शन फिल्म के प्रीमियर में भाग लेता है")</f>
        <v>अभिनेता एक्शन फिल्म के प्रीमियर में भाग लेता है</v>
      </c>
    </row>
    <row r="6444">
      <c r="A6444" s="1" t="s">
        <v>6344</v>
      </c>
      <c r="B6444" s="2" t="str">
        <f>IFERROR(__xludf.DUMMYFUNCTION("GOOGLETRANSLATE(A6444,""en"",""hi"")"),"बांध पर नदी पर जमे हुए पानी")</f>
        <v>बांध पर नदी पर जमे हुए पानी</v>
      </c>
    </row>
    <row r="6445">
      <c r="A6445" s="1" t="s">
        <v>6345</v>
      </c>
      <c r="B6445" s="2" t="str">
        <f>IFERROR(__xludf.DUMMYFUNCTION("GOOGLETRANSLATE(A6445,""en"",""hi"")"),"एक मेज पर Cobbler के उपकरण")</f>
        <v>एक मेज पर Cobbler के उपकरण</v>
      </c>
    </row>
    <row r="6446">
      <c r="A6446" s="1" t="s">
        <v>6346</v>
      </c>
      <c r="B6446" s="2" t="str">
        <f>IFERROR(__xludf.DUMMYFUNCTION("GOOGLETRANSLATE(A6446,""en"",""hi"")"),"आतिशबाजी के साथ एक कार्निवल मास्क मार्डी ग्रास का चित्रण।")</f>
        <v>आतिशबाजी के साथ एक कार्निवल मास्क मार्डी ग्रास का चित्रण।</v>
      </c>
    </row>
    <row r="6447">
      <c r="A6447" s="1" t="s">
        <v>6347</v>
      </c>
      <c r="B6447" s="2" t="str">
        <f>IFERROR(__xludf.DUMMYFUNCTION("GOOGLETRANSLATE(A6447,""en"",""hi"")"),"स्की क्षेत्र द्वारा प्रदान की गई यह तस्वीर गर्म हवा के गुब्बारे दिखाती है कि आगंतुक शहर और पहाड़ों के ऊपर दौरे कर सकते हैं।")</f>
        <v>स्की क्षेत्र द्वारा प्रदान की गई यह तस्वीर गर्म हवा के गुब्बारे दिखाती है कि आगंतुक शहर और पहाड़ों के ऊपर दौरे कर सकते हैं।</v>
      </c>
    </row>
    <row r="6448">
      <c r="A6448" s="1" t="s">
        <v>6348</v>
      </c>
      <c r="B6448" s="2" t="str">
        <f>IFERROR(__xludf.DUMMYFUNCTION("GOOGLETRANSLATE(A6448,""en"",""hi"")"),"यह अभी तक नए एसयूवी में हमारा सबसे अच्छा रूप है")</f>
        <v>यह अभी तक नए एसयूवी में हमारा सबसे अच्छा रूप है</v>
      </c>
    </row>
    <row r="6449">
      <c r="A6449" s="1" t="s">
        <v>6349</v>
      </c>
      <c r="B6449" s="2" t="str">
        <f>IFERROR(__xludf.DUMMYFUNCTION("GOOGLETRANSLATE(A6449,""en"",""hi"")"),"धनुष से अमेरिकी राज्य")</f>
        <v>धनुष से अमेरिकी राज्य</v>
      </c>
    </row>
    <row r="6450">
      <c r="A6450" s="1" t="s">
        <v>6350</v>
      </c>
      <c r="B6450" s="2" t="str">
        <f>IFERROR(__xludf.DUMMYFUNCTION("GOOGLETRANSLATE(A6450,""en"",""hi"")"),"देश एक सुंदर देश है।")</f>
        <v>देश एक सुंदर देश है।</v>
      </c>
    </row>
    <row r="6451">
      <c r="A6451" s="1" t="s">
        <v>6351</v>
      </c>
      <c r="B6451" s="2" t="str">
        <f>IFERROR(__xludf.DUMMYFUNCTION("GOOGLETRANSLATE(A6451,""en"",""hi"")"),"युवा महिला एक इलेक्ट्रॉनिक सिगरेट धूम्रपान करती है और धुएं का बादल पैदा करती है।")</f>
        <v>युवा महिला एक इलेक्ट्रॉनिक सिगरेट धूम्रपान करती है और धुएं का बादल पैदा करती है।</v>
      </c>
    </row>
    <row r="6452">
      <c r="A6452" s="1" t="s">
        <v>6352</v>
      </c>
      <c r="B6452" s="2" t="str">
        <f>IFERROR(__xludf.DUMMYFUNCTION("GOOGLETRANSLATE(A6452,""en"",""hi"")"),"सनी शरद ऋतु के दिन जमीन पर झूठ बोलने वाले नंगे पेड़ों, झाड़ियों और सूखी पत्तियों के साथ गली का दृश्य")</f>
        <v>सनी शरद ऋतु के दिन जमीन पर झूठ बोलने वाले नंगे पेड़ों, झाड़ियों और सूखी पत्तियों के साथ गली का दृश्य</v>
      </c>
    </row>
    <row r="6453">
      <c r="A6453" s="1" t="s">
        <v>6353</v>
      </c>
      <c r="B6453" s="2" t="str">
        <f>IFERROR(__xludf.DUMMYFUNCTION("GOOGLETRANSLATE(A6453,""en"",""hi"")"),"मध्यकालीन तालिका में खाई गई ताजा पानी की मछली")</f>
        <v>मध्यकालीन तालिका में खाई गई ताजा पानी की मछली</v>
      </c>
    </row>
    <row r="6454">
      <c r="A6454" s="1" t="s">
        <v>1491</v>
      </c>
      <c r="B6454" s="2" t="str">
        <f>IFERROR(__xludf.DUMMYFUNCTION("GOOGLETRANSLATE(A6454,""en"",""hi"")"),"# खेल टीम के खिलाफ गेंद को संभालता है।")</f>
        <v># खेल टीम के खिलाफ गेंद को संभालता है।</v>
      </c>
    </row>
    <row r="6455">
      <c r="A6455" s="1" t="s">
        <v>6354</v>
      </c>
      <c r="B6455" s="2" t="str">
        <f>IFERROR(__xludf.DUMMYFUNCTION("GOOGLETRANSLATE(A6455,""en"",""hi"")"),"कैसीनो में खेलने वाले लोग")</f>
        <v>कैसीनो में खेलने वाले लोग</v>
      </c>
    </row>
    <row r="6456">
      <c r="A6456" s="1" t="s">
        <v>6355</v>
      </c>
      <c r="B6456" s="2" t="str">
        <f>IFERROR(__xludf.DUMMYFUNCTION("GOOGLETRANSLATE(A6456,""en"",""hi"")"),"व्यक्ति पहाड़ी मग के ऊपर है")</f>
        <v>व्यक्ति पहाड़ी मग के ऊपर है</v>
      </c>
    </row>
    <row r="6457">
      <c r="A6457" s="1" t="s">
        <v>6356</v>
      </c>
      <c r="B6457" s="2" t="str">
        <f>IFERROR(__xludf.DUMMYFUNCTION("GOOGLETRANSLATE(A6457,""en"",""hi"")"),"एक सफेद पृष्ठभूमि पर अलग मोटरसाइकिल के साथ बाइकर।")</f>
        <v>एक सफेद पृष्ठभूमि पर अलग मोटरसाइकिल के साथ बाइकर।</v>
      </c>
    </row>
    <row r="6458">
      <c r="A6458" s="1" t="s">
        <v>6357</v>
      </c>
      <c r="B6458" s="2" t="str">
        <f>IFERROR(__xludf.DUMMYFUNCTION("GOOGLETRANSLATE(A6458,""en"",""hi"")"),"शुरुआती गोथिक शैली में")</f>
        <v>शुरुआती गोथिक शैली में</v>
      </c>
    </row>
    <row r="6459">
      <c r="A6459" s="1" t="s">
        <v>6358</v>
      </c>
      <c r="B6459" s="2" t="str">
        <f>IFERROR(__xludf.DUMMYFUNCTION("GOOGLETRANSLATE(A6459,""en"",""hi"")"),"एक दैनिक otter एक नजदीक देखो के लिए आता है।")</f>
        <v>एक दैनिक otter एक नजदीक देखो के लिए आता है।</v>
      </c>
    </row>
    <row r="6460">
      <c r="A6460" s="1" t="s">
        <v>6359</v>
      </c>
      <c r="B6460" s="2" t="str">
        <f>IFERROR(__xludf.DUMMYFUNCTION("GOOGLETRANSLATE(A6460,""en"",""hi"")"),"सैनिकों, नेताओं और सदस्यों ने 6 वें स्क्वाड्रन का स्वागत किया")</f>
        <v>सैनिकों, नेताओं और सदस्यों ने 6 वें स्क्वाड्रन का स्वागत किया</v>
      </c>
    </row>
    <row r="6461">
      <c r="A6461" s="1" t="s">
        <v>6360</v>
      </c>
      <c r="B6461" s="2" t="str">
        <f>IFERROR(__xludf.DUMMYFUNCTION("GOOGLETRANSLATE(A6461,""en"",""hi"")"),"एक दुल्हन का वेक्टर चित्रण")</f>
        <v>एक दुल्हन का वेक्टर चित्रण</v>
      </c>
    </row>
    <row r="6462">
      <c r="A6462" s="1" t="s">
        <v>6361</v>
      </c>
      <c r="B6462" s="2" t="str">
        <f>IFERROR(__xludf.DUMMYFUNCTION("GOOGLETRANSLATE(A6462,""en"",""hi"")"),"एक सामान्य मक्खी एक हरे पत्ते पर बैठती है")</f>
        <v>एक सामान्य मक्खी एक हरे पत्ते पर बैठती है</v>
      </c>
    </row>
    <row r="6463">
      <c r="A6463" s="1" t="s">
        <v>6362</v>
      </c>
      <c r="B6463" s="2" t="str">
        <f>IFERROR(__xludf.DUMMYFUNCTION("GOOGLETRANSLATE(A6463,""en"",""hi"")"),"बादल आकाश और एक जला घास के खिलाफ पैराशूट")</f>
        <v>बादल आकाश और एक जला घास के खिलाफ पैराशूट</v>
      </c>
    </row>
    <row r="6464">
      <c r="A6464" s="1" t="s">
        <v>6363</v>
      </c>
      <c r="B6464" s="2" t="str">
        <f>IFERROR(__xludf.DUMMYFUNCTION("GOOGLETRANSLATE(A6464,""en"",""hi"")"),"पॉप कलाकार ने एक उज्ज्वल नीले धारीदार सूट और एविएटर - शैली धूप का चश्मा पहना था क्योंकि वह टेनिस के लिए पहुंचे")</f>
        <v>पॉप कलाकार ने एक उज्ज्वल नीले धारीदार सूट और एविएटर - शैली धूप का चश्मा पहना था क्योंकि वह टेनिस के लिए पहुंचे</v>
      </c>
    </row>
    <row r="6465">
      <c r="A6465" s="1" t="s">
        <v>6364</v>
      </c>
      <c r="B6465" s="2" t="str">
        <f>IFERROR(__xludf.DUMMYFUNCTION("GOOGLETRANSLATE(A6465,""en"",""hi"")"),"सेलिब्रिटी और पॉप कलाकार पुरस्कारों में भाग लेते हैं")</f>
        <v>सेलिब्रिटी और पॉप कलाकार पुरस्कारों में भाग लेते हैं</v>
      </c>
    </row>
    <row r="6466">
      <c r="A6466" s="1" t="s">
        <v>6365</v>
      </c>
      <c r="B6466" s="2" t="str">
        <f>IFERROR(__xludf.DUMMYFUNCTION("GOOGLETRANSLATE(A6466,""en"",""hi"")"),"क्वार्टरबैक को रक्षा से बार-बार मारा गया था, लेकिन मैदान पर बने रहे।")</f>
        <v>क्वार्टरबैक को रक्षा से बार-बार मारा गया था, लेकिन मैदान पर बने रहे।</v>
      </c>
    </row>
    <row r="6467">
      <c r="A6467" s="1" t="s">
        <v>6366</v>
      </c>
      <c r="B6467" s="2" t="str">
        <f>IFERROR(__xludf.DUMMYFUNCTION("GOOGLETRANSLATE(A6467,""en"",""hi"")"),"मैंने उसे संगीत समारोह में देखा है, लेकिन उससे मिलना बाल्टी सूची में वहां जाता है।")</f>
        <v>मैंने उसे संगीत समारोह में देखा है, लेकिन उससे मिलना बाल्टी सूची में वहां जाता है।</v>
      </c>
    </row>
    <row r="6468">
      <c r="A6468" s="1" t="s">
        <v>6367</v>
      </c>
      <c r="B6468" s="2" t="str">
        <f>IFERROR(__xludf.DUMMYFUNCTION("GOOGLETRANSLATE(A6468,""en"",""hi"")"),"एक पहाड़ होने के लिए, इसे चारों ओर की भूमि से ऊपर पैर बढ़ना चाहिए।")</f>
        <v>एक पहाड़ होने के लिए, इसे चारों ओर की भूमि से ऊपर पैर बढ़ना चाहिए।</v>
      </c>
    </row>
    <row r="6469">
      <c r="A6469" s="1" t="s">
        <v>6368</v>
      </c>
      <c r="B6469" s="2" t="str">
        <f>IFERROR(__xludf.DUMMYFUNCTION("GOOGLETRANSLATE(A6469,""en"",""hi"")"),"कोने पर ऐतिहासिक दुकानें।")</f>
        <v>कोने पर ऐतिहासिक दुकानें।</v>
      </c>
    </row>
    <row r="6470">
      <c r="A6470" s="1" t="s">
        <v>6369</v>
      </c>
      <c r="B6470" s="2" t="str">
        <f>IFERROR(__xludf.DUMMYFUNCTION("GOOGLETRANSLATE(A6470,""en"",""hi"")"),"एक अंधेरे ग्रे धातु क्रोम रंग वृद्ध पुराने पहने हुए और क्रैकिंग पथ के साथ एक सफेद पृष्ठभूमि पर अलग किए गए पुराने पहने हुए और क्रैक किए गए बोल्ड फ़ॉन्ट के साथ एक 3 डी चित्रण में पूंजी पत्र ई।")</f>
        <v>एक अंधेरे ग्रे धातु क्रोम रंग वृद्ध पुराने पहने हुए और क्रैकिंग पथ के साथ एक सफेद पृष्ठभूमि पर अलग किए गए पुराने पहने हुए और क्रैक किए गए बोल्ड फ़ॉन्ट के साथ एक 3 डी चित्रण में पूंजी पत्र ई।</v>
      </c>
    </row>
    <row r="6471">
      <c r="A6471" s="1" t="s">
        <v>6370</v>
      </c>
      <c r="B6471" s="2" t="str">
        <f>IFERROR(__xludf.DUMMYFUNCTION("GOOGLETRANSLATE(A6471,""en"",""hi"")"),"एक बहिर्वाहिक गतिविधि के रूप में, राजनेता ने फुटबॉल टीम का प्रबंधन किया।")</f>
        <v>एक बहिर्वाहिक गतिविधि के रूप में, राजनेता ने फुटबॉल टीम का प्रबंधन किया।</v>
      </c>
    </row>
    <row r="6472">
      <c r="A6472" s="1" t="s">
        <v>6371</v>
      </c>
      <c r="B6472" s="2" t="str">
        <f>IFERROR(__xludf.DUMMYFUNCTION("GOOGLETRANSLATE(A6472,""en"",""hi"")"),"एक जानवर जो अपने कॉर्डेड कोट के लिए जाना जाता है, ड्रेडलॉक्स के समान")</f>
        <v>एक जानवर जो अपने कॉर्डेड कोट के लिए जाना जाता है, ड्रेडलॉक्स के समान</v>
      </c>
    </row>
    <row r="6473">
      <c r="A6473" s="1" t="s">
        <v>6372</v>
      </c>
      <c r="B6473" s="2" t="str">
        <f>IFERROR(__xludf.DUMMYFUNCTION("GOOGLETRANSLATE(A6473,""en"",""hi"")"),"क्षितिज से सूर्योदय 10 गुना गति")</f>
        <v>क्षितिज से सूर्योदय 10 गुना गति</v>
      </c>
    </row>
    <row r="6474">
      <c r="A6474" s="1" t="s">
        <v>4028</v>
      </c>
      <c r="B6474" s="2" t="str">
        <f>IFERROR(__xludf.DUMMYFUNCTION("GOOGLETRANSLATE(A6474,""en"",""hi"")"),"एक घटना में भाग लेने के लिए अभिनेता और क्लब में सिर")</f>
        <v>एक घटना में भाग लेने के लिए अभिनेता और क्लब में सिर</v>
      </c>
    </row>
    <row r="6475">
      <c r="A6475" s="1" t="s">
        <v>6373</v>
      </c>
      <c r="B6475" s="2" t="str">
        <f>IFERROR(__xludf.DUMMYFUNCTION("GOOGLETRANSLATE(A6475,""en"",""hi"")"),"सपने देखने और व्यक्ति के घर को आमंत्रित करना।")</f>
        <v>सपने देखने और व्यक्ति के घर को आमंत्रित करना।</v>
      </c>
    </row>
    <row r="6476">
      <c r="A6476" s="1" t="s">
        <v>6374</v>
      </c>
      <c r="B6476" s="2" t="str">
        <f>IFERROR(__xludf.DUMMYFUNCTION("GOOGLETRANSLATE(A6476,""en"",""hi"")"),"पॉप कलाकार ने मंच पर प्रदर्शन किया")</f>
        <v>पॉप कलाकार ने मंच पर प्रदर्शन किया</v>
      </c>
    </row>
    <row r="6477">
      <c r="A6477" s="1" t="s">
        <v>6375</v>
      </c>
      <c r="B6477" s="2" t="str">
        <f>IFERROR(__xludf.DUMMYFUNCTION("GOOGLETRANSLATE(A6477,""en"",""hi"")"),"दोस्ती की सड़क कभी खत्म नहीं होती।")</f>
        <v>दोस्ती की सड़क कभी खत्म नहीं होती।</v>
      </c>
    </row>
    <row r="6478">
      <c r="A6478" s="1" t="s">
        <v>6376</v>
      </c>
      <c r="B6478" s="2" t="str">
        <f>IFERROR(__xludf.DUMMYFUNCTION("GOOGLETRANSLATE(A6478,""en"",""hi"")"),"लोग ईंटों से गुजरते हैं जो रिक्शा के विरोध प्रदर्शन के दौरान सड़क पर गुस्से में प्रदर्शनकारियों द्वारा पहुंचाए गए थे")</f>
        <v>लोग ईंटों से गुजरते हैं जो रिक्शा के विरोध प्रदर्शन के दौरान सड़क पर गुस्से में प्रदर्शनकारियों द्वारा पहुंचाए गए थे</v>
      </c>
    </row>
    <row r="6479">
      <c r="A6479" s="1" t="s">
        <v>6377</v>
      </c>
      <c r="B6479" s="2" t="str">
        <f>IFERROR(__xludf.DUMMYFUNCTION("GOOGLETRANSLATE(A6479,""en"",""hi"")"),"एक पुरानी कार से एक पुराने दरवाजे के हैंडल के साथ विस्तार से शॉट")</f>
        <v>एक पुरानी कार से एक पुराने दरवाजे के हैंडल के साथ विस्तार से शॉट</v>
      </c>
    </row>
    <row r="6480">
      <c r="A6480" s="1" t="s">
        <v>6378</v>
      </c>
      <c r="B6480" s="2" t="str">
        <f>IFERROR(__xludf.DUMMYFUNCTION("GOOGLETRANSLATE(A6480,""en"",""hi"")"),"हार्ड रॉक कलाकार और शादी में डेसर्ट का एक दृश्य")</f>
        <v>हार्ड रॉक कलाकार और शादी में डेसर्ट का एक दृश्य</v>
      </c>
    </row>
    <row r="6481">
      <c r="A6481" s="1" t="s">
        <v>6379</v>
      </c>
      <c r="B6481" s="2" t="str">
        <f>IFERROR(__xludf.DUMMYFUNCTION("GOOGLETRANSLATE(A6481,""en"",""hi"")"),"पेड़ को देखने के बाद मेरी बेटी इसे अपनी कक्षा क्रिसमस पार्टी के लिए चाहती थी।")</f>
        <v>पेड़ को देखने के बाद मेरी बेटी इसे अपनी कक्षा क्रिसमस पार्टी के लिए चाहती थी।</v>
      </c>
    </row>
    <row r="6482">
      <c r="A6482" s="1" t="s">
        <v>6380</v>
      </c>
      <c r="B6482" s="2" t="str">
        <f>IFERROR(__xludf.DUMMYFUNCTION("GOOGLETRANSLATE(A6482,""en"",""hi"")"),"भूरे रंग की पृष्ठभूमि, हाथ खींचने पर बुनाई के लिए आइकन के निर्बाध वेक्टर पैटर्न।")</f>
        <v>भूरे रंग की पृष्ठभूमि, हाथ खींचने पर बुनाई के लिए आइकन के निर्बाध वेक्टर पैटर्न।</v>
      </c>
    </row>
    <row r="6483">
      <c r="A6483" s="1" t="s">
        <v>6381</v>
      </c>
      <c r="B6483" s="2" t="str">
        <f>IFERROR(__xludf.DUMMYFUNCTION("GOOGLETRANSLATE(A6483,""en"",""hi"")"),"एक हेलीकॉप्टर से पर्यटक आकर्षण")</f>
        <v>एक हेलीकॉप्टर से पर्यटक आकर्षण</v>
      </c>
    </row>
    <row r="6484">
      <c r="A6484" s="1" t="s">
        <v>6382</v>
      </c>
      <c r="B6484" s="2" t="str">
        <f>IFERROR(__xludf.DUMMYFUNCTION("GOOGLETRANSLATE(A6484,""en"",""hi"")"),"एक कुत्ते के साथ साइकिल पर फैशन लड़की का स्केच।")</f>
        <v>एक कुत्ते के साथ साइकिल पर फैशन लड़की का स्केच।</v>
      </c>
    </row>
    <row r="6485">
      <c r="A6485" s="1" t="s">
        <v>6383</v>
      </c>
      <c r="B6485" s="2" t="str">
        <f>IFERROR(__xludf.DUMMYFUNCTION("GOOGLETRANSLATE(A6485,""en"",""hi"")"),"पैराग्लाइडिंग थीम, एक व्यक्ति द्वारा नियंत्रित पैराशूट")</f>
        <v>पैराग्लाइडिंग थीम, एक व्यक्ति द्वारा नियंत्रित पैराशूट</v>
      </c>
    </row>
    <row r="6486">
      <c r="A6486" s="1" t="s">
        <v>6384</v>
      </c>
      <c r="B6486" s="2" t="str">
        <f>IFERROR(__xludf.DUMMYFUNCTION("GOOGLETRANSLATE(A6486,""en"",""hi"")"),"लाल पत्तियां दीवार पर पौधे")</f>
        <v>लाल पत्तियां दीवार पर पौधे</v>
      </c>
    </row>
    <row r="6487">
      <c r="A6487" s="1" t="s">
        <v>6385</v>
      </c>
      <c r="B6487" s="2" t="str">
        <f>IFERROR(__xludf.DUMMYFUNCTION("GOOGLETRANSLATE(A6487,""en"",""hi"")"),"एक बार्न उल्लू कुछ पकड़ने की उम्मीद कर रहा है।")</f>
        <v>एक बार्न उल्लू कुछ पकड़ने की उम्मीद कर रहा है।</v>
      </c>
    </row>
    <row r="6488">
      <c r="A6488" s="1" t="s">
        <v>6386</v>
      </c>
      <c r="B6488" s="2" t="str">
        <f>IFERROR(__xludf.DUMMYFUNCTION("GOOGLETRANSLATE(A6488,""en"",""hi"")"),"बिग डे साल पहले बुक कवर")</f>
        <v>बिग डे साल पहले बुक कवर</v>
      </c>
    </row>
    <row r="6489">
      <c r="A6489" s="1" t="s">
        <v>6387</v>
      </c>
      <c r="B6489" s="2" t="str">
        <f>IFERROR(__xludf.DUMMYFUNCTION("GOOGLETRANSLATE(A6489,""en"",""hi"")"),"मेहमान नए शोरूम में डिस्प्ले पर फर्नीचर की प्रशंसा करते हैं।")</f>
        <v>मेहमान नए शोरूम में डिस्प्ले पर फर्नीचर की प्रशंसा करते हैं।</v>
      </c>
    </row>
    <row r="6490">
      <c r="A6490" s="1" t="s">
        <v>6388</v>
      </c>
      <c r="B6490" s="2" t="str">
        <f>IFERROR(__xludf.DUMMYFUNCTION("GOOGLETRANSLATE(A6490,""en"",""hi"")"),"सैन्य व्यक्ति द्वारा हीरा सगाई की अंगूठी।")</f>
        <v>सैन्य व्यक्ति द्वारा हीरा सगाई की अंगूठी।</v>
      </c>
    </row>
    <row r="6491">
      <c r="A6491" s="1" t="s">
        <v>6389</v>
      </c>
      <c r="B6491" s="2" t="str">
        <f>IFERROR(__xludf.DUMMYFUNCTION("GOOGLETRANSLATE(A6491,""en"",""hi"")"),"इसके पीछे आदमी")</f>
        <v>इसके पीछे आदमी</v>
      </c>
    </row>
    <row r="6492">
      <c r="A6492" s="1" t="s">
        <v>6390</v>
      </c>
      <c r="B6492" s="2" t="str">
        <f>IFERROR(__xludf.DUMMYFUNCTION("GOOGLETRANSLATE(A6492,""en"",""hi"")"),"पैसा पेड़ और पीले पानी का चित्रण कर सकते हैं")</f>
        <v>पैसा पेड़ और पीले पानी का चित्रण कर सकते हैं</v>
      </c>
    </row>
    <row r="6493">
      <c r="A6493" s="1" t="s">
        <v>6391</v>
      </c>
      <c r="B6493" s="2" t="str">
        <f>IFERROR(__xludf.DUMMYFUNCTION("GOOGLETRANSLATE(A6493,""en"",""hi"")"),"इंडी रॉक कलाकार मंच पर लाइव प्रदर्शन करता है।")</f>
        <v>इंडी रॉक कलाकार मंच पर लाइव प्रदर्शन करता है।</v>
      </c>
    </row>
    <row r="6494">
      <c r="A6494" s="1" t="s">
        <v>6392</v>
      </c>
      <c r="B6494" s="2" t="str">
        <f>IFERROR(__xludf.DUMMYFUNCTION("GOOGLETRANSLATE(A6494,""en"",""hi"")"),"छवि में हो सकता है: व्यक्ति, मंच पर, एक संगीत वाद्ययंत्र और पाठ खेलना")</f>
        <v>छवि में हो सकता है: व्यक्ति, मंच पर, एक संगीत वाद्ययंत्र और पाठ खेलना</v>
      </c>
    </row>
    <row r="6495">
      <c r="A6495" s="1" t="s">
        <v>6393</v>
      </c>
      <c r="B6495" s="2" t="str">
        <f>IFERROR(__xludf.DUMMYFUNCTION("GOOGLETRANSLATE(A6495,""en"",""hi"")"),"अंग्रेजी सिविल पैरिश तट पर एक समुंदर का किनारा शहर है")</f>
        <v>अंग्रेजी सिविल पैरिश तट पर एक समुंदर का किनारा शहर है</v>
      </c>
    </row>
    <row r="6496">
      <c r="A6496" s="1" t="s">
        <v>6394</v>
      </c>
      <c r="B6496" s="2" t="str">
        <f>IFERROR(__xludf.DUMMYFUNCTION("GOOGLETRANSLATE(A6496,""en"",""hi"")"),"एक - मास्टर्ड प्राचीन सेलबोट समुद्र या महासागर में तैरता है, पानी पर एक पुरानी शैली जहाज, हवाई दृश्य")</f>
        <v>एक - मास्टर्ड प्राचीन सेलबोट समुद्र या महासागर में तैरता है, पानी पर एक पुरानी शैली जहाज, हवाई दृश्य</v>
      </c>
    </row>
    <row r="6497">
      <c r="A6497" s="1" t="s">
        <v>6395</v>
      </c>
      <c r="B6497" s="2" t="str">
        <f>IFERROR(__xludf.DUMMYFUNCTION("GOOGLETRANSLATE(A6497,""en"",""hi"")"),"सफेद पृष्ठभूमि पर सफेद फीता")</f>
        <v>सफेद पृष्ठभूमि पर सफेद फीता</v>
      </c>
    </row>
    <row r="6498">
      <c r="A6498" s="1" t="s">
        <v>6396</v>
      </c>
      <c r="B6498" s="2" t="str">
        <f>IFERROR(__xludf.DUMMYFUNCTION("GOOGLETRANSLATE(A6498,""en"",""hi"")"),"अपने कुत्ते के साथ हँसने वाले परिवार की तीन पीढ़ियों का शॉट")</f>
        <v>अपने कुत्ते के साथ हँसने वाले परिवार की तीन पीढ़ियों का शॉट</v>
      </c>
    </row>
    <row r="6499">
      <c r="A6499" s="1" t="s">
        <v>6397</v>
      </c>
      <c r="B6499" s="2" t="str">
        <f>IFERROR(__xludf.DUMMYFUNCTION("GOOGLETRANSLATE(A6499,""en"",""hi"")"),"एक सफेद पृष्ठभूमि पर आकस्मिक रूप से सिल्हूट कपड़े पहने")</f>
        <v>एक सफेद पृष्ठभूमि पर आकस्मिक रूप से सिल्हूट कपड़े पहने</v>
      </c>
    </row>
    <row r="6500">
      <c r="A6500" s="1" t="s">
        <v>6398</v>
      </c>
      <c r="B6500" s="2" t="str">
        <f>IFERROR(__xludf.DUMMYFUNCTION("GOOGLETRANSLATE(A6500,""en"",""hi"")"),"एक बार सीमित हो जाने के बाद, नौ बैंडेड आर्मडिलो ने दुकान स्थापित की है।")</f>
        <v>एक बार सीमित हो जाने के बाद, नौ बैंडेड आर्मडिलो ने दुकान स्थापित की है।</v>
      </c>
    </row>
    <row r="6501">
      <c r="A6501" s="1" t="s">
        <v>6399</v>
      </c>
      <c r="B6501" s="2" t="str">
        <f>IFERROR(__xludf.DUMMYFUNCTION("GOOGLETRANSLATE(A6501,""en"",""hi"")"),"झील के ऊपर भारी बारिश के साथ तूफान")</f>
        <v>झील के ऊपर भारी बारिश के साथ तूफान</v>
      </c>
    </row>
    <row r="6502">
      <c r="A6502" s="1" t="s">
        <v>6400</v>
      </c>
      <c r="B6502" s="2" t="str">
        <f>IFERROR(__xludf.DUMMYFUNCTION("GOOGLETRANSLATE(A6502,""en"",""hi"")"),"फिल्म चरित्र के लिए कला का एक उपहार")</f>
        <v>फिल्म चरित्र के लिए कला का एक उपहार</v>
      </c>
    </row>
    <row r="6503">
      <c r="A6503" s="1" t="s">
        <v>6401</v>
      </c>
      <c r="B6503" s="2" t="str">
        <f>IFERROR(__xludf.DUMMYFUNCTION("GOOGLETRANSLATE(A6503,""en"",""hi"")"),"यह बैंगनी में किया गया, मेरी गर्दन / कंधे के पीछे पूरे-डी प्रभाव के साथ।")</f>
        <v>यह बैंगनी में किया गया, मेरी गर्दन / कंधे के पीछे पूरे-डी प्रभाव के साथ।</v>
      </c>
    </row>
    <row r="6504">
      <c r="A6504" s="1" t="s">
        <v>6402</v>
      </c>
      <c r="B6504" s="2" t="str">
        <f>IFERROR(__xludf.DUMMYFUNCTION("GOOGLETRANSLATE(A6504,""en"",""hi"")"),"पीले रंग की बनावट का बनावट")</f>
        <v>पीले रंग की बनावट का बनावट</v>
      </c>
    </row>
    <row r="6505">
      <c r="A6505" s="1" t="s">
        <v>6403</v>
      </c>
      <c r="B6505" s="2" t="str">
        <f>IFERROR(__xludf.DUMMYFUNCTION("GOOGLETRANSLATE(A6505,""en"",""hi"")"),"ढीले सूचक जल रंग और मिश्रित मीडिया चित्रों की स्पष्टता और संकल्प को बढ़ाने के लिए ठीक लाइनों को चित्रित करने के लिए तकनीकें और सुझाव।")</f>
        <v>ढीले सूचक जल रंग और मिश्रित मीडिया चित्रों की स्पष्टता और संकल्प को बढ़ाने के लिए ठीक लाइनों को चित्रित करने के लिए तकनीकें और सुझाव।</v>
      </c>
    </row>
    <row r="6506">
      <c r="A6506" s="1" t="s">
        <v>6404</v>
      </c>
      <c r="B6506" s="2" t="str">
        <f>IFERROR(__xludf.DUMMYFUNCTION("GOOGLETRANSLATE(A6506,""en"",""hi"")"),"विवरण: मुगल संरचना से संगमरमर से नक्काशीदार फूल और कीट।")</f>
        <v>विवरण: मुगल संरचना से संगमरमर से नक्काशीदार फूल और कीट।</v>
      </c>
    </row>
    <row r="6507">
      <c r="A6507" s="1" t="s">
        <v>6405</v>
      </c>
      <c r="B6507" s="2" t="str">
        <f>IFERROR(__xludf.DUMMYFUNCTION("GOOGLETRANSLATE(A6507,""en"",""hi"")"),"पानी के किनारे एक पार्क में झंडा")</f>
        <v>पानी के किनारे एक पार्क में झंडा</v>
      </c>
    </row>
    <row r="6508">
      <c r="A6508" s="1" t="s">
        <v>6406</v>
      </c>
      <c r="B6508" s="2" t="str">
        <f>IFERROR(__xludf.DUMMYFUNCTION("GOOGLETRANSLATE(A6508,""en"",""hi"")"),"एक कप कॉफी पर पकड़")</f>
        <v>एक कप कॉफी पर पकड़</v>
      </c>
    </row>
    <row r="6509">
      <c r="A6509" s="1" t="s">
        <v>6407</v>
      </c>
      <c r="B6509" s="2" t="str">
        <f>IFERROR(__xludf.DUMMYFUNCTION("GOOGLETRANSLATE(A6509,""en"",""hi"")"),"एक सफेद पृष्ठभूमि पर एक शॉपिंग कार्ट का चित्रण।")</f>
        <v>एक सफेद पृष्ठभूमि पर एक शॉपिंग कार्ट का चित्रण।</v>
      </c>
    </row>
    <row r="6510">
      <c r="A6510" s="1" t="s">
        <v>6408</v>
      </c>
      <c r="B6510" s="2" t="str">
        <f>IFERROR(__xludf.DUMMYFUNCTION("GOOGLETRANSLATE(A6510,""en"",""hi"")"),"दिन का अंतिम प्रकाश")</f>
        <v>दिन का अंतिम प्रकाश</v>
      </c>
    </row>
    <row r="6511">
      <c r="A6511" s="1" t="s">
        <v>6409</v>
      </c>
      <c r="B6511" s="2" t="str">
        <f>IFERROR(__xludf.DUMMYFUNCTION("GOOGLETRANSLATE(A6511,""en"",""hi"")"),"फ़ोटोशॉप में एक यथार्थवादी सोने का पाठ प्रभाव जानें")</f>
        <v>फ़ोटोशॉप में एक यथार्थवादी सोने का पाठ प्रभाव जानें</v>
      </c>
    </row>
    <row r="6512">
      <c r="A6512" s="1" t="s">
        <v>6410</v>
      </c>
      <c r="B6512" s="2" t="str">
        <f>IFERROR(__xludf.DUMMYFUNCTION("GOOGLETRANSLATE(A6512,""en"",""hi"")"),"एक सफेद पृष्ठभूमि पर मजेदार कछुए।")</f>
        <v>एक सफेद पृष्ठभूमि पर मजेदार कछुए।</v>
      </c>
    </row>
    <row r="6513">
      <c r="A6513" s="1" t="s">
        <v>6411</v>
      </c>
      <c r="B6513" s="2" t="str">
        <f>IFERROR(__xludf.DUMMYFUNCTION("GOOGLETRANSLATE(A6513,""en"",""hi"")"),"एक सफेद पृष्ठभूमि वेक्टर पर कार्टून शैली में आइकन")</f>
        <v>एक सफेद पृष्ठभूमि वेक्टर पर कार्टून शैली में आइकन</v>
      </c>
    </row>
    <row r="6514">
      <c r="A6514" s="1" t="s">
        <v>6412</v>
      </c>
      <c r="B6514" s="2" t="str">
        <f>IFERROR(__xludf.DUMMYFUNCTION("GOOGLETRANSLATE(A6514,""en"",""hi"")"),"आंतरिक डिजाइन एक साथ फर्नीचर खींचने से अधिक के बारे में है।")</f>
        <v>आंतरिक डिजाइन एक साथ फर्नीचर खींचने से अधिक के बारे में है।</v>
      </c>
    </row>
    <row r="6515">
      <c r="A6515" s="1" t="s">
        <v>6413</v>
      </c>
      <c r="B6515" s="2" t="str">
        <f>IFERROR(__xludf.DUMMYFUNCTION("GOOGLETRANSLATE(A6515,""en"",""hi"")"),"समुद्र में बहने से पहले शहर और नदी का हवाई दृश्य")</f>
        <v>समुद्र में बहने से पहले शहर और नदी का हवाई दृश्य</v>
      </c>
    </row>
    <row r="6516">
      <c r="A6516" s="1" t="s">
        <v>6414</v>
      </c>
      <c r="B6516" s="2" t="str">
        <f>IFERROR(__xludf.DUMMYFUNCTION("GOOGLETRANSLATE(A6516,""en"",""hi"")"),"मधुमक्खियों को मधुमक्खियों में हनीकॉम पर")</f>
        <v>मधुमक्खियों को मधुमक्खियों में हनीकॉम पर</v>
      </c>
    </row>
    <row r="6517">
      <c r="A6517" s="1" t="s">
        <v>6415</v>
      </c>
      <c r="B6517" s="2" t="str">
        <f>IFERROR(__xludf.DUMMYFUNCTION("GOOGLETRANSLATE(A6517,""en"",""hi"")"),"एक पार्किंग स्थल में क्लासिक कारें प्रदर्शित होती हैं।")</f>
        <v>एक पार्किंग स्थल में क्लासिक कारें प्रदर्शित होती हैं।</v>
      </c>
    </row>
    <row r="6518">
      <c r="A6518" s="1" t="s">
        <v>6416</v>
      </c>
      <c r="B6518" s="2" t="str">
        <f>IFERROR(__xludf.DUMMYFUNCTION("GOOGLETRANSLATE(A6518,""en"",""hi"")"),"Budgerigar तोते प्राकृतिक प्राकृतिक सूरज की रोशनी में एक छोटे से पर्च पर पालतू बैठता है")</f>
        <v>Budgerigar तोते प्राकृतिक प्राकृतिक सूरज की रोशनी में एक छोटे से पर्च पर पालतू बैठता है</v>
      </c>
    </row>
    <row r="6519">
      <c r="A6519" s="1" t="s">
        <v>6417</v>
      </c>
      <c r="B6519" s="2" t="str">
        <f>IFERROR(__xludf.DUMMYFUNCTION("GOOGLETRANSLATE(A6519,""en"",""hi"")"),"खुशी कृतज्ञता से भरे दिल के भीतर है")</f>
        <v>खुशी कृतज्ञता से भरे दिल के भीतर है</v>
      </c>
    </row>
    <row r="6520">
      <c r="A6520" s="1" t="s">
        <v>6418</v>
      </c>
      <c r="B6520" s="2" t="str">
        <f>IFERROR(__xludf.DUMMYFUNCTION("GOOGLETRANSLATE(A6520,""en"",""hi"")"),"साइकेडेलिक रॉक कलाकार एक पोर्ट्रेट शूट के दौरान फोटो खिंचवाने")</f>
        <v>साइकेडेलिक रॉक कलाकार एक पोर्ट्रेट शूट के दौरान फोटो खिंचवाने</v>
      </c>
    </row>
    <row r="6521">
      <c r="A6521" s="1" t="s">
        <v>6419</v>
      </c>
      <c r="B6521" s="2" t="str">
        <f>IFERROR(__xludf.DUMMYFUNCTION("GOOGLETRANSLATE(A6521,""en"",""hi"")"),"एक रजत फ्रेम के साथ सार ऑरेंज गोल वर्ग पृष्ठभूमि, अपने पाठ के लिए अंतरिक्ष के साथ।")</f>
        <v>एक रजत फ्रेम के साथ सार ऑरेंज गोल वर्ग पृष्ठभूमि, अपने पाठ के लिए अंतरिक्ष के साथ।</v>
      </c>
    </row>
    <row r="6522">
      <c r="A6522" s="1" t="s">
        <v>6420</v>
      </c>
      <c r="B6522" s="2" t="str">
        <f>IFERROR(__xludf.DUMMYFUNCTION("GOOGLETRANSLATE(A6522,""en"",""hi"")"),"क्रिकेट प्लेयर श्रृंखला में देश के लिए विकेट लेता है।")</f>
        <v>क्रिकेट प्लेयर श्रृंखला में देश के लिए विकेट लेता है।</v>
      </c>
    </row>
    <row r="6523">
      <c r="A6523" s="1" t="s">
        <v>6421</v>
      </c>
      <c r="B6523" s="2" t="str">
        <f>IFERROR(__xludf.DUMMYFUNCTION("GOOGLETRANSLATE(A6523,""en"",""hi"")"),"एक सुंदर शरद ऋतु के दिन जर्मन शहर")</f>
        <v>एक सुंदर शरद ऋतु के दिन जर्मन शहर</v>
      </c>
    </row>
    <row r="6524">
      <c r="A6524" s="1" t="s">
        <v>6422</v>
      </c>
      <c r="B6524" s="2" t="str">
        <f>IFERROR(__xludf.DUMMYFUNCTION("GOOGLETRANSLATE(A6524,""en"",""hi"")"),"फ्लैट शैली में कंपास आइकन।")</f>
        <v>फ्लैट शैली में कंपास आइकन।</v>
      </c>
    </row>
    <row r="6525">
      <c r="A6525" s="1" t="s">
        <v>6423</v>
      </c>
      <c r="B6525" s="2" t="str">
        <f>IFERROR(__xludf.DUMMYFUNCTION("GOOGLETRANSLATE(A6525,""en"",""hi"")"),"सामुदायिक समारोह के उत्सव के लिए जटिल सुलेख, चंद्रमा और मस्जिद के साथ व्यक्ति का चित्रण।")</f>
        <v>सामुदायिक समारोह के उत्सव के लिए जटिल सुलेख, चंद्रमा और मस्जिद के साथ व्यक्ति का चित्रण।</v>
      </c>
    </row>
    <row r="6526">
      <c r="A6526" s="1" t="s">
        <v>6424</v>
      </c>
      <c r="B6526" s="2" t="str">
        <f>IFERROR(__xludf.DUMMYFUNCTION("GOOGLETRANSLATE(A6526,""en"",""hi"")"),"एक घूंघट में एक महिला का पोर्ट्रेट, सी। व्यक्ति द्वारा")</f>
        <v>एक घूंघट में एक महिला का पोर्ट्रेट, सी। व्यक्ति द्वारा</v>
      </c>
    </row>
    <row r="6527">
      <c r="A6527" s="1" t="s">
        <v>6425</v>
      </c>
      <c r="B6527" s="2" t="str">
        <f>IFERROR(__xludf.DUMMYFUNCTION("GOOGLETRANSLATE(A6527,""en"",""hi"")"),"संपत्ति एजेंट का घर, व्यक्ति द्वारा उल्लेख। गोल्फ कोर्स अपने दरवाजे से बहुत दूर नहीं हुआ।")</f>
        <v>संपत्ति एजेंट का घर, व्यक्ति द्वारा उल्लेख। गोल्फ कोर्स अपने दरवाजे से बहुत दूर नहीं हुआ।</v>
      </c>
    </row>
    <row r="6528">
      <c r="A6528" s="1" t="s">
        <v>6426</v>
      </c>
      <c r="B6528" s="2" t="str">
        <f>IFERROR(__xludf.DUMMYFUNCTION("GOOGLETRANSLATE(A6528,""en"",""hi"")"),"ओलंपिक एथलीट को सिल्हूट किया जाता है क्योंकि वह उसके लिए एक स्वागत पार्टी में पेश किए जाने के बाद मंच में प्रवेश करता है।")</f>
        <v>ओलंपिक एथलीट को सिल्हूट किया जाता है क्योंकि वह उसके लिए एक स्वागत पार्टी में पेश किए जाने के बाद मंच में प्रवेश करता है।</v>
      </c>
    </row>
    <row r="6529">
      <c r="A6529" s="1" t="s">
        <v>6427</v>
      </c>
      <c r="B6529" s="2" t="str">
        <f>IFERROR(__xludf.DUMMYFUNCTION("GOOGLETRANSLATE(A6529,""en"",""hi"")"),"प्रवाल में उष्णकटिबंधीय मछली का स्कूल")</f>
        <v>प्रवाल में उष्णकटिबंधीय मछली का स्कूल</v>
      </c>
    </row>
    <row r="6530">
      <c r="A6530" s="1" t="s">
        <v>6428</v>
      </c>
      <c r="B6530" s="2" t="str">
        <f>IFERROR(__xludf.DUMMYFUNCTION("GOOGLETRANSLATE(A6530,""en"",""hi"")"),"प्रगतिशील रॉक कलाकार मंगलवार कॉन्सर्ट श्रृंखला के दौरान प्रदर्शन करता है।")</f>
        <v>प्रगतिशील रॉक कलाकार मंगलवार कॉन्सर्ट श्रृंखला के दौरान प्रदर्शन करता है।</v>
      </c>
    </row>
    <row r="6531">
      <c r="A6531" s="1" t="s">
        <v>6429</v>
      </c>
      <c r="B6531" s="2" t="str">
        <f>IFERROR(__xludf.DUMMYFUNCTION("GOOGLETRANSLATE(A6531,""en"",""hi"")"),"एक सफेद पृष्ठभूमि वेक्टर पर एक काली भेड़")</f>
        <v>एक सफेद पृष्ठभूमि वेक्टर पर एक काली भेड़</v>
      </c>
    </row>
    <row r="6532">
      <c r="A6532" s="1" t="s">
        <v>6430</v>
      </c>
      <c r="B6532" s="2" t="str">
        <f>IFERROR(__xludf.DUMMYFUNCTION("GOOGLETRANSLATE(A6532,""en"",""hi"")"),"एक स्पेनिश गांव में विशिष्ट सफेद घर")</f>
        <v>एक स्पेनिश गांव में विशिष्ट सफेद घर</v>
      </c>
    </row>
    <row r="6533">
      <c r="A6533" s="1" t="s">
        <v>6431</v>
      </c>
      <c r="B6533" s="2" t="str">
        <f>IFERROR(__xludf.DUMMYFUNCTION("GOOGLETRANSLATE(A6533,""en"",""hi"")"),"नौसेना नीला यह मौसम शादी का रंग है!")</f>
        <v>नौसेना नीला यह मौसम शादी का रंग है!</v>
      </c>
    </row>
    <row r="6534">
      <c r="A6534" s="1" t="s">
        <v>6432</v>
      </c>
      <c r="B6534" s="2" t="str">
        <f>IFERROR(__xludf.DUMMYFUNCTION("GOOGLETRANSLATE(A6534,""en"",""hi"")"),"एक बाड़ पर बिल्ली शहर के ऊपर रात के आसमान को देख रही है")</f>
        <v>एक बाड़ पर बिल्ली शहर के ऊपर रात के आसमान को देख रही है</v>
      </c>
    </row>
    <row r="6535">
      <c r="A6535" s="1" t="s">
        <v>6433</v>
      </c>
      <c r="B6535" s="2" t="str">
        <f>IFERROR(__xludf.DUMMYFUNCTION("GOOGLETRANSLATE(A6535,""en"",""hi"")"),"लोग निर्माण के तहत गगनचुंबी इमारत के रूप में चलते हैं।")</f>
        <v>लोग निर्माण के तहत गगनचुंबी इमारत के रूप में चलते हैं।</v>
      </c>
    </row>
    <row r="6536">
      <c r="A6536" s="1" t="s">
        <v>6434</v>
      </c>
      <c r="B6536" s="2" t="str">
        <f>IFERROR(__xludf.DUMMYFUNCTION("GOOGLETRANSLATE(A6536,""en"",""hi"")"),"अभिनेता दिसंबर को प्रीमियर में भाग लेता है")</f>
        <v>अभिनेता दिसंबर को प्रीमियर में भाग लेता है</v>
      </c>
    </row>
    <row r="6537">
      <c r="A6537" s="1" t="s">
        <v>6435</v>
      </c>
      <c r="B6537" s="2" t="str">
        <f>IFERROR(__xludf.DUMMYFUNCTION("GOOGLETRANSLATE(A6537,""en"",""hi"")"),"अंधेरे के सूट पहने हुए काले व्यापारियों को अलग करने और एक दूसरे से लड़ने वाले काले व्यापारियों को अलग करने और एक दूसरे से लड़ने वाले काले व्यापारियों का चित्रण।")</f>
        <v>अंधेरे के सूट पहने हुए काले व्यापारियों को अलग करने और एक दूसरे से लड़ने वाले काले व्यापारियों को अलग करने और एक दूसरे से लड़ने वाले काले व्यापारियों का चित्रण।</v>
      </c>
    </row>
    <row r="6538">
      <c r="A6538" s="1" t="s">
        <v>6436</v>
      </c>
      <c r="B6538" s="2" t="str">
        <f>IFERROR(__xludf.DUMMYFUNCTION("GOOGLETRANSLATE(A6538,""en"",""hi"")"),"हथेली के पेड़ों और रॉक प्रकार के साथ देखें")</f>
        <v>हथेली के पेड़ों और रॉक प्रकार के साथ देखें</v>
      </c>
    </row>
    <row r="6539">
      <c r="A6539" s="1" t="s">
        <v>6437</v>
      </c>
      <c r="B6539" s="2" t="str">
        <f>IFERROR(__xludf.DUMMYFUNCTION("GOOGLETRANSLATE(A6539,""en"",""hi"")"),"हरे घास पर मुर्गी")</f>
        <v>हरे घास पर मुर्गी</v>
      </c>
    </row>
    <row r="6540">
      <c r="A6540" s="1" t="s">
        <v>6438</v>
      </c>
      <c r="B6540" s="2" t="str">
        <f>IFERROR(__xludf.DUMMYFUNCTION("GOOGLETRANSLATE(A6540,""en"",""hi"")"),"एक नए विचार के अनुरूप एक व्यापारिक व्यक्ति का चित्रण")</f>
        <v>एक नए विचार के अनुरूप एक व्यापारिक व्यक्ति का चित्रण</v>
      </c>
    </row>
    <row r="6541">
      <c r="A6541" s="1" t="s">
        <v>6439</v>
      </c>
      <c r="B6541" s="2" t="str">
        <f>IFERROR(__xludf.DUMMYFUNCTION("GOOGLETRANSLATE(A6541,""en"",""hi"")"),"अभिनेता व्यक्ति पर उत्सव के दौरान प्रीमियर में भाग लेते हैं।")</f>
        <v>अभिनेता व्यक्ति पर उत्सव के दौरान प्रीमियर में भाग लेते हैं।</v>
      </c>
    </row>
    <row r="6542">
      <c r="A6542" s="1" t="s">
        <v>6440</v>
      </c>
      <c r="B6542" s="2" t="str">
        <f>IFERROR(__xludf.DUMMYFUNCTION("GOOGLETRANSLATE(A6542,""en"",""hi"")"),"कम एक्सपोजर, ग्रहण के बाद भी लिया गया, कोई छायांकन नहीं दिखा रहा है")</f>
        <v>कम एक्सपोजर, ग्रहण के बाद भी लिया गया, कोई छायांकन नहीं दिखा रहा है</v>
      </c>
    </row>
    <row r="6543">
      <c r="A6543" s="1" t="s">
        <v>6441</v>
      </c>
      <c r="B6543" s="2" t="str">
        <f>IFERROR(__xludf.DUMMYFUNCTION("GOOGLETRANSLATE(A6543,""en"",""hi"")"),"एक छोटा कार्गो जहाज बंदरगाह में एक गोदी से बंधा हुआ")</f>
        <v>एक छोटा कार्गो जहाज बंदरगाह में एक गोदी से बंधा हुआ</v>
      </c>
    </row>
    <row r="6544">
      <c r="A6544" s="1" t="s">
        <v>6442</v>
      </c>
      <c r="B6544" s="2" t="str">
        <f>IFERROR(__xludf.DUMMYFUNCTION("GOOGLETRANSLATE(A6544,""en"",""hi"")"),"ज्यामितीय तत्वों के साथ वेक्टर निर्बाध पैटर्न।")</f>
        <v>ज्यामितीय तत्वों के साथ वेक्टर निर्बाध पैटर्न।</v>
      </c>
    </row>
    <row r="6545">
      <c r="A6545" s="1" t="s">
        <v>6443</v>
      </c>
      <c r="B6545" s="2" t="str">
        <f>IFERROR(__xludf.DUMMYFUNCTION("GOOGLETRANSLATE(A6545,""en"",""hi"")"),"लकड़ी और चमकते गिलास, वेक्टर द्वारा किए गए शब्द का यथार्थवादी चित्रण")</f>
        <v>लकड़ी और चमकते गिलास, वेक्टर द्वारा किए गए शब्द का यथार्थवादी चित्रण</v>
      </c>
    </row>
    <row r="6546">
      <c r="A6546" s="1" t="s">
        <v>6444</v>
      </c>
      <c r="B6546" s="2" t="str">
        <f>IFERROR(__xludf.DUMMYFUNCTION("GOOGLETRANSLATE(A6546,""en"",""hi"")"),"एक मकड़ी वेब पर पानी की बूंदें लाल रंग में कृत्रिम रूप से रंगीन होती हैं")</f>
        <v>एक मकड़ी वेब पर पानी की बूंदें लाल रंग में कृत्रिम रूप से रंगीन होती हैं</v>
      </c>
    </row>
    <row r="6547">
      <c r="A6547" s="1" t="s">
        <v>6445</v>
      </c>
      <c r="B6547" s="2" t="str">
        <f>IFERROR(__xludf.DUMMYFUNCTION("GOOGLETRANSLATE(A6547,""en"",""hi"")"),"अपने पिछवाड़े में एक आग गड्ढा जोड़ें")</f>
        <v>अपने पिछवाड़े में एक आग गड्ढा जोड़ें</v>
      </c>
    </row>
    <row r="6548">
      <c r="A6548" s="1" t="s">
        <v>6446</v>
      </c>
      <c r="B6548" s="2" t="str">
        <f>IFERROR(__xludf.DUMMYFUNCTION("GOOGLETRANSLATE(A6548,""en"",""hi"")"),"देश कलाकार एक पोर्ट्रेट बैकस्टेज के लिए poses")</f>
        <v>देश कलाकार एक पोर्ट्रेट बैकस्टेज के लिए poses</v>
      </c>
    </row>
    <row r="6549">
      <c r="A6549" s="1" t="s">
        <v>6447</v>
      </c>
      <c r="B6549" s="2" t="str">
        <f>IFERROR(__xludf.DUMMYFUNCTION("GOOGLETRANSLATE(A6549,""en"",""hi"")"),"मेरे बाल यह स्वाभाविक रूप से - प्रकार की लहरदार और एक सुंदर हल्का भूरा है।")</f>
        <v>मेरे बाल यह स्वाभाविक रूप से - प्रकार की लहरदार और एक सुंदर हल्का भूरा है।</v>
      </c>
    </row>
    <row r="6550">
      <c r="A6550" s="1" t="s">
        <v>6448</v>
      </c>
      <c r="B6550" s="2" t="str">
        <f>IFERROR(__xludf.DUMMYFUNCTION("GOOGLETRANSLATE(A6550,""en"",""hi"")"),"एक लाल टैग के साथ कार्ड, स्पूस और सफेद बॉक्स की हरी शाखाएं।")</f>
        <v>एक लाल टैग के साथ कार्ड, स्पूस और सफेद बॉक्स की हरी शाखाएं।</v>
      </c>
    </row>
    <row r="6551">
      <c r="A6551" s="1" t="s">
        <v>6449</v>
      </c>
      <c r="B6551" s="2" t="str">
        <f>IFERROR(__xludf.DUMMYFUNCTION("GOOGLETRANSLATE(A6551,""en"",""hi"")"),"गिरोह का हिस्सा नहीं ... पेंगुइन हडल से घूमता है")</f>
        <v>गिरोह का हिस्सा नहीं ... पेंगुइन हडल से घूमता है</v>
      </c>
    </row>
    <row r="6552">
      <c r="A6552" s="1" t="s">
        <v>6450</v>
      </c>
      <c r="B6552" s="2" t="str">
        <f>IFERROR(__xludf.DUMMYFUNCTION("GOOGLETRANSLATE(A6552,""en"",""hi"")"),"समूह में द्वीप का लाइटहाउस")</f>
        <v>समूह में द्वीप का लाइटहाउस</v>
      </c>
    </row>
    <row r="6553">
      <c r="A6553" s="1" t="s">
        <v>6451</v>
      </c>
      <c r="B6553" s="2" t="str">
        <f>IFERROR(__xludf.DUMMYFUNCTION("GOOGLETRANSLATE(A6553,""en"",""hi"")"),"देश कलाकार फेस्टिवल में मंच पर प्रदर्शन करता है।")</f>
        <v>देश कलाकार फेस्टिवल में मंच पर प्रदर्शन करता है।</v>
      </c>
    </row>
    <row r="6554">
      <c r="A6554" s="1" t="s">
        <v>6452</v>
      </c>
      <c r="B6554" s="2" t="str">
        <f>IFERROR(__xludf.DUMMYFUNCTION("GOOGLETRANSLATE(A6554,""en"",""hi"")"),"सफेद पत्थर फैशन लंबी अंगूठी के साथ अंगूठी")</f>
        <v>सफेद पत्थर फैशन लंबी अंगूठी के साथ अंगूठी</v>
      </c>
    </row>
    <row r="6555">
      <c r="A6555" s="1" t="s">
        <v>6453</v>
      </c>
      <c r="B6555" s="2" t="str">
        <f>IFERROR(__xludf.DUMMYFUNCTION("GOOGLETRANSLATE(A6555,""en"",""hi"")"),"सप्ताह के इंटरनेट प्रकाशन और प्रसारण और वेब खोज पोर्टल व्यापार - स्टाइल होम")</f>
        <v>सप्ताह के इंटरनेट प्रकाशन और प्रसारण और वेब खोज पोर्टल व्यापार - स्टाइल होम</v>
      </c>
    </row>
    <row r="6556">
      <c r="A6556" s="1" t="s">
        <v>6454</v>
      </c>
      <c r="B6556" s="2" t="str">
        <f>IFERROR(__xludf.DUMMYFUNCTION("GOOGLETRANSLATE(A6556,""en"",""hi"")"),"बाएं से: एक फैशन शो में टीवी निर्माता, व्यक्ति, व्यक्ति, अभिनेता और संगठन नेता।")</f>
        <v>बाएं से: एक फैशन शो में टीवी निर्माता, व्यक्ति, व्यक्ति, अभिनेता और संगठन नेता।</v>
      </c>
    </row>
    <row r="6557">
      <c r="A6557" s="1" t="s">
        <v>6455</v>
      </c>
      <c r="B6557" s="2" t="str">
        <f>IFERROR(__xludf.DUMMYFUNCTION("GOOGLETRANSLATE(A6557,""en"",""hi"")"),"खाना पकाने के बाद बने हुए खाद्य अपशिष्ट।")</f>
        <v>खाना पकाने के बाद बने हुए खाद्य अपशिष्ट।</v>
      </c>
    </row>
    <row r="6558">
      <c r="A6558" s="1" t="s">
        <v>6456</v>
      </c>
      <c r="B6558" s="2" t="str">
        <f>IFERROR(__xludf.DUMMYFUNCTION("GOOGLETRANSLATE(A6558,""en"",""hi"")"),"लड़की को फुटबॉल खेलना, गेंद पर फोकस के साथ")</f>
        <v>लड़की को फुटबॉल खेलना, गेंद पर फोकस के साथ</v>
      </c>
    </row>
    <row r="6559">
      <c r="A6559" s="1" t="s">
        <v>6457</v>
      </c>
      <c r="B6559" s="2" t="str">
        <f>IFERROR(__xludf.DUMMYFUNCTION("GOOGLETRANSLATE(A6559,""en"",""hi"")"),"नदी के किनारे पश्चिम की ओर देख रहे हैं।")</f>
        <v>नदी के किनारे पश्चिम की ओर देख रहे हैं।</v>
      </c>
    </row>
    <row r="6560">
      <c r="A6560" s="1" t="s">
        <v>6458</v>
      </c>
      <c r="B6560" s="2" t="str">
        <f>IFERROR(__xludf.DUMMYFUNCTION("GOOGLETRANSLATE(A6560,""en"",""hi"")"),"एक पुष्प हृदय पृष्ठभूमि पर लेटरिंग के साथ हैप्पी वैलेंटाइन्स डे कार्ड")</f>
        <v>एक पुष्प हृदय पृष्ठभूमि पर लेटरिंग के साथ हैप्पी वैलेंटाइन्स डे कार्ड</v>
      </c>
    </row>
    <row r="6561">
      <c r="A6561" s="1" t="s">
        <v>6459</v>
      </c>
      <c r="B6561" s="2" t="str">
        <f>IFERROR(__xludf.DUMMYFUNCTION("GOOGLETRANSLATE(A6561,""en"",""hi"")"),"खुली कार में सड़क पर दोस्त, महिलाएं खड़ी हैं")</f>
        <v>खुली कार में सड़क पर दोस्त, महिलाएं खड़ी हैं</v>
      </c>
    </row>
    <row r="6562">
      <c r="A6562" s="1" t="s">
        <v>6460</v>
      </c>
      <c r="B6562" s="2" t="str">
        <f>IFERROR(__xludf.DUMMYFUNCTION("GOOGLETRANSLATE(A6562,""en"",""hi"")"),"सूर्योदय पर बादल महासागर के मूड को बढ़ा देते हैं।")</f>
        <v>सूर्योदय पर बादल महासागर के मूड को बढ़ा देते हैं।</v>
      </c>
    </row>
    <row r="6563">
      <c r="A6563" s="1" t="s">
        <v>6461</v>
      </c>
      <c r="B6563" s="2" t="str">
        <f>IFERROR(__xludf.DUMMYFUNCTION("GOOGLETRANSLATE(A6563,""en"",""hi"")"),"स्टॉप पर एस्केलेटर पर यात्रियों को देखा जाता है।")</f>
        <v>स्टॉप पर एस्केलेटर पर यात्रियों को देखा जाता है।</v>
      </c>
    </row>
    <row r="6564">
      <c r="A6564" s="1" t="s">
        <v>6462</v>
      </c>
      <c r="B6564" s="2" t="str">
        <f>IFERROR(__xludf.DUMMYFUNCTION("GOOGLETRANSLATE(A6564,""en"",""hi"")"),"यातायात एक ठहराव पर है।")</f>
        <v>यातायात एक ठहराव पर है।</v>
      </c>
    </row>
    <row r="6565">
      <c r="A6565" s="1" t="s">
        <v>6463</v>
      </c>
      <c r="B6565" s="2" t="str">
        <f>IFERROR(__xludf.DUMMYFUNCTION("GOOGLETRANSLATE(A6565,""en"",""hi"")"),"सार्वजनिक कंपनी को पुलिस द्वारा बंद कर दिया गया है क्योंकि वे एक जांच करते हैं")</f>
        <v>सार्वजनिक कंपनी को पुलिस द्वारा बंद कर दिया गया है क्योंकि वे एक जांच करते हैं</v>
      </c>
    </row>
    <row r="6566">
      <c r="A6566" s="1" t="s">
        <v>6464</v>
      </c>
      <c r="B6566" s="2" t="str">
        <f>IFERROR(__xludf.DUMMYFUNCTION("GOOGLETRANSLATE(A6566,""en"",""hi"")"),"बंदरगाह की दीवार के अंत में लाइटहाउस।")</f>
        <v>बंदरगाह की दीवार के अंत में लाइटहाउस।</v>
      </c>
    </row>
    <row r="6567">
      <c r="A6567" s="1" t="s">
        <v>6465</v>
      </c>
      <c r="B6567" s="2" t="str">
        <f>IFERROR(__xludf.DUMMYFUNCTION("GOOGLETRANSLATE(A6567,""en"",""hi"")"),"पक्षी एक पेड़ से फट जाते हैं और मैदान पर सभी दिशाओं में उड़ते हैं")</f>
        <v>पक्षी एक पेड़ से फट जाते हैं और मैदान पर सभी दिशाओं में उड़ते हैं</v>
      </c>
    </row>
    <row r="6568">
      <c r="A6568" s="1" t="s">
        <v>6466</v>
      </c>
      <c r="B6568" s="2" t="str">
        <f>IFERROR(__xludf.DUMMYFUNCTION("GOOGLETRANSLATE(A6568,""en"",""hi"")"),"एक दोस्ताना मैच के दौरान एथलीट।")</f>
        <v>एक दोस्ताना मैच के दौरान एथलीट।</v>
      </c>
    </row>
    <row r="6569">
      <c r="A6569" s="1" t="s">
        <v>6467</v>
      </c>
      <c r="B6569" s="2" t="str">
        <f>IFERROR(__xludf.DUMMYFUNCTION("GOOGLETRANSLATE(A6569,""en"",""hi"")"),"कक्षा के पीछे से, हम एक शिक्षक के प्रश्न का उत्तर देने के लिए अपने हाथों को उठाने के लिए वहां से कई बच्चों को देख रहे हैं।")</f>
        <v>कक्षा के पीछे से, हम एक शिक्षक के प्रश्न का उत्तर देने के लिए अपने हाथों को उठाने के लिए वहां से कई बच्चों को देख रहे हैं।</v>
      </c>
    </row>
    <row r="6570">
      <c r="A6570" s="1" t="s">
        <v>6468</v>
      </c>
      <c r="B6570" s="2" t="str">
        <f>IFERROR(__xludf.DUMMYFUNCTION("GOOGLETRANSLATE(A6570,""en"",""hi"")"),"मेरे दोस्त, जो महिला के अध्ययन प्रमुख हैं, बस व्यक्ति से मिले।")</f>
        <v>मेरे दोस्त, जो महिला के अध्ययन प्रमुख हैं, बस व्यक्ति से मिले।</v>
      </c>
    </row>
    <row r="6571">
      <c r="A6571" s="1" t="s">
        <v>6469</v>
      </c>
      <c r="B6571" s="2" t="str">
        <f>IFERROR(__xludf.DUMMYFUNCTION("GOOGLETRANSLATE(A6571,""en"",""hi"")"),"एक गर्म गर्मियों शाम को समुद्र तट पर सूर्यास्त")</f>
        <v>एक गर्म गर्मियों शाम को समुद्र तट पर सूर्यास्त</v>
      </c>
    </row>
    <row r="6572">
      <c r="A6572" s="1" t="s">
        <v>2108</v>
      </c>
      <c r="B6572" s="2" t="str">
        <f>IFERROR(__xludf.DUMMYFUNCTION("GOOGLETRANSLATE(A6572,""en"",""hi"")"),"संगठन संस्थापक टचलाइन पर प्रतिक्रिया करता है")</f>
        <v>संगठन संस्थापक टचलाइन पर प्रतिक्रिया करता है</v>
      </c>
    </row>
    <row r="6573">
      <c r="A6573" s="1" t="s">
        <v>6470</v>
      </c>
      <c r="B6573" s="2" t="str">
        <f>IFERROR(__xludf.DUMMYFUNCTION("GOOGLETRANSLATE(A6573,""en"",""hi"")"),"बेसबॉल क्षेत्र पर रंगीन सूर्यास्त")</f>
        <v>बेसबॉल क्षेत्र पर रंगीन सूर्यास्त</v>
      </c>
    </row>
    <row r="6574">
      <c r="A6574" s="1" t="s">
        <v>6471</v>
      </c>
      <c r="B6574" s="2" t="str">
        <f>IFERROR(__xludf.DUMMYFUNCTION("GOOGLETRANSLATE(A6574,""en"",""hi"")"),"यह घटना महान लोगों के लिए बहुत खास थी, क्योंकि संगठन देर से भाई द्वारा स्थापित किया गया था")</f>
        <v>यह घटना महान लोगों के लिए बहुत खास थी, क्योंकि संगठन देर से भाई द्वारा स्थापित किया गया था</v>
      </c>
    </row>
    <row r="6575">
      <c r="A6575" s="1" t="s">
        <v>6472</v>
      </c>
      <c r="B6575" s="2" t="str">
        <f>IFERROR(__xludf.DUMMYFUNCTION("GOOGLETRANSLATE(A6575,""en"",""hi"")"),"गेंद के साथ चल रहे कार्रवाई में रग्बी प्लेयर")</f>
        <v>गेंद के साथ चल रहे कार्रवाई में रग्बी प्लेयर</v>
      </c>
    </row>
    <row r="6576">
      <c r="A6576" s="1" t="s">
        <v>6473</v>
      </c>
      <c r="B6576" s="2" t="str">
        <f>IFERROR(__xludf.DUMMYFUNCTION("GOOGLETRANSLATE(A6576,""en"",""hi"")"),"शहर के केंद्र में यातायात।")</f>
        <v>शहर के केंद्र में यातायात।</v>
      </c>
    </row>
    <row r="6577">
      <c r="A6577" s="1" t="s">
        <v>6474</v>
      </c>
      <c r="B6577" s="2" t="str">
        <f>IFERROR(__xludf.DUMMYFUNCTION("GOOGLETRANSLATE(A6577,""en"",""hi"")"),"यह एक प्राचीन पुस्तक कवर का एक निःशुल्क विंटेज चित्रण है जिसमें एक में प्रकाशित किया गया है")</f>
        <v>यह एक प्राचीन पुस्तक कवर का एक निःशुल्क विंटेज चित्रण है जिसमें एक में प्रकाशित किया गया है</v>
      </c>
    </row>
    <row r="6578">
      <c r="A6578" s="1" t="s">
        <v>6475</v>
      </c>
      <c r="B6578" s="2" t="str">
        <f>IFERROR(__xludf.DUMMYFUNCTION("GOOGLETRANSLATE(A6578,""en"",""hi"")"),"पूर्णिमा पर हाथी।")</f>
        <v>पूर्णिमा पर हाथी।</v>
      </c>
    </row>
    <row r="6579">
      <c r="A6579" s="1" t="s">
        <v>6476</v>
      </c>
      <c r="B6579" s="2" t="str">
        <f>IFERROR(__xludf.DUMMYFUNCTION("GOOGLETRANSLATE(A6579,""en"",""hi"")"),"पाठ के साथ ग्रंज रबर स्टैम्प सही विकल्प बनाते हैं")</f>
        <v>पाठ के साथ ग्रंज रबर स्टैम्प सही विकल्प बनाते हैं</v>
      </c>
    </row>
    <row r="6580">
      <c r="A6580" s="1" t="s">
        <v>6477</v>
      </c>
      <c r="B6580" s="2" t="str">
        <f>IFERROR(__xludf.DUMMYFUNCTION("GOOGLETRANSLATE(A6580,""en"",""hi"")"),"एक आदमी सब्जियों से भरा एक लाल टोकरी ले जा रहा है")</f>
        <v>एक आदमी सब्जियों से भरा एक लाल टोकरी ले जा रहा है</v>
      </c>
    </row>
    <row r="6581">
      <c r="A6581" s="1" t="s">
        <v>6478</v>
      </c>
      <c r="B6581" s="2" t="str">
        <f>IFERROR(__xludf.DUMMYFUNCTION("GOOGLETRANSLATE(A6581,""en"",""hi"")"),"एक हरे रंग के सॉकर फील्ड पर झंडे")</f>
        <v>एक हरे रंग के सॉकर फील्ड पर झंडे</v>
      </c>
    </row>
    <row r="6582">
      <c r="A6582" s="1" t="s">
        <v>6479</v>
      </c>
      <c r="B6582" s="2" t="str">
        <f>IFERROR(__xludf.DUMMYFUNCTION("GOOGLETRANSLATE(A6582,""en"",""hi"")"),"महीने का खिलाड़ी खुलता है")</f>
        <v>महीने का खिलाड़ी खुलता है</v>
      </c>
    </row>
    <row r="6583">
      <c r="A6583" s="1" t="s">
        <v>6480</v>
      </c>
      <c r="B6583" s="2" t="str">
        <f>IFERROR(__xludf.DUMMYFUNCTION("GOOGLETRANSLATE(A6583,""en"",""hi"")"),"ब्रांडिंग bybased और व्यक्ति और हम सभी को शब्दों की जरूरत है")</f>
        <v>ब्रांडिंग bybased और व्यक्ति और हम सभी को शब्दों की जरूरत है</v>
      </c>
    </row>
    <row r="6584">
      <c r="A6584" s="1" t="s">
        <v>6481</v>
      </c>
      <c r="B6584" s="2" t="str">
        <f>IFERROR(__xludf.DUMMYFUNCTION("GOOGLETRANSLATE(A6584,""en"",""hi"")"),"आइस हॉकी ने विंगर को छोड़ दिया, ठीक है, हॉकी गेम की दूसरी अवधि के दौरान आइस हॉकी सेंटर पर एक पंच भूमि।")</f>
        <v>आइस हॉकी ने विंगर को छोड़ दिया, ठीक है, हॉकी गेम की दूसरी अवधि के दौरान आइस हॉकी सेंटर पर एक पंच भूमि।</v>
      </c>
    </row>
    <row r="6585">
      <c r="A6585" s="1" t="s">
        <v>6482</v>
      </c>
      <c r="B6585" s="2" t="str">
        <f>IFERROR(__xludf.DUMMYFUNCTION("GOOGLETRANSLATE(A6585,""en"",""hi"")"),"व्यक्ति अपने ट्रेनर में लौटने के बाद एक झपकी लेता है")</f>
        <v>व्यक्ति अपने ट्रेनर में लौटने के बाद एक झपकी लेता है</v>
      </c>
    </row>
    <row r="6586">
      <c r="A6586" s="1" t="s">
        <v>6483</v>
      </c>
      <c r="B6586" s="2" t="str">
        <f>IFERROR(__xludf.DUMMYFUNCTION("GOOGLETRANSLATE(A6586,""en"",""hi"")"),"एक लड़की के काले और सफेद वेक्टर चित्रण पत्तियों के ढेर में कूदते हुए")</f>
        <v>एक लड़की के काले और सफेद वेक्टर चित्रण पत्तियों के ढेर में कूदते हुए</v>
      </c>
    </row>
    <row r="6587">
      <c r="A6587" s="1" t="s">
        <v>6484</v>
      </c>
      <c r="B6587" s="2" t="str">
        <f>IFERROR(__xludf.DUMMYFUNCTION("GOOGLETRANSLATE(A6587,""en"",""hi"")"),"एक कीबोर्ड पर टाइपिंग हाथों पर डिजिटल इंटरफ़ेस का डिजिटल एनीमेशन")</f>
        <v>एक कीबोर्ड पर टाइपिंग हाथों पर डिजिटल इंटरफ़ेस का डिजिटल एनीमेशन</v>
      </c>
    </row>
    <row r="6588">
      <c r="A6588" s="1" t="s">
        <v>6485</v>
      </c>
      <c r="B6588" s="2" t="str">
        <f>IFERROR(__xludf.DUMMYFUNCTION("GOOGLETRANSLATE(A6588,""en"",""hi"")"),"सफेद फूलों के साथ बहने वाला एक बड़ा स्वर्ण उर एक नाटकीय केंद्र बनाता है")</f>
        <v>सफेद फूलों के साथ बहने वाला एक बड़ा स्वर्ण उर एक नाटकीय केंद्र बनाता है</v>
      </c>
    </row>
    <row r="6589">
      <c r="A6589" s="1" t="s">
        <v>6486</v>
      </c>
      <c r="B6589" s="2" t="str">
        <f>IFERROR(__xludf.DUMMYFUNCTION("GOOGLETRANSLATE(A6589,""en"",""hi"")"),"अराजकता की सुंदरता - भीड़ वाला शहर")</f>
        <v>अराजकता की सुंदरता - भीड़ वाला शहर</v>
      </c>
    </row>
    <row r="6590">
      <c r="A6590" s="1" t="s">
        <v>6487</v>
      </c>
      <c r="B6590" s="2" t="str">
        <f>IFERROR(__xludf.DUMMYFUNCTION("GOOGLETRANSLATE(A6590,""en"",""hi"")"),"एक महिला एक व्यायाम गेंद पर खींच रही है")</f>
        <v>एक महिला एक व्यायाम गेंद पर खींच रही है</v>
      </c>
    </row>
    <row r="6591">
      <c r="A6591" s="1" t="s">
        <v>6488</v>
      </c>
      <c r="B6591" s="2" t="str">
        <f>IFERROR(__xludf.DUMMYFUNCTION("GOOGLETRANSLATE(A6591,""en"",""hi"")"),"प्रशंसक मित्रवत: जबकि व्यक्ति पर टूर्नामेंट में प्रशंसकों के साथ अच्छा बना देखा जा सकता है क्योंकि उन्होंने ऑटोग्राफ पर हस्ताक्षर किए और हस्ताक्षर किए")</f>
        <v>प्रशंसक मित्रवत: जबकि व्यक्ति पर टूर्नामेंट में प्रशंसकों के साथ अच्छा बना देखा जा सकता है क्योंकि उन्होंने ऑटोग्राफ पर हस्ताक्षर किए और हस्ताक्षर किए</v>
      </c>
    </row>
    <row r="6592">
      <c r="A6592" s="1" t="s">
        <v>5155</v>
      </c>
      <c r="B6592" s="2" t="str">
        <f>IFERROR(__xludf.DUMMYFUNCTION("GOOGLETRANSLATE(A6592,""en"",""hi"")"),"ग्लोब के उपग्रह मानचित्र पर एनिमेटेड आकार")</f>
        <v>ग्लोब के उपग्रह मानचित्र पर एनिमेटेड आकार</v>
      </c>
    </row>
    <row r="6593">
      <c r="A6593" s="1" t="s">
        <v>6489</v>
      </c>
      <c r="B6593" s="2" t="str">
        <f>IFERROR(__xludf.DUMMYFUNCTION("GOOGLETRANSLATE(A6593,""en"",""hi"")"),"एक बार एक दिन वेक्टर कला चित्रण")</f>
        <v>एक बार एक दिन वेक्टर कला चित्रण</v>
      </c>
    </row>
    <row r="6594">
      <c r="A6594" s="1" t="s">
        <v>6490</v>
      </c>
      <c r="B6594" s="2" t="str">
        <f>IFERROR(__xludf.DUMMYFUNCTION("GOOGLETRANSLATE(A6594,""en"",""hi"")"),"आकाश इतनी दुखद रूप से सुंदर है।")</f>
        <v>आकाश इतनी दुखद रूप से सुंदर है।</v>
      </c>
    </row>
    <row r="6595">
      <c r="A6595" s="1" t="s">
        <v>6491</v>
      </c>
      <c r="B6595" s="2" t="str">
        <f>IFERROR(__xludf.DUMMYFUNCTION("GOOGLETRANSLATE(A6595,""en"",""hi"")"),"मजाक कर रहा है: अभिनेता, जो टीवी चरित्र खेलता है, मजाक किया।")</f>
        <v>मजाक कर रहा है: अभिनेता, जो टीवी चरित्र खेलता है, मजाक किया।</v>
      </c>
    </row>
    <row r="6596">
      <c r="A6596" s="1" t="s">
        <v>6492</v>
      </c>
      <c r="B6596" s="2" t="str">
        <f>IFERROR(__xludf.DUMMYFUNCTION("GOOGLETRANSLATE(A6596,""en"",""hi"")"),"मेज पर गोल्ड वेडिंग रिंग्स बंद करें")</f>
        <v>मेज पर गोल्ड वेडिंग रिंग्स बंद करें</v>
      </c>
    </row>
    <row r="6597">
      <c r="A6597" s="1" t="s">
        <v>6493</v>
      </c>
      <c r="B6597" s="2" t="str">
        <f>IFERROR(__xludf.DUMMYFUNCTION("GOOGLETRANSLATE(A6597,""en"",""hi"")"),"जैसा कि वह बाहर निकलता है, अभिनेता को निजी सुरक्षा द्वारा अनुरक्षित किया जाता है।")</f>
        <v>जैसा कि वह बाहर निकलता है, अभिनेता को निजी सुरक्षा द्वारा अनुरक्षित किया जाता है।</v>
      </c>
    </row>
    <row r="6598">
      <c r="A6598" s="1" t="s">
        <v>6494</v>
      </c>
      <c r="B6598" s="2" t="str">
        <f>IFERROR(__xludf.DUMMYFUNCTION("GOOGLETRANSLATE(A6598,""en"",""hi"")"),"अभिनेता एक निजी स्क्रीनिंग के लिए आता है।")</f>
        <v>अभिनेता एक निजी स्क्रीनिंग के लिए आता है।</v>
      </c>
    </row>
    <row r="6599">
      <c r="A6599" s="1" t="s">
        <v>6495</v>
      </c>
      <c r="B6599" s="2" t="str">
        <f>IFERROR(__xludf.DUMMYFUNCTION("GOOGLETRANSLATE(A6599,""en"",""hi"")"),"शहर में बाजार वर्ग")</f>
        <v>शहर में बाजार वर्ग</v>
      </c>
    </row>
    <row r="6600">
      <c r="A6600" s="1" t="s">
        <v>6496</v>
      </c>
      <c r="B6600" s="2" t="str">
        <f>IFERROR(__xludf.DUMMYFUNCTION("GOOGLETRANSLATE(A6600,""en"",""hi"")"),"गोमा के शीर्ष पर एक करीब, परिपत्र पैटर्न दिखा रहा है।")</f>
        <v>गोमा के शीर्ष पर एक करीब, परिपत्र पैटर्न दिखा रहा है।</v>
      </c>
    </row>
    <row r="6601">
      <c r="A6601" s="1" t="s">
        <v>6497</v>
      </c>
      <c r="B6601" s="2" t="str">
        <f>IFERROR(__xludf.DUMMYFUNCTION("GOOGLETRANSLATE(A6601,""en"",""hi"")"),"अभिनेता नई कार में गड्ढों को छोड़ देता है")</f>
        <v>अभिनेता नई कार में गड्ढों को छोड़ देता है</v>
      </c>
    </row>
    <row r="6602">
      <c r="A6602" s="1" t="s">
        <v>6498</v>
      </c>
      <c r="B6602" s="2" t="str">
        <f>IFERROR(__xludf.DUMMYFUNCTION("GOOGLETRANSLATE(A6602,""en"",""hi"")"),"एक आदमी एक विंटेज कार के खिलाफ झुकाव")</f>
        <v>एक आदमी एक विंटेज कार के खिलाफ झुकाव</v>
      </c>
    </row>
    <row r="6603">
      <c r="A6603" s="1" t="s">
        <v>6499</v>
      </c>
      <c r="B6603" s="2" t="str">
        <f>IFERROR(__xludf.DUMMYFUNCTION("GOOGLETRANSLATE(A6603,""en"",""hi"")"),"शांत समुद्र और धुंध ग्रीष्मकालीन तटीय परिदृश्य, उत्तर देखकर।")</f>
        <v>शांत समुद्र और धुंध ग्रीष्मकालीन तटीय परिदृश्य, उत्तर देखकर।</v>
      </c>
    </row>
    <row r="6604">
      <c r="A6604" s="1" t="s">
        <v>6500</v>
      </c>
      <c r="B6604" s="2" t="str">
        <f>IFERROR(__xludf.DUMMYFUNCTION("GOOGLETRANSLATE(A6604,""en"",""hi"")"),"बोर्ड पर एक मिश्रित मीडिया पेंटिंग की छवि")</f>
        <v>बोर्ड पर एक मिश्रित मीडिया पेंटिंग की छवि</v>
      </c>
    </row>
    <row r="6605">
      <c r="A6605" s="1" t="s">
        <v>6501</v>
      </c>
      <c r="B6605" s="2" t="str">
        <f>IFERROR(__xludf.DUMMYFUNCTION("GOOGLETRANSLATE(A6605,""en"",""hi"")"),"केमेट ग्रे में डाइनिंग कुर्सी, प्रदर्शन के लिए सही कपड़े।")</f>
        <v>केमेट ग्रे में डाइनिंग कुर्सी, प्रदर्शन के लिए सही कपड़े।</v>
      </c>
    </row>
    <row r="6606">
      <c r="A6606" s="1" t="s">
        <v>6502</v>
      </c>
      <c r="B6606" s="2" t="str">
        <f>IFERROR(__xludf.DUMMYFUNCTION("GOOGLETRANSLATE(A6606,""en"",""hi"")"),"मौसम के आधार पर जून जुलाई को बहुतायत में जंगली फूल")</f>
        <v>मौसम के आधार पर जून जुलाई को बहुतायत में जंगली फूल</v>
      </c>
    </row>
    <row r="6607">
      <c r="A6607" s="1" t="s">
        <v>6503</v>
      </c>
      <c r="B6607" s="2" t="str">
        <f>IFERROR(__xludf.DUMMYFUNCTION("GOOGLETRANSLATE(A6607,""en"",""hi"")"),"मैच के दौरान फुटबॉल खिलाड़ी।")</f>
        <v>मैच के दौरान फुटबॉल खिलाड़ी।</v>
      </c>
    </row>
    <row r="6608">
      <c r="A6608" s="1" t="s">
        <v>6504</v>
      </c>
      <c r="B6608" s="2" t="str">
        <f>IFERROR(__xludf.DUMMYFUNCTION("GOOGLETRANSLATE(A6608,""en"",""hi"")"),"मैच के दौर के दौरान टीम की सामान्य कार्रवाई।")</f>
        <v>मैच के दौर के दौरान टीम की सामान्य कार्रवाई।</v>
      </c>
    </row>
    <row r="6609">
      <c r="A6609" s="1" t="s">
        <v>6505</v>
      </c>
      <c r="B6609" s="2" t="str">
        <f>IFERROR(__xludf.DUMMYFUNCTION("GOOGLETRANSLATE(A6609,""en"",""hi"")"),"मॉडल एक मस्तिष्क की रचनात्मक संरचना को दर्शाता है")</f>
        <v>मॉडल एक मस्तिष्क की रचनात्मक संरचना को दर्शाता है</v>
      </c>
    </row>
    <row r="6610">
      <c r="A6610" s="1" t="s">
        <v>6506</v>
      </c>
      <c r="B6610" s="2" t="str">
        <f>IFERROR(__xludf.DUMMYFUNCTION("GOOGLETRANSLATE(A6610,""en"",""hi"")"),"एक स्थानीय की तरह भोजन: समूह ने पारंपरिक पब में एक अच्छा पुराना भोजन किया, जो दिल में स्थित है")</f>
        <v>एक स्थानीय की तरह भोजन: समूह ने पारंपरिक पब में एक अच्छा पुराना भोजन किया, जो दिल में स्थित है</v>
      </c>
    </row>
    <row r="6611">
      <c r="A6611" s="1" t="s">
        <v>6507</v>
      </c>
      <c r="B6611" s="2" t="str">
        <f>IFERROR(__xludf.DUMMYFUNCTION("GOOGLETRANSLATE(A6611,""en"",""hi"")"),"फुटबॉल खिलाड़ी भाग के रूप में एक मैच के दौरान उद्घाटन लक्ष्य स्कोर करने के बाद मनाता है।")</f>
        <v>फुटबॉल खिलाड़ी भाग के रूप में एक मैच के दौरान उद्घाटन लक्ष्य स्कोर करने के बाद मनाता है।</v>
      </c>
    </row>
    <row r="6612">
      <c r="A6612" s="1" t="s">
        <v>6508</v>
      </c>
      <c r="B6612" s="2" t="str">
        <f>IFERROR(__xludf.DUMMYFUNCTION("GOOGLETRANSLATE(A6612,""en"",""hi"")"),"बर्ड फीडर में थोड़ा हिरण")</f>
        <v>बर्ड फीडर में थोड़ा हिरण</v>
      </c>
    </row>
    <row r="6613">
      <c r="A6613" s="1" t="s">
        <v>6509</v>
      </c>
      <c r="B6613" s="2" t="str">
        <f>IFERROR(__xludf.DUMMYFUNCTION("GOOGLETRANSLATE(A6613,""en"",""hi"")"),"एक युवा स्टाइलिश सुन्दर आदमी का पोर्ट्रेट, शर्ट और धूप का चश्मा पहने हुए, पुरानी कार ड्राइविंग")</f>
        <v>एक युवा स्टाइलिश सुन्दर आदमी का पोर्ट्रेट, शर्ट और धूप का चश्मा पहने हुए, पुरानी कार ड्राइविंग</v>
      </c>
    </row>
    <row r="6614">
      <c r="A6614" s="1" t="s">
        <v>6510</v>
      </c>
      <c r="B6614" s="2" t="str">
        <f>IFERROR(__xludf.DUMMYFUNCTION("GOOGLETRANSLATE(A6614,""en"",""hi"")"),"ट्रीहाउस में छुट्टियों के लिए अतिथि कमरे में सोने की आवश्यकता होती है और अद्वितीय विचारों के साथ सूर्य सेट को देखते हैं")</f>
        <v>ट्रीहाउस में छुट्टियों के लिए अतिथि कमरे में सोने की आवश्यकता होती है और अद्वितीय विचारों के साथ सूर्य सेट को देखते हैं</v>
      </c>
    </row>
    <row r="6615">
      <c r="A6615" s="1" t="s">
        <v>6511</v>
      </c>
      <c r="B6615" s="2" t="str">
        <f>IFERROR(__xludf.DUMMYFUNCTION("GOOGLETRANSLATE(A6615,""en"",""hi"")"),"एथलीट के खिलाफ अपनी लड़ाई से पहले संगीतकार")</f>
        <v>एथलीट के खिलाफ अपनी लड़ाई से पहले संगीतकार</v>
      </c>
    </row>
    <row r="6616">
      <c r="A6616" s="1" t="s">
        <v>6512</v>
      </c>
      <c r="B6616" s="2" t="str">
        <f>IFERROR(__xludf.DUMMYFUNCTION("GOOGLETRANSLATE(A6616,""en"",""hi"")"),"अभिनेता व्यक्ति पर फिल्म के प्रीमियर में भाग लेता है।")</f>
        <v>अभिनेता व्यक्ति पर फिल्म के प्रीमियर में भाग लेता है।</v>
      </c>
    </row>
    <row r="6617">
      <c r="A6617" s="1" t="s">
        <v>6513</v>
      </c>
      <c r="B6617" s="2" t="str">
        <f>IFERROR(__xludf.DUMMYFUNCTION("GOOGLETRANSLATE(A6617,""en"",""hi"")"),"परिदृश्य के ऊपर तूफान बादलों को धमकी देना")</f>
        <v>परिदृश्य के ऊपर तूफान बादलों को धमकी देना</v>
      </c>
    </row>
    <row r="6618">
      <c r="A6618" s="1" t="s">
        <v>6514</v>
      </c>
      <c r="B6618" s="2" t="str">
        <f>IFERROR(__xludf.DUMMYFUNCTION("GOOGLETRANSLATE(A6618,""en"",""hi"")"),"आप कभी रात के बीच में इतनी प्यास से जागते हैं कि पानी जितना आप पीते हैं जैसे यह व्यक्तिगत तालाब से आया था?")</f>
        <v>आप कभी रात के बीच में इतनी प्यास से जागते हैं कि पानी जितना आप पीते हैं जैसे यह व्यक्तिगत तालाब से आया था?</v>
      </c>
    </row>
    <row r="6619">
      <c r="A6619" s="1" t="s">
        <v>6515</v>
      </c>
      <c r="B6619" s="2" t="str">
        <f>IFERROR(__xludf.DUMMYFUNCTION("GOOGLETRANSLATE(A6619,""en"",""hi"")"),"नौकायन बहादुर ज्वार और पोस्टर में स्प्रिंग बीच के लिए सेल सेट करें")</f>
        <v>नौकायन बहादुर ज्वार और पोस्टर में स्प्रिंग बीच के लिए सेल सेट करें</v>
      </c>
    </row>
    <row r="6620">
      <c r="A6620" s="1" t="s">
        <v>6516</v>
      </c>
      <c r="B6620" s="2" t="str">
        <f>IFERROR(__xludf.DUMMYFUNCTION("GOOGLETRANSLATE(A6620,""en"",""hi"")"),"टेनिस खिलाड़ी ने अपने रैकेट को जमीन पर लॉन्च किया")</f>
        <v>टेनिस खिलाड़ी ने अपने रैकेट को जमीन पर लॉन्च किया</v>
      </c>
    </row>
    <row r="6621">
      <c r="A6621" s="1" t="s">
        <v>6517</v>
      </c>
      <c r="B6621" s="2" t="str">
        <f>IFERROR(__xludf.DUMMYFUNCTION("GOOGLETRANSLATE(A6621,""en"",""hi"")"),"संरचना और अंग्रेजी सिविल पैरिश के बीच")</f>
        <v>संरचना और अंग्रेजी सिविल पैरिश के बीच</v>
      </c>
    </row>
    <row r="6622">
      <c r="A6622" s="1" t="s">
        <v>6518</v>
      </c>
      <c r="B6622" s="2" t="str">
        <f>IFERROR(__xludf.DUMMYFUNCTION("GOOGLETRANSLATE(A6622,""en"",""hi"")"),"एक लाल टी शर्ट, जींस और धूप का चश्मा पहने हुए अच्छा आदमी।")</f>
        <v>एक लाल टी शर्ट, जींस और धूप का चश्मा पहने हुए अच्छा आदमी।</v>
      </c>
    </row>
    <row r="6623">
      <c r="A6623" s="1" t="s">
        <v>6519</v>
      </c>
      <c r="B6623" s="2" t="str">
        <f>IFERROR(__xludf.DUMMYFUNCTION("GOOGLETRANSLATE(A6623,""en"",""hi"")"),"एक रोइंग बोट बैंक पर एक पेड़ पर जंजीर है")</f>
        <v>एक रोइंग बोट बैंक पर एक पेड़ पर जंजीर है</v>
      </c>
    </row>
    <row r="6624">
      <c r="A6624" s="1" t="s">
        <v>6520</v>
      </c>
      <c r="B6624" s="2" t="str">
        <f>IFERROR(__xludf.DUMMYFUNCTION("GOOGLETRANSLATE(A6624,""en"",""hi"")"),"दुनिया भर में मेरी गोद को खत्म करना लेकिन साहस का अंत नहीं")</f>
        <v>दुनिया भर में मेरी गोद को खत्म करना लेकिन साहस का अंत नहीं</v>
      </c>
    </row>
    <row r="6625">
      <c r="A6625" s="1" t="s">
        <v>6521</v>
      </c>
      <c r="B6625" s="2" t="str">
        <f>IFERROR(__xludf.DUMMYFUNCTION("GOOGLETRANSLATE(A6625,""en"",""hi"")"),"हाथ में वर्णमाला में पत्र के साथ एक फोन पकड़े हुए")</f>
        <v>हाथ में वर्णमाला में पत्र के साथ एक फोन पकड़े हुए</v>
      </c>
    </row>
    <row r="6626">
      <c r="A6626" s="1" t="s">
        <v>6522</v>
      </c>
      <c r="B6626" s="2" t="str">
        <f>IFERROR(__xludf.DUMMYFUNCTION("GOOGLETRANSLATE(A6626,""en"",""hi"")"),"एक गिलास ग्रामीण झील की दूरी पर पहाड़ों और पेड़ों को देखा जाता है")</f>
        <v>एक गिलास ग्रामीण झील की दूरी पर पहाड़ों और पेड़ों को देखा जाता है</v>
      </c>
    </row>
    <row r="6627">
      <c r="A6627" s="1" t="s">
        <v>6523</v>
      </c>
      <c r="B6627" s="2" t="str">
        <f>IFERROR(__xludf.DUMMYFUNCTION("GOOGLETRANSLATE(A6627,""en"",""hi"")"),"एक फायरप्लेस वाला एक बैठक")</f>
        <v>एक फायरप्लेस वाला एक बैठक</v>
      </c>
    </row>
    <row r="6628">
      <c r="A6628" s="1" t="s">
        <v>6524</v>
      </c>
      <c r="B6628" s="2" t="str">
        <f>IFERROR(__xludf.DUMMYFUNCTION("GOOGLETRANSLATE(A6628,""en"",""hi"")"),"पुरस्कार के दौरान मंच पर लोक रॉक कलाकार")</f>
        <v>पुरस्कार के दौरान मंच पर लोक रॉक कलाकार</v>
      </c>
    </row>
    <row r="6629">
      <c r="A6629" s="1" t="s">
        <v>6525</v>
      </c>
      <c r="B6629" s="2" t="str">
        <f>IFERROR(__xludf.DUMMYFUNCTION("GOOGLETRANSLATE(A6629,""en"",""hi"")"),"समुद्र तट पर पेड़ में जैविक जीनस।")</f>
        <v>समुद्र तट पर पेड़ में जैविक जीनस।</v>
      </c>
    </row>
    <row r="6630">
      <c r="A6630" s="1" t="s">
        <v>6526</v>
      </c>
      <c r="B6630" s="2" t="str">
        <f>IFERROR(__xludf.DUMMYFUNCTION("GOOGLETRANSLATE(A6630,""en"",""hi"")"),"कमरे में कॉफी और पेय का प्रकार")</f>
        <v>कमरे में कॉफी और पेय का प्रकार</v>
      </c>
    </row>
    <row r="6631">
      <c r="A6631" s="1" t="s">
        <v>6527</v>
      </c>
      <c r="B6631" s="2" t="str">
        <f>IFERROR(__xludf.DUMMYFUNCTION("GOOGLETRANSLATE(A6631,""en"",""hi"")"),"संख्या के रूप में कारों के साथ सड़क।")</f>
        <v>संख्या के रूप में कारों के साथ सड़क।</v>
      </c>
    </row>
    <row r="6632">
      <c r="A6632" s="1" t="s">
        <v>6528</v>
      </c>
      <c r="B6632" s="2" t="str">
        <f>IFERROR(__xludf.DUMMYFUNCTION("GOOGLETRANSLATE(A6632,""en"",""hi"")"),"एक बुजुर्ग जोड़े के कोलाज एक-स्टॉक फोटो पर एक साथ अच्छे क्षण साझा करना")</f>
        <v>एक बुजुर्ग जोड़े के कोलाज एक-स्टॉक फोटो पर एक साथ अच्छे क्षण साझा करना</v>
      </c>
    </row>
    <row r="6633">
      <c r="A6633" s="1" t="s">
        <v>6529</v>
      </c>
      <c r="B6633" s="2" t="str">
        <f>IFERROR(__xludf.DUMMYFUNCTION("GOOGLETRANSLATE(A6633,""en"",""hi"")"),"फिल्म से एक दृश्य में खिड़की से अभिनेता अभिनेता")</f>
        <v>फिल्म से एक दृश्य में खिड़की से अभिनेता अभिनेता</v>
      </c>
    </row>
    <row r="6634">
      <c r="A6634" s="1" t="s">
        <v>6530</v>
      </c>
      <c r="B6634" s="2" t="str">
        <f>IFERROR(__xludf.DUMMYFUNCTION("GOOGLETRANSLATE(A6634,""en"",""hi"")"),"एक वर्ग आकार सोने और चांदी के रंग के ज्यामितीय गहने में पत्र लोगो।")</f>
        <v>एक वर्ग आकार सोने और चांदी के रंग के ज्यामितीय गहने में पत्र लोगो।</v>
      </c>
    </row>
    <row r="6635">
      <c r="A6635" s="1" t="s">
        <v>6531</v>
      </c>
      <c r="B6635" s="2" t="str">
        <f>IFERROR(__xludf.DUMMYFUNCTION("GOOGLETRANSLATE(A6635,""en"",""hi"")"),"फुटबॉल खिलाड़ी स्टेडियम में एक निकास संकेत के पीछे ध्यान से बाहर निकलते हैं")</f>
        <v>फुटबॉल खिलाड़ी स्टेडियम में एक निकास संकेत के पीछे ध्यान से बाहर निकलते हैं</v>
      </c>
    </row>
    <row r="6636">
      <c r="A6636" s="1" t="s">
        <v>6532</v>
      </c>
      <c r="B6636" s="2" t="str">
        <f>IFERROR(__xludf.DUMMYFUNCTION("GOOGLETRANSLATE(A6636,""en"",""hi"")"),"एक शंकु की मात्रा क्या है?")</f>
        <v>एक शंकु की मात्रा क्या है?</v>
      </c>
    </row>
    <row r="6637">
      <c r="A6637" s="1" t="s">
        <v>6533</v>
      </c>
      <c r="B6637" s="2" t="str">
        <f>IFERROR(__xludf.DUMMYFUNCTION("GOOGLETRANSLATE(A6637,""en"",""hi"")"),"हमारे नए घर में ऐसा करने की आवश्यकता है।")</f>
        <v>हमारे नए घर में ऐसा करने की आवश्यकता है।</v>
      </c>
    </row>
    <row r="6638">
      <c r="A6638" s="1" t="s">
        <v>6534</v>
      </c>
      <c r="B6638" s="2" t="str">
        <f>IFERROR(__xludf.DUMMYFUNCTION("GOOGLETRANSLATE(A6638,""en"",""hi"")"),"जंक की गई कारों का एक संग्रहालय")</f>
        <v>जंक की गई कारों का एक संग्रहालय</v>
      </c>
    </row>
    <row r="6639">
      <c r="A6639" s="1" t="s">
        <v>6535</v>
      </c>
      <c r="B6639" s="2" t="str">
        <f>IFERROR(__xludf.DUMMYFUNCTION("GOOGLETRANSLATE(A6639,""en"",""hi"")"),"एक सफेद पृष्ठभूमि पर थोड़ा पिल्ला।")</f>
        <v>एक सफेद पृष्ठभूमि पर थोड़ा पिल्ला।</v>
      </c>
    </row>
    <row r="6640">
      <c r="A6640" s="1" t="s">
        <v>6536</v>
      </c>
      <c r="B6640" s="2" t="str">
        <f>IFERROR(__xludf.DUMMYFUNCTION("GOOGLETRANSLATE(A6640,""en"",""hi"")"),"एक शहर के रास्ते पर गांव के माध्यम से मुख्य सड़क")</f>
        <v>एक शहर के रास्ते पर गांव के माध्यम से मुख्य सड़क</v>
      </c>
    </row>
    <row r="6641">
      <c r="A6641" s="1" t="s">
        <v>3500</v>
      </c>
      <c r="B6641" s="2" t="str">
        <f>IFERROR(__xludf.DUMMYFUNCTION("GOOGLETRANSLATE(A6641,""en"",""hi"")"),"अभिनेता एक वाणिज्यिक घटना में भाग लेता है।")</f>
        <v>अभिनेता एक वाणिज्यिक घटना में भाग लेता है।</v>
      </c>
    </row>
    <row r="6642">
      <c r="A6642" s="1" t="s">
        <v>6537</v>
      </c>
      <c r="B6642" s="2" t="str">
        <f>IFERROR(__xludf.DUMMYFUNCTION("GOOGLETRANSLATE(A6642,""en"",""hi"")"),"एफ ओल्ड्स 920 6 इस कार को मात्र डॉलर के लिए नीलामी की गई थी")</f>
        <v>एफ ओल्ड्स 920 6 इस कार को मात्र डॉलर के लिए नीलामी की गई थी</v>
      </c>
    </row>
    <row r="6643">
      <c r="A6643" s="1" t="s">
        <v>6538</v>
      </c>
      <c r="B6643" s="2" t="str">
        <f>IFERROR(__xludf.DUMMYFUNCTION("GOOGLETRANSLATE(A6643,""en"",""hi"")"),"एक गर्म हवा का गुब्बारा फेस्टिवल में बंद हो गया")</f>
        <v>एक गर्म हवा का गुब्बारा फेस्टिवल में बंद हो गया</v>
      </c>
    </row>
    <row r="6644">
      <c r="A6644" s="1" t="s">
        <v>6539</v>
      </c>
      <c r="B6644" s="2" t="str">
        <f>IFERROR(__xludf.DUMMYFUNCTION("GOOGLETRANSLATE(A6644,""en"",""hi"")"),"एक स्टंप, शरद ऋतु के पत्तों पर मशरूम")</f>
        <v>एक स्टंप, शरद ऋतु के पत्तों पर मशरूम</v>
      </c>
    </row>
    <row r="6645">
      <c r="A6645" s="1" t="s">
        <v>6540</v>
      </c>
      <c r="B6645" s="2" t="str">
        <f>IFERROR(__xludf.DUMMYFUNCTION("GOOGLETRANSLATE(A6645,""en"",""hi"")"),"सुस्त हरियाली के भीतर व्यंजन के लिए")</f>
        <v>सुस्त हरियाली के भीतर व्यंजन के लिए</v>
      </c>
    </row>
    <row r="6646">
      <c r="A6646" s="1" t="s">
        <v>6541</v>
      </c>
      <c r="B6646" s="2" t="str">
        <f>IFERROR(__xludf.DUMMYFUNCTION("GOOGLETRANSLATE(A6646,""en"",""hi"")"),"एक ग्रे पृष्ठभूमि पर काला सर्कल।")</f>
        <v>एक ग्रे पृष्ठभूमि पर काला सर्कल।</v>
      </c>
    </row>
    <row r="6647">
      <c r="A6647" s="1" t="s">
        <v>6542</v>
      </c>
      <c r="B6647" s="2" t="str">
        <f>IFERROR(__xludf.DUMMYFUNCTION("GOOGLETRANSLATE(A6647,""en"",""hi"")"),"एक खूबसूरत सूरज एक शहर में सेट करता है")</f>
        <v>एक खूबसूरत सूरज एक शहर में सेट करता है</v>
      </c>
    </row>
    <row r="6648">
      <c r="A6648" s="1" t="s">
        <v>6543</v>
      </c>
      <c r="B6648" s="2" t="str">
        <f>IFERROR(__xludf.DUMMYFUNCTION("GOOGLETRANSLATE(A6648,""en"",""hi"")"),"एक हेलमेट में आदमी हाथ से घर")</f>
        <v>एक हेलमेट में आदमी हाथ से घर</v>
      </c>
    </row>
    <row r="6649">
      <c r="A6649" s="1" t="s">
        <v>6544</v>
      </c>
      <c r="B6649" s="2" t="str">
        <f>IFERROR(__xludf.DUMMYFUNCTION("GOOGLETRANSLATE(A6649,""en"",""hi"")"),"यहां चित्रित कलाकृतियों की तारीख वे बाएं से दाएं हैं: कुर्सी।")</f>
        <v>यहां चित्रित कलाकृतियों की तारीख वे बाएं से दाएं हैं: कुर्सी।</v>
      </c>
    </row>
    <row r="6650">
      <c r="A6650" s="1" t="s">
        <v>6545</v>
      </c>
      <c r="B6650" s="2" t="str">
        <f>IFERROR(__xludf.DUMMYFUNCTION("GOOGLETRANSLATE(A6650,""en"",""hi"")"),"यात्रियों और शहर के कर्मचारी काम करने जा रहे हैं।")</f>
        <v>यात्रियों और शहर के कर्मचारी काम करने जा रहे हैं।</v>
      </c>
    </row>
    <row r="6651">
      <c r="A6651" s="1" t="s">
        <v>6546</v>
      </c>
      <c r="B6651" s="2" t="str">
        <f>IFERROR(__xludf.DUMMYFUNCTION("GOOGLETRANSLATE(A6651,""en"",""hi"")"),"इंटीरियर सुंदर कंसोल टेबल में कंसोल")</f>
        <v>इंटीरियर सुंदर कंसोल टेबल में कंसोल</v>
      </c>
    </row>
    <row r="6652">
      <c r="A6652" s="1" t="s">
        <v>6547</v>
      </c>
      <c r="B6652" s="2" t="str">
        <f>IFERROR(__xludf.DUMMYFUNCTION("GOOGLETRANSLATE(A6652,""en"",""hi"")"),"जैज़ कलाकार एक चित्र के लिए poses")</f>
        <v>जैज़ कलाकार एक चित्र के लिए poses</v>
      </c>
    </row>
    <row r="6653">
      <c r="A6653" s="1" t="s">
        <v>6548</v>
      </c>
      <c r="B6653" s="2" t="str">
        <f>IFERROR(__xludf.DUMMYFUNCTION("GOOGLETRANSLATE(A6653,""en"",""hi"")"),"एक पार्किंग पर एक आग ट्रक के विशाल पहियों के बगल में एक साइकिल")</f>
        <v>एक पार्किंग पर एक आग ट्रक के विशाल पहियों के बगल में एक साइकिल</v>
      </c>
    </row>
    <row r="6654">
      <c r="A6654" s="1" t="s">
        <v>6549</v>
      </c>
      <c r="B6654" s="2" t="str">
        <f>IFERROR(__xludf.DUMMYFUNCTION("GOOGLETRANSLATE(A6654,""en"",""hi"")"),"उत्तर की हवाई तस्वीर")</f>
        <v>उत्तर की हवाई तस्वीर</v>
      </c>
    </row>
    <row r="6655">
      <c r="A6655" s="1" t="s">
        <v>6550</v>
      </c>
      <c r="B6655" s="2" t="str">
        <f>IFERROR(__xludf.DUMMYFUNCTION("GOOGLETRANSLATE(A6655,""en"",""hi"")"),"हाइव्स कॉन्सर्ट में ऑनस्टेज करते हैं")</f>
        <v>हाइव्स कॉन्सर्ट में ऑनस्टेज करते हैं</v>
      </c>
    </row>
    <row r="6656">
      <c r="A6656" s="1" t="s">
        <v>6551</v>
      </c>
      <c r="B6656" s="2" t="str">
        <f>IFERROR(__xludf.DUMMYFUNCTION("GOOGLETRANSLATE(A6656,""en"",""hi"")"),"हाथ के साथ कप बढ़ो!")</f>
        <v>हाथ के साथ कप बढ़ो!</v>
      </c>
    </row>
    <row r="6657">
      <c r="A6657" s="1" t="s">
        <v>6552</v>
      </c>
      <c r="B6657" s="2" t="str">
        <f>IFERROR(__xludf.DUMMYFUNCTION("GOOGLETRANSLATE(A6657,""en"",""hi"")"),"एक महिला के चेहरे की मूर्तिकला पत्तियों में पुष्पी")</f>
        <v>एक महिला के चेहरे की मूर्तिकला पत्तियों में पुष्पी</v>
      </c>
    </row>
    <row r="6658">
      <c r="A6658" s="1" t="s">
        <v>6553</v>
      </c>
      <c r="B6658" s="2" t="str">
        <f>IFERROR(__xludf.DUMMYFUNCTION("GOOGLETRANSLATE(A6658,""en"",""hi"")"),"ओलंपिक रंगों में एक टोकरी में अंडे")</f>
        <v>ओलंपिक रंगों में एक टोकरी में अंडे</v>
      </c>
    </row>
    <row r="6659">
      <c r="A6659" s="1" t="s">
        <v>6554</v>
      </c>
      <c r="B6659" s="2" t="str">
        <f>IFERROR(__xludf.DUMMYFUNCTION("GOOGLETRANSLATE(A6659,""en"",""hi"")"),"कार्यालय भवन का निचला दृश्य")</f>
        <v>कार्यालय भवन का निचला दृश्य</v>
      </c>
    </row>
    <row r="6660">
      <c r="A6660" s="1" t="s">
        <v>6555</v>
      </c>
      <c r="B6660" s="2" t="str">
        <f>IFERROR(__xludf.DUMMYFUNCTION("GOOGLETRANSLATE(A6660,""en"",""hi"")"),"पॉप कलाकार एक बेची गई भीड़ के लिए प्रदर्शन करता है")</f>
        <v>पॉप कलाकार एक बेची गई भीड़ के लिए प्रदर्शन करता है</v>
      </c>
    </row>
    <row r="6661">
      <c r="A6661" s="1" t="s">
        <v>6556</v>
      </c>
      <c r="B6661" s="2" t="str">
        <f>IFERROR(__xludf.DUMMYFUNCTION("GOOGLETRANSLATE(A6661,""en"",""hi"")"),"उष्णकटिबंधीय समुद्र तट पर एक विशाल समुद्र तट बॉल पकड़े हुए आदमी")</f>
        <v>उष्णकटिबंधीय समुद्र तट पर एक विशाल समुद्र तट बॉल पकड़े हुए आदमी</v>
      </c>
    </row>
    <row r="6662">
      <c r="A6662" s="1" t="s">
        <v>6557</v>
      </c>
      <c r="B6662" s="2" t="str">
        <f>IFERROR(__xludf.DUMMYFUNCTION("GOOGLETRANSLATE(A6662,""en"",""hi"")"),"अपनी सजावट लगाने के बारे में चिंतित? फिर एक विचार को छोड़ दें")</f>
        <v>अपनी सजावट लगाने के बारे में चिंतित? फिर एक विचार को छोड़ दें</v>
      </c>
    </row>
    <row r="6663">
      <c r="A6663" s="1" t="s">
        <v>6558</v>
      </c>
      <c r="B6663" s="2" t="str">
        <f>IFERROR(__xludf.DUMMYFUNCTION("GOOGLETRANSLATE(A6663,""en"",""hi"")"),"मैच से पहले एक प्रशिक्षण सत्र के दौरान टीम।")</f>
        <v>मैच से पहले एक प्रशिक्षण सत्र के दौरान टीम।</v>
      </c>
    </row>
    <row r="6664">
      <c r="A6664" s="1" t="s">
        <v>6559</v>
      </c>
      <c r="B6664" s="2" t="str">
        <f>IFERROR(__xludf.DUMMYFUNCTION("GOOGLETRANSLATE(A6664,""en"",""hi"")"),"कुछ विशाल खुशी नौकाएं भी शो के लिए पहुंचीं")</f>
        <v>कुछ विशाल खुशी नौकाएं भी शो के लिए पहुंचीं</v>
      </c>
    </row>
    <row r="6665">
      <c r="A6665" s="1" t="s">
        <v>6560</v>
      </c>
      <c r="B6665" s="2" t="str">
        <f>IFERROR(__xludf.DUMMYFUNCTION("GOOGLETRANSLATE(A6665,""en"",""hi"")"),"200 वीं वर्षगांठ का जश्न मनाने की घटना के दौरान राजनेता सलाम")</f>
        <v>200 वीं वर्षगांठ का जश्न मनाने की घटना के दौरान राजनेता सलाम</v>
      </c>
    </row>
    <row r="6666">
      <c r="A6666" s="1" t="s">
        <v>6561</v>
      </c>
      <c r="B6666" s="2" t="str">
        <f>IFERROR(__xludf.DUMMYFUNCTION("GOOGLETRANSLATE(A6666,""en"",""hi"")"),"एक पीले स्पंज के साथ एक काली कार धोने वाला व्यक्ति")</f>
        <v>एक पीले स्पंज के साथ एक काली कार धोने वाला व्यक्ति</v>
      </c>
    </row>
    <row r="6667">
      <c r="A6667" s="1" t="s">
        <v>6562</v>
      </c>
      <c r="B6667" s="2" t="str">
        <f>IFERROR(__xludf.DUMMYFUNCTION("GOOGLETRANSLATE(A6667,""en"",""hi"")"),"अभिनेता और व्यक्ति को सेट पर देखा जाता है")</f>
        <v>अभिनेता और व्यक्ति को सेट पर देखा जाता है</v>
      </c>
    </row>
    <row r="6668">
      <c r="A6668" s="1" t="s">
        <v>6563</v>
      </c>
      <c r="B6668" s="2" t="str">
        <f>IFERROR(__xludf.DUMMYFUNCTION("GOOGLETRANSLATE(A6668,""en"",""hi"")"),"चमकती लालटेन बर्फ में बस गई।")</f>
        <v>चमकती लालटेन बर्फ में बस गई।</v>
      </c>
    </row>
    <row r="6669">
      <c r="A6669" s="1" t="s">
        <v>6564</v>
      </c>
      <c r="B6669" s="2" t="str">
        <f>IFERROR(__xludf.DUMMYFUNCTION("GOOGLETRANSLATE(A6669,""en"",""hi"")"),"एक मुकुट के साथ प्यारा ग्रीटिंग कार्ड।")</f>
        <v>एक मुकुट के साथ प्यारा ग्रीटिंग कार्ड।</v>
      </c>
    </row>
    <row r="6670">
      <c r="A6670" s="1" t="s">
        <v>6565</v>
      </c>
      <c r="B6670" s="2" t="str">
        <f>IFERROR(__xludf.DUMMYFUNCTION("GOOGLETRANSLATE(A6670,""en"",""hi"")"),"विभिन्न स्थितियों में एक पारदर्शी पृष्ठभूमि पर मछुआरों के सिल्हूट")</f>
        <v>विभिन्न स्थितियों में एक पारदर्शी पृष्ठभूमि पर मछुआरों के सिल्हूट</v>
      </c>
    </row>
    <row r="6671">
      <c r="A6671" s="1" t="s">
        <v>6566</v>
      </c>
      <c r="B6671" s="2" t="str">
        <f>IFERROR(__xludf.DUMMYFUNCTION("GOOGLETRANSLATE(A6671,""en"",""hi"")"),"पहाड़ के शीर्ष पर उसकी पीठ पर प्रेमिका को पकड़े हुए आदमी")</f>
        <v>पहाड़ के शीर्ष पर उसकी पीठ पर प्रेमिका को पकड़े हुए आदमी</v>
      </c>
    </row>
    <row r="6672">
      <c r="A6672" s="1" t="s">
        <v>6567</v>
      </c>
      <c r="B6672" s="2" t="str">
        <f>IFERROR(__xludf.DUMMYFUNCTION("GOOGLETRANSLATE(A6672,""en"",""hi"")"),"सजावटी मछली तालाब में तैरती है")</f>
        <v>सजावटी मछली तालाब में तैरती है</v>
      </c>
    </row>
    <row r="6673">
      <c r="A6673" s="1" t="s">
        <v>6568</v>
      </c>
      <c r="B6673" s="2" t="str">
        <f>IFERROR(__xludf.DUMMYFUNCTION("GOOGLETRANSLATE(A6673,""en"",""hi"")"),"टॉपप्लेड लीड का एक बड़ा कांस्य मूर्तिकला")</f>
        <v>टॉपप्लेड लीड का एक बड़ा कांस्य मूर्तिकला</v>
      </c>
    </row>
    <row r="6674">
      <c r="A6674" s="1" t="s">
        <v>6569</v>
      </c>
      <c r="B6674" s="2" t="str">
        <f>IFERROR(__xludf.DUMMYFUNCTION("GOOGLETRANSLATE(A6674,""en"",""hi"")"),"समुद्र तट पर ड्यून्स में पथ")</f>
        <v>समुद्र तट पर ड्यून्स में पथ</v>
      </c>
    </row>
    <row r="6675">
      <c r="A6675" s="1" t="s">
        <v>6570</v>
      </c>
      <c r="B6675" s="2" t="str">
        <f>IFERROR(__xludf.DUMMYFUNCTION("GOOGLETRANSLATE(A6675,""en"",""hi"")"),"एरियल ड्रोन व्यू: कम ज्वार पर एक छोटी नदी पर एक पुराने स्टील पुल को पार करने वाली मोटरबाइक के ऊपर कम उड़ान")</f>
        <v>एरियल ड्रोन व्यू: कम ज्वार पर एक छोटी नदी पर एक पुराने स्टील पुल को पार करने वाली मोटरबाइक के ऊपर कम उड़ान</v>
      </c>
    </row>
    <row r="6676">
      <c r="A6676" s="1" t="s">
        <v>6571</v>
      </c>
      <c r="B6676" s="2" t="str">
        <f>IFERROR(__xludf.DUMMYFUNCTION("GOOGLETRANSLATE(A6676,""en"",""hi"")"),"एक निजी निवास के लिए दाग और लीड ग्लास विंडो")</f>
        <v>एक निजी निवास के लिए दाग और लीड ग्लास विंडो</v>
      </c>
    </row>
    <row r="6677">
      <c r="A6677" s="1" t="s">
        <v>6572</v>
      </c>
      <c r="B6677" s="2" t="str">
        <f>IFERROR(__xludf.DUMMYFUNCTION("GOOGLETRANSLATE(A6677,""en"",""hi"")"),"दीवारों के पीछे खीरे, मिर्च और टमाटर के साथ छोटे सब्जी बाजार")</f>
        <v>दीवारों के पीछे खीरे, मिर्च और टमाटर के साथ छोटे सब्जी बाजार</v>
      </c>
    </row>
    <row r="6678">
      <c r="A6678" s="1" t="s">
        <v>6573</v>
      </c>
      <c r="B6678" s="2" t="str">
        <f>IFERROR(__xludf.DUMMYFUNCTION("GOOGLETRANSLATE(A6678,""en"",""hi"")"),"एक जंगली वयस्क काले भालू एक तेज हवा में पत्ती भरे झाड़ियों के माध्यम से चलना")</f>
        <v>एक जंगली वयस्क काले भालू एक तेज हवा में पत्ती भरे झाड़ियों के माध्यम से चलना</v>
      </c>
    </row>
    <row r="6679">
      <c r="A6679" s="1" t="s">
        <v>6574</v>
      </c>
      <c r="B6679" s="2" t="str">
        <f>IFERROR(__xludf.DUMMYFUNCTION("GOOGLETRANSLATE(A6679,""en"",""hi"")"),"एक ईगल की क्लिप आर्ट")</f>
        <v>एक ईगल की क्लिप आर्ट</v>
      </c>
    </row>
    <row r="6680">
      <c r="A6680" s="1" t="s">
        <v>6575</v>
      </c>
      <c r="B6680" s="2" t="str">
        <f>IFERROR(__xludf.DUMMYFUNCTION("GOOGLETRANSLATE(A6680,""en"",""hi"")"),"एक तूफान में घूरना - शहरी सिल्हूट")</f>
        <v>एक तूफान में घूरना - शहरी सिल्हूट</v>
      </c>
    </row>
    <row r="6681">
      <c r="A6681" s="1" t="s">
        <v>6576</v>
      </c>
      <c r="B6681" s="2" t="str">
        <f>IFERROR(__xludf.DUMMYFUNCTION("GOOGLETRANSLATE(A6681,""en"",""hi"")"),"एक पक्षी की आंखों के दृश्य के साथ परिदृश्य")</f>
        <v>एक पक्षी की आंखों के दृश्य के साथ परिदृश्य</v>
      </c>
    </row>
    <row r="6682">
      <c r="A6682" s="1" t="s">
        <v>6577</v>
      </c>
      <c r="B6682" s="2" t="str">
        <f>IFERROR(__xludf.DUMMYFUNCTION("GOOGLETRANSLATE(A6682,""en"",""hi"")"),"बख्तरबंद कार, ब्रिटिश द्वारा बनाए गए सड़कों पर एक बख्तरबंद वैगन का फोटो")</f>
        <v>बख्तरबंद कार, ब्रिटिश द्वारा बनाए गए सड़कों पर एक बख्तरबंद वैगन का फोटो</v>
      </c>
    </row>
    <row r="6683">
      <c r="A6683" s="1" t="s">
        <v>6578</v>
      </c>
      <c r="B6683" s="2" t="str">
        <f>IFERROR(__xludf.DUMMYFUNCTION("GOOGLETRANSLATE(A6683,""en"",""hi"")"),"आधुनिक फ्लैट के इंटीरियर में भोजन क्षेत्र और बैठक कक्ष")</f>
        <v>आधुनिक फ्लैट के इंटीरियर में भोजन क्षेत्र और बैठक कक्ष</v>
      </c>
    </row>
    <row r="6684">
      <c r="A6684" s="1" t="s">
        <v>6579</v>
      </c>
      <c r="B6684" s="2" t="str">
        <f>IFERROR(__xludf.DUMMYFUNCTION("GOOGLETRANSLATE(A6684,""en"",""hi"")"),"पौधे में आउटडोर असेंबली लाइन पर बमवर्षक।")</f>
        <v>पौधे में आउटडोर असेंबली लाइन पर बमवर्षक।</v>
      </c>
    </row>
    <row r="6685">
      <c r="A6685" s="1" t="s">
        <v>6580</v>
      </c>
      <c r="B6685" s="2" t="str">
        <f>IFERROR(__xludf.DUMMYFUNCTION("GOOGLETRANSLATE(A6685,""en"",""hi"")"),"समारोह में स्नातक छात्रों का एक वर्ग")</f>
        <v>समारोह में स्नातक छात्रों का एक वर्ग</v>
      </c>
    </row>
    <row r="6686">
      <c r="A6686" s="1" t="s">
        <v>6581</v>
      </c>
      <c r="B6686" s="2" t="str">
        <f>IFERROR(__xludf.DUMMYFUNCTION("GOOGLETRANSLATE(A6686,""en"",""hi"")"),"व्यक्ति गेंद को सूखता है क्योंकि व्यक्ति अंदर बंद हो जाता है।")</f>
        <v>व्यक्ति गेंद को सूखता है क्योंकि व्यक्ति अंदर बंद हो जाता है।</v>
      </c>
    </row>
    <row r="6687">
      <c r="A6687" s="1" t="s">
        <v>2223</v>
      </c>
      <c r="B6687" s="2" t="str">
        <f>IFERROR(__xludf.DUMMYFUNCTION("GOOGLETRANSLATE(A6687,""en"",""hi"")"),"गेंद के लिए फुटबॉल खिलाड़ी और लड़ाई")</f>
        <v>गेंद के लिए फुटबॉल खिलाड़ी और लड़ाई</v>
      </c>
    </row>
    <row r="6688">
      <c r="A6688" s="1" t="s">
        <v>6582</v>
      </c>
      <c r="B6688" s="2" t="str">
        <f>IFERROR(__xludf.DUMMYFUNCTION("GOOGLETRANSLATE(A6688,""en"",""hi"")"),"कला के लिए कुछ देर रात की नींद का कारोबार किया")</f>
        <v>कला के लिए कुछ देर रात की नींद का कारोबार किया</v>
      </c>
    </row>
    <row r="6689">
      <c r="A6689" s="1" t="s">
        <v>6583</v>
      </c>
      <c r="B6689" s="2" t="str">
        <f>IFERROR(__xludf.DUMMYFUNCTION("GOOGLETRANSLATE(A6689,""en"",""hi"")"),"व्यक्ति गिरावट के दौरान फैशन शो में भाग लेता है।")</f>
        <v>व्यक्ति गिरावट के दौरान फैशन शो में भाग लेता है।</v>
      </c>
    </row>
    <row r="6690">
      <c r="A6690" s="1" t="s">
        <v>6584</v>
      </c>
      <c r="B6690" s="2" t="str">
        <f>IFERROR(__xludf.DUMMYFUNCTION("GOOGLETRANSLATE(A6690,""en"",""hi"")"),"अभिनेता प्रीमियर स्क्रीनिंग में भाग लेता है")</f>
        <v>अभिनेता प्रीमियर स्क्रीनिंग में भाग लेता है</v>
      </c>
    </row>
    <row r="6691">
      <c r="A6691" s="1" t="s">
        <v>6585</v>
      </c>
      <c r="B6691" s="2" t="str">
        <f>IFERROR(__xludf.DUMMYFUNCTION("GOOGLETRANSLATE(A6691,""en"",""hi"")"),"एक सफेद पृष्ठभूमि पर अलग नक्शा")</f>
        <v>एक सफेद पृष्ठभूमि पर अलग नक्शा</v>
      </c>
    </row>
    <row r="6692">
      <c r="A6692" s="1" t="s">
        <v>6586</v>
      </c>
      <c r="B6692" s="2" t="str">
        <f>IFERROR(__xludf.DUMMYFUNCTION("GOOGLETRANSLATE(A6692,""en"",""hi"")"),"रिकॉर्डिंग सत्र के दौरान जैज़ फ़्यूज़न कलाकार")</f>
        <v>रिकॉर्डिंग सत्र के दौरान जैज़ फ़्यूज़न कलाकार</v>
      </c>
    </row>
    <row r="6693">
      <c r="A6693" s="1" t="s">
        <v>4876</v>
      </c>
      <c r="B6693" s="2" t="str">
        <f>IFERROR(__xludf.DUMMYFUNCTION("GOOGLETRANSLATE(A6693,""en"",""hi"")"),"संपत्ति लिस्टिंग के लिए अतिरिक्त फोटो")</f>
        <v>संपत्ति लिस्टिंग के लिए अतिरिक्त फोटो</v>
      </c>
    </row>
    <row r="6694">
      <c r="A6694" s="1" t="s">
        <v>6587</v>
      </c>
      <c r="B6694" s="2" t="str">
        <f>IFERROR(__xludf.DUMMYFUNCTION("GOOGLETRANSLATE(A6694,""en"",""hi"")"),"ट्रेन सूर्यास्त में स्टेशन छोड़ रही है, 4K फुटेज पौधों पर ध्यान केंद्रित कर रही है")</f>
        <v>ट्रेन सूर्यास्त में स्टेशन छोड़ रही है, 4K फुटेज पौधों पर ध्यान केंद्रित कर रही है</v>
      </c>
    </row>
    <row r="6695">
      <c r="A6695" s="1" t="s">
        <v>6588</v>
      </c>
      <c r="B6695" s="2" t="str">
        <f>IFERROR(__xludf.DUMMYFUNCTION("GOOGLETRANSLATE(A6695,""en"",""hi"")"),"आटा किनारों से दूर खींचना चाहिए ... लेकिन अभी भी बहुत चिपचिपा")</f>
        <v>आटा किनारों से दूर खींचना चाहिए ... लेकिन अभी भी बहुत चिपचिपा</v>
      </c>
    </row>
    <row r="6696">
      <c r="A6696" s="1" t="s">
        <v>6589</v>
      </c>
      <c r="B6696" s="2" t="str">
        <f>IFERROR(__xludf.DUMMYFUNCTION("GOOGLETRANSLATE(A6696,""en"",""hi"")"),"साइड व्यू से कांस्य सिक्का के लिए एक आइकन।")</f>
        <v>साइड व्यू से कांस्य सिक्का के लिए एक आइकन।</v>
      </c>
    </row>
    <row r="6697">
      <c r="A6697" s="1" t="s">
        <v>6590</v>
      </c>
      <c r="B6697" s="2" t="str">
        <f>IFERROR(__xludf.DUMMYFUNCTION("GOOGLETRANSLATE(A6697,""en"",""hi"")"),"ओलंपिक एथलीट, दुनिया में सबसे अच्छा आइस हॉकी गोलवरत - और शुक्र है")</f>
        <v>ओलंपिक एथलीट, दुनिया में सबसे अच्छा आइस हॉकी गोलवरत - और शुक्र है</v>
      </c>
    </row>
    <row r="6698">
      <c r="A6698" s="1" t="s">
        <v>6591</v>
      </c>
      <c r="B6698" s="2" t="str">
        <f>IFERROR(__xludf.DUMMYFUNCTION("GOOGLETRANSLATE(A6698,""en"",""hi"")"),"यहां एक बैग है जिसे मैंने अभी समाप्त किया है।")</f>
        <v>यहां एक बैग है जिसे मैंने अभी समाप्त किया है।</v>
      </c>
    </row>
    <row r="6699">
      <c r="A6699" s="1" t="s">
        <v>6592</v>
      </c>
      <c r="B6699" s="2" t="str">
        <f>IFERROR(__xludf.DUMMYFUNCTION("GOOGLETRANSLATE(A6699,""en"",""hi"")"),"चित्रित हवाई जहाज आकाश में रंग का एक छींटा जोड़ें")</f>
        <v>चित्रित हवाई जहाज आकाश में रंग का एक छींटा जोड़ें</v>
      </c>
    </row>
    <row r="6700">
      <c r="A6700" s="1" t="s">
        <v>6593</v>
      </c>
      <c r="B6700" s="2" t="str">
        <f>IFERROR(__xludf.DUMMYFUNCTION("GOOGLETRANSLATE(A6700,""en"",""hi"")"),"एक धारीदार लाल ग्लास में पॉपकॉर्न 3 डी रेंडर मक्खियों")</f>
        <v>एक धारीदार लाल ग्लास में पॉपकॉर्न 3 डी रेंडर मक्खियों</v>
      </c>
    </row>
    <row r="6701">
      <c r="A6701" s="1" t="s">
        <v>6594</v>
      </c>
      <c r="B6701" s="2" t="str">
        <f>IFERROR(__xludf.DUMMYFUNCTION("GOOGLETRANSLATE(A6701,""en"",""hi"")"),"जंगल में दौड़ का एक झुंड")</f>
        <v>जंगल में दौड़ का एक झुंड</v>
      </c>
    </row>
    <row r="6702">
      <c r="A6702" s="1" t="s">
        <v>6595</v>
      </c>
      <c r="B6702" s="2" t="str">
        <f>IFERROR(__xludf.DUMMYFUNCTION("GOOGLETRANSLATE(A6702,""en"",""hi"")"),"सरल वार्षिक वर्ष वॉल कैलेंडर।")</f>
        <v>सरल वार्षिक वर्ष वॉल कैलेंडर।</v>
      </c>
    </row>
    <row r="6703">
      <c r="A6703" s="1" t="s">
        <v>6596</v>
      </c>
      <c r="B6703" s="2" t="str">
        <f>IFERROR(__xludf.DUMMYFUNCTION("GOOGLETRANSLATE(A6703,""en"",""hi"")"),"अभिनेता अभिनीत थ्रिलर फिल्म के लिए एक पोस्टर")</f>
        <v>अभिनेता अभिनीत थ्रिलर फिल्म के लिए एक पोस्टर</v>
      </c>
    </row>
    <row r="6704">
      <c r="A6704" s="1" t="s">
        <v>6597</v>
      </c>
      <c r="B6704" s="2" t="str">
        <f>IFERROR(__xludf.DUMMYFUNCTION("GOOGLETRANSLATE(A6704,""en"",""hi"")"),"आइस हॉकी राइट विंगर का कहना है कि खिलाड़ियों ने फिल्म चरित्र से अपने तलाक पर उसे मजाक कर लाइन पार कर लिया।")</f>
        <v>आइस हॉकी राइट विंगर का कहना है कि खिलाड़ियों ने फिल्म चरित्र से अपने तलाक पर उसे मजाक कर लाइन पार कर लिया।</v>
      </c>
    </row>
    <row r="6705">
      <c r="A6705" s="1" t="s">
        <v>6598</v>
      </c>
      <c r="B6705" s="2" t="str">
        <f>IFERROR(__xludf.DUMMYFUNCTION("GOOGLETRANSLATE(A6705,""en"",""hi"")"),"चावल के खेतों में हमने देखा जब पहाड़ों पर जा रहे हैं")</f>
        <v>चावल के खेतों में हमने देखा जब पहाड़ों पर जा रहे हैं</v>
      </c>
    </row>
    <row r="6706">
      <c r="A6706" s="1" t="s">
        <v>6599</v>
      </c>
      <c r="B6706" s="2" t="str">
        <f>IFERROR(__xludf.DUMMYFUNCTION("GOOGLETRANSLATE(A6706,""en"",""hi"")"),"अमेरिकी फुटबॉल खिलाड़ी को थैंक्सगिविंग डे गेम के दौरान अमेरिकी फुटबॉल खिलाड़ी को लात मारने के लिए $ 30,000 का जुर्माना लगाया गया था।")</f>
        <v>अमेरिकी फुटबॉल खिलाड़ी को थैंक्सगिविंग डे गेम के दौरान अमेरिकी फुटबॉल खिलाड़ी को लात मारने के लिए $ 30,000 का जुर्माना लगाया गया था।</v>
      </c>
    </row>
    <row r="6707">
      <c r="A6707" s="1" t="s">
        <v>6600</v>
      </c>
      <c r="B6707" s="2" t="str">
        <f>IFERROR(__xludf.DUMMYFUNCTION("GOOGLETRANSLATE(A6707,""en"",""hi"")"),"एक शादी में परिवार की तस्वीर")</f>
        <v>एक शादी में परिवार की तस्वीर</v>
      </c>
    </row>
    <row r="6708">
      <c r="A6708" s="1" t="s">
        <v>6601</v>
      </c>
      <c r="B6708" s="2" t="str">
        <f>IFERROR(__xludf.DUMMYFUNCTION("GOOGLETRANSLATE(A6708,""en"",""hi"")"),"संग्रह श्रेणी के देश £ 2 - 1 औंस रजत वर्ष")</f>
        <v>संग्रह श्रेणी के देश £ 2 - 1 औंस रजत वर्ष</v>
      </c>
    </row>
    <row r="6709">
      <c r="A6709" s="1" t="s">
        <v>6602</v>
      </c>
      <c r="B6709" s="2" t="str">
        <f>IFERROR(__xludf.DUMMYFUNCTION("GOOGLETRANSLATE(A6709,""en"",""hi"")"),"उसके इतने प्रशंसक नहीं बल्कि उसके बालों से प्यार करते हैं")</f>
        <v>उसके इतने प्रशंसक नहीं बल्कि उसके बालों से प्यार करते हैं</v>
      </c>
    </row>
    <row r="6710">
      <c r="A6710" s="1" t="s">
        <v>6603</v>
      </c>
      <c r="B6710" s="2" t="str">
        <f>IFERROR(__xludf.DUMMYFUNCTION("GOOGLETRANSLATE(A6710,""en"",""hi"")"),"पेंटिंग कलाकार द्वारा सीडर नुक्कट कॉटेज कलाकृति - बिक्री के लिए कैनवास पर चित्रित और कला प्रिंट, आप आकार और फ्रेम को अनुकूलित कर सकते हैं")</f>
        <v>पेंटिंग कलाकार द्वारा सीडर नुक्कट कॉटेज कलाकृति - बिक्री के लिए कैनवास पर चित्रित और कला प्रिंट, आप आकार और फ्रेम को अनुकूलित कर सकते हैं</v>
      </c>
    </row>
    <row r="6711">
      <c r="A6711" s="1" t="s">
        <v>6604</v>
      </c>
      <c r="B6711" s="2" t="str">
        <f>IFERROR(__xludf.DUMMYFUNCTION("GOOGLETRANSLATE(A6711,""en"",""hi"")"),"एक श्रृंखला, डरावना पर कुत्ता")</f>
        <v>एक श्रृंखला, डरावना पर कुत्ता</v>
      </c>
    </row>
    <row r="6712">
      <c r="A6712" s="1" t="s">
        <v>6605</v>
      </c>
      <c r="B6712" s="2" t="str">
        <f>IFERROR(__xludf.DUMMYFUNCTION("GOOGLETRANSLATE(A6712,""en"",""hi"")"),"पिछले सप्ताह के अंत में पुस्तक पर हस्ताक्षर करने वाली पुस्तक पर हमें निम्नलिखित फोटो भेजने के लिए हमारे मित्र को चिल्लाओ।")</f>
        <v>पिछले सप्ताह के अंत में पुस्तक पर हस्ताक्षर करने वाली पुस्तक पर हमें निम्नलिखित फोटो भेजने के लिए हमारे मित्र को चिल्लाओ।</v>
      </c>
    </row>
    <row r="6713">
      <c r="A6713" s="1" t="s">
        <v>6606</v>
      </c>
      <c r="B6713" s="2" t="str">
        <f>IFERROR(__xludf.DUMMYFUNCTION("GOOGLETRANSLATE(A6713,""en"",""hi"")"),"नफरत के खिलाफ रैलीिंग लोग सीढ़ियों पर चढ़ते हैं।")</f>
        <v>नफरत के खिलाफ रैलीिंग लोग सीढ़ियों पर चढ़ते हैं।</v>
      </c>
    </row>
    <row r="6714">
      <c r="A6714" s="1" t="s">
        <v>6607</v>
      </c>
      <c r="B6714" s="2" t="str">
        <f>IFERROR(__xludf.DUMMYFUNCTION("GOOGLETRANSLATE(A6714,""en"",""hi"")"),"गति में एक हरे रंग की स्क्रीन के साथ आयामी प्रदर्शन")</f>
        <v>गति में एक हरे रंग की स्क्रीन के साथ आयामी प्रदर्शन</v>
      </c>
    </row>
    <row r="6715">
      <c r="A6715" s="1" t="s">
        <v>6608</v>
      </c>
      <c r="B6715" s="2" t="str">
        <f>IFERROR(__xludf.DUMMYFUNCTION("GOOGLETRANSLATE(A6715,""en"",""hi"")"),"विभिन्न सूखी वाइन और मीठे का स्वाद")</f>
        <v>विभिन्न सूखी वाइन और मीठे का स्वाद</v>
      </c>
    </row>
    <row r="6716">
      <c r="A6716" s="1" t="s">
        <v>6609</v>
      </c>
      <c r="B6716" s="2" t="str">
        <f>IFERROR(__xludf.DUMMYFUNCTION("GOOGLETRANSLATE(A6716,""en"",""hi"")"),"गुलाबी मोमबत्तियों के साथ एक मोमबत्ती के केंद्र में गुलाबी और सफेद फूल")</f>
        <v>गुलाबी मोमबत्तियों के साथ एक मोमबत्ती के केंद्र में गुलाबी और सफेद फूल</v>
      </c>
    </row>
    <row r="6717">
      <c r="A6717" s="1" t="s">
        <v>6610</v>
      </c>
      <c r="B6717" s="2" t="str">
        <f>IFERROR(__xludf.DUMMYFUNCTION("GOOGLETRANSLATE(A6717,""en"",""hi"")"),"एक फोटो फ्रेम पर एक तितली लैंडिंग")</f>
        <v>एक फोटो फ्रेम पर एक तितली लैंडिंग</v>
      </c>
    </row>
    <row r="6718">
      <c r="A6718" s="1" t="s">
        <v>6611</v>
      </c>
      <c r="B6718" s="2" t="str">
        <f>IFERROR(__xludf.DUMMYFUNCTION("GOOGLETRANSLATE(A6718,""en"",""hi"")"),"मनोरंजक फैशन सप्ताह के दौरान वसंत फैशन शो में भाग लेता है।")</f>
        <v>मनोरंजक फैशन सप्ताह के दौरान वसंत फैशन शो में भाग लेता है।</v>
      </c>
    </row>
    <row r="6719">
      <c r="A6719" s="1" t="s">
        <v>6612</v>
      </c>
      <c r="B6719" s="2" t="str">
        <f>IFERROR(__xludf.DUMMYFUNCTION("GOOGLETRANSLATE(A6719,""en"",""hi"")"),"एक शहर: रात में पेड़ पर क्रिसमस रोशनी के साथ शहर के क्षेत्र का हिस्सा")</f>
        <v>एक शहर: रात में पेड़ पर क्रिसमस रोशनी के साथ शहर के क्षेत्र का हिस्सा</v>
      </c>
    </row>
    <row r="6720">
      <c r="A6720" s="1" t="s">
        <v>6613</v>
      </c>
      <c r="B6720" s="2" t="str">
        <f>IFERROR(__xludf.DUMMYFUNCTION("GOOGLETRANSLATE(A6720,""en"",""hi"")"),"मसौदे की चोरी की छवि")</f>
        <v>मसौदे की चोरी की छवि</v>
      </c>
    </row>
    <row r="6721">
      <c r="A6721" s="1" t="s">
        <v>6614</v>
      </c>
      <c r="B6721" s="2" t="str">
        <f>IFERROR(__xludf.DUMMYFUNCTION("GOOGLETRANSLATE(A6721,""en"",""hi"")"),"फुटबॉल खिलाड़ी भी एक शहर के रूप में लौट आए हैं जो कई पूर्व खिलाड़ियों को स्नैप करते हैं")</f>
        <v>फुटबॉल खिलाड़ी भी एक शहर के रूप में लौट आए हैं जो कई पूर्व खिलाड़ियों को स्नैप करते हैं</v>
      </c>
    </row>
    <row r="6722">
      <c r="A6722" s="1" t="s">
        <v>6615</v>
      </c>
      <c r="B6722" s="2" t="str">
        <f>IFERROR(__xludf.DUMMYFUNCTION("GOOGLETRANSLATE(A6722,""en"",""hi"")"),"कॉस्ट्यूमेड और नकाबपोश उपस्थिति भीड़ के लिए मुद्रा")</f>
        <v>कॉस्ट्यूमेड और नकाबपोश उपस्थिति भीड़ के लिए मुद्रा</v>
      </c>
    </row>
    <row r="6723">
      <c r="A6723" s="1" t="s">
        <v>6616</v>
      </c>
      <c r="B6723" s="2" t="str">
        <f>IFERROR(__xludf.DUMMYFUNCTION("GOOGLETRANSLATE(A6723,""en"",""hi"")"),"अंत में अंत में मेरी लड़की देखी!")</f>
        <v>अंत में अंत में मेरी लड़की देखी!</v>
      </c>
    </row>
    <row r="6724">
      <c r="A6724" s="1" t="s">
        <v>6617</v>
      </c>
      <c r="B6724" s="2" t="str">
        <f>IFERROR(__xludf.DUMMYFUNCTION("GOOGLETRANSLATE(A6724,""en"",""hi"")"),"एक दिल के आकार में एंटलर के साथ एल्क")</f>
        <v>एक दिल के आकार में एंटलर के साथ एल्क</v>
      </c>
    </row>
    <row r="6725">
      <c r="A6725" s="1" t="s">
        <v>6618</v>
      </c>
      <c r="B6725" s="2" t="str">
        <f>IFERROR(__xludf.DUMMYFUNCTION("GOOGLETRANSLATE(A6725,""en"",""hi"")"),"स्पोर्ट्स सुविधा को स्पोर्ट्स सुविधा भी कहा जाता है")</f>
        <v>स्पोर्ट्स सुविधा को स्पोर्ट्स सुविधा भी कहा जाता है</v>
      </c>
    </row>
    <row r="6726">
      <c r="A6726" s="1" t="s">
        <v>6619</v>
      </c>
      <c r="B6726" s="2" t="str">
        <f>IFERROR(__xludf.DUMMYFUNCTION("GOOGLETRANSLATE(A6726,""en"",""hi"")"),"पृष्ठभूमि में देर से गोथिक पुनरुद्धार संरचना के साथ ध्वज उड़ता है")</f>
        <v>पृष्ठभूमि में देर से गोथिक पुनरुद्धार संरचना के साथ ध्वज उड़ता है</v>
      </c>
    </row>
    <row r="6727">
      <c r="A6727" s="1" t="s">
        <v>3262</v>
      </c>
      <c r="B6727" s="2" t="str">
        <f>IFERROR(__xludf.DUMMYFUNCTION("GOOGLETRANSLATE(A6727,""en"",""hi"")"),"छवि में हो सकता है: व्यक्ति, एक संगीत वाद्ययंत्र बजाना, मंच, गिटार और इनडोर पर")</f>
        <v>छवि में हो सकता है: व्यक्ति, एक संगीत वाद्ययंत्र बजाना, मंच, गिटार और इनडोर पर</v>
      </c>
    </row>
    <row r="6728">
      <c r="A6728" s="1" t="s">
        <v>6620</v>
      </c>
      <c r="B6728" s="2" t="str">
        <f>IFERROR(__xludf.DUMMYFUNCTION("GOOGLETRANSLATE(A6728,""en"",""hi"")"),"मोटरसाइकिलें देश के माध्यम से अपना रास्ता बनाती हैं।")</f>
        <v>मोटरसाइकिलें देश के माध्यम से अपना रास्ता बनाती हैं।</v>
      </c>
    </row>
    <row r="6729">
      <c r="A6729" s="1" t="s">
        <v>6621</v>
      </c>
      <c r="B6729" s="2" t="str">
        <f>IFERROR(__xludf.DUMMYFUNCTION("GOOGLETRANSLATE(A6729,""en"",""hi"")"),"टायर के निचले हिस्से को बंद करें")</f>
        <v>टायर के निचले हिस्से को बंद करें</v>
      </c>
    </row>
    <row r="6730">
      <c r="A6730" s="1" t="s">
        <v>6622</v>
      </c>
      <c r="B6730" s="2" t="str">
        <f>IFERROR(__xludf.DUMMYFUNCTION("GOOGLETRANSLATE(A6730,""en"",""hi"")"),"एक घर पर एक हवाई हमले के बाद देश घोड़े की गाड़ी पर अपने सामान को लोड करता है।")</f>
        <v>एक घर पर एक हवाई हमले के बाद देश घोड़े की गाड़ी पर अपने सामान को लोड करता है।</v>
      </c>
    </row>
    <row r="6731">
      <c r="A6731" s="1" t="s">
        <v>6623</v>
      </c>
      <c r="B6731" s="2" t="str">
        <f>IFERROR(__xludf.DUMMYFUNCTION("GOOGLETRANSLATE(A6731,""en"",""hi"")"),"पिकअप ट्रक - चलाने के लिए बनाया गया, दिखाने के लिए बनाया गया।")</f>
        <v>पिकअप ट्रक - चलाने के लिए बनाया गया, दिखाने के लिए बनाया गया।</v>
      </c>
    </row>
    <row r="6732">
      <c r="A6732" s="1" t="s">
        <v>6624</v>
      </c>
      <c r="B6732" s="2" t="str">
        <f>IFERROR(__xludf.DUMMYFUNCTION("GOOGLETRANSLATE(A6732,""en"",""hi"")"),"गर्मियों में आकाश पर बादल")</f>
        <v>गर्मियों में आकाश पर बादल</v>
      </c>
    </row>
    <row r="6733">
      <c r="A6733" s="1" t="s">
        <v>6625</v>
      </c>
      <c r="B6733" s="2" t="str">
        <f>IFERROR(__xludf.DUMMYFUNCTION("GOOGLETRANSLATE(A6733,""en"",""hi"")"),"एक हरे रंग की पृष्ठभूमि पर किशमिश।")</f>
        <v>एक हरे रंग की पृष्ठभूमि पर किशमिश।</v>
      </c>
    </row>
    <row r="6734">
      <c r="A6734" s="1" t="s">
        <v>6626</v>
      </c>
      <c r="B6734" s="2" t="str">
        <f>IFERROR(__xludf.DUMMYFUNCTION("GOOGLETRANSLATE(A6734,""en"",""hi"")"),"त्रुटिपूर्ण ऑटो और टैक्सी ड्राइवरों पर तालिकाओं को चालू करने का समय?")</f>
        <v>त्रुटिपूर्ण ऑटो और टैक्सी ड्राइवरों पर तालिकाओं को चालू करने का समय?</v>
      </c>
    </row>
    <row r="6735">
      <c r="A6735" s="1" t="s">
        <v>6627</v>
      </c>
      <c r="B6735" s="2" t="str">
        <f>IFERROR(__xludf.DUMMYFUNCTION("GOOGLETRANSLATE(A6735,""en"",""hi"")"),"बादल के नीचे सूरजमुखी का एक सुंदर क्षेत्र।")</f>
        <v>बादल के नीचे सूरजमुखी का एक सुंदर क्षेत्र।</v>
      </c>
    </row>
    <row r="6736">
      <c r="A6736" s="1" t="s">
        <v>6628</v>
      </c>
      <c r="B6736" s="2" t="str">
        <f>IFERROR(__xludf.DUMMYFUNCTION("GOOGLETRANSLATE(A6736,""en"",""hi"")"),"एक गुस्से में लड़के की एक कार्टून चित्रण")</f>
        <v>एक गुस्से में लड़के की एक कार्टून चित्रण</v>
      </c>
    </row>
    <row r="6737">
      <c r="A6737" s="1" t="s">
        <v>6629</v>
      </c>
      <c r="B6737" s="2" t="str">
        <f>IFERROR(__xludf.DUMMYFUNCTION("GOOGLETRANSLATE(A6737,""en"",""hi"")"),"सौर ग्रहण के रूप में चंद्रमा से देखा")</f>
        <v>सौर ग्रहण के रूप में चंद्रमा से देखा</v>
      </c>
    </row>
    <row r="6738">
      <c r="A6738" s="1" t="s">
        <v>6630</v>
      </c>
      <c r="B6738" s="2" t="str">
        <f>IFERROR(__xludf.DUMMYFUNCTION("GOOGLETRANSLATE(A6738,""en"",""hi"")"),"एक लंबी छाया के साथ खेल उपकरण")</f>
        <v>एक लंबी छाया के साथ खेल उपकरण</v>
      </c>
    </row>
    <row r="6739">
      <c r="A6739" s="1" t="s">
        <v>6631</v>
      </c>
      <c r="B6739" s="2" t="str">
        <f>IFERROR(__xludf.DUMMYFUNCTION("GOOGLETRANSLATE(A6739,""en"",""hi"")"),"आज 1950 के बाल और अभिनेता से मेकअप प्रेरणा")</f>
        <v>आज 1950 के बाल और अभिनेता से मेकअप प्रेरणा</v>
      </c>
    </row>
    <row r="6740">
      <c r="A6740" s="1" t="s">
        <v>6632</v>
      </c>
      <c r="B6740" s="2" t="str">
        <f>IFERROR(__xludf.DUMMYFUNCTION("GOOGLETRANSLATE(A6740,""en"",""hi"")"),"एक बकरी द्वारा खींची गई एक छोटी गाड़ी पर बच्चे")</f>
        <v>एक बकरी द्वारा खींची गई एक छोटी गाड़ी पर बच्चे</v>
      </c>
    </row>
    <row r="6741">
      <c r="A6741" s="1" t="s">
        <v>6633</v>
      </c>
      <c r="B6741" s="2" t="str">
        <f>IFERROR(__xludf.DUMMYFUNCTION("GOOGLETRANSLATE(A6741,""en"",""hi"")"),"तेंदुआ एक शाखा पर सो रहा है")</f>
        <v>तेंदुआ एक शाखा पर सो रहा है</v>
      </c>
    </row>
    <row r="6742">
      <c r="A6742" s="1" t="s">
        <v>6634</v>
      </c>
      <c r="B6742" s="2" t="str">
        <f>IFERROR(__xludf.DUMMYFUNCTION("GOOGLETRANSLATE(A6742,""en"",""hi"")"),"ध्वज के वेक्टर चित्रण को आधे से कम किया गया था - चित्रण के राजा के लिए मस्तूल")</f>
        <v>ध्वज के वेक्टर चित्रण को आधे से कम किया गया था - चित्रण के राजा के लिए मस्तूल</v>
      </c>
    </row>
    <row r="6743">
      <c r="A6743" s="1" t="s">
        <v>6635</v>
      </c>
      <c r="B6743" s="2" t="str">
        <f>IFERROR(__xludf.DUMMYFUNCTION("GOOGLETRANSLATE(A6743,""en"",""hi"")"),"मरे हुए कौवा मैदान पर झूठ बोलते हैं, मक्खियों उसके चारों ओर घूमते हैं।")</f>
        <v>मरे हुए कौवा मैदान पर झूठ बोलते हैं, मक्खियों उसके चारों ओर घूमते हैं।</v>
      </c>
    </row>
    <row r="6744">
      <c r="A6744" s="1" t="s">
        <v>6636</v>
      </c>
      <c r="B6744" s="2" t="str">
        <f>IFERROR(__xludf.DUMMYFUNCTION("GOOGLETRANSLATE(A6744,""en"",""hi"")"),"सोने की गर्मियों: कैसे पेड़ देश को बदल सकता है")</f>
        <v>सोने की गर्मियों: कैसे पेड़ देश को बदल सकता है</v>
      </c>
    </row>
    <row r="6745">
      <c r="A6745" s="1" t="s">
        <v>6637</v>
      </c>
      <c r="B6745" s="2" t="str">
        <f>IFERROR(__xludf.DUMMYFUNCTION("GOOGLETRANSLATE(A6745,""en"",""hi"")"),"विशाल रेडवुड के पेड़ के माध्यम से पथ")</f>
        <v>विशाल रेडवुड के पेड़ के माध्यम से पथ</v>
      </c>
    </row>
    <row r="6746">
      <c r="A6746" s="1" t="s">
        <v>6638</v>
      </c>
      <c r="B6746" s="2" t="str">
        <f>IFERROR(__xludf.DUMMYFUNCTION("GOOGLETRANSLATE(A6746,""en"",""hi"")"),"~ फिल्म चरित्र ~ जैसे स्नोमैन का निर्माण")</f>
        <v>~ फिल्म चरित्र ~ जैसे स्नोमैन का निर्माण</v>
      </c>
    </row>
    <row r="6747">
      <c r="A6747" s="1" t="s">
        <v>6639</v>
      </c>
      <c r="B6747" s="2" t="str">
        <f>IFERROR(__xludf.DUMMYFUNCTION("GOOGLETRANSLATE(A6747,""en"",""hi"")"),"कक्षा के दौरान मोबाइल फोन का उपयोग करने वाले महिला हाई स्कूल के छात्र")</f>
        <v>कक्षा के दौरान मोबाइल फोन का उपयोग करने वाले महिला हाई स्कूल के छात्र</v>
      </c>
    </row>
    <row r="6748">
      <c r="A6748" s="1" t="s">
        <v>6640</v>
      </c>
      <c r="B6748" s="2" t="str">
        <f>IFERROR(__xludf.DUMMYFUNCTION("GOOGLETRANSLATE(A6748,""en"",""hi"")"),"आइस मूर्तिकला बर्फ से बाहर नक्काशीदार आकार की कला आकार में है")</f>
        <v>आइस मूर्तिकला बर्फ से बाहर नक्काशीदार आकार की कला आकार में है</v>
      </c>
    </row>
    <row r="6749">
      <c r="A6749" s="1" t="s">
        <v>6641</v>
      </c>
      <c r="B6749" s="2" t="str">
        <f>IFERROR(__xludf.DUMMYFUNCTION("GOOGLETRANSLATE(A6749,""en"",""hi"")"),"वार्डरोब में निर्माण के साथ एक विशिष्ट बेडरूम")</f>
        <v>वार्डरोब में निर्माण के साथ एक विशिष्ट बेडरूम</v>
      </c>
    </row>
    <row r="6750">
      <c r="A6750" s="1" t="s">
        <v>6642</v>
      </c>
      <c r="B6750" s="2" t="str">
        <f>IFERROR(__xludf.DUMMYFUNCTION("GOOGLETRANSLATE(A6750,""en"",""hi"")"),"व्यक्ति कालीन पर घूमता है, जिससे हमें अपनी पोशाक के पीछे एक झलक मिलती है, जिसने खुली पीठ और शिमरिशिंग अलंकरण का दावा किया।")</f>
        <v>व्यक्ति कालीन पर घूमता है, जिससे हमें अपनी पोशाक के पीछे एक झलक मिलती है, जिसने खुली पीठ और शिमरिशिंग अलंकरण का दावा किया।</v>
      </c>
    </row>
    <row r="6751">
      <c r="A6751" s="1" t="s">
        <v>6643</v>
      </c>
      <c r="B6751" s="2" t="str">
        <f>IFERROR(__xludf.DUMMYFUNCTION("GOOGLETRANSLATE(A6751,""en"",""hi"")"),"व्यक्ति को खेल में विजेता नाम दिया गया है")</f>
        <v>व्यक्ति को खेल में विजेता नाम दिया गया है</v>
      </c>
    </row>
    <row r="6752">
      <c r="A6752" s="1" t="s">
        <v>6644</v>
      </c>
      <c r="B6752" s="2" t="str">
        <f>IFERROR(__xludf.DUMMYFUNCTION("GOOGLETRANSLATE(A6752,""en"",""hi"")"),"अभिनेता और अभिनेता लॉन्च घटना में भाग लेते हैं")</f>
        <v>अभिनेता और अभिनेता लॉन्च घटना में भाग लेते हैं</v>
      </c>
    </row>
    <row r="6753">
      <c r="A6753" s="1" t="s">
        <v>6645</v>
      </c>
      <c r="B6753" s="2" t="str">
        <f>IFERROR(__xludf.DUMMYFUNCTION("GOOGLETRANSLATE(A6753,""en"",""hi"")"),"निवासियों ने अपने घरों में फंस गया जब आग के कारण एकमात्र सड़क बंद हो गई।")</f>
        <v>निवासियों ने अपने घरों में फंस गया जब आग के कारण एकमात्र सड़क बंद हो गई।</v>
      </c>
    </row>
    <row r="6754">
      <c r="A6754" s="1" t="s">
        <v>6646</v>
      </c>
      <c r="B6754" s="2" t="str">
        <f>IFERROR(__xludf.DUMMYFUNCTION("GOOGLETRANSLATE(A6754,""en"",""hi"")"),"एक युवा महिला के लिए चॉफ़ीर खोलने वाली कार दरवाजा")</f>
        <v>एक युवा महिला के लिए चॉफ़ीर खोलने वाली कार दरवाजा</v>
      </c>
    </row>
    <row r="6755">
      <c r="A6755" s="1" t="s">
        <v>6647</v>
      </c>
      <c r="B6755" s="2" t="str">
        <f>IFERROR(__xludf.DUMMYFUNCTION("GOOGLETRANSLATE(A6755,""en"",""hi"")"),"शोधकर्ता अपने अध्ययन में समझाते हैं कि हर कोई एक ही खाद्य पदार्थों को काफी अलग तरीके से कैसे प्रतिक्रिया देता है।")</f>
        <v>शोधकर्ता अपने अध्ययन में समझाते हैं कि हर कोई एक ही खाद्य पदार्थों को काफी अलग तरीके से कैसे प्रतिक्रिया देता है।</v>
      </c>
    </row>
    <row r="6756">
      <c r="A6756" s="1" t="s">
        <v>6648</v>
      </c>
      <c r="B6756" s="2" t="str">
        <f>IFERROR(__xludf.DUMMYFUNCTION("GOOGLETRANSLATE(A6756,""en"",""hi"")"),"मंगलवार को टूर्नामेंट के दौरान व्यक्ति के रूप में व्यक्ति लगभग एक पुट को याद करता है।")</f>
        <v>मंगलवार को टूर्नामेंट के दौरान व्यक्ति के रूप में व्यक्ति लगभग एक पुट को याद करता है।</v>
      </c>
    </row>
    <row r="6757">
      <c r="A6757" s="1" t="s">
        <v>6649</v>
      </c>
      <c r="B6757" s="2" t="str">
        <f>IFERROR(__xludf.DUMMYFUNCTION("GOOGLETRANSLATE(A6757,""en"",""hi"")"),"हार्टब्रेक: फुटबॉलर पिछले मई में जीत में फुटबॉल टीम के खिलाफ तुल्यकारक स्कोर करता है")</f>
        <v>हार्टब्रेक: फुटबॉलर पिछले मई में जीत में फुटबॉल टीम के खिलाफ तुल्यकारक स्कोर करता है</v>
      </c>
    </row>
    <row r="6758">
      <c r="A6758" s="1" t="s">
        <v>6650</v>
      </c>
      <c r="B6758" s="2" t="str">
        <f>IFERROR(__xludf.DUMMYFUNCTION("GOOGLETRANSLATE(A6758,""en"",""hi"")"),"घोड़े और गाड़ी सूर्योदय पर एक पुल को पार कर रही है")</f>
        <v>घोड़े और गाड़ी सूर्योदय पर एक पुल को पार कर रही है</v>
      </c>
    </row>
    <row r="6759">
      <c r="A6759" s="1" t="s">
        <v>6651</v>
      </c>
      <c r="B6759" s="2" t="str">
        <f>IFERROR(__xludf.DUMMYFUNCTION("GOOGLETRANSLATE(A6759,""en"",""hi"")"),"आतिशबाजी नए साल के ईव समारोह के दौरान स्काईलाइन और ताइपेई को उजागर करती है।")</f>
        <v>आतिशबाजी नए साल के ईव समारोह के दौरान स्काईलाइन और ताइपेई को उजागर करती है।</v>
      </c>
    </row>
    <row r="6760">
      <c r="A6760" s="1" t="s">
        <v>6652</v>
      </c>
      <c r="B6760" s="2" t="str">
        <f>IFERROR(__xludf.DUMMYFUNCTION("GOOGLETRANSLATE(A6760,""en"",""hi"")"),"इस अंडरेटेड फोटो में, एक बच्चा सामने खड़ा है।")</f>
        <v>इस अंडरेटेड फोटो में, एक बच्चा सामने खड़ा है।</v>
      </c>
    </row>
    <row r="6761">
      <c r="A6761" s="1" t="s">
        <v>6653</v>
      </c>
      <c r="B6761" s="2" t="str">
        <f>IFERROR(__xludf.DUMMYFUNCTION("GOOGLETRANSLATE(A6761,""en"",""hi"")"),"गुलाबी नाखून पॉलिश की बोतल")</f>
        <v>गुलाबी नाखून पॉलिश की बोतल</v>
      </c>
    </row>
    <row r="6762">
      <c r="A6762" s="1" t="s">
        <v>6654</v>
      </c>
      <c r="B6762" s="2" t="str">
        <f>IFERROR(__xludf.DUMMYFUNCTION("GOOGLETRANSLATE(A6762,""en"",""hi"")"),"एक मृत सूरजमुखी से अंतिम पंखुड़ी गिर रही है")</f>
        <v>एक मृत सूरजमुखी से अंतिम पंखुड़ी गिर रही है</v>
      </c>
    </row>
    <row r="6763">
      <c r="A6763" s="1" t="s">
        <v>6655</v>
      </c>
      <c r="B6763" s="2" t="str">
        <f>IFERROR(__xludf.DUMMYFUNCTION("GOOGLETRANSLATE(A6763,""en"",""hi"")"),"देश कलाकार तीसरे वार्षिक संगीत कार्यक्रम के दौरान प्रदर्शन करते हैं")</f>
        <v>देश कलाकार तीसरे वार्षिक संगीत कार्यक्रम के दौरान प्रदर्शन करते हैं</v>
      </c>
    </row>
    <row r="6764">
      <c r="A6764" s="1" t="s">
        <v>6656</v>
      </c>
      <c r="B6764" s="2" t="str">
        <f>IFERROR(__xludf.DUMMYFUNCTION("GOOGLETRANSLATE(A6764,""en"",""hi"")"),"यहां तक ​​कि पहले समय के मालिक को भी पता नहीं होगा कि उसके घोड़े के साथ कुछ भयानक हुआ है।")</f>
        <v>यहां तक ​​कि पहले समय के मालिक को भी पता नहीं होगा कि उसके घोड़े के साथ कुछ भयानक हुआ है।</v>
      </c>
    </row>
    <row r="6765">
      <c r="A6765" s="1" t="s">
        <v>6657</v>
      </c>
      <c r="B6765" s="2" t="str">
        <f>IFERROR(__xludf.DUMMYFUNCTION("GOOGLETRANSLATE(A6765,""en"",""hi"")"),"यूनिफॉर्म कपास से बने थे, एक आम उत्पाद जिसे युद्ध के वर्षों में उत्पादन में वृद्धि की आवश्यकता थी।")</f>
        <v>यूनिफॉर्म कपास से बने थे, एक आम उत्पाद जिसे युद्ध के वर्षों में उत्पादन में वृद्धि की आवश्यकता थी।</v>
      </c>
    </row>
    <row r="6766">
      <c r="A6766" s="1" t="s">
        <v>1705</v>
      </c>
      <c r="B6766" s="2" t="str">
        <f>IFERROR(__xludf.DUMMYFUNCTION("GOOGLETRANSLATE(A6766,""en"",""hi"")"),"फुटबॉल खिलाड़ी मैच के दौरान देखता है।")</f>
        <v>फुटबॉल खिलाड़ी मैच के दौरान देखता है।</v>
      </c>
    </row>
    <row r="6767">
      <c r="A6767" s="1" t="s">
        <v>6658</v>
      </c>
      <c r="B6767" s="2" t="str">
        <f>IFERROR(__xludf.DUMMYFUNCTION("GOOGLETRANSLATE(A6767,""en"",""hi"")"),"पृष्ठभूमि में सूर्यास्त के साथ काले मोटरसाइकिल")</f>
        <v>पृष्ठभूमि में सूर्यास्त के साथ काले मोटरसाइकिल</v>
      </c>
    </row>
    <row r="6768">
      <c r="A6768" s="1" t="s">
        <v>6659</v>
      </c>
      <c r="B6768" s="2" t="str">
        <f>IFERROR(__xludf.DUMMYFUNCTION("GOOGLETRANSLATE(A6768,""en"",""hi"")"),"सैनिक एक स्वागत घर के दौरान स्थापित गिरने वाले सैनिकों के लिए एक प्रदर्शन को देखते हैं")</f>
        <v>सैनिक एक स्वागत घर के दौरान स्थापित गिरने वाले सैनिकों के लिए एक प्रदर्शन को देखते हैं</v>
      </c>
    </row>
    <row r="6769">
      <c r="A6769" s="1" t="s">
        <v>6660</v>
      </c>
      <c r="B6769" s="2" t="str">
        <f>IFERROR(__xludf.DUMMYFUNCTION("GOOGLETRANSLATE(A6769,""en"",""hi"")"),"एक पेड़ की शाखा पर जैविक प्रजाति")</f>
        <v>एक पेड़ की शाखा पर जैविक प्रजाति</v>
      </c>
    </row>
    <row r="6770">
      <c r="A6770" s="1" t="s">
        <v>6661</v>
      </c>
      <c r="B6770" s="2" t="str">
        <f>IFERROR(__xludf.DUMMYFUNCTION("GOOGLETRANSLATE(A6770,""en"",""hi"")"),"स्थापित स्क्रीन के साथ विंडो का दृश्य")</f>
        <v>स्थापित स्क्रीन के साथ विंडो का दृश्य</v>
      </c>
    </row>
    <row r="6771">
      <c r="A6771" s="1" t="s">
        <v>6662</v>
      </c>
      <c r="B6771" s="2" t="str">
        <f>IFERROR(__xludf.DUMMYFUNCTION("GOOGLETRANSLATE(A6771,""en"",""hi"")"),"एक स्मारक में फूल और अन्य सामान रखे जाते हैं जहां व्यक्ति ने बुधवार को अमेरिकी जनगणना नामित स्थान पर गोली मार दी और मारे गए थे")</f>
        <v>एक स्मारक में फूल और अन्य सामान रखे जाते हैं जहां व्यक्ति ने बुधवार को अमेरिकी जनगणना नामित स्थान पर गोली मार दी और मारे गए थे</v>
      </c>
    </row>
    <row r="6772">
      <c r="A6772" s="1" t="s">
        <v>6663</v>
      </c>
      <c r="B6772" s="2" t="str">
        <f>IFERROR(__xludf.DUMMYFUNCTION("GOOGLETRANSLATE(A6772,""en"",""hi"")"),"बंदरगाह के साथ निर्माण, सी। 1890 के दशक")</f>
        <v>बंदरगाह के साथ निर्माण, सी। 1890 के दशक</v>
      </c>
    </row>
    <row r="6773">
      <c r="A6773" s="1" t="s">
        <v>6664</v>
      </c>
      <c r="B6773" s="2" t="str">
        <f>IFERROR(__xludf.DUMMYFUNCTION("GOOGLETRANSLATE(A6773,""en"",""hi"")"),"Roosters एक बाजार पर बेचा")</f>
        <v>Roosters एक बाजार पर बेचा</v>
      </c>
    </row>
    <row r="6774">
      <c r="A6774" s="1" t="s">
        <v>6665</v>
      </c>
      <c r="B6774" s="2" t="str">
        <f>IFERROR(__xludf.DUMMYFUNCTION("GOOGLETRANSLATE(A6774,""en"",""hi"")"),"एक प्रशिक्षण सत्र के दौरान प्रत्येक हाथ के तहत एक गेंद के साथ व्यक्ति पिच पर खड़ा होता है।")</f>
        <v>एक प्रशिक्षण सत्र के दौरान प्रत्येक हाथ के तहत एक गेंद के साथ व्यक्ति पिच पर खड़ा होता है।</v>
      </c>
    </row>
    <row r="6775">
      <c r="A6775" s="1" t="s">
        <v>6666</v>
      </c>
      <c r="B6775" s="2" t="str">
        <f>IFERROR(__xludf.DUMMYFUNCTION("GOOGLETRANSLATE(A6775,""en"",""hi"")"),"लकड़ी के हस्ताक्षर सफेद पृष्ठभूमि पर एक श्रृंखला पर लटकते हैं")</f>
        <v>लकड़ी के हस्ताक्षर सफेद पृष्ठभूमि पर एक श्रृंखला पर लटकते हैं</v>
      </c>
    </row>
    <row r="6776">
      <c r="A6776" s="1" t="s">
        <v>6667</v>
      </c>
      <c r="B6776" s="2" t="str">
        <f>IFERROR(__xludf.DUMMYFUNCTION("GOOGLETRANSLATE(A6776,""en"",""hi"")"),"समुद्र तट पर यूनेस्को की विश्व धरोहर स्थल पर शाम को बहुत अधिक जीवन है")</f>
        <v>समुद्र तट पर यूनेस्को की विश्व धरोहर स्थल पर शाम को बहुत अधिक जीवन है</v>
      </c>
    </row>
    <row r="6777">
      <c r="A6777" s="1" t="s">
        <v>6668</v>
      </c>
      <c r="B6777" s="2" t="str">
        <f>IFERROR(__xludf.DUMMYFUNCTION("GOOGLETRANSLATE(A6777,""en"",""hi"")"),"हाथ पकड़े हुए और चित्रण के राष्ट्रीय ध्वज को बढ़ाकर")</f>
        <v>हाथ पकड़े हुए और चित्रण के राष्ट्रीय ध्वज को बढ़ाकर</v>
      </c>
    </row>
    <row r="6778">
      <c r="A6778" s="1" t="s">
        <v>6669</v>
      </c>
      <c r="B6778" s="2" t="str">
        <f>IFERROR(__xludf.DUMMYFUNCTION("GOOGLETRANSLATE(A6778,""en"",""hi"")"),"क्रेफिश धीरे-धीरे फ्रेम, मध्यम शॉट के माध्यम से क्रॉल करता है।")</f>
        <v>क्रेफिश धीरे-धीरे फ्रेम, मध्यम शॉट के माध्यम से क्रॉल करता है।</v>
      </c>
    </row>
    <row r="6779">
      <c r="A6779" s="1" t="s">
        <v>6670</v>
      </c>
      <c r="B6779" s="2" t="str">
        <f>IFERROR(__xludf.DUMMYFUNCTION("GOOGLETRANSLATE(A6779,""en"",""hi"")"),"समुद्र की सतह में लाइशन और मॉस, ऊपर से देखें")</f>
        <v>समुद्र की सतह में लाइशन और मॉस, ऊपर से देखें</v>
      </c>
    </row>
    <row r="6780">
      <c r="A6780" s="1" t="s">
        <v>6671</v>
      </c>
      <c r="B6780" s="2" t="str">
        <f>IFERROR(__xludf.DUMMYFUNCTION("GOOGLETRANSLATE(A6780,""en"",""hi"")"),"फुटबॉल खिलाड़ी मैच के दौरान अपनी टीम को निर्देशित करता है।")</f>
        <v>फुटबॉल खिलाड़ी मैच के दौरान अपनी टीम को निर्देशित करता है।</v>
      </c>
    </row>
    <row r="6781">
      <c r="A6781" s="1" t="s">
        <v>6672</v>
      </c>
      <c r="B6781" s="2" t="str">
        <f>IFERROR(__xludf.DUMMYFUNCTION("GOOGLETRANSLATE(A6781,""en"",""hi"")"),"फूल निर्बाध पैटर्न, एक सफेद पृष्ठभूमि पर भव्य peony ओरिएंटल पारंपरिक शैली, मुक्त ब्रश, पानी के रंग, स्याही में चित्रित किया गया है।")</f>
        <v>फूल निर्बाध पैटर्न, एक सफेद पृष्ठभूमि पर भव्य peony ओरिएंटल पारंपरिक शैली, मुक्त ब्रश, पानी के रंग, स्याही में चित्रित किया गया है।</v>
      </c>
    </row>
    <row r="6782">
      <c r="A6782" s="1" t="s">
        <v>6673</v>
      </c>
      <c r="B6782" s="2" t="str">
        <f>IFERROR(__xludf.DUMMYFUNCTION("GOOGLETRANSLATE(A6782,""en"",""hi"")"),"बर्फ के साथ हमारी चिंताओं के बावजूद, बहुत अच्छे मोड़ थे।")</f>
        <v>बर्फ के साथ हमारी चिंताओं के बावजूद, बहुत अच्छे मोड़ थे।</v>
      </c>
    </row>
    <row r="6783">
      <c r="A6783" s="1" t="s">
        <v>6674</v>
      </c>
      <c r="B6783" s="2" t="str">
        <f>IFERROR(__xludf.DUMMYFUNCTION("GOOGLETRANSLATE(A6783,""en"",""hi"")"),"समुदाय में अपार्टमेंट इमारतों की पंक्तियां।")</f>
        <v>समुदाय में अपार्टमेंट इमारतों की पंक्तियां।</v>
      </c>
    </row>
    <row r="6784">
      <c r="A6784" s="1" t="s">
        <v>6675</v>
      </c>
      <c r="B6784" s="2" t="str">
        <f>IFERROR(__xludf.DUMMYFUNCTION("GOOGLETRANSLATE(A6784,""en"",""hi"")"),"दुखी परी की संगमरमर मूर्तिकला।")</f>
        <v>दुखी परी की संगमरमर मूर्तिकला।</v>
      </c>
    </row>
    <row r="6785">
      <c r="A6785" s="1" t="s">
        <v>6676</v>
      </c>
      <c r="B6785" s="2" t="str">
        <f>IFERROR(__xludf.DUMMYFUNCTION("GOOGLETRANSLATE(A6785,""en"",""hi"")"),"फुटबॉल मैच के दौरान प्रशंसक खुश हैं।")</f>
        <v>फुटबॉल मैच के दौरान प्रशंसक खुश हैं।</v>
      </c>
    </row>
    <row r="6786">
      <c r="A6786" s="1" t="s">
        <v>6677</v>
      </c>
      <c r="B6786" s="2" t="str">
        <f>IFERROR(__xludf.DUMMYFUNCTION("GOOGLETRANSLATE(A6786,""en"",""hi"")"),"Topaz 14k पीले सोने की बालियां - अधिक जानना चाहते हैं, छवि पर क्लिक करें।")</f>
        <v>Topaz 14k पीले सोने की बालियां - अधिक जानना चाहते हैं, छवि पर क्लिक करें।</v>
      </c>
    </row>
    <row r="6787">
      <c r="A6787" s="1" t="s">
        <v>6678</v>
      </c>
      <c r="B6787" s="2" t="str">
        <f>IFERROR(__xludf.DUMMYFUNCTION("GOOGLETRANSLATE(A6787,""en"",""hi"")"),"एक रैंप से एक रैंप से कूदता है, जो बर्फ पर सफलतापूर्वक उतरने से पहले मध्य हवा में घूमता है")</f>
        <v>एक रैंप से एक रैंप से कूदता है, जो बर्फ पर सफलतापूर्वक उतरने से पहले मध्य हवा में घूमता है</v>
      </c>
    </row>
    <row r="6788">
      <c r="A6788" s="1" t="s">
        <v>6679</v>
      </c>
      <c r="B6788" s="2" t="str">
        <f>IFERROR(__xludf.DUMMYFUNCTION("GOOGLETRANSLATE(A6788,""en"",""hi"")"),"यह विंटेज नहीं है, लेकिन मुझे इस पोस्टर की शैली पसंद है")</f>
        <v>यह विंटेज नहीं है, लेकिन मुझे इस पोस्टर की शैली पसंद है</v>
      </c>
    </row>
    <row r="6789">
      <c r="A6789" s="1" t="s">
        <v>6680</v>
      </c>
      <c r="B6789" s="2" t="str">
        <f>IFERROR(__xludf.DUMMYFUNCTION("GOOGLETRANSLATE(A6789,""en"",""hi"")"),"इस आकाश में सीधे देख रहे थे!")</f>
        <v>इस आकाश में सीधे देख रहे थे!</v>
      </c>
    </row>
    <row r="6790">
      <c r="A6790" s="1" t="s">
        <v>6681</v>
      </c>
      <c r="B6790" s="2" t="str">
        <f>IFERROR(__xludf.DUMMYFUNCTION("GOOGLETRANSLATE(A6790,""en"",""hi"")"),"पाठ के लिए शरद ऋतु के पत्तों, जामुन, acorns और वर्ग फ्रेम के साथ निमंत्रण या ग्रीटिंग कार्ड टेम्पलेट")</f>
        <v>पाठ के लिए शरद ऋतु के पत्तों, जामुन, acorns और वर्ग फ्रेम के साथ निमंत्रण या ग्रीटिंग कार्ड टेम्पलेट</v>
      </c>
    </row>
    <row r="6791">
      <c r="A6791" s="1" t="s">
        <v>6682</v>
      </c>
      <c r="B6791" s="2" t="str">
        <f>IFERROR(__xludf.DUMMYFUNCTION("GOOGLETRANSLATE(A6791,""en"",""hi"")"),"एक मोबाइल प्रौद्योगिकी का प्रबंधन करने वाले हवाई अड्डे पर प्रतीक्षा करने वाला व्यक्ति")</f>
        <v>एक मोबाइल प्रौद्योगिकी का प्रबंधन करने वाले हवाई अड्डे पर प्रतीक्षा करने वाला व्यक्ति</v>
      </c>
    </row>
    <row r="6792">
      <c r="A6792" s="1" t="s">
        <v>6683</v>
      </c>
      <c r="B6792" s="2" t="str">
        <f>IFERROR(__xludf.DUMMYFUNCTION("GOOGLETRANSLATE(A6792,""en"",""hi"")"),"आर्किटेक्चर श्रेणी में विवरण के साथ एक खुदरा")</f>
        <v>आर्किटेक्चर श्रेणी में विवरण के साथ एक खुदरा</v>
      </c>
    </row>
    <row r="6793">
      <c r="A6793" s="1" t="s">
        <v>6684</v>
      </c>
      <c r="B6793" s="2" t="str">
        <f>IFERROR(__xludf.DUMMYFUNCTION("GOOGLETRANSLATE(A6793,""en"",""hi"")"),"ग्रीष्मकालीन समुद्र तट पर गोले")</f>
        <v>ग्रीष्मकालीन समुद्र तट पर गोले</v>
      </c>
    </row>
    <row r="6794">
      <c r="A6794" s="1" t="s">
        <v>6685</v>
      </c>
      <c r="B6794" s="2" t="str">
        <f>IFERROR(__xludf.DUMMYFUNCTION("GOOGLETRANSLATE(A6794,""en"",""hi"")"),"शार्क के लिए एक चेतावनी संकेत के वेक्टर चित्रण।")</f>
        <v>शार्क के लिए एक चेतावनी संकेत के वेक्टर चित्रण।</v>
      </c>
    </row>
    <row r="6795">
      <c r="A6795" s="1" t="s">
        <v>6686</v>
      </c>
      <c r="B6795" s="2" t="str">
        <f>IFERROR(__xludf.DUMMYFUNCTION("GOOGLETRANSLATE(A6795,""en"",""hi"")"),"पूरी तरह से प्रतिबिंबित सीम, और सामने और पीछे दोनों पर एक प्रतिबिंबित लोगो सुनिश्चित करें कि आप दृश्यमान और सुरक्षित रहें।")</f>
        <v>पूरी तरह से प्रतिबिंबित सीम, और सामने और पीछे दोनों पर एक प्रतिबिंबित लोगो सुनिश्चित करें कि आप दृश्यमान और सुरक्षित रहें।</v>
      </c>
    </row>
    <row r="6796">
      <c r="A6796" s="1" t="s">
        <v>6687</v>
      </c>
      <c r="B6796" s="2" t="str">
        <f>IFERROR(__xludf.DUMMYFUNCTION("GOOGLETRANSLATE(A6796,""en"",""hi"")"),"सूर्यास्त फोटो में कूदते जैविक प्रजातियां वास्तव में सिनेमेटोग्राफर द्वारा अनुक्रम के हिस्से के रूप में सूर्योदय पर कब्जा कर ली गई थीं।")</f>
        <v>सूर्यास्त फोटो में कूदते जैविक प्रजातियां वास्तव में सिनेमेटोग्राफर द्वारा अनुक्रम के हिस्से के रूप में सूर्योदय पर कब्जा कर ली गई थीं।</v>
      </c>
    </row>
    <row r="6797">
      <c r="A6797" s="1" t="s">
        <v>6688</v>
      </c>
      <c r="B6797" s="2" t="str">
        <f>IFERROR(__xludf.DUMMYFUNCTION("GOOGLETRANSLATE(A6797,""en"",""hi"")"),"छवि में हो सकता है: व्यक्ति, मंच पर, एक संगीत वाद्ययंत्र, बर्फ और आउटडोर खेल रहा है")</f>
        <v>छवि में हो सकता है: व्यक्ति, मंच पर, एक संगीत वाद्ययंत्र, बर्फ और आउटडोर खेल रहा है</v>
      </c>
    </row>
    <row r="6798">
      <c r="A6798" s="1" t="s">
        <v>6689</v>
      </c>
      <c r="B6798" s="2" t="str">
        <f>IFERROR(__xludf.DUMMYFUNCTION("GOOGLETRANSLATE(A6798,""en"",""hi"")"),"फुटबॉल खिलाड़ी के बाद एक युवा समर्थक प्रतिक्रिया के दौरान अपनी टीम के दूसरे गोल को स्कोर करता है")</f>
        <v>फुटबॉल खिलाड़ी के बाद एक युवा समर्थक प्रतिक्रिया के दौरान अपनी टीम के दूसरे गोल को स्कोर करता है</v>
      </c>
    </row>
    <row r="6799">
      <c r="A6799" s="1" t="s">
        <v>6690</v>
      </c>
      <c r="B6799" s="2" t="str">
        <f>IFERROR(__xludf.DUMMYFUNCTION("GOOGLETRANSLATE(A6799,""en"",""hi"")"),"एक काले रंग की पृष्ठभूमि पर स्टारफिश")</f>
        <v>एक काले रंग की पृष्ठभूमि पर स्टारफिश</v>
      </c>
    </row>
    <row r="6800">
      <c r="A6800" s="1" t="s">
        <v>6691</v>
      </c>
      <c r="B6800" s="2" t="str">
        <f>IFERROR(__xludf.DUMMYFUNCTION("GOOGLETRANSLATE(A6800,""en"",""hi"")"),"निवासी अपने बालकनी से देखते हैं क्योंकि सुरक्षा बलों ने राजनेता के समर्थकों का पीछा किया जो क्षेत्र में प्रदर्शित करता है।")</f>
        <v>निवासी अपने बालकनी से देखते हैं क्योंकि सुरक्षा बलों ने राजनेता के समर्थकों का पीछा किया जो क्षेत्र में प्रदर्शित करता है।</v>
      </c>
    </row>
    <row r="6801">
      <c r="A6801" s="1" t="s">
        <v>6692</v>
      </c>
      <c r="B6801" s="2" t="str">
        <f>IFERROR(__xludf.DUMMYFUNCTION("GOOGLETRANSLATE(A6801,""en"",""hi"")"),"रोमांटिक कॉमेडी फिल्म में अभिनेता द्वारा पहना जाने वाला एक मूल हार")</f>
        <v>रोमांटिक कॉमेडी फिल्म में अभिनेता द्वारा पहना जाने वाला एक मूल हार</v>
      </c>
    </row>
    <row r="6802">
      <c r="A6802" s="1" t="s">
        <v>6693</v>
      </c>
      <c r="B6802" s="2" t="str">
        <f>IFERROR(__xludf.DUMMYFUNCTION("GOOGLETRANSLATE(A6802,""en"",""hi"")"),"क्षेत्र में एक लॉन्ड्रोमैट जोड़ने के लिए एक कार्डबोर्ड बॉक्स का उपयोग करें।")</f>
        <v>क्षेत्र में एक लॉन्ड्रोमैट जोड़ने के लिए एक कार्डबोर्ड बॉक्स का उपयोग करें।</v>
      </c>
    </row>
    <row r="6803">
      <c r="A6803" s="1" t="s">
        <v>6694</v>
      </c>
      <c r="B6803" s="2" t="str">
        <f>IFERROR(__xludf.DUMMYFUNCTION("GOOGLETRANSLATE(A6803,""en"",""hi"")"),"एक जंगल में एक लड़के का सिर और कंधे का चित्र")</f>
        <v>एक जंगल में एक लड़के का सिर और कंधे का चित्र</v>
      </c>
    </row>
    <row r="6804">
      <c r="A6804" s="1" t="s">
        <v>6695</v>
      </c>
      <c r="B6804" s="2" t="str">
        <f>IFERROR(__xludf.DUMMYFUNCTION("GOOGLETRANSLATE(A6804,""en"",""hi"")"),"सूर्योदय के दौरान समुद्र तट और लहरों पर उड़ान भरना")</f>
        <v>सूर्योदय के दौरान समुद्र तट और लहरों पर उड़ान भरना</v>
      </c>
    </row>
    <row r="6805">
      <c r="A6805" s="1" t="s">
        <v>6696</v>
      </c>
      <c r="B6805" s="2" t="str">
        <f>IFERROR(__xludf.DUMMYFUNCTION("GOOGLETRANSLATE(A6805,""en"",""hi"")"),"उत्तर शिखर सम्मेलन के शीर्ष पर")</f>
        <v>उत्तर शिखर सम्मेलन के शीर्ष पर</v>
      </c>
    </row>
    <row r="6806">
      <c r="A6806" s="1" t="s">
        <v>6697</v>
      </c>
      <c r="B6806" s="2" t="str">
        <f>IFERROR(__xludf.DUMMYFUNCTION("GOOGLETRANSLATE(A6806,""en"",""hi"")"),"अभिनेता लॉस एंजिल्स प्रीमियर में भाग लेता है।")</f>
        <v>अभिनेता लॉस एंजिल्स प्रीमियर में भाग लेता है।</v>
      </c>
    </row>
    <row r="6807">
      <c r="A6807" s="1" t="s">
        <v>6698</v>
      </c>
      <c r="B6807" s="2" t="str">
        <f>IFERROR(__xludf.DUMMYFUNCTION("GOOGLETRANSLATE(A6807,""en"",""hi"")"),"नवविवाहित दुल्हन और दूल्हे का एक चित्र, 18 9 0 के दशक या 1 9 00 के दशक की शुरुआत में।")</f>
        <v>नवविवाहित दुल्हन और दूल्हे का एक चित्र, 18 9 0 के दशक या 1 9 00 के दशक की शुरुआत में।</v>
      </c>
    </row>
    <row r="6808">
      <c r="A6808" s="1" t="s">
        <v>6699</v>
      </c>
      <c r="B6808" s="2" t="str">
        <f>IFERROR(__xludf.DUMMYFUNCTION("GOOGLETRANSLATE(A6808,""en"",""hi"")"),"पत्तियों के बिना पेड़ों की सूखी शाखाएं।")</f>
        <v>पत्तियों के बिना पेड़ों की सूखी शाखाएं।</v>
      </c>
    </row>
    <row r="6809">
      <c r="A6809" s="1" t="s">
        <v>6700</v>
      </c>
      <c r="B6809" s="2" t="str">
        <f>IFERROR(__xludf.DUMMYFUNCTION("GOOGLETRANSLATE(A6809,""en"",""hi"")"),"उद्योग नामक फोटो एलबम से चित्र संख्या")</f>
        <v>उद्योग नामक फोटो एलबम से चित्र संख्या</v>
      </c>
    </row>
    <row r="6810">
      <c r="A6810" s="1" t="s">
        <v>6701</v>
      </c>
      <c r="B6810" s="2" t="str">
        <f>IFERROR(__xludf.DUMMYFUNCTION("GOOGLETRANSLATE(A6810,""en"",""hi"")"),"पेरिस मेन्सवेअर फैशन वीक के दौरान शीतकालीन फैशन शो में एक मॉडल रनवे चलता है।")</f>
        <v>पेरिस मेन्सवेअर फैशन वीक के दौरान शीतकालीन फैशन शो में एक मॉडल रनवे चलता है।</v>
      </c>
    </row>
    <row r="6811">
      <c r="A6811" s="1" t="s">
        <v>6702</v>
      </c>
      <c r="B6811" s="2" t="str">
        <f>IFERROR(__xludf.DUMMYFUNCTION("GOOGLETRANSLATE(A6811,""en"",""hi"")"),"एक सफेद पृष्ठभूमि, वेक्टर चित्रण # पर रंगीन पेड़ पृथक")</f>
        <v>एक सफेद पृष्ठभूमि, वेक्टर चित्रण # पर रंगीन पेड़ पृथक</v>
      </c>
    </row>
    <row r="6812">
      <c r="A6812" s="1" t="s">
        <v>6703</v>
      </c>
      <c r="B6812" s="2" t="str">
        <f>IFERROR(__xludf.DUMMYFUNCTION("GOOGLETRANSLATE(A6812,""en"",""hi"")"),"धार्मिक नेता वफादार एकत्रित संबोधित करते हैं।")</f>
        <v>धार्मिक नेता वफादार एकत्रित संबोधित करते हैं।</v>
      </c>
    </row>
    <row r="6813">
      <c r="A6813" s="1" t="s">
        <v>6704</v>
      </c>
      <c r="B6813" s="2" t="str">
        <f>IFERROR(__xludf.DUMMYFUNCTION("GOOGLETRANSLATE(A6813,""en"",""hi"")"),"व्यक्ति और बर्फ सर्दियों में एक जंगल को कवर करते हैं।")</f>
        <v>व्यक्ति और बर्फ सर्दियों में एक जंगल को कवर करते हैं।</v>
      </c>
    </row>
    <row r="6814">
      <c r="A6814" s="1" t="s">
        <v>6705</v>
      </c>
      <c r="B6814" s="2" t="str">
        <f>IFERROR(__xludf.DUMMYFUNCTION("GOOGLETRANSLATE(A6814,""en"",""hi"")"),"पूर्वावलोकन: सबसे नया क्रूज जहाजों")</f>
        <v>पूर्वावलोकन: सबसे नया क्रूज जहाजों</v>
      </c>
    </row>
    <row r="6815">
      <c r="A6815" s="1" t="s">
        <v>6706</v>
      </c>
      <c r="B6815" s="2" t="str">
        <f>IFERROR(__xludf.DUMMYFUNCTION("GOOGLETRANSLATE(A6815,""en"",""hi"")"),"आंगन में सम्राट के लिए स्मारक")</f>
        <v>आंगन में सम्राट के लिए स्मारक</v>
      </c>
    </row>
    <row r="6816">
      <c r="A6816" s="1" t="s">
        <v>6707</v>
      </c>
      <c r="B6816" s="2" t="str">
        <f>IFERROR(__xludf.DUMMYFUNCTION("GOOGLETRANSLATE(A6816,""en"",""hi"")"),"कॉमेडियन और अभिनेता प्रीमियर में भाग लेते हैं")</f>
        <v>कॉमेडियन और अभिनेता प्रीमियर में भाग लेते हैं</v>
      </c>
    </row>
    <row r="6817">
      <c r="A6817" s="1" t="s">
        <v>6708</v>
      </c>
      <c r="B6817" s="2" t="str">
        <f>IFERROR(__xludf.DUMMYFUNCTION("GOOGLETRANSLATE(A6817,""en"",""hi"")"),"लय और ब्लूज़ कलाकार - एक अद्भुत गायक, सुंदर गायक का दुखद नुकसान क्या है")</f>
        <v>लय और ब्लूज़ कलाकार - एक अद्भुत गायक, सुंदर गायक का दुखद नुकसान क्या है</v>
      </c>
    </row>
    <row r="6818">
      <c r="A6818" s="1" t="s">
        <v>6709</v>
      </c>
      <c r="B6818" s="2" t="str">
        <f>IFERROR(__xludf.DUMMYFUNCTION("GOOGLETRANSLATE(A6818,""en"",""hi"")"),"सूर्यास्त में एक पाइन वन की हवाई फोटोग्राफी।")</f>
        <v>सूर्यास्त में एक पाइन वन की हवाई फोटोग्राफी।</v>
      </c>
    </row>
    <row r="6819">
      <c r="A6819" s="1" t="s">
        <v>6710</v>
      </c>
      <c r="B6819" s="2" t="str">
        <f>IFERROR(__xludf.DUMMYFUNCTION("GOOGLETRANSLATE(A6819,""en"",""hi"")"),"शहर में रिसेप्शन रूम का फोटो")</f>
        <v>शहर में रिसेप्शन रूम का फोटो</v>
      </c>
    </row>
    <row r="6820">
      <c r="A6820" s="1" t="s">
        <v>6711</v>
      </c>
      <c r="B6820" s="2" t="str">
        <f>IFERROR(__xludf.DUMMYFUNCTION("GOOGLETRANSLATE(A6820,""en"",""hi"")"),"एक प्रकाश पृष्ठभूमि पर विभिन्न प्रकार के फलों का चित्रण।")</f>
        <v>एक प्रकाश पृष्ठभूमि पर विभिन्न प्रकार के फलों का चित्रण।</v>
      </c>
    </row>
    <row r="6821">
      <c r="A6821" s="1" t="s">
        <v>164</v>
      </c>
      <c r="B6821" s="2" t="str">
        <f>IFERROR(__xludf.DUMMYFUNCTION("GOOGLETRANSLATE(A6821,""en"",""hi"")"),"शहर में स्थित बिक्री के लिए घर")</f>
        <v>शहर में स्थित बिक्री के लिए घर</v>
      </c>
    </row>
    <row r="6822">
      <c r="A6822" s="1" t="s">
        <v>6712</v>
      </c>
      <c r="B6822" s="2" t="str">
        <f>IFERROR(__xludf.DUMMYFUNCTION("GOOGLETRANSLATE(A6822,""en"",""hi"")"),"फैशन मॉडल शो के लिए कॉल बैक में भाग लेता है")</f>
        <v>फैशन मॉडल शो के लिए कॉल बैक में भाग लेता है</v>
      </c>
    </row>
    <row r="6823">
      <c r="A6823" s="1" t="s">
        <v>1678</v>
      </c>
      <c r="B6823" s="2" t="str">
        <f>IFERROR(__xludf.DUMMYFUNCTION("GOOGLETRANSLATE(A6823,""en"",""hi"")"),"अभिनेता प्रीमियर के लिए आता है।")</f>
        <v>अभिनेता प्रीमियर के लिए आता है।</v>
      </c>
    </row>
    <row r="6824">
      <c r="A6824" s="1" t="s">
        <v>6713</v>
      </c>
      <c r="B6824" s="2" t="str">
        <f>IFERROR(__xludf.DUMMYFUNCTION("GOOGLETRANSLATE(A6824,""en"",""hi"")"),"एक हस्ताक्षर विज्ञापन एक रिक्त गोदाम सड़क के साथ खड़ा है।")</f>
        <v>एक हस्ताक्षर विज्ञापन एक रिक्त गोदाम सड़क के साथ खड़ा है।</v>
      </c>
    </row>
    <row r="6825">
      <c r="A6825" s="1" t="s">
        <v>6714</v>
      </c>
      <c r="B6825" s="2" t="str">
        <f>IFERROR(__xludf.DUMMYFUNCTION("GOOGLETRANSLATE(A6825,""en"",""hi"")"),"सूर्यास्त में एक राजमार्ग पर ड्राइविंग")</f>
        <v>सूर्यास्त में एक राजमार्ग पर ड्राइविंग</v>
      </c>
    </row>
    <row r="6826">
      <c r="A6826" s="1" t="s">
        <v>6715</v>
      </c>
      <c r="B6826" s="2" t="str">
        <f>IFERROR(__xludf.DUMMYFUNCTION("GOOGLETRANSLATE(A6826,""en"",""hi"")"),"आकाश के खिलाफ सिल्हूट गिद्धों का एक तीन।")</f>
        <v>आकाश के खिलाफ सिल्हूट गिद्धों का एक तीन।</v>
      </c>
    </row>
    <row r="6827">
      <c r="A6827" s="1" t="s">
        <v>6716</v>
      </c>
      <c r="B6827" s="2" t="str">
        <f>IFERROR(__xludf.DUMMYFUNCTION("GOOGLETRANSLATE(A6827,""en"",""hi"")"),"पूल द्वारा बैठे टोपी")</f>
        <v>पूल द्वारा बैठे टोपी</v>
      </c>
    </row>
    <row r="6828">
      <c r="A6828" s="1" t="s">
        <v>6717</v>
      </c>
      <c r="B6828" s="2" t="str">
        <f>IFERROR(__xludf.DUMMYFUNCTION("GOOGLETRANSLATE(A6828,""en"",""hi"")"),"ज्यामितीय पैटर्न इस समय घर सजावट में गर्म हैं - बच्चे के कमरे और सामान्य रहने वाले क्षेत्रों दोनों के लिए।")</f>
        <v>ज्यामितीय पैटर्न इस समय घर सजावट में गर्म हैं - बच्चे के कमरे और सामान्य रहने वाले क्षेत्रों दोनों के लिए।</v>
      </c>
    </row>
    <row r="6829">
      <c r="A6829" s="1" t="s">
        <v>6718</v>
      </c>
      <c r="B6829" s="2" t="str">
        <f>IFERROR(__xludf.DUMMYFUNCTION("GOOGLETRANSLATE(A6829,""en"",""hi"")"),"धन्यवाद नोट एक सुंदर हरे लिफाफे पृथक चित्रण से बाहर आ रहा है")</f>
        <v>धन्यवाद नोट एक सुंदर हरे लिफाफे पृथक चित्रण से बाहर आ रहा है</v>
      </c>
    </row>
    <row r="6830">
      <c r="A6830" s="1" t="s">
        <v>6719</v>
      </c>
      <c r="B6830" s="2" t="str">
        <f>IFERROR(__xludf.DUMMYFUNCTION("GOOGLETRANSLATE(A6830,""en"",""hi"")"),"मैच के दौरान संगीत वीडियो कलाकार")</f>
        <v>मैच के दौरान संगीत वीडियो कलाकार</v>
      </c>
    </row>
    <row r="6831">
      <c r="A6831" s="1" t="s">
        <v>6720</v>
      </c>
      <c r="B6831" s="2" t="str">
        <f>IFERROR(__xludf.DUMMYFUNCTION("GOOGLETRANSLATE(A6831,""en"",""hi"")"),"पिता और बेटे समुद्र तट पर टहलते हैं।")</f>
        <v>पिता और बेटे समुद्र तट पर टहलते हैं।</v>
      </c>
    </row>
    <row r="6832">
      <c r="A6832" s="1" t="s">
        <v>6721</v>
      </c>
      <c r="B6832" s="2" t="str">
        <f>IFERROR(__xludf.DUMMYFUNCTION("GOOGLETRANSLATE(A6832,""en"",""hi"")"),"एक 3 डी चित्रण के आसपास उद्योग तनावग्रस्त लिंक")</f>
        <v>एक 3 डी चित्रण के आसपास उद्योग तनावग्रस्त लिंक</v>
      </c>
    </row>
    <row r="6833">
      <c r="A6833" s="1" t="s">
        <v>6722</v>
      </c>
      <c r="B6833" s="2" t="str">
        <f>IFERROR(__xludf.DUMMYFUNCTION("GOOGLETRANSLATE(A6833,""en"",""hi"")"),"पानी की बूंद की छवि, बिना किसी संकेत के, सफेद पृष्ठभूमि पर")</f>
        <v>पानी की बूंद की छवि, बिना किसी संकेत के, सफेद पृष्ठभूमि पर</v>
      </c>
    </row>
    <row r="6834">
      <c r="A6834" s="1" t="s">
        <v>6723</v>
      </c>
      <c r="B6834" s="2" t="str">
        <f>IFERROR(__xludf.DUMMYFUNCTION("GOOGLETRANSLATE(A6834,""en"",""hi"")"),"एक दुकान के धातु शटर पर सड़क कला")</f>
        <v>एक दुकान के धातु शटर पर सड़क कला</v>
      </c>
    </row>
    <row r="6835">
      <c r="A6835" s="1" t="s">
        <v>6724</v>
      </c>
      <c r="B6835" s="2" t="str">
        <f>IFERROR(__xludf.DUMMYFUNCTION("GOOGLETRANSLATE(A6835,""en"",""hi"")"),"एक प्रारंभिक तस्वीर कई पुरानी छवियों में से एक थी।")</f>
        <v>एक प्रारंभिक तस्वीर कई पुरानी छवियों में से एक थी।</v>
      </c>
    </row>
    <row r="6836">
      <c r="A6836" s="1" t="s">
        <v>6725</v>
      </c>
      <c r="B6836" s="2" t="str">
        <f>IFERROR(__xludf.DUMMYFUNCTION("GOOGLETRANSLATE(A6836,""en"",""hi"")"),"विचित्र संकेत जो कोई तर्कसंगत कारण के लिए मौजूद हैं")</f>
        <v>विचित्र संकेत जो कोई तर्कसंगत कारण के लिए मौजूद हैं</v>
      </c>
    </row>
    <row r="6837">
      <c r="A6837" s="1" t="s">
        <v>6726</v>
      </c>
      <c r="B6837" s="2" t="str">
        <f>IFERROR(__xludf.DUMMYFUNCTION("GOOGLETRANSLATE(A6837,""en"",""hi"")"),"एक आदमी और एक कुत्ता सामने भौगोलिक फीचर श्रेणी के साथ चलता है")</f>
        <v>एक आदमी और एक कुत्ता सामने भौगोलिक फीचर श्रेणी के साथ चलता है</v>
      </c>
    </row>
    <row r="6838">
      <c r="A6838" s="1" t="s">
        <v>6727</v>
      </c>
      <c r="B6838" s="2" t="str">
        <f>IFERROR(__xludf.DUMMYFUNCTION("GOOGLETRANSLATE(A6838,""en"",""hi"")"),"यह एक वर्ग है - फोटो खिंचवाया।")</f>
        <v>यह एक वर्ग है - फोटो खिंचवाया।</v>
      </c>
    </row>
    <row r="6839">
      <c r="A6839" s="1" t="s">
        <v>6728</v>
      </c>
      <c r="B6839" s="2" t="str">
        <f>IFERROR(__xludf.DUMMYFUNCTION("GOOGLETRANSLATE(A6839,""en"",""hi"")"),"एक सफेद पृष्ठभूमि पर पतंग।")</f>
        <v>एक सफेद पृष्ठभूमि पर पतंग।</v>
      </c>
    </row>
    <row r="6840">
      <c r="A6840" s="1" t="s">
        <v>6729</v>
      </c>
      <c r="B6840" s="2" t="str">
        <f>IFERROR(__xludf.DUMMYFUNCTION("GOOGLETRANSLATE(A6840,""en"",""hi"")"),"मैच के दौर के बाद खिलाड़ी जीत का जश्न मनाते हैं।")</f>
        <v>मैच के दौर के बाद खिलाड़ी जीत का जश्न मनाते हैं।</v>
      </c>
    </row>
    <row r="6841">
      <c r="A6841" s="1" t="s">
        <v>6730</v>
      </c>
      <c r="B6841" s="2" t="str">
        <f>IFERROR(__xludf.DUMMYFUNCTION("GOOGLETRANSLATE(A6841,""en"",""hi"")"),"एक पेड़ में एक शाखा पर बैठा स्पैरो")</f>
        <v>एक पेड़ में एक शाखा पर बैठा स्पैरो</v>
      </c>
    </row>
    <row r="6842">
      <c r="A6842" s="1" t="s">
        <v>6731</v>
      </c>
      <c r="B6842" s="2" t="str">
        <f>IFERROR(__xludf.DUMMYFUNCTION("GOOGLETRANSLATE(A6842,""en"",""hi"")"),"समुद्र तट पर एक उज्ज्वल नारंगी कायाक।")</f>
        <v>समुद्र तट पर एक उज्ज्वल नारंगी कायाक।</v>
      </c>
    </row>
    <row r="6843">
      <c r="A6843" s="1" t="s">
        <v>6732</v>
      </c>
      <c r="B6843" s="2" t="str">
        <f>IFERROR(__xludf.DUMMYFUNCTION("GOOGLETRANSLATE(A6843,""en"",""hi"")"),"सभी उम्र के धावक सड़क पर थे।")</f>
        <v>सभी उम्र के धावक सड़क पर थे।</v>
      </c>
    </row>
    <row r="6844">
      <c r="A6844" s="1" t="s">
        <v>6733</v>
      </c>
      <c r="B6844" s="2" t="str">
        <f>IFERROR(__xludf.DUMMYFUNCTION("GOOGLETRANSLATE(A6844,""en"",""hi"")"),"सूर्योदय के दौरान उच्च कोण समय विलंब दृश्य, समुद्र तल से ऊपर पैर और मुख्य पर्यटक आकर्षणों में से एक।")</f>
        <v>सूर्योदय के दौरान उच्च कोण समय विलंब दृश्य, समुद्र तल से ऊपर पैर और मुख्य पर्यटक आकर्षणों में से एक।</v>
      </c>
    </row>
    <row r="6845">
      <c r="A6845" s="1" t="s">
        <v>6734</v>
      </c>
      <c r="B6845" s="2" t="str">
        <f>IFERROR(__xludf.DUMMYFUNCTION("GOOGLETRANSLATE(A6845,""en"",""hi"")"),"छात्रों से बात करने वाला व्यक्ति")</f>
        <v>छात्रों से बात करने वाला व्यक्ति</v>
      </c>
    </row>
    <row r="6846">
      <c r="A6846" s="1" t="s">
        <v>6735</v>
      </c>
      <c r="B6846" s="2" t="str">
        <f>IFERROR(__xludf.DUMMYFUNCTION("GOOGLETRANSLATE(A6846,""en"",""hi"")"),"अमेरिकी फुटबॉल खिलाड़ी अपने खेल के दौरान खेल टीम के खिलाफ ए-यार्ड रन पर टचडाउन स्कोर करने के बाद मनाता है।")</f>
        <v>अमेरिकी फुटबॉल खिलाड़ी अपने खेल के दौरान खेल टीम के खिलाफ ए-यार्ड रन पर टचडाउन स्कोर करने के बाद मनाता है।</v>
      </c>
    </row>
    <row r="6847">
      <c r="A6847" s="1" t="s">
        <v>6736</v>
      </c>
      <c r="B6847" s="2" t="str">
        <f>IFERROR(__xludf.DUMMYFUNCTION("GOOGLETRANSLATE(A6847,""en"",""hi"")"),"सुरक्षित रूप से पानी, पुनरुद्धार")</f>
        <v>सुरक्षित रूप से पानी, पुनरुद्धार</v>
      </c>
    </row>
    <row r="6848">
      <c r="A6848" s="1" t="s">
        <v>6737</v>
      </c>
      <c r="B6848" s="2" t="str">
        <f>IFERROR(__xludf.DUMMYFUNCTION("GOOGLETRANSLATE(A6848,""en"",""hi"")"),"एक महिला को घर के अंदर माना जाता था, लेकिन उसकी इच्छा के खिलाफ नहीं था")</f>
        <v>एक महिला को घर के अंदर माना जाता था, लेकिन उसकी इच्छा के खिलाफ नहीं था</v>
      </c>
    </row>
    <row r="6849">
      <c r="A6849" s="1" t="s">
        <v>6738</v>
      </c>
      <c r="B6849" s="2" t="str">
        <f>IFERROR(__xludf.DUMMYFUNCTION("GOOGLETRANSLATE(A6849,""en"",""hi"")"),"1960 के दशक की शुरुआत में पर्यटक आकर्षण")</f>
        <v>1960 के दशक की शुरुआत में पर्यटक आकर्षण</v>
      </c>
    </row>
    <row r="6850">
      <c r="A6850" s="1" t="s">
        <v>6739</v>
      </c>
      <c r="B6850" s="2" t="str">
        <f>IFERROR(__xludf.DUMMYFUNCTION("GOOGLETRANSLATE(A6850,""en"",""hi"")"),"एक कैफे में सुंदर लड़की चाय पी रही है")</f>
        <v>एक कैफे में सुंदर लड़की चाय पी रही है</v>
      </c>
    </row>
    <row r="6851">
      <c r="A6851" s="1" t="s">
        <v>6740</v>
      </c>
      <c r="B6851" s="2" t="str">
        <f>IFERROR(__xludf.DUMMYFUNCTION("GOOGLETRANSLATE(A6851,""en"",""hi"")"),"एक सूटकेस के साथ युवा महिला")</f>
        <v>एक सूटकेस के साथ युवा महिला</v>
      </c>
    </row>
    <row r="6852">
      <c r="A6852" s="1" t="s">
        <v>6741</v>
      </c>
      <c r="B6852" s="2" t="str">
        <f>IFERROR(__xludf.DUMMYFUNCTION("GOOGLETRANSLATE(A6852,""en"",""hi"")"),"केक पर ताजा सूरजमुखी")</f>
        <v>केक पर ताजा सूरजमुखी</v>
      </c>
    </row>
    <row r="6853">
      <c r="A6853" s="1" t="s">
        <v>6742</v>
      </c>
      <c r="B6853" s="2" t="str">
        <f>IFERROR(__xludf.DUMMYFUNCTION("GOOGLETRANSLATE(A6853,""en"",""hi"")"),"मुझे बस छात्रों को सिखाने का एक तरीका खोजना पड़ा कि शुरुआत से ही इसे कैसे प्राप्त करें")</f>
        <v>मुझे बस छात्रों को सिखाने का एक तरीका खोजना पड़ा कि शुरुआत से ही इसे कैसे प्राप्त करें</v>
      </c>
    </row>
    <row r="6854">
      <c r="A6854" s="1" t="s">
        <v>6743</v>
      </c>
      <c r="B6854" s="2" t="str">
        <f>IFERROR(__xludf.DUMMYFUNCTION("GOOGLETRANSLATE(A6854,""en"",""hi"")"),"गेको निर्बाध पैटर्न एक हरे रंग की पृष्ठभूमि पर सफेद।")</f>
        <v>गेको निर्बाध पैटर्न एक हरे रंग की पृष्ठभूमि पर सफेद।</v>
      </c>
    </row>
    <row r="6855">
      <c r="A6855" s="1" t="s">
        <v>6744</v>
      </c>
      <c r="B6855" s="2" t="str">
        <f>IFERROR(__xludf.DUMMYFUNCTION("GOOGLETRANSLATE(A6855,""en"",""hi"")"),"ऑटोमोबाइल मॉडल राजनेता द्वारा बनाया गया था।")</f>
        <v>ऑटोमोबाइल मॉडल राजनेता द्वारा बनाया गया था।</v>
      </c>
    </row>
    <row r="6856">
      <c r="A6856" s="1" t="s">
        <v>6745</v>
      </c>
      <c r="B6856" s="2" t="str">
        <f>IFERROR(__xludf.DUMMYFUNCTION("GOOGLETRANSLATE(A6856,""en"",""hi"")"),"दिल छोटे दिल से एक वेक्टर चित्रण वेक्टर")</f>
        <v>दिल छोटे दिल से एक वेक्टर चित्रण वेक्टर</v>
      </c>
    </row>
    <row r="6857">
      <c r="A6857" s="1" t="s">
        <v>6746</v>
      </c>
      <c r="B6857" s="2" t="str">
        <f>IFERROR(__xludf.DUMMYFUNCTION("GOOGLETRANSLATE(A6857,""en"",""hi"")"),"शीट संगीत पर एक क्लेरनेट की तस्वीर")</f>
        <v>शीट संगीत पर एक क्लेरनेट की तस्वीर</v>
      </c>
    </row>
    <row r="6858">
      <c r="A6858" s="1" t="s">
        <v>6747</v>
      </c>
      <c r="B6858" s="2" t="str">
        <f>IFERROR(__xludf.DUMMYFUNCTION("GOOGLETRANSLATE(A6858,""en"",""hi"")"),"टॉवर और चिमनी पश्चिम से देखे गए")</f>
        <v>टॉवर और चिमनी पश्चिम से देखे गए</v>
      </c>
    </row>
    <row r="6859">
      <c r="A6859" s="1" t="s">
        <v>6748</v>
      </c>
      <c r="B6859" s="2" t="str">
        <f>IFERROR(__xludf.DUMMYFUNCTION("GOOGLETRANSLATE(A6859,""en"",""hi"")"),"किसी भी बिंदु के बीच की सबसे छोटी दूरी एक सीधी रेखा है")</f>
        <v>किसी भी बिंदु के बीच की सबसे छोटी दूरी एक सीधी रेखा है</v>
      </c>
    </row>
    <row r="6860">
      <c r="A6860" s="1" t="s">
        <v>6749</v>
      </c>
      <c r="B6860" s="2" t="str">
        <f>IFERROR(__xludf.DUMMYFUNCTION("GOOGLETRANSLATE(A6860,""en"",""hi"")"),"हर बिट सूरज की रोशनी में बड़ी खिड़कियां खींचती हैं")</f>
        <v>हर बिट सूरज की रोशनी में बड़ी खिड़कियां खींचती हैं</v>
      </c>
    </row>
    <row r="6861">
      <c r="A6861" s="1" t="s">
        <v>6750</v>
      </c>
      <c r="B6861" s="2" t="str">
        <f>IFERROR(__xludf.DUMMYFUNCTION("GOOGLETRANSLATE(A6861,""en"",""hi"")"),"घोंसले में जैविक प्रजाति")</f>
        <v>घोंसले में जैविक प्रजाति</v>
      </c>
    </row>
    <row r="6862">
      <c r="A6862" s="1" t="s">
        <v>6751</v>
      </c>
      <c r="B6862" s="2" t="str">
        <f>IFERROR(__xludf.DUMMYFUNCTION("GOOGLETRANSLATE(A6862,""en"",""hi"")"),"एक जोड़े और उनके बच्चे एक पिकनिक टेबल पर आइसक्रीम खा रहे हैं")</f>
        <v>एक जोड़े और उनके बच्चे एक पिकनिक टेबल पर आइसक्रीम खा रहे हैं</v>
      </c>
    </row>
    <row r="6863">
      <c r="A6863" s="1" t="s">
        <v>6752</v>
      </c>
      <c r="B6863" s="2" t="str">
        <f>IFERROR(__xludf.DUMMYFUNCTION("GOOGLETRANSLATE(A6863,""en"",""hi"")"),"माँ ने अपने बच्चे को अपने स्नान के बाद एक तौलिया में लपेटा")</f>
        <v>माँ ने अपने बच्चे को अपने स्नान के बाद एक तौलिया में लपेटा</v>
      </c>
    </row>
    <row r="6864">
      <c r="A6864" s="1" t="s">
        <v>6753</v>
      </c>
      <c r="B6864" s="2" t="str">
        <f>IFERROR(__xludf.DUMMYFUNCTION("GOOGLETRANSLATE(A6864,""en"",""hi"")"),"निर्मित इन्स के पैमाने की तरह, और चौंकाने वाली शेल्विंग।")</f>
        <v>निर्मित इन्स के पैमाने की तरह, और चौंकाने वाली शेल्विंग।</v>
      </c>
    </row>
    <row r="6865">
      <c r="A6865" s="1" t="s">
        <v>6754</v>
      </c>
      <c r="B6865" s="2" t="str">
        <f>IFERROR(__xludf.DUMMYFUNCTION("GOOGLETRANSLATE(A6865,""en"",""hi"")"),"लोग नए साल के पहले दिन का जश्न मनाने के लिए इकट्ठे होते हैं")</f>
        <v>लोग नए साल के पहले दिन का जश्न मनाने के लिए इकट्ठे होते हैं</v>
      </c>
    </row>
    <row r="6866">
      <c r="A6866" s="1" t="s">
        <v>6755</v>
      </c>
      <c r="B6866" s="2" t="str">
        <f>IFERROR(__xludf.DUMMYFUNCTION("GOOGLETRANSLATE(A6866,""en"",""hi"")"),"गुरुवार को अंतिम शो के लिए टिकट")</f>
        <v>गुरुवार को अंतिम शो के लिए टिकट</v>
      </c>
    </row>
    <row r="6867">
      <c r="A6867" s="1" t="s">
        <v>6756</v>
      </c>
      <c r="B6867" s="2" t="str">
        <f>IFERROR(__xludf.DUMMYFUNCTION("GOOGLETRANSLATE(A6867,""en"",""hi"")"),"एक घोंघा घास में एक लॉग पर आलसी रेंग रहा है")</f>
        <v>एक घोंघा घास में एक लॉग पर आलसी रेंग रहा है</v>
      </c>
    </row>
    <row r="6868">
      <c r="A6868" s="1" t="s">
        <v>6757</v>
      </c>
      <c r="B6868" s="2" t="str">
        <f>IFERROR(__xludf.DUMMYFUNCTION("GOOGLETRANSLATE(A6868,""en"",""hi"")"),"व्यक्ति ने अपने नवीनतम एल्बम से पुराने हिट और नए गाने के साथ भीड़ को उकन किया")</f>
        <v>व्यक्ति ने अपने नवीनतम एल्बम से पुराने हिट और नए गाने के साथ भीड़ को उकन किया</v>
      </c>
    </row>
    <row r="6869">
      <c r="A6869" s="1" t="s">
        <v>6758</v>
      </c>
      <c r="B6869" s="2" t="str">
        <f>IFERROR(__xludf.DUMMYFUNCTION("GOOGLETRANSLATE(A6869,""en"",""hi"")"),"प्रोमेनेड पर दूरी में मूर्तिकला")</f>
        <v>प्रोमेनेड पर दूरी में मूर्तिकला</v>
      </c>
    </row>
    <row r="6870">
      <c r="A6870" s="1" t="s">
        <v>6759</v>
      </c>
      <c r="B6870" s="2" t="str">
        <f>IFERROR(__xludf.DUMMYFUNCTION("GOOGLETRANSLATE(A6870,""en"",""hi"")"),"एक सैनिक का चित्रण छाया में आधे चेहरे के साथ")</f>
        <v>एक सैनिक का चित्रण छाया में आधे चेहरे के साथ</v>
      </c>
    </row>
    <row r="6871">
      <c r="A6871" s="1" t="s">
        <v>6760</v>
      </c>
      <c r="B6871" s="2" t="str">
        <f>IFERROR(__xludf.DUMMYFUNCTION("GOOGLETRANSLATE(A6871,""en"",""hi"")"),"बेर के पेड़ के नीचे व्यक्ति")</f>
        <v>बेर के पेड़ के नीचे व्यक्ति</v>
      </c>
    </row>
    <row r="6872">
      <c r="A6872" s="1" t="s">
        <v>6761</v>
      </c>
      <c r="B6872" s="2" t="str">
        <f>IFERROR(__xludf.DUMMYFUNCTION("GOOGLETRANSLATE(A6872,""en"",""hi"")"),"के पत्र में छींटे और पानी की बूंदें।")</f>
        <v>के पत्र में छींटे और पानी की बूंदें।</v>
      </c>
    </row>
    <row r="6873">
      <c r="A6873" s="1" t="s">
        <v>6762</v>
      </c>
      <c r="B6873" s="2" t="str">
        <f>IFERROR(__xludf.DUMMYFUNCTION("GOOGLETRANSLATE(A6873,""en"",""hi"")"),"1 9 वीं शताब्दी के उत्तरार्ध से, एक तस्वीर, दाईं ओर।")</f>
        <v>1 9 वीं शताब्दी के उत्तरार्ध से, एक तस्वीर, दाईं ओर।</v>
      </c>
    </row>
    <row r="6874">
      <c r="A6874" s="1" t="s">
        <v>6763</v>
      </c>
      <c r="B6874" s="2" t="str">
        <f>IFERROR(__xludf.DUMMYFUNCTION("GOOGLETRANSLATE(A6874,""en"",""hi"")"),"दूल्हा पृष्ठभूमि में लड़कियों के साथ अपनी टाई को समायोजित करता है")</f>
        <v>दूल्हा पृष्ठभूमि में लड़कियों के साथ अपनी टाई को समायोजित करता है</v>
      </c>
    </row>
    <row r="6875">
      <c r="A6875" s="1" t="s">
        <v>6764</v>
      </c>
      <c r="B6875" s="2" t="str">
        <f>IFERROR(__xludf.DUMMYFUNCTION("GOOGLETRANSLATE(A6875,""en"",""hi"")"),"एक लकड़ी के बेंच पर बैठे वरिष्ठ व्यक्ति और एक पार्क में कैमरा देख रहे हैं")</f>
        <v>एक लकड़ी के बेंच पर बैठे वरिष्ठ व्यक्ति और एक पार्क में कैमरा देख रहे हैं</v>
      </c>
    </row>
    <row r="6876">
      <c r="A6876" s="1" t="s">
        <v>6765</v>
      </c>
      <c r="B6876" s="2" t="str">
        <f>IFERROR(__xludf.DUMMYFUNCTION("GOOGLETRANSLATE(A6876,""en"",""hi"")"),"व्यक्ति अमेरिकी फुटबॉल टीम के खिलाफ दूसरी तिमाही के दौरान प्रतिक्रिया करता है।")</f>
        <v>व्यक्ति अमेरिकी फुटबॉल टीम के खिलाफ दूसरी तिमाही के दौरान प्रतिक्रिया करता है।</v>
      </c>
    </row>
    <row r="6877">
      <c r="A6877" s="1" t="s">
        <v>656</v>
      </c>
      <c r="B6877" s="2" t="str">
        <f>IFERROR(__xludf.DUMMYFUNCTION("GOOGLETRANSLATE(A6877,""en"",""hi"")"),"छवि में हो सकता है: व्यक्ति, मंच पर, एक संगीत वाद्ययंत्र और इनडोर खेल रहा है")</f>
        <v>छवि में हो सकता है: व्यक्ति, मंच पर, एक संगीत वाद्ययंत्र और इनडोर खेल रहा है</v>
      </c>
    </row>
    <row r="6878">
      <c r="A6878" s="1" t="s">
        <v>6766</v>
      </c>
      <c r="B6878" s="2" t="str">
        <f>IFERROR(__xludf.DUMMYFUNCTION("GOOGLETRANSLATE(A6878,""en"",""hi"")"),"हथियारों के साथ अभिनेता ने फिल्म से एक दृश्य में छोड़ दिया")</f>
        <v>हथियारों के साथ अभिनेता ने फिल्म से एक दृश्य में छोड़ दिया</v>
      </c>
    </row>
    <row r="6879">
      <c r="A6879" s="1" t="s">
        <v>6767</v>
      </c>
      <c r="B6879" s="2" t="str">
        <f>IFERROR(__xludf.DUMMYFUNCTION("GOOGLETRANSLATE(A6879,""en"",""hi"")"),"मगरमच्छ पानी के पास सो रहा है")</f>
        <v>मगरमच्छ पानी के पास सो रहा है</v>
      </c>
    </row>
    <row r="6880">
      <c r="A6880" s="1" t="s">
        <v>6768</v>
      </c>
      <c r="B6880" s="2" t="str">
        <f>IFERROR(__xludf.DUMMYFUNCTION("GOOGLETRANSLATE(A6880,""en"",""hi"")"),"कई छोटे गन्दे संगीत नोट्स का चित्रण")</f>
        <v>कई छोटे गन्दे संगीत नोट्स का चित्रण</v>
      </c>
    </row>
    <row r="6881">
      <c r="A6881" s="1" t="s">
        <v>6769</v>
      </c>
      <c r="B6881" s="2" t="str">
        <f>IFERROR(__xludf.DUMMYFUNCTION("GOOGLETRANSLATE(A6881,""en"",""hi"")"),"बगीचे में हमारा द्वार")</f>
        <v>बगीचे में हमारा द्वार</v>
      </c>
    </row>
    <row r="6882">
      <c r="A6882" s="1" t="s">
        <v>6770</v>
      </c>
      <c r="B6882" s="2" t="str">
        <f>IFERROR(__xludf.DUMMYFUNCTION("GOOGLETRANSLATE(A6882,""en"",""hi"")"),"उनकी सभी मूर्तियों के साथ, उन्होंने सभी कोणों से मूर्तिकला को कैसे देखा जाएगा इस पर ध्यान दिया गया है।")</f>
        <v>उनकी सभी मूर्तियों के साथ, उन्होंने सभी कोणों से मूर्तिकला को कैसे देखा जाएगा इस पर ध्यान दिया गया है।</v>
      </c>
    </row>
    <row r="6883">
      <c r="A6883" s="1" t="s">
        <v>6771</v>
      </c>
      <c r="B6883" s="2" t="str">
        <f>IFERROR(__xludf.DUMMYFUNCTION("GOOGLETRANSLATE(A6883,""en"",""hi"")"),"आज पहले यातायात बंद होने के कारण हुआ था")</f>
        <v>आज पहले यातायात बंद होने के कारण हुआ था</v>
      </c>
    </row>
    <row r="6884">
      <c r="A6884" s="1" t="s">
        <v>6772</v>
      </c>
      <c r="B6884" s="2" t="str">
        <f>IFERROR(__xludf.DUMMYFUNCTION("GOOGLETRANSLATE(A6884,""en"",""hi"")"),"सेलिब्रिटी वसंत के दौरान फैशन शो में भाग लेती है।")</f>
        <v>सेलिब्रिटी वसंत के दौरान फैशन शो में भाग लेती है।</v>
      </c>
    </row>
    <row r="6885">
      <c r="A6885" s="1" t="s">
        <v>6773</v>
      </c>
      <c r="B6885" s="2" t="str">
        <f>IFERROR(__xludf.DUMMYFUNCTION("GOOGLETRANSLATE(A6885,""en"",""hi"")"),"पूरा कमरा wainscoting के साथ समाप्त हो गया है।")</f>
        <v>पूरा कमरा wainscoting के साथ समाप्त हो गया है।</v>
      </c>
    </row>
    <row r="6886">
      <c r="A6886" s="1" t="s">
        <v>6774</v>
      </c>
      <c r="B6886" s="2" t="str">
        <f>IFERROR(__xludf.DUMMYFUNCTION("GOOGLETRANSLATE(A6886,""en"",""hi"")"),"द्वीप के शांत बे साइड")</f>
        <v>द्वीप के शांत बे साइड</v>
      </c>
    </row>
    <row r="6887">
      <c r="A6887" s="1" t="s">
        <v>6775</v>
      </c>
      <c r="B6887" s="2" t="str">
        <f>IFERROR(__xludf.DUMMYFUNCTION("GOOGLETRANSLATE(A6887,""en"",""hi"")"),"मछली - एक कटर की 40 सेमी वर्ग एक्रिलिक पेंटिंग।")</f>
        <v>मछली - एक कटर की 40 सेमी वर्ग एक्रिलिक पेंटिंग।</v>
      </c>
    </row>
    <row r="6888">
      <c r="A6888" s="1" t="s">
        <v>656</v>
      </c>
      <c r="B6888" s="2" t="str">
        <f>IFERROR(__xludf.DUMMYFUNCTION("GOOGLETRANSLATE(A6888,""en"",""hi"")"),"छवि में हो सकता है: व्यक्ति, मंच पर, एक संगीत वाद्ययंत्र और इनडोर खेल रहा है")</f>
        <v>छवि में हो सकता है: व्यक्ति, मंच पर, एक संगीत वाद्ययंत्र और इनडोर खेल रहा है</v>
      </c>
    </row>
    <row r="6889">
      <c r="A6889" s="1" t="s">
        <v>6776</v>
      </c>
      <c r="B6889" s="2" t="str">
        <f>IFERROR(__xludf.DUMMYFUNCTION("GOOGLETRANSLATE(A6889,""en"",""hi"")"),"गेट्स और स्लाइडिंग पैनलों का एक मुखौटा घर के मौसम में घर को सील करता है या सूरज बाहर होने पर इसे खोलता है।")</f>
        <v>गेट्स और स्लाइडिंग पैनलों का एक मुखौटा घर के मौसम में घर को सील करता है या सूरज बाहर होने पर इसे खोलता है।</v>
      </c>
    </row>
    <row r="6890">
      <c r="A6890" s="1" t="s">
        <v>6777</v>
      </c>
      <c r="B6890" s="2" t="str">
        <f>IFERROR(__xludf.DUMMYFUNCTION("GOOGLETRANSLATE(A6890,""en"",""hi"")"),"फ्रॉन माउंटेन रेंज में कामकाजी पशु")</f>
        <v>फ्रॉन माउंटेन रेंज में कामकाजी पशु</v>
      </c>
    </row>
    <row r="6891">
      <c r="A6891" s="1" t="s">
        <v>6778</v>
      </c>
      <c r="B6891" s="2" t="str">
        <f>IFERROR(__xludf.DUMMYFUNCTION("GOOGLETRANSLATE(A6891,""en"",""hi"")"),"राजनेता टूर मैच के दौरान दिखता है, जबकि क्रिकेट खिलाड़ी हिट करता है।")</f>
        <v>राजनेता टूर मैच के दौरान दिखता है, जबकि क्रिकेट खिलाड़ी हिट करता है।</v>
      </c>
    </row>
    <row r="6892">
      <c r="A6892" s="1" t="s">
        <v>6779</v>
      </c>
      <c r="B6892" s="2" t="str">
        <f>IFERROR(__xludf.DUMMYFUNCTION("GOOGLETRANSLATE(A6892,""en"",""hi"")"),"हमारे सामने पड़ोसी के घर के पीछे सूर्य की स्थापना।")</f>
        <v>हमारे सामने पड़ोसी के घर के पीछे सूर्य की स्थापना।</v>
      </c>
    </row>
    <row r="6893">
      <c r="A6893" s="1" t="s">
        <v>6780</v>
      </c>
      <c r="B6893" s="2" t="str">
        <f>IFERROR(__xludf.DUMMYFUNCTION("GOOGLETRANSLATE(A6893,""en"",""hi"")"),"एक महल कैसे आकर्षित करें: कदम से कदम")</f>
        <v>एक महल कैसे आकर्षित करें: कदम से कदम</v>
      </c>
    </row>
    <row r="6894">
      <c r="A6894" s="1" t="s">
        <v>6781</v>
      </c>
      <c r="B6894" s="2" t="str">
        <f>IFERROR(__xludf.DUMMYFUNCTION("GOOGLETRANSLATE(A6894,""en"",""hi"")"),"किशोर लड़का सुबह स्कूल के लिए तैयार हो रहा है")</f>
        <v>किशोर लड़का सुबह स्कूल के लिए तैयार हो रहा है</v>
      </c>
    </row>
    <row r="6895">
      <c r="A6895" s="1" t="s">
        <v>6782</v>
      </c>
      <c r="B6895" s="2" t="str">
        <f>IFERROR(__xludf.DUMMYFUNCTION("GOOGLETRANSLATE(A6895,""en"",""hi"")"),"गुणवत्ता द्वारा बार और लॉबी")</f>
        <v>गुणवत्ता द्वारा बार और लॉबी</v>
      </c>
    </row>
    <row r="6896">
      <c r="A6896" s="1" t="s">
        <v>6783</v>
      </c>
      <c r="B6896" s="2" t="str">
        <f>IFERROR(__xludf.DUMMYFUNCTION("GOOGLETRANSLATE(A6896,""en"",""hi"")"),"पक्षी: ऊपरी भाग और सफेद पंखों के साथ तुर्की से सिर और वापस सूर्य द्वारा जलाया")</f>
        <v>पक्षी: ऊपरी भाग और सफेद पंखों के साथ तुर्की से सिर और वापस सूर्य द्वारा जलाया</v>
      </c>
    </row>
    <row r="6897">
      <c r="A6897" s="1" t="s">
        <v>6784</v>
      </c>
      <c r="B6897" s="2" t="str">
        <f>IFERROR(__xludf.DUMMYFUNCTION("GOOGLETRANSLATE(A6897,""en"",""hi"")"),"जैविक प्रजातियों के एक करीबी")</f>
        <v>जैविक प्रजातियों के एक करीबी</v>
      </c>
    </row>
    <row r="6898">
      <c r="A6898" s="1" t="s">
        <v>6785</v>
      </c>
      <c r="B6898" s="2" t="str">
        <f>IFERROR(__xludf.DUMMYFUNCTION("GOOGLETRANSLATE(A6898,""en"",""hi"")"),"दर्पण में लड़की को ~ # उद्धरण")</f>
        <v>दर्पण में लड़की को ~ # उद्धरण</v>
      </c>
    </row>
    <row r="6899">
      <c r="A6899" s="1" t="s">
        <v>6786</v>
      </c>
      <c r="B6899" s="2" t="str">
        <f>IFERROR(__xludf.DUMMYFUNCTION("GOOGLETRANSLATE(A6899,""en"",""hi"")"),"एक अनाज क्षेत्र में हारवेस्टर और ट्रैक्टर को मिलाएं")</f>
        <v>एक अनाज क्षेत्र में हारवेस्टर और ट्रैक्टर को मिलाएं</v>
      </c>
    </row>
    <row r="6900">
      <c r="A6900" s="1" t="s">
        <v>6787</v>
      </c>
      <c r="B6900" s="2" t="str">
        <f>IFERROR(__xludf.DUMMYFUNCTION("GOOGLETRANSLATE(A6900,""en"",""hi"")"),"एक महासागर दृश्य के साथ राजा का आकार बिस्तर।")</f>
        <v>एक महासागर दृश्य के साथ राजा का आकार बिस्तर।</v>
      </c>
    </row>
    <row r="6901">
      <c r="A6901" s="1" t="s">
        <v>6788</v>
      </c>
      <c r="B6901" s="2" t="str">
        <f>IFERROR(__xludf.DUMMYFUNCTION("GOOGLETRANSLATE(A6901,""en"",""hi"")"),"द्वीप, गतिविधि के मुख्य क्षेत्रों को दिखा रहा है")</f>
        <v>द्वीप, गतिविधि के मुख्य क्षेत्रों को दिखा रहा है</v>
      </c>
    </row>
    <row r="6902">
      <c r="A6902" s="1" t="s">
        <v>6789</v>
      </c>
      <c r="B6902" s="2" t="str">
        <f>IFERROR(__xludf.DUMMYFUNCTION("GOOGLETRANSLATE(A6902,""en"",""hi"")"),"हवाई अड्डे पर फायर ट्रक")</f>
        <v>हवाई अड्डे पर फायर ट्रक</v>
      </c>
    </row>
    <row r="6903">
      <c r="A6903" s="1" t="s">
        <v>6790</v>
      </c>
      <c r="B6903" s="2" t="str">
        <f>IFERROR(__xludf.DUMMYFUNCTION("GOOGLETRANSLATE(A6903,""en"",""hi"")"),"यह नक्शा दिखाता है कि दुनिया को अब तक जलवायु परिवर्तन से कैसे चोट पहुंचाई गई है")</f>
        <v>यह नक्शा दिखाता है कि दुनिया को अब तक जलवायु परिवर्तन से कैसे चोट पहुंचाई गई है</v>
      </c>
    </row>
    <row r="6904">
      <c r="A6904" s="1" t="s">
        <v>6791</v>
      </c>
      <c r="B6904" s="2" t="str">
        <f>IFERROR(__xludf.DUMMYFUNCTION("GOOGLETRANSLATE(A6904,""en"",""hi"")"),"व्यक्ति लाल बिल्ली पूंछ के साथ बाहर चल रहा है")</f>
        <v>व्यक्ति लाल बिल्ली पूंछ के साथ बाहर चल रहा है</v>
      </c>
    </row>
    <row r="6905">
      <c r="A6905" s="1" t="s">
        <v>6792</v>
      </c>
      <c r="B6905" s="2" t="str">
        <f>IFERROR(__xludf.DUMMYFUNCTION("GOOGLETRANSLATE(A6905,""en"",""hi"")"),"स्टेडियम में एक सार्वजनिक टीम प्रस्तुति के बाद सॉकर प्लेयर एक प्रशिक्षण सत्र में भाग लेता है।")</f>
        <v>स्टेडियम में एक सार्वजनिक टीम प्रस्तुति के बाद सॉकर प्लेयर एक प्रशिक्षण सत्र में भाग लेता है।</v>
      </c>
    </row>
    <row r="6906">
      <c r="A6906" s="1" t="s">
        <v>6793</v>
      </c>
      <c r="B6906" s="2" t="str">
        <f>IFERROR(__xludf.DUMMYFUNCTION("GOOGLETRANSLATE(A6906,""en"",""hi"")"),"लैगून के साथ सूर्यास्त में संग्रहालय")</f>
        <v>लैगून के साथ सूर्यास्त में संग्रहालय</v>
      </c>
    </row>
    <row r="6907">
      <c r="A6907" s="1" t="s">
        <v>6794</v>
      </c>
      <c r="B6907" s="2" t="str">
        <f>IFERROR(__xludf.DUMMYFUNCTION("GOOGLETRANSLATE(A6907,""en"",""hi"")"),"यह कंप्यूटर ग्राफिक छवि रंगों में विमान लाइन दिखाती है")</f>
        <v>यह कंप्यूटर ग्राफिक छवि रंगों में विमान लाइन दिखाती है</v>
      </c>
    </row>
    <row r="6908">
      <c r="A6908" s="1" t="s">
        <v>6795</v>
      </c>
      <c r="B6908" s="2" t="str">
        <f>IFERROR(__xludf.DUMMYFUNCTION("GOOGLETRANSLATE(A6908,""en"",""hi"")"),"एक रेस्तरां में एक ग्लास - या बोतल - शराब चुनने के लिए यहां आसान चालें हैं जिन्हें आप हर बार आनंद लेते हैं।")</f>
        <v>एक रेस्तरां में एक ग्लास - या बोतल - शराब चुनने के लिए यहां आसान चालें हैं जिन्हें आप हर बार आनंद लेते हैं।</v>
      </c>
    </row>
    <row r="6909">
      <c r="A6909" s="1" t="s">
        <v>6796</v>
      </c>
      <c r="B6909" s="2" t="str">
        <f>IFERROR(__xludf.DUMMYFUNCTION("GOOGLETRANSLATE(A6909,""en"",""hi"")"),"वीडियो गेम विषय लोकप्रिय स्थानीय कस्टम में से एक है")</f>
        <v>वीडियो गेम विषय लोकप्रिय स्थानीय कस्टम में से एक है</v>
      </c>
    </row>
    <row r="6910">
      <c r="A6910" s="1" t="s">
        <v>6797</v>
      </c>
      <c r="B6910" s="2" t="str">
        <f>IFERROR(__xludf.DUMMYFUNCTION("GOOGLETRANSLATE(A6910,""en"",""hi"")"),"छोटी लड़की के लिए केक जो ब्रांड से प्यार करता है।")</f>
        <v>छोटी लड़की के लिए केक जो ब्रांड से प्यार करता है।</v>
      </c>
    </row>
    <row r="6911">
      <c r="A6911" s="1" t="s">
        <v>6798</v>
      </c>
      <c r="B6911" s="2" t="str">
        <f>IFERROR(__xludf.DUMMYFUNCTION("GOOGLETRANSLATE(A6911,""en"",""hi"")"),"चेडर क्लैड महिलाएं समुद्र द्वारा एक खाली समुद्र तट पर खड़ी हैं।")</f>
        <v>चेडर क्लैड महिलाएं समुद्र द्वारा एक खाली समुद्र तट पर खड़ी हैं।</v>
      </c>
    </row>
    <row r="6912">
      <c r="A6912" s="1" t="s">
        <v>6799</v>
      </c>
      <c r="B6912" s="2" t="str">
        <f>IFERROR(__xludf.DUMMYFUNCTION("GOOGLETRANSLATE(A6912,""en"",""hi"")"),"सोने की दूरबीन एक सफेद पृष्ठभूमि पर अलग")</f>
        <v>सोने की दूरबीन एक सफेद पृष्ठभूमि पर अलग</v>
      </c>
    </row>
    <row r="6913">
      <c r="A6913" s="1" t="s">
        <v>6800</v>
      </c>
      <c r="B6913" s="2" t="str">
        <f>IFERROR(__xludf.DUMMYFUNCTION("GOOGLETRANSLATE(A6913,""en"",""hi"")"),"एक पारंपरिक रेस्तरां में शराब = स्वादिष्ट और गंदगी सस्ते।")</f>
        <v>एक पारंपरिक रेस्तरां में शराब = स्वादिष्ट और गंदगी सस्ते।</v>
      </c>
    </row>
    <row r="6914">
      <c r="A6914" s="1" t="s">
        <v>6801</v>
      </c>
      <c r="B6914" s="2" t="str">
        <f>IFERROR(__xludf.DUMMYFUNCTION("GOOGLETRANSLATE(A6914,""en"",""hi"")"),"पुलिस के मुताबिक अधिकारी, एक एम्बुलेंस और फायर ट्रक की ओर एक मेडिकल कॉल के लिए एक मेडिकल कॉल के लिए किया गया था।")</f>
        <v>पुलिस के मुताबिक अधिकारी, एक एम्बुलेंस और फायर ट्रक की ओर एक मेडिकल कॉल के लिए एक मेडिकल कॉल के लिए किया गया था।</v>
      </c>
    </row>
    <row r="6915">
      <c r="A6915" s="1" t="s">
        <v>6802</v>
      </c>
      <c r="B6915" s="2" t="str">
        <f>IFERROR(__xludf.DUMMYFUNCTION("GOOGLETRANSLATE(A6915,""en"",""hi"")"),"राजनेता बड़े पैमाने पर एक कार में जाते हैं।")</f>
        <v>राजनेता बड़े पैमाने पर एक कार में जाते हैं।</v>
      </c>
    </row>
    <row r="6916">
      <c r="A6916" s="1" t="s">
        <v>6803</v>
      </c>
      <c r="B6916" s="2" t="str">
        <f>IFERROR(__xludf.DUMMYFUNCTION("GOOGLETRANSLATE(A6916,""en"",""hi"")"),"पशु - जानवरों का राजा")</f>
        <v>पशु - जानवरों का राजा</v>
      </c>
    </row>
    <row r="6917">
      <c r="A6917" s="1" t="s">
        <v>6804</v>
      </c>
      <c r="B6917" s="2" t="str">
        <f>IFERROR(__xludf.DUMMYFUNCTION("GOOGLETRANSLATE(A6917,""en"",""hi"")"),"एक मछली पकड़ने की नाव और घाट के सामने समुद्र तट पर एक लॉन्चिंग ट्रैक्टर।")</f>
        <v>एक मछली पकड़ने की नाव और घाट के सामने समुद्र तट पर एक लॉन्चिंग ट्रैक्टर।</v>
      </c>
    </row>
    <row r="6918">
      <c r="A6918" s="1" t="s">
        <v>6805</v>
      </c>
      <c r="B6918" s="2" t="str">
        <f>IFERROR(__xludf.DUMMYFUNCTION("GOOGLETRANSLATE(A6918,""en"",""hi"")"),"नर्तक भाग के रूप में नए इत्र की लॉन्चिंग पार्टी में भाग लेता है।")</f>
        <v>नर्तक भाग के रूप में नए इत्र की लॉन्चिंग पार्टी में भाग लेता है।</v>
      </c>
    </row>
    <row r="6919">
      <c r="A6919" s="1" t="s">
        <v>6806</v>
      </c>
      <c r="B6919" s="2" t="str">
        <f>IFERROR(__xludf.DUMMYFUNCTION("GOOGLETRANSLATE(A6919,""en"",""hi"")"),"प्रिंस, लय और ब्लूज़ कलाकार, ब्लूज़ कलाकार, और केवल कुछ कार्य दिखाई दे रहे हैं।")</f>
        <v>प्रिंस, लय और ब्लूज़ कलाकार, ब्लूज़ कलाकार, और केवल कुछ कार्य दिखाई दे रहे हैं।</v>
      </c>
    </row>
    <row r="6920">
      <c r="A6920" s="1" t="s">
        <v>6807</v>
      </c>
      <c r="B6920" s="2" t="str">
        <f>IFERROR(__xludf.DUMMYFUNCTION("GOOGLETRANSLATE(A6920,""en"",""hi"")"),"सौर मंडल में पाए गए ग्रह")</f>
        <v>सौर मंडल में पाए गए ग्रह</v>
      </c>
    </row>
    <row r="6921">
      <c r="A6921" s="1" t="s">
        <v>6808</v>
      </c>
      <c r="B6921" s="2" t="str">
        <f>IFERROR(__xludf.DUMMYFUNCTION("GOOGLETRANSLATE(A6921,""en"",""hi"")"),"प्रशंसकों ने अपने फोन और नाम को पकड़ लिया")</f>
        <v>प्रशंसकों ने अपने फोन और नाम को पकड़ लिया</v>
      </c>
    </row>
    <row r="6922">
      <c r="A6922" s="1" t="s">
        <v>6809</v>
      </c>
      <c r="B6922" s="2" t="str">
        <f>IFERROR(__xludf.DUMMYFUNCTION("GOOGLETRANSLATE(A6922,""en"",""hi"")"),"पृष्ठभूमि में शहर के साथ एक बंदरगाह पर पानी भर में देख रहे हैं।")</f>
        <v>पृष्ठभूमि में शहर के साथ एक बंदरगाह पर पानी भर में देख रहे हैं।</v>
      </c>
    </row>
    <row r="6923">
      <c r="A6923" s="1" t="s">
        <v>6810</v>
      </c>
      <c r="B6923" s="2" t="str">
        <f>IFERROR(__xludf.DUMMYFUNCTION("GOOGLETRANSLATE(A6923,""en"",""hi"")"),"एक लाल कालीन उज्ज्वल प्रकाश और सार पृष्ठभूमि के साथ कहीं भी रोमांचक है")</f>
        <v>एक लाल कालीन उज्ज्वल प्रकाश और सार पृष्ठभूमि के साथ कहीं भी रोमांचक है</v>
      </c>
    </row>
    <row r="6924">
      <c r="A6924" s="1" t="s">
        <v>6811</v>
      </c>
      <c r="B6924" s="2" t="str">
        <f>IFERROR(__xludf.DUMMYFUNCTION("GOOGLETRANSLATE(A6924,""en"",""hi"")"),"जवान आदमी जमे हुए झील पर नृत्य करता है")</f>
        <v>जवान आदमी जमे हुए झील पर नृत्य करता है</v>
      </c>
    </row>
    <row r="6925">
      <c r="A6925" s="1" t="s">
        <v>6812</v>
      </c>
      <c r="B6925" s="2" t="str">
        <f>IFERROR(__xludf.DUMMYFUNCTION("GOOGLETRANSLATE(A6925,""en"",""hi"")"),"छोटे बच्चे बच्चों की शुरूआत गतिविधियों में भाग लेते हैं।")</f>
        <v>छोटे बच्चे बच्चों की शुरूआत गतिविधियों में भाग लेते हैं।</v>
      </c>
    </row>
    <row r="6926">
      <c r="A6926" s="1" t="s">
        <v>6813</v>
      </c>
      <c r="B6926" s="2" t="str">
        <f>IFERROR(__xludf.DUMMYFUNCTION("GOOGLETRANSLATE(A6926,""en"",""hi"")"),"ये विशेष बेमेल मोजे ग्रे, काले और सफेद के रंगों के साथ बुनाई हैं।")</f>
        <v>ये विशेष बेमेल मोजे ग्रे, काले और सफेद के रंगों के साथ बुनाई हैं।</v>
      </c>
    </row>
    <row r="6927">
      <c r="A6927" s="1" t="s">
        <v>6814</v>
      </c>
      <c r="B6927" s="2" t="str">
        <f>IFERROR(__xludf.DUMMYFUNCTION("GOOGLETRANSLATE(A6927,""en"",""hi"")"),"एक छुट्टी किराये पर भोजन कक्ष")</f>
        <v>एक छुट्टी किराये पर भोजन कक्ष</v>
      </c>
    </row>
    <row r="6928">
      <c r="A6928" s="1" t="s">
        <v>6815</v>
      </c>
      <c r="B6928" s="2" t="str">
        <f>IFERROR(__xludf.DUMMYFUNCTION("GOOGLETRANSLATE(A6928,""en"",""hi"")"),"टीम संकट में एक व्यक्ति को जवाब देती है")</f>
        <v>टीम संकट में एक व्यक्ति को जवाब देती है</v>
      </c>
    </row>
    <row r="6929">
      <c r="A6929" s="1" t="s">
        <v>6816</v>
      </c>
      <c r="B6929" s="2" t="str">
        <f>IFERROR(__xludf.DUMMYFUNCTION("GOOGLETRANSLATE(A6929,""en"",""hi"")"),"बारिश में व्यक्ति")</f>
        <v>बारिश में व्यक्ति</v>
      </c>
    </row>
    <row r="6930">
      <c r="A6930" s="1" t="s">
        <v>6817</v>
      </c>
      <c r="B6930" s="2" t="str">
        <f>IFERROR(__xludf.DUMMYFUNCTION("GOOGLETRANSLATE(A6930,""en"",""hi"")"),"कविता पुस्तक के पेड़ों पर ध्यान केंद्रित करने वाली गतिविधियों की एक अच्छी सूची!")</f>
        <v>कविता पुस्तक के पेड़ों पर ध्यान केंद्रित करने वाली गतिविधियों की एक अच्छी सूची!</v>
      </c>
    </row>
    <row r="6931">
      <c r="A6931" s="1" t="s">
        <v>6818</v>
      </c>
      <c r="B6931" s="2" t="str">
        <f>IFERROR(__xludf.DUMMYFUNCTION("GOOGLETRANSLATE(A6931,""en"",""hi"")"),"एक बहुत बारिश के दिन, एक विमान खिड़की के माध्यम से एक हवाई अड्डे के रनवे का एक दृश्य")</f>
        <v>एक बहुत बारिश के दिन, एक विमान खिड़की के माध्यम से एक हवाई अड्डे के रनवे का एक दृश्य</v>
      </c>
    </row>
    <row r="6932">
      <c r="A6932" s="1" t="s">
        <v>6819</v>
      </c>
      <c r="B6932" s="2" t="str">
        <f>IFERROR(__xludf.DUMMYFUNCTION("GOOGLETRANSLATE(A6932,""en"",""hi"")"),"हमारी नई अनदेखी से हमारी पिछली स्थिति पर वापस देख रहे हैं।")</f>
        <v>हमारी नई अनदेखी से हमारी पिछली स्थिति पर वापस देख रहे हैं।</v>
      </c>
    </row>
    <row r="6933">
      <c r="A6933" s="1" t="s">
        <v>6820</v>
      </c>
      <c r="B6933" s="2" t="str">
        <f>IFERROR(__xludf.DUMMYFUNCTION("GOOGLETRANSLATE(A6933,""en"",""hi"")"),"मानचित्र हमले की साइट दिखा रहा है।")</f>
        <v>मानचित्र हमले की साइट दिखा रहा है।</v>
      </c>
    </row>
    <row r="6934">
      <c r="A6934" s="1" t="s">
        <v>6821</v>
      </c>
      <c r="B6934" s="2" t="str">
        <f>IFERROR(__xludf.DUMMYFUNCTION("GOOGLETRANSLATE(A6934,""en"",""hi"")"),"पर्यटक आकर्षण में बगीचे के रास्ते पर एक हेज को विभाजित करने वाला व्यक्ति।")</f>
        <v>पर्यटक आकर्षण में बगीचे के रास्ते पर एक हेज को विभाजित करने वाला व्यक्ति।</v>
      </c>
    </row>
    <row r="6935">
      <c r="A6935" s="1" t="s">
        <v>6822</v>
      </c>
      <c r="B6935" s="2" t="str">
        <f>IFERROR(__xludf.DUMMYFUNCTION("GOOGLETRANSLATE(A6935,""en"",""hi"")"),"बास्केटबॉल खिलाड़ी धीमी गति में एक खाली कार पार्क में रात में गेंद को कताई")</f>
        <v>बास्केटबॉल खिलाड़ी धीमी गति में एक खाली कार पार्क में रात में गेंद को कताई</v>
      </c>
    </row>
    <row r="6936">
      <c r="A6936" s="1" t="s">
        <v>6823</v>
      </c>
      <c r="B6936" s="2" t="str">
        <f>IFERROR(__xludf.DUMMYFUNCTION("GOOGLETRANSLATE(A6936,""en"",""hi"")"),"नाश्ता करने वाली एक वरिष्ठ महिला का पोर्ट्रेट")</f>
        <v>नाश्ता करने वाली एक वरिष्ठ महिला का पोर्ट्रेट</v>
      </c>
    </row>
    <row r="6937">
      <c r="A6937" s="1" t="s">
        <v>6824</v>
      </c>
      <c r="B6937" s="2" t="str">
        <f>IFERROR(__xludf.DUMMYFUNCTION("GOOGLETRANSLATE(A6937,""en"",""hi"")"),"एक दूसरे के वेक्टर को देखने के लिए लड़के और लड़की का सामना करना पड़ता है")</f>
        <v>एक दूसरे के वेक्टर को देखने के लिए लड़के और लड़की का सामना करना पड़ता है</v>
      </c>
    </row>
    <row r="6938">
      <c r="A6938" s="1" t="s">
        <v>6825</v>
      </c>
      <c r="B6938" s="2" t="str">
        <f>IFERROR(__xludf.DUMMYFUNCTION("GOOGLETRANSLATE(A6938,""en"",""hi"")"),"बाइबिल के अनुसार शादी के छल्ले")</f>
        <v>बाइबिल के अनुसार शादी के छल्ले</v>
      </c>
    </row>
    <row r="6939">
      <c r="A6939" s="1" t="s">
        <v>6826</v>
      </c>
      <c r="B6939" s="2" t="str">
        <f>IFERROR(__xludf.DUMMYFUNCTION("GOOGLETRANSLATE(A6939,""en"",""hi"")"),"संस्कृति से प्रेरित एक सहयोगी ब्रांडिंग और पैकेजिंग परियोजना।")</f>
        <v>संस्कृति से प्रेरित एक सहयोगी ब्रांडिंग और पैकेजिंग परियोजना।</v>
      </c>
    </row>
    <row r="6940">
      <c r="A6940" s="1" t="s">
        <v>6827</v>
      </c>
      <c r="B6940" s="2" t="str">
        <f>IFERROR(__xludf.DUMMYFUNCTION("GOOGLETRANSLATE(A6940,""en"",""hi"")"),"फेरी आती है क्योंकि चालक दल भारी लाइन राख फेंकता है")</f>
        <v>फेरी आती है क्योंकि चालक दल भारी लाइन राख फेंकता है</v>
      </c>
    </row>
    <row r="6941">
      <c r="A6941" s="1" t="s">
        <v>6828</v>
      </c>
      <c r="B6941" s="2" t="str">
        <f>IFERROR(__xludf.DUMMYFUNCTION("GOOGLETRANSLATE(A6941,""en"",""hi"")"),"इन भरे हुए मीठे आलू में प्रति सेवा प्रोटीन का ग्राम होता है।")</f>
        <v>इन भरे हुए मीठे आलू में प्रति सेवा प्रोटीन का ग्राम होता है।</v>
      </c>
    </row>
    <row r="6942">
      <c r="A6942" s="1" t="s">
        <v>6829</v>
      </c>
      <c r="B6942" s="2" t="str">
        <f>IFERROR(__xludf.DUMMYFUNCTION("GOOGLETRANSLATE(A6942,""en"",""hi"")"),"रंगीन फर्नीचर और दीवारों पर बच्चों के चित्रों के साथ कक्षा में मुस्कुराते हुए शिक्षक")</f>
        <v>रंगीन फर्नीचर और दीवारों पर बच्चों के चित्रों के साथ कक्षा में मुस्कुराते हुए शिक्षक</v>
      </c>
    </row>
    <row r="6943">
      <c r="A6943" s="1" t="s">
        <v>6830</v>
      </c>
      <c r="B6943" s="2" t="str">
        <f>IFERROR(__xludf.DUMMYFUNCTION("GOOGLETRANSLATE(A6943,""en"",""hi"")"),"यह आश्चर्यजनक एटलस मुद्रित किया गया था")</f>
        <v>यह आश्चर्यजनक एटलस मुद्रित किया गया था</v>
      </c>
    </row>
    <row r="6944">
      <c r="A6944" s="1" t="s">
        <v>6831</v>
      </c>
      <c r="B6944" s="2" t="str">
        <f>IFERROR(__xludf.DUMMYFUNCTION("GOOGLETRANSLATE(A6944,""en"",""hi"")"),"संगीतकार आयोजित पुरस्कारों के दौरान ऑनस्टेज करता है")</f>
        <v>संगीतकार आयोजित पुरस्कारों के दौरान ऑनस्टेज करता है</v>
      </c>
    </row>
    <row r="6945">
      <c r="A6945" s="1" t="s">
        <v>6832</v>
      </c>
      <c r="B6945" s="2" t="str">
        <f>IFERROR(__xludf.DUMMYFUNCTION("GOOGLETRANSLATE(A6945,""en"",""hi"")"),"ब्रिज लोन रेलवे लाइन है जो भारी समुद्र पर निर्मित है")</f>
        <v>ब्रिज लोन रेलवे लाइन है जो भारी समुद्र पर निर्मित है</v>
      </c>
    </row>
    <row r="6946">
      <c r="A6946" s="1" t="s">
        <v>6833</v>
      </c>
      <c r="B6946" s="2" t="str">
        <f>IFERROR(__xludf.DUMMYFUNCTION("GOOGLETRANSLATE(A6946,""en"",""hi"")"),"एक कद्दू पर लड़की ड्राइंग")</f>
        <v>एक कद्दू पर लड़की ड्राइंग</v>
      </c>
    </row>
    <row r="6947">
      <c r="A6947" s="1" t="s">
        <v>6834</v>
      </c>
      <c r="B6947" s="2" t="str">
        <f>IFERROR(__xludf.DUMMYFUNCTION("GOOGLETRANSLATE(A6947,""en"",""hi"")"),"हड़ताली डिजाइन के साथ छोटे सिरेमिक जग।")</f>
        <v>हड़ताली डिजाइन के साथ छोटे सिरेमिक जग।</v>
      </c>
    </row>
    <row r="6948">
      <c r="A6948" s="1" t="s">
        <v>6835</v>
      </c>
      <c r="B6948" s="2" t="str">
        <f>IFERROR(__xludf.DUMMYFUNCTION("GOOGLETRANSLATE(A6948,""en"",""hi"")"),"फुटबॉलर ने अपने घुटने को पकड़ लिया")</f>
        <v>फुटबॉलर ने अपने घुटने को पकड़ लिया</v>
      </c>
    </row>
    <row r="6949">
      <c r="A6949" s="1" t="s">
        <v>6836</v>
      </c>
      <c r="B6949" s="2" t="str">
        <f>IFERROR(__xludf.DUMMYFUNCTION("GOOGLETRANSLATE(A6949,""en"",""hi"")"),"सफेद पृष्ठभूमि पर आइकन वेक्टर चित्रण।")</f>
        <v>सफेद पृष्ठभूमि पर आइकन वेक्टर चित्रण।</v>
      </c>
    </row>
    <row r="6950">
      <c r="A6950" s="1" t="s">
        <v>6837</v>
      </c>
      <c r="B6950" s="2" t="str">
        <f>IFERROR(__xludf.DUMMYFUNCTION("GOOGLETRANSLATE(A6950,""en"",""hi"")"),"अमेरिकी फुटबॉल खिलाड़ी स्पोर्ट्स टीम के खिलाफ चौथी तिमाही में देर से सत्रों को छोड़ देता है")</f>
        <v>अमेरिकी फुटबॉल खिलाड़ी स्पोर्ट्स टीम के खिलाफ चौथी तिमाही में देर से सत्रों को छोड़ देता है</v>
      </c>
    </row>
    <row r="6951">
      <c r="A6951" s="1" t="s">
        <v>6838</v>
      </c>
      <c r="B6951" s="2" t="str">
        <f>IFERROR(__xludf.DUMMYFUNCTION("GOOGLETRANSLATE(A6951,""en"",""hi"")"),"व्यक्ति मैच के दौर के दौरान एक पास लेता है।")</f>
        <v>व्यक्ति मैच के दौर के दौरान एक पास लेता है।</v>
      </c>
    </row>
    <row r="6952">
      <c r="A6952" s="1" t="s">
        <v>6839</v>
      </c>
      <c r="B6952" s="2" t="str">
        <f>IFERROR(__xludf.DUMMYFUNCTION("GOOGLETRANSLATE(A6952,""en"",""hi"")"),"क्या आप अपनी सर्दियों की शादी में आस्तीन वाले गाउन पहन सकते हैं, या क्या? हम हाँ कहते हैं।")</f>
        <v>क्या आप अपनी सर्दियों की शादी में आस्तीन वाले गाउन पहन सकते हैं, या क्या? हम हाँ कहते हैं।</v>
      </c>
    </row>
    <row r="6953">
      <c r="A6953" s="1" t="s">
        <v>6840</v>
      </c>
      <c r="B6953" s="2" t="str">
        <f>IFERROR(__xludf.DUMMYFUNCTION("GOOGLETRANSLATE(A6953,""en"",""hi"")"),"एक कपड़े की वास्तविक संरचना के साथ ध्वज")</f>
        <v>एक कपड़े की वास्तविक संरचना के साथ ध्वज</v>
      </c>
    </row>
    <row r="6954">
      <c r="A6954" s="1" t="s">
        <v>6841</v>
      </c>
      <c r="B6954" s="2" t="str">
        <f>IFERROR(__xludf.DUMMYFUNCTION("GOOGLETRANSLATE(A6954,""en"",""hi"")"),"एक सिर का विस्तृत 3 डी मॉडल")</f>
        <v>एक सिर का विस्तृत 3 डी मॉडल</v>
      </c>
    </row>
    <row r="6955">
      <c r="A6955" s="1" t="s">
        <v>6842</v>
      </c>
      <c r="B6955" s="2" t="str">
        <f>IFERROR(__xludf.DUMMYFUNCTION("GOOGLETRANSLATE(A6955,""en"",""hi"")"),"एक आदमी हरे मैदान पर चलता है")</f>
        <v>एक आदमी हरे मैदान पर चलता है</v>
      </c>
    </row>
    <row r="6956">
      <c r="A6956" s="1" t="s">
        <v>6843</v>
      </c>
      <c r="B6956" s="2" t="str">
        <f>IFERROR(__xludf.DUMMYFUNCTION("GOOGLETRANSLATE(A6956,""en"",""hi"")"),"सूर्यास्त रात का उद्घाटन संगीत है। व्यक्ति")</f>
        <v>सूर्यास्त रात का उद्घाटन संगीत है। व्यक्ति</v>
      </c>
    </row>
    <row r="6957">
      <c r="A6957" s="1" t="s">
        <v>6844</v>
      </c>
      <c r="B6957" s="2" t="str">
        <f>IFERROR(__xludf.DUMMYFUNCTION("GOOGLETRANSLATE(A6957,""en"",""hi"")"),"शैंपेन की एक बोतल की सुंदर तस्वीर")</f>
        <v>शैंपेन की एक बोतल की सुंदर तस्वीर</v>
      </c>
    </row>
    <row r="6958">
      <c r="A6958" s="1" t="s">
        <v>6845</v>
      </c>
      <c r="B6958" s="2" t="str">
        <f>IFERROR(__xludf.DUMMYFUNCTION("GOOGLETRANSLATE(A6958,""en"",""hi"")"),"अपनी आंख को बाइक पर रखें!")</f>
        <v>अपनी आंख को बाइक पर रखें!</v>
      </c>
    </row>
    <row r="6959">
      <c r="A6959" s="1" t="s">
        <v>6846</v>
      </c>
      <c r="B6959" s="2" t="str">
        <f>IFERROR(__xludf.DUMMYFUNCTION("GOOGLETRANSLATE(A6959,""en"",""hi"")"),"फायरफाइटर्स एक बॉयलर विस्फोट के बाद युद्ध के दौरान आग लगाने और आग लगाने के लिए एक हताश बोली में स्थानीय लोगों के साथ काम करते हैं")</f>
        <v>फायरफाइटर्स एक बॉयलर विस्फोट के बाद युद्ध के दौरान आग लगाने और आग लगाने के लिए एक हताश बोली में स्थानीय लोगों के साथ काम करते हैं</v>
      </c>
    </row>
    <row r="6960">
      <c r="A6960" s="1" t="s">
        <v>6847</v>
      </c>
      <c r="B6960" s="2" t="str">
        <f>IFERROR(__xludf.DUMMYFUNCTION("GOOGLETRANSLATE(A6960,""en"",""hi"")"),"बास्केटबॉल प्लेयर # एक खुले scrimmage के दौरान एक नाटक चलाता है।")</f>
        <v>बास्केटबॉल प्लेयर # एक खुले scrimmage के दौरान एक नाटक चलाता है।</v>
      </c>
    </row>
    <row r="6961">
      <c r="A6961" s="1" t="s">
        <v>1054</v>
      </c>
      <c r="B6961" s="2" t="str">
        <f>IFERROR(__xludf.DUMMYFUNCTION("GOOGLETRANSLATE(A6961,""en"",""hi"")"),"अभिनेता प्रीमियर पर पहुंचते हैं।")</f>
        <v>अभिनेता प्रीमियर पर पहुंचते हैं।</v>
      </c>
    </row>
    <row r="6962">
      <c r="A6962" s="1" t="s">
        <v>6848</v>
      </c>
      <c r="B6962" s="2" t="str">
        <f>IFERROR(__xludf.DUMMYFUNCTION("GOOGLETRANSLATE(A6962,""en"",""hi"")"),"रंगीन नियॉन संकेतों से भरी दीवार खुदरा स्टोर में प्रदर्शित होती है।")</f>
        <v>रंगीन नियॉन संकेतों से भरी दीवार खुदरा स्टोर में प्रदर्शित होती है।</v>
      </c>
    </row>
    <row r="6963">
      <c r="A6963" s="1" t="s">
        <v>6849</v>
      </c>
      <c r="B6963" s="2" t="str">
        <f>IFERROR(__xludf.DUMMYFUNCTION("GOOGLETRANSLATE(A6963,""en"",""hi"")"),"लोगों से शादी के उपहार के साथ महान व्यक्ति।")</f>
        <v>लोगों से शादी के उपहार के साथ महान व्यक्ति।</v>
      </c>
    </row>
    <row r="6964">
      <c r="A6964" s="1" t="s">
        <v>6850</v>
      </c>
      <c r="B6964" s="2" t="str">
        <f>IFERROR(__xludf.DUMMYFUNCTION("GOOGLETRANSLATE(A6964,""en"",""hi"")"),"इन मिनी व्यवहारों को अवयवों की आवश्यकता होती है - प्रेट्ज़ेल, ब्रांड, और कैंडी आंखें।")</f>
        <v>इन मिनी व्यवहारों को अवयवों की आवश्यकता होती है - प्रेट्ज़ेल, ब्रांड, और कैंडी आंखें।</v>
      </c>
    </row>
    <row r="6965">
      <c r="A6965" s="1" t="s">
        <v>6851</v>
      </c>
      <c r="B6965" s="2" t="str">
        <f>IFERROR(__xludf.DUMMYFUNCTION("GOOGLETRANSLATE(A6965,""en"",""hi"")"),"एल्यूमीनियम पहियों के साथ सभी इलाके")</f>
        <v>एल्यूमीनियम पहियों के साथ सभी इलाके</v>
      </c>
    </row>
    <row r="6966">
      <c r="A6966" s="1" t="s">
        <v>6852</v>
      </c>
      <c r="B6966" s="2" t="str">
        <f>IFERROR(__xludf.DUMMYFUNCTION("GOOGLETRANSLATE(A6966,""en"",""hi"")"),"कुत्ते एक खिड़की से बाहर देख रहे हैं")</f>
        <v>कुत्ते एक खिड़की से बाहर देख रहे हैं</v>
      </c>
    </row>
    <row r="6967">
      <c r="A6967" s="1" t="s">
        <v>6853</v>
      </c>
      <c r="B6967" s="2" t="str">
        <f>IFERROR(__xludf.DUMMYFUNCTION("GOOGLETRANSLATE(A6967,""en"",""hi"")"),"एक और पोस्टर एक दशक बाद")</f>
        <v>एक और पोस्टर एक दशक बाद</v>
      </c>
    </row>
    <row r="6968">
      <c r="A6968" s="1" t="s">
        <v>6854</v>
      </c>
      <c r="B6968" s="2" t="str">
        <f>IFERROR(__xludf.DUMMYFUNCTION("GOOGLETRANSLATE(A6968,""en"",""hi"")"),"अभिनेता और अभिनेता एनीमेशन फिल्म के प्रीमियर में भाग लेते हैं।")</f>
        <v>अभिनेता और अभिनेता एनीमेशन फिल्म के प्रीमियर में भाग लेते हैं।</v>
      </c>
    </row>
    <row r="6969">
      <c r="A6969" s="1" t="s">
        <v>6855</v>
      </c>
      <c r="B6969" s="2" t="str">
        <f>IFERROR(__xludf.DUMMYFUNCTION("GOOGLETRANSLATE(A6969,""en"",""hi"")"),"संपादन पर अमेरिकी राज्य पर पुल")</f>
        <v>संपादन पर अमेरिकी राज्य पर पुल</v>
      </c>
    </row>
    <row r="6970">
      <c r="A6970" s="1" t="s">
        <v>2591</v>
      </c>
      <c r="B6970" s="2" t="str">
        <f>IFERROR(__xludf.DUMMYFUNCTION("GOOGLETRANSLATE(A6970,""en"",""hi"")"),"सड़क का अंत")</f>
        <v>सड़क का अंत</v>
      </c>
    </row>
    <row r="6971">
      <c r="A6971" s="1" t="s">
        <v>6856</v>
      </c>
      <c r="B6971" s="2" t="str">
        <f>IFERROR(__xludf.DUMMYFUNCTION("GOOGLETRANSLATE(A6971,""en"",""hi"")"),"दर्शकों के सदस्य व्यक्ति शो के लिए स्टंप के रूप में खुश हैं।")</f>
        <v>दर्शकों के सदस्य व्यक्ति शो के लिए स्टंप के रूप में खुश हैं।</v>
      </c>
    </row>
    <row r="6972">
      <c r="A6972" s="1" t="s">
        <v>6857</v>
      </c>
      <c r="B6972" s="2" t="str">
        <f>IFERROR(__xludf.DUMMYFUNCTION("GOOGLETRANSLATE(A6972,""en"",""hi"")"),"एक ट्रेन मंच पर इंतजार कर रही है")</f>
        <v>एक ट्रेन मंच पर इंतजार कर रही है</v>
      </c>
    </row>
    <row r="6973">
      <c r="A6973" s="1" t="s">
        <v>6858</v>
      </c>
      <c r="B6973" s="2" t="str">
        <f>IFERROR(__xludf.DUMMYFUNCTION("GOOGLETRANSLATE(A6973,""en"",""hi"")"),"मुबारक मुस्कुराते हुए काले लड़के को अपने बड़े भाई के साथ शरद ऋतु पार्क में एक बाइक की सवारी करना")</f>
        <v>मुबारक मुस्कुराते हुए काले लड़के को अपने बड़े भाई के साथ शरद ऋतु पार्क में एक बाइक की सवारी करना</v>
      </c>
    </row>
    <row r="6974">
      <c r="A6974" s="1" t="s">
        <v>6859</v>
      </c>
      <c r="B6974" s="2" t="str">
        <f>IFERROR(__xludf.DUMMYFUNCTION("GOOGLETRANSLATE(A6974,""en"",""hi"")"),"यह परिवार क्रिसमस की सुबह दिखाया गया।")</f>
        <v>यह परिवार क्रिसमस की सुबह दिखाया गया।</v>
      </c>
    </row>
    <row r="6975">
      <c r="A6975" s="1" t="s">
        <v>6860</v>
      </c>
      <c r="B6975" s="2" t="str">
        <f>IFERROR(__xludf.DUMMYFUNCTION("GOOGLETRANSLATE(A6975,""en"",""hi"")"),"एक लैगून से आकाश का दृश्य")</f>
        <v>एक लैगून से आकाश का दृश्य</v>
      </c>
    </row>
    <row r="6976">
      <c r="A6976" s="1" t="s">
        <v>6861</v>
      </c>
      <c r="B6976" s="2" t="str">
        <f>IFERROR(__xludf.DUMMYFUNCTION("GOOGLETRANSLATE(A6976,""en"",""hi"")"),"एक नक्शा एक शहर को चिह्नित करता है।")</f>
        <v>एक नक्शा एक शहर को चिह्नित करता है।</v>
      </c>
    </row>
    <row r="6977">
      <c r="A6977" s="1" t="s">
        <v>6862</v>
      </c>
      <c r="B6977" s="2" t="str">
        <f>IFERROR(__xludf.DUMMYFUNCTION("GOOGLETRANSLATE(A6977,""en"",""hi"")"),"एक जवान आदमी जंगल में चारों ओर देखता है क्योंकि वह इसके माध्यम से बढ़ता है।")</f>
        <v>एक जवान आदमी जंगल में चारों ओर देखता है क्योंकि वह इसके माध्यम से बढ़ता है।</v>
      </c>
    </row>
    <row r="6978">
      <c r="A6978" s="1" t="s">
        <v>6863</v>
      </c>
      <c r="B6978" s="2" t="str">
        <f>IFERROR(__xludf.DUMMYFUNCTION("GOOGLETRANSLATE(A6978,""en"",""hi"")"),"एक लड़का बधाई का इशारा करता है")</f>
        <v>एक लड़का बधाई का इशारा करता है</v>
      </c>
    </row>
    <row r="6979">
      <c r="A6979" s="1" t="s">
        <v>6864</v>
      </c>
      <c r="B6979" s="2" t="str">
        <f>IFERROR(__xludf.DUMMYFUNCTION("GOOGLETRANSLATE(A6979,""en"",""hi"")"),"कार्टून लड़की अपने दांतों को ब्रश।")</f>
        <v>कार्टून लड़की अपने दांतों को ब्रश।</v>
      </c>
    </row>
    <row r="6980">
      <c r="A6980" s="1" t="s">
        <v>6865</v>
      </c>
      <c r="B6980" s="2" t="str">
        <f>IFERROR(__xludf.DUMMYFUNCTION("GOOGLETRANSLATE(A6980,""en"",""hi"")"),"एक क्लिक करने योग्य मानचित्र अपने राज्यों और संघीय राजधानी क्षेत्र का प्रदर्शन।")</f>
        <v>एक क्लिक करने योग्य मानचित्र अपने राज्यों और संघीय राजधानी क्षेत्र का प्रदर्शन।</v>
      </c>
    </row>
    <row r="6981">
      <c r="A6981" s="1" t="s">
        <v>6866</v>
      </c>
      <c r="B6981" s="2" t="str">
        <f>IFERROR(__xludf.DUMMYFUNCTION("GOOGLETRANSLATE(A6981,""en"",""hi"")"),"गुलाबी - बालियों की एक जोड़ी के साथ ग्रीन गोल्ड टोन कॉपर पर्ल हार")</f>
        <v>गुलाबी - बालियों की एक जोड़ी के साथ ग्रीन गोल्ड टोन कॉपर पर्ल हार</v>
      </c>
    </row>
    <row r="6982">
      <c r="A6982" s="1" t="s">
        <v>6867</v>
      </c>
      <c r="B6982" s="2" t="str">
        <f>IFERROR(__xludf.DUMMYFUNCTION("GOOGLETRANSLATE(A6982,""en"",""hi"")"),"वनस्पति उद्यानों पर पुल पर वेडिंग युगल")</f>
        <v>वनस्पति उद्यानों पर पुल पर वेडिंग युगल</v>
      </c>
    </row>
    <row r="6983">
      <c r="A6983" s="1" t="s">
        <v>6868</v>
      </c>
      <c r="B6983" s="2" t="str">
        <f>IFERROR(__xludf.DUMMYFUNCTION("GOOGLETRANSLATE(A6983,""en"",""hi"")"),"एयरमेन, विमान मॉडल पर काम करते हैं")</f>
        <v>एयरमेन, विमान मॉडल पर काम करते हैं</v>
      </c>
    </row>
    <row r="6984">
      <c r="A6984" s="1" t="s">
        <v>6869</v>
      </c>
      <c r="B6984" s="2" t="str">
        <f>IFERROR(__xludf.DUMMYFUNCTION("GOOGLETRANSLATE(A6984,""en"",""hi"")"),"शुद्ध: डिजाइन द्वारा नई रसोई")</f>
        <v>शुद्ध: डिजाइन द्वारा नई रसोई</v>
      </c>
    </row>
    <row r="6985">
      <c r="A6985" s="1" t="s">
        <v>6870</v>
      </c>
      <c r="B6985" s="2" t="str">
        <f>IFERROR(__xludf.DUMMYFUNCTION("GOOGLETRANSLATE(A6985,""en"",""hi"")"),"विकलांग किशोर लड़की एक व्हीलचेयर में बैठी, एक खिड़की से टकटकी")</f>
        <v>विकलांग किशोर लड़की एक व्हीलचेयर में बैठी, एक खिड़की से टकटकी</v>
      </c>
    </row>
    <row r="6986">
      <c r="A6986" s="1" t="s">
        <v>6871</v>
      </c>
      <c r="B6986" s="2" t="str">
        <f>IFERROR(__xludf.DUMMYFUNCTION("GOOGLETRANSLATE(A6986,""en"",""hi"")"),"एक भूरा कुत्ता प्रकृति में देख रहा है")</f>
        <v>एक भूरा कुत्ता प्रकृति में देख रहा है</v>
      </c>
    </row>
    <row r="6987">
      <c r="A6987" s="1" t="s">
        <v>6872</v>
      </c>
      <c r="B6987" s="2" t="str">
        <f>IFERROR(__xludf.DUMMYFUNCTION("GOOGLETRANSLATE(A6987,""en"",""hi"")"),"बेंच ने टीम की 100 वीं जीत के दौरान एक टोकरी का जश्न मनाने के रूप में उभरा।")</f>
        <v>बेंच ने टीम की 100 वीं जीत के दौरान एक टोकरी का जश्न मनाने के रूप में उभरा।</v>
      </c>
    </row>
    <row r="6988">
      <c r="A6988" s="1" t="s">
        <v>6873</v>
      </c>
      <c r="B6988" s="2" t="str">
        <f>IFERROR(__xludf.DUMMYFUNCTION("GOOGLETRANSLATE(A6988,""en"",""hi"")"),"शरद ऋतु में एक अंधेरे जंगल में पैनिंग शॉट")</f>
        <v>शरद ऋतु में एक अंधेरे जंगल में पैनिंग शॉट</v>
      </c>
    </row>
    <row r="6989">
      <c r="A6989" s="1" t="s">
        <v>6874</v>
      </c>
      <c r="B6989" s="2" t="str">
        <f>IFERROR(__xludf.DUMMYFUNCTION("GOOGLETRANSLATE(A6989,""en"",""hi"")"),"एक फायरप्लेस में जलते हुए लकड़ी के लॉग के साथ सुंदर आग की समय चूक")</f>
        <v>एक फायरप्लेस में जलते हुए लकड़ी के लॉग के साथ सुंदर आग की समय चूक</v>
      </c>
    </row>
    <row r="6990">
      <c r="A6990" s="1" t="s">
        <v>6875</v>
      </c>
      <c r="B6990" s="2" t="str">
        <f>IFERROR(__xludf.DUMMYFUNCTION("GOOGLETRANSLATE(A6990,""en"",""hi"")"),"फैशन व्यवसाय के लिए एक विज्ञापन में व्यक्ति।")</f>
        <v>फैशन व्यवसाय के लिए एक विज्ञापन में व्यक्ति।</v>
      </c>
    </row>
    <row r="6991">
      <c r="A6991" s="1" t="s">
        <v>6876</v>
      </c>
      <c r="B6991" s="2" t="str">
        <f>IFERROR(__xludf.DUMMYFUNCTION("GOOGLETRANSLATE(A6991,""en"",""hi"")"),"ओवन स्टॉक फोटो से जिंजरब्रेड कुकीज़ से बाहर निकलने वाली महिला")</f>
        <v>ओवन स्टॉक फोटो से जिंजरब्रेड कुकीज़ से बाहर निकलने वाली महिला</v>
      </c>
    </row>
    <row r="6992">
      <c r="A6992" s="1" t="s">
        <v>6877</v>
      </c>
      <c r="B6992" s="2" t="str">
        <f>IFERROR(__xludf.DUMMYFUNCTION("GOOGLETRANSLATE(A6992,""en"",""hi"")"),"एक हेलोवीन पार्टी का निमंत्रण")</f>
        <v>एक हेलोवीन पार्टी का निमंत्रण</v>
      </c>
    </row>
    <row r="6993">
      <c r="A6993" s="1" t="s">
        <v>6878</v>
      </c>
      <c r="B6993" s="2" t="str">
        <f>IFERROR(__xludf.DUMMYFUNCTION("GOOGLETRANSLATE(A6993,""en"",""hi"")"),"मैच से पहले एक शहर")</f>
        <v>मैच से पहले एक शहर</v>
      </c>
    </row>
    <row r="6994">
      <c r="A6994" s="1" t="s">
        <v>6879</v>
      </c>
      <c r="B6994" s="2" t="str">
        <f>IFERROR(__xludf.DUMMYFUNCTION("GOOGLETRANSLATE(A6994,""en"",""hi"")"),"एक काले रंग की पृष्ठभूमि पर पानी में नींबू फल")</f>
        <v>एक काले रंग की पृष्ठभूमि पर पानी में नींबू फल</v>
      </c>
    </row>
    <row r="6995">
      <c r="A6995" s="1" t="s">
        <v>6880</v>
      </c>
      <c r="B6995" s="2" t="str">
        <f>IFERROR(__xludf.DUMMYFUNCTION("GOOGLETRANSLATE(A6995,""en"",""hi"")"),"मैं तुम्हें रेत में लिखा प्यार करता हूँ")</f>
        <v>मैं तुम्हें रेत में लिखा प्यार करता हूँ</v>
      </c>
    </row>
    <row r="6996">
      <c r="A6996" s="1" t="s">
        <v>6881</v>
      </c>
      <c r="B6996" s="2" t="str">
        <f>IFERROR(__xludf.DUMMYFUNCTION("GOOGLETRANSLATE(A6996,""en"",""hi"")"),"रीसाइक्लिंग को स्टोर करने के लिए एक साफ प्रतीक्षा के लिए गहरे दराज के लिए हैंडल के साथ डिब्बे जोड़ें")</f>
        <v>रीसाइक्लिंग को स्टोर करने के लिए एक साफ प्रतीक्षा के लिए गहरे दराज के लिए हैंडल के साथ डिब्बे जोड़ें</v>
      </c>
    </row>
    <row r="6997">
      <c r="A6997" s="1" t="s">
        <v>6882</v>
      </c>
      <c r="B6997" s="2" t="str">
        <f>IFERROR(__xludf.DUMMYFUNCTION("GOOGLETRANSLATE(A6997,""en"",""hi"")"),"धीरे-धीरे लेकिन कैमरे के हिस्सों को जोड़ने वाले समांतर केबल पर मजबूती से उठाएं।")</f>
        <v>धीरे-धीरे लेकिन कैमरे के हिस्सों को जोड़ने वाले समांतर केबल पर मजबूती से उठाएं।</v>
      </c>
    </row>
    <row r="6998">
      <c r="A6998" s="1" t="s">
        <v>6883</v>
      </c>
      <c r="B6998" s="2" t="str">
        <f>IFERROR(__xludf.DUMMYFUNCTION("GOOGLETRANSLATE(A6998,""en"",""hi"")"),"यह जेपीईजी छवि - अंगूर और शराब पृष्ठभूमि, मुफ्त डाउनलोड के लिए उपलब्ध है")</f>
        <v>यह जेपीईजी छवि - अंगूर और शराब पृष्ठभूमि, मुफ्त डाउनलोड के लिए उपलब्ध है</v>
      </c>
    </row>
    <row r="6999">
      <c r="A6999" s="1" t="s">
        <v>6884</v>
      </c>
      <c r="B6999" s="2" t="str">
        <f>IFERROR(__xludf.DUMMYFUNCTION("GOOGLETRANSLATE(A6999,""en"",""hi"")"),"एक बहुत संकीर्ण मार्जिन द्वारा जीतने के बाद व्यक्ति और वार्निश अपने स्वर्ण पदक मनाते हैं")</f>
        <v>एक बहुत संकीर्ण मार्जिन द्वारा जीतने के बाद व्यक्ति और वार्निश अपने स्वर्ण पदक मनाते हैं</v>
      </c>
    </row>
    <row r="7000">
      <c r="A7000" s="1" t="s">
        <v>6885</v>
      </c>
      <c r="B7000" s="2" t="str">
        <f>IFERROR(__xludf.DUMMYFUNCTION("GOOGLETRANSLATE(A7000,""en"",""hi"")"),"यहां छिड़काव की उपस्थिति पर ध्यान दें।")</f>
        <v>यहां छिड़काव की उपस्थिति पर ध्यान दें।</v>
      </c>
    </row>
    <row r="7001">
      <c r="A7001" s="1" t="s">
        <v>6886</v>
      </c>
      <c r="B7001" s="2" t="str">
        <f>IFERROR(__xludf.DUMMYFUNCTION("GOOGLETRANSLATE(A7001,""en"",""hi"")"),"हंसमुख स्पीकर व्यवसाय प्रस्तुति")</f>
        <v>हंसमुख स्पीकर व्यवसाय प्रस्तुति</v>
      </c>
    </row>
    <row r="7002">
      <c r="A7002" s="1" t="s">
        <v>6887</v>
      </c>
      <c r="B7002" s="2" t="str">
        <f>IFERROR(__xludf.DUMMYFUNCTION("GOOGLETRANSLATE(A7002,""en"",""hi"")"),"एक आदमी पर्यटक आकर्षण को स्वीप करता है")</f>
        <v>एक आदमी पर्यटक आकर्षण को स्वीप करता है</v>
      </c>
    </row>
    <row r="7003">
      <c r="A7003" s="1" t="s">
        <v>6888</v>
      </c>
      <c r="B7003" s="2" t="str">
        <f>IFERROR(__xludf.DUMMYFUNCTION("GOOGLETRANSLATE(A7003,""en"",""hi"")"),"दुनिया भर से महिलाओं और टैटू कलाकारों के लिए टैटू विचार!")</f>
        <v>दुनिया भर से महिलाओं और टैटू कलाकारों के लिए टैटू विचार!</v>
      </c>
    </row>
    <row r="7004">
      <c r="A7004" s="1" t="s">
        <v>6889</v>
      </c>
      <c r="B7004" s="2" t="str">
        <f>IFERROR(__xludf.DUMMYFUNCTION("GOOGLETRANSLATE(A7004,""en"",""hi"")"),"एक तार में बना प्लास्टिक की बोतलें पुनर्नवीनीकरण।")</f>
        <v>एक तार में बना प्लास्टिक की बोतलें पुनर्नवीनीकरण।</v>
      </c>
    </row>
    <row r="7005">
      <c r="A7005" s="1" t="s">
        <v>6890</v>
      </c>
      <c r="B7005" s="2" t="str">
        <f>IFERROR(__xludf.DUMMYFUNCTION("GOOGLETRANSLATE(A7005,""en"",""hi"")"),"समुद्र के ऊपर स्टिल्ट पर पानी की सतह, उष्णकटिबंधीय बंगला और रेस्तरां से")</f>
        <v>समुद्र के ऊपर स्टिल्ट पर पानी की सतह, उष्णकटिबंधीय बंगला और रेस्तरां से</v>
      </c>
    </row>
    <row r="7006">
      <c r="A7006" s="1" t="s">
        <v>6891</v>
      </c>
      <c r="B7006" s="2" t="str">
        <f>IFERROR(__xludf.DUMMYFUNCTION("GOOGLETRANSLATE(A7006,""en"",""hi"")"),"शॉपिंग नाइट, ब्लैक फ्राइडे स्टिकर।")</f>
        <v>शॉपिंग नाइट, ब्लैक फ्राइडे स्टिकर।</v>
      </c>
    </row>
    <row r="7007">
      <c r="A7007" s="1" t="s">
        <v>6892</v>
      </c>
      <c r="B7007" s="2" t="str">
        <f>IFERROR(__xludf.DUMMYFUNCTION("GOOGLETRANSLATE(A7007,""en"",""hi"")"),"रसोई के साथ एक कमरा बुक करने के कारण")</f>
        <v>रसोई के साथ एक कमरा बुक करने के कारण</v>
      </c>
    </row>
    <row r="7008">
      <c r="A7008" s="1" t="s">
        <v>6893</v>
      </c>
      <c r="B7008" s="2" t="str">
        <f>IFERROR(__xludf.DUMMYFUNCTION("GOOGLETRANSLATE(A7008,""en"",""hi"")"),"एक युवा मेला - बालों वाला लड़का शीर्ष पर खड़ा है और एक शहर और खेतों की ओर आकाशगंगा पर अंक")</f>
        <v>एक युवा मेला - बालों वाला लड़का शीर्ष पर खड़ा है और एक शहर और खेतों की ओर आकाशगंगा पर अंक</v>
      </c>
    </row>
    <row r="7009">
      <c r="A7009" s="1" t="s">
        <v>6894</v>
      </c>
      <c r="B7009" s="2" t="str">
        <f>IFERROR(__xludf.DUMMYFUNCTION("GOOGLETRANSLATE(A7009,""en"",""hi"")"),"बाइक की छाया और सवार धीरे-धीरे पार्क में चलती है।")</f>
        <v>बाइक की छाया और सवार धीरे-धीरे पार्क में चलती है।</v>
      </c>
    </row>
    <row r="7010">
      <c r="A7010" s="1" t="s">
        <v>6895</v>
      </c>
      <c r="B7010" s="2" t="str">
        <f>IFERROR(__xludf.DUMMYFUNCTION("GOOGLETRANSLATE(A7010,""en"",""hi"")"),"छोटे चट्टानों पर थोड़ा सा घोंघा")</f>
        <v>छोटे चट्टानों पर थोड़ा सा घोंघा</v>
      </c>
    </row>
    <row r="7011">
      <c r="A7011" s="1" t="s">
        <v>6896</v>
      </c>
      <c r="B7011" s="2" t="str">
        <f>IFERROR(__xludf.DUMMYFUNCTION("GOOGLETRANSLATE(A7011,""en"",""hi"")"),"पटकथा लेखक उत्पादन कंपनी को प्रीमियर होस्ट करता है")</f>
        <v>पटकथा लेखक उत्पादन कंपनी को प्रीमियर होस्ट करता है</v>
      </c>
    </row>
    <row r="7012">
      <c r="A7012" s="1" t="s">
        <v>6897</v>
      </c>
      <c r="B7012" s="2" t="str">
        <f>IFERROR(__xludf.DUMMYFUNCTION("GOOGLETRANSLATE(A7012,""en"",""hi"")"),"व्यक्ति नए मालिक हैं।")</f>
        <v>व्यक्ति नए मालिक हैं।</v>
      </c>
    </row>
    <row r="7013">
      <c r="A7013" s="1" t="s">
        <v>6898</v>
      </c>
      <c r="B7013" s="2" t="str">
        <f>IFERROR(__xludf.DUMMYFUNCTION("GOOGLETRANSLATE(A7013,""en"",""hi"")"),"एक परित्यक्त वाहन पर स्वामित्व का दावा कैसे करें")</f>
        <v>एक परित्यक्त वाहन पर स्वामित्व का दावा कैसे करें</v>
      </c>
    </row>
    <row r="7014">
      <c r="A7014" s="1" t="s">
        <v>6899</v>
      </c>
      <c r="B7014" s="2" t="str">
        <f>IFERROR(__xludf.DUMMYFUNCTION("GOOGLETRANSLATE(A7014,""en"",""hi"")"),"एक पानी के नीचे फंसे हुए मछली पकड़ने के जाल का मूविंग शॉट")</f>
        <v>एक पानी के नीचे फंसे हुए मछली पकड़ने के जाल का मूविंग शॉट</v>
      </c>
    </row>
    <row r="7015">
      <c r="A7015" s="1" t="s">
        <v>6900</v>
      </c>
      <c r="B7015" s="2" t="str">
        <f>IFERROR(__xludf.DUMMYFUNCTION("GOOGLETRANSLATE(A7015,""en"",""hi"")"),"कार्यालय में हाथ हिलाकर व्यापार के ऊपर से देखें")</f>
        <v>कार्यालय में हाथ हिलाकर व्यापार के ऊपर से देखें</v>
      </c>
    </row>
    <row r="7016">
      <c r="A7016" s="1" t="s">
        <v>6901</v>
      </c>
      <c r="B7016" s="2" t="str">
        <f>IFERROR(__xludf.DUMMYFUNCTION("GOOGLETRANSLATE(A7016,""en"",""hi"")"),"एक लाइन में खड़े व्यावसायिक अधिकारियों का फ्रंट व्यू पोर्ट्रेट")</f>
        <v>एक लाइन में खड़े व्यावसायिक अधिकारियों का फ्रंट व्यू पोर्ट्रेट</v>
      </c>
    </row>
    <row r="7017">
      <c r="A7017" s="1" t="s">
        <v>6902</v>
      </c>
      <c r="B7017" s="2" t="str">
        <f>IFERROR(__xludf.DUMMYFUNCTION("GOOGLETRANSLATE(A7017,""en"",""hi"")"),"स्टार थियेटर में एनीमेशन फिल्म के प्रीमियर में एक क्लासिक सुंदरता है।")</f>
        <v>स्टार थियेटर में एनीमेशन फिल्म के प्रीमियर में एक क्लासिक सुंदरता है।</v>
      </c>
    </row>
    <row r="7018">
      <c r="A7018" s="1" t="s">
        <v>6903</v>
      </c>
      <c r="B7018" s="2" t="str">
        <f>IFERROR(__xludf.DUMMYFUNCTION("GOOGLETRANSLATE(A7018,""en"",""hi"")"),"सबसे बड़ा कांस्य घंटी जिले में है")</f>
        <v>सबसे बड़ा कांस्य घंटी जिले में है</v>
      </c>
    </row>
    <row r="7019">
      <c r="A7019" s="1" t="s">
        <v>6904</v>
      </c>
      <c r="B7019" s="2" t="str">
        <f>IFERROR(__xludf.DUMMYFUNCTION("GOOGLETRANSLATE(A7019,""en"",""hi"")"),"स्टेज पर अभिनेता और उद्यमी")</f>
        <v>स्टेज पर अभिनेता और उद्यमी</v>
      </c>
    </row>
    <row r="7020">
      <c r="A7020" s="1" t="s">
        <v>6905</v>
      </c>
      <c r="B7020" s="2" t="str">
        <f>IFERROR(__xludf.DUMMYFUNCTION("GOOGLETRANSLATE(A7020,""en"",""hi"")"),"एक सुनहरी मछली की उच्च संकल्प छवि पानी से बाहर छलांग।")</f>
        <v>एक सुनहरी मछली की उच्च संकल्प छवि पानी से बाहर छलांग।</v>
      </c>
    </row>
    <row r="7021">
      <c r="A7021" s="1" t="s">
        <v>6906</v>
      </c>
      <c r="B7021" s="2" t="str">
        <f>IFERROR(__xludf.DUMMYFUNCTION("GOOGLETRANSLATE(A7021,""en"",""hi"")"),"खिलौनों के साथ लकड़ी के अलमारियों का चित्रण")</f>
        <v>खिलौनों के साथ लकड़ी के अलमारियों का चित्रण</v>
      </c>
    </row>
    <row r="7022">
      <c r="A7022" s="1" t="s">
        <v>6907</v>
      </c>
      <c r="B7022" s="2" t="str">
        <f>IFERROR(__xludf.DUMMYFUNCTION("GOOGLETRANSLATE(A7022,""en"",""hi"")"),"जैविक प्रजाति जमीन के करीब एक शाखा पर बैठे")</f>
        <v>जैविक प्रजाति जमीन के करीब एक शाखा पर बैठे</v>
      </c>
    </row>
    <row r="7023">
      <c r="A7023" s="1" t="s">
        <v>6908</v>
      </c>
      <c r="B7023" s="2" t="str">
        <f>IFERROR(__xludf.DUMMYFUNCTION("GOOGLETRANSLATE(A7023,""en"",""hi"")"),"व्हेल, पक्षियों और हिमखंडों को देखने के लिए लोकप्रिय स्थानों का नक्शा।")</f>
        <v>व्हेल, पक्षियों और हिमखंडों को देखने के लिए लोकप्रिय स्थानों का नक्शा।</v>
      </c>
    </row>
    <row r="7024">
      <c r="A7024" s="1" t="s">
        <v>6909</v>
      </c>
      <c r="B7024" s="2" t="str">
        <f>IFERROR(__xludf.DUMMYFUNCTION("GOOGLETRANSLATE(A7024,""en"",""hi"")"),"प्रस्थान के लिए तैयार सामान से भरा ट्रंक के साथ बहुत कार - स्टॉक फोटो #")</f>
        <v>प्रस्थान के लिए तैयार सामान से भरा ट्रंक के साथ बहुत कार - स्टॉक फोटो #</v>
      </c>
    </row>
    <row r="7025">
      <c r="A7025" s="1" t="s">
        <v>6910</v>
      </c>
      <c r="B7025" s="2" t="str">
        <f>IFERROR(__xludf.DUMMYFUNCTION("GOOGLETRANSLATE(A7025,""en"",""hi"")"),"एक बेघर आदमी सड़क पर एक बेंच पर सोता है")</f>
        <v>एक बेघर आदमी सड़क पर एक बेंच पर सोता है</v>
      </c>
    </row>
    <row r="7026">
      <c r="A7026" s="1" t="s">
        <v>6911</v>
      </c>
      <c r="B7026" s="2" t="str">
        <f>IFERROR(__xludf.DUMMYFUNCTION("GOOGLETRANSLATE(A7026,""en"",""hi"")"),"चमगादड़ एक डाइनिंग रूम में छत से घूमते हैं विलक्षण स्थलों के साथ भीड़")</f>
        <v>चमगादड़ एक डाइनिंग रूम में छत से घूमते हैं विलक्षण स्थलों के साथ भीड़</v>
      </c>
    </row>
    <row r="7027">
      <c r="A7027" s="1" t="s">
        <v>6912</v>
      </c>
      <c r="B7027" s="2" t="str">
        <f>IFERROR(__xludf.DUMMYFUNCTION("GOOGLETRANSLATE(A7027,""en"",""hi"")"),"व्यक्ति सामने एक कुत्ते के साथ काम करता है")</f>
        <v>व्यक्ति सामने एक कुत्ते के साथ काम करता है</v>
      </c>
    </row>
    <row r="7028">
      <c r="A7028" s="1" t="s">
        <v>6913</v>
      </c>
      <c r="B7028" s="2" t="str">
        <f>IFERROR(__xludf.DUMMYFUNCTION("GOOGLETRANSLATE(A7028,""en"",""hi"")"),"अभिनेता नई फिल्म का पूर्वावलोकन बनाने का निर्माण करता है।")</f>
        <v>अभिनेता नई फिल्म का पूर्वावलोकन बनाने का निर्माण करता है।</v>
      </c>
    </row>
    <row r="7029">
      <c r="A7029" s="1" t="s">
        <v>6914</v>
      </c>
      <c r="B7029" s="2" t="str">
        <f>IFERROR(__xludf.DUMMYFUNCTION("GOOGLETRANSLATE(A7029,""en"",""hi"")"),"मुझे यह भी पसंद है लेकिन बैंगनी टाई के साथ ... तिल दुल्हन की पोशाक कपड़े")</f>
        <v>मुझे यह भी पसंद है लेकिन बैंगनी टाई के साथ ... तिल दुल्हन की पोशाक कपड़े</v>
      </c>
    </row>
    <row r="7030">
      <c r="A7030" s="1" t="s">
        <v>6915</v>
      </c>
      <c r="B7030" s="2" t="str">
        <f>IFERROR(__xludf.DUMMYFUNCTION("GOOGLETRANSLATE(A7030,""en"",""hi"")"),"एक बादल दिन पर नदी")</f>
        <v>एक बादल दिन पर नदी</v>
      </c>
    </row>
    <row r="7031">
      <c r="A7031" s="1" t="s">
        <v>6916</v>
      </c>
      <c r="B7031" s="2" t="str">
        <f>IFERROR(__xludf.DUMMYFUNCTION("GOOGLETRANSLATE(A7031,""en"",""hi"")"),"एक मॉडल पेरिस फैशन मेन्सवेअर वीक के दौरान मेन्सवेअर फैशन शो में रनवे चला जाता है")</f>
        <v>एक मॉडल पेरिस फैशन मेन्सवेअर वीक के दौरान मेन्सवेअर फैशन शो में रनवे चला जाता है</v>
      </c>
    </row>
    <row r="7032">
      <c r="A7032" s="1" t="s">
        <v>6917</v>
      </c>
      <c r="B7032" s="2" t="str">
        <f>IFERROR(__xludf.DUMMYFUNCTION("GOOGLETRANSLATE(A7032,""en"",""hi"")"),"मैच के दौरान रक्षा के माध्यम से एथलीट टूट जाता है")</f>
        <v>मैच के दौरान रक्षा के माध्यम से एथलीट टूट जाता है</v>
      </c>
    </row>
    <row r="7033">
      <c r="A7033" s="1" t="s">
        <v>6918</v>
      </c>
      <c r="B7033" s="2" t="str">
        <f>IFERROR(__xludf.DUMMYFUNCTION("GOOGLETRANSLATE(A7033,""en"",""hi"")"),"आग पर कॉफी कप")</f>
        <v>आग पर कॉफी कप</v>
      </c>
    </row>
    <row r="7034">
      <c r="A7034" s="1" t="s">
        <v>6919</v>
      </c>
      <c r="B7034" s="2" t="str">
        <f>IFERROR(__xludf.DUMMYFUNCTION("GOOGLETRANSLATE(A7034,""en"",""hi"")"),"स्नान करने वाले आराध्य जानवरों को देखने से बेहतर कुछ भी नहीं है।")</f>
        <v>स्नान करने वाले आराध्य जानवरों को देखने से बेहतर कुछ भी नहीं है।</v>
      </c>
    </row>
    <row r="7035">
      <c r="A7035" s="1" t="s">
        <v>6920</v>
      </c>
      <c r="B7035" s="2" t="str">
        <f>IFERROR(__xludf.DUMMYFUNCTION("GOOGLETRANSLATE(A7035,""en"",""hi"")"),"व्यवसाय द्वारा कब्जा कर लिया गया एक कार्यालय भवन")</f>
        <v>व्यवसाय द्वारा कब्जा कर लिया गया एक कार्यालय भवन</v>
      </c>
    </row>
    <row r="7036">
      <c r="A7036" s="1" t="s">
        <v>6921</v>
      </c>
      <c r="B7036" s="2" t="str">
        <f>IFERROR(__xludf.DUMMYFUNCTION("GOOGLETRANSLATE(A7036,""en"",""hi"")"),"एक काले लैब्राडोर और छोटे बच्चे एक पुरानी ईंट की दीवार के सामने घास पर एक तरफ बैठे हैं")</f>
        <v>एक काले लैब्राडोर और छोटे बच्चे एक पुरानी ईंट की दीवार के सामने घास पर एक तरफ बैठे हैं</v>
      </c>
    </row>
    <row r="7037">
      <c r="A7037" s="1" t="s">
        <v>6922</v>
      </c>
      <c r="B7037" s="2" t="str">
        <f>IFERROR(__xludf.DUMMYFUNCTION("GOOGLETRANSLATE(A7037,""en"",""hi"")"),"एक लपेटा वर्तमान बॉक्स पर फूल")</f>
        <v>एक लपेटा वर्तमान बॉक्स पर फूल</v>
      </c>
    </row>
    <row r="7038">
      <c r="A7038" s="1" t="s">
        <v>6923</v>
      </c>
      <c r="B7038" s="2" t="str">
        <f>IFERROR(__xludf.DUMMYFUNCTION("GOOGLETRANSLATE(A7038,""en"",""hi"")"),"व्यक्ति इन दिनों एक पंच पैक कर रहा है!")</f>
        <v>व्यक्ति इन दिनों एक पंच पैक कर रहा है!</v>
      </c>
    </row>
    <row r="7039">
      <c r="A7039" s="1" t="s">
        <v>6924</v>
      </c>
      <c r="B7039" s="2" t="str">
        <f>IFERROR(__xludf.DUMMYFUNCTION("GOOGLETRANSLATE(A7039,""en"",""hi"")"),"अपार्टमेंट थेरेपी दुनिया भर में, एक समय में कमरा")</f>
        <v>अपार्टमेंट थेरेपी दुनिया भर में, एक समय में कमरा</v>
      </c>
    </row>
    <row r="7040">
      <c r="A7040" s="1" t="s">
        <v>6925</v>
      </c>
      <c r="B7040" s="2" t="str">
        <f>IFERROR(__xludf.DUMMYFUNCTION("GOOGLETRANSLATE(A7040,""en"",""hi"")"),"व्यवसाय द्वारा कब्जे वाली एक सुविधा के बाहर एक लोगो संकेत")</f>
        <v>व्यवसाय द्वारा कब्जे वाली एक सुविधा के बाहर एक लोगो संकेत</v>
      </c>
    </row>
    <row r="7041">
      <c r="A7041" s="1" t="s">
        <v>6926</v>
      </c>
      <c r="B7041" s="2" t="str">
        <f>IFERROR(__xludf.DUMMYFUNCTION("GOOGLETRANSLATE(A7041,""en"",""hi"")"),"इस महिला ने प्रतिष्ठित स्थलों के स्केच को आकर्षित किया")</f>
        <v>इस महिला ने प्रतिष्ठित स्थलों के स्केच को आकर्षित किया</v>
      </c>
    </row>
    <row r="7042">
      <c r="A7042" s="1" t="s">
        <v>6927</v>
      </c>
      <c r="B7042" s="2" t="str">
        <f>IFERROR(__xludf.DUMMYFUNCTION("GOOGLETRANSLATE(A7042,""en"",""hi"")"),"लिली और एक छोटे से टेडी बियर के साथ ग्लास फूलदान")</f>
        <v>लिली और एक छोटे से टेडी बियर के साथ ग्लास फूलदान</v>
      </c>
    </row>
    <row r="7043">
      <c r="A7043" s="1" t="s">
        <v>6928</v>
      </c>
      <c r="B7043" s="2" t="str">
        <f>IFERROR(__xludf.DUMMYFUNCTION("GOOGLETRANSLATE(A7043,""en"",""hi"")"),"उज्ज्वल लाल सभागार के अंदर")</f>
        <v>उज्ज्वल लाल सभागार के अंदर</v>
      </c>
    </row>
    <row r="7044">
      <c r="A7044" s="1" t="s">
        <v>6929</v>
      </c>
      <c r="B7044" s="2" t="str">
        <f>IFERROR(__xludf.DUMMYFUNCTION("GOOGLETRANSLATE(A7044,""en"",""hi"")"),"एक मनोरंजन पार्क में एक विशाल फेरिस व्हील")</f>
        <v>एक मनोरंजन पार्क में एक विशाल फेरिस व्हील</v>
      </c>
    </row>
    <row r="7045">
      <c r="A7045" s="1" t="s">
        <v>1731</v>
      </c>
      <c r="B7045" s="2" t="str">
        <f>IFERROR(__xludf.DUMMYFUNCTION("GOOGLETRANSLATE(A7045,""en"",""hi"")"),"डिजिटल कला # के लिए चुनी गई है")</f>
        <v>डिजिटल कला # के लिए चुनी गई है</v>
      </c>
    </row>
    <row r="7046">
      <c r="A7046" s="1" t="s">
        <v>6930</v>
      </c>
      <c r="B7046" s="2" t="str">
        <f>IFERROR(__xludf.DUMMYFUNCTION("GOOGLETRANSLATE(A7046,""en"",""hi"")"),"मैंने संगीत कार्यक्रम के कारण इस ड्राइंग को शुरू किया है लेकिन कल तक यह अभी भी अपूर्ण था।")</f>
        <v>मैंने संगीत कार्यक्रम के कारण इस ड्राइंग को शुरू किया है लेकिन कल तक यह अभी भी अपूर्ण था।</v>
      </c>
    </row>
    <row r="7047">
      <c r="A7047" s="1" t="s">
        <v>6931</v>
      </c>
      <c r="B7047" s="2" t="str">
        <f>IFERROR(__xludf.DUMMYFUNCTION("GOOGLETRANSLATE(A7047,""en"",""hi"")"),"अज्ञात दादा दादी के कार्टून जोड़े एक पीले रंग की पृष्ठभूमि पर एक गले में खड़े होते हैं")</f>
        <v>अज्ञात दादा दादी के कार्टून जोड़े एक पीले रंग की पृष्ठभूमि पर एक गले में खड़े होते हैं</v>
      </c>
    </row>
    <row r="7048">
      <c r="A7048" s="1" t="s">
        <v>6932</v>
      </c>
      <c r="B7048" s="2" t="str">
        <f>IFERROR(__xludf.DUMMYFUNCTION("GOOGLETRANSLATE(A7048,""en"",""hi"")"),"जंगल में घास से भरे घोड़ों के लिए एक फीडर का फुटेज")</f>
        <v>जंगल में घास से भरे घोड़ों के लिए एक फीडर का फुटेज</v>
      </c>
    </row>
    <row r="7049">
      <c r="A7049" s="1" t="s">
        <v>6933</v>
      </c>
      <c r="B7049" s="2" t="str">
        <f>IFERROR(__xludf.DUMMYFUNCTION("GOOGLETRANSLATE(A7049,""en"",""hi"")"),"बास्केटबॉल प्लेयर एक प्रेस कॉन्फ्रेंस के दौरान मुस्कुराता है जो उन्हें नए मुख्य कोच के रूप में घोषित करता है।")</f>
        <v>बास्केटबॉल प्लेयर एक प्रेस कॉन्फ्रेंस के दौरान मुस्कुराता है जो उन्हें नए मुख्य कोच के रूप में घोषित करता है।</v>
      </c>
    </row>
    <row r="7050">
      <c r="A7050" s="1" t="s">
        <v>6934</v>
      </c>
      <c r="B7050" s="2" t="str">
        <f>IFERROR(__xludf.DUMMYFUNCTION("GOOGLETRANSLATE(A7050,""en"",""hi"")"),"बिल्डिंग ग्राउंड्स पर आधार से देखें - ऊपर देख रहे हैं")</f>
        <v>बिल्डिंग ग्राउंड्स पर आधार से देखें - ऊपर देख रहे हैं</v>
      </c>
    </row>
    <row r="7051">
      <c r="A7051" s="1" t="s">
        <v>6935</v>
      </c>
      <c r="B7051" s="2" t="str">
        <f>IFERROR(__xludf.DUMMYFUNCTION("GOOGLETRANSLATE(A7051,""en"",""hi"")"),"देश कलाकार का देश कलाकार ऑनस्टेज करता है")</f>
        <v>देश कलाकार का देश कलाकार ऑनस्टेज करता है</v>
      </c>
    </row>
    <row r="7052">
      <c r="A7052" s="1" t="s">
        <v>6936</v>
      </c>
      <c r="B7052" s="2" t="str">
        <f>IFERROR(__xludf.DUMMYFUNCTION("GOOGLETRANSLATE(A7052,""en"",""hi"")"),"एक दुल्हन की काले और सफेद तस्वीर उसकी शादी के लिए तैयार हो रही है")</f>
        <v>एक दुल्हन की काले और सफेद तस्वीर उसकी शादी के लिए तैयार हो रही है</v>
      </c>
    </row>
    <row r="7053">
      <c r="A7053" s="1" t="s">
        <v>6937</v>
      </c>
      <c r="B7053" s="2" t="str">
        <f>IFERROR(__xludf.DUMMYFUNCTION("GOOGLETRANSLATE(A7053,""en"",""hi"")"),"गंदगी ट्रैक पर घोड़े की दौड़")</f>
        <v>गंदगी ट्रैक पर घोड़े की दौड़</v>
      </c>
    </row>
    <row r="7054">
      <c r="A7054" s="1" t="s">
        <v>6938</v>
      </c>
      <c r="B7054" s="2" t="str">
        <f>IFERROR(__xludf.DUMMYFUNCTION("GOOGLETRANSLATE(A7054,""en"",""hi"")"),"एक चिकन की बाहरी एनाटॉमी")</f>
        <v>एक चिकन की बाहरी एनाटॉमी</v>
      </c>
    </row>
    <row r="7055">
      <c r="A7055" s="1" t="s">
        <v>6939</v>
      </c>
      <c r="B7055" s="2" t="str">
        <f>IFERROR(__xludf.DUMMYFUNCTION("GOOGLETRANSLATE(A7055,""en"",""hi"")"),"यहां कुछ नई तस्वीरें दी गई हैं जो क्रिसमस के पेड़ को बदलती रंग की रात में ली गई थीं।")</f>
        <v>यहां कुछ नई तस्वीरें दी गई हैं जो क्रिसमस के पेड़ को बदलती रंग की रात में ली गई थीं।</v>
      </c>
    </row>
    <row r="7056">
      <c r="A7056" s="1" t="s">
        <v>6940</v>
      </c>
      <c r="B7056" s="2" t="str">
        <f>IFERROR(__xludf.DUMMYFUNCTION("GOOGLETRANSLATE(A7056,""en"",""hi"")"),"आकाश में आतिशबाजी चमकती है")</f>
        <v>आकाश में आतिशबाजी चमकती है</v>
      </c>
    </row>
    <row r="7057">
      <c r="A7057" s="1" t="s">
        <v>6941</v>
      </c>
      <c r="B7057" s="2" t="str">
        <f>IFERROR(__xludf.DUMMYFUNCTION("GOOGLETRANSLATE(A7057,""en"",""hi"")"),"स्टेम का अध्ययन करें या नजर रखें कि सड़क को तोड़ने वाला कौन है?")</f>
        <v>स्टेम का अध्ययन करें या नजर रखें कि सड़क को तोड़ने वाला कौन है?</v>
      </c>
    </row>
    <row r="7058">
      <c r="A7058" s="1" t="s">
        <v>6942</v>
      </c>
      <c r="B7058" s="2" t="str">
        <f>IFERROR(__xludf.DUMMYFUNCTION("GOOGLETRANSLATE(A7058,""en"",""hi"")"),"यह सब महिलाओं की हॉकी टीम के लिए नीचे आता है।")</f>
        <v>यह सब महिलाओं की हॉकी टीम के लिए नीचे आता है।</v>
      </c>
    </row>
    <row r="7059">
      <c r="A7059" s="1" t="s">
        <v>6943</v>
      </c>
      <c r="B7059" s="2" t="str">
        <f>IFERROR(__xludf.DUMMYFUNCTION("GOOGLETRANSLATE(A7059,""en"",""hi"")"),"एक गिलास पास में नारंगी का रस बहता है")</f>
        <v>एक गिलास पास में नारंगी का रस बहता है</v>
      </c>
    </row>
    <row r="7060">
      <c r="A7060" s="1" t="s">
        <v>6944</v>
      </c>
      <c r="B7060" s="2" t="str">
        <f>IFERROR(__xludf.DUMMYFUNCTION("GOOGLETRANSLATE(A7060,""en"",""hi"")"),"क्रिकेट खिलाड़ी एक विकेट मनाता है")</f>
        <v>क्रिकेट खिलाड़ी एक विकेट मनाता है</v>
      </c>
    </row>
    <row r="7061">
      <c r="A7061" s="1" t="s">
        <v>6945</v>
      </c>
      <c r="B7061" s="2" t="str">
        <f>IFERROR(__xludf.DUMMYFUNCTION("GOOGLETRANSLATE(A7061,""en"",""hi"")"),"बाएं हाथ की चौथी उंगली पर सगाई और शादी के छल्ले पहने जाते हैं क्योंकि इसे एक बार सोचा था कि उस उंगली में एक नस सीधे दिल के लिए नेतृत्व किया।")</f>
        <v>बाएं हाथ की चौथी उंगली पर सगाई और शादी के छल्ले पहने जाते हैं क्योंकि इसे एक बार सोचा था कि उस उंगली में एक नस सीधे दिल के लिए नेतृत्व किया।</v>
      </c>
    </row>
    <row r="7062">
      <c r="A7062" s="1" t="s">
        <v>6946</v>
      </c>
      <c r="B7062" s="2" t="str">
        <f>IFERROR(__xludf.DUMMYFUNCTION("GOOGLETRANSLATE(A7062,""en"",""hi"")"),"व्यक्ति पर व्यक्ति संकीर्ण नाव")</f>
        <v>व्यक्ति पर व्यक्ति संकीर्ण नाव</v>
      </c>
    </row>
    <row r="7063">
      <c r="A7063" s="1" t="s">
        <v>6947</v>
      </c>
      <c r="B7063" s="2" t="str">
        <f>IFERROR(__xludf.DUMMYFUNCTION("GOOGLETRANSLATE(A7063,""en"",""hi"")"),"रिंग - एक बच्चे के साथ टेल्ड लेमर")</f>
        <v>रिंग - एक बच्चे के साथ टेल्ड लेमर</v>
      </c>
    </row>
    <row r="7064">
      <c r="A7064" s="1" t="s">
        <v>4224</v>
      </c>
      <c r="B7064" s="2" t="str">
        <f>IFERROR(__xludf.DUMMYFUNCTION("GOOGLETRANSLATE(A7064,""en"",""hi"")"),"सॉकर बॉल घास पर बिछा रहा है")</f>
        <v>सॉकर बॉल घास पर बिछा रहा है</v>
      </c>
    </row>
    <row r="7065">
      <c r="A7065" s="1" t="s">
        <v>6948</v>
      </c>
      <c r="B7065" s="2" t="str">
        <f>IFERROR(__xludf.DUMMYFUNCTION("GOOGLETRANSLATE(A7065,""en"",""hi"")"),"जब आप अपने नाखूनों पर विभिन्न रंगों को आजमा सकते हैं, तो इस फुटबॉल और फील्ड डिज़ाइन का परीक्षण करें!")</f>
        <v>जब आप अपने नाखूनों पर विभिन्न रंगों को आजमा सकते हैं, तो इस फुटबॉल और फील्ड डिज़ाइन का परीक्षण करें!</v>
      </c>
    </row>
    <row r="7066">
      <c r="A7066" s="1" t="s">
        <v>6949</v>
      </c>
      <c r="B7066" s="2" t="str">
        <f>IFERROR(__xludf.DUMMYFUNCTION("GOOGLETRANSLATE(A7066,""en"",""hi"")"),"पहाड़ों में पानी पीने वाली महिला का सिल्हूट।")</f>
        <v>पहाड़ों में पानी पीने वाली महिला का सिल्हूट।</v>
      </c>
    </row>
    <row r="7067">
      <c r="A7067" s="1" t="s">
        <v>6950</v>
      </c>
      <c r="B7067" s="2" t="str">
        <f>IFERROR(__xludf.DUMMYFUNCTION("GOOGLETRANSLATE(A7067,""en"",""hi"")"),"सफेद पृष्ठभूमि पर फ्रैक्टल फूल")</f>
        <v>सफेद पृष्ठभूमि पर फ्रैक्टल फूल</v>
      </c>
    </row>
    <row r="7068">
      <c r="A7068" s="1" t="s">
        <v>6951</v>
      </c>
      <c r="B7068" s="2" t="str">
        <f>IFERROR(__xludf.DUMMYFUNCTION("GOOGLETRANSLATE(A7068,""en"",""hi"")"),"यदि आपके पास एक पसंदीदा आभूषण है, तो आप इसे कुछ रिबन के साथ एक खाली फ्रेम में डिस्प्ले पर रख सकते हैं")</f>
        <v>यदि आपके पास एक पसंदीदा आभूषण है, तो आप इसे कुछ रिबन के साथ एक खाली फ्रेम में डिस्प्ले पर रख सकते हैं</v>
      </c>
    </row>
    <row r="7069">
      <c r="A7069" s="1" t="s">
        <v>6952</v>
      </c>
      <c r="B7069" s="2" t="str">
        <f>IFERROR(__xludf.DUMMYFUNCTION("GOOGLETRANSLATE(A7069,""en"",""hi"")"),"दोस्तों चावल के बोरे को ले जाने के लिए एक-दूसरे की मदद कर रहे थे।")</f>
        <v>दोस्तों चावल के बोरे को ले जाने के लिए एक-दूसरे की मदद कर रहे थे।</v>
      </c>
    </row>
    <row r="7070">
      <c r="A7070" s="1" t="s">
        <v>6953</v>
      </c>
      <c r="B7070" s="2" t="str">
        <f>IFERROR(__xludf.DUMMYFUNCTION("GOOGLETRANSLATE(A7070,""en"",""hi"")"),"पगड़ी के साथ एक आदमी को बंद करें।")</f>
        <v>पगड़ी के साथ एक आदमी को बंद करें।</v>
      </c>
    </row>
    <row r="7071">
      <c r="A7071" s="1" t="s">
        <v>6954</v>
      </c>
      <c r="B7071" s="2" t="str">
        <f>IFERROR(__xludf.DUMMYFUNCTION("GOOGLETRANSLATE(A7071,""en"",""hi"")"),"एक कंकड़ समुद्र तट पर पेंगुइन")</f>
        <v>एक कंकड़ समुद्र तट पर पेंगुइन</v>
      </c>
    </row>
    <row r="7072">
      <c r="A7072" s="1" t="s">
        <v>6955</v>
      </c>
      <c r="B7072" s="2" t="str">
        <f>IFERROR(__xludf.DUMMYFUNCTION("GOOGLETRANSLATE(A7072,""en"",""hi"")"),"सितारों की कंपनी में हो")</f>
        <v>सितारों की कंपनी में हो</v>
      </c>
    </row>
    <row r="7073">
      <c r="A7073" s="1" t="s">
        <v>6956</v>
      </c>
      <c r="B7073" s="2" t="str">
        <f>IFERROR(__xludf.DUMMYFUNCTION("GOOGLETRANSLATE(A7073,""en"",""hi"")"),"संपत्ति छवि # शांत छुट्टी घर दूर नहीं")</f>
        <v>संपत्ति छवि # शांत छुट्टी घर दूर नहीं</v>
      </c>
    </row>
    <row r="7074">
      <c r="A7074" s="1" t="s">
        <v>6957</v>
      </c>
      <c r="B7074" s="2" t="str">
        <f>IFERROR(__xludf.DUMMYFUNCTION("GOOGLETRANSLATE(A7074,""en"",""hi"")"),"एक लड़का देखकर एक मृत पेड़ में फंस गया, वैचारिक #")</f>
        <v>एक लड़का देखकर एक मृत पेड़ में फंस गया, वैचारिक #</v>
      </c>
    </row>
    <row r="7075">
      <c r="A7075" s="1" t="s">
        <v>6958</v>
      </c>
      <c r="B7075" s="2" t="str">
        <f>IFERROR(__xludf.DUMMYFUNCTION("GOOGLETRANSLATE(A7075,""en"",""hi"")"),"क्रेस्टेड कबूतर पीने के पानी की एक जोड़ी")</f>
        <v>क्रेस्टेड कबूतर पीने के पानी की एक जोड़ी</v>
      </c>
    </row>
    <row r="7076">
      <c r="A7076" s="1" t="s">
        <v>6959</v>
      </c>
      <c r="B7076" s="2" t="str">
        <f>IFERROR(__xludf.DUMMYFUNCTION("GOOGLETRANSLATE(A7076,""en"",""hi"")"),"एक चमड़े की जैकेट एक ऑल - ब्लैक आउटफिट पर लिपटा")</f>
        <v>एक चमड़े की जैकेट एक ऑल - ब्लैक आउटफिट पर लिपटा</v>
      </c>
    </row>
    <row r="7077">
      <c r="A7077" s="1" t="s">
        <v>6960</v>
      </c>
      <c r="B7077" s="2" t="str">
        <f>IFERROR(__xludf.DUMMYFUNCTION("GOOGLETRANSLATE(A7077,""en"",""hi"")"),"रात तक डबरोवनिक ओल्ड टाउन स्टोन वॉल्स बहुत लंबे समय तक एक्सपोजर")</f>
        <v>रात तक डबरोवनिक ओल्ड टाउन स्टोन वॉल्स बहुत लंबे समय तक एक्सपोजर</v>
      </c>
    </row>
    <row r="7078">
      <c r="A7078" s="1" t="s">
        <v>6961</v>
      </c>
      <c r="B7078" s="2" t="str">
        <f>IFERROR(__xludf.DUMMYFUNCTION("GOOGLETRANSLATE(A7078,""en"",""hi"")"),"पुरस्कार में संगीत कलाकार और पॉप कलाकार")</f>
        <v>पुरस्कार में संगीत कलाकार और पॉप कलाकार</v>
      </c>
    </row>
    <row r="7079">
      <c r="A7079" s="1" t="s">
        <v>6962</v>
      </c>
      <c r="B7079" s="2" t="str">
        <f>IFERROR(__xludf.DUMMYFUNCTION("GOOGLETRANSLATE(A7079,""en"",""hi"")"),"व्यक्ति, क्लासिक लाइनों के साथ एक समुद्र जा रहा है")</f>
        <v>व्यक्ति, क्लासिक लाइनों के साथ एक समुद्र जा रहा है</v>
      </c>
    </row>
    <row r="7080">
      <c r="A7080" s="1" t="s">
        <v>6963</v>
      </c>
      <c r="B7080" s="2" t="str">
        <f>IFERROR(__xludf.DUMMYFUNCTION("GOOGLETRANSLATE(A7080,""en"",""hi"")"),"फोगी वन लेक पर नाव में पेशा")</f>
        <v>फोगी वन लेक पर नाव में पेशा</v>
      </c>
    </row>
    <row r="7081">
      <c r="A7081" s="1" t="s">
        <v>6964</v>
      </c>
      <c r="B7081" s="2" t="str">
        <f>IFERROR(__xludf.DUMMYFUNCTION("GOOGLETRANSLATE(A7081,""en"",""hi"")"),"ड्रमर का नाम क्या है?")</f>
        <v>ड्रमर का नाम क्या है?</v>
      </c>
    </row>
    <row r="7082">
      <c r="A7082" s="1" t="s">
        <v>6965</v>
      </c>
      <c r="B7082" s="2" t="str">
        <f>IFERROR(__xludf.DUMMYFUNCTION("GOOGLETRANSLATE(A7082,""en"",""hi"")"),"व्यक्ति अभ्यास के आखिरी दिन शेष राशि पर काम करता है।")</f>
        <v>व्यक्ति अभ्यास के आखिरी दिन शेष राशि पर काम करता है।</v>
      </c>
    </row>
    <row r="7083">
      <c r="A7083" s="1" t="s">
        <v>6966</v>
      </c>
      <c r="B7083" s="2" t="str">
        <f>IFERROR(__xludf.DUMMYFUNCTION("GOOGLETRANSLATE(A7083,""en"",""hi"")"),"समुद्र द्वारा रीड छतरियाँ डेक कुर्सियां, धीमी गति हैंडहेल्ड कैमरा संतुलित स्थिर शॉट")</f>
        <v>समुद्र द्वारा रीड छतरियाँ डेक कुर्सियां, धीमी गति हैंडहेल्ड कैमरा संतुलित स्थिर शॉट</v>
      </c>
    </row>
    <row r="7084">
      <c r="A7084" s="1" t="s">
        <v>6967</v>
      </c>
      <c r="B7084" s="2" t="str">
        <f>IFERROR(__xludf.DUMMYFUNCTION("GOOGLETRANSLATE(A7084,""en"",""hi"")"),"श्रमिक जटिल से मलबे को साफ़ करते हैं।")</f>
        <v>श्रमिक जटिल से मलबे को साफ़ करते हैं।</v>
      </c>
    </row>
    <row r="7085">
      <c r="A7085" s="1" t="s">
        <v>6968</v>
      </c>
      <c r="B7085" s="2" t="str">
        <f>IFERROR(__xludf.DUMMYFUNCTION("GOOGLETRANSLATE(A7085,""en"",""hi"")"),"कार्यकर्ताओं को सम्मेलन में एक पर्यावरणीय बैनर आयोजित करते हैं।")</f>
        <v>कार्यकर्ताओं को सम्मेलन में एक पर्यावरणीय बैनर आयोजित करते हैं।</v>
      </c>
    </row>
    <row r="7086">
      <c r="A7086" s="1" t="s">
        <v>6969</v>
      </c>
      <c r="B7086" s="2" t="str">
        <f>IFERROR(__xludf.DUMMYFUNCTION("GOOGLETRANSLATE(A7086,""en"",""hi"")"),"स्टूडियो में एक साथ अभिनय करने वाले उत्साही बैले नर्तक")</f>
        <v>स्टूडियो में एक साथ अभिनय करने वाले उत्साही बैले नर्तक</v>
      </c>
    </row>
    <row r="7087">
      <c r="A7087" s="1" t="s">
        <v>6970</v>
      </c>
      <c r="B7087" s="2" t="str">
        <f>IFERROR(__xludf.DUMMYFUNCTION("GOOGLETRANSLATE(A7087,""en"",""hi"")"),"समुद्र का पानी पत्थर के नीचे, क्लोज-अप, सनी डे के माध्यम से बहता है")</f>
        <v>समुद्र का पानी पत्थर के नीचे, क्लोज-अप, सनी डे के माध्यम से बहता है</v>
      </c>
    </row>
    <row r="7088">
      <c r="A7088" s="1" t="s">
        <v>6971</v>
      </c>
      <c r="B7088" s="2" t="str">
        <f>IFERROR(__xludf.DUMMYFUNCTION("GOOGLETRANSLATE(A7088,""en"",""hi"")"),"छवि में हो सकता है: व्यक्ति, मंच पर, एक संगीत वाद्ययंत्र, खड़े और गिटार बजाना")</f>
        <v>छवि में हो सकता है: व्यक्ति, मंच पर, एक संगीत वाद्ययंत्र, खड़े और गिटार बजाना</v>
      </c>
    </row>
    <row r="7089">
      <c r="A7089" s="1" t="s">
        <v>6972</v>
      </c>
      <c r="B7089" s="2" t="str">
        <f>IFERROR(__xludf.DUMMYFUNCTION("GOOGLETRANSLATE(A7089,""en"",""hi"")"),"एकता राज्य एक सुंदर देश है।")</f>
        <v>एकता राज्य एक सुंदर देश है।</v>
      </c>
    </row>
    <row r="7090">
      <c r="A7090" s="1" t="s">
        <v>6973</v>
      </c>
      <c r="B7090" s="2" t="str">
        <f>IFERROR(__xludf.DUMMYFUNCTION("GOOGLETRANSLATE(A7090,""en"",""hi"")"),"व्यक्ति, वेदी के साथ अभयारण्य क्रिसमस के पेड़ और जन्मजात दृश्य से सजाया गया")</f>
        <v>व्यक्ति, वेदी के साथ अभयारण्य क्रिसमस के पेड़ और जन्मजात दृश्य से सजाया गया</v>
      </c>
    </row>
    <row r="7091">
      <c r="A7091" s="1" t="s">
        <v>6974</v>
      </c>
      <c r="B7091" s="2" t="str">
        <f>IFERROR(__xludf.DUMMYFUNCTION("GOOGLETRANSLATE(A7091,""en"",""hi"")"),"एक बास्केटबॉल खिलाड़ी एक अदालत में चल रहा है")</f>
        <v>एक बास्केटबॉल खिलाड़ी एक अदालत में चल रहा है</v>
      </c>
    </row>
    <row r="7092">
      <c r="A7092" s="1" t="s">
        <v>6975</v>
      </c>
      <c r="B7092" s="2" t="str">
        <f>IFERROR(__xludf.DUMMYFUNCTION("GOOGLETRANSLATE(A7092,""en"",""hi"")"),"रसोईघर के अंदर एक संतरे का रस रखने वाली एक महिला का चित्रण")</f>
        <v>रसोईघर के अंदर एक संतरे का रस रखने वाली एक महिला का चित्रण</v>
      </c>
    </row>
    <row r="7093">
      <c r="A7093" s="1" t="s">
        <v>6976</v>
      </c>
      <c r="B7093" s="2" t="str">
        <f>IFERROR(__xludf.DUMMYFUNCTION("GOOGLETRANSLATE(A7093,""en"",""hi"")"),"मुफ्त में एक बगीचे कैसे बनाएँ")</f>
        <v>मुफ्त में एक बगीचे कैसे बनाएँ</v>
      </c>
    </row>
    <row r="7094">
      <c r="A7094" s="1" t="s">
        <v>6977</v>
      </c>
      <c r="B7094" s="2" t="str">
        <f>IFERROR(__xludf.DUMMYFUNCTION("GOOGLETRANSLATE(A7094,""en"",""hi"")"),"क्रेजी क्लिफ - एक शहर के साइड डेवलिंग - सुंदर")</f>
        <v>क्रेजी क्लिफ - एक शहर के साइड डेवलिंग - सुंदर</v>
      </c>
    </row>
    <row r="7095">
      <c r="A7095" s="1" t="s">
        <v>6978</v>
      </c>
      <c r="B7095" s="2" t="str">
        <f>IFERROR(__xludf.DUMMYFUNCTION("GOOGLETRANSLATE(A7095,""en"",""hi"")"),"पेड़ दुनिया में सबसे सुंदर हैं")</f>
        <v>पेड़ दुनिया में सबसे सुंदर हैं</v>
      </c>
    </row>
    <row r="7096">
      <c r="A7096" s="1" t="s">
        <v>6979</v>
      </c>
      <c r="B7096" s="2" t="str">
        <f>IFERROR(__xludf.DUMMYFUNCTION("GOOGLETRANSLATE(A7096,""en"",""hi"")"),"एक पेपरिका का वेक्टर चित्रण उत्कीर्णन के रूप में शैलीबद्ध है।")</f>
        <v>एक पेपरिका का वेक्टर चित्रण उत्कीर्णन के रूप में शैलीबद्ध है।</v>
      </c>
    </row>
    <row r="7097">
      <c r="A7097" s="1" t="s">
        <v>6980</v>
      </c>
      <c r="B7097" s="2" t="str">
        <f>IFERROR(__xludf.DUMMYFUNCTION("GOOGLETRANSLATE(A7097,""en"",""hi"")"),"उपनगरों के रूप में विमान के रूप में हवाई अड्डे के दृष्टिकोण, जमीन पर एक छाया कास्टिंग")</f>
        <v>उपनगरों के रूप में विमान के रूप में हवाई अड्डे के दृष्टिकोण, जमीन पर एक छाया कास्टिंग</v>
      </c>
    </row>
    <row r="7098">
      <c r="A7098" s="1" t="s">
        <v>6981</v>
      </c>
      <c r="B7098" s="2" t="str">
        <f>IFERROR(__xludf.DUMMYFUNCTION("GOOGLETRANSLATE(A7098,""en"",""hi"")"),"मार्च की सैन्य इकाई उनकी वापसी पर सड़कों के माध्यम से")</f>
        <v>मार्च की सैन्य इकाई उनकी वापसी पर सड़कों के माध्यम से</v>
      </c>
    </row>
    <row r="7099">
      <c r="A7099" s="1" t="s">
        <v>6982</v>
      </c>
      <c r="B7099" s="2" t="str">
        <f>IFERROR(__xludf.DUMMYFUNCTION("GOOGLETRANSLATE(A7099,""en"",""hi"")"),"रश आवर के दौरान एक ट्रैफिक जाम का हवाई दृश्य")</f>
        <v>रश आवर के दौरान एक ट्रैफिक जाम का हवाई दृश्य</v>
      </c>
    </row>
    <row r="7100">
      <c r="A7100" s="1" t="s">
        <v>6983</v>
      </c>
      <c r="B7100" s="2" t="str">
        <f>IFERROR(__xludf.DUMMYFUNCTION("GOOGLETRANSLATE(A7100,""en"",""hi"")"),"एक नदी पर लटका एक ओरंगुटन का चित्रण")</f>
        <v>एक नदी पर लटका एक ओरंगुटन का चित्रण</v>
      </c>
    </row>
    <row r="7101">
      <c r="A7101" s="1" t="s">
        <v>6984</v>
      </c>
      <c r="B7101" s="2" t="str">
        <f>IFERROR(__xludf.DUMMYFUNCTION("GOOGLETRANSLATE(A7101,""en"",""hi"")"),"बस हमारे कुछ फूल")</f>
        <v>बस हमारे कुछ फूल</v>
      </c>
    </row>
    <row r="7102">
      <c r="A7102" s="1" t="s">
        <v>6985</v>
      </c>
      <c r="B7102" s="2" t="str">
        <f>IFERROR(__xludf.DUMMYFUNCTION("GOOGLETRANSLATE(A7102,""en"",""hi"")"),"उदाहरण के लिए अंकों के लायक ए-पार्ट प्रश्न: उदाहरण के लिए: रेखाओं की संरचना और शब्द पसंद कैसे करें - लेखक के रवैये के रवैये को दिखाएं।")</f>
        <v>उदाहरण के लिए अंकों के लायक ए-पार्ट प्रश्न: उदाहरण के लिए: रेखाओं की संरचना और शब्द पसंद कैसे करें - लेखक के रवैये के रवैये को दिखाएं।</v>
      </c>
    </row>
    <row r="7103">
      <c r="A7103" s="1" t="s">
        <v>6986</v>
      </c>
      <c r="B7103" s="2" t="str">
        <f>IFERROR(__xludf.DUMMYFUNCTION("GOOGLETRANSLATE(A7103,""en"",""hi"")"),"प्लेट वेक्टर के साथ पृष्ठभूमि पर हाथों में कांटा और चाकू")</f>
        <v>प्लेट वेक्टर के साथ पृष्ठभूमि पर हाथों में कांटा और चाकू</v>
      </c>
    </row>
    <row r="7104">
      <c r="A7104" s="1" t="s">
        <v>6987</v>
      </c>
      <c r="B7104" s="2" t="str">
        <f>IFERROR(__xludf.DUMMYFUNCTION("GOOGLETRANSLATE(A7104,""en"",""hi"")"),"इस व्हीलचेयर को स्कूल में बच्चों की मदद करने के लिए इस्तेमाल करने के लिए डिज़ाइन किया गया है")</f>
        <v>इस व्हीलचेयर को स्कूल में बच्चों की मदद करने के लिए इस्तेमाल करने के लिए डिज़ाइन किया गया है</v>
      </c>
    </row>
    <row r="7105">
      <c r="A7105" s="1" t="s">
        <v>6988</v>
      </c>
      <c r="B7105" s="2" t="str">
        <f>IFERROR(__xludf.DUMMYFUNCTION("GOOGLETRANSLATE(A7105,""en"",""hi"")"),"# खेल टीम के खिलाफ फेंकता है।")</f>
        <v># खेल टीम के खिलाफ फेंकता है।</v>
      </c>
    </row>
    <row r="7106">
      <c r="A7106" s="1" t="s">
        <v>6989</v>
      </c>
      <c r="B7106" s="2" t="str">
        <f>IFERROR(__xludf.DUMMYFUNCTION("GOOGLETRANSLATE(A7106,""en"",""hi"")"),"मैं परंपराओं के लिए एक चूसने वाला हूं और मुझे तुरंत पता था कि यह ऐसा कुछ था जो वास्तव में मेरे परिवार के साथ रह सकता था।")</f>
        <v>मैं परंपराओं के लिए एक चूसने वाला हूं और मुझे तुरंत पता था कि यह ऐसा कुछ था जो वास्तव में मेरे परिवार के साथ रह सकता था।</v>
      </c>
    </row>
    <row r="7107">
      <c r="A7107" s="1" t="s">
        <v>6990</v>
      </c>
      <c r="B7107" s="2" t="str">
        <f>IFERROR(__xludf.DUMMYFUNCTION("GOOGLETRANSLATE(A7107,""en"",""hi"")"),"द गोर्ज में पारंपरिक क्रिसमस बाजार।")</f>
        <v>द गोर्ज में पारंपरिक क्रिसमस बाजार।</v>
      </c>
    </row>
    <row r="7108">
      <c r="A7108" s="1" t="s">
        <v>6991</v>
      </c>
      <c r="B7108" s="2" t="str">
        <f>IFERROR(__xludf.DUMMYFUNCTION("GOOGLETRANSLATE(A7108,""en"",""hi"")"),"साथ ही साथ लेमन, अभिनेता ने व्यक्ति को अक्टूबर की उपस्थिति बनाने के बारे में अपना कान भर दिया था।")</f>
        <v>साथ ही साथ लेमन, अभिनेता ने व्यक्ति को अक्टूबर की उपस्थिति बनाने के बारे में अपना कान भर दिया था।</v>
      </c>
    </row>
    <row r="7109">
      <c r="A7109" s="1" t="s">
        <v>6992</v>
      </c>
      <c r="B7109" s="2" t="str">
        <f>IFERROR(__xludf.DUMMYFUNCTION("GOOGLETRANSLATE(A7109,""en"",""hi"")"),"सड़क के पार ईंटों को सिर्फ-साफ-साफ wavy प्राचीन ग्लास खिड़कियों के माध्यम से देख रहे हैं")</f>
        <v>सड़क के पार ईंटों को सिर्फ-साफ-साफ wavy प्राचीन ग्लास खिड़कियों के माध्यम से देख रहे हैं</v>
      </c>
    </row>
    <row r="7110">
      <c r="A7110" s="1" t="s">
        <v>6993</v>
      </c>
      <c r="B7110" s="2" t="str">
        <f>IFERROR(__xludf.DUMMYFUNCTION("GOOGLETRANSLATE(A7110,""en"",""hi"")"),"अंतरराष्ट्रीय रग्बी यूनियन मैच के दौरान कोशिश करने के बाद रग्बी प्लेयर टीम के साथी के साथ मनाता है।")</f>
        <v>अंतरराष्ट्रीय रग्बी यूनियन मैच के दौरान कोशिश करने के बाद रग्बी प्लेयर टीम के साथी के साथ मनाता है।</v>
      </c>
    </row>
    <row r="7111">
      <c r="A7111" s="1" t="s">
        <v>6994</v>
      </c>
      <c r="B7111" s="2" t="str">
        <f>IFERROR(__xludf.DUMMYFUNCTION("GOOGLETRANSLATE(A7111,""en"",""hi"")"),"अपने हाथों में एक तलवार के साथ एक योद्धा।")</f>
        <v>अपने हाथों में एक तलवार के साथ एक योद्धा।</v>
      </c>
    </row>
    <row r="7112">
      <c r="A7112" s="1" t="s">
        <v>6995</v>
      </c>
      <c r="B7112" s="2" t="str">
        <f>IFERROR(__xludf.DUMMYFUNCTION("GOOGLETRANSLATE(A7112,""en"",""hi"")"),"उसका पहला प्यार: सुबह की सड़कों के लिए सड़कों पर ले गया")</f>
        <v>उसका पहला प्यार: सुबह की सड़कों के लिए सड़कों पर ले गया</v>
      </c>
    </row>
    <row r="7113">
      <c r="A7113" s="1" t="s">
        <v>6996</v>
      </c>
      <c r="B7113" s="2" t="str">
        <f>IFERROR(__xludf.DUMMYFUNCTION("GOOGLETRANSLATE(A7113,""en"",""hi"")"),"फिल्म चरित्र कागज की खाली शीट पकड़े।")</f>
        <v>फिल्म चरित्र कागज की खाली शीट पकड़े।</v>
      </c>
    </row>
    <row r="7114">
      <c r="A7114" s="1" t="s">
        <v>6997</v>
      </c>
      <c r="B7114" s="2" t="str">
        <f>IFERROR(__xludf.DUMMYFUNCTION("GOOGLETRANSLATE(A7114,""en"",""hi"")"),"एक बिल्ली घास पर पड़ी है")</f>
        <v>एक बिल्ली घास पर पड़ी है</v>
      </c>
    </row>
    <row r="7115">
      <c r="A7115" s="1" t="s">
        <v>6998</v>
      </c>
      <c r="B7115" s="2" t="str">
        <f>IFERROR(__xludf.DUMMYFUNCTION("GOOGLETRANSLATE(A7115,""en"",""hi"")"),"दुल्हन और दूल्हे अपनी शादी के बाद गलियारे के नीचे चलते हैं")</f>
        <v>दुल्हन और दूल्हे अपनी शादी के बाद गलियारे के नीचे चलते हैं</v>
      </c>
    </row>
    <row r="7116">
      <c r="A7116" s="1" t="s">
        <v>6999</v>
      </c>
      <c r="B7116" s="2" t="str">
        <f>IFERROR(__xludf.DUMMYFUNCTION("GOOGLETRANSLATE(A7116,""en"",""hi"")"),"शहर की काफी आबादी के बावजूद, इसकी पृष्ठभूमि और भी प्रभावशाली हो सकती है।")</f>
        <v>शहर की काफी आबादी के बावजूद, इसकी पृष्ठभूमि और भी प्रभावशाली हो सकती है।</v>
      </c>
    </row>
    <row r="7117">
      <c r="A7117" s="1" t="s">
        <v>7000</v>
      </c>
      <c r="B7117" s="2" t="str">
        <f>IFERROR(__xludf.DUMMYFUNCTION("GOOGLETRANSLATE(A7117,""en"",""hi"")"),"यह Guacamole नियमित Guacamole पर एकदम सही स्पिन है।")</f>
        <v>यह Guacamole नियमित Guacamole पर एकदम सही स्पिन है।</v>
      </c>
    </row>
    <row r="7118">
      <c r="A7118" s="1" t="s">
        <v>7001</v>
      </c>
      <c r="B7118" s="2" t="str">
        <f>IFERROR(__xludf.DUMMYFUNCTION("GOOGLETRANSLATE(A7118,""en"",""hi"")"),"अवॉर्ड्स के दौरान मंच पर ओलंपिक एथलीट देखा जाता है")</f>
        <v>अवॉर्ड्स के दौरान मंच पर ओलंपिक एथलीट देखा जाता है</v>
      </c>
    </row>
    <row r="7119">
      <c r="A7119" s="1" t="s">
        <v>7002</v>
      </c>
      <c r="B7119" s="2" t="str">
        <f>IFERROR(__xludf.DUMMYFUNCTION("GOOGLETRANSLATE(A7119,""en"",""hi"")"),"एक नाव यात्रा पर चढ़ने वाले लोग")</f>
        <v>एक नाव यात्रा पर चढ़ने वाले लोग</v>
      </c>
    </row>
    <row r="7120">
      <c r="A7120" s="1" t="s">
        <v>7003</v>
      </c>
      <c r="B7120" s="2" t="str">
        <f>IFERROR(__xludf.DUMMYFUNCTION("GOOGLETRANSLATE(A7120,""en"",""hi"")"),"फुटबॉलर भयंकर मैच के दौरान गेंद का नेतृत्व करता है")</f>
        <v>फुटबॉलर भयंकर मैच के दौरान गेंद का नेतृत्व करता है</v>
      </c>
    </row>
    <row r="7121">
      <c r="A7121" s="1" t="s">
        <v>7004</v>
      </c>
      <c r="B7121" s="2" t="str">
        <f>IFERROR(__xludf.DUMMYFUNCTION("GOOGLETRANSLATE(A7121,""en"",""hi"")"),"कैमरे के पीछे की मोमबत्तियाँ")</f>
        <v>कैमरे के पीछे की मोमबत्तियाँ</v>
      </c>
    </row>
    <row r="7122">
      <c r="A7122" s="1" t="s">
        <v>7005</v>
      </c>
      <c r="B7122" s="2" t="str">
        <f>IFERROR(__xludf.DUMMYFUNCTION("GOOGLETRANSLATE(A7122,""en"",""hi"")"),"उद्योग के साथ पारदर्शी ग्लास दरवाजा खुला।")</f>
        <v>उद्योग के साथ पारदर्शी ग्लास दरवाजा खुला।</v>
      </c>
    </row>
    <row r="7123">
      <c r="A7123" s="1" t="s">
        <v>7006</v>
      </c>
      <c r="B7123" s="2" t="str">
        <f>IFERROR(__xludf.DUMMYFUNCTION("GOOGLETRANSLATE(A7123,""en"",""hi"")"),"शांति कार्यकर्ता अपने पहले गिटार, एक मॉडल स्ट्रिंग गायक खेल रहा है।")</f>
        <v>शांति कार्यकर्ता अपने पहले गिटार, एक मॉडल स्ट्रिंग गायक खेल रहा है।</v>
      </c>
    </row>
    <row r="7124">
      <c r="A7124" s="1" t="s">
        <v>7007</v>
      </c>
      <c r="B7124" s="2" t="str">
        <f>IFERROR(__xludf.DUMMYFUNCTION("GOOGLETRANSLATE(A7124,""en"",""hi"")"),"देश में एक खेत पर घोड़े - शैली")</f>
        <v>देश में एक खेत पर घोड़े - शैली</v>
      </c>
    </row>
    <row r="7125">
      <c r="A7125" s="1" t="s">
        <v>7008</v>
      </c>
      <c r="B7125" s="2" t="str">
        <f>IFERROR(__xludf.DUMMYFUNCTION("GOOGLETRANSLATE(A7125,""en"",""hi"")"),"समुद्र तट पर योग का अभ्यास करने वाली वरिष्ठ महिला")</f>
        <v>समुद्र तट पर योग का अभ्यास करने वाली वरिष्ठ महिला</v>
      </c>
    </row>
    <row r="7126">
      <c r="A7126" s="1" t="s">
        <v>7009</v>
      </c>
      <c r="B7126" s="2" t="str">
        <f>IFERROR(__xludf.DUMMYFUNCTION("GOOGLETRANSLATE(A7126,""en"",""hi"")"),"अभिनेता फैशन वीक के दौरान फैशन शो में भाग लेता है।")</f>
        <v>अभिनेता फैशन वीक के दौरान फैशन शो में भाग लेता है।</v>
      </c>
    </row>
    <row r="7127">
      <c r="A7127" s="1" t="s">
        <v>7010</v>
      </c>
      <c r="B7127" s="2" t="str">
        <f>IFERROR(__xludf.DUMMYFUNCTION("GOOGLETRANSLATE(A7127,""en"",""hi"")"),"प्रशंसकों ने मैच की सार्वजनिक स्क्रीनिंग के दौरान प्रतिक्रिया दी।")</f>
        <v>प्रशंसकों ने मैच की सार्वजनिक स्क्रीनिंग के दौरान प्रतिक्रिया दी।</v>
      </c>
    </row>
    <row r="7128">
      <c r="A7128" s="1" t="s">
        <v>7011</v>
      </c>
      <c r="B7128" s="2" t="str">
        <f>IFERROR(__xludf.DUMMYFUNCTION("GOOGLETRANSLATE(A7128,""en"",""hi"")"),"वैश्विक विरोध के हिस्से के रूप में आयोजित प्रतिभागी")</f>
        <v>वैश्विक विरोध के हिस्से के रूप में आयोजित प्रतिभागी</v>
      </c>
    </row>
    <row r="7129">
      <c r="A7129" s="1" t="s">
        <v>7012</v>
      </c>
      <c r="B7129" s="2" t="str">
        <f>IFERROR(__xludf.DUMMYFUNCTION("GOOGLETRANSLATE(A7129,""en"",""hi"")"),"बाजार: स्थानीय लोग बाजार में काम कर रहे हैं, महिला चुनिंदा मछली है और आदमी समुद्र तट पर जहाज से टोकरी ताजा मछली ले जा रहा है")</f>
        <v>बाजार: स्थानीय लोग बाजार में काम कर रहे हैं, महिला चुनिंदा मछली है और आदमी समुद्र तट पर जहाज से टोकरी ताजा मछली ले जा रहा है</v>
      </c>
    </row>
    <row r="7130">
      <c r="A7130" s="1" t="s">
        <v>7013</v>
      </c>
      <c r="B7130" s="2" t="str">
        <f>IFERROR(__xludf.DUMMYFUNCTION("GOOGLETRANSLATE(A7130,""en"",""hi"")"),"लोग वर्दी वाले सैनिकों और अधिकारियों ने वाहनों पर समर्पित परेड में शामिल थे")</f>
        <v>लोग वर्दी वाले सैनिकों और अधिकारियों ने वाहनों पर समर्पित परेड में शामिल थे</v>
      </c>
    </row>
    <row r="7131">
      <c r="A7131" s="1" t="s">
        <v>7014</v>
      </c>
      <c r="B7131" s="2" t="str">
        <f>IFERROR(__xludf.DUMMYFUNCTION("GOOGLETRANSLATE(A7131,""en"",""hi"")"),"चरित्र के साथ एक विचित्र और सुंदर पुराना शहर।")</f>
        <v>चरित्र के साथ एक विचित्र और सुंदर पुराना शहर।</v>
      </c>
    </row>
    <row r="7132">
      <c r="A7132" s="1" t="s">
        <v>7015</v>
      </c>
      <c r="B7132" s="2" t="str">
        <f>IFERROR(__xludf.DUMMYFUNCTION("GOOGLETRANSLATE(A7132,""en"",""hi"")"),"व्यक्ति दूसरे छमाही दोपहर में व्यक्ति के खिलाफ गेंद की रक्षा करता है।")</f>
        <v>व्यक्ति दूसरे छमाही दोपहर में व्यक्ति के खिलाफ गेंद की रक्षा करता है।</v>
      </c>
    </row>
    <row r="7133">
      <c r="A7133" s="1" t="s">
        <v>7016</v>
      </c>
      <c r="B7133" s="2" t="str">
        <f>IFERROR(__xludf.DUMMYFUNCTION("GOOGLETRANSLATE(A7133,""en"",""hi"")"),"मैं ऑटिज़्म के साथ एक बच्चा हूं।")</f>
        <v>मैं ऑटिज़्म के साथ एक बच्चा हूं।</v>
      </c>
    </row>
    <row r="7134">
      <c r="A7134" s="1" t="s">
        <v>7017</v>
      </c>
      <c r="B7134" s="2" t="str">
        <f>IFERROR(__xludf.DUMMYFUNCTION("GOOGLETRANSLATE(A7134,""en"",""hi"")"),"20s पर महिलाएं - व्यक्ति के लिए उम्मीदवार")</f>
        <v>20s पर महिलाएं - व्यक्ति के लिए उम्मीदवार</v>
      </c>
    </row>
    <row r="7135">
      <c r="A7135" s="1" t="s">
        <v>7018</v>
      </c>
      <c r="B7135" s="2" t="str">
        <f>IFERROR(__xludf.DUMMYFUNCTION("GOOGLETRANSLATE(A7135,""en"",""hi"")"),"फ्लोटिंग अलमारियों का निर्माण कैसे करें।")</f>
        <v>फ्लोटिंग अलमारियों का निर्माण कैसे करें।</v>
      </c>
    </row>
    <row r="7136">
      <c r="A7136" s="1" t="s">
        <v>7019</v>
      </c>
      <c r="B7136" s="2" t="str">
        <f>IFERROR(__xludf.DUMMYFUNCTION("GOOGLETRANSLATE(A7136,""en"",""hi"")"),"व्यक्ति ने व्यक्ति को शुक्रवार की हानि में अंक के साथ टीम का नेतृत्व किया।")</f>
        <v>व्यक्ति ने व्यक्ति को शुक्रवार की हानि में अंक के साथ टीम का नेतृत्व किया।</v>
      </c>
    </row>
    <row r="7137">
      <c r="A7137" s="1" t="s">
        <v>7020</v>
      </c>
      <c r="B7137" s="2" t="str">
        <f>IFERROR(__xludf.DUMMYFUNCTION("GOOGLETRANSLATE(A7137,""en"",""hi"")"),"एक कार पर रियर लाइट")</f>
        <v>एक कार पर रियर लाइट</v>
      </c>
    </row>
    <row r="7138">
      <c r="A7138" s="1" t="s">
        <v>7021</v>
      </c>
      <c r="B7138" s="2" t="str">
        <f>IFERROR(__xludf.DUMMYFUNCTION("GOOGLETRANSLATE(A7138,""en"",""hi"")"),"मुझे इस टुकड़े को तालिका के रूप में पसंद है, और यह विचार है कि व्यक्तिगत तालिकाओं को भी हटाया जा सकता है।")</f>
        <v>मुझे इस टुकड़े को तालिका के रूप में पसंद है, और यह विचार है कि व्यक्तिगत तालिकाओं को भी हटाया जा सकता है।</v>
      </c>
    </row>
    <row r="7139">
      <c r="A7139" s="1" t="s">
        <v>7022</v>
      </c>
      <c r="B7139" s="2" t="str">
        <f>IFERROR(__xludf.DUMMYFUNCTION("GOOGLETRANSLATE(A7139,""en"",""hi"")"),"हवा से शहर")</f>
        <v>हवा से शहर</v>
      </c>
    </row>
    <row r="7140">
      <c r="A7140" s="1" t="s">
        <v>7023</v>
      </c>
      <c r="B7140" s="2" t="str">
        <f>IFERROR(__xludf.DUMMYFUNCTION("GOOGLETRANSLATE(A7140,""en"",""hi"")"),"एक देश की सड़क पर बकरियों का झुंड")</f>
        <v>एक देश की सड़क पर बकरियों का झुंड</v>
      </c>
    </row>
    <row r="7141">
      <c r="A7141" s="1" t="s">
        <v>7024</v>
      </c>
      <c r="B7141" s="2" t="str">
        <f>IFERROR(__xludf.DUMMYFUNCTION("GOOGLETRANSLATE(A7141,""en"",""hi"")"),"यह भयानक क्यों है: आर्किटेक्ट आईएम द्वारा डिजाइन किया गया। व्यक्ति, इस इमारत को इस क्षेत्र के साथ संबंधों को मजबूत करने से संबंधित शिक्षा और अनुसंधान के लिए संगठन संस्थापक द्वारा नामित किया गया था।")</f>
        <v>यह भयानक क्यों है: आर्किटेक्ट आईएम द्वारा डिजाइन किया गया। व्यक्ति, इस इमारत को इस क्षेत्र के साथ संबंधों को मजबूत करने से संबंधित शिक्षा और अनुसंधान के लिए संगठन संस्थापक द्वारा नामित किया गया था।</v>
      </c>
    </row>
    <row r="7142">
      <c r="A7142" s="1" t="s">
        <v>7025</v>
      </c>
      <c r="B7142" s="2" t="str">
        <f>IFERROR(__xludf.DUMMYFUNCTION("GOOGLETRANSLATE(A7142,""en"",""hi"")"),"शेफ की टोपी में एक प्यारा नीला आंख वाला लड़का फायरप्लेस के पास रसोई के तल पर बैठे, गेहूं के आटे के साथ भारी रूप से भिगोया गया वह एक नारंगी के साथ खेल रहा है और खुद को कुक के रूप में कल्पना करता है")</f>
        <v>शेफ की टोपी में एक प्यारा नीला आंख वाला लड़का फायरप्लेस के पास रसोई के तल पर बैठे, गेहूं के आटे के साथ भारी रूप से भिगोया गया वह एक नारंगी के साथ खेल रहा है और खुद को कुक के रूप में कल्पना करता है</v>
      </c>
    </row>
    <row r="7143">
      <c r="A7143" s="1" t="s">
        <v>7026</v>
      </c>
      <c r="B7143" s="2" t="str">
        <f>IFERROR(__xludf.DUMMYFUNCTION("GOOGLETRANSLATE(A7143,""en"",""hi"")"),"चित्र: मकबरे को देख रहे हैं")</f>
        <v>चित्र: मकबरे को देख रहे हैं</v>
      </c>
    </row>
    <row r="7144">
      <c r="A7144" s="1" t="s">
        <v>7027</v>
      </c>
      <c r="B7144" s="2" t="str">
        <f>IFERROR(__xludf.DUMMYFUNCTION("GOOGLETRANSLATE(A7144,""en"",""hi"")"),"एक द्वंद्वयुद्ध में फुटबॉल खिलाड़ी, धुंधला")</f>
        <v>एक द्वंद्वयुद्ध में फुटबॉल खिलाड़ी, धुंधला</v>
      </c>
    </row>
    <row r="7145">
      <c r="A7145" s="1" t="s">
        <v>7028</v>
      </c>
      <c r="B7145" s="2" t="str">
        <f>IFERROR(__xludf.DUMMYFUNCTION("GOOGLETRANSLATE(A7145,""en"",""hi"")"),"उदास विद्या फ्रेम के माध्यम से चलना")</f>
        <v>उदास विद्या फ्रेम के माध्यम से चलना</v>
      </c>
    </row>
    <row r="7146">
      <c r="A7146" s="1" t="s">
        <v>7029</v>
      </c>
      <c r="B7146" s="2" t="str">
        <f>IFERROR(__xludf.DUMMYFUNCTION("GOOGLETRANSLATE(A7146,""en"",""hi"")"),"पेशे की रात में 2000 डिजाइन के आइकन के लिए एक सलाम आयोजित किया गया")</f>
        <v>पेशे की रात में 2000 डिजाइन के आइकन के लिए एक सलाम आयोजित किया गया</v>
      </c>
    </row>
    <row r="7147">
      <c r="A7147" s="1" t="s">
        <v>7030</v>
      </c>
      <c r="B7147" s="2" t="str">
        <f>IFERROR(__xludf.DUMMYFUNCTION("GOOGLETRANSLATE(A7147,""en"",""hi"")"),"सगाई तस्वीरें, हम प्यार करते हैं कि इन दोनों में उनके जीवन का इतना बड़ा हिस्सा आम है और उन्हें अपनी वर्दी में उनकी कुछ तस्वीरें लेना पड़ा।")</f>
        <v>सगाई तस्वीरें, हम प्यार करते हैं कि इन दोनों में उनके जीवन का इतना बड़ा हिस्सा आम है और उन्हें अपनी वर्दी में उनकी कुछ तस्वीरें लेना पड़ा।</v>
      </c>
    </row>
    <row r="7148">
      <c r="A7148" s="1" t="s">
        <v>7031</v>
      </c>
      <c r="B7148" s="2" t="str">
        <f>IFERROR(__xludf.DUMMYFUNCTION("GOOGLETRANSLATE(A7148,""en"",""hi"")"),"एक मॉड का स्कूटर एक भित्तिचित्र कवर दीवार के सामने खड़ी है")</f>
        <v>एक मॉड का स्कूटर एक भित्तिचित्र कवर दीवार के सामने खड़ी है</v>
      </c>
    </row>
    <row r="7149">
      <c r="A7149" s="1" t="s">
        <v>7032</v>
      </c>
      <c r="B7149" s="2" t="str">
        <f>IFERROR(__xludf.DUMMYFUNCTION("GOOGLETRANSLATE(A7149,""en"",""hi"")"),"इस सुपर सरल ट्यूटोरियल के साथ अपना खुद का कुत्ता बिस्तर बनाएं।")</f>
        <v>इस सुपर सरल ट्यूटोरियल के साथ अपना खुद का कुत्ता बिस्तर बनाएं।</v>
      </c>
    </row>
    <row r="7150">
      <c r="A7150" s="1" t="s">
        <v>7033</v>
      </c>
      <c r="B7150" s="2" t="str">
        <f>IFERROR(__xludf.DUMMYFUNCTION("GOOGLETRANSLATE(A7150,""en"",""hi"")"),"शयनकक्ष जर्जर और पतला है, वहाँ दीवारों में से एक पर पेटीना का एक स्पर्श है")</f>
        <v>शयनकक्ष जर्जर और पतला है, वहाँ दीवारों में से एक पर पेटीना का एक स्पर्श है</v>
      </c>
    </row>
    <row r="7151">
      <c r="A7151" s="1" t="s">
        <v>7034</v>
      </c>
      <c r="B7151" s="2" t="str">
        <f>IFERROR(__xludf.DUMMYFUNCTION("GOOGLETRANSLATE(A7151,""en"",""hi"")"),"ऑटोमोटिव इंडस्ट्री बिजनेस न्यू सैलून के माध्यम से घन की शक्ति प्राप्त करने के लिए तैयार है")</f>
        <v>ऑटोमोटिव इंडस्ट्री बिजनेस न्यू सैलून के माध्यम से घन की शक्ति प्राप्त करने के लिए तैयार है</v>
      </c>
    </row>
    <row r="7152">
      <c r="A7152" s="1" t="s">
        <v>7035</v>
      </c>
      <c r="B7152" s="2" t="str">
        <f>IFERROR(__xludf.DUMMYFUNCTION("GOOGLETRANSLATE(A7152,""en"",""hi"")"),"एक कार टायर और एक परित्यक्त शॉपिंग ट्रॉली क्षेत्र में घर के बाहर देखा जाता है जो विवादास्पद नई वृत्तचित्र का विषय बन गया है")</f>
        <v>एक कार टायर और एक परित्यक्त शॉपिंग ट्रॉली क्षेत्र में घर के बाहर देखा जाता है जो विवादास्पद नई वृत्तचित्र का विषय बन गया है</v>
      </c>
    </row>
    <row r="7153">
      <c r="A7153" s="1" t="s">
        <v>7036</v>
      </c>
      <c r="B7153" s="2" t="str">
        <f>IFERROR(__xludf.DUMMYFUNCTION("GOOGLETRANSLATE(A7153,""en"",""hi"")"),"सफेद सर्कल और आर्क ज्यामितीय आकार से बने बोल्ड और ग्राफिक निर्बाध पैटर्न, कपड़े, पृष्ठभूमि और पसंद के लिए महान।")</f>
        <v>सफेद सर्कल और आर्क ज्यामितीय आकार से बने बोल्ड और ग्राफिक निर्बाध पैटर्न, कपड़े, पृष्ठभूमि और पसंद के लिए महान।</v>
      </c>
    </row>
    <row r="7154">
      <c r="A7154" s="1" t="s">
        <v>7037</v>
      </c>
      <c r="B7154" s="2" t="str">
        <f>IFERROR(__xludf.DUMMYFUNCTION("GOOGLETRANSLATE(A7154,""en"",""hi"")"),"ओलंपिक एथलीट, केंद्र छोड़ दिया, खेल के पहले भाग के दौरान व्यक्ति के खिलाफ शूटिंग।")</f>
        <v>ओलंपिक एथलीट, केंद्र छोड़ दिया, खेल के पहले भाग के दौरान व्यक्ति के खिलाफ शूटिंग।</v>
      </c>
    </row>
    <row r="7155">
      <c r="A7155" s="1" t="s">
        <v>7038</v>
      </c>
      <c r="B7155" s="2" t="str">
        <f>IFERROR(__xludf.DUMMYFUNCTION("GOOGLETRANSLATE(A7155,""en"",""hi"")"),"एक महिला प्रकाश में एक गलियारे से नीचे चल रही है")</f>
        <v>एक महिला प्रकाश में एक गलियारे से नीचे चल रही है</v>
      </c>
    </row>
    <row r="7156">
      <c r="A7156" s="1" t="s">
        <v>7039</v>
      </c>
      <c r="B7156" s="2" t="str">
        <f>IFERROR(__xludf.DUMMYFUNCTION("GOOGLETRANSLATE(A7156,""en"",""hi"")"),"अभिनेता और उसकी बेटी सड़क पार करती है")</f>
        <v>अभिनेता और उसकी बेटी सड़क पार करती है</v>
      </c>
    </row>
    <row r="7157">
      <c r="A7157" s="1" t="s">
        <v>7040</v>
      </c>
      <c r="B7157" s="2" t="str">
        <f>IFERROR(__xludf.DUMMYFUNCTION("GOOGLETRANSLATE(A7157,""en"",""hi"")"),"एक पार्क में खुश परिवार")</f>
        <v>एक पार्क में खुश परिवार</v>
      </c>
    </row>
    <row r="7158">
      <c r="A7158" s="1" t="s">
        <v>7041</v>
      </c>
      <c r="B7158" s="2" t="str">
        <f>IFERROR(__xludf.DUMMYFUNCTION("GOOGLETRANSLATE(A7158,""en"",""hi"")"),"हम कुछ घंटों के लिए सोफे पर फिसल गए")</f>
        <v>हम कुछ घंटों के लिए सोफे पर फिसल गए</v>
      </c>
    </row>
    <row r="7159">
      <c r="A7159" s="1" t="s">
        <v>7042</v>
      </c>
      <c r="B7159" s="2" t="str">
        <f>IFERROR(__xludf.DUMMYFUNCTION("GOOGLETRANSLATE(A7159,""en"",""hi"")"),"कार्ड और रंग पर एक वीडियो")</f>
        <v>कार्ड और रंग पर एक वीडियो</v>
      </c>
    </row>
    <row r="7160">
      <c r="A7160" s="1" t="s">
        <v>7043</v>
      </c>
      <c r="B7160" s="2" t="str">
        <f>IFERROR(__xludf.DUMMYFUNCTION("GOOGLETRANSLATE(A7160,""en"",""hi"")"),"सुंदर महिला रसोई में गाजर काट रही है।")</f>
        <v>सुंदर महिला रसोई में गाजर काट रही है।</v>
      </c>
    </row>
    <row r="7161">
      <c r="A7161" s="1" t="s">
        <v>7044</v>
      </c>
      <c r="B7161" s="2" t="str">
        <f>IFERROR(__xludf.DUMMYFUNCTION("GOOGLETRANSLATE(A7161,""en"",""hi"")"),"छात्रों और व्यक्ति सामने विरोध करते हैं।")</f>
        <v>छात्रों और व्यक्ति सामने विरोध करते हैं।</v>
      </c>
    </row>
    <row r="7162">
      <c r="A7162" s="1" t="s">
        <v>7045</v>
      </c>
      <c r="B7162" s="2" t="str">
        <f>IFERROR(__xludf.DUMMYFUNCTION("GOOGLETRANSLATE(A7162,""en"",""hi"")"),"एक फूल की तस्वीर - सफेद भेड़िया बहुत दुर्लभ और सुंदर सफेद फूल")</f>
        <v>एक फूल की तस्वीर - सफेद भेड़िया बहुत दुर्लभ और सुंदर सफेद फूल</v>
      </c>
    </row>
    <row r="7163">
      <c r="A7163" s="1" t="s">
        <v>7046</v>
      </c>
      <c r="B7163" s="2" t="str">
        <f>IFERROR(__xludf.DUMMYFUNCTION("GOOGLETRANSLATE(A7163,""en"",""hi"")"),"यहां तक ​​कि कुत्ता चिंतित दिखता है!")</f>
        <v>यहां तक ​​कि कुत्ता चिंतित दिखता है!</v>
      </c>
    </row>
    <row r="7164">
      <c r="A7164" s="1" t="s">
        <v>7047</v>
      </c>
      <c r="B7164" s="2" t="str">
        <f>IFERROR(__xludf.DUMMYFUNCTION("GOOGLETRANSLATE(A7164,""en"",""hi"")"),"प्रसिद्ध वक्र: अभिनेता, टीवी चरित्र के रूप में, एक नीले साटन और मनके पोशाक में उसके घंटे का चश्मा चित्र दिखाता है")</f>
        <v>प्रसिद्ध वक्र: अभिनेता, टीवी चरित्र के रूप में, एक नीले साटन और मनके पोशाक में उसके घंटे का चश्मा चित्र दिखाता है</v>
      </c>
    </row>
    <row r="7165">
      <c r="A7165" s="1" t="s">
        <v>7048</v>
      </c>
      <c r="B7165" s="2" t="str">
        <f>IFERROR(__xludf.DUMMYFUNCTION("GOOGLETRANSLATE(A7165,""en"",""hi"")"),"छवि शीर्षक वाला व्यक्ति कदम का एक टुकड़ा प्राप्त करना चाहता है")</f>
        <v>छवि शीर्षक वाला व्यक्ति कदम का एक टुकड़ा प्राप्त करना चाहता है</v>
      </c>
    </row>
    <row r="7166">
      <c r="A7166" s="1" t="s">
        <v>7049</v>
      </c>
      <c r="B7166" s="2" t="str">
        <f>IFERROR(__xludf.DUMMYFUNCTION("GOOGLETRANSLATE(A7166,""en"",""hi"")"),"सुअर - बच्चों के लिए क्रिसमस उपहार विचार")</f>
        <v>सुअर - बच्चों के लिए क्रिसमस उपहार विचार</v>
      </c>
    </row>
    <row r="7167">
      <c r="A7167" s="1" t="s">
        <v>7050</v>
      </c>
      <c r="B7167" s="2" t="str">
        <f>IFERROR(__xludf.DUMMYFUNCTION("GOOGLETRANSLATE(A7167,""en"",""hi"")"),"एक डेस्क में पढ़ाई करते हुए नर किशोरी कोक पीना")</f>
        <v>एक डेस्क में पढ़ाई करते हुए नर किशोरी कोक पीना</v>
      </c>
    </row>
    <row r="7168">
      <c r="A7168" s="1" t="s">
        <v>7051</v>
      </c>
      <c r="B7168" s="2" t="str">
        <f>IFERROR(__xludf.DUMMYFUNCTION("GOOGLETRANSLATE(A7168,""en"",""hi"")"),"व्यक्ति और अभिनेता एनिमेटेड फिल्म के प्रीमियर के लिए आते हैं।")</f>
        <v>व्यक्ति और अभिनेता एनिमेटेड फिल्म के प्रीमियर के लिए आते हैं।</v>
      </c>
    </row>
    <row r="7169">
      <c r="A7169" s="1" t="s">
        <v>7052</v>
      </c>
      <c r="B7169" s="2" t="str">
        <f>IFERROR(__xludf.DUMMYFUNCTION("GOOGLETRANSLATE(A7169,""en"",""hi"")"),"एक हैंडल और एक पारदर्शी प्लास्टिक खिड़की के साथ लाइट यथार्थवादी पैकेज कार्डबोर्ड बॉक्स")</f>
        <v>एक हैंडल और एक पारदर्शी प्लास्टिक खिड़की के साथ लाइट यथार्थवादी पैकेज कार्डबोर्ड बॉक्स</v>
      </c>
    </row>
    <row r="7170">
      <c r="A7170" s="1" t="s">
        <v>7053</v>
      </c>
      <c r="B7170" s="2" t="str">
        <f>IFERROR(__xludf.DUMMYFUNCTION("GOOGLETRANSLATE(A7170,""en"",""hi"")"),"इन कमरों से प्रेरित हो जाएं जो ग्रे का इस्तेमाल करते हैं, जिसे आमतौर पर एक ब्लेंड रंग के रूप में जाना जाता है, व्यक्तित्व को उनके रहने वाले कमरे में जोड़ने के लिए।")</f>
        <v>इन कमरों से प्रेरित हो जाएं जो ग्रे का इस्तेमाल करते हैं, जिसे आमतौर पर एक ब्लेंड रंग के रूप में जाना जाता है, व्यक्तित्व को उनके रहने वाले कमरे में जोड़ने के लिए।</v>
      </c>
    </row>
    <row r="7171">
      <c r="A7171" s="1" t="s">
        <v>7054</v>
      </c>
      <c r="B7171" s="2" t="str">
        <f>IFERROR(__xludf.DUMMYFUNCTION("GOOGLETRANSLATE(A7171,""en"",""hi"")"),"सुबह के दौरान बर्फ का आधिकारिक इंच।")</f>
        <v>सुबह के दौरान बर्फ का आधिकारिक इंच।</v>
      </c>
    </row>
    <row r="7172">
      <c r="A7172" s="1" t="s">
        <v>7055</v>
      </c>
      <c r="B7172" s="2" t="str">
        <f>IFERROR(__xludf.DUMMYFUNCTION("GOOGLETRANSLATE(A7172,""en"",""hi"")"),"फुटबॉल खिलाड़ी ने ऑफसाइड के लिए खारिज करने से पहले फुटबॉल खिलाड़ी के पीछे एक उत्कृष्ट चिप लगाया")</f>
        <v>फुटबॉल खिलाड़ी ने ऑफसाइड के लिए खारिज करने से पहले फुटबॉल खिलाड़ी के पीछे एक उत्कृष्ट चिप लगाया</v>
      </c>
    </row>
    <row r="7173">
      <c r="A7173" s="1" t="s">
        <v>7056</v>
      </c>
      <c r="B7173" s="2" t="str">
        <f>IFERROR(__xludf.DUMMYFUNCTION("GOOGLETRANSLATE(A7173,""en"",""hi"")"),"स्टॉक वेक्टर चित्रण - सफेद पृष्ठभूमि पर शिलालेख के साथ कुत्ते का वर्ष")</f>
        <v>स्टॉक वेक्टर चित्रण - सफेद पृष्ठभूमि पर शिलालेख के साथ कुत्ते का वर्ष</v>
      </c>
    </row>
    <row r="7174">
      <c r="A7174" s="1" t="s">
        <v>7057</v>
      </c>
      <c r="B7174" s="2" t="str">
        <f>IFERROR(__xludf.DUMMYFUNCTION("GOOGLETRANSLATE(A7174,""en"",""hi"")"),"त्यौहार में शुरुआती रात प्रीमियर में भाग लें।")</f>
        <v>त्यौहार में शुरुआती रात प्रीमियर में भाग लें।</v>
      </c>
    </row>
    <row r="7175">
      <c r="A7175" s="1" t="s">
        <v>7058</v>
      </c>
      <c r="B7175" s="2" t="str">
        <f>IFERROR(__xludf.DUMMYFUNCTION("GOOGLETRANSLATE(A7175,""en"",""hi"")"),"एक सफेद टी शर्ट के साथ एक धारीदार मिडी स्कर्ट स्टाइलिंग")</f>
        <v>एक सफेद टी शर्ट के साथ एक धारीदार मिडी स्कर्ट स्टाइलिंग</v>
      </c>
    </row>
    <row r="7176">
      <c r="A7176" s="1" t="s">
        <v>7059</v>
      </c>
      <c r="B7176" s="2" t="str">
        <f>IFERROR(__xludf.DUMMYFUNCTION("GOOGLETRANSLATE(A7176,""en"",""hi"")"),"टेक्स्ट के साथ ग्रंज रबर स्टैम्प एक अतिरिक्त% बंद है")</f>
        <v>टेक्स्ट के साथ ग्रंज रबर स्टैम्प एक अतिरिक्त% बंद है</v>
      </c>
    </row>
    <row r="7177">
      <c r="A7177" s="1" t="s">
        <v>6004</v>
      </c>
      <c r="B7177" s="2" t="str">
        <f>IFERROR(__xludf.DUMMYFUNCTION("GOOGLETRANSLATE(A7177,""en"",""hi"")"),"उसके चेहरे के साथ झंडे के साथ चित्रित।")</f>
        <v>उसके चेहरे के साथ झंडे के साथ चित्रित।</v>
      </c>
    </row>
    <row r="7178">
      <c r="A7178" s="1" t="s">
        <v>7060</v>
      </c>
      <c r="B7178" s="2" t="str">
        <f>IFERROR(__xludf.DUMMYFUNCTION("GOOGLETRANSLATE(A7178,""en"",""hi"")"),"सैकड़ों कहानियों के साथ गुफा या द्वीप में मंदिर")</f>
        <v>सैकड़ों कहानियों के साथ गुफा या द्वीप में मंदिर</v>
      </c>
    </row>
    <row r="7179">
      <c r="A7179" s="1" t="s">
        <v>7061</v>
      </c>
      <c r="B7179" s="2" t="str">
        <f>IFERROR(__xludf.DUMMYFUNCTION("GOOGLETRANSLATE(A7179,""en"",""hi"")"),"आंगन पर शादी की पोशाक का पिछला दृश्य")</f>
        <v>आंगन पर शादी की पोशाक का पिछला दृश्य</v>
      </c>
    </row>
    <row r="7180">
      <c r="A7180" s="1" t="s">
        <v>7062</v>
      </c>
      <c r="B7180" s="2" t="str">
        <f>IFERROR(__xludf.DUMMYFUNCTION("GOOGLETRANSLATE(A7180,""en"",""hi"")"),"व्यक्ति ने व्यक्ति के साथ समग्र जीत के लिए अपने रास्ते पर लहरों को श्रेय दिया।")</f>
        <v>व्यक्ति ने व्यक्ति के साथ समग्र जीत के लिए अपने रास्ते पर लहरों को श्रेय दिया।</v>
      </c>
    </row>
    <row r="7181">
      <c r="A7181" s="1" t="s">
        <v>913</v>
      </c>
      <c r="B7181" s="2" t="str">
        <f>IFERROR(__xludf.DUMMYFUNCTION("GOOGLETRANSLATE(A7181,""en"",""hi"")"),"अभिनेता प्रीमियर के लिए आता है")</f>
        <v>अभिनेता प्रीमियर के लिए आता है</v>
      </c>
    </row>
    <row r="7182">
      <c r="A7182" s="1" t="s">
        <v>7063</v>
      </c>
      <c r="B7182" s="2" t="str">
        <f>IFERROR(__xludf.DUMMYFUNCTION("GOOGLETRANSLATE(A7182,""en"",""hi"")"),"परिवहन का एक लोकप्रिय तरीका")</f>
        <v>परिवहन का एक लोकप्रिय तरीका</v>
      </c>
    </row>
    <row r="7183">
      <c r="A7183" s="1" t="s">
        <v>7064</v>
      </c>
      <c r="B7183" s="2" t="str">
        <f>IFERROR(__xludf.DUMMYFUNCTION("GOOGLETRANSLATE(A7183,""en"",""hi"")"),"बिल्लियों को अद्भुत पालतू जानवर बनाने के कारणों में से एक यह है कि वे कृंतक और कीड़ों को पकड़ते हैं।")</f>
        <v>बिल्लियों को अद्भुत पालतू जानवर बनाने के कारणों में से एक यह है कि वे कृंतक और कीड़ों को पकड़ते हैं।</v>
      </c>
    </row>
    <row r="7184">
      <c r="A7184" s="1" t="s">
        <v>7065</v>
      </c>
      <c r="B7184" s="2" t="str">
        <f>IFERROR(__xludf.DUMMYFUNCTION("GOOGLETRANSLATE(A7184,""en"",""hi"")"),"व्यक्ति को एक खेल में रक्षा से निपटाया जाता है")</f>
        <v>व्यक्ति को एक खेल में रक्षा से निपटाया जाता है</v>
      </c>
    </row>
    <row r="7185">
      <c r="A7185" s="1" t="s">
        <v>7066</v>
      </c>
      <c r="B7185" s="2" t="str">
        <f>IFERROR(__xludf.DUMMYFUNCTION("GOOGLETRANSLATE(A7185,""en"",""hi"")"),"पहाड़ों की पृष्ठभूमि पर नौका")</f>
        <v>पहाड़ों की पृष्ठभूमि पर नौका</v>
      </c>
    </row>
    <row r="7186">
      <c r="A7186" s="1" t="s">
        <v>7067</v>
      </c>
      <c r="B7186" s="2" t="str">
        <f>IFERROR(__xludf.DUMMYFUNCTION("GOOGLETRANSLATE(A7186,""en"",""hi"")"),"वसूली के लिए सड़क: व्यक्ति को स्पष्ट रूप से पतला लग रहा था क्योंकि उसने एक काले मैक्सी ड्रेस में अपना घर छोड़ा था")</f>
        <v>वसूली के लिए सड़क: व्यक्ति को स्पष्ट रूप से पतला लग रहा था क्योंकि उसने एक काले मैक्सी ड्रेस में अपना घर छोड़ा था</v>
      </c>
    </row>
    <row r="7187">
      <c r="A7187" s="1" t="s">
        <v>7068</v>
      </c>
      <c r="B7187" s="2" t="str">
        <f>IFERROR(__xludf.DUMMYFUNCTION("GOOGLETRANSLATE(A7187,""en"",""hi"")"),"एक बादल आकाश के साथ धर्म")</f>
        <v>एक बादल आकाश के साथ धर्म</v>
      </c>
    </row>
    <row r="7188">
      <c r="A7188" s="1" t="s">
        <v>7069</v>
      </c>
      <c r="B7188" s="2" t="str">
        <f>IFERROR(__xludf.DUMMYFUNCTION("GOOGLETRANSLATE(A7188,""en"",""hi"")"),"व्यक्ति स्नातकों को अपना शुल्क प्रदान करता है।")</f>
        <v>व्यक्ति स्नातकों को अपना शुल्क प्रदान करता है।</v>
      </c>
    </row>
    <row r="7189">
      <c r="A7189" s="1" t="s">
        <v>7070</v>
      </c>
      <c r="B7189" s="2" t="str">
        <f>IFERROR(__xludf.DUMMYFUNCTION("GOOGLETRANSLATE(A7189,""en"",""hi"")"),"भारतीय पकवान और व्यक्ति के साथ एक रात।")</f>
        <v>भारतीय पकवान और व्यक्ति के साथ एक रात।</v>
      </c>
    </row>
    <row r="7190">
      <c r="A7190" s="1" t="s">
        <v>7071</v>
      </c>
      <c r="B7190" s="2" t="str">
        <f>IFERROR(__xludf.DUMMYFUNCTION("GOOGLETRANSLATE(A7190,""en"",""hi"")"),"आवासीय भवन में भारी आग चमकती।")</f>
        <v>आवासीय भवन में भारी आग चमकती।</v>
      </c>
    </row>
    <row r="7191">
      <c r="A7191" s="1" t="s">
        <v>7072</v>
      </c>
      <c r="B7191" s="2" t="str">
        <f>IFERROR(__xludf.DUMMYFUNCTION("GOOGLETRANSLATE(A7191,""en"",""hi"")"),"समुद्र तट पर एक पोर्टेबल धातु डिटेक्टर रखने वाले तट के साथ चलने वाला एक बूढ़ा आदमी")</f>
        <v>समुद्र तट पर एक पोर्टेबल धातु डिटेक्टर रखने वाले तट के साथ चलने वाला एक बूढ़ा आदमी</v>
      </c>
    </row>
    <row r="7192">
      <c r="A7192" s="1" t="s">
        <v>7073</v>
      </c>
      <c r="B7192" s="2" t="str">
        <f>IFERROR(__xludf.DUMMYFUNCTION("GOOGLETRANSLATE(A7192,""en"",""hi"")"),"अभिनेता और आदमी प्रीमियर में भाग लेते हैं")</f>
        <v>अभिनेता और आदमी प्रीमियर में भाग लेते हैं</v>
      </c>
    </row>
    <row r="7193">
      <c r="A7193" s="1" t="s">
        <v>7074</v>
      </c>
      <c r="B7193" s="2" t="str">
        <f>IFERROR(__xludf.DUMMYFUNCTION("GOOGLETRANSLATE(A7193,""en"",""hi"")"),"पेशे के साथ एक मैदान में काम कर रहे पेशे")</f>
        <v>पेशे के साथ एक मैदान में काम कर रहे पेशे</v>
      </c>
    </row>
    <row r="7194">
      <c r="A7194" s="1" t="s">
        <v>7075</v>
      </c>
      <c r="B7194" s="2" t="str">
        <f>IFERROR(__xludf.DUMMYFUNCTION("GOOGLETRANSLATE(A7194,""en"",""hi"")"),"वजन घटाने के लिए क्या रुचि है")</f>
        <v>वजन घटाने के लिए क्या रुचि है</v>
      </c>
    </row>
    <row r="7195">
      <c r="A7195" s="1" t="s">
        <v>7076</v>
      </c>
      <c r="B7195" s="2" t="str">
        <f>IFERROR(__xludf.DUMMYFUNCTION("GOOGLETRANSLATE(A7195,""en"",""hi"")"),"इसके प्रकाशन तक, किसी ने भी कभी भी महाद्वीप, क्षेत्र और राज्य द्वारा तार्किक रूप से व्यवस्थित वर्दी मानचित्र संकलित नहीं किया था")</f>
        <v>इसके प्रकाशन तक, किसी ने भी कभी भी महाद्वीप, क्षेत्र और राज्य द्वारा तार्किक रूप से व्यवस्थित वर्दी मानचित्र संकलित नहीं किया था</v>
      </c>
    </row>
    <row r="7196">
      <c r="A7196" s="1" t="s">
        <v>7077</v>
      </c>
      <c r="B7196" s="2" t="str">
        <f>IFERROR(__xludf.DUMMYFUNCTION("GOOGLETRANSLATE(A7196,""en"",""hi"")"),"इंडी रॉक कलाकार का संगीतकार व्यक्ति पर पार्टी में साल के दौरान प्रदर्शन करता है।")</f>
        <v>इंडी रॉक कलाकार का संगीतकार व्यक्ति पर पार्टी में साल के दौरान प्रदर्शन करता है।</v>
      </c>
    </row>
    <row r="7197">
      <c r="A7197" s="1" t="s">
        <v>7078</v>
      </c>
      <c r="B7197" s="2" t="str">
        <f>IFERROR(__xludf.DUMMYFUNCTION("GOOGLETRANSLATE(A7197,""en"",""hi"")"),"युवा महिला ने पर्दे का अनावरण किया, खिड़की से बाहर देखकर और सुंदर दिन की रोशनी का आनंद लिया।")</f>
        <v>युवा महिला ने पर्दे का अनावरण किया, खिड़की से बाहर देखकर और सुंदर दिन की रोशनी का आनंद लिया।</v>
      </c>
    </row>
    <row r="7198">
      <c r="A7198" s="1" t="s">
        <v>7079</v>
      </c>
      <c r="B7198" s="2" t="str">
        <f>IFERROR(__xludf.DUMMYFUNCTION("GOOGLETRANSLATE(A7198,""en"",""hi"")"),"डायनासोर का 3 डी प्रतिपादन")</f>
        <v>डायनासोर का 3 डी प्रतिपादन</v>
      </c>
    </row>
    <row r="7199">
      <c r="A7199" s="1" t="s">
        <v>7080</v>
      </c>
      <c r="B7199" s="2" t="str">
        <f>IFERROR(__xludf.DUMMYFUNCTION("GOOGLETRANSLATE(A7199,""en"",""hi"")"),"एक संचार का फ्लैट आइकन")</f>
        <v>एक संचार का फ्लैट आइकन</v>
      </c>
    </row>
    <row r="7200">
      <c r="A7200" s="1" t="s">
        <v>7081</v>
      </c>
      <c r="B7200" s="2" t="str">
        <f>IFERROR(__xludf.DUMMYFUNCTION("GOOGLETRANSLATE(A7200,""en"",""hi"")"),"सड़क पर भूमध्य रेखा का संकेत")</f>
        <v>सड़क पर भूमध्य रेखा का संकेत</v>
      </c>
    </row>
    <row r="7201">
      <c r="A7201" s="1" t="s">
        <v>7082</v>
      </c>
      <c r="B7201" s="2" t="str">
        <f>IFERROR(__xludf.DUMMYFUNCTION("GOOGLETRANSLATE(A7201,""en"",""hi"")"),"एक टीम फोटोग्राफ के लिए स्क्वाड पॉज़")</f>
        <v>एक टीम फोटोग्राफ के लिए स्क्वाड पॉज़</v>
      </c>
    </row>
    <row r="7202">
      <c r="A7202" s="1" t="s">
        <v>7083</v>
      </c>
      <c r="B7202" s="2" t="str">
        <f>IFERROR(__xludf.DUMMYFUNCTION("GOOGLETRANSLATE(A7202,""en"",""hi"")"),"मेरी आँखों से ऐसा करना चाहते हैं!")</f>
        <v>मेरी आँखों से ऐसा करना चाहते हैं!</v>
      </c>
    </row>
    <row r="7203">
      <c r="A7203" s="1" t="s">
        <v>7084</v>
      </c>
      <c r="B7203" s="2" t="str">
        <f>IFERROR(__xludf.DUMMYFUNCTION("GOOGLETRANSLATE(A7203,""en"",""hi"")"),"फुटबॉल टीम फुटबॉल टीम के खिलाफ एक फुटबॉल मैच से पहले गर्म हो जाती है")</f>
        <v>फुटबॉल टीम फुटबॉल टीम के खिलाफ एक फुटबॉल मैच से पहले गर्म हो जाती है</v>
      </c>
    </row>
    <row r="7204">
      <c r="A7204" s="1" t="s">
        <v>7085</v>
      </c>
      <c r="B7204" s="2" t="str">
        <f>IFERROR(__xludf.DUMMYFUNCTION("GOOGLETRANSLATE(A7204,""en"",""hi"")"),"कार में बैठे युवती और खिड़की से देखो")</f>
        <v>कार में बैठे युवती और खिड़की से देखो</v>
      </c>
    </row>
    <row r="7205">
      <c r="A7205" s="1" t="s">
        <v>7086</v>
      </c>
      <c r="B7205" s="2" t="str">
        <f>IFERROR(__xludf.DUMMYFUNCTION("GOOGLETRANSLATE(A7205,""en"",""hi"")"),"रेड कार्पेट प्रीमियर में अभिनेता")</f>
        <v>रेड कार्पेट प्रीमियर में अभिनेता</v>
      </c>
    </row>
    <row r="7206">
      <c r="A7206" s="1" t="s">
        <v>7087</v>
      </c>
      <c r="B7206" s="2" t="str">
        <f>IFERROR(__xludf.DUMMYFUNCTION("GOOGLETRANSLATE(A7206,""en"",""hi"")"),"संगीत वीडियो कलाकार पूछने के लिए कि उसने अपने चेहरे पर ऐसा क्यों किया")</f>
        <v>संगीत वीडियो कलाकार पूछने के लिए कि उसने अपने चेहरे पर ऐसा क्यों किया</v>
      </c>
    </row>
    <row r="7207">
      <c r="A7207" s="1" t="s">
        <v>7088</v>
      </c>
      <c r="B7207" s="2" t="str">
        <f>IFERROR(__xludf.DUMMYFUNCTION("GOOGLETRANSLATE(A7207,""en"",""hi"")"),"आपके रिहर्सल डिनर के लिए सभी सफेद अनुरूप महिला सूट")</f>
        <v>आपके रिहर्सल डिनर के लिए सभी सफेद अनुरूप महिला सूट</v>
      </c>
    </row>
    <row r="7208">
      <c r="A7208" s="1" t="s">
        <v>7089</v>
      </c>
      <c r="B7208" s="2" t="str">
        <f>IFERROR(__xludf.DUMMYFUNCTION("GOOGLETRANSLATE(A7208,""en"",""hi"")"),"एक सफेद पृष्ठभूमि पर विभिन्न आकारों के काले चमगादड़ों के साथ निर्बाध पैटर्न।")</f>
        <v>एक सफेद पृष्ठभूमि पर विभिन्न आकारों के काले चमगादड़ों के साथ निर्बाध पैटर्न।</v>
      </c>
    </row>
    <row r="7209">
      <c r="A7209" s="1" t="s">
        <v>7090</v>
      </c>
      <c r="B7209" s="2" t="str">
        <f>IFERROR(__xludf.DUMMYFUNCTION("GOOGLETRANSLATE(A7209,""en"",""hi"")"),"भौगोलिक फीचर श्रेणी एक सर्वोच्च प्राथमिकता है")</f>
        <v>भौगोलिक फीचर श्रेणी एक सर्वोच्च प्राथमिकता है</v>
      </c>
    </row>
    <row r="7210">
      <c r="A7210" s="1" t="s">
        <v>7091</v>
      </c>
      <c r="B7210" s="2" t="str">
        <f>IFERROR(__xludf.DUMMYFUNCTION("GOOGLETRANSLATE(A7210,""en"",""hi"")"),"आप वीडियो गेम डेवलपर के लिए कभी भी पुराना नहीं हो सकते!")</f>
        <v>आप वीडियो गेम डेवलपर के लिए कभी भी पुराना नहीं हो सकते!</v>
      </c>
    </row>
    <row r="7211">
      <c r="A7211" s="1" t="s">
        <v>7092</v>
      </c>
      <c r="B7211" s="2" t="str">
        <f>IFERROR(__xludf.DUMMYFUNCTION("GOOGLETRANSLATE(A7211,""en"",""hi"")"),"एक बाजार में पारंपरिक जूते")</f>
        <v>एक बाजार में पारंपरिक जूते</v>
      </c>
    </row>
    <row r="7212">
      <c r="A7212" s="1" t="s">
        <v>7093</v>
      </c>
      <c r="B7212" s="2" t="str">
        <f>IFERROR(__xludf.DUMMYFUNCTION("GOOGLETRANSLATE(A7212,""en"",""hi"")"),"दोस्तों और परिवार का मनोरंजन करने के लिए अपने बेसमेंट को एक बार में बदलें।")</f>
        <v>दोस्तों और परिवार का मनोरंजन करने के लिए अपने बेसमेंट को एक बार में बदलें।</v>
      </c>
    </row>
    <row r="7213">
      <c r="A7213" s="1" t="s">
        <v>7094</v>
      </c>
      <c r="B7213" s="2" t="str">
        <f>IFERROR(__xludf.DUMMYFUNCTION("GOOGLETRANSLATE(A7213,""en"",""hi"")"),"यह एक सुंदर दृश्य है जिसे व्यक्ति द्वारा चित्रित किया गया था लेकिन पोस्टर के रूप में जारी नहीं किया गया था।")</f>
        <v>यह एक सुंदर दृश्य है जिसे व्यक्ति द्वारा चित्रित किया गया था लेकिन पोस्टर के रूप में जारी नहीं किया गया था।</v>
      </c>
    </row>
    <row r="7214">
      <c r="A7214" s="1" t="s">
        <v>7095</v>
      </c>
      <c r="B7214" s="2" t="str">
        <f>IFERROR(__xludf.DUMMYFUNCTION("GOOGLETRANSLATE(A7214,""en"",""hi"")"),"एक ही आंगन और डाइनिंग टेबल और सही प्रकाश व्यवस्था के साथ बड़े कवर क्षेत्र का एक और दृश्य।")</f>
        <v>एक ही आंगन और डाइनिंग टेबल और सही प्रकाश व्यवस्था के साथ बड़े कवर क्षेत्र का एक और दृश्य।</v>
      </c>
    </row>
    <row r="7215">
      <c r="A7215" s="1" t="s">
        <v>7096</v>
      </c>
      <c r="B7215" s="2" t="str">
        <f>IFERROR(__xludf.DUMMYFUNCTION("GOOGLETRANSLATE(A7215,""en"",""hi"")"),"एक भव्य पियानो में बैठा महिला")</f>
        <v>एक भव्य पियानो में बैठा महिला</v>
      </c>
    </row>
    <row r="7216">
      <c r="A7216" s="1" t="s">
        <v>7097</v>
      </c>
      <c r="B7216" s="2" t="str">
        <f>IFERROR(__xludf.DUMMYFUNCTION("GOOGLETRANSLATE(A7216,""en"",""hi"")"),"एक आवर्धक रखने वाला व्यक्ति कुछ ढूंढ रहा है - स्टॉक फोटो #")</f>
        <v>एक आवर्धक रखने वाला व्यक्ति कुछ ढूंढ रहा है - स्टॉक फोटो #</v>
      </c>
    </row>
    <row r="7217">
      <c r="A7217" s="1" t="s">
        <v>7098</v>
      </c>
      <c r="B7217" s="2" t="str">
        <f>IFERROR(__xludf.DUMMYFUNCTION("GOOGLETRANSLATE(A7217,""en"",""hi"")"),"एक प्लेड शर्ट में एक जवान औरत एक ग्रीष्मकालीन धूप के दिन शहर के चारों ओर यात्रा करने वाले पुराने आर्कवे के माध्यम से चलती है")</f>
        <v>एक प्लेड शर्ट में एक जवान औरत एक ग्रीष्मकालीन धूप के दिन शहर के चारों ओर यात्रा करने वाले पुराने आर्कवे के माध्यम से चलती है</v>
      </c>
    </row>
    <row r="7218">
      <c r="A7218" s="1" t="s">
        <v>7099</v>
      </c>
      <c r="B7218" s="2" t="str">
        <f>IFERROR(__xludf.DUMMYFUNCTION("GOOGLETRANSLATE(A7218,""en"",""hi"")"),"रात में शहर का एक मनोरम दृश्य और दूरी पर टॉवर और फिल्मांकन स्थान दिखा रहा है")</f>
        <v>रात में शहर का एक मनोरम दृश्य और दूरी पर टॉवर और फिल्मांकन स्थान दिखा रहा है</v>
      </c>
    </row>
    <row r="7219">
      <c r="A7219" s="1" t="s">
        <v>7100</v>
      </c>
      <c r="B7219" s="2" t="str">
        <f>IFERROR(__xludf.DUMMYFUNCTION("GOOGLETRANSLATE(A7219,""en"",""hi"")"),"आज प्राचीन और आधुनिक शहर का नक्शा।")</f>
        <v>आज प्राचीन और आधुनिक शहर का नक्शा।</v>
      </c>
    </row>
    <row r="7220">
      <c r="A7220" s="1" t="s">
        <v>7101</v>
      </c>
      <c r="B7220" s="2" t="str">
        <f>IFERROR(__xludf.DUMMYFUNCTION("GOOGLETRANSLATE(A7220,""en"",""hi"")"),"रेत और महासागर पर")</f>
        <v>रेत और महासागर पर</v>
      </c>
    </row>
    <row r="7221">
      <c r="A7221" s="1" t="s">
        <v>7102</v>
      </c>
      <c r="B7221" s="2" t="str">
        <f>IFERROR(__xludf.DUMMYFUNCTION("GOOGLETRANSLATE(A7221,""en"",""hi"")"),"गणराज्य ने विस्तृत ग्रह की सतह और नीले पानी के महासागरों के साथ 3 डी ग्लोब पर लाल रंग में हाइलाइट किया।")</f>
        <v>गणराज्य ने विस्तृत ग्रह की सतह और नीले पानी के महासागरों के साथ 3 डी ग्लोब पर लाल रंग में हाइलाइट किया।</v>
      </c>
    </row>
    <row r="7222">
      <c r="A7222" s="1" t="s">
        <v>7103</v>
      </c>
      <c r="B7222" s="2" t="str">
        <f>IFERROR(__xludf.DUMMYFUNCTION("GOOGLETRANSLATE(A7222,""en"",""hi"")"),"बार का एक और दृश्य")</f>
        <v>बार का एक और दृश्य</v>
      </c>
    </row>
    <row r="7223">
      <c r="A7223" s="1" t="s">
        <v>7104</v>
      </c>
      <c r="B7223" s="2" t="str">
        <f>IFERROR(__xludf.DUMMYFUNCTION("GOOGLETRANSLATE(A7223,""en"",""hi"")"),"दिनांक फोटोग्राफी सत्र को बचाने के दौरान सूर्यास्त में चलना।")</f>
        <v>दिनांक फोटोग्राफी सत्र को बचाने के दौरान सूर्यास्त में चलना।</v>
      </c>
    </row>
    <row r="7224">
      <c r="A7224" s="1" t="s">
        <v>7105</v>
      </c>
      <c r="B7224" s="2" t="str">
        <f>IFERROR(__xludf.DUMMYFUNCTION("GOOGLETRANSLATE(A7224,""en"",""hi"")"),"महत्वपूर्ण स्थल का प्रसिद्ध टॉवर")</f>
        <v>महत्वपूर्ण स्थल का प्रसिद्ध टॉवर</v>
      </c>
    </row>
    <row r="7225">
      <c r="A7225" s="1" t="s">
        <v>7106</v>
      </c>
      <c r="B7225" s="2" t="str">
        <f>IFERROR(__xludf.DUMMYFUNCTION("GOOGLETRANSLATE(A7225,""en"",""hi"")"),"टैबलेट और मुस्कान को देखकर खुश लोमड़ी।")</f>
        <v>टैबलेट और मुस्कान को देखकर खुश लोमड़ी।</v>
      </c>
    </row>
    <row r="7226">
      <c r="A7226" s="1" t="s">
        <v>7107</v>
      </c>
      <c r="B7226" s="2" t="str">
        <f>IFERROR(__xludf.DUMMYFUNCTION("GOOGLETRANSLATE(A7226,""en"",""hi"")"),"कैफे में एक बैठक में बिजनेस मैन और महिला एक सौदे पर हाथ हिलाएं।")</f>
        <v>कैफे में एक बैठक में बिजनेस मैन और महिला एक सौदे पर हाथ हिलाएं।</v>
      </c>
    </row>
    <row r="7227">
      <c r="A7227" s="1" t="s">
        <v>7108</v>
      </c>
      <c r="B7227" s="2" t="str">
        <f>IFERROR(__xludf.DUMMYFUNCTION("GOOGLETRANSLATE(A7227,""en"",""hi"")"),"व्यवसायी व्यक्ति, आदमी और रेसकार ड्राइवर को एक लिफ्ट प्रदान करता है।")</f>
        <v>व्यवसायी व्यक्ति, आदमी और रेसकार ड्राइवर को एक लिफ्ट प्रदान करता है।</v>
      </c>
    </row>
    <row r="7228">
      <c r="A7228" s="1" t="s">
        <v>7109</v>
      </c>
      <c r="B7228" s="2" t="str">
        <f>IFERROR(__xludf.DUMMYFUNCTION("GOOGLETRANSLATE(A7228,""en"",""hi"")"),"बुद्धिमान, सुंदर हरी आंखों के साथ बड़ी चांदी की बिल्ली सोफे पर आराम और ध्यान से हमें देख रही है")</f>
        <v>बुद्धिमान, सुंदर हरी आंखों के साथ बड़ी चांदी की बिल्ली सोफे पर आराम और ध्यान से हमें देख रही है</v>
      </c>
    </row>
    <row r="7229">
      <c r="A7229" s="1" t="s">
        <v>7110</v>
      </c>
      <c r="B7229" s="2" t="str">
        <f>IFERROR(__xludf.DUMMYFUNCTION("GOOGLETRANSLATE(A7229,""en"",""hi"")"),"बच्चे के भोजन को बनाने के लिए कोई बकवास ट्यूटोरियल नहीं")</f>
        <v>बच्चे के भोजन को बनाने के लिए कोई बकवास ट्यूटोरियल नहीं</v>
      </c>
    </row>
    <row r="7230">
      <c r="A7230" s="1" t="s">
        <v>7111</v>
      </c>
      <c r="B7230" s="2" t="str">
        <f>IFERROR(__xludf.DUMMYFUNCTION("GOOGLETRANSLATE(A7230,""en"",""hi"")"),"मनुष्य को धीमी गति से घास काटने वाला आदमी")</f>
        <v>मनुष्य को धीमी गति से घास काटने वाला आदमी</v>
      </c>
    </row>
    <row r="7231">
      <c r="A7231" s="1" t="s">
        <v>7112</v>
      </c>
      <c r="B7231" s="2" t="str">
        <f>IFERROR(__xludf.DUMMYFUNCTION("GOOGLETRANSLATE(A7231,""en"",""hi"")"),"मीडिया घटना के दौरान एक दूसरे के खिलाफ बॉक्सर और मिश्रित मार्शल कलाकार का सामना करना पड़ता है")</f>
        <v>मीडिया घटना के दौरान एक दूसरे के खिलाफ बॉक्सर और मिश्रित मार्शल कलाकार का सामना करना पड़ता है</v>
      </c>
    </row>
    <row r="7232">
      <c r="A7232" s="1" t="s">
        <v>7113</v>
      </c>
      <c r="B7232" s="2" t="str">
        <f>IFERROR(__xludf.DUMMYFUNCTION("GOOGLETRANSLATE(A7232,""en"",""hi"")"),"एक फोटो स्टेज पर बैंड के सदस्यों को दिखा रहा है")</f>
        <v>एक फोटो स्टेज पर बैंड के सदस्यों को दिखा रहा है</v>
      </c>
    </row>
    <row r="7233">
      <c r="A7233" s="1" t="s">
        <v>7114</v>
      </c>
      <c r="B7233" s="2" t="str">
        <f>IFERROR(__xludf.DUMMYFUNCTION("GOOGLETRANSLATE(A7233,""en"",""hi"")"),"जैविक प्रजातियों के वेक्टर चित्रण।")</f>
        <v>जैविक प्रजातियों के वेक्टर चित्रण।</v>
      </c>
    </row>
    <row r="7234">
      <c r="A7234" s="1" t="s">
        <v>7115</v>
      </c>
      <c r="B7234" s="2" t="str">
        <f>IFERROR(__xludf.DUMMYFUNCTION("GOOGLETRANSLATE(A7234,""en"",""hi"")"),"भूरे रंग की बेंच पर बैठे महिला")</f>
        <v>भूरे रंग की बेंच पर बैठे महिला</v>
      </c>
    </row>
    <row r="7235">
      <c r="A7235" s="1" t="s">
        <v>7116</v>
      </c>
      <c r="B7235" s="2" t="str">
        <f>IFERROR(__xludf.DUMMYFUNCTION("GOOGLETRANSLATE(A7235,""en"",""hi"")"),"बर्फ से ढके जंगल में क्रिसमस उपहार।")</f>
        <v>बर्फ से ढके जंगल में क्रिसमस उपहार।</v>
      </c>
    </row>
    <row r="7236">
      <c r="A7236" s="1" t="s">
        <v>7117</v>
      </c>
      <c r="B7236" s="2" t="str">
        <f>IFERROR(__xludf.DUMMYFUNCTION("GOOGLETRANSLATE(A7236,""en"",""hi"")"),"व्यक्ति द्वारा जिप चमड़े की निहित")</f>
        <v>व्यक्ति द्वारा जिप चमड़े की निहित</v>
      </c>
    </row>
    <row r="7237">
      <c r="A7237" s="1" t="s">
        <v>7118</v>
      </c>
      <c r="B7237" s="2" t="str">
        <f>IFERROR(__xludf.DUMMYFUNCTION("GOOGLETRANSLATE(A7237,""en"",""hi"")"),"युवा महिला गर्मी का आनंद ले रही है और एक मैदान पर एक टोपी फेंक रही है, धीमी गति")</f>
        <v>युवा महिला गर्मी का आनंद ले रही है और एक मैदान पर एक टोपी फेंक रही है, धीमी गति</v>
      </c>
    </row>
    <row r="7238">
      <c r="A7238" s="1" t="s">
        <v>7119</v>
      </c>
      <c r="B7238" s="2" t="str">
        <f>IFERROR(__xludf.DUMMYFUNCTION("GOOGLETRANSLATE(A7238,""en"",""hi"")"),"श्री। रेडियो पर ग्लास।")</f>
        <v>श्री। रेडियो पर ग्लास।</v>
      </c>
    </row>
    <row r="7239">
      <c r="A7239" s="1" t="s">
        <v>7120</v>
      </c>
      <c r="B7239" s="2" t="str">
        <f>IFERROR(__xludf.DUMMYFUNCTION("GOOGLETRANSLATE(A7239,""en"",""hi"")"),"व्यक्ति को अपने सामने के पंजे के साथ एक जाल से काट दिया गया है।")</f>
        <v>व्यक्ति को अपने सामने के पंजे के साथ एक जाल से काट दिया गया है।</v>
      </c>
    </row>
    <row r="7240">
      <c r="A7240" s="1" t="s">
        <v>7121</v>
      </c>
      <c r="B7240" s="2" t="str">
        <f>IFERROR(__xludf.DUMMYFUNCTION("GOOGLETRANSLATE(A7240,""en"",""hi"")"),"हैंडशेक की शक्ति")</f>
        <v>हैंडशेक की शक्ति</v>
      </c>
    </row>
    <row r="7241">
      <c r="A7241" s="1" t="s">
        <v>7122</v>
      </c>
      <c r="B7241" s="2" t="str">
        <f>IFERROR(__xludf.DUMMYFUNCTION("GOOGLETRANSLATE(A7241,""en"",""hi"")"),"बच्चों के साथ एक परिवार का चित्रकला माता-पिता")</f>
        <v>बच्चों के साथ एक परिवार का चित्रकला माता-पिता</v>
      </c>
    </row>
    <row r="7242">
      <c r="A7242" s="1" t="s">
        <v>7123</v>
      </c>
      <c r="B7242" s="2" t="str">
        <f>IFERROR(__xludf.DUMMYFUNCTION("GOOGLETRANSLATE(A7242,""en"",""hi"")"),"नौवीं स्क्रीनशॉट का महाद्वीप")</f>
        <v>नौवीं स्क्रीनशॉट का महाद्वीप</v>
      </c>
    </row>
    <row r="7243">
      <c r="A7243" s="1" t="s">
        <v>7124</v>
      </c>
      <c r="B7243" s="2" t="str">
        <f>IFERROR(__xludf.DUMMYFUNCTION("GOOGLETRANSLATE(A7243,""en"",""hi"")"),"पॉप कलाकार और समूह के साथी सदस्य पुरस्कार प्राप्त करते हैं।")</f>
        <v>पॉप कलाकार और समूह के साथी सदस्य पुरस्कार प्राप्त करते हैं।</v>
      </c>
    </row>
    <row r="7244">
      <c r="A7244" s="1" t="s">
        <v>7125</v>
      </c>
      <c r="B7244" s="2" t="str">
        <f>IFERROR(__xludf.DUMMYFUNCTION("GOOGLETRANSLATE(A7244,""en"",""hi"")"),"धार्मिक नेता को सोमब्रो के साथ उपहार दिया जाता है।")</f>
        <v>धार्मिक नेता को सोमब्रो के साथ उपहार दिया जाता है।</v>
      </c>
    </row>
    <row r="7245">
      <c r="A7245" s="1" t="s">
        <v>7126</v>
      </c>
      <c r="B7245" s="2" t="str">
        <f>IFERROR(__xludf.DUMMYFUNCTION("GOOGLETRANSLATE(A7245,""en"",""hi"")"),"रात के आकाश में रंगीन आतिशबाजी")</f>
        <v>रात के आकाश में रंगीन आतिशबाजी</v>
      </c>
    </row>
    <row r="7246">
      <c r="A7246" s="1" t="s">
        <v>7127</v>
      </c>
      <c r="B7246" s="2" t="str">
        <f>IFERROR(__xludf.DUMMYFUNCTION("GOOGLETRANSLATE(A7246,""en"",""hi"")"),"टीवी लेखक प्रीमियर में भाग लेता है")</f>
        <v>टीवी लेखक प्रीमियर में भाग लेता है</v>
      </c>
    </row>
    <row r="7247">
      <c r="A7247" s="1" t="s">
        <v>7128</v>
      </c>
      <c r="B7247" s="2" t="str">
        <f>IFERROR(__xludf.DUMMYFUNCTION("GOOGLETRANSLATE(A7247,""en"",""hi"")"),"एक पाचन समस्या के साथ बिल्ली व्यक्ति द्वारा एक जल रंग से प्रिंट पर हस्ताक्षर किए गए")</f>
        <v>एक पाचन समस्या के साथ बिल्ली व्यक्ति द्वारा एक जल रंग से प्रिंट पर हस्ताक्षर किए गए</v>
      </c>
    </row>
    <row r="7248">
      <c r="A7248" s="1" t="s">
        <v>7129</v>
      </c>
      <c r="B7248" s="2" t="str">
        <f>IFERROR(__xludf.DUMMYFUNCTION("GOOGLETRANSLATE(A7248,""en"",""hi"")"),"व्यक्ति लकड़ी के ट्रक और एक ट्रैक्टर ट्रैक को सुखाने में काम करना जारी रखता है।")</f>
        <v>व्यक्ति लकड़ी के ट्रक और एक ट्रैक्टर ट्रैक को सुखाने में काम करना जारी रखता है।</v>
      </c>
    </row>
    <row r="7249">
      <c r="A7249" s="1" t="s">
        <v>7130</v>
      </c>
      <c r="B7249" s="2" t="str">
        <f>IFERROR(__xludf.DUMMYFUNCTION("GOOGLETRANSLATE(A7249,""en"",""hi"")"),"शुभंकर खेल टीम के खिलाफ खेल के दौरान प्रदर्शन करता है।")</f>
        <v>शुभंकर खेल टीम के खिलाफ खेल के दौरान प्रदर्शन करता है।</v>
      </c>
    </row>
    <row r="7250">
      <c r="A7250" s="1" t="s">
        <v>7131</v>
      </c>
      <c r="B7250" s="2" t="str">
        <f>IFERROR(__xludf.DUMMYFUNCTION("GOOGLETRANSLATE(A7250,""en"",""hi"")"),"देशी पक्षियों के झुंड शाखाओं में घुसने, शाम को ट्रीटॉप के बीच उड़ते हैं")</f>
        <v>देशी पक्षियों के झुंड शाखाओं में घुसने, शाम को ट्रीटॉप के बीच उड़ते हैं</v>
      </c>
    </row>
    <row r="7251">
      <c r="A7251" s="1" t="s">
        <v>7132</v>
      </c>
      <c r="B7251" s="2" t="str">
        <f>IFERROR(__xludf.DUMMYFUNCTION("GOOGLETRANSLATE(A7251,""en"",""hi"")"),"पानी में गिरने वाले रसदार नारंगी के स्लाइस।")</f>
        <v>पानी में गिरने वाले रसदार नारंगी के स्लाइस।</v>
      </c>
    </row>
    <row r="7252">
      <c r="A7252" s="1" t="s">
        <v>7133</v>
      </c>
      <c r="B7252" s="2" t="str">
        <f>IFERROR(__xludf.DUMMYFUNCTION("GOOGLETRANSLATE(A7252,""en"",""hi"")"),"गोल्डन गेहूं लहराते हुए एक सुंदर प्राकृतिक बनावट और पृष्ठभूमि लहराते हुए।")</f>
        <v>गोल्डन गेहूं लहराते हुए एक सुंदर प्राकृतिक बनावट और पृष्ठभूमि लहराते हुए।</v>
      </c>
    </row>
    <row r="7253">
      <c r="A7253" s="1" t="s">
        <v>220</v>
      </c>
      <c r="B7253" s="2" t="str">
        <f>IFERROR(__xludf.DUMMYFUNCTION("GOOGLETRANSLATE(A7253,""en"",""hi"")"),"अभिनेता प्रीमियर पर आता है")</f>
        <v>अभिनेता प्रीमियर पर आता है</v>
      </c>
    </row>
    <row r="7254">
      <c r="A7254" s="1" t="s">
        <v>7134</v>
      </c>
      <c r="B7254" s="2" t="str">
        <f>IFERROR(__xludf.DUMMYFUNCTION("GOOGLETRANSLATE(A7254,""en"",""hi"")"),"मुझे रात में मेला पसंद है")</f>
        <v>मुझे रात में मेला पसंद है</v>
      </c>
    </row>
    <row r="7255">
      <c r="A7255" s="1" t="s">
        <v>7135</v>
      </c>
      <c r="B7255" s="2" t="str">
        <f>IFERROR(__xludf.DUMMYFUNCTION("GOOGLETRANSLATE(A7255,""en"",""hi"")"),"प्रश्नोत्तरी: वास्तव में भयानक पेंसिल ड्राइंग से सेलिब्रिटी का अनुमान लगाएं")</f>
        <v>प्रश्नोत्तरी: वास्तव में भयानक पेंसिल ड्राइंग से सेलिब्रिटी का अनुमान लगाएं</v>
      </c>
    </row>
    <row r="7256">
      <c r="A7256" s="1" t="s">
        <v>7136</v>
      </c>
      <c r="B7256" s="2" t="str">
        <f>IFERROR(__xludf.DUMMYFUNCTION("GOOGLETRANSLATE(A7256,""en"",""hi"")"),"एक पंख के साथ हाथ लेखन - काले वेक्टर आइकन")</f>
        <v>एक पंख के साथ हाथ लेखन - काले वेक्टर आइकन</v>
      </c>
    </row>
    <row r="7257">
      <c r="A7257" s="1" t="s">
        <v>7137</v>
      </c>
      <c r="B7257" s="2" t="str">
        <f>IFERROR(__xludf.DUMMYFUNCTION("GOOGLETRANSLATE(A7257,""en"",""hi"")"),"राजनेताओं के बीच तीसरी राष्ट्रपति बहस कब तक होगी?")</f>
        <v>राजनेताओं के बीच तीसरी राष्ट्रपति बहस कब तक होगी?</v>
      </c>
    </row>
    <row r="7258">
      <c r="A7258" s="1" t="s">
        <v>7138</v>
      </c>
      <c r="B7258" s="2" t="str">
        <f>IFERROR(__xludf.DUMMYFUNCTION("GOOGLETRANSLATE(A7258,""en"",""hi"")"),"महत्वपूर्ण क्षण: अमेरिकी फुटबॉल वाइड रिसीवर ने अमेरिकी फुटबॉल खिलाड़ी से गेंद को हिट किया ताकि आखिरी रात के खेल के मरने वाले क्षणों में एक गेम जीतने वाले टचडाउन को रोकने के लिए")</f>
        <v>महत्वपूर्ण क्षण: अमेरिकी फुटबॉल वाइड रिसीवर ने अमेरिकी फुटबॉल खिलाड़ी से गेंद को हिट किया ताकि आखिरी रात के खेल के मरने वाले क्षणों में एक गेम जीतने वाले टचडाउन को रोकने के लिए</v>
      </c>
    </row>
    <row r="7259">
      <c r="A7259" s="1" t="s">
        <v>7139</v>
      </c>
      <c r="B7259" s="2" t="str">
        <f>IFERROR(__xludf.DUMMYFUNCTION("GOOGLETRANSLATE(A7259,""en"",""hi"")"),"पत्रिका - फिर नई फिल्म के लिए श्रद्धांजलि में फिल्म स्कोर कलाकार के साथ।")</f>
        <v>पत्रिका - फिर नई फिल्म के लिए श्रद्धांजलि में फिल्म स्कोर कलाकार के साथ।</v>
      </c>
    </row>
    <row r="7260">
      <c r="A7260" s="1" t="s">
        <v>7140</v>
      </c>
      <c r="B7260" s="2" t="str">
        <f>IFERROR(__xludf.DUMMYFUNCTION("GOOGLETRANSLATE(A7260,""en"",""hi"")"),"सिटी काउंसिल इस साल फरवरी में फोटो की गई शॉपिंग सेंटर जैसे रिक्त वाणिज्यिक इमारतों पर नए मानकों को लागू करने पर विचार कर रही है या नहीं।")</f>
        <v>सिटी काउंसिल इस साल फरवरी में फोटो की गई शॉपिंग सेंटर जैसे रिक्त वाणिज्यिक इमारतों पर नए मानकों को लागू करने पर विचार कर रही है या नहीं।</v>
      </c>
    </row>
    <row r="7261">
      <c r="A7261" s="1" t="s">
        <v>7141</v>
      </c>
      <c r="B7261" s="2" t="str">
        <f>IFERROR(__xludf.DUMMYFUNCTION("GOOGLETRANSLATE(A7261,""en"",""hi"")"),"व्यक्ति का व्यक्ति त्योहार के दौरान करता है")</f>
        <v>व्यक्ति का व्यक्ति त्योहार के दौरान करता है</v>
      </c>
    </row>
    <row r="7262">
      <c r="A7262" s="1" t="s">
        <v>7142</v>
      </c>
      <c r="B7262" s="2" t="str">
        <f>IFERROR(__xludf.DUMMYFUNCTION("GOOGLETRANSLATE(A7262,""en"",""hi"")"),"एक आदमी एक बारिश के दौरान जमीन पर इकट्ठा पानी को बहादुर करता है।")</f>
        <v>एक आदमी एक बारिश के दौरान जमीन पर इकट्ठा पानी को बहादुर करता है।</v>
      </c>
    </row>
    <row r="7263">
      <c r="A7263" s="1" t="s">
        <v>7143</v>
      </c>
      <c r="B7263" s="2" t="str">
        <f>IFERROR(__xludf.DUMMYFUNCTION("GOOGLETRANSLATE(A7263,""en"",""hi"")"),"इलेक्ट्रिक केतली चुपचाप सटीक तापमान पर मिनटों में पानी को उबालती है जिसे आपको कॉफी के लिए इष्टतम परिणामों को प्राप्त करने की आवश्यकता होती है - कॉफी या खड़ी चाय के पत्तों के लिए इष्टतम परिणाम प्राप्त करने के लिए।")</f>
        <v>इलेक्ट्रिक केतली चुपचाप सटीक तापमान पर मिनटों में पानी को उबालती है जिसे आपको कॉफी के लिए इष्टतम परिणामों को प्राप्त करने की आवश्यकता होती है - कॉफी या खड़ी चाय के पत्तों के लिए इष्टतम परिणाम प्राप्त करने के लिए।</v>
      </c>
    </row>
    <row r="7264">
      <c r="A7264" s="1" t="s">
        <v>7144</v>
      </c>
      <c r="B7264" s="2" t="str">
        <f>IFERROR(__xludf.DUMMYFUNCTION("GOOGLETRANSLATE(A7264,""en"",""hi"")"),"एक ट्रेन के बिना शादी के कपड़े: विचार, स्टाइलिश शादी के कपड़े")</f>
        <v>एक ट्रेन के बिना शादी के कपड़े: विचार, स्टाइलिश शादी के कपड़े</v>
      </c>
    </row>
    <row r="7265">
      <c r="A7265" s="1" t="s">
        <v>7145</v>
      </c>
      <c r="B7265" s="2" t="str">
        <f>IFERROR(__xludf.DUMMYFUNCTION("GOOGLETRANSLATE(A7265,""en"",""hi"")"),"हाथ गर्व से राष्ट्रीय ध्वज लहराते हुए")</f>
        <v>हाथ गर्व से राष्ट्रीय ध्वज लहराते हुए</v>
      </c>
    </row>
    <row r="7266">
      <c r="A7266" s="1" t="s">
        <v>7146</v>
      </c>
      <c r="B7266" s="2" t="str">
        <f>IFERROR(__xludf.DUMMYFUNCTION("GOOGLETRANSLATE(A7266,""en"",""hi"")"),"परिवहन दोषपूर्ण कारों के लिए टो ट्रक।")</f>
        <v>परिवहन दोषपूर्ण कारों के लिए टो ट्रक।</v>
      </c>
    </row>
    <row r="7267">
      <c r="A7267" s="1" t="s">
        <v>7147</v>
      </c>
      <c r="B7267" s="2" t="str">
        <f>IFERROR(__xludf.DUMMYFUNCTION("GOOGLETRANSLATE(A7267,""en"",""hi"")"),"एक लड़की अपने घर की गैलरी पर खड़ी है")</f>
        <v>एक लड़की अपने घर की गैलरी पर खड़ी है</v>
      </c>
    </row>
    <row r="7268">
      <c r="A7268" s="1" t="s">
        <v>7148</v>
      </c>
      <c r="B7268" s="2" t="str">
        <f>IFERROR(__xludf.DUMMYFUNCTION("GOOGLETRANSLATE(A7268,""en"",""hi"")"),"जोड़ी स्वैंकी रेड कार्पेट इवेंट में पहले से कहीं ज्यादा प्यार करती थी")</f>
        <v>जोड़ी स्वैंकी रेड कार्पेट इवेंट में पहले से कहीं ज्यादा प्यार करती थी</v>
      </c>
    </row>
    <row r="7269">
      <c r="A7269" s="1" t="s">
        <v>7149</v>
      </c>
      <c r="B7269" s="2" t="str">
        <f>IFERROR(__xludf.DUMMYFUNCTION("GOOGLETRANSLATE(A7269,""en"",""hi"")"),"पृष्ठभूमि में अंडे के साथ अलंकृत पक्षियों के वेक्टर निर्बाध पैटर्न")</f>
        <v>पृष्ठभूमि में अंडे के साथ अलंकृत पक्षियों के वेक्टर निर्बाध पैटर्न</v>
      </c>
    </row>
    <row r="7270">
      <c r="A7270" s="1" t="s">
        <v>7150</v>
      </c>
      <c r="B7270" s="2" t="str">
        <f>IFERROR(__xludf.DUMMYFUNCTION("GOOGLETRANSLATE(A7270,""en"",""hi"")"),"लक्जरी डंडेलियन दीवार decal कल्पना और इच्छाओं से जुड़े संयंत्र सबसे अच्छा आदर्श है")</f>
        <v>लक्जरी डंडेलियन दीवार decal कल्पना और इच्छाओं से जुड़े संयंत्र सबसे अच्छा आदर्श है</v>
      </c>
    </row>
    <row r="7271">
      <c r="A7271" s="1" t="s">
        <v>7151</v>
      </c>
      <c r="B7271" s="2" t="str">
        <f>IFERROR(__xludf.DUMMYFUNCTION("GOOGLETRANSLATE(A7271,""en"",""hi"")"),"अपने अंकुश अपील को तुरंत अपने सामने के दरवाजे के लिए यह DIY बनाएं!")</f>
        <v>अपने अंकुश अपील को तुरंत अपने सामने के दरवाजे के लिए यह DIY बनाएं!</v>
      </c>
    </row>
    <row r="7272">
      <c r="A7272" s="1" t="s">
        <v>7152</v>
      </c>
      <c r="B7272" s="2" t="str">
        <f>IFERROR(__xludf.DUMMYFUNCTION("GOOGLETRANSLATE(A7272,""en"",""hi"")"),"दुल्हन और दुल्हन का फोटो वॉलफ्लॉवर फोटोग्राफी द्वारा शादी के रिसेप्शन के दौरान अपने पहले नृत्य का आनंद ले रहा है")</f>
        <v>दुल्हन और दुल्हन का फोटो वॉलफ्लॉवर फोटोग्राफी द्वारा शादी के रिसेप्शन के दौरान अपने पहले नृत्य का आनंद ले रहा है</v>
      </c>
    </row>
    <row r="7273">
      <c r="A7273" s="1" t="s">
        <v>7153</v>
      </c>
      <c r="B7273" s="2" t="str">
        <f>IFERROR(__xludf.DUMMYFUNCTION("GOOGLETRANSLATE(A7273,""en"",""hi"")"),"हमने पानी से चलने की कोशिश की, लेकिन हवा बहुत मुश्किल हो गई।")</f>
        <v>हमने पानी से चलने की कोशिश की, लेकिन हवा बहुत मुश्किल हो गई।</v>
      </c>
    </row>
    <row r="7274">
      <c r="A7274" s="1" t="s">
        <v>7154</v>
      </c>
      <c r="B7274" s="2" t="str">
        <f>IFERROR(__xludf.DUMMYFUNCTION("GOOGLETRANSLATE(A7274,""en"",""hi"")"),"चैंपियनशिप गेम के दौरान, टीम के छात्र सफलतापूर्वक अपने सहपाठियों को जीत के लिए उत्साहित थे।")</f>
        <v>चैंपियनशिप गेम के दौरान, टीम के छात्र सफलतापूर्वक अपने सहपाठियों को जीत के लिए उत्साहित थे।</v>
      </c>
    </row>
    <row r="7275">
      <c r="A7275" s="1" t="s">
        <v>7155</v>
      </c>
      <c r="B7275" s="2" t="str">
        <f>IFERROR(__xludf.DUMMYFUNCTION("GOOGLETRANSLATE(A7275,""en"",""hi"")"),"एक नई शैक्षिक भवन का विवरण")</f>
        <v>एक नई शैक्षिक भवन का विवरण</v>
      </c>
    </row>
    <row r="7276">
      <c r="A7276" s="1" t="s">
        <v>7156</v>
      </c>
      <c r="B7276" s="2" t="str">
        <f>IFERROR(__xludf.DUMMYFUNCTION("GOOGLETRANSLATE(A7276,""en"",""hi"")"),"गहरी जगह में फॉर्म")</f>
        <v>गहरी जगह में फॉर्म</v>
      </c>
    </row>
    <row r="7277">
      <c r="A7277" s="1" t="s">
        <v>7157</v>
      </c>
      <c r="B7277" s="2" t="str">
        <f>IFERROR(__xludf.DUMMYFUNCTION("GOOGLETRANSLATE(A7277,""en"",""hi"")"),"सूर्यास्त के दौरान किनारे के साथ एक कुत्ते के साथ टहलने वाला युगल")</f>
        <v>सूर्यास्त के दौरान किनारे के साथ एक कुत्ते के साथ टहलने वाला युगल</v>
      </c>
    </row>
    <row r="7278">
      <c r="A7278" s="1" t="s">
        <v>7158</v>
      </c>
      <c r="B7278" s="2" t="str">
        <f>IFERROR(__xludf.DUMMYFUNCTION("GOOGLETRANSLATE(A7278,""en"",""hi"")"),"शिखर सम्मेलन के पास से दक्षिणपश्चिम देख रहे हैं")</f>
        <v>शिखर सम्मेलन के पास से दक्षिणपश्चिम देख रहे हैं</v>
      </c>
    </row>
    <row r="7279">
      <c r="A7279" s="1" t="s">
        <v>7159</v>
      </c>
      <c r="B7279" s="2" t="str">
        <f>IFERROR(__xludf.DUMMYFUNCTION("GOOGLETRANSLATE(A7279,""en"",""hi"")"),"मेज पर पहला कप पकाना!")</f>
        <v>मेज पर पहला कप पकाना!</v>
      </c>
    </row>
    <row r="7280">
      <c r="A7280" s="1" t="s">
        <v>7160</v>
      </c>
      <c r="B7280" s="2" t="str">
        <f>IFERROR(__xludf.DUMMYFUNCTION("GOOGLETRANSLATE(A7280,""en"",""hi"")"),"रन की लंबाई के रन परीक्षण एक जनरेटर 0,09 0,23 0,29 0,42 0,95 0,88 0,72 0,69 0,51 0,11 0,16 0,18 0,31 0,41 0,87 0,82 0,75 0,61 0,58 0,10 0,22 से उदाहरण यादृच्छिक संख्या पर विचार ।")</f>
        <v>रन की लंबाई के रन परीक्षण एक जनरेटर 0,09 0,23 0,29 0,42 0,95 0,88 0,72 0,69 0,51 0,11 0,16 0,18 0,31 0,41 0,87 0,82 0,75 0,61 0,58 0,10 0,22 से उदाहरण यादृच्छिक संख्या पर विचार ।</v>
      </c>
    </row>
    <row r="7281">
      <c r="A7281" s="1" t="s">
        <v>7161</v>
      </c>
      <c r="B7281" s="2" t="str">
        <f>IFERROR(__xludf.DUMMYFUNCTION("GOOGLETRANSLATE(A7281,""en"",""hi"")"),"एक छोटे से गाँव से सुंदर महिला")</f>
        <v>एक छोटे से गाँव से सुंदर महिला</v>
      </c>
    </row>
    <row r="7282">
      <c r="A7282" s="1" t="s">
        <v>7162</v>
      </c>
      <c r="B7282" s="2" t="str">
        <f>IFERROR(__xludf.DUMMYFUNCTION("GOOGLETRANSLATE(A7282,""en"",""hi"")"),"विपरीत रंग के साथ एक बयान दें - अफीम लाल इस रसोईघर में गहरी भूरे रंग की दीवारों और कैबिनेटरी के खिलाफ अद्भुत लग रहा है")</f>
        <v>विपरीत रंग के साथ एक बयान दें - अफीम लाल इस रसोईघर में गहरी भूरे रंग की दीवारों और कैबिनेटरी के खिलाफ अद्भुत लग रहा है</v>
      </c>
    </row>
    <row r="7283">
      <c r="A7283" s="1" t="s">
        <v>2827</v>
      </c>
      <c r="B7283" s="2" t="str">
        <f>IFERROR(__xludf.DUMMYFUNCTION("GOOGLETRANSLATE(A7283,""en"",""hi"")"),"ओवरले वॉटरमार्क टिकटों के लिए दानेदार बनावट आइकन।")</f>
        <v>ओवरले वॉटरमार्क टिकटों के लिए दानेदार बनावट आइकन।</v>
      </c>
    </row>
    <row r="7284">
      <c r="A7284" s="1" t="s">
        <v>7163</v>
      </c>
      <c r="B7284" s="2" t="str">
        <f>IFERROR(__xludf.DUMMYFUNCTION("GOOGLETRANSLATE(A7284,""en"",""hi"")"),"हांग - आउट स्पॉट: घर में एक नुक्कड़ को लाउंज करने के लिए एक और स्थान प्रदान करता है")</f>
        <v>हांग - आउट स्पॉट: घर में एक नुक्कड़ को लाउंज करने के लिए एक और स्थान प्रदान करता है</v>
      </c>
    </row>
    <row r="7285">
      <c r="A7285" s="1" t="s">
        <v>7164</v>
      </c>
      <c r="B7285" s="2" t="str">
        <f>IFERROR(__xludf.DUMMYFUNCTION("GOOGLETRANSLATE(A7285,""en"",""hi"")"),"लॉग पर स्ट्रॉबेरी के साथ युवा कांटेदार हेजहोग")</f>
        <v>लॉग पर स्ट्रॉबेरी के साथ युवा कांटेदार हेजहोग</v>
      </c>
    </row>
    <row r="7286">
      <c r="A7286" s="1" t="s">
        <v>7165</v>
      </c>
      <c r="B7286" s="2" t="str">
        <f>IFERROR(__xludf.DUMMYFUNCTION("GOOGLETRANSLATE(A7286,""en"",""hi"")"),"पॉपकॉर्न आपके दिन में अधिक फाइबर जोड़ने का एक आसान तरीका है।")</f>
        <v>पॉपकॉर्न आपके दिन में अधिक फाइबर जोड़ने का एक आसान तरीका है।</v>
      </c>
    </row>
    <row r="7287">
      <c r="A7287" s="1" t="s">
        <v>7166</v>
      </c>
      <c r="B7287" s="2" t="str">
        <f>IFERROR(__xludf.DUMMYFUNCTION("GOOGLETRANSLATE(A7287,""en"",""hi"")"),"एक कार चलाने वाले खुश बच्चों की वेक्टर चित्रण।")</f>
        <v>एक कार चलाने वाले खुश बच्चों की वेक्टर चित्रण।</v>
      </c>
    </row>
    <row r="7288">
      <c r="A7288" s="1" t="s">
        <v>7167</v>
      </c>
      <c r="B7288" s="2" t="str">
        <f>IFERROR(__xludf.DUMMYFUNCTION("GOOGLETRANSLATE(A7288,""en"",""hi"")"),"सूरज की रोशनी में पीला पोशाक।")</f>
        <v>सूरज की रोशनी में पीला पोशाक।</v>
      </c>
    </row>
    <row r="7289">
      <c r="A7289" s="1" t="s">
        <v>7168</v>
      </c>
      <c r="B7289" s="2" t="str">
        <f>IFERROR(__xludf.DUMMYFUNCTION("GOOGLETRANSLATE(A7289,""en"",""hi"")"),"व्यक्ति को यह टीवी स्टैंड मिला।")</f>
        <v>व्यक्ति को यह टीवी स्टैंड मिला।</v>
      </c>
    </row>
    <row r="7290">
      <c r="A7290" s="1" t="s">
        <v>7169</v>
      </c>
      <c r="B7290" s="2" t="str">
        <f>IFERROR(__xludf.DUMMYFUNCTION("GOOGLETRANSLATE(A7290,""en"",""hi"")"),"ध्रुवों पर जानवर - कला")</f>
        <v>ध्रुवों पर जानवर - कला</v>
      </c>
    </row>
    <row r="7291">
      <c r="A7291" s="1" t="s">
        <v>7170</v>
      </c>
      <c r="B7291" s="2" t="str">
        <f>IFERROR(__xludf.DUMMYFUNCTION("GOOGLETRANSLATE(A7291,""en"",""hi"")"),"ग्रामीण इलाकों में छोटे चर्च")</f>
        <v>ग्रामीण इलाकों में छोटे चर्च</v>
      </c>
    </row>
    <row r="7292">
      <c r="A7292" s="1" t="s">
        <v>7171</v>
      </c>
      <c r="B7292" s="2" t="str">
        <f>IFERROR(__xludf.DUMMYFUNCTION("GOOGLETRANSLATE(A7292,""en"",""hi"")"),"एक भूरी पृष्ठभूमि पर आवश्यक तेल बंद")</f>
        <v>एक भूरी पृष्ठभूमि पर आवश्यक तेल बंद</v>
      </c>
    </row>
    <row r="7293">
      <c r="A7293" s="1" t="s">
        <v>7172</v>
      </c>
      <c r="B7293" s="2" t="str">
        <f>IFERROR(__xludf.DUMMYFUNCTION("GOOGLETRANSLATE(A7293,""en"",""hi"")"),"धुंध सूर्य स्थिर कैमरा लंबे शॉट में पहाड़")</f>
        <v>धुंध सूर्य स्थिर कैमरा लंबे शॉट में पहाड़</v>
      </c>
    </row>
    <row r="7294">
      <c r="A7294" s="1" t="s">
        <v>7173</v>
      </c>
      <c r="B7294" s="2" t="str">
        <f>IFERROR(__xludf.DUMMYFUNCTION("GOOGLETRANSLATE(A7294,""en"",""hi"")"),"पुरस्कार पर रेड कार्पेट पर देश पॉप कलाकार और आइस हॉकी खिलाड़ी।")</f>
        <v>पुरस्कार पर रेड कार्पेट पर देश पॉप कलाकार और आइस हॉकी खिलाड़ी।</v>
      </c>
    </row>
    <row r="7295">
      <c r="A7295" s="1" t="s">
        <v>7174</v>
      </c>
      <c r="B7295" s="2" t="str">
        <f>IFERROR(__xludf.DUMMYFUNCTION("GOOGLETRANSLATE(A7295,""en"",""hi"")"),"अभिनेता 13 वें उत्सव में प्रीमियर में भाग लेता है")</f>
        <v>अभिनेता 13 वें उत्सव में प्रीमियर में भाग लेता है</v>
      </c>
    </row>
    <row r="7296">
      <c r="A7296" s="1" t="s">
        <v>7175</v>
      </c>
      <c r="B7296" s="2" t="str">
        <f>IFERROR(__xludf.DUMMYFUNCTION("GOOGLETRANSLATE(A7296,""en"",""hi"")"),"लेखक, अपने कक्षा में शिक्षण।")</f>
        <v>लेखक, अपने कक्षा में शिक्षण।</v>
      </c>
    </row>
    <row r="7297">
      <c r="A7297" s="1" t="s">
        <v>7176</v>
      </c>
      <c r="B7297" s="2" t="str">
        <f>IFERROR(__xludf.DUMMYFUNCTION("GOOGLETRANSLATE(A7297,""en"",""hi"")"),"रोइंग स्माइली फेस सिल्मेंट मैं उन मेमों में से एक चाहता हूं")</f>
        <v>रोइंग स्माइली फेस सिल्मेंट मैं उन मेमों में से एक चाहता हूं</v>
      </c>
    </row>
    <row r="7298">
      <c r="A7298" s="1" t="s">
        <v>7177</v>
      </c>
      <c r="B7298" s="2" t="str">
        <f>IFERROR(__xludf.DUMMYFUNCTION("GOOGLETRANSLATE(A7298,""en"",""hi"")"),"दौड़ने वालों के दौरान फिनिश लाइन तक पहुंचने के रूप में धावक मनाते हैं।")</f>
        <v>दौड़ने वालों के दौरान फिनिश लाइन तक पहुंचने के रूप में धावक मनाते हैं।</v>
      </c>
    </row>
    <row r="7299">
      <c r="A7299" s="1" t="s">
        <v>7178</v>
      </c>
      <c r="B7299" s="2" t="str">
        <f>IFERROR(__xludf.DUMMYFUNCTION("GOOGLETRANSLATE(A7299,""en"",""hi"")"),"कंप्यूटर के बंद, अभियंता नियंत्रित वातावरण में एक रोबोट का परीक्षण।")</f>
        <v>कंप्यूटर के बंद, अभियंता नियंत्रित वातावरण में एक रोबोट का परीक्षण।</v>
      </c>
    </row>
    <row r="7300">
      <c r="A7300" s="1" t="s">
        <v>7179</v>
      </c>
      <c r="B7300" s="2" t="str">
        <f>IFERROR(__xludf.DUMMYFUNCTION("GOOGLETRANSLATE(A7300,""en"",""hi"")"),"सफेद पृष्ठभूमि पर अलग-अलग दर्पण के साथ पुराने फैशन वाले लकड़ी के पुराने कास्केट")</f>
        <v>सफेद पृष्ठभूमि पर अलग-अलग दर्पण के साथ पुराने फैशन वाले लकड़ी के पुराने कास्केट</v>
      </c>
    </row>
    <row r="7301">
      <c r="A7301" s="1" t="s">
        <v>7180</v>
      </c>
      <c r="B7301" s="2" t="str">
        <f>IFERROR(__xludf.DUMMYFUNCTION("GOOGLETRANSLATE(A7301,""en"",""hi"")"),"जब ये अनाज तंत्रिका सीधे लोगों की तरह लगते थे।")</f>
        <v>जब ये अनाज तंत्रिका सीधे लोगों की तरह लगते थे।</v>
      </c>
    </row>
    <row r="7302">
      <c r="A7302" s="1" t="s">
        <v>7181</v>
      </c>
      <c r="B7302" s="2" t="str">
        <f>IFERROR(__xludf.DUMMYFUNCTION("GOOGLETRANSLATE(A7302,""en"",""hi"")"),"ये निःशुल्क ट्रेसिंग रंग पेज प्रिंटिंग और रंग पर काम करने के लिए शुरुआती लेखकों के लिए बिल्कुल सही हैं।")</f>
        <v>ये निःशुल्क ट्रेसिंग रंग पेज प्रिंटिंग और रंग पर काम करने के लिए शुरुआती लेखकों के लिए बिल्कुल सही हैं।</v>
      </c>
    </row>
    <row r="7303">
      <c r="A7303" s="1" t="s">
        <v>7182</v>
      </c>
      <c r="B7303" s="2" t="str">
        <f>IFERROR(__xludf.DUMMYFUNCTION("GOOGLETRANSLATE(A7303,""en"",""hi"")"),"यात्रा के लायक: सेलिब्रिटी का व्यक्ति, जो एक विस्तारित छुट्टी पर है, वह उद्योग के लिए शहर लौटने के लिए उत्साहित लग रहा था")</f>
        <v>यात्रा के लायक: सेलिब्रिटी का व्यक्ति, जो एक विस्तारित छुट्टी पर है, वह उद्योग के लिए शहर लौटने के लिए उत्साहित लग रहा था</v>
      </c>
    </row>
    <row r="7304">
      <c r="A7304" s="1" t="s">
        <v>7183</v>
      </c>
      <c r="B7304" s="2" t="str">
        <f>IFERROR(__xludf.DUMMYFUNCTION("GOOGLETRANSLATE(A7304,""en"",""hi"")"),"भीड़ धूप में इकट्ठा होती है।")</f>
        <v>भीड़ धूप में इकट्ठा होती है।</v>
      </c>
    </row>
    <row r="7305">
      <c r="A7305" s="1" t="s">
        <v>7184</v>
      </c>
      <c r="B7305" s="2" t="str">
        <f>IFERROR(__xludf.DUMMYFUNCTION("GOOGLETRANSLATE(A7305,""en"",""hi"")"),"बर्फ में सांप वैन सो रहा है")</f>
        <v>बर्फ में सांप वैन सो रहा है</v>
      </c>
    </row>
    <row r="7306">
      <c r="A7306" s="1" t="s">
        <v>7185</v>
      </c>
      <c r="B7306" s="2" t="str">
        <f>IFERROR(__xludf.DUMMYFUNCTION("GOOGLETRANSLATE(A7306,""en"",""hi"")"),"अभिनेता प्रेस रात के प्रदर्शन के बाद बैकस्टेज की मुद्रा।")</f>
        <v>अभिनेता प्रेस रात के प्रदर्शन के बाद बैकस्टेज की मुद्रा।</v>
      </c>
    </row>
    <row r="7307">
      <c r="A7307" s="1" t="s">
        <v>7186</v>
      </c>
      <c r="B7307" s="2" t="str">
        <f>IFERROR(__xludf.DUMMYFUNCTION("GOOGLETRANSLATE(A7307,""en"",""hi"")"),"दूसरी अवधि के दौरान खेल टीम के खिलाफ एक लक्ष्य स्कोर करने के बाद प्रतिक्रिया करता है।")</f>
        <v>दूसरी अवधि के दौरान खेल टीम के खिलाफ एक लक्ष्य स्कोर करने के बाद प्रतिक्रिया करता है।</v>
      </c>
    </row>
    <row r="7308">
      <c r="A7308" s="1" t="s">
        <v>7187</v>
      </c>
      <c r="B7308" s="2" t="str">
        <f>IFERROR(__xludf.DUMMYFUNCTION("GOOGLETRANSLATE(A7308,""en"",""hi"")"),"स्तरित हार में अभिनेता और एक टी")</f>
        <v>स्तरित हार में अभिनेता और एक टी</v>
      </c>
    </row>
    <row r="7309">
      <c r="A7309" s="1" t="s">
        <v>7188</v>
      </c>
      <c r="B7309" s="2" t="str">
        <f>IFERROR(__xludf.DUMMYFUNCTION("GOOGLETRANSLATE(A7309,""en"",""hi"")"),"पुराने घर के पीछे से जुड़े नए निर्मित घर।")</f>
        <v>पुराने घर के पीछे से जुड़े नए निर्मित घर।</v>
      </c>
    </row>
    <row r="7310">
      <c r="A7310" s="1" t="s">
        <v>7189</v>
      </c>
      <c r="B7310" s="2" t="str">
        <f>IFERROR(__xludf.DUMMYFUNCTION("GOOGLETRANSLATE(A7310,""en"",""hi"")"),"एक बूढ़ा आदमी एक छड़ी की सहायता से चल रहा है।")</f>
        <v>एक बूढ़ा आदमी एक छड़ी की सहायता से चल रहा है।</v>
      </c>
    </row>
    <row r="7311">
      <c r="A7311" s="1" t="s">
        <v>7190</v>
      </c>
      <c r="B7311" s="2" t="str">
        <f>IFERROR(__xludf.DUMMYFUNCTION("GOOGLETRANSLATE(A7311,""en"",""hi"")"),"बिस्तर के लिए बसने वाले लोग।")</f>
        <v>बिस्तर के लिए बसने वाले लोग।</v>
      </c>
    </row>
    <row r="7312">
      <c r="A7312" s="1" t="s">
        <v>7191</v>
      </c>
      <c r="B7312" s="2" t="str">
        <f>IFERROR(__xludf.DUMMYFUNCTION("GOOGLETRANSLATE(A7312,""en"",""hi"")"),"एक दीवार पर पुराने क्षतिग्रस्त पेंट की बनावट")</f>
        <v>एक दीवार पर पुराने क्षतिग्रस्त पेंट की बनावट</v>
      </c>
    </row>
    <row r="7313">
      <c r="A7313" s="1" t="s">
        <v>7192</v>
      </c>
      <c r="B7313" s="2" t="str">
        <f>IFERROR(__xludf.DUMMYFUNCTION("GOOGLETRANSLATE(A7313,""en"",""hi"")"),"सफेद पृष्ठभूमि पर अलग संदेश के लिए अंतरिक्ष के साथ एक खाली साइन बोर्ड पकड़े हुए प्यारा स्नोमैन का चित्रण")</f>
        <v>सफेद पृष्ठभूमि पर अलग संदेश के लिए अंतरिक्ष के साथ एक खाली साइन बोर्ड पकड़े हुए प्यारा स्नोमैन का चित्रण</v>
      </c>
    </row>
    <row r="7314">
      <c r="A7314" s="1" t="s">
        <v>7193</v>
      </c>
      <c r="B7314" s="2" t="str">
        <f>IFERROR(__xludf.DUMMYFUNCTION("GOOGLETRANSLATE(A7314,""en"",""hi"")"),"हां - टिंग स्टोर वसंत के साथ गर्भवती नई रेट्रो शैली पुष्प लंबी आस्तीन ठोस स्कर्ट गर्भवती बर्फ बुने हुए कपड़े नारंगी चित्र, मूल्य, ब्रांड प्लैटर्स!")</f>
        <v>हां - टिंग स्टोर वसंत के साथ गर्भवती नई रेट्रो शैली पुष्प लंबी आस्तीन ठोस स्कर्ट गर्भवती बर्फ बुने हुए कपड़े नारंगी चित्र, मूल्य, ब्रांड प्लैटर्स!</v>
      </c>
    </row>
    <row r="7315">
      <c r="A7315" s="1" t="s">
        <v>7194</v>
      </c>
      <c r="B7315" s="2" t="str">
        <f>IFERROR(__xludf.DUMMYFUNCTION("GOOGLETRANSLATE(A7315,""en"",""hi"")"),"एक सूट और टाई मुस्कुराते हुए एक जवान आदमी का पोर्ट्रेट।")</f>
        <v>एक सूट और टाई मुस्कुराते हुए एक जवान आदमी का पोर्ट्रेट।</v>
      </c>
    </row>
    <row r="7316">
      <c r="A7316" s="1" t="s">
        <v>7195</v>
      </c>
      <c r="B7316" s="2" t="str">
        <f>IFERROR(__xludf.DUMMYFUNCTION("GOOGLETRANSLATE(A7316,""en"",""hi"")"),"रंगीन एचडीआर में सुंदर दिन में नौकाओं और नौकाओं के साथ मरीना")</f>
        <v>रंगीन एचडीआर में सुंदर दिन में नौकाओं और नौकाओं के साथ मरीना</v>
      </c>
    </row>
    <row r="7317">
      <c r="A7317" s="1" t="s">
        <v>7196</v>
      </c>
      <c r="B7317" s="2" t="str">
        <f>IFERROR(__xludf.DUMMYFUNCTION("GOOGLETRANSLATE(A7317,""en"",""hi"")"),"एक द्वीप पर युग से खंडहर")</f>
        <v>एक द्वीप पर युग से खंडहर</v>
      </c>
    </row>
    <row r="7318">
      <c r="A7318" s="1" t="s">
        <v>7197</v>
      </c>
      <c r="B7318" s="2" t="str">
        <f>IFERROR(__xludf.DUMMYFUNCTION("GOOGLETRANSLATE(A7318,""en"",""hi"")"),"एक बोतल से पानी पीने वाली महिला")</f>
        <v>एक बोतल से पानी पीने वाली महिला</v>
      </c>
    </row>
    <row r="7319">
      <c r="A7319" s="1" t="s">
        <v>7198</v>
      </c>
      <c r="B7319" s="2" t="str">
        <f>IFERROR(__xludf.DUMMYFUNCTION("GOOGLETRANSLATE(A7319,""en"",""hi"")"),"टूटा हुआ ड्रेसर इसे एक पुस्तक शेल्फ में बदल देता है।")</f>
        <v>टूटा हुआ ड्रेसर इसे एक पुस्तक शेल्फ में बदल देता है।</v>
      </c>
    </row>
    <row r="7320">
      <c r="A7320" s="1" t="s">
        <v>7199</v>
      </c>
      <c r="B7320" s="2" t="str">
        <f>IFERROR(__xludf.DUMMYFUNCTION("GOOGLETRANSLATE(A7320,""en"",""hi"")"),"एक ऐतिहासिक शहर का दृश्य")</f>
        <v>एक ऐतिहासिक शहर का दृश्य</v>
      </c>
    </row>
    <row r="7321">
      <c r="A7321" s="1" t="s">
        <v>7200</v>
      </c>
      <c r="B7321" s="2" t="str">
        <f>IFERROR(__xludf.DUMMYFUNCTION("GOOGLETRANSLATE(A7321,""en"",""hi"")"),"एक छुट्टी की योजना बनाएं और रहो!")</f>
        <v>एक छुट्टी की योजना बनाएं और रहो!</v>
      </c>
    </row>
    <row r="7322">
      <c r="A7322" s="1" t="s">
        <v>7201</v>
      </c>
      <c r="B7322" s="2" t="str">
        <f>IFERROR(__xludf.DUMMYFUNCTION("GOOGLETRANSLATE(A7322,""en"",""hi"")"),"नेशनल पार्क में गुफाओं के साथ-साथ एक व्यक्तिगत पुरुष भी शामिल है")</f>
        <v>नेशनल पार्क में गुफाओं के साथ-साथ एक व्यक्तिगत पुरुष भी शामिल है</v>
      </c>
    </row>
    <row r="7323">
      <c r="A7323" s="1" t="s">
        <v>7202</v>
      </c>
      <c r="B7323" s="2" t="str">
        <f>IFERROR(__xludf.DUMMYFUNCTION("GOOGLETRANSLATE(A7323,""en"",""hi"")"),"पर्यटक आकर्षण के शीर्ष पर व्यक्ति की प्रतिमा")</f>
        <v>पर्यटक आकर्षण के शीर्ष पर व्यक्ति की प्रतिमा</v>
      </c>
    </row>
    <row r="7324">
      <c r="A7324" s="1" t="s">
        <v>7203</v>
      </c>
      <c r="B7324" s="2" t="str">
        <f>IFERROR(__xludf.DUMMYFUNCTION("GOOGLETRANSLATE(A7324,""en"",""hi"")"),"व्यक्ति शनिवार को सेमीफाइनल मैच में विकेट का जश्न मनाता है")</f>
        <v>व्यक्ति शनिवार को सेमीफाइनल मैच में विकेट का जश्न मनाता है</v>
      </c>
    </row>
    <row r="7325">
      <c r="A7325" s="1" t="s">
        <v>7204</v>
      </c>
      <c r="B7325" s="2" t="str">
        <f>IFERROR(__xludf.DUMMYFUNCTION("GOOGLETRANSLATE(A7325,""en"",""hi"")"),"दक्षिण की ओर बढ़ रहा है, भूगोल धीरे-धीरे ड्रायर और अधिक रेगिस्तान बन जाता है - जैसे")</f>
        <v>दक्षिण की ओर बढ़ रहा है, भूगोल धीरे-धीरे ड्रायर और अधिक रेगिस्तान बन जाता है - जैसे</v>
      </c>
    </row>
    <row r="7326">
      <c r="A7326" s="1" t="s">
        <v>7205</v>
      </c>
      <c r="B7326" s="2" t="str">
        <f>IFERROR(__xludf.DUMMYFUNCTION("GOOGLETRANSLATE(A7326,""en"",""hi"")"),"... दूसरी कार जिसका मैंने स्वामित्व किया - खदान को छोड़कर काले इंटीरियर के साथ नारंगी था, जिसमें डैश में ए-ट्रैक प्लेयर वाला था!")</f>
        <v>... दूसरी कार जिसका मैंने स्वामित्व किया - खदान को छोड़कर काले इंटीरियर के साथ नारंगी था, जिसमें डैश में ए-ट्रैक प्लेयर वाला था!</v>
      </c>
    </row>
    <row r="7327">
      <c r="A7327" s="1" t="s">
        <v>7206</v>
      </c>
      <c r="B7327" s="2" t="str">
        <f>IFERROR(__xludf.DUMMYFUNCTION("GOOGLETRANSLATE(A7327,""en"",""hi"")"),"हाथ में एक मोबाइल के साथ व्यक्ति और मुफ्त फोटो के पीछे एक लैपटॉप")</f>
        <v>हाथ में एक मोबाइल के साथ व्यक्ति और मुफ्त फोटो के पीछे एक लैपटॉप</v>
      </c>
    </row>
    <row r="7328">
      <c r="A7328" s="1" t="s">
        <v>7207</v>
      </c>
      <c r="B7328" s="2" t="str">
        <f>IFERROR(__xludf.DUMMYFUNCTION("GOOGLETRANSLATE(A7328,""en"",""hi"")"),"पानी के लिए नए बहाल प्रवेश")</f>
        <v>पानी के लिए नए बहाल प्रवेश</v>
      </c>
    </row>
    <row r="7329">
      <c r="A7329" s="1" t="s">
        <v>7208</v>
      </c>
      <c r="B7329" s="2" t="str">
        <f>IFERROR(__xludf.DUMMYFUNCTION("GOOGLETRANSLATE(A7329,""en"",""hi"")"),"व्यवसायी एक कार्यालय में एक बैठक कर रहे हैं")</f>
        <v>व्यवसायी एक कार्यालय में एक बैठक कर रहे हैं</v>
      </c>
    </row>
    <row r="7330">
      <c r="A7330" s="1" t="s">
        <v>7209</v>
      </c>
      <c r="B7330" s="2" t="str">
        <f>IFERROR(__xludf.DUMMYFUNCTION("GOOGLETRANSLATE(A7330,""en"",""hi"")"),"हमारे बगीचे से एक सुंदर सूरजमुखी!")</f>
        <v>हमारे बगीचे से एक सुंदर सूरजमुखी!</v>
      </c>
    </row>
    <row r="7331">
      <c r="A7331" s="1" t="s">
        <v>7210</v>
      </c>
      <c r="B7331" s="2" t="str">
        <f>IFERROR(__xludf.DUMMYFUNCTION("GOOGLETRANSLATE(A7331,""en"",""hi"")"),"एक सनी वसंत दिवस पर फूलों की टोकरी के साथ एक घाट पर खड़ी युवा महिला")</f>
        <v>एक सनी वसंत दिवस पर फूलों की टोकरी के साथ एक घाट पर खड़ी युवा महिला</v>
      </c>
    </row>
    <row r="7332">
      <c r="A7332" s="1" t="s">
        <v>7211</v>
      </c>
      <c r="B7332" s="2" t="str">
        <f>IFERROR(__xludf.DUMMYFUNCTION("GOOGLETRANSLATE(A7332,""en"",""hi"")"),"युवा बिल्डर निर्माण के तहत इमारत से उच्च इमारतों के परिसर में अपने हाथ को इंगित करता है।")</f>
        <v>युवा बिल्डर निर्माण के तहत इमारत से उच्च इमारतों के परिसर में अपने हाथ को इंगित करता है।</v>
      </c>
    </row>
    <row r="7333">
      <c r="A7333" s="1" t="s">
        <v>7212</v>
      </c>
      <c r="B7333" s="2" t="str">
        <f>IFERROR(__xludf.DUMMYFUNCTION("GOOGLETRANSLATE(A7333,""en"",""hi"")"),"व्यक्ति स्लिम कट डेनिम जीन्स के साथ एक आसान टी चट्टानों।")</f>
        <v>व्यक्ति स्लिम कट डेनिम जीन्स के साथ एक आसान टी चट्टानों।</v>
      </c>
    </row>
    <row r="7334">
      <c r="A7334" s="1" t="s">
        <v>7213</v>
      </c>
      <c r="B7334" s="2" t="str">
        <f>IFERROR(__xludf.DUMMYFUNCTION("GOOGLETRANSLATE(A7334,""en"",""hi"")"),"एक बेज पृष्ठभूमि पर फूलों और जामुन के साथ शाखाओं के लाल शैलीबद्ध सिल्हूट।")</f>
        <v>एक बेज पृष्ठभूमि पर फूलों और जामुन के साथ शाखाओं के लाल शैलीबद्ध सिल्हूट।</v>
      </c>
    </row>
    <row r="7335">
      <c r="A7335" s="1" t="s">
        <v>7214</v>
      </c>
      <c r="B7335" s="2" t="str">
        <f>IFERROR(__xludf.DUMMYFUNCTION("GOOGLETRANSLATE(A7335,""en"",""hi"")"),"हेवीवेट पुरुषों ने घटना जीती, जिसमें टीम को सबसे समग्र बिंदुओं के साथ दिया गया")</f>
        <v>हेवीवेट पुरुषों ने घटना जीती, जिसमें टीम को सबसे समग्र बिंदुओं के साथ दिया गया</v>
      </c>
    </row>
    <row r="7336">
      <c r="A7336" s="1" t="s">
        <v>7215</v>
      </c>
      <c r="B7336" s="2" t="str">
        <f>IFERROR(__xludf.DUMMYFUNCTION("GOOGLETRANSLATE(A7336,""en"",""hi"")"),"शर्ट जो मुझे सचमुच चाहिए - वान ना मेरे टैटू के लिए उस फ़ॉन्ट का उपयोग करें")</f>
        <v>शर्ट जो मुझे सचमुच चाहिए - वान ना मेरे टैटू के लिए उस फ़ॉन्ट का उपयोग करें</v>
      </c>
    </row>
    <row r="7337">
      <c r="A7337" s="1" t="s">
        <v>7216</v>
      </c>
      <c r="B7337" s="2" t="str">
        <f>IFERROR(__xludf.DUMMYFUNCTION("GOOGLETRANSLATE(A7337,""en"",""hi"")"),"मैदान से चुने गए पत्थरों से बने बाड़, जो बाड़ अस्तर है।")</f>
        <v>मैदान से चुने गए पत्थरों से बने बाड़, जो बाड़ अस्तर है।</v>
      </c>
    </row>
    <row r="7338">
      <c r="A7338" s="1" t="s">
        <v>7217</v>
      </c>
      <c r="B7338" s="2" t="str">
        <f>IFERROR(__xludf.DUMMYFUNCTION("GOOGLETRANSLATE(A7338,""en"",""hi"")"),"सर्दियों में एक घास के मैदान में नॉटेड विलो की पंक्ति")</f>
        <v>सर्दियों में एक घास के मैदान में नॉटेड विलो की पंक्ति</v>
      </c>
    </row>
    <row r="7339">
      <c r="A7339" s="1" t="s">
        <v>7218</v>
      </c>
      <c r="B7339" s="2" t="str">
        <f>IFERROR(__xludf.DUMMYFUNCTION("GOOGLETRANSLATE(A7339,""en"",""hi"")"),"व्यक्ति देश के खिलाफ मैच के दौरान गेंद के साथ चलता है")</f>
        <v>व्यक्ति देश के खिलाफ मैच के दौरान गेंद के साथ चलता है</v>
      </c>
    </row>
    <row r="7340">
      <c r="A7340" s="1" t="s">
        <v>7219</v>
      </c>
      <c r="B7340" s="2" t="str">
        <f>IFERROR(__xludf.DUMMYFUNCTION("GOOGLETRANSLATE(A7340,""en"",""hi"")"),"एक स्कार्फ के साथ बालों को कैसे स्टाइल करें")</f>
        <v>एक स्कार्फ के साथ बालों को कैसे स्टाइल करें</v>
      </c>
    </row>
    <row r="7341">
      <c r="A7341" s="1" t="s">
        <v>7220</v>
      </c>
      <c r="B7341" s="2" t="str">
        <f>IFERROR(__xludf.DUMMYFUNCTION("GOOGLETRANSLATE(A7341,""en"",""hi"")"),"जितना लंबा और उससे कम: ब्लूज़ कलाकार से आगे बढ़ता है")</f>
        <v>जितना लंबा और उससे कम: ब्लूज़ कलाकार से आगे बढ़ता है</v>
      </c>
    </row>
    <row r="7342">
      <c r="A7342" s="1" t="s">
        <v>7221</v>
      </c>
      <c r="B7342" s="2" t="str">
        <f>IFERROR(__xludf.DUMMYFUNCTION("GOOGLETRANSLATE(A7342,""en"",""hi"")"),"पूजा की बौद्ध स्थान को मचान में शामिल किया गया था जो यात्रा को खराब कर दिया था।")</f>
        <v>पूजा की बौद्ध स्थान को मचान में शामिल किया गया था जो यात्रा को खराब कर दिया था।</v>
      </c>
    </row>
    <row r="7343">
      <c r="A7343" s="1" t="s">
        <v>7222</v>
      </c>
      <c r="B7343" s="2" t="str">
        <f>IFERROR(__xludf.DUMMYFUNCTION("GOOGLETRANSLATE(A7343,""en"",""hi"")"),"एक शहर, बैंकों पर एक शहर")</f>
        <v>एक शहर, बैंकों पर एक शहर</v>
      </c>
    </row>
    <row r="7344">
      <c r="A7344" s="1" t="s">
        <v>7223</v>
      </c>
      <c r="B7344" s="2" t="str">
        <f>IFERROR(__xludf.DUMMYFUNCTION("GOOGLETRANSLATE(A7344,""en"",""hi"")"),"पॉप कलाकार यूरोपीय प्रीमियर में भाग लेता है।")</f>
        <v>पॉप कलाकार यूरोपीय प्रीमियर में भाग लेता है।</v>
      </c>
    </row>
    <row r="7345">
      <c r="A7345" s="1" t="s">
        <v>7224</v>
      </c>
      <c r="B7345" s="2" t="str">
        <f>IFERROR(__xludf.DUMMYFUNCTION("GOOGLETRANSLATE(A7345,""en"",""hi"")"),"व्यक्ति, उत्साही था जब उसने पाया कि पुलिस की सगाई की अंगूठी थी")</f>
        <v>व्यक्ति, उत्साही था जब उसने पाया कि पुलिस की सगाई की अंगूठी थी</v>
      </c>
    </row>
    <row r="7346">
      <c r="A7346" s="1" t="s">
        <v>7225</v>
      </c>
      <c r="B7346" s="2" t="str">
        <f>IFERROR(__xludf.DUMMYFUNCTION("GOOGLETRANSLATE(A7346,""en"",""hi"")"),"लड़के प्रमुख व्यक्ति, पिछली पंक्ति, दूर बाईं ओर, और उनकी टीम ने लगातार तीसरा राज्य चैंपियनशिप जीती।")</f>
        <v>लड़के प्रमुख व्यक्ति, पिछली पंक्ति, दूर बाईं ओर, और उनकी टीम ने लगातार तीसरा राज्य चैंपियनशिप जीती।</v>
      </c>
    </row>
    <row r="7347">
      <c r="A7347" s="1" t="s">
        <v>7226</v>
      </c>
      <c r="B7347" s="2" t="str">
        <f>IFERROR(__xludf.DUMMYFUNCTION("GOOGLETRANSLATE(A7347,""en"",""hi"")"),"व्यक्ति पुरस्कार पर अपने ढीले केश और बुद्धिमान बैंग्स के साथ मीठा और युवा दिखता था।")</f>
        <v>व्यक्ति पुरस्कार पर अपने ढीले केश और बुद्धिमान बैंग्स के साथ मीठा और युवा दिखता था।</v>
      </c>
    </row>
    <row r="7348">
      <c r="A7348" s="1" t="s">
        <v>7227</v>
      </c>
      <c r="B7348" s="2" t="str">
        <f>IFERROR(__xludf.DUMMYFUNCTION("GOOGLETRANSLATE(A7348,""en"",""hi"")"),"क्वाड में व्यक्ति की स्मृति में फव्वारा")</f>
        <v>क्वाड में व्यक्ति की स्मृति में फव्वारा</v>
      </c>
    </row>
    <row r="7349">
      <c r="A7349" s="1" t="s">
        <v>7228</v>
      </c>
      <c r="B7349" s="2" t="str">
        <f>IFERROR(__xludf.DUMMYFUNCTION("GOOGLETRANSLATE(A7349,""en"",""hi"")"),"मेरे खाली समय में, मुझे घाट पर खड़ा होना और अजनबियों पर घूमना पसंद है")</f>
        <v>मेरे खाली समय में, मुझे घाट पर खड़ा होना और अजनबियों पर घूमना पसंद है</v>
      </c>
    </row>
    <row r="7350">
      <c r="A7350" s="1" t="s">
        <v>7229</v>
      </c>
      <c r="B7350" s="2" t="str">
        <f>IFERROR(__xludf.DUMMYFUNCTION("GOOGLETRANSLATE(A7350,""en"",""hi"")"),"होटल और उसके कमरे की तस्वीरें।")</f>
        <v>होटल और उसके कमरे की तस्वीरें।</v>
      </c>
    </row>
    <row r="7351">
      <c r="A7351" s="1" t="s">
        <v>7230</v>
      </c>
      <c r="B7351" s="2" t="str">
        <f>IFERROR(__xludf.DUMMYFUNCTION("GOOGLETRANSLATE(A7351,""en"",""hi"")"),"युवा माता-पिता का पोर्ट्रेट चल रहा है, अपने बच्चे के साथ सर्दियों पार्क में एक स्लेज पर।")</f>
        <v>युवा माता-पिता का पोर्ट्रेट चल रहा है, अपने बच्चे के साथ सर्दियों पार्क में एक स्लेज पर।</v>
      </c>
    </row>
    <row r="7352">
      <c r="A7352" s="1" t="s">
        <v>7231</v>
      </c>
      <c r="B7352" s="2" t="str">
        <f>IFERROR(__xludf.DUMMYFUNCTION("GOOGLETRANSLATE(A7352,""en"",""hi"")"),"युवा महिला एक कुर्सी में बैठे पढ़ती है")</f>
        <v>युवा महिला एक कुर्सी में बैठे पढ़ती है</v>
      </c>
    </row>
    <row r="7353">
      <c r="A7353" s="1" t="s">
        <v>7232</v>
      </c>
      <c r="B7353" s="2" t="str">
        <f>IFERROR(__xludf.DUMMYFUNCTION("GOOGLETRANSLATE(A7353,""en"",""hi"")"),"समुद्र तट पर लेटे हुए वयस्क")</f>
        <v>समुद्र तट पर लेटे हुए वयस्क</v>
      </c>
    </row>
    <row r="7354">
      <c r="A7354" s="1" t="s">
        <v>7233</v>
      </c>
      <c r="B7354" s="2" t="str">
        <f>IFERROR(__xludf.DUMMYFUNCTION("GOOGLETRANSLATE(A7354,""en"",""hi"")"),"यातायात क्षेत्र में बोए गए वाइल्डफ्लॉवर के साथ एक चौराहे पर घूमता है")</f>
        <v>यातायात क्षेत्र में बोए गए वाइल्डफ्लॉवर के साथ एक चौराहे पर घूमता है</v>
      </c>
    </row>
    <row r="7355">
      <c r="A7355" s="1" t="s">
        <v>7234</v>
      </c>
      <c r="B7355" s="2" t="str">
        <f>IFERROR(__xludf.DUMMYFUNCTION("GOOGLETRANSLATE(A7355,""en"",""hi"")"),"बैंगनी दीवारों के साथ एक क्लासिक किड्स रूम डिज़ाइन का उदाहरण")</f>
        <v>बैंगनी दीवारों के साथ एक क्लासिक किड्स रूम डिज़ाइन का उदाहरण</v>
      </c>
    </row>
    <row r="7356">
      <c r="A7356" s="1" t="s">
        <v>7235</v>
      </c>
      <c r="B7356" s="2" t="str">
        <f>IFERROR(__xludf.DUMMYFUNCTION("GOOGLETRANSLATE(A7356,""en"",""hi"")"),"जब घर की सजावट की बात आती है तो देहाती बार्न दरवाजे नए क्रोध होते हैं।")</f>
        <v>जब घर की सजावट की बात आती है तो देहाती बार्न दरवाजे नए क्रोध होते हैं।</v>
      </c>
    </row>
    <row r="7357">
      <c r="A7357" s="1" t="s">
        <v>7236</v>
      </c>
      <c r="B7357" s="2" t="str">
        <f>IFERROR(__xludf.DUMMYFUNCTION("GOOGLETRANSLATE(A7357,""en"",""hi"")"),"तट के साथ दुर्घटनाग्रस्त लहरों का एक करीबी या मैक्रो शॉट")</f>
        <v>तट के साथ दुर्घटनाग्रस्त लहरों का एक करीबी या मैक्रो शॉट</v>
      </c>
    </row>
    <row r="7358">
      <c r="A7358" s="1" t="s">
        <v>7237</v>
      </c>
      <c r="B7358" s="2" t="str">
        <f>IFERROR(__xludf.DUMMYFUNCTION("GOOGLETRANSLATE(A7358,""en"",""hi"")"),"युवा शरणार्थियों, किशोरों, बच्चों के सिल्हूट, बार्बेड तार की बाड़ के पीछे बैठते हैं।")</f>
        <v>युवा शरणार्थियों, किशोरों, बच्चों के सिल्हूट, बार्बेड तार की बाड़ के पीछे बैठते हैं।</v>
      </c>
    </row>
    <row r="7359">
      <c r="A7359" s="1" t="s">
        <v>7238</v>
      </c>
      <c r="B7359" s="2" t="str">
        <f>IFERROR(__xludf.DUMMYFUNCTION("GOOGLETRANSLATE(A7359,""en"",""hi"")"),"एक संकेत सामने में दस्तक दिया।")</f>
        <v>एक संकेत सामने में दस्तक दिया।</v>
      </c>
    </row>
    <row r="7360">
      <c r="A7360" s="1" t="s">
        <v>7239</v>
      </c>
      <c r="B7360" s="2" t="str">
        <f>IFERROR(__xludf.DUMMYFUNCTION("GOOGLETRANSLATE(A7360,""en"",""hi"")"),"यह वह जगह है जहां मैंने अपने बच्चों को अपनी पहली बड़ी छुट्टी के लिए लिया था।")</f>
        <v>यह वह जगह है जहां मैंने अपने बच्चों को अपनी पहली बड़ी छुट्टी के लिए लिया था।</v>
      </c>
    </row>
    <row r="7361">
      <c r="A7361" s="1" t="s">
        <v>7240</v>
      </c>
      <c r="B7361" s="2" t="str">
        <f>IFERROR(__xludf.DUMMYFUNCTION("GOOGLETRANSLATE(A7361,""en"",""hi"")"),"फ़ील्ड को कवर करने वाले टारप को बादल आसमान के नीचे हटा दिया गया था।")</f>
        <v>फ़ील्ड को कवर करने वाले टारप को बादल आसमान के नीचे हटा दिया गया था।</v>
      </c>
    </row>
    <row r="7362">
      <c r="A7362" s="1" t="s">
        <v>7241</v>
      </c>
      <c r="B7362" s="2" t="str">
        <f>IFERROR(__xludf.DUMMYFUNCTION("GOOGLETRANSLATE(A7362,""en"",""hi"")"),"एक तस्वीर लेने और उनके टमाटर के पौधे के नोट लेने वाले व्यक्ति का चित्रण")</f>
        <v>एक तस्वीर लेने और उनके टमाटर के पौधे के नोट लेने वाले व्यक्ति का चित्रण</v>
      </c>
    </row>
    <row r="7363">
      <c r="A7363" s="1" t="s">
        <v>7242</v>
      </c>
      <c r="B7363" s="2" t="str">
        <f>IFERROR(__xludf.DUMMYFUNCTION("GOOGLETRANSLATE(A7363,""en"",""hi"")"),"आसपास के क्षेत्र में एक औद्योगिक क्षेत्र से हवाई दृश्य।")</f>
        <v>आसपास के क्षेत्र में एक औद्योगिक क्षेत्र से हवाई दृश्य।</v>
      </c>
    </row>
    <row r="7364">
      <c r="A7364" s="1" t="s">
        <v>7243</v>
      </c>
      <c r="B7364" s="2" t="str">
        <f>IFERROR(__xludf.DUMMYFUNCTION("GOOGLETRANSLATE(A7364,""en"",""hi"")"),"संपर्क पेपर से स्टैंसिल बनाना सस्ता है, आपको अपने स्वयं के डिज़ाइनों में कटौती करने देता है, आप वास्तव में बड़े स्टैंसिल और सबसे अच्छे बना सकते हैं, स्टैंसिल जगह में रहता है!")</f>
        <v>संपर्क पेपर से स्टैंसिल बनाना सस्ता है, आपको अपने स्वयं के डिज़ाइनों में कटौती करने देता है, आप वास्तव में बड़े स्टैंसिल और सबसे अच्छे बना सकते हैं, स्टैंसिल जगह में रहता है!</v>
      </c>
    </row>
    <row r="7365">
      <c r="A7365" s="1" t="s">
        <v>7244</v>
      </c>
      <c r="B7365" s="2" t="str">
        <f>IFERROR(__xludf.DUMMYFUNCTION("GOOGLETRANSLATE(A7365,""en"",""hi"")"),"जिंजरब्रेड से बना कॉटेज - एक जिंजरब्रेड घर पर गर्व करने के लिए!")</f>
        <v>जिंजरब्रेड से बना कॉटेज - एक जिंजरब्रेड घर पर गर्व करने के लिए!</v>
      </c>
    </row>
    <row r="7366">
      <c r="A7366" s="1" t="s">
        <v>7245</v>
      </c>
      <c r="B7366" s="2" t="str">
        <f>IFERROR(__xludf.DUMMYFUNCTION("GOOGLETRANSLATE(A7366,""en"",""hi"")"),"वे नाखूनों पर फिट होने के लिए भी सबसे आसान हैं।")</f>
        <v>वे नाखूनों पर फिट होने के लिए भी सबसे आसान हैं।</v>
      </c>
    </row>
    <row r="7367">
      <c r="A7367" s="1" t="s">
        <v>7246</v>
      </c>
      <c r="B7367" s="2" t="str">
        <f>IFERROR(__xludf.DUMMYFUNCTION("GOOGLETRANSLATE(A7367,""en"",""hi"")"),"पानी भर में चट्टानों के साथ रद्दी, रॉकी तट।")</f>
        <v>पानी भर में चट्टानों के साथ रद्दी, रॉकी तट।</v>
      </c>
    </row>
    <row r="7368">
      <c r="A7368" s="1" t="s">
        <v>7247</v>
      </c>
      <c r="B7368" s="2" t="str">
        <f>IFERROR(__xludf.DUMMYFUNCTION("GOOGLETRANSLATE(A7368,""en"",""hi"")"),"नौकरी पर सोने के लिए है।")</f>
        <v>नौकरी पर सोने के लिए है।</v>
      </c>
    </row>
    <row r="7369">
      <c r="A7369" s="1" t="s">
        <v>930</v>
      </c>
      <c r="B7369" s="2" t="str">
        <f>IFERROR(__xludf.DUMMYFUNCTION("GOOGLETRANSLATE(A7369,""en"",""hi"")"),"छवि में हो सकता है: व्यक्ति, मंच पर और एक संगीत वाद्ययंत्र बजाना")</f>
        <v>छवि में हो सकता है: व्यक्ति, मंच पर और एक संगीत वाद्ययंत्र बजाना</v>
      </c>
    </row>
    <row r="7370">
      <c r="A7370" s="1" t="s">
        <v>7248</v>
      </c>
      <c r="B7370" s="2" t="str">
        <f>IFERROR(__xludf.DUMMYFUNCTION("GOOGLETRANSLATE(A7370,""en"",""hi"")"),"एक पहाड़ी ट्रैक पर सुबह के कोहरे में अपने ऊंटों का नेतृत्व करने वाली महिलाएं")</f>
        <v>एक पहाड़ी ट्रैक पर सुबह के कोहरे में अपने ऊंटों का नेतृत्व करने वाली महिलाएं</v>
      </c>
    </row>
    <row r="7371">
      <c r="A7371" s="1" t="s">
        <v>7249</v>
      </c>
      <c r="B7371" s="2" t="str">
        <f>IFERROR(__xludf.DUMMYFUNCTION("GOOGLETRANSLATE(A7371,""en"",""hi"")"),"कैमरे को देखकर जानवर, सफेद पर अलग")</f>
        <v>कैमरे को देखकर जानवर, सफेद पर अलग</v>
      </c>
    </row>
    <row r="7372">
      <c r="A7372" s="1" t="s">
        <v>7250</v>
      </c>
      <c r="B7372" s="2" t="str">
        <f>IFERROR(__xludf.DUMMYFUNCTION("GOOGLETRANSLATE(A7372,""en"",""hi"")"),"वर्षावन: किनारे के साथ परिदृश्य")</f>
        <v>वर्षावन: किनारे के साथ परिदृश्य</v>
      </c>
    </row>
    <row r="7373">
      <c r="A7373" s="1" t="s">
        <v>7251</v>
      </c>
      <c r="B7373" s="2" t="str">
        <f>IFERROR(__xludf.DUMMYFUNCTION("GOOGLETRANSLATE(A7373,""en"",""hi"")"),"स्कूटर पर एक लड़के का वेक्टर चित्रण")</f>
        <v>स्कूटर पर एक लड़के का वेक्टर चित्रण</v>
      </c>
    </row>
    <row r="7374">
      <c r="A7374" s="1" t="s">
        <v>7252</v>
      </c>
      <c r="B7374" s="2" t="str">
        <f>IFERROR(__xludf.DUMMYFUNCTION("GOOGLETRANSLATE(A7374,""en"",""hi"")"),"एक इंद्रधनुष के साथ विशाल समुद्र चट्टान - प्रकृति")</f>
        <v>एक इंद्रधनुष के साथ विशाल समुद्र चट्टान - प्रकृति</v>
      </c>
    </row>
    <row r="7375">
      <c r="A7375" s="1" t="s">
        <v>7253</v>
      </c>
      <c r="B7375" s="2" t="str">
        <f>IFERROR(__xludf.DUMMYFUNCTION("GOOGLETRANSLATE(A7375,""en"",""hi"")"),"अभिनेता विश्व प्रीमियर में भाग लेता है")</f>
        <v>अभिनेता विश्व प्रीमियर में भाग लेता है</v>
      </c>
    </row>
    <row r="7376">
      <c r="A7376" s="1" t="s">
        <v>7254</v>
      </c>
      <c r="B7376" s="2" t="str">
        <f>IFERROR(__xludf.DUMMYFUNCTION("GOOGLETRANSLATE(A7376,""en"",""hi"")"),"कल खेल के दौरान कार्रवाई में फुटबॉल खिलाड़ी।")</f>
        <v>कल खेल के दौरान कार्रवाई में फुटबॉल खिलाड़ी।</v>
      </c>
    </row>
    <row r="7377">
      <c r="A7377" s="1" t="s">
        <v>7255</v>
      </c>
      <c r="B7377" s="2" t="str">
        <f>IFERROR(__xludf.DUMMYFUNCTION("GOOGLETRANSLATE(A7377,""en"",""hi"")"),"नीचे घाटी में बादल का सागर")</f>
        <v>नीचे घाटी में बादल का सागर</v>
      </c>
    </row>
    <row r="7378">
      <c r="A7378" s="1" t="s">
        <v>7256</v>
      </c>
      <c r="B7378" s="2" t="str">
        <f>IFERROR(__xludf.DUMMYFUNCTION("GOOGLETRANSLATE(A7378,""en"",""hi"")"),"पेड़ जो वास्तव में आपके में उपयोगी हैं")</f>
        <v>पेड़ जो वास्तव में आपके में उपयोगी हैं</v>
      </c>
    </row>
    <row r="7379">
      <c r="A7379" s="1" t="s">
        <v>7257</v>
      </c>
      <c r="B7379" s="2" t="str">
        <f>IFERROR(__xludf.DUMMYFUNCTION("GOOGLETRANSLATE(A7379,""en"",""hi"")"),"पहाड़ों में बिजली की रेखा")</f>
        <v>पहाड़ों में बिजली की रेखा</v>
      </c>
    </row>
    <row r="7380">
      <c r="A7380" s="1" t="s">
        <v>7258</v>
      </c>
      <c r="B7380" s="2" t="str">
        <f>IFERROR(__xludf.DUMMYFUNCTION("GOOGLETRANSLATE(A7380,""en"",""hi"")"),"एक बर्च के पेड़ पर सफेद मशरूम बढ़ रहा है")</f>
        <v>एक बर्च के पेड़ पर सफेद मशरूम बढ़ रहा है</v>
      </c>
    </row>
    <row r="7381">
      <c r="A7381" s="1" t="s">
        <v>7259</v>
      </c>
      <c r="B7381" s="2" t="str">
        <f>IFERROR(__xludf.DUMMYFUNCTION("GOOGLETRANSLATE(A7381,""en"",""hi"")"),"जब माँ छोड़ती है तो आप अपने द्वारा # क्रिसमस से पेड़ को सजाने के लिए")</f>
        <v>जब माँ छोड़ती है तो आप अपने द्वारा # क्रिसमस से पेड़ को सजाने के लिए</v>
      </c>
    </row>
    <row r="7382">
      <c r="A7382" s="1" t="s">
        <v>7260</v>
      </c>
      <c r="B7382" s="2" t="str">
        <f>IFERROR(__xludf.DUMMYFUNCTION("GOOGLETRANSLATE(A7382,""en"",""hi"")"),"सूर्य की किरणों में सुंदर लड़की।")</f>
        <v>सूर्य की किरणों में सुंदर लड़की।</v>
      </c>
    </row>
    <row r="7383">
      <c r="A7383" s="1" t="s">
        <v>7261</v>
      </c>
      <c r="B7383" s="2" t="str">
        <f>IFERROR(__xludf.DUMMYFUNCTION("GOOGLETRANSLATE(A7383,""en"",""hi"")"),"कीबोर्ड पर व्यक्ति के साथ कुकी गायन लेकिन वास्तव में नहीं खेल रहा है")</f>
        <v>कीबोर्ड पर व्यक्ति के साथ कुकी गायन लेकिन वास्तव में नहीं खेल रहा है</v>
      </c>
    </row>
    <row r="7384">
      <c r="A7384" s="1" t="s">
        <v>7262</v>
      </c>
      <c r="B7384" s="2" t="str">
        <f>IFERROR(__xludf.DUMMYFUNCTION("GOOGLETRANSLATE(A7384,""en"",""hi"")"),"समुद्र तट पर युवा pensive सुंदर businesswoman")</f>
        <v>समुद्र तट पर युवा pensive सुंदर businesswoman</v>
      </c>
    </row>
    <row r="7385">
      <c r="A7385" s="1" t="s">
        <v>7263</v>
      </c>
      <c r="B7385" s="2" t="str">
        <f>IFERROR(__xludf.DUMMYFUNCTION("GOOGLETRANSLATE(A7385,""en"",""hi"")"),"तार का एक टुकड़ा कितना लंबा है ? परिधान")</f>
        <v>तार का एक टुकड़ा कितना लंबा है ? परिधान</v>
      </c>
    </row>
    <row r="7386">
      <c r="A7386" s="1" t="s">
        <v>7264</v>
      </c>
      <c r="B7386" s="2" t="str">
        <f>IFERROR(__xludf.DUMMYFUNCTION("GOOGLETRANSLATE(A7386,""en"",""hi"")"),"अभिनेता और फिल्म निदेशक उत्सव के दौरान प्रीमियर में भाग लेते हैं")</f>
        <v>अभिनेता और फिल्म निदेशक उत्सव के दौरान प्रीमियर में भाग लेते हैं</v>
      </c>
    </row>
    <row r="7387">
      <c r="A7387" s="1" t="s">
        <v>7265</v>
      </c>
      <c r="B7387" s="2" t="str">
        <f>IFERROR(__xludf.DUMMYFUNCTION("GOOGLETRANSLATE(A7387,""en"",""hi"")"),"परीक्षा के लिए आवेदन करने वाले कुल उम्मीदवारों में से उपस्थिति 65 प्रतिशत थी।")</f>
        <v>परीक्षा के लिए आवेदन करने वाले कुल उम्मीदवारों में से उपस्थिति 65 प्रतिशत थी।</v>
      </c>
    </row>
    <row r="7388">
      <c r="A7388" s="1" t="s">
        <v>7266</v>
      </c>
      <c r="B7388" s="2" t="str">
        <f>IFERROR(__xludf.DUMMYFUNCTION("GOOGLETRANSLATE(A7388,""en"",""hi"")"),"सड़क से पहाड़ी इलाके")</f>
        <v>सड़क से पहाड़ी इलाके</v>
      </c>
    </row>
    <row r="7389">
      <c r="A7389" s="1" t="s">
        <v>7267</v>
      </c>
      <c r="B7389" s="2" t="str">
        <f>IFERROR(__xludf.DUMMYFUNCTION("GOOGLETRANSLATE(A7389,""en"",""hi"")"),"दुनिया में अभिनेता प्रीमियर।")</f>
        <v>दुनिया में अभिनेता प्रीमियर।</v>
      </c>
    </row>
    <row r="7390">
      <c r="A7390" s="1" t="s">
        <v>7268</v>
      </c>
      <c r="B7390" s="2" t="str">
        <f>IFERROR(__xludf.DUMMYFUNCTION("GOOGLETRANSLATE(A7390,""en"",""hi"")"),"रेलवे ट्रैक पर चलने वाली एक युवा महिला की पूरी लंबाई")</f>
        <v>रेलवे ट्रैक पर चलने वाली एक युवा महिला की पूरी लंबाई</v>
      </c>
    </row>
    <row r="7391">
      <c r="A7391" s="1" t="s">
        <v>7269</v>
      </c>
      <c r="B7391" s="2" t="str">
        <f>IFERROR(__xludf.DUMMYFUNCTION("GOOGLETRANSLATE(A7391,""en"",""hi"")"),"वसंत से सबसे अच्छा स्नैप देखें।")</f>
        <v>वसंत से सबसे अच्छा स्नैप देखें।</v>
      </c>
    </row>
    <row r="7392">
      <c r="A7392" s="1" t="s">
        <v>7270</v>
      </c>
      <c r="B7392" s="2" t="str">
        <f>IFERROR(__xludf.DUMMYFUNCTION("GOOGLETRANSLATE(A7392,""en"",""hi"")"),"एक कलाकार एक दीवार भित्तिचित्र चित्रकारी एक सड़क पर क्रांतिकारी नायक के एक चित्र की विशेषता है")</f>
        <v>एक कलाकार एक दीवार भित्तिचित्र चित्रकारी एक सड़क पर क्रांतिकारी नायक के एक चित्र की विशेषता है</v>
      </c>
    </row>
    <row r="7393">
      <c r="A7393" s="1" t="s">
        <v>7271</v>
      </c>
      <c r="B7393" s="2" t="str">
        <f>IFERROR(__xludf.DUMMYFUNCTION("GOOGLETRANSLATE(A7393,""en"",""hi"")"),"महोत्सव के दौरान प्रीमियर में अभिनेता")</f>
        <v>महोत्सव के दौरान प्रीमियर में अभिनेता</v>
      </c>
    </row>
    <row r="7394">
      <c r="A7394" s="1" t="s">
        <v>7272</v>
      </c>
      <c r="B7394" s="2" t="str">
        <f>IFERROR(__xludf.DUMMYFUNCTION("GOOGLETRANSLATE(A7394,""en"",""hi"")"),"सॉकर प्लेयर मैच के दौरान प्रतिक्रिया करता है।")</f>
        <v>सॉकर प्लेयर मैच के दौरान प्रतिक्रिया करता है।</v>
      </c>
    </row>
    <row r="7395">
      <c r="A7395" s="1" t="s">
        <v>7273</v>
      </c>
      <c r="B7395" s="2" t="str">
        <f>IFERROR(__xludf.DUMMYFUNCTION("GOOGLETRANSLATE(A7395,""en"",""hi"")"),"एक पत्ती की नोक पर ड्रैगनफ्लाई")</f>
        <v>एक पत्ती की नोक पर ड्रैगनफ्लाई</v>
      </c>
    </row>
    <row r="7396">
      <c r="A7396" s="1" t="s">
        <v>7274</v>
      </c>
      <c r="B7396" s="2" t="str">
        <f>IFERROR(__xludf.DUMMYFUNCTION("GOOGLETRANSLATE(A7396,""en"",""hi"")"),"स्टेडियम में खेल के दौरान।")</f>
        <v>स्टेडियम में खेल के दौरान।</v>
      </c>
    </row>
    <row r="7397">
      <c r="A7397" s="1" t="s">
        <v>7275</v>
      </c>
      <c r="B7397" s="2" t="str">
        <f>IFERROR(__xludf.DUMMYFUNCTION("GOOGLETRANSLATE(A7397,""en"",""hi"")"),"व्यक्ति ने अपनी इच्छा को सच करने में मदद करने के लिए एक वीडियो बनाया है, जिससे संभावित खरीदारों को महल संपत्ति का एक पैदल चलने का दौरा दिया जाता है")</f>
        <v>व्यक्ति ने अपनी इच्छा को सच करने में मदद करने के लिए एक वीडियो बनाया है, जिससे संभावित खरीदारों को महल संपत्ति का एक पैदल चलने का दौरा दिया जाता है</v>
      </c>
    </row>
    <row r="7398">
      <c r="A7398" s="1" t="s">
        <v>7276</v>
      </c>
      <c r="B7398" s="2" t="str">
        <f>IFERROR(__xludf.DUMMYFUNCTION("GOOGLETRANSLATE(A7398,""en"",""hi"")"),"दूरी में उत्तर से चीनी संरचना से बाहर निकलना।")</f>
        <v>दूरी में उत्तर से चीनी संरचना से बाहर निकलना।</v>
      </c>
    </row>
    <row r="7399">
      <c r="A7399" s="1" t="s">
        <v>7277</v>
      </c>
      <c r="B7399" s="2" t="str">
        <f>IFERROR(__xludf.DUMMYFUNCTION("GOOGLETRANSLATE(A7399,""en"",""hi"")"),"कई निवासी रात के मध्य में जाग गए थे क्योंकि एक नाटकीय विद्युत तूफान शहर में चले गए थे")</f>
        <v>कई निवासी रात के मध्य में जाग गए थे क्योंकि एक नाटकीय विद्युत तूफान शहर में चले गए थे</v>
      </c>
    </row>
    <row r="7400">
      <c r="A7400" s="1" t="s">
        <v>7278</v>
      </c>
      <c r="B7400" s="2" t="str">
        <f>IFERROR(__xludf.DUMMYFUNCTION("GOOGLETRANSLATE(A7400,""en"",""hi"")"),"केप तट पर एक चट्टानी हेडलैंड है।")</f>
        <v>केप तट पर एक चट्टानी हेडलैंड है।</v>
      </c>
    </row>
    <row r="7401">
      <c r="A7401" s="1" t="s">
        <v>7279</v>
      </c>
      <c r="B7401" s="2" t="str">
        <f>IFERROR(__xludf.DUMMYFUNCTION("GOOGLETRANSLATE(A7401,""en"",""hi"")"),"अतीत में एक शहर, इतिहास")</f>
        <v>अतीत में एक शहर, इतिहास</v>
      </c>
    </row>
    <row r="7402">
      <c r="A7402" s="1" t="s">
        <v>7280</v>
      </c>
      <c r="B7402" s="2" t="str">
        <f>IFERROR(__xludf.DUMMYFUNCTION("GOOGLETRANSLATE(A7402,""en"",""hi"")"),"फुटबॉल खिलाड़ी प्रशिक्षण स्थल पर सत्र के दौरान फुटबॉल खिलाड़ी के साथ बातचीत करता है।")</f>
        <v>फुटबॉल खिलाड़ी प्रशिक्षण स्थल पर सत्र के दौरान फुटबॉल खिलाड़ी के साथ बातचीत करता है।</v>
      </c>
    </row>
    <row r="7403">
      <c r="A7403" s="1" t="s">
        <v>7281</v>
      </c>
      <c r="B7403" s="2" t="str">
        <f>IFERROR(__xludf.DUMMYFUNCTION("GOOGLETRANSLATE(A7403,""en"",""hi"")"),"एक बिल्ली के साथ बहुत उच्च गुणवत्ता वाले मूल ट्रेंडी वेक्टर निर्बाध पैटर्न")</f>
        <v>एक बिल्ली के साथ बहुत उच्च गुणवत्ता वाले मूल ट्रेंडी वेक्टर निर्बाध पैटर्न</v>
      </c>
    </row>
    <row r="7404">
      <c r="A7404" s="1" t="s">
        <v>7282</v>
      </c>
      <c r="B7404" s="2" t="str">
        <f>IFERROR(__xludf.DUMMYFUNCTION("GOOGLETRANSLATE(A7404,""en"",""hi"")"),"एक सर्कल में हाथ खींचा कैंडी सेट।")</f>
        <v>एक सर्कल में हाथ खींचा कैंडी सेट।</v>
      </c>
    </row>
    <row r="7405">
      <c r="A7405" s="1" t="s">
        <v>7283</v>
      </c>
      <c r="B7405" s="2" t="str">
        <f>IFERROR(__xludf.DUMMYFUNCTION("GOOGLETRANSLATE(A7405,""en"",""hi"")"),"यह पत्ता और बेरी पैटर्न स्वतंत्रता के लिए बनाया गया था।")</f>
        <v>यह पत्ता और बेरी पैटर्न स्वतंत्रता के लिए बनाया गया था।</v>
      </c>
    </row>
    <row r="7406">
      <c r="A7406" s="1" t="s">
        <v>7284</v>
      </c>
      <c r="B7406" s="2" t="str">
        <f>IFERROR(__xludf.DUMMYFUNCTION("GOOGLETRANSLATE(A7406,""en"",""hi"")"),"अभिनेता ने फिल्म में कॉलर द्वारा अभिनेता को ले लिया")</f>
        <v>अभिनेता ने फिल्म में कॉलर द्वारा अभिनेता को ले लिया</v>
      </c>
    </row>
    <row r="7407">
      <c r="A7407" s="1" t="s">
        <v>7285</v>
      </c>
      <c r="B7407" s="2" t="str">
        <f>IFERROR(__xludf.DUMMYFUNCTION("GOOGLETRANSLATE(A7407,""en"",""hi"")"),"ड्रेसिंग रूम में पॉप कलाकार")</f>
        <v>ड्रेसिंग रूम में पॉप कलाकार</v>
      </c>
    </row>
    <row r="7408">
      <c r="A7408" s="1" t="s">
        <v>7286</v>
      </c>
      <c r="B7408" s="2" t="str">
        <f>IFERROR(__xludf.DUMMYFUNCTION("GOOGLETRANSLATE(A7408,""en"",""hi"")"),"रेस्टोरेंट में क्रिसमस सजावट: डाइनिंग रूम में सजावट और एक देहाती ग्लैम")</f>
        <v>रेस्टोरेंट में क्रिसमस सजावट: डाइनिंग रूम में सजावट और एक देहाती ग्लैम</v>
      </c>
    </row>
    <row r="7409">
      <c r="A7409" s="1" t="s">
        <v>7287</v>
      </c>
      <c r="B7409" s="2" t="str">
        <f>IFERROR(__xludf.DUMMYFUNCTION("GOOGLETRANSLATE(A7409,""en"",""hi"")"),"अभिनेता फिल्म की चर्चा में भाग लेता है।")</f>
        <v>अभिनेता फिल्म की चर्चा में भाग लेता है।</v>
      </c>
    </row>
    <row r="7410">
      <c r="A7410" s="1" t="s">
        <v>7288</v>
      </c>
      <c r="B7410" s="2" t="str">
        <f>IFERROR(__xludf.DUMMYFUNCTION("GOOGLETRANSLATE(A7410,""en"",""hi"")"),"Barges नीचे पुल में निचोड़ नहीं ...")</f>
        <v>Barges नीचे पुल में निचोड़ नहीं ...</v>
      </c>
    </row>
    <row r="7411">
      <c r="A7411" s="1" t="s">
        <v>7289</v>
      </c>
      <c r="B7411" s="2" t="str">
        <f>IFERROR(__xludf.DUMMYFUNCTION("GOOGLETRANSLATE(A7411,""en"",""hi"")"),"लंगर वाली नावों का धीमा पैन")</f>
        <v>लंगर वाली नावों का धीमा पैन</v>
      </c>
    </row>
    <row r="7412">
      <c r="A7412" s="1" t="s">
        <v>7290</v>
      </c>
      <c r="B7412" s="2" t="str">
        <f>IFERROR(__xludf.DUMMYFUNCTION("GOOGLETRANSLATE(A7412,""en"",""hi"")"),"वर्ग द्वारा / चारकोल")</f>
        <v>वर्ग द्वारा / चारकोल</v>
      </c>
    </row>
    <row r="7413">
      <c r="A7413" s="1" t="s">
        <v>7291</v>
      </c>
      <c r="B7413" s="2" t="str">
        <f>IFERROR(__xludf.DUMMYFUNCTION("GOOGLETRANSLATE(A7413,""en"",""hi"")"),"मछली जो मैं पानी में छोड़कर खुश रहती हूं")</f>
        <v>मछली जो मैं पानी में छोड़कर खुश रहती हूं</v>
      </c>
    </row>
    <row r="7414">
      <c r="A7414" s="1" t="s">
        <v>7292</v>
      </c>
      <c r="B7414" s="2" t="str">
        <f>IFERROR(__xludf.DUMMYFUNCTION("GOOGLETRANSLATE(A7414,""en"",""hi"")"),"एक कंप्यूटर स्क्रीन पर गाय का रंग चित्रण")</f>
        <v>एक कंप्यूटर स्क्रीन पर गाय का रंग चित्रण</v>
      </c>
    </row>
    <row r="7415">
      <c r="A7415" s="1" t="s">
        <v>7293</v>
      </c>
      <c r="B7415" s="2" t="str">
        <f>IFERROR(__xludf.DUMMYFUNCTION("GOOGLETRANSLATE(A7415,""en"",""hi"")"),"वेक्टर प्रारूप में कुछ कटलरी के करीब")</f>
        <v>वेक्टर प्रारूप में कुछ कटलरी के करीब</v>
      </c>
    </row>
    <row r="7416">
      <c r="A7416" s="1" t="s">
        <v>7294</v>
      </c>
      <c r="B7416" s="2" t="str">
        <f>IFERROR(__xludf.DUMMYFUNCTION("GOOGLETRANSLATE(A7416,""en"",""hi"")"),"नाइट द्वारा बंदरगाह और द्वीप पर देखें")</f>
        <v>नाइट द्वारा बंदरगाह और द्वीप पर देखें</v>
      </c>
    </row>
    <row r="7417">
      <c r="A7417" s="1" t="s">
        <v>7295</v>
      </c>
      <c r="B7417" s="2" t="str">
        <f>IFERROR(__xludf.DUMMYFUNCTION("GOOGLETRANSLATE(A7417,""en"",""hi"")"),"द्वीप के पर्यटक आकर्षण और द्वीप समूह समुद्र तटों, पहाड़ियों और चमकीले धूप में खेतों को दिखा रहा है")</f>
        <v>द्वीप के पर्यटक आकर्षण और द्वीप समूह समुद्र तटों, पहाड़ियों और चमकीले धूप में खेतों को दिखा रहा है</v>
      </c>
    </row>
    <row r="7418">
      <c r="A7418" s="1" t="s">
        <v>7296</v>
      </c>
      <c r="B7418" s="2" t="str">
        <f>IFERROR(__xludf.DUMMYFUNCTION("GOOGLETRANSLATE(A7418,""en"",""hi"")"),"कलाकार फाइनल एपिसोड के संस्थापक संगठन के रूप में पहुंचते हैं।")</f>
        <v>कलाकार फाइनल एपिसोड के संस्थापक संगठन के रूप में पहुंचते हैं।</v>
      </c>
    </row>
    <row r="7419">
      <c r="A7419" s="1" t="s">
        <v>7297</v>
      </c>
      <c r="B7419" s="2" t="str">
        <f>IFERROR(__xludf.DUMMYFUNCTION("GOOGLETRANSLATE(A7419,""en"",""hi"")"),"दुल्हन और दूल्हे हमारे स्लीघ के साथ")</f>
        <v>दुल्हन और दूल्हे हमारे स्लीघ के साथ</v>
      </c>
    </row>
    <row r="7420">
      <c r="A7420" s="1" t="s">
        <v>7298</v>
      </c>
      <c r="B7420" s="2" t="str">
        <f>IFERROR(__xludf.DUMMYFUNCTION("GOOGLETRANSLATE(A7420,""en"",""hi"")"),"एक उदास आदमी का चित्र")</f>
        <v>एक उदास आदमी का चित्र</v>
      </c>
    </row>
    <row r="7421">
      <c r="A7421" s="1" t="s">
        <v>7299</v>
      </c>
      <c r="B7421" s="2" t="str">
        <f>IFERROR(__xludf.DUMMYFUNCTION("GOOGLETRANSLATE(A7421,""en"",""hi"")"),"लड़कों, घर पर क्रिसमस के पेड़ के सामने एक किताब पढ़ना")</f>
        <v>लड़कों, घर पर क्रिसमस के पेड़ के सामने एक किताब पढ़ना</v>
      </c>
    </row>
    <row r="7422">
      <c r="A7422" s="1" t="s">
        <v>7300</v>
      </c>
      <c r="B7422" s="2" t="str">
        <f>IFERROR(__xludf.DUMMYFUNCTION("GOOGLETRANSLATE(A7422,""en"",""hi"")"),"सफेद पृष्ठभूमि पर अलग हाथों में खाली बटुआ")</f>
        <v>सफेद पृष्ठभूमि पर अलग हाथों में खाली बटुआ</v>
      </c>
    </row>
    <row r="7423">
      <c r="A7423" s="1" t="s">
        <v>7301</v>
      </c>
      <c r="B7423" s="2" t="str">
        <f>IFERROR(__xludf.DUMMYFUNCTION("GOOGLETRANSLATE(A7423,""en"",""hi"")"),"नदी के किनारे घर")</f>
        <v>नदी के किनारे घर</v>
      </c>
    </row>
    <row r="7424">
      <c r="A7424" s="1" t="s">
        <v>7302</v>
      </c>
      <c r="B7424" s="2" t="str">
        <f>IFERROR(__xludf.DUMMYFUNCTION("GOOGLETRANSLATE(A7424,""en"",""hi"")"),"अंगूठी में एक बड़ा केंद्रीय हीरा भी है")</f>
        <v>अंगूठी में एक बड़ा केंद्रीय हीरा भी है</v>
      </c>
    </row>
    <row r="7425">
      <c r="A7425" s="1" t="s">
        <v>7303</v>
      </c>
      <c r="B7425" s="2" t="str">
        <f>IFERROR(__xludf.DUMMYFUNCTION("GOOGLETRANSLATE(A7425,""en"",""hi"")"),"पुरुष डॉक्टर किसी के हाथों से सिरिंज ले रहा है और इंजेक्शन बनाने से पहले हवा को बाहर निकाल रहा है")</f>
        <v>पुरुष डॉक्टर किसी के हाथों से सिरिंज ले रहा है और इंजेक्शन बनाने से पहले हवा को बाहर निकाल रहा है</v>
      </c>
    </row>
    <row r="7426">
      <c r="A7426" s="1" t="s">
        <v>7304</v>
      </c>
      <c r="B7426" s="2" t="str">
        <f>IFERROR(__xludf.DUMMYFUNCTION("GOOGLETRANSLATE(A7426,""en"",""hi"")"),"अभिनेता व्यक्ति पर उत्सव के दौरान प्रीमियर में भाग लेता है")</f>
        <v>अभिनेता व्यक्ति पर उत्सव के दौरान प्रीमियर में भाग लेता है</v>
      </c>
    </row>
    <row r="7427">
      <c r="A7427" s="1" t="s">
        <v>7305</v>
      </c>
      <c r="B7427" s="2" t="str">
        <f>IFERROR(__xludf.DUMMYFUNCTION("GOOGLETRANSLATE(A7427,""en"",""hi"")"),"एक एकीकृत बास्केटबॉल खेल के दौरान कार्रवाई करने के लिए तैयार खिलाड़ी।")</f>
        <v>एक एकीकृत बास्केटबॉल खेल के दौरान कार्रवाई करने के लिए तैयार खिलाड़ी।</v>
      </c>
    </row>
    <row r="7428">
      <c r="A7428" s="1" t="s">
        <v>7306</v>
      </c>
      <c r="B7428" s="2" t="str">
        <f>IFERROR(__xludf.DUMMYFUNCTION("GOOGLETRANSLATE(A7428,""en"",""hi"")"),"एथलीट एक खेल के तीसरे पारी में बेसबॉल खिलाड़ी फेंकता है।")</f>
        <v>एथलीट एक खेल के तीसरे पारी में बेसबॉल खिलाड़ी फेंकता है।</v>
      </c>
    </row>
    <row r="7429">
      <c r="A7429" s="1" t="s">
        <v>7307</v>
      </c>
      <c r="B7429" s="2" t="str">
        <f>IFERROR(__xludf.DUMMYFUNCTION("GOOGLETRANSLATE(A7429,""en"",""hi"")"),"एक रॉक पर पैर के साथ खड़ा आदमी - स्टॉक फोटो #")</f>
        <v>एक रॉक पर पैर के साथ खड़ा आदमी - स्टॉक फोटो #</v>
      </c>
    </row>
    <row r="7430">
      <c r="A7430" s="1" t="s">
        <v>7308</v>
      </c>
      <c r="B7430" s="2" t="str">
        <f>IFERROR(__xludf.DUMMYFUNCTION("GOOGLETRANSLATE(A7430,""en"",""hi"")"),"एक आरामदायक लंबी उड़ान के लिए युक्तियाँ")</f>
        <v>एक आरामदायक लंबी उड़ान के लिए युक्तियाँ</v>
      </c>
    </row>
    <row r="7431">
      <c r="A7431" s="1" t="s">
        <v>7309</v>
      </c>
      <c r="B7431" s="2" t="str">
        <f>IFERROR(__xludf.DUMMYFUNCTION("GOOGLETRANSLATE(A7431,""en"",""hi"")"),"हवा में बहने वाले दिल के आकार के गुब्बारे का वेक्टर चित्रण")</f>
        <v>हवा में बहने वाले दिल के आकार के गुब्बारे का वेक्टर चित्रण</v>
      </c>
    </row>
    <row r="7432">
      <c r="A7432" s="1" t="s">
        <v>7310</v>
      </c>
      <c r="B7432" s="2" t="str">
        <f>IFERROR(__xludf.DUMMYFUNCTION("GOOGLETRANSLATE(A7432,""en"",""hi"")"),"नया रोमांटिक कलाकार फिल्म प्रीमियर में आता है")</f>
        <v>नया रोमांटिक कलाकार फिल्म प्रीमियर में आता है</v>
      </c>
    </row>
    <row r="7433">
      <c r="A7433" s="1" t="s">
        <v>7311</v>
      </c>
      <c r="B7433" s="2" t="str">
        <f>IFERROR(__xludf.DUMMYFUNCTION("GOOGLETRANSLATE(A7433,""en"",""hi"")"),"वेस्ट कोस्ट हिप हॉप कलाकार ऑनस्टेज करता है")</f>
        <v>वेस्ट कोस्ट हिप हॉप कलाकार ऑनस्टेज करता है</v>
      </c>
    </row>
    <row r="7434">
      <c r="A7434" s="1" t="s">
        <v>7312</v>
      </c>
      <c r="B7434" s="2" t="str">
        <f>IFERROR(__xludf.DUMMYFUNCTION("GOOGLETRANSLATE(A7434,""en"",""hi"")"),"त्यौहार के दौरान उत्सव और भीड़ के दृश्य")</f>
        <v>त्यौहार के दौरान उत्सव और भीड़ के दृश्य</v>
      </c>
    </row>
    <row r="7435">
      <c r="A7435" s="1" t="s">
        <v>2827</v>
      </c>
      <c r="B7435" s="2" t="str">
        <f>IFERROR(__xludf.DUMMYFUNCTION("GOOGLETRANSLATE(A7435,""en"",""hi"")"),"ओवरले वॉटरमार्क टिकटों के लिए दानेदार बनावट आइकन।")</f>
        <v>ओवरले वॉटरमार्क टिकटों के लिए दानेदार बनावट आइकन।</v>
      </c>
    </row>
    <row r="7436">
      <c r="A7436" s="1" t="s">
        <v>7313</v>
      </c>
      <c r="B7436" s="2" t="str">
        <f>IFERROR(__xludf.DUMMYFUNCTION("GOOGLETRANSLATE(A7436,""en"",""hi"")"),"सूर्यास्त रॉयल्टी में एक हिप्स्टर लड़की का पोर्ट्रेट - नि: शुल्क")</f>
        <v>सूर्यास्त रॉयल्टी में एक हिप्स्टर लड़की का पोर्ट्रेट - नि: शुल्क</v>
      </c>
    </row>
    <row r="7437">
      <c r="A7437" s="1" t="s">
        <v>7314</v>
      </c>
      <c r="B7437" s="2" t="str">
        <f>IFERROR(__xludf.DUMMYFUNCTION("GOOGLETRANSLATE(A7437,""en"",""hi"")"),"एक अतिथि त्योहारों में त्यौहार के समारोह में भाग लेता है")</f>
        <v>एक अतिथि त्योहारों में त्यौहार के समारोह में भाग लेता है</v>
      </c>
    </row>
    <row r="7438">
      <c r="A7438" s="1" t="s">
        <v>7315</v>
      </c>
      <c r="B7438" s="2" t="str">
        <f>IFERROR(__xludf.DUMMYFUNCTION("GOOGLETRANSLATE(A7438,""en"",""hi"")"),"बास्केटबॉल खिलाड़ी बास्केटबॉल खेल के दौरान बास्केटबॉल खिलाड़ी गार्ड।")</f>
        <v>बास्केटबॉल खिलाड़ी बास्केटबॉल खेल के दौरान बास्केटबॉल खिलाड़ी गार्ड।</v>
      </c>
    </row>
    <row r="7439">
      <c r="A7439" s="1" t="s">
        <v>7316</v>
      </c>
      <c r="B7439" s="2" t="str">
        <f>IFERROR(__xludf.DUMMYFUNCTION("GOOGLETRANSLATE(A7439,""en"",""hi"")"),"इसे टॉइंग करने के बजाय कार के चारों ओर पक्का")</f>
        <v>इसे टॉइंग करने के बजाय कार के चारों ओर पक्का</v>
      </c>
    </row>
    <row r="7440">
      <c r="A7440" s="1" t="s">
        <v>7317</v>
      </c>
      <c r="B7440" s="2" t="str">
        <f>IFERROR(__xludf.DUMMYFUNCTION("GOOGLETRANSLATE(A7440,""en"",""hi"")"),"अपने-रंग पृष्ठ की रूपरेखा पर एक अंडा के साथ व्यक्ति का वेक्टर")</f>
        <v>अपने-रंग पृष्ठ की रूपरेखा पर एक अंडा के साथ व्यक्ति का वेक्टर</v>
      </c>
    </row>
    <row r="7441">
      <c r="A7441" s="1" t="s">
        <v>7318</v>
      </c>
      <c r="B7441" s="2" t="str">
        <f>IFERROR(__xludf.DUMMYFUNCTION("GOOGLETRANSLATE(A7441,""en"",""hi"")"),"कॉस्टयूम डिजाइनर पुरस्कार प्राप्त करता है जो उन्हें आयोजित पुरस्कारों में फिल्म निर्देशक द्वारा प्रस्तुत किया जाता है।")</f>
        <v>कॉस्टयूम डिजाइनर पुरस्कार प्राप्त करता है जो उन्हें आयोजित पुरस्कारों में फिल्म निर्देशक द्वारा प्रस्तुत किया जाता है।</v>
      </c>
    </row>
    <row r="7442">
      <c r="A7442" s="1" t="s">
        <v>7319</v>
      </c>
      <c r="B7442" s="2" t="str">
        <f>IFERROR(__xludf.DUMMYFUNCTION("GOOGLETRANSLATE(A7442,""en"",""hi"")"),"विचार बुलबुला को देखकर")</f>
        <v>विचार बुलबुला को देखकर</v>
      </c>
    </row>
    <row r="7443">
      <c r="A7443" s="1" t="s">
        <v>7320</v>
      </c>
      <c r="B7443" s="2" t="str">
        <f>IFERROR(__xludf.DUMMYFUNCTION("GOOGLETRANSLATE(A7443,""en"",""hi"")"),"एक सारांश नीली नाखून पॉलिश में एक छप बनाओ।")</f>
        <v>एक सारांश नीली नाखून पॉलिश में एक छप बनाओ।</v>
      </c>
    </row>
    <row r="7444">
      <c r="A7444" s="1" t="s">
        <v>7321</v>
      </c>
      <c r="B7444" s="2" t="str">
        <f>IFERROR(__xludf.DUMMYFUNCTION("GOOGLETRANSLATE(A7444,""en"",""hi"")"),"एक लैपटॉप के साथ जवान आदमी घास पर बैठा है")</f>
        <v>एक लैपटॉप के साथ जवान आदमी घास पर बैठा है</v>
      </c>
    </row>
    <row r="7445">
      <c r="A7445" s="1" t="s">
        <v>7322</v>
      </c>
      <c r="B7445" s="2" t="str">
        <f>IFERROR(__xludf.DUMMYFUNCTION("GOOGLETRANSLATE(A7445,""en"",""hi"")"),"सैनिक एक सैन्य परेड के लिए अभ्यास करते हैं")</f>
        <v>सैनिक एक सैन्य परेड के लिए अभ्यास करते हैं</v>
      </c>
    </row>
    <row r="7446">
      <c r="A7446" s="1" t="s">
        <v>7323</v>
      </c>
      <c r="B7446" s="2" t="str">
        <f>IFERROR(__xludf.DUMMYFUNCTION("GOOGLETRANSLATE(A7446,""en"",""hi"")"),"संगीत कलाकार अस्थि में एक संगीत कार्यक्रम के दौरान लय और ब्लूज़ कलाकार के समर्थन में लाइव प्रदर्शन करता है")</f>
        <v>संगीत कलाकार अस्थि में एक संगीत कार्यक्रम के दौरान लय और ब्लूज़ कलाकार के समर्थन में लाइव प्रदर्शन करता है</v>
      </c>
    </row>
    <row r="7447">
      <c r="A7447" s="1" t="s">
        <v>7324</v>
      </c>
      <c r="B7447" s="2" t="str">
        <f>IFERROR(__xludf.DUMMYFUNCTION("GOOGLETRANSLATE(A7447,""en"",""hi"")"),"हाइकर्स कुछ पेड़ों की ओर एक घुमावदार अल्पाइन निशान चलते हैं।")</f>
        <v>हाइकर्स कुछ पेड़ों की ओर एक घुमावदार अल्पाइन निशान चलते हैं।</v>
      </c>
    </row>
    <row r="7448">
      <c r="A7448" s="1" t="s">
        <v>7325</v>
      </c>
      <c r="B7448" s="2" t="str">
        <f>IFERROR(__xludf.DUMMYFUNCTION("GOOGLETRANSLATE(A7448,""en"",""hi"")"),"हाथ के साथ मुबारक महिला आप पर इंगित - एक सफेद पृष्ठभूमि पर अलग")</f>
        <v>हाथ के साथ मुबारक महिला आप पर इंगित - एक सफेद पृष्ठभूमि पर अलग</v>
      </c>
    </row>
    <row r="7449">
      <c r="A7449" s="1" t="s">
        <v>7326</v>
      </c>
      <c r="B7449" s="2" t="str">
        <f>IFERROR(__xludf.DUMMYFUNCTION("GOOGLETRANSLATE(A7449,""en"",""hi"")"),"घास, लकड़ी की बाड़ और एक स्पष्ट ग्रीष्मकालीन आकाश के साथ रेत ट्यून्स")</f>
        <v>घास, लकड़ी की बाड़ और एक स्पष्ट ग्रीष्मकालीन आकाश के साथ रेत ट्यून्स</v>
      </c>
    </row>
    <row r="7450">
      <c r="A7450" s="1" t="s">
        <v>7327</v>
      </c>
      <c r="B7450" s="2" t="str">
        <f>IFERROR(__xludf.DUMMYFUNCTION("GOOGLETRANSLATE(A7450,""en"",""hi"")"),"एक सुंदर स्थान जहां हमने दोपहर के भोजन के लिए रुक दिया - कैफे में, समुद्र तट नहीं!")</f>
        <v>एक सुंदर स्थान जहां हमने दोपहर के भोजन के लिए रुक दिया - कैफे में, समुद्र तट नहीं!</v>
      </c>
    </row>
    <row r="7451">
      <c r="A7451" s="1" t="s">
        <v>7328</v>
      </c>
      <c r="B7451" s="2" t="str">
        <f>IFERROR(__xludf.DUMMYFUNCTION("GOOGLETRANSLATE(A7451,""en"",""hi"")"),"सॉकर प्लेयर ने पहला गोल किया")</f>
        <v>सॉकर प्लेयर ने पहला गोल किया</v>
      </c>
    </row>
    <row r="7452">
      <c r="A7452" s="1" t="s">
        <v>7329</v>
      </c>
      <c r="B7452" s="2" t="str">
        <f>IFERROR(__xludf.DUMMYFUNCTION("GOOGLETRANSLATE(A7452,""en"",""hi"")"),"व्हाइट हाउस जब यह एक पब था।")</f>
        <v>व्हाइट हाउस जब यह एक पब था।</v>
      </c>
    </row>
    <row r="7453">
      <c r="A7453" s="1" t="s">
        <v>7330</v>
      </c>
      <c r="B7453" s="2" t="str">
        <f>IFERROR(__xludf.DUMMYFUNCTION("GOOGLETRANSLATE(A7453,""en"",""hi"")"),"अभिनेता, अभिनेता, और उद्यमी पक्षियों के कार्टूनचर या कार्टून।")</f>
        <v>अभिनेता, अभिनेता, और उद्यमी पक्षियों के कार्टूनचर या कार्टून।</v>
      </c>
    </row>
    <row r="7454">
      <c r="A7454" s="1" t="s">
        <v>7331</v>
      </c>
      <c r="B7454" s="2" t="str">
        <f>IFERROR(__xludf.DUMMYFUNCTION("GOOGLETRANSLATE(A7454,""en"",""hi"")"),"चमकदार रूप से जल रहा है: व्यक्ति ने वर्षों से कई बार कार्रवाई में फिल्मांकन स्थान पकड़ा है।")</f>
        <v>चमकदार रूप से जल रहा है: व्यक्ति ने वर्षों से कई बार कार्रवाई में फिल्मांकन स्थान पकड़ा है।</v>
      </c>
    </row>
    <row r="7455">
      <c r="A7455" s="1" t="s">
        <v>7332</v>
      </c>
      <c r="B7455" s="2" t="str">
        <f>IFERROR(__xludf.DUMMYFUNCTION("GOOGLETRANSLATE(A7455,""en"",""hi"")"),"सिंगर और लय और ब्लूज़ कलाकार उपस्थिति के दौरान प्रदर्शन करते हैं")</f>
        <v>सिंगर और लय और ब्लूज़ कलाकार उपस्थिति के दौरान प्रदर्शन करते हैं</v>
      </c>
    </row>
    <row r="7456">
      <c r="A7456" s="1" t="s">
        <v>3709</v>
      </c>
      <c r="B7456" s="2" t="str">
        <f>IFERROR(__xludf.DUMMYFUNCTION("GOOGLETRANSLATE(A7456,""en"",""hi"")"),"छवि में हो सकता है: व्यक्ति, मुस्कुराते हुए, एक संगीत वाद्ययंत्र बजाना, मंच और इनडोर पर")</f>
        <v>छवि में हो सकता है: व्यक्ति, मुस्कुराते हुए, एक संगीत वाद्ययंत्र बजाना, मंच और इनडोर पर</v>
      </c>
    </row>
    <row r="7457">
      <c r="A7457" s="1" t="s">
        <v>7333</v>
      </c>
      <c r="B7457" s="2" t="str">
        <f>IFERROR(__xludf.DUMMYFUNCTION("GOOGLETRANSLATE(A7457,""en"",""hi"")"),"एक सूर्यास्त में हवाई जहाज उतार दिया")</f>
        <v>एक सूर्यास्त में हवाई जहाज उतार दिया</v>
      </c>
    </row>
    <row r="7458">
      <c r="A7458" s="1" t="s">
        <v>7334</v>
      </c>
      <c r="B7458" s="2" t="str">
        <f>IFERROR(__xludf.DUMMYFUNCTION("GOOGLETRANSLATE(A7458,""en"",""hi"")"),"एक टाउन हॉल मीटिंग के दौरान सेवा सदस्यों के साथ वार्ता सैन्य व्यक्ति, अध्यक्ष।")</f>
        <v>एक टाउन हॉल मीटिंग के दौरान सेवा सदस्यों के साथ वार्ता सैन्य व्यक्ति, अध्यक्ष।</v>
      </c>
    </row>
    <row r="7459">
      <c r="A7459" s="1" t="s">
        <v>7335</v>
      </c>
      <c r="B7459" s="2" t="str">
        <f>IFERROR(__xludf.DUMMYFUNCTION("GOOGLETRANSLATE(A7459,""en"",""hi"")"),"एक मानक कॉलर के बजाय एक हुडी के साथ परिधान।")</f>
        <v>एक मानक कॉलर के बजाय एक हुडी के साथ परिधान।</v>
      </c>
    </row>
    <row r="7460">
      <c r="A7460" s="1" t="s">
        <v>7336</v>
      </c>
      <c r="B7460" s="2" t="str">
        <f>IFERROR(__xludf.DUMMYFUNCTION("GOOGLETRANSLATE(A7460,""en"",""hi"")"),"एक जंगल में बैठे व्यक्ति, सोच")</f>
        <v>एक जंगल में बैठे व्यक्ति, सोच</v>
      </c>
    </row>
    <row r="7461">
      <c r="A7461" s="1" t="s">
        <v>7337</v>
      </c>
      <c r="B7461" s="2" t="str">
        <f>IFERROR(__xludf.DUMMYFUNCTION("GOOGLETRANSLATE(A7461,""en"",""hi"")"),"कई लोग एक ही समय में बात करते हुए, शब्द एकता को बोलकर समूह के प्रति निष्ठा की प्रतिज्ञा करते हैं")</f>
        <v>कई लोग एक ही समय में बात करते हुए, शब्द एकता को बोलकर समूह के प्रति निष्ठा की प्रतिज्ञा करते हैं</v>
      </c>
    </row>
    <row r="7462">
      <c r="A7462" s="1" t="s">
        <v>7338</v>
      </c>
      <c r="B7462" s="2" t="str">
        <f>IFERROR(__xludf.DUMMYFUNCTION("GOOGLETRANSLATE(A7462,""en"",""hi"")"),"ब्लैकबोर्ड के सामने खड़े मुस्कुराते हुए शिक्षक")</f>
        <v>ब्लैकबोर्ड के सामने खड़े मुस्कुराते हुए शिक्षक</v>
      </c>
    </row>
    <row r="7463">
      <c r="A7463" s="1" t="s">
        <v>7339</v>
      </c>
      <c r="B7463" s="2" t="str">
        <f>IFERROR(__xludf.DUMMYFUNCTION("GOOGLETRANSLATE(A7463,""en"",""hi"")"),"नीचे 54 पर प्रदर्शन के बाद व्यक्ति बैकस्टेज बनता है")</f>
        <v>नीचे 54 पर प्रदर्शन के बाद व्यक्ति बैकस्टेज बनता है</v>
      </c>
    </row>
    <row r="7464">
      <c r="A7464" s="1" t="s">
        <v>7340</v>
      </c>
      <c r="B7464" s="2" t="str">
        <f>IFERROR(__xludf.DUMMYFUNCTION("GOOGLETRANSLATE(A7464,""en"",""hi"")"),"एक प्रकाश पृष्ठभूमि पर सार पेस्टल गुलाब।")</f>
        <v>एक प्रकाश पृष्ठभूमि पर सार पेस्टल गुलाब।</v>
      </c>
    </row>
    <row r="7465">
      <c r="A7465" s="1" t="s">
        <v>7341</v>
      </c>
      <c r="B7465" s="2" t="str">
        <f>IFERROR(__xludf.DUMMYFUNCTION("GOOGLETRANSLATE(A7465,""en"",""hi"")"),"सॉकर प्लेयर मैच के दौरान अपनी टीम के पांचवें गोल को स्कोर करने के बाद मनाता है।")</f>
        <v>सॉकर प्लेयर मैच के दौरान अपनी टीम के पांचवें गोल को स्कोर करने के बाद मनाता है।</v>
      </c>
    </row>
    <row r="7466">
      <c r="A7466" s="1" t="s">
        <v>7342</v>
      </c>
      <c r="B7466" s="2" t="str">
        <f>IFERROR(__xludf.DUMMYFUNCTION("GOOGLETRANSLATE(A7466,""en"",""hi"")"),"एक लड़का एक पाल नाव के साथ चलता है")</f>
        <v>एक लड़का एक पाल नाव के साथ चलता है</v>
      </c>
    </row>
    <row r="7467">
      <c r="A7467" s="1" t="s">
        <v>7343</v>
      </c>
      <c r="B7467" s="2" t="str">
        <f>IFERROR(__xludf.DUMMYFUNCTION("GOOGLETRANSLATE(A7467,""en"",""hi"")"),"# खेल टीम के खिलाफ खेतों में।")</f>
        <v># खेल टीम के खिलाफ खेतों में।</v>
      </c>
    </row>
    <row r="7468">
      <c r="A7468" s="1" t="s">
        <v>7344</v>
      </c>
      <c r="B7468" s="2" t="str">
        <f>IFERROR(__xludf.DUMMYFUNCTION("GOOGLETRANSLATE(A7468,""en"",""hi"")"),"वेल्स यूके सुपरमार्केट के एक गलियारे के साथ देख रहे हैं")</f>
        <v>वेल्स यूके सुपरमार्केट के एक गलियारे के साथ देख रहे हैं</v>
      </c>
    </row>
    <row r="7469">
      <c r="A7469" s="1" t="s">
        <v>7345</v>
      </c>
      <c r="B7469" s="2" t="str">
        <f>IFERROR(__xludf.DUMMYFUNCTION("GOOGLETRANSLATE(A7469,""en"",""hi"")"),"एक टैंक सड़क पर एक नए मुक्त हाथी का सामना करता है।")</f>
        <v>एक टैंक सड़क पर एक नए मुक्त हाथी का सामना करता है।</v>
      </c>
    </row>
    <row r="7470">
      <c r="A7470" s="1" t="s">
        <v>7346</v>
      </c>
      <c r="B7470" s="2" t="str">
        <f>IFERROR(__xludf.DUMMYFUNCTION("GOOGLETRANSLATE(A7470,""en"",""hi"")"),"क्वालीफाइंग मैच में संवैधानिक गणराज्य को हरा देने के बाद टीम यूएसए मनाता है")</f>
        <v>क्वालीफाइंग मैच में संवैधानिक गणराज्य को हरा देने के बाद टीम यूएसए मनाता है</v>
      </c>
    </row>
    <row r="7471">
      <c r="A7471" s="1" t="s">
        <v>7347</v>
      </c>
      <c r="B7471" s="2" t="str">
        <f>IFERROR(__xludf.DUMMYFUNCTION("GOOGLETRANSLATE(A7471,""en"",""hi"")"),"एक लंबी इमारत आकाश में उगती है।")</f>
        <v>एक लंबी इमारत आकाश में उगती है।</v>
      </c>
    </row>
    <row r="7472">
      <c r="A7472" s="1" t="s">
        <v>7348</v>
      </c>
      <c r="B7472" s="2" t="str">
        <f>IFERROR(__xludf.DUMMYFUNCTION("GOOGLETRANSLATE(A7472,""en"",""hi"")"),"खिलाड़ी तीसरे दौर के मैच से पहले गर्म होते हैं।")</f>
        <v>खिलाड़ी तीसरे दौर के मैच से पहले गर्म होते हैं।</v>
      </c>
    </row>
    <row r="7473">
      <c r="A7473" s="1" t="s">
        <v>7349</v>
      </c>
      <c r="B7473" s="2" t="str">
        <f>IFERROR(__xludf.DUMMYFUNCTION("GOOGLETRANSLATE(A7473,""en"",""hi"")"),"एक ज़ेबरा का वेक्टर चित्रण।")</f>
        <v>एक ज़ेबरा का वेक्टर चित्रण।</v>
      </c>
    </row>
    <row r="7474">
      <c r="A7474" s="1" t="s">
        <v>7350</v>
      </c>
      <c r="B7474" s="2" t="str">
        <f>IFERROR(__xludf.DUMMYFUNCTION("GOOGLETRANSLATE(A7474,""en"",""hi"")"),"चीनी स्टॉक तस्वीर से भरा एक चम्मच")</f>
        <v>चीनी स्टॉक तस्वीर से भरा एक चम्मच</v>
      </c>
    </row>
    <row r="7475">
      <c r="A7475" s="1" t="s">
        <v>7351</v>
      </c>
      <c r="B7475" s="2" t="str">
        <f>IFERROR(__xludf.DUMMYFUNCTION("GOOGLETRANSLATE(A7475,""en"",""hi"")"),"मुहर अपने paw के साथ अपने थूथन को खरोंच करता है।")</f>
        <v>मुहर अपने paw के साथ अपने थूथन को खरोंच करता है।</v>
      </c>
    </row>
    <row r="7476">
      <c r="A7476" s="1" t="s">
        <v>7352</v>
      </c>
      <c r="B7476" s="2" t="str">
        <f>IFERROR(__xludf.DUMMYFUNCTION("GOOGLETRANSLATE(A7476,""en"",""hi"")"),"शेफ फिल्मांकन स्थान प्यार करता है")</f>
        <v>शेफ फिल्मांकन स्थान प्यार करता है</v>
      </c>
    </row>
    <row r="7477">
      <c r="A7477" s="1" t="s">
        <v>7353</v>
      </c>
      <c r="B7477" s="2" t="str">
        <f>IFERROR(__xludf.DUMMYFUNCTION("GOOGLETRANSLATE(A7477,""en"",""hi"")"),"एक पड़ोस में महंगे घरों का हवाई दृश्य")</f>
        <v>एक पड़ोस में महंगे घरों का हवाई दृश्य</v>
      </c>
    </row>
    <row r="7478">
      <c r="A7478" s="1" t="s">
        <v>7354</v>
      </c>
      <c r="B7478" s="2" t="str">
        <f>IFERROR(__xludf.DUMMYFUNCTION("GOOGLETRANSLATE(A7478,""en"",""hi"")"),"कभी एक सुन्न आर्म तक जगाओ? यहाँ क्या हो रहा है।")</f>
        <v>कभी एक सुन्न आर्म तक जगाओ? यहाँ क्या हो रहा है।</v>
      </c>
    </row>
    <row r="7479">
      <c r="A7479" s="1" t="s">
        <v>7355</v>
      </c>
      <c r="B7479" s="2" t="str">
        <f>IFERROR(__xludf.DUMMYFUNCTION("GOOGLETRANSLATE(A7479,""en"",""hi"")"),"बैंगनी फूल एक क्षेत्र में बढ़ रहे हैं")</f>
        <v>बैंगनी फूल एक क्षेत्र में बढ़ रहे हैं</v>
      </c>
    </row>
    <row r="7480">
      <c r="A7480" s="1" t="s">
        <v>7356</v>
      </c>
      <c r="B7480" s="2" t="str">
        <f>IFERROR(__xludf.DUMMYFUNCTION("GOOGLETRANSLATE(A7480,""en"",""hi"")"),"एक चॉपिंग बोर्ड पर स्मोक्ड हैम")</f>
        <v>एक चॉपिंग बोर्ड पर स्मोक्ड हैम</v>
      </c>
    </row>
    <row r="7481">
      <c r="A7481" s="1" t="s">
        <v>7357</v>
      </c>
      <c r="B7481" s="2" t="str">
        <f>IFERROR(__xludf.DUMMYFUNCTION("GOOGLETRANSLATE(A7481,""en"",""hi"")"),"अमेरिकी फुटबॉल खिलाड़ी चौथी तिमाही के दौरान अमेरिकी फुटबॉल टीम को रोकने के बाद उत्सव में चिल्लाता है।")</f>
        <v>अमेरिकी फुटबॉल खिलाड़ी चौथी तिमाही के दौरान अमेरिकी फुटबॉल टीम को रोकने के बाद उत्सव में चिल्लाता है।</v>
      </c>
    </row>
    <row r="7482">
      <c r="A7482" s="1" t="s">
        <v>7358</v>
      </c>
      <c r="B7482" s="2" t="str">
        <f>IFERROR(__xludf.DUMMYFUNCTION("GOOGLETRANSLATE(A7482,""en"",""hi"")"),"शरद ऋतु के लिए एक सुंदर पुष्प में मोर पंखों का एक गुलदस्ता बदलें!")</f>
        <v>शरद ऋतु के लिए एक सुंदर पुष्प में मोर पंखों का एक गुलदस्ता बदलें!</v>
      </c>
    </row>
    <row r="7483">
      <c r="A7483" s="1" t="s">
        <v>7359</v>
      </c>
      <c r="B7483" s="2" t="str">
        <f>IFERROR(__xludf.DUMMYFUNCTION("GOOGLETRANSLATE(A7483,""en"",""hi"")"),"पहाड़ों के आधार पर शुतुरमुर्ग खेत")</f>
        <v>पहाड़ों के आधार पर शुतुरमुर्ग खेत</v>
      </c>
    </row>
    <row r="7484">
      <c r="A7484" s="1" t="s">
        <v>7360</v>
      </c>
      <c r="B7484" s="2" t="str">
        <f>IFERROR(__xludf.DUMMYFUNCTION("GOOGLETRANSLATE(A7484,""en"",""hi"")"),"एक कोरल रीफ पर उष्णकटिबंधीय मछली")</f>
        <v>एक कोरल रीफ पर उष्णकटिबंधीय मछली</v>
      </c>
    </row>
    <row r="7485">
      <c r="A7485" s="1" t="s">
        <v>7361</v>
      </c>
      <c r="B7485" s="2" t="str">
        <f>IFERROR(__xludf.DUMMYFUNCTION("GOOGLETRANSLATE(A7485,""en"",""hi"")"),"सामुदायिक समारोह के उत्सव के लिए जटिल सुलेख के साथ महीने का चित्रण।")</f>
        <v>सामुदायिक समारोह के उत्सव के लिए जटिल सुलेख के साथ महीने का चित्रण।</v>
      </c>
    </row>
    <row r="7486">
      <c r="A7486" s="1" t="s">
        <v>7362</v>
      </c>
      <c r="B7486" s="2" t="str">
        <f>IFERROR(__xludf.DUMMYFUNCTION("GOOGLETRANSLATE(A7486,""en"",""hi"")"),"पुरानी अकेली महिला अपने घर में खिड़की के पास बैठी")</f>
        <v>पुरानी अकेली महिला अपने घर में खिड़की के पास बैठी</v>
      </c>
    </row>
    <row r="7487">
      <c r="A7487" s="1" t="s">
        <v>7363</v>
      </c>
      <c r="B7487" s="2" t="str">
        <f>IFERROR(__xludf.DUMMYFUNCTION("GOOGLETRANSLATE(A7487,""en"",""hi"")"),"कार्टूनिस्ट द्वारा विभिन्न प्रकार के पत्तों के साथ एक ओक पेड़ की धातु कार्य स्टील मूर्तिकला की छवि")</f>
        <v>कार्टूनिस्ट द्वारा विभिन्न प्रकार के पत्तों के साथ एक ओक पेड़ की धातु कार्य स्टील मूर्तिकला की छवि</v>
      </c>
    </row>
    <row r="7488">
      <c r="A7488" s="1" t="s">
        <v>7364</v>
      </c>
      <c r="B7488" s="2" t="str">
        <f>IFERROR(__xludf.DUMMYFUNCTION("GOOGLETRANSLATE(A7488,""en"",""hi"")"),"विरोधाभास - बूढ़े, अनुभवी इमारतों, उज्ज्वल पीले ट्रक, और एक गाय भूत शहर में मुख्य सड़क पर चलने वाली गाय")</f>
        <v>विरोधाभास - बूढ़े, अनुभवी इमारतों, उज्ज्वल पीले ट्रक, और एक गाय भूत शहर में मुख्य सड़क पर चलने वाली गाय</v>
      </c>
    </row>
    <row r="7489">
      <c r="A7489" s="1" t="s">
        <v>7365</v>
      </c>
      <c r="B7489" s="2" t="str">
        <f>IFERROR(__xludf.DUMMYFUNCTION("GOOGLETRANSLATE(A7489,""en"",""hi"")"),"एक बर्तन में परी उद्यान")</f>
        <v>एक बर्तन में परी उद्यान</v>
      </c>
    </row>
    <row r="7490">
      <c r="A7490" s="1" t="s">
        <v>7366</v>
      </c>
      <c r="B7490" s="2" t="str">
        <f>IFERROR(__xludf.DUMMYFUNCTION("GOOGLETRANSLATE(A7490,""en"",""hi"")"),"अकेला छोटा लड़का खिड़की से बाहर देख रहा है")</f>
        <v>अकेला छोटा लड़का खिड़की से बाहर देख रहा है</v>
      </c>
    </row>
    <row r="7491">
      <c r="A7491" s="1" t="s">
        <v>7367</v>
      </c>
      <c r="B7491" s="2" t="str">
        <f>IFERROR(__xludf.DUMMYFUNCTION("GOOGLETRANSLATE(A7491,""en"",""hi"")"),"खुदरा व्यापार, नए knobs और खींचता है, दीवार के रंग और फर्श की तरह रसोई अलमारियाँ भी")</f>
        <v>खुदरा व्यापार, नए knobs और खींचता है, दीवार के रंग और फर्श की तरह रसोई अलमारियाँ भी</v>
      </c>
    </row>
    <row r="7492">
      <c r="A7492" s="1" t="s">
        <v>7368</v>
      </c>
      <c r="B7492" s="2" t="str">
        <f>IFERROR(__xludf.DUMMYFUNCTION("GOOGLETRANSLATE(A7492,""en"",""hi"")"),"विचलित व्यक्ति अपने सेलफोन का उपयोग करते हुए एक ट्रक से मारा जा रहा है")</f>
        <v>विचलित व्यक्ति अपने सेलफोन का उपयोग करते हुए एक ट्रक से मारा जा रहा है</v>
      </c>
    </row>
    <row r="7493">
      <c r="A7493" s="1" t="s">
        <v>7369</v>
      </c>
      <c r="B7493" s="2" t="str">
        <f>IFERROR(__xludf.DUMMYFUNCTION("GOOGLETRANSLATE(A7493,""en"",""hi"")"),"पानी को शुद्ध करें ... गॉन ना घर पर यह देखने के लिए कोशिश करें कि यह कैसे काम करता है।")</f>
        <v>पानी को शुद्ध करें ... गॉन ना घर पर यह देखने के लिए कोशिश करें कि यह कैसे काम करता है।</v>
      </c>
    </row>
    <row r="7494">
      <c r="A7494" s="1" t="s">
        <v>7370</v>
      </c>
      <c r="B7494" s="2" t="str">
        <f>IFERROR(__xludf.DUMMYFUNCTION("GOOGLETRANSLATE(A7494,""en"",""hi"")"),"व्यक्ति - दुनिया भर से बच्चों की कहानियां - 4")</f>
        <v>व्यक्ति - दुनिया भर से बच्चों की कहानियां - 4</v>
      </c>
    </row>
    <row r="7495">
      <c r="A7495" s="1" t="s">
        <v>7371</v>
      </c>
      <c r="B7495" s="2" t="str">
        <f>IFERROR(__xludf.DUMMYFUNCTION("GOOGLETRANSLATE(A7495,""en"",""hi"")"),"अगर मेरा नाम व्यक्ति था, तो मुझे इस जगह को प्रफुल्लित करने वाला पता चलता है")</f>
        <v>अगर मेरा नाम व्यक्ति था, तो मुझे इस जगह को प्रफुल्लित करने वाला पता चलता है</v>
      </c>
    </row>
    <row r="7496">
      <c r="A7496" s="1" t="s">
        <v>7372</v>
      </c>
      <c r="B7496" s="2" t="str">
        <f>IFERROR(__xludf.DUMMYFUNCTION("GOOGLETRANSLATE(A7496,""en"",""hi"")"),"पारिस्थितिक तंत्र, पौधों और जानवरों में सभी जुड़े हुए हैं")</f>
        <v>पारिस्थितिक तंत्र, पौधों और जानवरों में सभी जुड़े हुए हैं</v>
      </c>
    </row>
    <row r="7497">
      <c r="A7497" s="1" t="s">
        <v>7373</v>
      </c>
      <c r="B7497" s="2" t="str">
        <f>IFERROR(__xludf.DUMMYFUNCTION("GOOGLETRANSLATE(A7497,""en"",""hi"")"),"एक प्रयोग पर काम कर रहे छात्र")</f>
        <v>एक प्रयोग पर काम कर रहे छात्र</v>
      </c>
    </row>
    <row r="7498">
      <c r="A7498" s="1" t="s">
        <v>7374</v>
      </c>
      <c r="B7498" s="2" t="str">
        <f>IFERROR(__xludf.DUMMYFUNCTION("GOOGLETRANSLATE(A7498,""en"",""hi"")"),"एक रानी आकार बिस्तर के साथ बेडरूम का अपार्टमेंट।")</f>
        <v>एक रानी आकार बिस्तर के साथ बेडरूम का अपार्टमेंट।</v>
      </c>
    </row>
    <row r="7499">
      <c r="A7499" s="1" t="s">
        <v>7375</v>
      </c>
      <c r="B7499" s="2" t="str">
        <f>IFERROR(__xludf.DUMMYFUNCTION("GOOGLETRANSLATE(A7499,""en"",""hi"")"),"एक लड़का दूसरे लड़के पर पानी के साथ धब्बा लगा रहा है।")</f>
        <v>एक लड़का दूसरे लड़के पर पानी के साथ धब्बा लगा रहा है।</v>
      </c>
    </row>
    <row r="7500">
      <c r="A7500" s="1" t="s">
        <v>7376</v>
      </c>
      <c r="B7500" s="2" t="str">
        <f>IFERROR(__xludf.DUMMYFUNCTION("GOOGLETRANSLATE(A7500,""en"",""hi"")"),"केवल दिल से आप आकाश को छू सकते हैं! दार्शनिक")</f>
        <v>केवल दिल से आप आकाश को छू सकते हैं! दार्शनिक</v>
      </c>
    </row>
    <row r="7501">
      <c r="A7501" s="1" t="s">
        <v>7377</v>
      </c>
      <c r="B7501" s="2" t="str">
        <f>IFERROR(__xludf.DUMMYFUNCTION("GOOGLETRANSLATE(A7501,""en"",""hi"")"),"मुझे लगता है कि ये संकेत शिविर के आसपास आराध्य हैं।")</f>
        <v>मुझे लगता है कि ये संकेत शिविर के आसपास आराध्य हैं।</v>
      </c>
    </row>
    <row r="7502">
      <c r="A7502" s="1" t="s">
        <v>7378</v>
      </c>
      <c r="B7502" s="2" t="str">
        <f>IFERROR(__xludf.DUMMYFUNCTION("GOOGLETRANSLATE(A7502,""en"",""hi"")"),"मैन को रसोई सिंक में तरल साबुन के साथ हाथ धोता है")</f>
        <v>मैन को रसोई सिंक में तरल साबुन के साथ हाथ धोता है</v>
      </c>
    </row>
    <row r="7503">
      <c r="A7503" s="1" t="s">
        <v>7379</v>
      </c>
      <c r="B7503" s="2" t="str">
        <f>IFERROR(__xludf.DUMMYFUNCTION("GOOGLETRANSLATE(A7503,""en"",""hi"")"),"अधिकांश जाम नमक मुक्त होते हैं, और इसमें रंग या रंग नहीं होते हैं।")</f>
        <v>अधिकांश जाम नमक मुक्त होते हैं, और इसमें रंग या रंग नहीं होते हैं।</v>
      </c>
    </row>
    <row r="7504">
      <c r="A7504" s="1" t="s">
        <v>7380</v>
      </c>
      <c r="B7504" s="2" t="str">
        <f>IFERROR(__xludf.DUMMYFUNCTION("GOOGLETRANSLATE(A7504,""en"",""hi"")"),"एक सफेद पृष्ठभूमि पर अलग हिपस्टर आदमी")</f>
        <v>एक सफेद पृष्ठभूमि पर अलग हिपस्टर आदमी</v>
      </c>
    </row>
    <row r="7505">
      <c r="A7505" s="1" t="s">
        <v>2223</v>
      </c>
      <c r="B7505" s="2" t="str">
        <f>IFERROR(__xludf.DUMMYFUNCTION("GOOGLETRANSLATE(A7505,""en"",""hi"")"),"गेंद के लिए फुटबॉल खिलाड़ी और लड़ाई")</f>
        <v>गेंद के लिए फुटबॉल खिलाड़ी और लड़ाई</v>
      </c>
    </row>
    <row r="7506">
      <c r="A7506" s="1" t="s">
        <v>7381</v>
      </c>
      <c r="B7506" s="2" t="str">
        <f>IFERROR(__xludf.DUMMYFUNCTION("GOOGLETRANSLATE(A7506,""en"",""hi"")"),"पुलिस कार सीधे ताजा रखे सीमेंट की एक सड़क में चला रही है")</f>
        <v>पुलिस कार सीधे ताजा रखे सीमेंट की एक सड़क में चला रही है</v>
      </c>
    </row>
    <row r="7507">
      <c r="A7507" s="1" t="s">
        <v>7382</v>
      </c>
      <c r="B7507" s="2" t="str">
        <f>IFERROR(__xludf.DUMMYFUNCTION("GOOGLETRANSLATE(A7507,""en"",""hi"")"),"एक उत्सव विषय पर वेक्टर ग्रीटिंग कार्ड।")</f>
        <v>एक उत्सव विषय पर वेक्टर ग्रीटिंग कार्ड।</v>
      </c>
    </row>
    <row r="7508">
      <c r="A7508" s="1" t="s">
        <v>7383</v>
      </c>
      <c r="B7508" s="2" t="str">
        <f>IFERROR(__xludf.DUMMYFUNCTION("GOOGLETRANSLATE(A7508,""en"",""hi"")"),"एक दीवार पर लटकने वाले व्यक्ति द्वारा कला")</f>
        <v>एक दीवार पर लटकने वाले व्यक्ति द्वारा कला</v>
      </c>
    </row>
    <row r="7509">
      <c r="A7509" s="1" t="s">
        <v>7384</v>
      </c>
      <c r="B7509" s="2" t="str">
        <f>IFERROR(__xludf.DUMMYFUNCTION("GOOGLETRANSLATE(A7509,""en"",""hi"")"),"एक दिनांक एक तिथि पर एक नाव रोइंग")</f>
        <v>एक दिनांक एक तिथि पर एक नाव रोइंग</v>
      </c>
    </row>
    <row r="7510">
      <c r="A7510" s="1" t="s">
        <v>7385</v>
      </c>
      <c r="B7510" s="2" t="str">
        <f>IFERROR(__xludf.DUMMYFUNCTION("GOOGLETRANSLATE(A7510,""en"",""hi"")"),"उष्णकटिबंधीय द्वीप के तट।")</f>
        <v>उष्णकटिबंधीय द्वीप के तट।</v>
      </c>
    </row>
    <row r="7511">
      <c r="A7511" s="1" t="s">
        <v>7386</v>
      </c>
      <c r="B7511" s="2" t="str">
        <f>IFERROR(__xludf.DUMMYFUNCTION("GOOGLETRANSLATE(A7511,""en"",""hi"")"),"सफेद पृष्ठभूमि के सामने एक घोड़े का साइड व्यू")</f>
        <v>सफेद पृष्ठभूमि के सामने एक घोड़े का साइड व्यू</v>
      </c>
    </row>
    <row r="7512">
      <c r="A7512" s="1" t="s">
        <v>7387</v>
      </c>
      <c r="B7512" s="2" t="str">
        <f>IFERROR(__xludf.DUMMYFUNCTION("GOOGLETRANSLATE(A7512,""en"",""hi"")"),"क्या आप जानते हैं कि यह छुट्टी है? बाहर निकलें और आज कुछ कला देखें!")</f>
        <v>क्या आप जानते हैं कि यह छुट्टी है? बाहर निकलें और आज कुछ कला देखें!</v>
      </c>
    </row>
    <row r="7513">
      <c r="A7513" s="1" t="s">
        <v>7388</v>
      </c>
      <c r="B7513" s="2" t="str">
        <f>IFERROR(__xludf.DUMMYFUNCTION("GOOGLETRANSLATE(A7513,""en"",""hi"")"),"पानी के नीचे डॉल्फिन के झुंड के साथ निर्बाध बनावट, पृष्ठभूमि के लिए चित्रण")</f>
        <v>पानी के नीचे डॉल्फिन के झुंड के साथ निर्बाध बनावट, पृष्ठभूमि के लिए चित्रण</v>
      </c>
    </row>
    <row r="7514">
      <c r="A7514" s="1" t="s">
        <v>7389</v>
      </c>
      <c r="B7514" s="2" t="str">
        <f>IFERROR(__xludf.DUMMYFUNCTION("GOOGLETRANSLATE(A7514,""en"",""hi"")"),"सॉफ्टबॉल टीम के अभियान के लिए एक अनुभवी और गहरी रोस्टर है")</f>
        <v>सॉफ्टबॉल टीम के अभियान के लिए एक अनुभवी और गहरी रोस्टर है</v>
      </c>
    </row>
    <row r="7515">
      <c r="A7515" s="1" t="s">
        <v>7390</v>
      </c>
      <c r="B7515" s="2" t="str">
        <f>IFERROR(__xludf.DUMMYFUNCTION("GOOGLETRANSLATE(A7515,""en"",""hi"")"),"जैविक जीनस डंठल रॉकेट स्काईवर्ड मध्यम नीले, एक सफेद मधुमक्खी के साथ डबल फूलों की संकीर्ण स्पाइक्स के लिए।")</f>
        <v>जैविक जीनस डंठल रॉकेट स्काईवर्ड मध्यम नीले, एक सफेद मधुमक्खी के साथ डबल फूलों की संकीर्ण स्पाइक्स के लिए।</v>
      </c>
    </row>
    <row r="7516">
      <c r="A7516" s="1" t="s">
        <v>7391</v>
      </c>
      <c r="B7516" s="2" t="str">
        <f>IFERROR(__xludf.DUMMYFUNCTION("GOOGLETRANSLATE(A7516,""en"",""hi"")"),"आंख की संरचना।")</f>
        <v>आंख की संरचना।</v>
      </c>
    </row>
    <row r="7517">
      <c r="A7517" s="1" t="s">
        <v>7392</v>
      </c>
      <c r="B7517" s="2" t="str">
        <f>IFERROR(__xludf.DUMMYFUNCTION("GOOGLETRANSLATE(A7517,""en"",""hi"")"),"आधे खोल पर ऑयस्टर - फोटो #")</f>
        <v>आधे खोल पर ऑयस्टर - फोटो #</v>
      </c>
    </row>
    <row r="7518">
      <c r="A7518" s="1" t="s">
        <v>7393</v>
      </c>
      <c r="B7518" s="2" t="str">
        <f>IFERROR(__xludf.DUMMYFUNCTION("GOOGLETRANSLATE(A7518,""en"",""hi"")"),"फिल्म निर्देशक द्वारा निर्देशित फिल्म में स्टार।")</f>
        <v>फिल्म निर्देशक द्वारा निर्देशित फिल्म में स्टार।</v>
      </c>
    </row>
    <row r="7519">
      <c r="A7519" s="1" t="s">
        <v>7394</v>
      </c>
      <c r="B7519" s="2" t="str">
        <f>IFERROR(__xludf.DUMMYFUNCTION("GOOGLETRANSLATE(A7519,""en"",""hi"")"),"चित्र में सभी जानवर - फोटो #")</f>
        <v>चित्र में सभी जानवर - फोटो #</v>
      </c>
    </row>
    <row r="7520">
      <c r="A7520" s="1" t="s">
        <v>7395</v>
      </c>
      <c r="B7520" s="2" t="str">
        <f>IFERROR(__xludf.DUMMYFUNCTION("GOOGLETRANSLATE(A7520,""en"",""hi"")"),"हमारे घर के पीछे का एक दृश्य।")</f>
        <v>हमारे घर के पीछे का एक दृश्य।</v>
      </c>
    </row>
    <row r="7521">
      <c r="A7521" s="1" t="s">
        <v>6186</v>
      </c>
      <c r="B7521" s="2" t="str">
        <f>IFERROR(__xludf.DUMMYFUNCTION("GOOGLETRANSLATE(A7521,""en"",""hi"")"),"प्रशिक्षण सत्र के दौरान सॉकर प्लेयर।")</f>
        <v>प्रशिक्षण सत्र के दौरान सॉकर प्लेयर।</v>
      </c>
    </row>
    <row r="7522">
      <c r="A7522" s="1" t="s">
        <v>7396</v>
      </c>
      <c r="B7522" s="2" t="str">
        <f>IFERROR(__xludf.DUMMYFUNCTION("GOOGLETRANSLATE(A7522,""en"",""hi"")"),"एक बड़े घर के लिए सफेद चित्रित गेट बंद")</f>
        <v>एक बड़े घर के लिए सफेद चित्रित गेट बंद</v>
      </c>
    </row>
    <row r="7523">
      <c r="A7523" s="1" t="s">
        <v>7397</v>
      </c>
      <c r="B7523" s="2" t="str">
        <f>IFERROR(__xludf.DUMMYFUNCTION("GOOGLETRANSLATE(A7523,""en"",""hi"")"),"एक लाल गाउन और उसके सिर पर ताज में मॉडल")</f>
        <v>एक लाल गाउन और उसके सिर पर ताज में मॉडल</v>
      </c>
    </row>
    <row r="7524">
      <c r="A7524" s="1" t="s">
        <v>7398</v>
      </c>
      <c r="B7524" s="2" t="str">
        <f>IFERROR(__xludf.DUMMYFUNCTION("GOOGLETRANSLATE(A7524,""en"",""hi"")"),"शहरों को पहले से कहीं ज्यादा बड़े पैमाने पर महसूस किया जाता है।")</f>
        <v>शहरों को पहले से कहीं ज्यादा बड़े पैमाने पर महसूस किया जाता है।</v>
      </c>
    </row>
    <row r="7525">
      <c r="A7525" s="1" t="s">
        <v>7399</v>
      </c>
      <c r="B7525" s="2" t="str">
        <f>IFERROR(__xludf.DUMMYFUNCTION("GOOGLETRANSLATE(A7525,""en"",""hi"")"),"दुनिया में सबसे बड़ा समुद्री कछुआ - फोटो #")</f>
        <v>दुनिया में सबसे बड़ा समुद्री कछुआ - फोटो #</v>
      </c>
    </row>
    <row r="7526">
      <c r="A7526" s="1" t="s">
        <v>7400</v>
      </c>
      <c r="B7526" s="2" t="str">
        <f>IFERROR(__xludf.DUMMYFUNCTION("GOOGLETRANSLATE(A7526,""en"",""hi"")"),"ब्लॉग पोस्ट: मेरे डेक पर बर्फ और बर्फ है।")</f>
        <v>ब्लॉग पोस्ट: मेरे डेक पर बर्फ और बर्फ है।</v>
      </c>
    </row>
    <row r="7527">
      <c r="A7527" s="1" t="s">
        <v>7401</v>
      </c>
      <c r="B7527" s="2" t="str">
        <f>IFERROR(__xludf.DUMMYFUNCTION("GOOGLETRANSLATE(A7527,""en"",""hi"")"),"वित्तीय सेवा व्यवसाय द्वारा प्रस्तुत कार्यक्रम के दौरान व्यक्ति ऑनस्टेज करता है")</f>
        <v>वित्तीय सेवा व्यवसाय द्वारा प्रस्तुत कार्यक्रम के दौरान व्यक्ति ऑनस्टेज करता है</v>
      </c>
    </row>
    <row r="7528">
      <c r="A7528" s="1" t="s">
        <v>7402</v>
      </c>
      <c r="B7528" s="2" t="str">
        <f>IFERROR(__xludf.DUMMYFUNCTION("GOOGLETRANSLATE(A7528,""en"",""hi"")"),"एक सफेद पृष्ठभूमि पर अनौपचारिक जैविक समूह पृथक।")</f>
        <v>एक सफेद पृष्ठभूमि पर अनौपचारिक जैविक समूह पृथक।</v>
      </c>
    </row>
    <row r="7529">
      <c r="A7529" s="1" t="s">
        <v>7403</v>
      </c>
      <c r="B7529" s="2" t="str">
        <f>IFERROR(__xludf.DUMMYFUNCTION("GOOGLETRANSLATE(A7529,""en"",""hi"")"),"एक ट्रेन की गाड़ी के अंदर यात्री")</f>
        <v>एक ट्रेन की गाड़ी के अंदर यात्री</v>
      </c>
    </row>
    <row r="7530">
      <c r="A7530" s="1" t="s">
        <v>7404</v>
      </c>
      <c r="B7530" s="2" t="str">
        <f>IFERROR(__xludf.DUMMYFUNCTION("GOOGLETRANSLATE(A7530,""en"",""hi"")"),"स्पलैश और ब्लॉट के साथ कागज पर स्याही और पानी के रंग में एक शाखा पर पक्षी।")</f>
        <v>स्पलैश और ब्लॉट के साथ कागज पर स्याही और पानी के रंग में एक शाखा पर पक्षी।</v>
      </c>
    </row>
    <row r="7531">
      <c r="A7531" s="1" t="s">
        <v>7405</v>
      </c>
      <c r="B7531" s="2" t="str">
        <f>IFERROR(__xludf.DUMMYFUNCTION("GOOGLETRANSLATE(A7531,""en"",""hi"")"),"ग्रीष्मकालीन अवकाश फ्लैट लाइन आइकन।")</f>
        <v>ग्रीष्मकालीन अवकाश फ्लैट लाइन आइकन।</v>
      </c>
    </row>
    <row r="7532">
      <c r="A7532" s="1" t="s">
        <v>7406</v>
      </c>
      <c r="B7532" s="2" t="str">
        <f>IFERROR(__xludf.DUMMYFUNCTION("GOOGLETRANSLATE(A7532,""en"",""hi"")"),"एक महिला ड्रमर्स प्ले संगीत के रूप में नृत्य चाल प्रदर्शित करती है")</f>
        <v>एक महिला ड्रमर्स प्ले संगीत के रूप में नृत्य चाल प्रदर्शित करती है</v>
      </c>
    </row>
    <row r="7533">
      <c r="A7533" s="1" t="s">
        <v>7407</v>
      </c>
      <c r="B7533" s="2" t="str">
        <f>IFERROR(__xludf.DUMMYFUNCTION("GOOGLETRANSLATE(A7533,""en"",""hi"")"),"मेरे दिल से")</f>
        <v>मेरे दिल से</v>
      </c>
    </row>
    <row r="7534">
      <c r="A7534" s="1" t="s">
        <v>7408</v>
      </c>
      <c r="B7534" s="2" t="str">
        <f>IFERROR(__xludf.DUMMYFUNCTION("GOOGLETRANSLATE(A7534,""en"",""hi"")"),"फर्श योजना में बड़े केंद्र द्वीप के साथ रसोई")</f>
        <v>फर्श योजना में बड़े केंद्र द्वीप के साथ रसोई</v>
      </c>
    </row>
    <row r="7535">
      <c r="A7535" s="1" t="s">
        <v>7409</v>
      </c>
      <c r="B7535" s="2" t="str">
        <f>IFERROR(__xludf.DUMMYFUNCTION("GOOGLETRANSLATE(A7535,""en"",""hi"")"),"एक आधुनिक शहर के स्काईलाइन के खिलाफ एक शांत शहर का सेट प्रतीत होता है")</f>
        <v>एक आधुनिक शहर के स्काईलाइन के खिलाफ एक शांत शहर का सेट प्रतीत होता है</v>
      </c>
    </row>
    <row r="7536">
      <c r="A7536" s="1" t="s">
        <v>7410</v>
      </c>
      <c r="B7536" s="2" t="str">
        <f>IFERROR(__xludf.DUMMYFUNCTION("GOOGLETRANSLATE(A7536,""en"",""hi"")"),"दिल के रूप में बीज के साथ डंडेलियन।")</f>
        <v>दिल के रूप में बीज के साथ डंडेलियन।</v>
      </c>
    </row>
    <row r="7537">
      <c r="A7537" s="1" t="s">
        <v>7411</v>
      </c>
      <c r="B7537" s="2" t="str">
        <f>IFERROR(__xludf.DUMMYFUNCTION("GOOGLETRANSLATE(A7537,""en"",""hi"")"),"प्यारा सा लड़का हरी घास पर कदम, एक उपजाऊ मिट्टी पर आराम करना")</f>
        <v>प्यारा सा लड़का हरी घास पर कदम, एक उपजाऊ मिट्टी पर आराम करना</v>
      </c>
    </row>
    <row r="7538">
      <c r="A7538" s="1" t="s">
        <v>7412</v>
      </c>
      <c r="B7538" s="2" t="str">
        <f>IFERROR(__xludf.DUMMYFUNCTION("GOOGLETRANSLATE(A7538,""en"",""hi"")"),"टर्फ पर एक फुटबॉल गेंद")</f>
        <v>टर्फ पर एक फुटबॉल गेंद</v>
      </c>
    </row>
    <row r="7539">
      <c r="A7539" s="1" t="s">
        <v>7413</v>
      </c>
      <c r="B7539" s="2" t="str">
        <f>IFERROR(__xludf.DUMMYFUNCTION("GOOGLETRANSLATE(A7539,""en"",""hi"")"),"जीव, एक स्केली सरीसृप जो सदाबहार जंगलों से है, मंगलवार को घोषित नई प्रजातियों में से एक था।")</f>
        <v>जीव, एक स्केली सरीसृप जो सदाबहार जंगलों से है, मंगलवार को घोषित नई प्रजातियों में से एक था।</v>
      </c>
    </row>
    <row r="7540">
      <c r="A7540" s="1" t="s">
        <v>7414</v>
      </c>
      <c r="B7540" s="2" t="str">
        <f>IFERROR(__xludf.DUMMYFUNCTION("GOOGLETRANSLATE(A7540,""en"",""hi"")"),"अमेरिकी वर्जिन द्वीप समूह में सुंदर शहर")</f>
        <v>अमेरिकी वर्जिन द्वीप समूह में सुंदर शहर</v>
      </c>
    </row>
    <row r="7541">
      <c r="A7541" s="1" t="s">
        <v>7415</v>
      </c>
      <c r="B7541" s="2" t="str">
        <f>IFERROR(__xludf.DUMMYFUNCTION("GOOGLETRANSLATE(A7541,""en"",""hi"")"),"यह क्षेत्र वास्तव में चॉकलेट के एक बॉक्स की तरह है - आप कभी नहीं जानते कि आप किस प्रकार का आलू पाने जा रहे हैं।")</f>
        <v>यह क्षेत्र वास्तव में चॉकलेट के एक बॉक्स की तरह है - आप कभी नहीं जानते कि आप किस प्रकार का आलू पाने जा रहे हैं।</v>
      </c>
    </row>
    <row r="7542">
      <c r="A7542" s="1" t="s">
        <v>7416</v>
      </c>
      <c r="B7542" s="2" t="str">
        <f>IFERROR(__xludf.DUMMYFUNCTION("GOOGLETRANSLATE(A7542,""en"",""hi"")"),"आदमी एमटी से प्रतिबिंब को देखता है।")</f>
        <v>आदमी एमटी से प्रतिबिंब को देखता है।</v>
      </c>
    </row>
    <row r="7543">
      <c r="A7543" s="1" t="s">
        <v>7417</v>
      </c>
      <c r="B7543" s="2" t="str">
        <f>IFERROR(__xludf.DUMMYFUNCTION("GOOGLETRANSLATE(A7543,""en"",""hi"")"),"एक साझा बेडरूम में एक बच्चे का क्षेत्र एक उलटा लफ्ट बिस्तर वाला है जिसमें शीर्ष पर नींद की जगह है और नीचे एक प्ले क्षेत्र है")</f>
        <v>एक साझा बेडरूम में एक बच्चे का क्षेत्र एक उलटा लफ्ट बिस्तर वाला है जिसमें शीर्ष पर नींद की जगह है और नीचे एक प्ले क्षेत्र है</v>
      </c>
    </row>
    <row r="7544">
      <c r="A7544" s="1" t="s">
        <v>7418</v>
      </c>
      <c r="B7544" s="2" t="str">
        <f>IFERROR(__xludf.DUMMYFUNCTION("GOOGLETRANSLATE(A7544,""en"",""hi"")"),"कैरेबियन मृत आदमी छाती के सुंदर समुद्री डाकू")</f>
        <v>कैरेबियन मृत आदमी छाती के सुंदर समुद्री डाकू</v>
      </c>
    </row>
    <row r="7545">
      <c r="A7545" s="1" t="s">
        <v>7419</v>
      </c>
      <c r="B7545" s="2" t="str">
        <f>IFERROR(__xludf.DUMMYFUNCTION("GOOGLETRANSLATE(A7545,""en"",""hi"")"),"एक इमारत में बुलेट छेद")</f>
        <v>एक इमारत में बुलेट छेद</v>
      </c>
    </row>
    <row r="7546">
      <c r="A7546" s="1" t="s">
        <v>7420</v>
      </c>
      <c r="B7546" s="2" t="str">
        <f>IFERROR(__xludf.DUMMYFUNCTION("GOOGLETRANSLATE(A7546,""en"",""hi"")"),"एक मानक कमरे में बाथरूम")</f>
        <v>एक मानक कमरे में बाथरूम</v>
      </c>
    </row>
    <row r="7547">
      <c r="A7547" s="1" t="s">
        <v>7421</v>
      </c>
      <c r="B7547" s="2" t="str">
        <f>IFERROR(__xludf.DUMMYFUNCTION("GOOGLETRANSLATE(A7547,""en"",""hi"")"),"एक अच्छी तरह से फिट सूट की तरह कुछ भी नहीं है।")</f>
        <v>एक अच्छी तरह से फिट सूट की तरह कुछ भी नहीं है।</v>
      </c>
    </row>
    <row r="7548">
      <c r="A7548" s="1" t="s">
        <v>7422</v>
      </c>
      <c r="B7548" s="2" t="str">
        <f>IFERROR(__xludf.DUMMYFUNCTION("GOOGLETRANSLATE(A7548,""en"",""hi"")"),"दिसंबर में एक खेत में एक जंगली पुराने ट्रैक्टर, बर्फ से ढकी हुई")</f>
        <v>दिसंबर में एक खेत में एक जंगली पुराने ट्रैक्टर, बर्फ से ढकी हुई</v>
      </c>
    </row>
    <row r="7549">
      <c r="A7549" s="1" t="s">
        <v>7423</v>
      </c>
      <c r="B7549" s="2" t="str">
        <f>IFERROR(__xludf.DUMMYFUNCTION("GOOGLETRANSLATE(A7549,""en"",""hi"")"),"एक युवा सुन्दर व्यक्ति का चित्र ऊपर से आने वाली रोशनी के नीचे, रहस्यमय और डरावना दिख रहा है।")</f>
        <v>एक युवा सुन्दर व्यक्ति का चित्र ऊपर से आने वाली रोशनी के नीचे, रहस्यमय और डरावना दिख रहा है।</v>
      </c>
    </row>
    <row r="7550">
      <c r="A7550" s="1" t="s">
        <v>7424</v>
      </c>
      <c r="B7550" s="2" t="str">
        <f>IFERROR(__xludf.DUMMYFUNCTION("GOOGLETRANSLATE(A7550,""en"",""hi"")"),"एक लड़की के हाथ पर लक्जरी हीरे की अंगूठी")</f>
        <v>एक लड़की के हाथ पर लक्जरी हीरे की अंगूठी</v>
      </c>
    </row>
    <row r="7551">
      <c r="A7551" s="1" t="s">
        <v>1731</v>
      </c>
      <c r="B7551" s="2" t="str">
        <f>IFERROR(__xludf.DUMMYFUNCTION("GOOGLETRANSLATE(A7551,""en"",""hi"")"),"डिजिटल कला # के लिए चुनी गई है")</f>
        <v>डिजिटल कला # के लिए चुनी गई है</v>
      </c>
    </row>
    <row r="7552">
      <c r="A7552" s="1" t="s">
        <v>7425</v>
      </c>
      <c r="B7552" s="2" t="str">
        <f>IFERROR(__xludf.DUMMYFUNCTION("GOOGLETRANSLATE(A7552,""en"",""hi"")"),"कॉमेडी फिल्म के प्रीमियर में अभिनेता")</f>
        <v>कॉमेडी फिल्म के प्रीमियर में अभिनेता</v>
      </c>
    </row>
    <row r="7553">
      <c r="A7553" s="1" t="s">
        <v>7426</v>
      </c>
      <c r="B7553" s="2" t="str">
        <f>IFERROR(__xludf.DUMMYFUNCTION("GOOGLETRANSLATE(A7553,""en"",""hi"")"),"तीसरे दिन के दौरान घटनाओं से पहले संगठन")</f>
        <v>तीसरे दिन के दौरान घटनाओं से पहले संगठन</v>
      </c>
    </row>
    <row r="7554">
      <c r="A7554" s="1" t="s">
        <v>7427</v>
      </c>
      <c r="B7554" s="2" t="str">
        <f>IFERROR(__xludf.DUMMYFUNCTION("GOOGLETRANSLATE(A7554,""en"",""hi"")"),"SLOW नीचे संकेत कहता है।")</f>
        <v>SLOW नीचे संकेत कहता है।</v>
      </c>
    </row>
    <row r="7555">
      <c r="A7555" s="1" t="s">
        <v>7428</v>
      </c>
      <c r="B7555" s="2" t="str">
        <f>IFERROR(__xludf.DUMMYFUNCTION("GOOGLETRANSLATE(A7555,""en"",""hi"")"),"शहर विशेष रूप से जादुई है!")</f>
        <v>शहर विशेष रूप से जादुई है!</v>
      </c>
    </row>
    <row r="7556">
      <c r="A7556" s="1" t="s">
        <v>7429</v>
      </c>
      <c r="B7556" s="2" t="str">
        <f>IFERROR(__xludf.DUMMYFUNCTION("GOOGLETRANSLATE(A7556,""en"",""hi"")"),"क्या आपके पास इस तरह की लंबी नाखून हैं? यह मैनीक्योर सुंदर है।")</f>
        <v>क्या आपके पास इस तरह की लंबी नाखून हैं? यह मैनीक्योर सुंदर है।</v>
      </c>
    </row>
    <row r="7557">
      <c r="A7557" s="1" t="s">
        <v>7430</v>
      </c>
      <c r="B7557" s="2" t="str">
        <f>IFERROR(__xludf.DUMMYFUNCTION("GOOGLETRANSLATE(A7557,""en"",""hi"")"),"एक रिब्ड बल्बस आकार और चारों ओर एक नीले रिबन के साथ एक सजावटी ग्लास जार में रंगीन बहु रंगीन धारीदार कैंडी")</f>
        <v>एक रिब्ड बल्बस आकार और चारों ओर एक नीले रिबन के साथ एक सजावटी ग्लास जार में रंगीन बहु रंगीन धारीदार कैंडी</v>
      </c>
    </row>
    <row r="7558">
      <c r="A7558" s="1" t="s">
        <v>7431</v>
      </c>
      <c r="B7558" s="2" t="str">
        <f>IFERROR(__xludf.DUMMYFUNCTION("GOOGLETRANSLATE(A7558,""en"",""hi"")"),"लय और ब्लूज़ कलाकार एक संगीत कार्यक्रम के दौरान लाइव प्रदर्शन करता है।")</f>
        <v>लय और ब्लूज़ कलाकार एक संगीत कार्यक्रम के दौरान लाइव प्रदर्शन करता है।</v>
      </c>
    </row>
    <row r="7559">
      <c r="A7559" s="1" t="s">
        <v>7432</v>
      </c>
      <c r="B7559" s="2" t="str">
        <f>IFERROR(__xludf.DUMMYFUNCTION("GOOGLETRANSLATE(A7559,""en"",""hi"")"),"सेवा घर के पास हुई")</f>
        <v>सेवा घर के पास हुई</v>
      </c>
    </row>
    <row r="7560">
      <c r="A7560" s="1" t="s">
        <v>7433</v>
      </c>
      <c r="B7560" s="2" t="str">
        <f>IFERROR(__xludf.DUMMYFUNCTION("GOOGLETRANSLATE(A7560,""en"",""hi"")"),"पुरस्कार विजेता द्वारा पिरामिड पर विमान मॉडल")</f>
        <v>पुरस्कार विजेता द्वारा पिरामिड पर विमान मॉडल</v>
      </c>
    </row>
    <row r="7561">
      <c r="A7561" s="1" t="s">
        <v>7434</v>
      </c>
      <c r="B7561" s="2" t="str">
        <f>IFERROR(__xludf.DUMMYFUNCTION("GOOGLETRANSLATE(A7561,""en"",""hi"")"),"देश के नजदीक शहर के बगल में")</f>
        <v>देश के नजदीक शहर के बगल में</v>
      </c>
    </row>
    <row r="7562">
      <c r="A7562" s="1" t="s">
        <v>7435</v>
      </c>
      <c r="B7562" s="2" t="str">
        <f>IFERROR(__xludf.DUMMYFUNCTION("GOOGLETRANSLATE(A7562,""en"",""hi"")"),"लकड़ी पर जींस का बनावट।")</f>
        <v>लकड़ी पर जींस का बनावट।</v>
      </c>
    </row>
    <row r="7563">
      <c r="A7563" s="1" t="s">
        <v>7436</v>
      </c>
      <c r="B7563" s="2" t="str">
        <f>IFERROR(__xludf.DUMMYFUNCTION("GOOGLETRANSLATE(A7563,""en"",""hi"")"),"लक्षण - यह दुख के बारे में कभी क्यों नहीं था।")</f>
        <v>लक्षण - यह दुख के बारे में कभी क्यों नहीं था।</v>
      </c>
    </row>
    <row r="7564">
      <c r="A7564" s="1" t="s">
        <v>7437</v>
      </c>
      <c r="B7564" s="2" t="str">
        <f>IFERROR(__xludf.DUMMYFUNCTION("GOOGLETRANSLATE(A7564,""en"",""hi"")"),"दुनिया में सबसे खूबसूरत बिल्लियाँ")</f>
        <v>दुनिया में सबसे खूबसूरत बिल्लियाँ</v>
      </c>
    </row>
    <row r="7565">
      <c r="A7565" s="1" t="s">
        <v>656</v>
      </c>
      <c r="B7565" s="2" t="str">
        <f>IFERROR(__xludf.DUMMYFUNCTION("GOOGLETRANSLATE(A7565,""en"",""hi"")"),"छवि में हो सकता है: व्यक्ति, मंच पर, एक संगीत वाद्ययंत्र और इनडोर खेल रहा है")</f>
        <v>छवि में हो सकता है: व्यक्ति, मंच पर, एक संगीत वाद्ययंत्र और इनडोर खेल रहा है</v>
      </c>
    </row>
    <row r="7566">
      <c r="A7566" s="1" t="s">
        <v>7438</v>
      </c>
      <c r="B7566" s="2" t="str">
        <f>IFERROR(__xludf.DUMMYFUNCTION("GOOGLETRANSLATE(A7566,""en"",""hi"")"),"पैरों को बंद करें एक आदमी और महिला मेज के नीचे हैं।")</f>
        <v>पैरों को बंद करें एक आदमी और महिला मेज के नीचे हैं।</v>
      </c>
    </row>
    <row r="7567">
      <c r="A7567" s="1" t="s">
        <v>7439</v>
      </c>
      <c r="B7567" s="2" t="str">
        <f>IFERROR(__xludf.DUMMYFUNCTION("GOOGLETRANSLATE(A7567,""en"",""hi"")"),"नारियल के पानी पीने के बाद योग करने वाले कुत्ते के बारे में मजेदार मेमे।")</f>
        <v>नारियल के पानी पीने के बाद योग करने वाले कुत्ते के बारे में मजेदार मेमे।</v>
      </c>
    </row>
    <row r="7568">
      <c r="A7568" s="1" t="s">
        <v>7440</v>
      </c>
      <c r="B7568" s="2" t="str">
        <f>IFERROR(__xludf.DUMMYFUNCTION("GOOGLETRANSLATE(A7568,""en"",""hi"")"),"सबसे लोकप्रिय भोजन से संबंधित पिन।")</f>
        <v>सबसे लोकप्रिय भोजन से संबंधित पिन।</v>
      </c>
    </row>
    <row r="7569">
      <c r="A7569" s="1" t="s">
        <v>7441</v>
      </c>
      <c r="B7569" s="2" t="str">
        <f>IFERROR(__xludf.DUMMYFUNCTION("GOOGLETRANSLATE(A7569,""en"",""hi"")"),"कॉमिक बुक कैरेक्टर स्लैश एक आदमी के गले को खोलते हैं")</f>
        <v>कॉमिक बुक कैरेक्टर स्लैश एक आदमी के गले को खोलते हैं</v>
      </c>
    </row>
    <row r="7570">
      <c r="A7570" s="1" t="s">
        <v>2867</v>
      </c>
      <c r="B7570" s="2" t="str">
        <f>IFERROR(__xludf.DUMMYFUNCTION("GOOGLETRANSLATE(A7570,""en"",""hi"")"),"Premiere पर अभिनेता")</f>
        <v>Premiere पर अभिनेता</v>
      </c>
    </row>
    <row r="7571">
      <c r="A7571" s="1" t="s">
        <v>7442</v>
      </c>
      <c r="B7571" s="2" t="str">
        <f>IFERROR(__xludf.DUMMYFUNCTION("GOOGLETRANSLATE(A7571,""en"",""hi"")"),"एक मॉडल सितंबर को घटना के दौरान ग्रीष्मकालीन फैशन शो में रनवे चलता है")</f>
        <v>एक मॉडल सितंबर को घटना के दौरान ग्रीष्मकालीन फैशन शो में रनवे चलता है</v>
      </c>
    </row>
    <row r="7572">
      <c r="A7572" s="1" t="s">
        <v>7443</v>
      </c>
      <c r="B7572" s="2" t="str">
        <f>IFERROR(__xludf.DUMMYFUNCTION("GOOGLETRANSLATE(A7572,""en"",""hi"")"),"एक स्कूल में, एक समुदाय जीवन के संकेतों के लिए खोदता है")</f>
        <v>एक स्कूल में, एक समुदाय जीवन के संकेतों के लिए खोदता है</v>
      </c>
    </row>
    <row r="7573">
      <c r="A7573" s="1" t="s">
        <v>7444</v>
      </c>
      <c r="B7573" s="2" t="str">
        <f>IFERROR(__xludf.DUMMYFUNCTION("GOOGLETRANSLATE(A7573,""en"",""hi"")"),"पहाड़ों में झील पर कैनो")</f>
        <v>पहाड़ों में झील पर कैनो</v>
      </c>
    </row>
    <row r="7574">
      <c r="A7574" s="1" t="s">
        <v>7445</v>
      </c>
      <c r="B7574" s="2" t="str">
        <f>IFERROR(__xludf.DUMMYFUNCTION("GOOGLETRANSLATE(A7574,""en"",""hi"")"),"एक लड़की से उसे जानने के लिए सवाल पूछने के लिए - आप जीवन से सबसे ज्यादा क्या चाहते हैं")</f>
        <v>एक लड़की से उसे जानने के लिए सवाल पूछने के लिए - आप जीवन से सबसे ज्यादा क्या चाहते हैं</v>
      </c>
    </row>
    <row r="7575">
      <c r="A7575" s="1" t="s">
        <v>7446</v>
      </c>
      <c r="B7575" s="2" t="str">
        <f>IFERROR(__xludf.DUMMYFUNCTION("GOOGLETRANSLATE(A7575,""en"",""hi"")"),"क्रिसमस के पेड़ पर सजावट का वीडियो, चयनात्मक फोकस")</f>
        <v>क्रिसमस के पेड़ पर सजावट का वीडियो, चयनात्मक फोकस</v>
      </c>
    </row>
    <row r="7576">
      <c r="A7576" s="1" t="s">
        <v>7447</v>
      </c>
      <c r="B7576" s="2" t="str">
        <f>IFERROR(__xludf.DUMMYFUNCTION("GOOGLETRANSLATE(A7576,""en"",""hi"")"),"मेरे पास पहले से ही बहुत सारे हैं, लेकिन अधिक प्यारा के लिए हमेशा कमरा है।")</f>
        <v>मेरे पास पहले से ही बहुत सारे हैं, लेकिन अधिक प्यारा के लिए हमेशा कमरा है।</v>
      </c>
    </row>
    <row r="7577">
      <c r="A7577" s="1" t="s">
        <v>7448</v>
      </c>
      <c r="B7577" s="2" t="str">
        <f>IFERROR(__xludf.DUMMYFUNCTION("GOOGLETRANSLATE(A7577,""en"",""hi"")"),"एक शहर एक नक्शे पर पिन किया गया")</f>
        <v>एक शहर एक नक्शे पर पिन किया गया</v>
      </c>
    </row>
    <row r="7578">
      <c r="A7578" s="1" t="s">
        <v>7449</v>
      </c>
      <c r="B7578" s="2" t="str">
        <f>IFERROR(__xludf.DUMMYFUNCTION("GOOGLETRANSLATE(A7578,""en"",""hi"")"),"ऊंचाई और मात्रा के साथ शैलियों भी आपके पक्ष में काम करेंगे।")</f>
        <v>ऊंचाई और मात्रा के साथ शैलियों भी आपके पक्ष में काम करेंगे।</v>
      </c>
    </row>
    <row r="7579">
      <c r="A7579" s="1" t="s">
        <v>7450</v>
      </c>
      <c r="B7579" s="2" t="str">
        <f>IFERROR(__xludf.DUMMYFUNCTION("GOOGLETRANSLATE(A7579,""en"",""hi"")"),"संपत्ति छवि # ग्रामीण इलाकों में अटूट हाउस")</f>
        <v>संपत्ति छवि # ग्रामीण इलाकों में अटूट हाउस</v>
      </c>
    </row>
    <row r="7580">
      <c r="A7580" s="1" t="s">
        <v>7451</v>
      </c>
      <c r="B7580" s="2" t="str">
        <f>IFERROR(__xludf.DUMMYFUNCTION("GOOGLETRANSLATE(A7580,""en"",""hi"")"),"एक हेलीकॉप्टर एक ऊर्ध्वाधर भर्ती के दौरान उड़ान डेक से कार्गो उठाता है")</f>
        <v>एक हेलीकॉप्टर एक ऊर्ध्वाधर भर्ती के दौरान उड़ान डेक से कार्गो उठाता है</v>
      </c>
    </row>
    <row r="7581">
      <c r="A7581" s="1" t="s">
        <v>7452</v>
      </c>
      <c r="B7581" s="2" t="str">
        <f>IFERROR(__xludf.DUMMYFUNCTION("GOOGLETRANSLATE(A7581,""en"",""hi"")"),"एक सफेद फसल में व्यक्ति शीर्ष और लपेटें स्कर्ट")</f>
        <v>एक सफेद फसल में व्यक्ति शीर्ष और लपेटें स्कर्ट</v>
      </c>
    </row>
    <row r="7582">
      <c r="A7582" s="1" t="s">
        <v>7453</v>
      </c>
      <c r="B7582" s="2" t="str">
        <f>IFERROR(__xludf.DUMMYFUNCTION("GOOGLETRANSLATE(A7582,""en"",""hi"")"),"बास्केटबॉल खिलाड़ी बास्केटबॉल के दूसरे छमाही के दौरान डंक के लिए जाता है")</f>
        <v>बास्केटबॉल खिलाड़ी बास्केटबॉल के दूसरे छमाही के दौरान डंक के लिए जाता है</v>
      </c>
    </row>
    <row r="7583">
      <c r="A7583" s="1" t="s">
        <v>7454</v>
      </c>
      <c r="B7583" s="2" t="str">
        <f>IFERROR(__xludf.DUMMYFUNCTION("GOOGLETRANSLATE(A7583,""en"",""hi"")"),"शहर में नहर के साथ सिटीस्केप")</f>
        <v>शहर में नहर के साथ सिटीस्केप</v>
      </c>
    </row>
    <row r="7584">
      <c r="A7584" s="1" t="s">
        <v>7455</v>
      </c>
      <c r="B7584" s="2" t="str">
        <f>IFERROR(__xludf.DUMMYFUNCTION("GOOGLETRANSLATE(A7584,""en"",""hi"")"),"ऊर्ध्वाधर पट्टियों और दर्पण पॉलिश के साथ एक इन्सुलेटिंग स्टेनलेस स्टील टम्बलर, भाग।")</f>
        <v>ऊर्ध्वाधर पट्टियों और दर्पण पॉलिश के साथ एक इन्सुलेटिंग स्टेनलेस स्टील टम्बलर, भाग।</v>
      </c>
    </row>
    <row r="7585">
      <c r="A7585" s="1" t="s">
        <v>7456</v>
      </c>
      <c r="B7585" s="2" t="str">
        <f>IFERROR(__xludf.DUMMYFUNCTION("GOOGLETRANSLATE(A7585,""en"",""hi"")"),"रसोई सजावटी बक्से - एक शेल्फ पर ढेर")</f>
        <v>रसोई सजावटी बक्से - एक शेल्फ पर ढेर</v>
      </c>
    </row>
    <row r="7586">
      <c r="A7586" s="1" t="s">
        <v>7457</v>
      </c>
      <c r="B7586" s="2" t="str">
        <f>IFERROR(__xludf.DUMMYFUNCTION("GOOGLETRANSLATE(A7586,""en"",""hi"")"),"उपकरण और प्रोप का एक दृश्य।")</f>
        <v>उपकरण और प्रोप का एक दृश्य।</v>
      </c>
    </row>
    <row r="7587">
      <c r="A7587" s="1" t="s">
        <v>7458</v>
      </c>
      <c r="B7587" s="2" t="str">
        <f>IFERROR(__xludf.DUMMYFUNCTION("GOOGLETRANSLATE(A7587,""en"",""hi"")"),"घटक एक सुअर के सिर की तरह व्यवस्थित।")</f>
        <v>घटक एक सुअर के सिर की तरह व्यवस्थित।</v>
      </c>
    </row>
    <row r="7588">
      <c r="A7588" s="1" t="s">
        <v>5946</v>
      </c>
      <c r="B7588" s="2" t="str">
        <f>IFERROR(__xludf.DUMMYFUNCTION("GOOGLETRANSLATE(A7588,""en"",""hi"")"),"व्यक्ति प्रीमियर के लिए आता है")</f>
        <v>व्यक्ति प्रीमियर के लिए आता है</v>
      </c>
    </row>
    <row r="7589">
      <c r="A7589" s="1" t="s">
        <v>7459</v>
      </c>
      <c r="B7589" s="2" t="str">
        <f>IFERROR(__xludf.DUMMYFUNCTION("GOOGLETRANSLATE(A7589,""en"",""hi"")"),"ब्रांड ने आरएस लाखों की एक प्रारंभिक कीमत के साथ ऑटोमोबाइल मॉडल लॉन्च किया")</f>
        <v>ब्रांड ने आरएस लाखों की एक प्रारंभिक कीमत के साथ ऑटोमोबाइल मॉडल लॉन्च किया</v>
      </c>
    </row>
    <row r="7590">
      <c r="A7590" s="1" t="s">
        <v>7460</v>
      </c>
      <c r="B7590" s="2" t="str">
        <f>IFERROR(__xludf.DUMMYFUNCTION("GOOGLETRANSLATE(A7590,""en"",""hi"")"),"लड़की सुरंग के माध्यम से चल रही है")</f>
        <v>लड़की सुरंग के माध्यम से चल रही है</v>
      </c>
    </row>
    <row r="7591">
      <c r="A7591" s="1" t="s">
        <v>7461</v>
      </c>
      <c r="B7591" s="2" t="str">
        <f>IFERROR(__xludf.DUMMYFUNCTION("GOOGLETRANSLATE(A7591,""en"",""hi"")"),"एक शहर के आसपास पहाड़")</f>
        <v>एक शहर के आसपास पहाड़</v>
      </c>
    </row>
    <row r="7592">
      <c r="A7592" s="1" t="s">
        <v>7462</v>
      </c>
      <c r="B7592" s="2" t="str">
        <f>IFERROR(__xludf.DUMMYFUNCTION("GOOGLETRANSLATE(A7592,""en"",""hi"")"),"यह सिर्फ पुल के नीचे पानी है")</f>
        <v>यह सिर्फ पुल के नीचे पानी है</v>
      </c>
    </row>
    <row r="7593">
      <c r="A7593" s="1" t="s">
        <v>7463</v>
      </c>
      <c r="B7593" s="2" t="str">
        <f>IFERROR(__xludf.DUMMYFUNCTION("GOOGLETRANSLATE(A7593,""en"",""hi"")"),"व्यक्ति ने एक यात्रा के दौरान अपने पूरे मीटर उच्च महिमा में दुनिया के सबसे बड़े क्रॉस की यह तस्वीर ली।")</f>
        <v>व्यक्ति ने एक यात्रा के दौरान अपने पूरे मीटर उच्च महिमा में दुनिया के सबसे बड़े क्रॉस की यह तस्वीर ली।</v>
      </c>
    </row>
    <row r="7594">
      <c r="A7594" s="1" t="s">
        <v>7464</v>
      </c>
      <c r="B7594" s="2" t="str">
        <f>IFERROR(__xludf.DUMMYFUNCTION("GOOGLETRANSLATE(A7594,""en"",""hi"")"),"लिली ने ऊंचाई पर एक आश्चर्यजनक शो पर रखा")</f>
        <v>लिली ने ऊंचाई पर एक आश्चर्यजनक शो पर रखा</v>
      </c>
    </row>
    <row r="7595">
      <c r="A7595" s="1" t="s">
        <v>7465</v>
      </c>
      <c r="B7595" s="2" t="str">
        <f>IFERROR(__xludf.DUMMYFUNCTION("GOOGLETRANSLATE(A7595,""en"",""hi"")"),"पियानो पर शादी के छल्ले")</f>
        <v>पियानो पर शादी के छल्ले</v>
      </c>
    </row>
    <row r="7596">
      <c r="A7596" s="1" t="s">
        <v>7466</v>
      </c>
      <c r="B7596" s="2" t="str">
        <f>IFERROR(__xludf.DUMMYFUNCTION("GOOGLETRANSLATE(A7596,""en"",""hi"")"),"इक्वेस्ट्रियन वसंत के सबसे अच्छे डेनिम दिखने में गर्मी को बदल देता है।")</f>
        <v>इक्वेस्ट्रियन वसंत के सबसे अच्छे डेनिम दिखने में गर्मी को बदल देता है।</v>
      </c>
    </row>
    <row r="7597">
      <c r="A7597" s="1" t="s">
        <v>7467</v>
      </c>
      <c r="B7597" s="2" t="str">
        <f>IFERROR(__xludf.DUMMYFUNCTION("GOOGLETRANSLATE(A7597,""en"",""hi"")"),"एक पत्थर की दीवार पर मेपल पत्ता")</f>
        <v>एक पत्थर की दीवार पर मेपल पत्ता</v>
      </c>
    </row>
    <row r="7598">
      <c r="A7598" s="1" t="s">
        <v>7468</v>
      </c>
      <c r="B7598" s="2" t="str">
        <f>IFERROR(__xludf.DUMMYFUNCTION("GOOGLETRANSLATE(A7598,""en"",""hi"")"),"एक लाल पृष्ठभूमि पर दिल की सफेद रूपरेखा के साथ पैटर्न")</f>
        <v>एक लाल पृष्ठभूमि पर दिल की सफेद रूपरेखा के साथ पैटर्न</v>
      </c>
    </row>
    <row r="7599">
      <c r="A7599" s="1" t="s">
        <v>7469</v>
      </c>
      <c r="B7599" s="2" t="str">
        <f>IFERROR(__xludf.DUMMYFUNCTION("GOOGLETRANSLATE(A7599,""en"",""hi"")"),"कृषि शो में बैल और लकड़ी के हल के साथ किसान जुताई")</f>
        <v>कृषि शो में बैल और लकड़ी के हल के साथ किसान जुताई</v>
      </c>
    </row>
    <row r="7600">
      <c r="A7600" s="1" t="s">
        <v>7470</v>
      </c>
      <c r="B7600" s="2" t="str">
        <f>IFERROR(__xludf.DUMMYFUNCTION("GOOGLETRANSLATE(A7600,""en"",""hi"")"),"कोई मछली ~ तालाब के तैराकी फूल।")</f>
        <v>कोई मछली ~ तालाब के तैराकी फूल।</v>
      </c>
    </row>
    <row r="7601">
      <c r="A7601" s="1" t="s">
        <v>7471</v>
      </c>
      <c r="B7601" s="2" t="str">
        <f>IFERROR(__xludf.DUMMYFUNCTION("GOOGLETRANSLATE(A7601,""en"",""hi"")"),"1960 के दशक में कैंपस पर विरोध")</f>
        <v>1960 के दशक में कैंपस पर विरोध</v>
      </c>
    </row>
    <row r="7602">
      <c r="A7602" s="1" t="s">
        <v>7472</v>
      </c>
      <c r="B7602" s="2" t="str">
        <f>IFERROR(__xludf.DUMMYFUNCTION("GOOGLETRANSLATE(A7602,""en"",""hi"")"),"इससे कोई फर्क नहीं पड़ता कि बिल्लियों कितनी लड़ती है, हमेशा बहुत सारे बिल्ली के बच्चे लगते हैं। राजनीतिज्ञ")</f>
        <v>इससे कोई फर्क नहीं पड़ता कि बिल्लियों कितनी लड़ती है, हमेशा बहुत सारे बिल्ली के बच्चे लगते हैं। राजनीतिज्ञ</v>
      </c>
    </row>
    <row r="7603">
      <c r="A7603" s="1" t="s">
        <v>7473</v>
      </c>
      <c r="B7603" s="2" t="str">
        <f>IFERROR(__xludf.DUMMYFUNCTION("GOOGLETRANSLATE(A7603,""en"",""hi"")"),"पेड़ के साथ पहाड़ी पर इंद्रधनुष का चित्रण")</f>
        <v>पेड़ के साथ पहाड़ी पर इंद्रधनुष का चित्रण</v>
      </c>
    </row>
    <row r="7604">
      <c r="A7604" s="1" t="s">
        <v>7474</v>
      </c>
      <c r="B7604" s="2" t="str">
        <f>IFERROR(__xludf.DUMMYFUNCTION("GOOGLETRANSLATE(A7604,""en"",""hi"")"),"उष्णकटिबंधीय जंगल में बारिश के रूप में छोटी धाराएँ")</f>
        <v>उष्णकटिबंधीय जंगल में बारिश के रूप में छोटी धाराएँ</v>
      </c>
    </row>
    <row r="7605">
      <c r="A7605" s="1" t="s">
        <v>7475</v>
      </c>
      <c r="B7605" s="2" t="str">
        <f>IFERROR(__xludf.DUMMYFUNCTION("GOOGLETRANSLATE(A7605,""en"",""hi"")"),"सेलिब्रिटी और अभिनेता फैशन शो में भाग लेते हैं")</f>
        <v>सेलिब्रिटी और अभिनेता फैशन शो में भाग लेते हैं</v>
      </c>
    </row>
    <row r="7606">
      <c r="A7606" s="1" t="s">
        <v>7476</v>
      </c>
      <c r="B7606" s="2" t="str">
        <f>IFERROR(__xludf.DUMMYFUNCTION("GOOGLETRANSLATE(A7606,""en"",""hi"")"),"एक रोलर कोस्टर का चित्रण")</f>
        <v>एक रोलर कोस्टर का चित्रण</v>
      </c>
    </row>
    <row r="7607">
      <c r="A7607" s="1" t="s">
        <v>7477</v>
      </c>
      <c r="B7607" s="2" t="str">
        <f>IFERROR(__xludf.DUMMYFUNCTION("GOOGLETRANSLATE(A7607,""en"",""hi"")"),"पेड़ एक जंगल के अंदर खाली क्षेत्र लगाता है")</f>
        <v>पेड़ एक जंगल के अंदर खाली क्षेत्र लगाता है</v>
      </c>
    </row>
    <row r="7608">
      <c r="A7608" s="1" t="s">
        <v>7478</v>
      </c>
      <c r="B7608" s="2" t="str">
        <f>IFERROR(__xludf.DUMMYFUNCTION("GOOGLETRANSLATE(A7608,""en"",""hi"")"),"एक अज्ञात कलाकार द्वारा काल्पनिक पात्र, कैनवास, सीए पर तेल।")</f>
        <v>एक अज्ञात कलाकार द्वारा काल्पनिक पात्र, कैनवास, सीए पर तेल।</v>
      </c>
    </row>
    <row r="7609">
      <c r="A7609" s="1" t="s">
        <v>7479</v>
      </c>
      <c r="B7609" s="2" t="str">
        <f>IFERROR(__xludf.DUMMYFUNCTION("GOOGLETRANSLATE(A7609,""en"",""hi"")"),"व्यक्ति दरवाजे के पूर्व में घुड़सवार")</f>
        <v>व्यक्ति दरवाजे के पूर्व में घुड़सवार</v>
      </c>
    </row>
    <row r="7610">
      <c r="A7610" s="1" t="s">
        <v>7480</v>
      </c>
      <c r="B7610" s="2" t="str">
        <f>IFERROR(__xludf.DUMMYFUNCTION("GOOGLETRANSLATE(A7610,""en"",""hi"")"),"एक स्वदेशी गाँव में एक चावल धान में काम कर रहे पेशे")</f>
        <v>एक स्वदेशी गाँव में एक चावल धान में काम कर रहे पेशे</v>
      </c>
    </row>
    <row r="7611">
      <c r="A7611" s="1" t="s">
        <v>7481</v>
      </c>
      <c r="B7611" s="2" t="str">
        <f>IFERROR(__xludf.DUMMYFUNCTION("GOOGLETRANSLATE(A7611,""en"",""hi"")"),"रग्बी प्लेयर को स्नैपर की एक जोड़ी होती है।")</f>
        <v>रग्बी प्लेयर को स्नैपर की एक जोड़ी होती है।</v>
      </c>
    </row>
    <row r="7612">
      <c r="A7612" s="1" t="s">
        <v>7482</v>
      </c>
      <c r="B7612" s="2" t="str">
        <f>IFERROR(__xludf.DUMMYFUNCTION("GOOGLETRANSLATE(A7612,""en"",""hi"")"),"क्लोज़ - फुटबॉल कोच का हडल में टीम से बात करना")</f>
        <v>क्लोज़ - फुटबॉल कोच का हडल में टीम से बात करना</v>
      </c>
    </row>
    <row r="7613">
      <c r="A7613" s="1" t="s">
        <v>7483</v>
      </c>
      <c r="B7613" s="2" t="str">
        <f>IFERROR(__xludf.DUMMYFUNCTION("GOOGLETRANSLATE(A7613,""en"",""hi"")"),"बिग ब्रदर हाउस में लिविंग रूम")</f>
        <v>बिग ब्रदर हाउस में लिविंग रूम</v>
      </c>
    </row>
    <row r="7614">
      <c r="A7614" s="1" t="s">
        <v>7484</v>
      </c>
      <c r="B7614" s="2" t="str">
        <f>IFERROR(__xludf.DUMMYFUNCTION("GOOGLETRANSLATE(A7614,""en"",""hi"")"),"मुबारक स्वतंत्रता दिवस के लिए एक हाथ का वेक्टर चित्रण।")</f>
        <v>मुबारक स्वतंत्रता दिवस के लिए एक हाथ का वेक्टर चित्रण।</v>
      </c>
    </row>
    <row r="7615">
      <c r="A7615" s="1" t="s">
        <v>7485</v>
      </c>
      <c r="B7615" s="2" t="str">
        <f>IFERROR(__xludf.DUMMYFUNCTION("GOOGLETRANSLATE(A7615,""en"",""hi"")"),"नए साल में आपके पैसे को पाने में मदद करने के लिए टिप्स!")</f>
        <v>नए साल में आपके पैसे को पाने में मदद करने के लिए टिप्स!</v>
      </c>
    </row>
    <row r="7616">
      <c r="A7616" s="1" t="s">
        <v>7486</v>
      </c>
      <c r="B7616" s="2" t="str">
        <f>IFERROR(__xludf.DUMMYFUNCTION("GOOGLETRANSLATE(A7616,""en"",""hi"")"),"फुटबॉल खिलाड़ी ने पिछले सीजन में फुटबॉल टीम के लिए किए गए तरीके से खेलों पर हावी होने के लिए संघर्ष किया है")</f>
        <v>फुटबॉल खिलाड़ी ने पिछले सीजन में फुटबॉल टीम के लिए किए गए तरीके से खेलों पर हावी होने के लिए संघर्ष किया है</v>
      </c>
    </row>
    <row r="7617">
      <c r="A7617" s="1" t="s">
        <v>7487</v>
      </c>
      <c r="B7617" s="2" t="str">
        <f>IFERROR(__xludf.DUMMYFUNCTION("GOOGLETRANSLATE(A7617,""en"",""hi"")"),"छोटी प्यारी छोटी लड़की खेल के मैदान पर खेल रही है।")</f>
        <v>छोटी प्यारी छोटी लड़की खेल के मैदान पर खेल रही है।</v>
      </c>
    </row>
    <row r="7618">
      <c r="A7618" s="1" t="s">
        <v>7488</v>
      </c>
      <c r="B7618" s="2" t="str">
        <f>IFERROR(__xludf.DUMMYFUNCTION("GOOGLETRANSLATE(A7618,""en"",""hi"")"),"टूर्नामेंट का प्रतीक।")</f>
        <v>टूर्नामेंट का प्रतीक।</v>
      </c>
    </row>
    <row r="7619">
      <c r="A7619" s="1" t="s">
        <v>7489</v>
      </c>
      <c r="B7619" s="2" t="str">
        <f>IFERROR(__xludf.DUMMYFUNCTION("GOOGLETRANSLATE(A7619,""en"",""hi"")"),"सूर्यास्त में नौकायन जहाज।")</f>
        <v>सूर्यास्त में नौकायन जहाज।</v>
      </c>
    </row>
    <row r="7620">
      <c r="A7620" s="1" t="s">
        <v>7490</v>
      </c>
      <c r="B7620" s="2" t="str">
        <f>IFERROR(__xludf.DUMMYFUNCTION("GOOGLETRANSLATE(A7620,""en"",""hi"")"),"मेरे पास यह भी है।")</f>
        <v>मेरे पास यह भी है।</v>
      </c>
    </row>
    <row r="7621">
      <c r="A7621" s="1" t="s">
        <v>7491</v>
      </c>
      <c r="B7621" s="2" t="str">
        <f>IFERROR(__xludf.DUMMYFUNCTION("GOOGLETRANSLATE(A7621,""en"",""hi"")"),"जैविक प्रजाति कैमरे पर तैरती है")</f>
        <v>जैविक प्रजाति कैमरे पर तैरती है</v>
      </c>
    </row>
    <row r="7622">
      <c r="A7622" s="1" t="s">
        <v>7492</v>
      </c>
      <c r="B7622" s="2" t="str">
        <f>IFERROR(__xludf.DUMMYFUNCTION("GOOGLETRANSLATE(A7622,""en"",""hi"")"),"पुराने मछली पकड़ने की नावें किनारे पर")</f>
        <v>पुराने मछली पकड़ने की नावें किनारे पर</v>
      </c>
    </row>
    <row r="7623">
      <c r="A7623" s="1" t="s">
        <v>7493</v>
      </c>
      <c r="B7623" s="2" t="str">
        <f>IFERROR(__xludf.DUMMYFUNCTION("GOOGLETRANSLATE(A7623,""en"",""hi"")"),"आदमी झरने की ओर देख रहा है।")</f>
        <v>आदमी झरने की ओर देख रहा है।</v>
      </c>
    </row>
    <row r="7624">
      <c r="A7624" s="1" t="s">
        <v>7494</v>
      </c>
      <c r="B7624" s="2" t="str">
        <f>IFERROR(__xludf.DUMMYFUNCTION("GOOGLETRANSLATE(A7624,""en"",""hi"")"),"सूर्यास्त में स्वान और एक नौका नाव")</f>
        <v>सूर्यास्त में स्वान और एक नौका नाव</v>
      </c>
    </row>
    <row r="7625">
      <c r="A7625" s="1" t="s">
        <v>7495</v>
      </c>
      <c r="B7625" s="2" t="str">
        <f>IFERROR(__xludf.DUMMYFUNCTION("GOOGLETRANSLATE(A7625,""en"",""hi"")"),"एक प्रतिष्ठित सीजन पार्टी के बाद एक खाली शैंपेन बोतल और अन्य बकवास के साथ मलबे")</f>
        <v>एक प्रतिष्ठित सीजन पार्टी के बाद एक खाली शैंपेन बोतल और अन्य बकवास के साथ मलबे</v>
      </c>
    </row>
    <row r="7626">
      <c r="A7626" s="1" t="s">
        <v>7496</v>
      </c>
      <c r="B7626" s="2" t="str">
        <f>IFERROR(__xludf.DUMMYFUNCTION("GOOGLETRANSLATE(A7626,""en"",""hi"")"),"व्यक्ति को फुटबॉल खिलाड़ी के तहत पहली टीम का स्वाद था।")</f>
        <v>व्यक्ति को फुटबॉल खिलाड़ी के तहत पहली टीम का स्वाद था।</v>
      </c>
    </row>
    <row r="7627">
      <c r="A7627" s="1" t="s">
        <v>7497</v>
      </c>
      <c r="B7627" s="2" t="str">
        <f>IFERROR(__xludf.DUMMYFUNCTION("GOOGLETRANSLATE(A7627,""en"",""hi"")"),"सफेद पृष्ठभूमि पर हॉकी आइकन वेक्टर चित्रण।")</f>
        <v>सफेद पृष्ठभूमि पर हॉकी आइकन वेक्टर चित्रण।</v>
      </c>
    </row>
    <row r="7628">
      <c r="A7628" s="1" t="s">
        <v>7498</v>
      </c>
      <c r="B7628" s="2" t="str">
        <f>IFERROR(__xludf.DUMMYFUNCTION("GOOGLETRANSLATE(A7628,""en"",""hi"")"),"बच्चे बच्चों के कमरे में पीछा कर रहे हैं।")</f>
        <v>बच्चे बच्चों के कमरे में पीछा कर रहे हैं।</v>
      </c>
    </row>
    <row r="7629">
      <c r="A7629" s="1" t="s">
        <v>7499</v>
      </c>
      <c r="B7629" s="2" t="str">
        <f>IFERROR(__xludf.DUMMYFUNCTION("GOOGLETRANSLATE(A7629,""en"",""hi"")"),"बैंगनी और नीले तितली हाथ पर")</f>
        <v>बैंगनी और नीले तितली हाथ पर</v>
      </c>
    </row>
    <row r="7630">
      <c r="A7630" s="1" t="s">
        <v>7500</v>
      </c>
      <c r="B7630" s="2" t="str">
        <f>IFERROR(__xludf.DUMMYFUNCTION("GOOGLETRANSLATE(A7630,""en"",""hi"")"),"चट्टानों पर समुद्र में कूदते बच्चे")</f>
        <v>चट्टानों पर समुद्र में कूदते बच्चे</v>
      </c>
    </row>
    <row r="7631">
      <c r="A7631" s="1" t="s">
        <v>7501</v>
      </c>
      <c r="B7631" s="2" t="str">
        <f>IFERROR(__xludf.DUMMYFUNCTION("GOOGLETRANSLATE(A7631,""en"",""hi"")"),"एक आदमी शो में अपने लघु भाप इंजन पर रखरखाव कर रहा है")</f>
        <v>एक आदमी शो में अपने लघु भाप इंजन पर रखरखाव कर रहा है</v>
      </c>
    </row>
    <row r="7632">
      <c r="A7632" s="1" t="s">
        <v>7502</v>
      </c>
      <c r="B7632" s="2" t="str">
        <f>IFERROR(__xludf.DUMMYFUNCTION("GOOGLETRANSLATE(A7632,""en"",""hi"")"),"वन आग एक पेड़ के तने के नीचे engulfing")</f>
        <v>वन आग एक पेड़ के तने के नीचे engulfing</v>
      </c>
    </row>
    <row r="7633">
      <c r="A7633" s="1" t="s">
        <v>7503</v>
      </c>
      <c r="B7633" s="2" t="str">
        <f>IFERROR(__xludf.DUMMYFUNCTION("GOOGLETRANSLATE(A7633,""en"",""hi"")"),"उसके स्मार्टफोन का उपयोग करके बाहर एक जवान लड़की")</f>
        <v>उसके स्मार्टफोन का उपयोग करके बाहर एक जवान लड़की</v>
      </c>
    </row>
    <row r="7634">
      <c r="A7634" s="1" t="s">
        <v>7504</v>
      </c>
      <c r="B7634" s="2" t="str">
        <f>IFERROR(__xludf.DUMMYFUNCTION("GOOGLETRANSLATE(A7634,""en"",""hi"")"),"चौथे दिन पश्चिम का मुखौटा")</f>
        <v>चौथे दिन पश्चिम का मुखौटा</v>
      </c>
    </row>
    <row r="7635">
      <c r="A7635" s="1" t="s">
        <v>7505</v>
      </c>
      <c r="B7635" s="2" t="str">
        <f>IFERROR(__xludf.DUMMYFUNCTION("GOOGLETRANSLATE(A7635,""en"",""hi"")"),"व्यक्ति onclothing दिन जब उसने एक आदत के लिए अपनी शादी की पोशाक का आदान-प्रदान किया")</f>
        <v>व्यक्ति onclothing दिन जब उसने एक आदत के लिए अपनी शादी की पोशाक का आदान-प्रदान किया</v>
      </c>
    </row>
    <row r="7636">
      <c r="A7636" s="1" t="s">
        <v>7506</v>
      </c>
      <c r="B7636" s="2" t="str">
        <f>IFERROR(__xludf.DUMMYFUNCTION("GOOGLETRANSLATE(A7636,""en"",""hi"")"),"समुद्र में छोटे लाइटहाउस।")</f>
        <v>समुद्र में छोटे लाइटहाउस।</v>
      </c>
    </row>
    <row r="7637">
      <c r="A7637" s="1" t="s">
        <v>7507</v>
      </c>
      <c r="B7637" s="2" t="str">
        <f>IFERROR(__xludf.DUMMYFUNCTION("GOOGLETRANSLATE(A7637,""en"",""hi"")"),"लाइट किरणें अंधेरे बादलों के माध्यम से चमकती हैं")</f>
        <v>लाइट किरणें अंधेरे बादलों के माध्यम से चमकती हैं</v>
      </c>
    </row>
    <row r="7638">
      <c r="A7638" s="1" t="s">
        <v>7508</v>
      </c>
      <c r="B7638" s="2" t="str">
        <f>IFERROR(__xludf.DUMMYFUNCTION("GOOGLETRANSLATE(A7638,""en"",""hi"")"),"अपने बच्चों के लिए पहली मंजिल पर प्लेरूम")</f>
        <v>अपने बच्चों के लिए पहली मंजिल पर प्लेरूम</v>
      </c>
    </row>
    <row r="7639">
      <c r="A7639" s="1" t="s">
        <v>7509</v>
      </c>
      <c r="B7639" s="2" t="str">
        <f>IFERROR(__xludf.DUMMYFUNCTION("GOOGLETRANSLATE(A7639,""en"",""hi"")"),"अभिनेता घटनाओं की स्क्रीनिंग में भाग लेता है")</f>
        <v>अभिनेता घटनाओं की स्क्रीनिंग में भाग लेता है</v>
      </c>
    </row>
    <row r="7640">
      <c r="A7640" s="1" t="s">
        <v>7510</v>
      </c>
      <c r="B7640" s="2" t="str">
        <f>IFERROR(__xludf.DUMMYFUNCTION("GOOGLETRANSLATE(A7640,""en"",""hi"")"),"सफेद पफी बादल एक नीले आकाश में चलते हैं")</f>
        <v>सफेद पफी बादल एक नीले आकाश में चलते हैं</v>
      </c>
    </row>
    <row r="7641">
      <c r="A7641" s="1" t="s">
        <v>7511</v>
      </c>
      <c r="B7641" s="2" t="str">
        <f>IFERROR(__xludf.DUMMYFUNCTION("GOOGLETRANSLATE(A7641,""en"",""hi"")"),"कैंपस में जीवविज्ञान और विज्ञान कॉलेज के छात्र")</f>
        <v>कैंपस में जीवविज्ञान और विज्ञान कॉलेज के छात्र</v>
      </c>
    </row>
    <row r="7642">
      <c r="A7642" s="1" t="s">
        <v>7512</v>
      </c>
      <c r="B7642" s="2" t="str">
        <f>IFERROR(__xludf.DUMMYFUNCTION("GOOGLETRANSLATE(A7642,""en"",""hi"")"),"लोगों ने नए भित्ति को समर्पित किया, जो व्यक्ति के पीछे बनाए रखने वाली दीवार को सजाने के लिए")</f>
        <v>लोगों ने नए भित्ति को समर्पित किया, जो व्यक्ति के पीछे बनाए रखने वाली दीवार को सजाने के लिए</v>
      </c>
    </row>
    <row r="7643">
      <c r="A7643" s="1" t="s">
        <v>7513</v>
      </c>
      <c r="B7643" s="2" t="str">
        <f>IFERROR(__xludf.DUMMYFUNCTION("GOOGLETRANSLATE(A7643,""en"",""hi"")"),"मूल काला: अभिनेता एक मूल काले खुले सूट में तेज दिखता था")</f>
        <v>मूल काला: अभिनेता एक मूल काले खुले सूट में तेज दिखता था</v>
      </c>
    </row>
    <row r="7644">
      <c r="A7644" s="1" t="s">
        <v>7514</v>
      </c>
      <c r="B7644" s="2" t="str">
        <f>IFERROR(__xludf.DUMMYFUNCTION("GOOGLETRANSLATE(A7644,""en"",""hi"")"),"रात की तस्वीर तट पर चरणों से बंदरगाह के लिए नीचे देख रही है")</f>
        <v>रात की तस्वीर तट पर चरणों से बंदरगाह के लिए नीचे देख रही है</v>
      </c>
    </row>
    <row r="7645">
      <c r="A7645" s="1" t="s">
        <v>7515</v>
      </c>
      <c r="B7645" s="2" t="str">
        <f>IFERROR(__xludf.DUMMYFUNCTION("GOOGLETRANSLATE(A7645,""en"",""hi"")"),"फंसे हुए पोस्टर, टीवी निर्माता द्वारा एक फिल्म।")</f>
        <v>फंसे हुए पोस्टर, टीवी निर्माता द्वारा एक फिल्म।</v>
      </c>
    </row>
    <row r="7646">
      <c r="A7646" s="1" t="s">
        <v>7516</v>
      </c>
      <c r="B7646" s="2" t="str">
        <f>IFERROR(__xludf.DUMMYFUNCTION("GOOGLETRANSLATE(A7646,""en"",""hi"")"),"फोटोग्राफर ने पूरी तरह से विनाशकारी पल पर कब्जा कर लिया कि एक जोड़े के शादी के केक जमीन पर गिरने लगे")</f>
        <v>फोटोग्राफर ने पूरी तरह से विनाशकारी पल पर कब्जा कर लिया कि एक जोड़े के शादी के केक जमीन पर गिरने लगे</v>
      </c>
    </row>
    <row r="7647">
      <c r="A7647" s="1" t="s">
        <v>7517</v>
      </c>
      <c r="B7647" s="2" t="str">
        <f>IFERROR(__xludf.DUMMYFUNCTION("GOOGLETRANSLATE(A7647,""en"",""hi"")"),"एक संगीत समारोह में भीड़")</f>
        <v>एक संगीत समारोह में भीड़</v>
      </c>
    </row>
    <row r="7648">
      <c r="A7648" s="1" t="s">
        <v>7518</v>
      </c>
      <c r="B7648" s="2" t="str">
        <f>IFERROR(__xludf.DUMMYFUNCTION("GOOGLETRANSLATE(A7648,""en"",""hi"")"),"समुद्र से दूर समुद्र की ओर जाने वाली छोटी पाल नाव")</f>
        <v>समुद्र से दूर समुद्र की ओर जाने वाली छोटी पाल नाव</v>
      </c>
    </row>
    <row r="7649">
      <c r="A7649" s="1" t="s">
        <v>7519</v>
      </c>
      <c r="B7649" s="2" t="str">
        <f>IFERROR(__xludf.DUMMYFUNCTION("GOOGLETRANSLATE(A7649,""en"",""hi"")"),"एक प्राचीन मंदिर के बगल में ग्लास चाय हाउस स्थापित।")</f>
        <v>एक प्राचीन मंदिर के बगल में ग्लास चाय हाउस स्थापित।</v>
      </c>
    </row>
    <row r="7650">
      <c r="A7650" s="1" t="s">
        <v>7520</v>
      </c>
      <c r="B7650" s="2" t="str">
        <f>IFERROR(__xludf.DUMMYFUNCTION("GOOGLETRANSLATE(A7650,""en"",""hi"")"),"ब्लैक टक्सेडो में अपने पिता के साथ एक गाउन में एक दुल्हन की ब्लैक एंड व्हाइट फोटो")</f>
        <v>ब्लैक टक्सेडो में अपने पिता के साथ एक गाउन में एक दुल्हन की ब्लैक एंड व्हाइट फोटो</v>
      </c>
    </row>
    <row r="7651">
      <c r="A7651" s="1" t="s">
        <v>7521</v>
      </c>
      <c r="B7651" s="2" t="str">
        <f>IFERROR(__xludf.DUMMYFUNCTION("GOOGLETRANSLATE(A7651,""en"",""hi"")"),"सभी उम्र के लिए यादगार: व्यापक संग्रह का हिस्सा।")</f>
        <v>सभी उम्र के लिए यादगार: व्यापक संग्रह का हिस्सा।</v>
      </c>
    </row>
    <row r="7652">
      <c r="A7652" s="1" t="s">
        <v>444</v>
      </c>
      <c r="B7652" s="2" t="str">
        <f>IFERROR(__xludf.DUMMYFUNCTION("GOOGLETRANSLATE(A7652,""en"",""hi"")"),"संख्या आइकन के रूप में मोमबत्तियों के साथ जन्मदिन का केक।")</f>
        <v>संख्या आइकन के रूप में मोमबत्तियों के साथ जन्मदिन का केक।</v>
      </c>
    </row>
    <row r="7653">
      <c r="A7653" s="1" t="s">
        <v>7522</v>
      </c>
      <c r="B7653" s="2" t="str">
        <f>IFERROR(__xludf.DUMMYFUNCTION("GOOGLETRANSLATE(A7653,""en"",""hi"")"),"एक लड़की द्वारा पहनी जाने वाली डेनिम जैकेट")</f>
        <v>एक लड़की द्वारा पहनी जाने वाली डेनिम जैकेट</v>
      </c>
    </row>
    <row r="7654">
      <c r="A7654" s="1" t="s">
        <v>7523</v>
      </c>
      <c r="B7654" s="2" t="str">
        <f>IFERROR(__xludf.DUMMYFUNCTION("GOOGLETRANSLATE(A7654,""en"",""hi"")"),"कलाकार सेट पर देखा जाता है")</f>
        <v>कलाकार सेट पर देखा जाता है</v>
      </c>
    </row>
    <row r="7655">
      <c r="A7655" s="1" t="s">
        <v>7524</v>
      </c>
      <c r="B7655" s="2" t="str">
        <f>IFERROR(__xludf.DUMMYFUNCTION("GOOGLETRANSLATE(A7655,""en"",""hi"")"),"प्रशिक्षण जमीन पर एक प्रशिक्षण सत्र के दौरान फुटबॉल खिलाड़ी।")</f>
        <v>प्रशिक्षण जमीन पर एक प्रशिक्षण सत्र के दौरान फुटबॉल खिलाड़ी।</v>
      </c>
    </row>
    <row r="7656">
      <c r="A7656" s="1" t="s">
        <v>7525</v>
      </c>
      <c r="B7656" s="2" t="str">
        <f>IFERROR(__xludf.DUMMYFUNCTION("GOOGLETRANSLATE(A7656,""en"",""hi"")"),"सीमा पर आसमान और खुरदरी समुद्रों को साफ़ करें।")</f>
        <v>सीमा पर आसमान और खुरदरी समुद्रों को साफ़ करें।</v>
      </c>
    </row>
    <row r="7657">
      <c r="A7657" s="1" t="s">
        <v>7526</v>
      </c>
      <c r="B7657" s="2" t="str">
        <f>IFERROR(__xludf.DUMMYFUNCTION("GOOGLETRANSLATE(A7657,""en"",""hi"")"),"छुट्टियों के लिए तैयारी - तकिए समाप्त हो गया: 3")</f>
        <v>छुट्टियों के लिए तैयारी - तकिए समाप्त हो गया: 3</v>
      </c>
    </row>
    <row r="7658">
      <c r="A7658" s="1" t="s">
        <v>7527</v>
      </c>
      <c r="B7658" s="2" t="str">
        <f>IFERROR(__xludf.DUMMYFUNCTION("GOOGLETRANSLATE(A7658,""en"",""hi"")"),"जीवित चीजें बदलती हैं: एक जीव का जीवन एक सेल के रूप में शुरू होता है, और समय के साथ, यह बढ़ता है और इसकी प्रजातियों की विशेषताओं को लेता है।")</f>
        <v>जीवित चीजें बदलती हैं: एक जीव का जीवन एक सेल के रूप में शुरू होता है, और समय के साथ, यह बढ़ता है और इसकी प्रजातियों की विशेषताओं को लेता है।</v>
      </c>
    </row>
    <row r="7659">
      <c r="A7659" s="1" t="s">
        <v>7528</v>
      </c>
      <c r="B7659" s="2" t="str">
        <f>IFERROR(__xludf.DUMMYFUNCTION("GOOGLETRANSLATE(A7659,""en"",""hi"")"),"सजावट के अंदर घर के क्लासिक ब्राउन इनडोर")</f>
        <v>सजावट के अंदर घर के क्लासिक ब्राउन इनडोर</v>
      </c>
    </row>
    <row r="7660">
      <c r="A7660" s="1" t="s">
        <v>7529</v>
      </c>
      <c r="B7660" s="2" t="str">
        <f>IFERROR(__xludf.DUMMYFUNCTION("GOOGLETRANSLATE(A7660,""en"",""hi"")"),"व्यक्ति के प्यार के लिए, पृष्ठ को चालू करें।")</f>
        <v>व्यक्ति के प्यार के लिए, पृष्ठ को चालू करें।</v>
      </c>
    </row>
    <row r="7661">
      <c r="A7661" s="1" t="s">
        <v>7530</v>
      </c>
      <c r="B7661" s="2" t="str">
        <f>IFERROR(__xludf.DUMMYFUNCTION("GOOGLETRANSLATE(A7661,""en"",""hi"")"),"अभिनेता और उनकी पत्नी पुरस्कार के लिए आती हैं।")</f>
        <v>अभिनेता और उनकी पत्नी पुरस्कार के लिए आती हैं।</v>
      </c>
    </row>
    <row r="7662">
      <c r="A7662" s="1" t="s">
        <v>7531</v>
      </c>
      <c r="B7662" s="2" t="str">
        <f>IFERROR(__xludf.DUMMYFUNCTION("GOOGLETRANSLATE(A7662,""en"",""hi"")"),"लड़कों के लिए समय घड़ी जानें")</f>
        <v>लड़कों के लिए समय घड़ी जानें</v>
      </c>
    </row>
    <row r="7663">
      <c r="A7663" s="1" t="s">
        <v>7532</v>
      </c>
      <c r="B7663" s="2" t="str">
        <f>IFERROR(__xludf.DUMMYFUNCTION("GOOGLETRANSLATE(A7663,""en"",""hi"")"),"समुद्र तट पर लकड़ी के ब्रेकवॉटर")</f>
        <v>समुद्र तट पर लकड़ी के ब्रेकवॉटर</v>
      </c>
    </row>
    <row r="7664">
      <c r="A7664" s="1" t="s">
        <v>7533</v>
      </c>
      <c r="B7664" s="2" t="str">
        <f>IFERROR(__xludf.DUMMYFUNCTION("GOOGLETRANSLATE(A7664,""en"",""hi"")"),"एक गहरे नीले वेक्टर छवि पर शानदार सोने का पैटर्न फ्रेम")</f>
        <v>एक गहरे नीले वेक्टर छवि पर शानदार सोने का पैटर्न फ्रेम</v>
      </c>
    </row>
    <row r="7665">
      <c r="A7665" s="1" t="s">
        <v>7534</v>
      </c>
      <c r="B7665" s="2" t="str">
        <f>IFERROR(__xludf.DUMMYFUNCTION("GOOGLETRANSLATE(A7665,""en"",""hi"")"),"- व्यक्ति चखने वाले कमरे में सजावट के रूप में लोक कला का उपयोग करता है")</f>
        <v>- व्यक्ति चखने वाले कमरे में सजावट के रूप में लोक कला का उपयोग करता है</v>
      </c>
    </row>
    <row r="7666">
      <c r="A7666" s="1" t="s">
        <v>7535</v>
      </c>
      <c r="B7666" s="2" t="str">
        <f>IFERROR(__xludf.DUMMYFUNCTION("GOOGLETRANSLATE(A7666,""en"",""hi"")"),"एक युवा लड़का व्यक्ति में घर वापस चलने के दौरान नदी में एक रिसाव लेता है")</f>
        <v>एक युवा लड़का व्यक्ति में घर वापस चलने के दौरान नदी में एक रिसाव लेता है</v>
      </c>
    </row>
    <row r="7667">
      <c r="A7667" s="1" t="s">
        <v>7536</v>
      </c>
      <c r="B7667" s="2" t="str">
        <f>IFERROR(__xludf.DUMMYFUNCTION("GOOGLETRANSLATE(A7667,""en"",""hi"")"),"एक देहाती डिजाइन शैली चुनें जिसे आप अपने घर के लिए प्यार करते हैं")</f>
        <v>एक देहाती डिजाइन शैली चुनें जिसे आप अपने घर के लिए प्यार करते हैं</v>
      </c>
    </row>
    <row r="7668">
      <c r="A7668" s="1" t="s">
        <v>7537</v>
      </c>
      <c r="B7668" s="2" t="str">
        <f>IFERROR(__xludf.DUMMYFUNCTION("GOOGLETRANSLATE(A7668,""en"",""hi"")"),"ब्राजीलियाई मुद्रा के कुछ बिल")</f>
        <v>ब्राजीलियाई मुद्रा के कुछ बिल</v>
      </c>
    </row>
    <row r="7669">
      <c r="A7669" s="1" t="s">
        <v>7538</v>
      </c>
      <c r="B7669" s="2" t="str">
        <f>IFERROR(__xludf.DUMMYFUNCTION("GOOGLETRANSLATE(A7669,""en"",""hi"")"),"गांव में हथियारों में ग्रैंड चाइल्ड के साथ महिला स्थानीय")</f>
        <v>गांव में हथियारों में ग्रैंड चाइल्ड के साथ महिला स्थानीय</v>
      </c>
    </row>
    <row r="7670">
      <c r="A7670" s="1" t="s">
        <v>7539</v>
      </c>
      <c r="B7670" s="2" t="str">
        <f>IFERROR(__xludf.DUMMYFUNCTION("GOOGLETRANSLATE(A7670,""en"",""hi"")"),"एक चंचल पक्षी और शाखा के कपड़े में कवर किया गया यह उच्चारण कुर्सी है")</f>
        <v>एक चंचल पक्षी और शाखा के कपड़े में कवर किया गया यह उच्चारण कुर्सी है</v>
      </c>
    </row>
    <row r="7671">
      <c r="A7671" s="1" t="s">
        <v>7540</v>
      </c>
      <c r="B7671" s="2" t="str">
        <f>IFERROR(__xludf.DUMMYFUNCTION("GOOGLETRANSLATE(A7671,""en"",""hi"")"),"हवा में लहराते झंडा।")</f>
        <v>हवा में लहराते झंडा।</v>
      </c>
    </row>
    <row r="7672">
      <c r="A7672" s="1" t="s">
        <v>7541</v>
      </c>
      <c r="B7672" s="2" t="str">
        <f>IFERROR(__xludf.DUMMYFUNCTION("GOOGLETRANSLATE(A7672,""en"",""hi"")"),"फुटबॉल विश्व कप की तैयारी में एक प्रशिक्षण सत्र के दौरान व्यक्ति एक गेंद के साथ चलता है")</f>
        <v>फुटबॉल विश्व कप की तैयारी में एक प्रशिक्षण सत्र के दौरान व्यक्ति एक गेंद के साथ चलता है</v>
      </c>
    </row>
    <row r="7673">
      <c r="A7673" s="1" t="s">
        <v>7542</v>
      </c>
      <c r="B7673" s="2" t="str">
        <f>IFERROR(__xludf.DUMMYFUNCTION("GOOGLETRANSLATE(A7673,""en"",""hi"")"),"फुटबॉल खिलाड़ी मैच के दौरान लक्ष्य पर गोली मारता है।")</f>
        <v>फुटबॉल खिलाड़ी मैच के दौरान लक्ष्य पर गोली मारता है।</v>
      </c>
    </row>
    <row r="7674">
      <c r="A7674" s="1" t="s">
        <v>7543</v>
      </c>
      <c r="B7674" s="2" t="str">
        <f>IFERROR(__xludf.DUMMYFUNCTION("GOOGLETRANSLATE(A7674,""en"",""hi"")"),"एक काले पग का चित्र")</f>
        <v>एक काले पग का चित्र</v>
      </c>
    </row>
    <row r="7675">
      <c r="A7675" s="1" t="s">
        <v>7544</v>
      </c>
      <c r="B7675" s="2" t="str">
        <f>IFERROR(__xludf.DUMMYFUNCTION("GOOGLETRANSLATE(A7675,""en"",""hi"")"),"शुक्रवार की रात को ब्रश ओवर ब्रश पर अपनी टीम की जीत के दौरान व्यक्ति एक लेप के लिए चला जाता है।")</f>
        <v>शुक्रवार की रात को ब्रश ओवर ब्रश पर अपनी टीम की जीत के दौरान व्यक्ति एक लेप के लिए चला जाता है।</v>
      </c>
    </row>
    <row r="7676">
      <c r="A7676" s="1" t="s">
        <v>7545</v>
      </c>
      <c r="B7676" s="2" t="str">
        <f>IFERROR(__xludf.DUMMYFUNCTION("GOOGLETRANSLATE(A7676,""en"",""hi"")"),"एक सनी गर्मियों के दिन गेहूं का मैदान")</f>
        <v>एक सनी गर्मियों के दिन गेहूं का मैदान</v>
      </c>
    </row>
    <row r="7677">
      <c r="A7677" s="1" t="s">
        <v>7546</v>
      </c>
      <c r="B7677" s="2" t="str">
        <f>IFERROR(__xludf.DUMMYFUNCTION("GOOGLETRANSLATE(A7677,""en"",""hi"")"),"पारंपरिक पब के बाहर बीयर के साथ एक टोस्ट बढ़ाने वाली महिला हाथों का विवरण")</f>
        <v>पारंपरिक पब के बाहर बीयर के साथ एक टोस्ट बढ़ाने वाली महिला हाथों का विवरण</v>
      </c>
    </row>
    <row r="7678">
      <c r="A7678" s="1" t="s">
        <v>656</v>
      </c>
      <c r="B7678" s="2" t="str">
        <f>IFERROR(__xludf.DUMMYFUNCTION("GOOGLETRANSLATE(A7678,""en"",""hi"")"),"छवि में हो सकता है: व्यक्ति, मंच पर, एक संगीत वाद्ययंत्र और इनडोर खेल रहा है")</f>
        <v>छवि में हो सकता है: व्यक्ति, मंच पर, एक संगीत वाद्ययंत्र और इनडोर खेल रहा है</v>
      </c>
    </row>
    <row r="7679">
      <c r="A7679" s="1" t="s">
        <v>7547</v>
      </c>
      <c r="B7679" s="2" t="str">
        <f>IFERROR(__xludf.DUMMYFUNCTION("GOOGLETRANSLATE(A7679,""en"",""hi"")"),"जब ... आकाश में देखो")</f>
        <v>जब ... आकाश में देखो</v>
      </c>
    </row>
    <row r="7680">
      <c r="A7680" s="1" t="s">
        <v>7548</v>
      </c>
      <c r="B7680" s="2" t="str">
        <f>IFERROR(__xludf.DUMMYFUNCTION("GOOGLETRANSLATE(A7680,""en"",""hi"")"),"# एक खेल के दौरान एक रीप्ले को देखता है।")</f>
        <v># एक खेल के दौरान एक रीप्ले को देखता है।</v>
      </c>
    </row>
    <row r="7681">
      <c r="A7681" s="1" t="s">
        <v>7549</v>
      </c>
      <c r="B7681" s="2" t="str">
        <f>IFERROR(__xludf.DUMMYFUNCTION("GOOGLETRANSLATE(A7681,""en"",""hi"")"),"प्यारा: व्यक्ति, इस बीच एक सुंदर नौसेना ग्रीष्मकालीन पोशाक का चयन किया, जिसे उसने अपने स्वयं के सफेद प्रशिक्षकों के साथ जोड़ा")</f>
        <v>प्यारा: व्यक्ति, इस बीच एक सुंदर नौसेना ग्रीष्मकालीन पोशाक का चयन किया, जिसे उसने अपने स्वयं के सफेद प्रशिक्षकों के साथ जोड़ा</v>
      </c>
    </row>
    <row r="7682">
      <c r="A7682" s="1" t="s">
        <v>7550</v>
      </c>
      <c r="B7682" s="2" t="str">
        <f>IFERROR(__xludf.DUMMYFUNCTION("GOOGLETRANSLATE(A7682,""en"",""hi"")"),"एक सूरज टोपी वाली एक महिला समुद्र तट पर बैठी है")</f>
        <v>एक सूरज टोपी वाली एक महिला समुद्र तट पर बैठी है</v>
      </c>
    </row>
    <row r="7683">
      <c r="A7683" s="1" t="s">
        <v>7551</v>
      </c>
      <c r="B7683" s="2" t="str">
        <f>IFERROR(__xludf.DUMMYFUNCTION("GOOGLETRANSLATE(A7683,""en"",""hi"")"),"मैं अपने दक्षिण में एक बड़े झुंड से सावधानी से चला गया")</f>
        <v>मैं अपने दक्षिण में एक बड़े झुंड से सावधानी से चला गया</v>
      </c>
    </row>
    <row r="7684">
      <c r="A7684" s="1" t="s">
        <v>7552</v>
      </c>
      <c r="B7684" s="2" t="str">
        <f>IFERROR(__xludf.DUMMYFUNCTION("GOOGLETRANSLATE(A7684,""en"",""hi"")"),"एक सफेद पृष्ठभूमि पर रूपरेखा शैली में हाथ आइकन की रक्षा करना")</f>
        <v>एक सफेद पृष्ठभूमि पर रूपरेखा शैली में हाथ आइकन की रक्षा करना</v>
      </c>
    </row>
    <row r="7685">
      <c r="A7685" s="1" t="s">
        <v>7553</v>
      </c>
      <c r="B7685" s="2" t="str">
        <f>IFERROR(__xludf.DUMMYFUNCTION("GOOGLETRANSLATE(A7685,""en"",""hi"")"),"फैशन डिजाइनर और दिन पर एक बैग पहने व्यक्ति")</f>
        <v>फैशन डिजाइनर और दिन पर एक बैग पहने व्यक्ति</v>
      </c>
    </row>
    <row r="7686">
      <c r="A7686" s="1" t="s">
        <v>7554</v>
      </c>
      <c r="B7686" s="2" t="str">
        <f>IFERROR(__xludf.DUMMYFUNCTION("GOOGLETRANSLATE(A7686,""en"",""hi"")"),"प्राचीन वॉलपेपर के साथ एक अंधेरे कमरे में लटका तस्वीरें")</f>
        <v>प्राचीन वॉलपेपर के साथ एक अंधेरे कमरे में लटका तस्वीरें</v>
      </c>
    </row>
    <row r="7687">
      <c r="A7687" s="1" t="s">
        <v>7555</v>
      </c>
      <c r="B7687" s="2" t="str">
        <f>IFERROR(__xludf.DUMMYFUNCTION("GOOGLETRANSLATE(A7687,""en"",""hi"")"),"महिला सड़कों पर एक हिंडोला की सवारी करती है")</f>
        <v>महिला सड़कों पर एक हिंडोला की सवारी करती है</v>
      </c>
    </row>
    <row r="7688">
      <c r="A7688" s="1" t="s">
        <v>7556</v>
      </c>
      <c r="B7688" s="2" t="str">
        <f>IFERROR(__xludf.DUMMYFUNCTION("GOOGLETRANSLATE(A7688,""en"",""hi"")"),"जन्मदिन के लिए ग्रीटिंग्स कार्ड - आइए हम अपने जीवन का आनंदपूर्वक एक और अद्भुत वर्ष मनाते हैं।")</f>
        <v>जन्मदिन के लिए ग्रीटिंग्स कार्ड - आइए हम अपने जीवन का आनंदपूर्वक एक और अद्भुत वर्ष मनाते हैं।</v>
      </c>
    </row>
    <row r="7689">
      <c r="A7689" s="1" t="s">
        <v>7557</v>
      </c>
      <c r="B7689" s="2" t="str">
        <f>IFERROR(__xludf.DUMMYFUNCTION("GOOGLETRANSLATE(A7689,""en"",""hi"")"),"अप्रैल में बंदरगाह में मज़ा बुयोगी से जुड़ी नाव")</f>
        <v>अप्रैल में बंदरगाह में मज़ा बुयोगी से जुड़ी नाव</v>
      </c>
    </row>
    <row r="7690">
      <c r="A7690" s="1" t="s">
        <v>7558</v>
      </c>
      <c r="B7690" s="2" t="str">
        <f>IFERROR(__xludf.DUMMYFUNCTION("GOOGLETRANSLATE(A7690,""en"",""hi"")"),"फैट में भविष्यवादी संरचना यह दुनिया की सबसे ऊंची इमारतों में से एक है")</f>
        <v>फैट में भविष्यवादी संरचना यह दुनिया की सबसे ऊंची इमारतों में से एक है</v>
      </c>
    </row>
    <row r="7691">
      <c r="A7691" s="1" t="s">
        <v>7559</v>
      </c>
      <c r="B7691" s="2" t="str">
        <f>IFERROR(__xludf.DUMMYFUNCTION("GOOGLETRANSLATE(A7691,""en"",""hi"")"),"सप्ताह - एक शहर में तस्वीरें बनाम फुटबॉल खेल।")</f>
        <v>सप्ताह - एक शहर में तस्वीरें बनाम फुटबॉल खेल।</v>
      </c>
    </row>
    <row r="7692">
      <c r="A7692" s="1" t="s">
        <v>7560</v>
      </c>
      <c r="B7692" s="2" t="str">
        <f>IFERROR(__xludf.DUMMYFUNCTION("GOOGLETRANSLATE(A7692,""en"",""hi"")"),"प्रगति: यह तस्वीर चर्च की छत का पुनर्निर्माण दिखाती है")</f>
        <v>प्रगति: यह तस्वीर चर्च की छत का पुनर्निर्माण दिखाती है</v>
      </c>
    </row>
    <row r="7693">
      <c r="A7693" s="1" t="s">
        <v>7561</v>
      </c>
      <c r="B7693" s="2" t="str">
        <f>IFERROR(__xludf.DUMMYFUNCTION("GOOGLETRANSLATE(A7693,""en"",""hi"")"),"दृश्य कलाकार, व्यक्ति का चित्र")</f>
        <v>दृश्य कलाकार, व्यक्ति का चित्र</v>
      </c>
    </row>
    <row r="7694">
      <c r="A7694" s="1" t="s">
        <v>7562</v>
      </c>
      <c r="B7694" s="2" t="str">
        <f>IFERROR(__xludf.DUMMYFUNCTION("GOOGLETRANSLATE(A7694,""en"",""hi"")"),"नदी द्वारा सुरम्य शीतकालीन दृश्य")</f>
        <v>नदी द्वारा सुरम्य शीतकालीन दृश्य</v>
      </c>
    </row>
    <row r="7695">
      <c r="A7695" s="1" t="s">
        <v>7563</v>
      </c>
      <c r="B7695" s="2" t="str">
        <f>IFERROR(__xludf.DUMMYFUNCTION("GOOGLETRANSLATE(A7695,""en"",""hi"")"),"अल्पाइन नदी में गोर्ज में चट्टानों के बीच बहती है")</f>
        <v>अल्पाइन नदी में गोर्ज में चट्टानों के बीच बहती है</v>
      </c>
    </row>
    <row r="7696">
      <c r="A7696" s="1" t="s">
        <v>7564</v>
      </c>
      <c r="B7696" s="2" t="str">
        <f>IFERROR(__xludf.DUMMYFUNCTION("GOOGLETRANSLATE(A7696,""en"",""hi"")"),"मीडो स्टॉक वेक्टर में फूलों के गुलदस्ते के साथ पानी का चित्रण - 14369883")</f>
        <v>मीडो स्टॉक वेक्टर में फूलों के गुलदस्ते के साथ पानी का चित्रण - 14369883</v>
      </c>
    </row>
    <row r="7697">
      <c r="A7697" s="1" t="s">
        <v>7565</v>
      </c>
      <c r="B7697" s="2" t="str">
        <f>IFERROR(__xludf.DUMMYFUNCTION("GOOGLETRANSLATE(A7697,""en"",""hi"")"),"पृष्ठभूमि में पहाड़ियों के साथ किनारे से बंधे नौकाओं का एक स्थिर शॉट")</f>
        <v>पृष्ठभूमि में पहाड़ियों के साथ किनारे से बंधे नौकाओं का एक स्थिर शॉट</v>
      </c>
    </row>
    <row r="7698">
      <c r="A7698" s="1" t="s">
        <v>7566</v>
      </c>
      <c r="B7698" s="2" t="str">
        <f>IFERROR(__xludf.DUMMYFUNCTION("GOOGLETRANSLATE(A7698,""en"",""hi"")"),"रिमूवर फुटबॉल मैदान पर काम कर रहा है")</f>
        <v>रिमूवर फुटबॉल मैदान पर काम कर रहा है</v>
      </c>
    </row>
    <row r="7699">
      <c r="A7699" s="1" t="s">
        <v>7567</v>
      </c>
      <c r="B7699" s="2" t="str">
        <f>IFERROR(__xludf.DUMMYFUNCTION("GOOGLETRANSLATE(A7699,""en"",""hi"")"),"पूर्ण दोहन में मिलान ड्राफ्ट घोड़ों की एक जोड़ी")</f>
        <v>पूर्ण दोहन में मिलान ड्राफ्ट घोड़ों की एक जोड़ी</v>
      </c>
    </row>
    <row r="7700">
      <c r="A7700" s="1" t="s">
        <v>7568</v>
      </c>
      <c r="B7700" s="2" t="str">
        <f>IFERROR(__xludf.DUMMYFUNCTION("GOOGLETRANSLATE(A7700,""en"",""hi"")"),"एक स्कर्ट के साथ बेकार loafers पहने हुए")</f>
        <v>एक स्कर्ट के साथ बेकार loafers पहने हुए</v>
      </c>
    </row>
    <row r="7701">
      <c r="A7701" s="1" t="s">
        <v>7569</v>
      </c>
      <c r="B7701" s="2" t="str">
        <f>IFERROR(__xludf.DUMMYFUNCTION("GOOGLETRANSLATE(A7701,""en"",""hi"")"),"एक प्रशंसक पेटीज्ड जानवर जो एक विशेष अतिथि था")</f>
        <v>एक प्रशंसक पेटीज्ड जानवर जो एक विशेष अतिथि था</v>
      </c>
    </row>
    <row r="7702">
      <c r="A7702" s="1" t="s">
        <v>7570</v>
      </c>
      <c r="B7702" s="2" t="str">
        <f>IFERROR(__xludf.DUMMYFUNCTION("GOOGLETRANSLATE(A7702,""en"",""hi"")"),"दिशात्मक संकेत भी पड़ोस के रूप में जाना जाता है")</f>
        <v>दिशात्मक संकेत भी पड़ोस के रूप में जाना जाता है</v>
      </c>
    </row>
    <row r="7703">
      <c r="A7703" s="1" t="s">
        <v>7571</v>
      </c>
      <c r="B7703" s="2" t="str">
        <f>IFERROR(__xludf.DUMMYFUNCTION("GOOGLETRANSLATE(A7703,""en"",""hi"")"),"आइस हॉकी सेंटर एक खेल के दौरान पक को दस्तक देने की कोशिश करता है")</f>
        <v>आइस हॉकी सेंटर एक खेल के दौरान पक को दस्तक देने की कोशिश करता है</v>
      </c>
    </row>
    <row r="7704">
      <c r="A7704" s="1" t="s">
        <v>7572</v>
      </c>
      <c r="B7704" s="2" t="str">
        <f>IFERROR(__xludf.DUMMYFUNCTION("GOOGLETRANSLATE(A7704,""en"",""hi"")"),"गुलाबी पृष्ठभूमि पर छोटे लटकते दिल और अन्य सजावट।")</f>
        <v>गुलाबी पृष्ठभूमि पर छोटे लटकते दिल और अन्य सजावट।</v>
      </c>
    </row>
    <row r="7705">
      <c r="A7705" s="1" t="s">
        <v>7573</v>
      </c>
      <c r="B7705" s="2" t="str">
        <f>IFERROR(__xludf.DUMMYFUNCTION("GOOGLETRANSLATE(A7705,""en"",""hi"")"),"चौथे दौर के मैच के दौरान गेंद के लिए फुटबॉल खिलाड़ी और लड़ाई")</f>
        <v>चौथे दौर के मैच के दौरान गेंद के लिए फुटबॉल खिलाड़ी और लड़ाई</v>
      </c>
    </row>
    <row r="7706">
      <c r="A7706" s="1" t="s">
        <v>7574</v>
      </c>
      <c r="B7706" s="2" t="str">
        <f>IFERROR(__xludf.DUMMYFUNCTION("GOOGLETRANSLATE(A7706,""en"",""hi"")"),"500px पर आदमी द्वारा सितारों में खो गया")</f>
        <v>500px पर आदमी द्वारा सितारों में खो गया</v>
      </c>
    </row>
    <row r="7707">
      <c r="A7707" s="1" t="s">
        <v>7575</v>
      </c>
      <c r="B7707" s="2" t="str">
        <f>IFERROR(__xludf.DUMMYFUNCTION("GOOGLETRANSLATE(A7707,""en"",""hi"")"),"चिड़ियाघर में मेरे परिवार के आधे भाग के साथ!")</f>
        <v>चिड़ियाघर में मेरे परिवार के आधे भाग के साथ!</v>
      </c>
    </row>
    <row r="7708">
      <c r="A7708" s="1" t="s">
        <v>7576</v>
      </c>
      <c r="B7708" s="2" t="str">
        <f>IFERROR(__xludf.DUMMYFUNCTION("GOOGLETRANSLATE(A7708,""en"",""hi"")"),"लोग वयस्कों की तुलना में अधिक बच्चों के साथ एक प्रतीक्षा कक्ष में इंतजार कर रहे हैं")</f>
        <v>लोग वयस्कों की तुलना में अधिक बच्चों के साथ एक प्रतीक्षा कक्ष में इंतजार कर रहे हैं</v>
      </c>
    </row>
    <row r="7709">
      <c r="A7709" s="1" t="s">
        <v>7577</v>
      </c>
      <c r="B7709" s="2" t="str">
        <f>IFERROR(__xludf.DUMMYFUNCTION("GOOGLETRANSLATE(A7709,""en"",""hi"")"),"पार्टी में डिनर टेबल द्वारा स्मार्टफोन के साथ गर्लफ्रेंड")</f>
        <v>पार्टी में डिनर टेबल द्वारा स्मार्टफोन के साथ गर्लफ्रेंड</v>
      </c>
    </row>
    <row r="7710">
      <c r="A7710" s="1" t="s">
        <v>7578</v>
      </c>
      <c r="B7710" s="2" t="str">
        <f>IFERROR(__xludf.DUMMYFUNCTION("GOOGLETRANSLATE(A7710,""en"",""hi"")"),"व्यक्ति, प्रथम वर्ष बाल चिकित्सा चिकित्सकीय निवासी, बच्चों को एक मुस्कान दिवस देने के लिए एक युवा लड़की का स्वागत करता है")</f>
        <v>व्यक्ति, प्रथम वर्ष बाल चिकित्सा चिकित्सकीय निवासी, बच्चों को एक मुस्कान दिवस देने के लिए एक युवा लड़की का स्वागत करता है</v>
      </c>
    </row>
    <row r="7711">
      <c r="A7711" s="1" t="s">
        <v>7579</v>
      </c>
      <c r="B7711" s="2" t="str">
        <f>IFERROR(__xludf.DUMMYFUNCTION("GOOGLETRANSLATE(A7711,""en"",""hi"")"),"कई दिनों तक इंतजार करने के बाद, मैं इस पानी लिली को पूर्ण खिलने में पकड़ने में सक्षम था।")</f>
        <v>कई दिनों तक इंतजार करने के बाद, मैं इस पानी लिली को पूर्ण खिलने में पकड़ने में सक्षम था।</v>
      </c>
    </row>
    <row r="7712">
      <c r="A7712" s="1" t="s">
        <v>7580</v>
      </c>
      <c r="B7712" s="2" t="str">
        <f>IFERROR(__xludf.DUMMYFUNCTION("GOOGLETRANSLATE(A7712,""en"",""hi"")"),"चश्मा के साथ एक उल्लू के साथ बहुत उच्च गुणवत्ता वाले मूल ट्रेंडी वेक्टर निर्बाध पैटर्न")</f>
        <v>चश्मा के साथ एक उल्लू के साथ बहुत उच्च गुणवत्ता वाले मूल ट्रेंडी वेक्टर निर्बाध पैटर्न</v>
      </c>
    </row>
    <row r="7713">
      <c r="A7713" s="1" t="s">
        <v>7581</v>
      </c>
      <c r="B7713" s="2" t="str">
        <f>IFERROR(__xludf.DUMMYFUNCTION("GOOGLETRANSLATE(A7713,""en"",""hi"")"),"एक युवा विम्पी आदमी की छवि सुपरमैन होने का नाटक करती है")</f>
        <v>एक युवा विम्पी आदमी की छवि सुपरमैन होने का नाटक करती है</v>
      </c>
    </row>
    <row r="7714">
      <c r="A7714" s="1" t="s">
        <v>7582</v>
      </c>
      <c r="B7714" s="2" t="str">
        <f>IFERROR(__xludf.DUMMYFUNCTION("GOOGLETRANSLATE(A7714,""en"",""hi"")"),"समुद्र से बाहर परिवार")</f>
        <v>समुद्र से बाहर परिवार</v>
      </c>
    </row>
    <row r="7715">
      <c r="A7715" s="1" t="s">
        <v>7583</v>
      </c>
      <c r="B7715" s="2" t="str">
        <f>IFERROR(__xludf.DUMMYFUNCTION("GOOGLETRANSLATE(A7715,""en"",""hi"")"),"लफ्ट वाल्टेड छत में सुंदर क्रिसमस का पेड़ पीछे।")</f>
        <v>लफ्ट वाल्टेड छत में सुंदर क्रिसमस का पेड़ पीछे।</v>
      </c>
    </row>
    <row r="7716">
      <c r="A7716" s="1" t="s">
        <v>7584</v>
      </c>
      <c r="B7716" s="2" t="str">
        <f>IFERROR(__xludf.DUMMYFUNCTION("GOOGLETRANSLATE(A7716,""en"",""hi"")"),"प्रिंटमेकिंग कलाकार टेलीग्राफ के माध्यम से अपनी छवि के साथ पश्चिम के माध्यम से अपनी सड़क यात्रा रिकॉर्ड करता है")</f>
        <v>प्रिंटमेकिंग कलाकार टेलीग्राफ के माध्यम से अपनी छवि के साथ पश्चिम के माध्यम से अपनी सड़क यात्रा रिकॉर्ड करता है</v>
      </c>
    </row>
    <row r="7717">
      <c r="A7717" s="1" t="s">
        <v>7585</v>
      </c>
      <c r="B7717" s="2" t="str">
        <f>IFERROR(__xludf.DUMMYFUNCTION("GOOGLETRANSLATE(A7717,""en"",""hi"")"),"संवैधानिक गणराज्य पैदा हुआ व्यक्ति - एक माली कला में कोई अनुभव नहीं, एक यूएफओ दृष्टि ने अपना जीवन बदल दिया और बाद में इस अद्भुत काम को प्रेरित किया है!")</f>
        <v>संवैधानिक गणराज्य पैदा हुआ व्यक्ति - एक माली कला में कोई अनुभव नहीं, एक यूएफओ दृष्टि ने अपना जीवन बदल दिया और बाद में इस अद्भुत काम को प्रेरित किया है!</v>
      </c>
    </row>
    <row r="7718">
      <c r="A7718" s="1" t="s">
        <v>7586</v>
      </c>
      <c r="B7718" s="2" t="str">
        <f>IFERROR(__xludf.DUMMYFUNCTION("GOOGLETRANSLATE(A7718,""en"",""hi"")"),"सर्वर विभिन्न प्रकार के पेय पदार्थों की एक ट्रे धारण करते हैं")</f>
        <v>सर्वर विभिन्न प्रकार के पेय पदार्थों की एक ट्रे धारण करते हैं</v>
      </c>
    </row>
    <row r="7719">
      <c r="A7719" s="1" t="s">
        <v>7587</v>
      </c>
      <c r="B7719" s="2" t="str">
        <f>IFERROR(__xludf.DUMMYFUNCTION("GOOGLETRANSLATE(A7719,""en"",""hi"")"),"दुनिया भर में कलाकारों के चित्र")</f>
        <v>दुनिया भर में कलाकारों के चित्र</v>
      </c>
    </row>
    <row r="7720">
      <c r="A7720" s="1" t="s">
        <v>7588</v>
      </c>
      <c r="B7720" s="2" t="str">
        <f>IFERROR(__xludf.DUMMYFUNCTION("GOOGLETRANSLATE(A7720,""en"",""hi"")"),"शरद ऋतु में जंगल के साथ कैमरा आंदोलन।")</f>
        <v>शरद ऋतु में जंगल के साथ कैमरा आंदोलन।</v>
      </c>
    </row>
    <row r="7721">
      <c r="A7721" s="1" t="s">
        <v>1689</v>
      </c>
      <c r="B7721" s="2" t="str">
        <f>IFERROR(__xludf.DUMMYFUNCTION("GOOGLETRANSLATE(A7721,""en"",""hi"")"),"एक स्कीयर स्की रिज़ॉर्ट में हवा में बर्फ छिड़काव भेजने की बारी को बना देता है")</f>
        <v>एक स्कीयर स्की रिज़ॉर्ट में हवा में बर्फ छिड़काव भेजने की बारी को बना देता है</v>
      </c>
    </row>
    <row r="7722">
      <c r="A7722" s="1" t="s">
        <v>7589</v>
      </c>
      <c r="B7722" s="2" t="str">
        <f>IFERROR(__xludf.DUMMYFUNCTION("GOOGLETRANSLATE(A7722,""en"",""hi"")"),"चट्टानों में बाहर जाने वाली कब्रों को देखते हुए")</f>
        <v>चट्टानों में बाहर जाने वाली कब्रों को देखते हुए</v>
      </c>
    </row>
    <row r="7723">
      <c r="A7723" s="1" t="s">
        <v>7590</v>
      </c>
      <c r="B7723" s="2" t="str">
        <f>IFERROR(__xludf.DUMMYFUNCTION("GOOGLETRANSLATE(A7723,""en"",""hi"")"),"एक पेड़ में बर्बर मैकाक")</f>
        <v>एक पेड़ में बर्बर मैकाक</v>
      </c>
    </row>
    <row r="7724">
      <c r="A7724" s="1" t="s">
        <v>7591</v>
      </c>
      <c r="B7724" s="2" t="str">
        <f>IFERROR(__xludf.DUMMYFUNCTION("GOOGLETRANSLATE(A7724,""en"",""hi"")"),"चॉकलेट के हाथ से खींचे गए टुकड़े के एक पैटर्न के साथ निर्बाध पृष्ठभूमि")</f>
        <v>चॉकलेट के हाथ से खींचे गए टुकड़े के एक पैटर्न के साथ निर्बाध पृष्ठभूमि</v>
      </c>
    </row>
    <row r="7725">
      <c r="A7725" s="1" t="s">
        <v>7592</v>
      </c>
      <c r="B7725" s="2" t="str">
        <f>IFERROR(__xludf.DUMMYFUNCTION("GOOGLETRANSLATE(A7725,""en"",""hi"")"),"विश्वासघाती स्थितियों के बावजूद, मैच को त्याग दिया नहीं गया था और डेंगने वाले खिलाड़ियों को इसे लड़ना पड़ा।")</f>
        <v>विश्वासघाती स्थितियों के बावजूद, मैच को त्याग दिया नहीं गया था और डेंगने वाले खिलाड़ियों को इसे लड़ना पड़ा।</v>
      </c>
    </row>
    <row r="7726">
      <c r="A7726" s="1" t="s">
        <v>7593</v>
      </c>
      <c r="B7726" s="2" t="str">
        <f>IFERROR(__xludf.DUMMYFUNCTION("GOOGLETRANSLATE(A7726,""en"",""hi"")"),"अगले साल के फूल बगीचे पर जल्दी शुरू करें ~ बीज बचाओ!")</f>
        <v>अगले साल के फूल बगीचे पर जल्दी शुरू करें ~ बीज बचाओ!</v>
      </c>
    </row>
    <row r="7727">
      <c r="A7727" s="1" t="s">
        <v>7594</v>
      </c>
      <c r="B7727" s="2" t="str">
        <f>IFERROR(__xludf.DUMMYFUNCTION("GOOGLETRANSLATE(A7727,""en"",""hi"")"),"# खेल टीम के खिलाफ एक खेल से पहले सोशल मीडिया रात के लिए वार्मअप के दौरान स्पोर्ट स्पेशल जर्सी।")</f>
        <v># खेल टीम के खिलाफ एक खेल से पहले सोशल मीडिया रात के लिए वार्मअप के दौरान स्पोर्ट स्पेशल जर्सी।</v>
      </c>
    </row>
    <row r="7728">
      <c r="A7728" s="1" t="s">
        <v>7595</v>
      </c>
      <c r="B7728" s="2" t="str">
        <f>IFERROR(__xludf.DUMMYFUNCTION("GOOGLETRANSLATE(A7728,""en"",""hi"")"),"नरम रोबोटिक हाथ उठा सकते हैं और वस्तुओं की एक विस्तृत सरणी की पहचान कर सकते हैं")</f>
        <v>नरम रोबोटिक हाथ उठा सकते हैं और वस्तुओं की एक विस्तृत सरणी की पहचान कर सकते हैं</v>
      </c>
    </row>
    <row r="7729">
      <c r="A7729" s="1" t="s">
        <v>7596</v>
      </c>
      <c r="B7729" s="2" t="str">
        <f>IFERROR(__xludf.DUMMYFUNCTION("GOOGLETRANSLATE(A7729,""en"",""hi"")"),"संगीत कलाकार संगीत समारोह में मंच पर लाइव प्रदर्शन करते हैं")</f>
        <v>संगीत कलाकार संगीत समारोह में मंच पर लाइव प्रदर्शन करते हैं</v>
      </c>
    </row>
    <row r="7730">
      <c r="A7730" s="1" t="s">
        <v>7597</v>
      </c>
      <c r="B7730" s="2" t="str">
        <f>IFERROR(__xludf.DUMMYFUNCTION("GOOGLETRANSLATE(A7730,""en"",""hi"")"),"व्यक्ति - एक स्टूडियो में पहुंचा")</f>
        <v>व्यक्ति - एक स्टूडियो में पहुंचा</v>
      </c>
    </row>
    <row r="7731">
      <c r="A7731" s="1" t="s">
        <v>7598</v>
      </c>
      <c r="B7731" s="2" t="str">
        <f>IFERROR(__xludf.DUMMYFUNCTION("GOOGLETRANSLATE(A7731,""en"",""hi"")"),"एक कंबल पर एक विस्तृत पैटर्न के करीब")</f>
        <v>एक कंबल पर एक विस्तृत पैटर्न के करीब</v>
      </c>
    </row>
    <row r="7732">
      <c r="A7732" s="1" t="s">
        <v>7599</v>
      </c>
      <c r="B7732" s="2" t="str">
        <f>IFERROR(__xludf.DUMMYFUNCTION("GOOGLETRANSLATE(A7732,""en"",""hi"")"),"एक पतंग के साथ खुश लड़के।")</f>
        <v>एक पतंग के साथ खुश लड़के।</v>
      </c>
    </row>
    <row r="7733">
      <c r="A7733" s="1" t="s">
        <v>1242</v>
      </c>
      <c r="B7733" s="2" t="str">
        <f>IFERROR(__xludf.DUMMYFUNCTION("GOOGLETRANSLATE(A7733,""en"",""hi"")"),"छवि में हो सकता है: व्यक्ति, मंच पर, एक संगीत वाद्ययंत्र और रात खेल रहा है")</f>
        <v>छवि में हो सकता है: व्यक्ति, मंच पर, एक संगीत वाद्ययंत्र और रात खेल रहा है</v>
      </c>
    </row>
    <row r="7734">
      <c r="A7734" s="1" t="s">
        <v>7600</v>
      </c>
      <c r="B7734" s="2" t="str">
        <f>IFERROR(__xludf.DUMMYFUNCTION("GOOGLETRANSLATE(A7734,""en"",""hi"")"),"बैकयार्ड में आराम करने वाले दोस्तों का एक समूह, एक लैपटॉप का उपयोग करके कुत्तों के साथ खेल रहा है")</f>
        <v>बैकयार्ड में आराम करने वाले दोस्तों का एक समूह, एक लैपटॉप का उपयोग करके कुत्तों के साथ खेल रहा है</v>
      </c>
    </row>
    <row r="7735">
      <c r="A7735" s="1" t="s">
        <v>7601</v>
      </c>
      <c r="B7735" s="2" t="str">
        <f>IFERROR(__xludf.DUMMYFUNCTION("GOOGLETRANSLATE(A7735,""en"",""hi"")"),"राजनेता के शासनकाल के दौरान, 16 वीं शताब्दी में बाजार को काफी हद तक बढ़ाया गया था")</f>
        <v>राजनेता के शासनकाल के दौरान, 16 वीं शताब्दी में बाजार को काफी हद तक बढ़ाया गया था</v>
      </c>
    </row>
    <row r="7736">
      <c r="A7736" s="1" t="s">
        <v>7602</v>
      </c>
      <c r="B7736" s="2" t="str">
        <f>IFERROR(__xludf.DUMMYFUNCTION("GOOGLETRANSLATE(A7736,""en"",""hi"")"),"शिंगल पर एक अकेला मछली पकड़ने की नाव")</f>
        <v>शिंगल पर एक अकेला मछली पकड़ने की नाव</v>
      </c>
    </row>
    <row r="7737">
      <c r="A7737" s="1" t="s">
        <v>7603</v>
      </c>
      <c r="B7737" s="2" t="str">
        <f>IFERROR(__xludf.DUMMYFUNCTION("GOOGLETRANSLATE(A7737,""en"",""hi"")"),"लैटिन पॉप कलाकार एक संगीत कार्यक्रम के दौरान प्रदर्शन करता है")</f>
        <v>लैटिन पॉप कलाकार एक संगीत कार्यक्रम के दौरान प्रदर्शन करता है</v>
      </c>
    </row>
    <row r="7738">
      <c r="A7738" s="1" t="s">
        <v>7604</v>
      </c>
      <c r="B7738" s="2" t="str">
        <f>IFERROR(__xludf.DUMMYFUNCTION("GOOGLETRANSLATE(A7738,""en"",""hi"")"),"धार्मिक पाठ का जन्म, देवता के लिए भगवान का उपदेश")</f>
        <v>धार्मिक पाठ का जन्म, देवता के लिए भगवान का उपदेश</v>
      </c>
    </row>
    <row r="7739">
      <c r="A7739" s="1" t="s">
        <v>7605</v>
      </c>
      <c r="B7739" s="2" t="str">
        <f>IFERROR(__xludf.DUMMYFUNCTION("GOOGLETRANSLATE(A7739,""en"",""hi"")"),"हिप हॉप कलाकार मंच पर प्रदर्शन करता है।")</f>
        <v>हिप हॉप कलाकार मंच पर प्रदर्शन करता है।</v>
      </c>
    </row>
    <row r="7740">
      <c r="A7740" s="1" t="s">
        <v>1054</v>
      </c>
      <c r="B7740" s="2" t="str">
        <f>IFERROR(__xludf.DUMMYFUNCTION("GOOGLETRANSLATE(A7740,""en"",""hi"")"),"अभिनेता प्रीमियर पर पहुंचते हैं।")</f>
        <v>अभिनेता प्रीमियर पर पहुंचते हैं।</v>
      </c>
    </row>
    <row r="7741">
      <c r="A7741" s="1" t="s">
        <v>7606</v>
      </c>
      <c r="B7741" s="2" t="str">
        <f>IFERROR(__xludf.DUMMYFUNCTION("GOOGLETRANSLATE(A7741,""en"",""hi"")"),"दक्षिण क्षेत्र में गोल्फ खेलने वाले बुजुर्ग गोल्फर्स।")</f>
        <v>दक्षिण क्षेत्र में गोल्फ खेलने वाले बुजुर्ग गोल्फर्स।</v>
      </c>
    </row>
    <row r="7742">
      <c r="A7742" s="1" t="s">
        <v>7607</v>
      </c>
      <c r="B7742" s="2" t="str">
        <f>IFERROR(__xludf.DUMMYFUNCTION("GOOGLETRANSLATE(A7742,""en"",""hi"")"),"लड़का नीचे से एक गिलास पानी देख रहा है")</f>
        <v>लड़का नीचे से एक गिलास पानी देख रहा है</v>
      </c>
    </row>
    <row r="7743">
      <c r="A7743" s="1" t="s">
        <v>6618</v>
      </c>
      <c r="B7743" s="2" t="str">
        <f>IFERROR(__xludf.DUMMYFUNCTION("GOOGLETRANSLATE(A7743,""en"",""hi"")"),"स्पोर्ट्स सुविधा को स्पोर्ट्स सुविधा भी कहा जाता है")</f>
        <v>स्पोर्ट्स सुविधा को स्पोर्ट्स सुविधा भी कहा जाता है</v>
      </c>
    </row>
    <row r="7744">
      <c r="A7744" s="1" t="s">
        <v>7608</v>
      </c>
      <c r="B7744" s="2" t="str">
        <f>IFERROR(__xludf.DUMMYFUNCTION("GOOGLETRANSLATE(A7744,""en"",""hi"")"),"वर्ष का पहला जानवर।")</f>
        <v>वर्ष का पहला जानवर।</v>
      </c>
    </row>
    <row r="7745">
      <c r="A7745" s="1" t="s">
        <v>7609</v>
      </c>
      <c r="B7745" s="2" t="str">
        <f>IFERROR(__xludf.DUMMYFUNCTION("GOOGLETRANSLATE(A7745,""en"",""hi"")"),"एक माउंटेन बाइकर सूर्यास्त में एक निशान की सवारी करता है")</f>
        <v>एक माउंटेन बाइकर सूर्यास्त में एक निशान की सवारी करता है</v>
      </c>
    </row>
    <row r="7746">
      <c r="A7746" s="1" t="s">
        <v>7610</v>
      </c>
      <c r="B7746" s="2" t="str">
        <f>IFERROR(__xludf.DUMMYFUNCTION("GOOGLETRANSLATE(A7746,""en"",""hi"")"),"एक शहर ने 1 9 00 के दशक में आने वाले आप्रवासियों के आकर्षक पोर्ट्रेट की एक श्रृंखला को ऑनलाइन प्रकाशित किया है।")</f>
        <v>एक शहर ने 1 9 00 के दशक में आने वाले आप्रवासियों के आकर्षक पोर्ट्रेट की एक श्रृंखला को ऑनलाइन प्रकाशित किया है।</v>
      </c>
    </row>
    <row r="7747">
      <c r="A7747" s="1" t="s">
        <v>7611</v>
      </c>
      <c r="B7747" s="2" t="str">
        <f>IFERROR(__xludf.DUMMYFUNCTION("GOOGLETRANSLATE(A7747,""en"",""hi"")"),"यह ब्याज के तहत जा सकता है, लेकिन मैं ज्यादातर पोशाक को देख रहा हूं।")</f>
        <v>यह ब्याज के तहत जा सकता है, लेकिन मैं ज्यादातर पोशाक को देख रहा हूं।</v>
      </c>
    </row>
    <row r="7748">
      <c r="A7748" s="1" t="s">
        <v>7612</v>
      </c>
      <c r="B7748" s="2" t="str">
        <f>IFERROR(__xludf.DUMMYFUNCTION("GOOGLETRANSLATE(A7748,""en"",""hi"")"),"जब इस तरह के आकाश को इलेक्ट्रॉनिक प्रकाश की शक्ति को अनदेखा किया जा सकता है।")</f>
        <v>जब इस तरह के आकाश को इलेक्ट्रॉनिक प्रकाश की शक्ति को अनदेखा किया जा सकता है।</v>
      </c>
    </row>
    <row r="7749">
      <c r="A7749" s="1" t="s">
        <v>6269</v>
      </c>
      <c r="B7749" s="2" t="str">
        <f>IFERROR(__xludf.DUMMYFUNCTION("GOOGLETRANSLATE(A7749,""en"",""hi"")"),"एक लोगो साइन, फरवरी को फैक्टरी")</f>
        <v>एक लोगो साइन, फरवरी को फैक्टरी</v>
      </c>
    </row>
    <row r="7750">
      <c r="A7750" s="1" t="s">
        <v>7613</v>
      </c>
      <c r="B7750" s="2" t="str">
        <f>IFERROR(__xludf.DUMMYFUNCTION("GOOGLETRANSLATE(A7750,""en"",""hi"")"),"* मुफ्त * एक सीमित समय के आविष्कार के लिए")</f>
        <v>* मुफ्त * एक सीमित समय के आविष्कार के लिए</v>
      </c>
    </row>
    <row r="7751">
      <c r="A7751" s="1" t="s">
        <v>7614</v>
      </c>
      <c r="B7751" s="2" t="str">
        <f>IFERROR(__xludf.DUMMYFUNCTION("GOOGLETRANSLATE(A7751,""en"",""hi"")"),"16 1 9 30 के दशक में पुनर्निर्माण के बाद काफी अलग दिख रहा था, वह हमले के दौरान प्रमुख थी।")</f>
        <v>16 1 9 30 के दशक में पुनर्निर्माण के बाद काफी अलग दिख रहा था, वह हमले के दौरान प्रमुख थी।</v>
      </c>
    </row>
    <row r="7752">
      <c r="A7752" s="1" t="s">
        <v>7615</v>
      </c>
      <c r="B7752" s="2" t="str">
        <f>IFERROR(__xludf.DUMMYFUNCTION("GOOGLETRANSLATE(A7752,""en"",""hi"")"),"यूनेस्को विश्व धरोहर स्थल के साथ यात्रा।")</f>
        <v>यूनेस्को विश्व धरोहर स्थल के साथ यात्रा।</v>
      </c>
    </row>
    <row r="7753">
      <c r="A7753" s="1" t="s">
        <v>7616</v>
      </c>
      <c r="B7753" s="2" t="str">
        <f>IFERROR(__xludf.DUMMYFUNCTION("GOOGLETRANSLATE(A7753,""en"",""hi"")"),"एक पैराशूट धीमी गति के साथ कूदते पुरुष")</f>
        <v>एक पैराशूट धीमी गति के साथ कूदते पुरुष</v>
      </c>
    </row>
    <row r="7754">
      <c r="A7754" s="1" t="s">
        <v>7617</v>
      </c>
      <c r="B7754" s="2" t="str">
        <f>IFERROR(__xludf.DUMMYFUNCTION("GOOGLETRANSLATE(A7754,""en"",""hi"")"),"दुनिया में सबसे मजबूत कुत्ता रूसी - फोटो #")</f>
        <v>दुनिया में सबसे मजबूत कुत्ता रूसी - फोटो #</v>
      </c>
    </row>
    <row r="7755">
      <c r="A7755" s="1" t="s">
        <v>7618</v>
      </c>
      <c r="B7755" s="2" t="str">
        <f>IFERROR(__xludf.DUMMYFUNCTION("GOOGLETRANSLATE(A7755,""en"",""hi"")"),"सॉकर प्लेयर फुटबॉल लीग को मनाता है क्योंकि उनकी टीम मेट मनाया जाता है")</f>
        <v>सॉकर प्लेयर फुटबॉल लीग को मनाता है क्योंकि उनकी टीम मेट मनाया जाता है</v>
      </c>
    </row>
    <row r="7756">
      <c r="A7756" s="1" t="s">
        <v>7619</v>
      </c>
      <c r="B7756" s="2" t="str">
        <f>IFERROR(__xludf.DUMMYFUNCTION("GOOGLETRANSLATE(A7756,""en"",""hi"")"),"एक त्वरित स्नैक के लिए फ्राइज़ के साथ बड़े हैमबर्गर")</f>
        <v>एक त्वरित स्नैक के लिए फ्राइज़ के साथ बड़े हैमबर्गर</v>
      </c>
    </row>
    <row r="7757">
      <c r="A7757" s="1" t="s">
        <v>7620</v>
      </c>
      <c r="B7757" s="2" t="str">
        <f>IFERROR(__xludf.DUMMYFUNCTION("GOOGLETRANSLATE(A7757,""en"",""hi"")"),"पारिवारिक घर में ली गई समूह फोटो")</f>
        <v>पारिवारिक घर में ली गई समूह फोटो</v>
      </c>
    </row>
    <row r="7758">
      <c r="A7758" s="1" t="s">
        <v>7621</v>
      </c>
      <c r="B7758" s="2" t="str">
        <f>IFERROR(__xludf.DUMMYFUNCTION("GOOGLETRANSLATE(A7758,""en"",""hi"")"),"बाबर की दुकान में ब्लूज़ कलाकार।")</f>
        <v>बाबर की दुकान में ब्लूज़ कलाकार।</v>
      </c>
    </row>
    <row r="7759">
      <c r="A7759" s="1" t="s">
        <v>7622</v>
      </c>
      <c r="B7759" s="2" t="str">
        <f>IFERROR(__xludf.DUMMYFUNCTION("GOOGLETRANSLATE(A7759,""en"",""hi"")"),"जंगल के माध्यम से क्रीक या नहर")</f>
        <v>जंगल के माध्यम से क्रीक या नहर</v>
      </c>
    </row>
    <row r="7760">
      <c r="A7760" s="1" t="s">
        <v>7623</v>
      </c>
      <c r="B7760" s="2" t="str">
        <f>IFERROR(__xludf.DUMMYFUNCTION("GOOGLETRANSLATE(A7760,""en"",""hi"")"),"इंटरएक्टिव मानचित्र मार्ग दिखा रहा है")</f>
        <v>इंटरएक्टिव मानचित्र मार्ग दिखा रहा है</v>
      </c>
    </row>
    <row r="7761">
      <c r="A7761" s="1" t="s">
        <v>7624</v>
      </c>
      <c r="B7761" s="2" t="str">
        <f>IFERROR(__xludf.DUMMYFUNCTION("GOOGLETRANSLATE(A7761,""en"",""hi"")"),"इस मॉडल का नाम क्या है?")</f>
        <v>इस मॉडल का नाम क्या है?</v>
      </c>
    </row>
    <row r="7762">
      <c r="A7762" s="1" t="s">
        <v>7625</v>
      </c>
      <c r="B7762" s="2" t="str">
        <f>IFERROR(__xludf.DUMMYFUNCTION("GOOGLETRANSLATE(A7762,""en"",""hi"")"),"अमूर्त आकार के साथ लोगो शैलीबद्ध गोलाकार सतह।")</f>
        <v>अमूर्त आकार के साथ लोगो शैलीबद्ध गोलाकार सतह।</v>
      </c>
    </row>
    <row r="7763">
      <c r="A7763" s="1" t="s">
        <v>7626</v>
      </c>
      <c r="B7763" s="2" t="str">
        <f>IFERROR(__xludf.DUMMYFUNCTION("GOOGLETRANSLATE(A7763,""en"",""hi"")"),"उपकरणों के साथ अपने घर या रसोई को बढ़ाएं।")</f>
        <v>उपकरणों के साथ अपने घर या रसोई को बढ़ाएं।</v>
      </c>
    </row>
    <row r="7764">
      <c r="A7764" s="1" t="s">
        <v>7627</v>
      </c>
      <c r="B7764" s="2" t="str">
        <f>IFERROR(__xludf.DUMMYFUNCTION("GOOGLETRANSLATE(A7764,""en"",""hi"")"),"एक माला के साथ अपनी छुट्टियों के लिए थोड़ा हस्तनिर्मित अच्छाई जोड़ें।")</f>
        <v>एक माला के साथ अपनी छुट्टियों के लिए थोड़ा हस्तनिर्मित अच्छाई जोड़ें।</v>
      </c>
    </row>
    <row r="7765">
      <c r="A7765" s="1" t="s">
        <v>7628</v>
      </c>
      <c r="B7765" s="2" t="str">
        <f>IFERROR(__xludf.DUMMYFUNCTION("GOOGLETRANSLATE(A7765,""en"",""hi"")"),"पुरुष शॉपिंग मॉल में एक कार पर चर्चा करते हैं")</f>
        <v>पुरुष शॉपिंग मॉल में एक कार पर चर्चा करते हैं</v>
      </c>
    </row>
    <row r="7766">
      <c r="A7766" s="1" t="s">
        <v>7629</v>
      </c>
      <c r="B7766" s="2" t="str">
        <f>IFERROR(__xludf.DUMMYFUNCTION("GOOGLETRANSLATE(A7766,""en"",""hi"")"),"एक सफ़ेद पृष्ठभूमि पर पृथक किया गया ।")</f>
        <v>एक सफ़ेद पृष्ठभूमि पर पृथक किया गया ।</v>
      </c>
    </row>
    <row r="7767">
      <c r="A7767" s="1" t="s">
        <v>7630</v>
      </c>
      <c r="B7767" s="2" t="str">
        <f>IFERROR(__xludf.DUMMYFUNCTION("GOOGLETRANSLATE(A7767,""en"",""hi"")"),"खिलने में कुछ छोटे फूलों को दिखाते हुए व्यक्ति और दूसरों को फूलने और मरने के लिए।")</f>
        <v>खिलने में कुछ छोटे फूलों को दिखाते हुए व्यक्ति और दूसरों को फूलने और मरने के लिए।</v>
      </c>
    </row>
    <row r="7768">
      <c r="A7768" s="1" t="s">
        <v>7631</v>
      </c>
      <c r="B7768" s="2" t="str">
        <f>IFERROR(__xludf.DUMMYFUNCTION("GOOGLETRANSLATE(A7768,""en"",""hi"")"),"कलाकार के हार्ड रॉक कलाकार प्रदर्शन करते हैं।")</f>
        <v>कलाकार के हार्ड रॉक कलाकार प्रदर्शन करते हैं।</v>
      </c>
    </row>
    <row r="7769">
      <c r="A7769" s="1" t="s">
        <v>7632</v>
      </c>
      <c r="B7769" s="2" t="str">
        <f>IFERROR(__xludf.DUMMYFUNCTION("GOOGLETRANSLATE(A7769,""en"",""hi"")"),"पृष्ठभूमि में कैंपर्स के साथ एक झील पर ब्लैक हंस।")</f>
        <v>पृष्ठभूमि में कैंपर्स के साथ एक झील पर ब्लैक हंस।</v>
      </c>
    </row>
    <row r="7770">
      <c r="A7770" s="1" t="s">
        <v>7633</v>
      </c>
      <c r="B7770" s="2" t="str">
        <f>IFERROR(__xludf.DUMMYFUNCTION("GOOGLETRANSLATE(A7770,""en"",""hi"")"),"सनी डे पर झील में तैरना")</f>
        <v>सनी डे पर झील में तैरना</v>
      </c>
    </row>
    <row r="7771">
      <c r="A7771" s="1" t="s">
        <v>7634</v>
      </c>
      <c r="B7771" s="2" t="str">
        <f>IFERROR(__xludf.DUMMYFUNCTION("GOOGLETRANSLATE(A7771,""en"",""hi"")"),"सब्जियों, फलों और कुछ वस्तुओं की बंद फोटोग्राफी")</f>
        <v>सब्जियों, फलों और कुछ वस्तुओं की बंद फोटोग्राफी</v>
      </c>
    </row>
    <row r="7772">
      <c r="A7772" s="1" t="s">
        <v>7635</v>
      </c>
      <c r="B7772" s="2" t="str">
        <f>IFERROR(__xludf.DUMMYFUNCTION("GOOGLETRANSLATE(A7772,""en"",""hi"")"),"उत्सव का आनंद लेने के लिए व्यक्ति और देश चौथे जुलाई के सप्ताहांत में एक साथ आए।")</f>
        <v>उत्सव का आनंद लेने के लिए व्यक्ति और देश चौथे जुलाई के सप्ताहांत में एक साथ आए।</v>
      </c>
    </row>
    <row r="7773">
      <c r="A7773" s="1" t="s">
        <v>7636</v>
      </c>
      <c r="B7773" s="2" t="str">
        <f>IFERROR(__xludf.DUMMYFUNCTION("GOOGLETRANSLATE(A7773,""en"",""hi"")"),"अप्रैल में एक असामान्य रूप से गर्म दिन पर एक व्यस्त और भीड़ वाला समुद्र और समुद्र का मोर्चा")</f>
        <v>अप्रैल में एक असामान्य रूप से गर्म दिन पर एक व्यस्त और भीड़ वाला समुद्र और समुद्र का मोर्चा</v>
      </c>
    </row>
    <row r="7774">
      <c r="A7774" s="1" t="s">
        <v>7637</v>
      </c>
      <c r="B7774" s="2" t="str">
        <f>IFERROR(__xludf.DUMMYFUNCTION("GOOGLETRANSLATE(A7774,""en"",""hi"")"),"तूफान समुद्र तट पर बारिश और धुंध लाता है")</f>
        <v>तूफान समुद्र तट पर बारिश और धुंध लाता है</v>
      </c>
    </row>
    <row r="7775">
      <c r="A7775" s="1" t="s">
        <v>7638</v>
      </c>
      <c r="B7775" s="2" t="str">
        <f>IFERROR(__xludf.DUMMYFUNCTION("GOOGLETRANSLATE(A7775,""en"",""hi"")"),"बरोक युग चित्रकार मनाए गए चित्रकारों के चित्रों से व्यक्ति की उत्कीर्णन")</f>
        <v>बरोक युग चित्रकार मनाए गए चित्रकारों के चित्रों से व्यक्ति की उत्कीर्णन</v>
      </c>
    </row>
    <row r="7776">
      <c r="A7776" s="1" t="s">
        <v>7639</v>
      </c>
      <c r="B7776" s="2" t="str">
        <f>IFERROR(__xludf.DUMMYFUNCTION("GOOGLETRANSLATE(A7776,""en"",""hi"")"),"एपिसोड के सेट पर अभिनेता")</f>
        <v>एपिसोड के सेट पर अभिनेता</v>
      </c>
    </row>
    <row r="7777">
      <c r="A7777" s="1" t="s">
        <v>7640</v>
      </c>
      <c r="B7777" s="2" t="str">
        <f>IFERROR(__xludf.DUMMYFUNCTION("GOOGLETRANSLATE(A7777,""en"",""hi"")"),"बारिश के तूफान के बाद हाई गांठों के साथ ट्रेन पटरियों में एक सुनहरा क्षेत्र में एक पुराने अनुभवी खलिहान")</f>
        <v>बारिश के तूफान के बाद हाई गांठों के साथ ट्रेन पटरियों में एक सुनहरा क्षेत्र में एक पुराने अनुभवी खलिहान</v>
      </c>
    </row>
    <row r="7778">
      <c r="A7778" s="1" t="s">
        <v>7641</v>
      </c>
      <c r="B7778" s="2" t="str">
        <f>IFERROR(__xludf.DUMMYFUNCTION("GOOGLETRANSLATE(A7778,""en"",""hi"")"),"ग्रे स्ट्रै डॉग ग्रीष्मकालीन सिटी पार्क में घास पर स्थित है")</f>
        <v>ग्रे स्ट्रै डॉग ग्रीष्मकालीन सिटी पार्क में घास पर स्थित है</v>
      </c>
    </row>
    <row r="7779">
      <c r="A7779" s="1" t="s">
        <v>7642</v>
      </c>
      <c r="B7779" s="2" t="str">
        <f>IFERROR(__xludf.DUMMYFUNCTION("GOOGLETRANSLATE(A7779,""en"",""hi"")"),"जैविक प्रजाति एक सफेद पृष्ठभूमि पर आधे में कटौती")</f>
        <v>जैविक प्रजाति एक सफेद पृष्ठभूमि पर आधे में कटौती</v>
      </c>
    </row>
    <row r="7780">
      <c r="A7780" s="1" t="s">
        <v>7643</v>
      </c>
      <c r="B7780" s="2" t="str">
        <f>IFERROR(__xludf.DUMMYFUNCTION("GOOGLETRANSLATE(A7780,""en"",""hi"")"),"आगे के दौरान कार्रवाई में गोल्फर आगे हूं")</f>
        <v>आगे के दौरान कार्रवाई में गोल्फर आगे हूं</v>
      </c>
    </row>
    <row r="7781">
      <c r="A7781" s="1" t="s">
        <v>7644</v>
      </c>
      <c r="B7781" s="2" t="str">
        <f>IFERROR(__xludf.DUMMYFUNCTION("GOOGLETRANSLATE(A7781,""en"",""hi"")"),"लकड़ी की पृष्ठभूमि पर कप में कॉफी की सुपर धीमी गति डाली जाती है")</f>
        <v>लकड़ी की पृष्ठभूमि पर कप में कॉफी की सुपर धीमी गति डाली जाती है</v>
      </c>
    </row>
    <row r="7782">
      <c r="A7782" s="1" t="s">
        <v>7645</v>
      </c>
      <c r="B7782" s="2" t="str">
        <f>IFERROR(__xludf.DUMMYFUNCTION("GOOGLETRANSLATE(A7782,""en"",""hi"")"),"नाटककार पुरस्कारों में एक पुरस्कार प्रस्तुत करता है")</f>
        <v>नाटककार पुरस्कारों में एक पुरस्कार प्रस्तुत करता है</v>
      </c>
    </row>
    <row r="7783">
      <c r="A7783" s="1" t="s">
        <v>7646</v>
      </c>
      <c r="B7783" s="2" t="str">
        <f>IFERROR(__xludf.DUMMYFUNCTION("GOOGLETRANSLATE(A7783,""en"",""hi"")"),"छवि में शामिल हो सकते हैं: व्यक्ति, खड़े, मंच पर और एक संगीत वाद्ययंत्र बजाना")</f>
        <v>छवि में शामिल हो सकते हैं: व्यक्ति, खड़े, मंच पर और एक संगीत वाद्ययंत्र बजाना</v>
      </c>
    </row>
    <row r="7784">
      <c r="A7784" s="1" t="s">
        <v>7647</v>
      </c>
      <c r="B7784" s="2" t="str">
        <f>IFERROR(__xludf.DUMMYFUNCTION("GOOGLETRANSLATE(A7784,""en"",""hi"")"),"अभिनेता महोत्सव के दौरान प्रीमियर में भाग लेते हैं।")</f>
        <v>अभिनेता महोत्सव के दौरान प्रीमियर में भाग लेते हैं।</v>
      </c>
    </row>
    <row r="7785">
      <c r="A7785" s="1" t="s">
        <v>7648</v>
      </c>
      <c r="B7785" s="2" t="str">
        <f>IFERROR(__xludf.DUMMYFUNCTION("GOOGLETRANSLATE(A7785,""en"",""hi"")"),"भूरे रंग की आंखों वाली लड़की का पोर्ट्रेट")</f>
        <v>भूरे रंग की आंखों वाली लड़की का पोर्ट्रेट</v>
      </c>
    </row>
    <row r="7786">
      <c r="A7786" s="1" t="s">
        <v>7649</v>
      </c>
      <c r="B7786" s="2" t="str">
        <f>IFERROR(__xludf.DUMMYFUNCTION("GOOGLETRANSLATE(A7786,""en"",""hi"")"),"एक 18 वीं शताब्दी - रॉयल निवास जो मुख्य रोकोको इमारतों में से एक है।")</f>
        <v>एक 18 वीं शताब्दी - रॉयल निवास जो मुख्य रोकोको इमारतों में से एक है।</v>
      </c>
    </row>
    <row r="7787">
      <c r="A7787" s="1" t="s">
        <v>7650</v>
      </c>
      <c r="B7787" s="2" t="str">
        <f>IFERROR(__xludf.DUMMYFUNCTION("GOOGLETRANSLATE(A7787,""en"",""hi"")"),"एक लकड़ी की मेज पर पानी का गिलास।")</f>
        <v>एक लकड़ी की मेज पर पानी का गिलास।</v>
      </c>
    </row>
    <row r="7788">
      <c r="A7788" s="1" t="s">
        <v>7651</v>
      </c>
      <c r="B7788" s="2" t="str">
        <f>IFERROR(__xludf.DUMMYFUNCTION("GOOGLETRANSLATE(A7788,""en"",""hi"")"),"एक प्रकाश बल्ब में दिल का आकार।")</f>
        <v>एक प्रकाश बल्ब में दिल का आकार।</v>
      </c>
    </row>
    <row r="7789">
      <c r="A7789" s="1" t="s">
        <v>7652</v>
      </c>
      <c r="B7789" s="2" t="str">
        <f>IFERROR(__xludf.DUMMYFUNCTION("GOOGLETRANSLATE(A7789,""en"",""hi"")"),"हर दिन जाग जाओ और फिर भी अपने चेहरे पर सूर्य की किरणों की सराहना करें।")</f>
        <v>हर दिन जाग जाओ और फिर भी अपने चेहरे पर सूर्य की किरणों की सराहना करें।</v>
      </c>
    </row>
    <row r="7790">
      <c r="A7790" s="1" t="s">
        <v>7653</v>
      </c>
      <c r="B7790" s="2" t="str">
        <f>IFERROR(__xludf.DUMMYFUNCTION("GOOGLETRANSLATE(A7790,""en"",""hi"")"),"समुद्र तट पर हंसते हुए युवा महिला")</f>
        <v>समुद्र तट पर हंसते हुए युवा महिला</v>
      </c>
    </row>
    <row r="7791">
      <c r="A7791" s="1" t="s">
        <v>7654</v>
      </c>
      <c r="B7791" s="2" t="str">
        <f>IFERROR(__xludf.DUMMYFUNCTION("GOOGLETRANSLATE(A7791,""en"",""hi"")"),"कैमरे के लिए पॉज़: अभिनेता और फिल्म कॉस्ट्यूमर डिजाइनर एक साथ विशेष घटना में पहुंचे")</f>
        <v>कैमरे के लिए पॉज़: अभिनेता और फिल्म कॉस्ट्यूमर डिजाइनर एक साथ विशेष घटना में पहुंचे</v>
      </c>
    </row>
    <row r="7792">
      <c r="A7792" s="1" t="s">
        <v>7655</v>
      </c>
      <c r="B7792" s="2" t="str">
        <f>IFERROR(__xludf.DUMMYFUNCTION("GOOGLETRANSLATE(A7792,""en"",""hi"")"),"एक महिला का चित्रण प्रतिबिंब के साथ")</f>
        <v>एक महिला का चित्रण प्रतिबिंब के साथ</v>
      </c>
    </row>
    <row r="7793">
      <c r="A7793" s="1" t="s">
        <v>7656</v>
      </c>
      <c r="B7793" s="2" t="str">
        <f>IFERROR(__xludf.DUMMYFUNCTION("GOOGLETRANSLATE(A7793,""en"",""hi"")"),"हॉलिडे हाउस फोर्ड द्वारा")</f>
        <v>हॉलिडे हाउस फोर्ड द्वारा</v>
      </c>
    </row>
    <row r="7794">
      <c r="A7794" s="1" t="s">
        <v>7657</v>
      </c>
      <c r="B7794" s="2" t="str">
        <f>IFERROR(__xludf.DUMMYFUNCTION("GOOGLETRANSLATE(A7794,""en"",""hi"")"),"बंदर स्थान देखने के नियमों को तोड़ते हैं")</f>
        <v>बंदर स्थान देखने के नियमों को तोड़ते हैं</v>
      </c>
    </row>
    <row r="7795">
      <c r="A7795" s="1" t="s">
        <v>7658</v>
      </c>
      <c r="B7795" s="2" t="str">
        <f>IFERROR(__xludf.DUMMYFUNCTION("GOOGLETRANSLATE(A7795,""en"",""hi"")"),"अभिनेता फिल्म निर्देशक द्वारा निर्देशित फिल्म से अभी भी एक रफल्ड ब्लाउज और भारी मेकअप पहनता है")</f>
        <v>अभिनेता फिल्म निर्देशक द्वारा निर्देशित फिल्म से अभी भी एक रफल्ड ब्लाउज और भारी मेकअप पहनता है</v>
      </c>
    </row>
    <row r="7796">
      <c r="A7796" s="1" t="s">
        <v>7659</v>
      </c>
      <c r="B7796" s="2" t="str">
        <f>IFERROR(__xludf.DUMMYFUNCTION("GOOGLETRANSLATE(A7796,""en"",""hi"")"),"पारंपरिक पॉप कलाकार और अभिनेता इस तस्वीर में अपनी बेबी बेटी पकड़ते हैं।")</f>
        <v>पारंपरिक पॉप कलाकार और अभिनेता इस तस्वीर में अपनी बेबी बेटी पकड़ते हैं।</v>
      </c>
    </row>
    <row r="7797">
      <c r="A7797" s="1" t="s">
        <v>7660</v>
      </c>
      <c r="B7797" s="2" t="str">
        <f>IFERROR(__xludf.DUMMYFUNCTION("GOOGLETRANSLATE(A7797,""en"",""hi"")"),"व्यक्ति एक पुरानी दीवार पर पेंट फटा")</f>
        <v>व्यक्ति एक पुरानी दीवार पर पेंट फटा</v>
      </c>
    </row>
    <row r="7798">
      <c r="A7798" s="1" t="s">
        <v>7661</v>
      </c>
      <c r="B7798" s="2" t="str">
        <f>IFERROR(__xludf.DUMMYFUNCTION("GOOGLETRANSLATE(A7798,""en"",""hi"")"),"सफ़ेद फर कॉलर और कफ के साथ एक काले कोट पहने हुए अभिनेता और पक्ष की ओर देख रहे हैं")</f>
        <v>सफ़ेद फर कॉलर और कफ के साथ एक काले कोट पहने हुए अभिनेता और पक्ष की ओर देख रहे हैं</v>
      </c>
    </row>
    <row r="7799">
      <c r="A7799" s="1" t="s">
        <v>7662</v>
      </c>
      <c r="B7799" s="2" t="str">
        <f>IFERROR(__xludf.DUMMYFUNCTION("GOOGLETRANSLATE(A7799,""en"",""hi"")"),"एक काले रंग की पृष्ठभूमि पर गोल्डन वेक्टर पैटर्न।")</f>
        <v>एक काले रंग की पृष्ठभूमि पर गोल्डन वेक्टर पैटर्न।</v>
      </c>
    </row>
    <row r="7800">
      <c r="A7800" s="1" t="s">
        <v>7663</v>
      </c>
      <c r="B7800" s="2" t="str">
        <f>IFERROR(__xludf.DUMMYFUNCTION("GOOGLETRANSLATE(A7800,""en"",""hi"")"),"टील में दिल की छवि")</f>
        <v>टील में दिल की छवि</v>
      </c>
    </row>
    <row r="7801">
      <c r="A7801" s="1" t="s">
        <v>7664</v>
      </c>
      <c r="B7801" s="2" t="str">
        <f>IFERROR(__xludf.DUMMYFUNCTION("GOOGLETRANSLATE(A7801,""en"",""hi"")"),"राजा पश्चिमी ईसाई अवकाश के लिए एक लोकप्रिय पसंदीदा, रॉयल वेशभूषा के दर्जनों में से एक है।")</f>
        <v>राजा पश्चिमी ईसाई अवकाश के लिए एक लोकप्रिय पसंदीदा, रॉयल वेशभूषा के दर्जनों में से एक है।</v>
      </c>
    </row>
    <row r="7802">
      <c r="A7802" s="1" t="s">
        <v>7665</v>
      </c>
      <c r="B7802" s="2" t="str">
        <f>IFERROR(__xludf.DUMMYFUNCTION("GOOGLETRANSLATE(A7802,""en"",""hi"")"),"एक विस्तार के लिए दूसरा प्रस्ताव, पर्याप्त अनुकूल नहीं होने के लिए खारिज कर दिया गया है।")</f>
        <v>एक विस्तार के लिए दूसरा प्रस्ताव, पर्याप्त अनुकूल नहीं होने के लिए खारिज कर दिया गया है।</v>
      </c>
    </row>
    <row r="7803">
      <c r="A7803" s="1" t="s">
        <v>7666</v>
      </c>
      <c r="B7803" s="2" t="str">
        <f>IFERROR(__xludf.DUMMYFUNCTION("GOOGLETRANSLATE(A7803,""en"",""hi"")"),"बंदर एक पिंजरे में बंद")</f>
        <v>बंदर एक पिंजरे में बंद</v>
      </c>
    </row>
    <row r="7804">
      <c r="A7804" s="1" t="s">
        <v>7667</v>
      </c>
      <c r="B7804" s="2" t="str">
        <f>IFERROR(__xludf.DUMMYFUNCTION("GOOGLETRANSLATE(A7804,""en"",""hi"")"),"चित्रकारी कलाकार द्वारा चित्रकला के सामने आगंतुक")</f>
        <v>चित्रकारी कलाकार द्वारा चित्रकला के सामने आगंतुक</v>
      </c>
    </row>
    <row r="7805">
      <c r="A7805" s="1" t="s">
        <v>7668</v>
      </c>
      <c r="B7805" s="2" t="str">
        <f>IFERROR(__xludf.DUMMYFUNCTION("GOOGLETRANSLATE(A7805,""en"",""hi"")"),"शराब का गिलास में डाला जा रहा है।")</f>
        <v>शराब का गिलास में डाला जा रहा है।</v>
      </c>
    </row>
    <row r="7806">
      <c r="A7806" s="1" t="s">
        <v>7669</v>
      </c>
      <c r="B7806" s="2" t="str">
        <f>IFERROR(__xludf.DUMMYFUNCTION("GOOGLETRANSLATE(A7806,""en"",""hi"")"),"आकाश में एक उड़ान कार")</f>
        <v>आकाश में एक उड़ान कार</v>
      </c>
    </row>
    <row r="7807">
      <c r="A7807" s="1" t="s">
        <v>7670</v>
      </c>
      <c r="B7807" s="2" t="str">
        <f>IFERROR(__xludf.DUMMYFUNCTION("GOOGLETRANSLATE(A7807,""en"",""hi"")"),"व्यक्ति को मूल से पुन: उत्पन्न किया गया")</f>
        <v>व्यक्ति को मूल से पुन: उत्पन्न किया गया</v>
      </c>
    </row>
    <row r="7808">
      <c r="A7808" s="1" t="s">
        <v>7671</v>
      </c>
      <c r="B7808" s="2" t="str">
        <f>IFERROR(__xludf.DUMMYFUNCTION("GOOGLETRANSLATE(A7808,""en"",""hi"")"),"एक छुट्टी के रूप में समुद्र और लहरों के साथ बीच में हथेली के पेड़ और पहाड़ों के साथ फ्लैट द्वीप")</f>
        <v>एक छुट्टी के रूप में समुद्र और लहरों के साथ बीच में हथेली के पेड़ और पहाड़ों के साथ फ्लैट द्वीप</v>
      </c>
    </row>
    <row r="7809">
      <c r="A7809" s="1" t="s">
        <v>7672</v>
      </c>
      <c r="B7809" s="2" t="str">
        <f>IFERROR(__xludf.DUMMYFUNCTION("GOOGLETRANSLATE(A7809,""en"",""hi"")"),"रंगमंच चरित्र और व्यक्ति में स्थापित पूरा झूमर")</f>
        <v>रंगमंच चरित्र और व्यक्ति में स्थापित पूरा झूमर</v>
      </c>
    </row>
    <row r="7810">
      <c r="A7810" s="1" t="s">
        <v>7673</v>
      </c>
      <c r="B7810" s="2" t="str">
        <f>IFERROR(__xludf.DUMMYFUNCTION("GOOGLETRANSLATE(A7810,""en"",""hi"")"),"इस खूबसूरत झूमर में स्पार्कलिंग क्रिस्टल।")</f>
        <v>इस खूबसूरत झूमर में स्पार्कलिंग क्रिस्टल।</v>
      </c>
    </row>
    <row r="7811">
      <c r="A7811" s="1" t="s">
        <v>7674</v>
      </c>
      <c r="B7811" s="2" t="str">
        <f>IFERROR(__xludf.DUMMYFUNCTION("GOOGLETRANSLATE(A7811,""en"",""hi"")"),"समय विलंब एक काले जंगल पर खौफनाक अपोकैप्लेटिक बैंगनी बादल बंद करें।")</f>
        <v>समय विलंब एक काले जंगल पर खौफनाक अपोकैप्लेटिक बैंगनी बादल बंद करें।</v>
      </c>
    </row>
    <row r="7812">
      <c r="A7812" s="1" t="s">
        <v>7675</v>
      </c>
      <c r="B7812" s="2" t="str">
        <f>IFERROR(__xludf.DUMMYFUNCTION("GOOGLETRANSLATE(A7812,""en"",""hi"")"),"सफेद पृष्ठभूमि के खिलाफ एक विकृत जबड़े के साथ एक बकरी के करीब")</f>
        <v>सफेद पृष्ठभूमि के खिलाफ एक विकृत जबड़े के साथ एक बकरी के करीब</v>
      </c>
    </row>
    <row r="7813">
      <c r="A7813" s="1" t="s">
        <v>7676</v>
      </c>
      <c r="B7813" s="2" t="str">
        <f>IFERROR(__xludf.DUMMYFUNCTION("GOOGLETRANSLATE(A7813,""en"",""hi"")"),"एक पेडस्टल सिंक के साथ एक आधुनिक बाथरूम डिजाइन का उदाहरण")</f>
        <v>एक पेडस्टल सिंक के साथ एक आधुनिक बाथरूम डिजाइन का उदाहरण</v>
      </c>
    </row>
    <row r="7814">
      <c r="A7814" s="1" t="s">
        <v>7677</v>
      </c>
      <c r="B7814" s="2" t="str">
        <f>IFERROR(__xludf.DUMMYFUNCTION("GOOGLETRANSLATE(A7814,""en"",""hi"")"),"एक महिला आंख रोने का कार्टून चित्रण")</f>
        <v>एक महिला आंख रोने का कार्टून चित्रण</v>
      </c>
    </row>
    <row r="7815">
      <c r="A7815" s="1" t="s">
        <v>7678</v>
      </c>
      <c r="B7815" s="2" t="str">
        <f>IFERROR(__xludf.DUMMYFUNCTION("GOOGLETRANSLATE(A7815,""en"",""hi"")"),"क्रिसमस के पेड़ से रात का खाना")</f>
        <v>क्रिसमस के पेड़ से रात का खाना</v>
      </c>
    </row>
    <row r="7816">
      <c r="A7816" s="1" t="s">
        <v>7679</v>
      </c>
      <c r="B7816" s="2" t="str">
        <f>IFERROR(__xludf.DUMMYFUNCTION("GOOGLETRANSLATE(A7816,""en"",""hi"")"),"व्यक्ति संरेखण के लिए एक ठेकेदार के साथ काम करता है")</f>
        <v>व्यक्ति संरेखण के लिए एक ठेकेदार के साथ काम करता है</v>
      </c>
    </row>
    <row r="7817">
      <c r="A7817" s="1" t="s">
        <v>7680</v>
      </c>
      <c r="B7817" s="2" t="str">
        <f>IFERROR(__xludf.DUMMYFUNCTION("GOOGLETRANSLATE(A7817,""en"",""hi"")"),"क्षितिज, पीले छतरी और रेत पर पहाड़ों के साथ समुद्र तट")</f>
        <v>क्षितिज, पीले छतरी और रेत पर पहाड़ों के साथ समुद्र तट</v>
      </c>
    </row>
    <row r="7818">
      <c r="A7818" s="1" t="s">
        <v>7681</v>
      </c>
      <c r="B7818" s="2" t="str">
        <f>IFERROR(__xludf.DUMMYFUNCTION("GOOGLETRANSLATE(A7818,""en"",""hi"")"),"सुबह में तैरना")</f>
        <v>सुबह में तैरना</v>
      </c>
    </row>
    <row r="7819">
      <c r="A7819" s="1" t="s">
        <v>7682</v>
      </c>
      <c r="B7819" s="2" t="str">
        <f>IFERROR(__xludf.DUMMYFUNCTION("GOOGLETRANSLATE(A7819,""en"",""hi"")"),"एक पेड़ के खिलाफ झुका हुआ सुंदर आदमी")</f>
        <v>एक पेड़ के खिलाफ झुका हुआ सुंदर आदमी</v>
      </c>
    </row>
    <row r="7820">
      <c r="A7820" s="1" t="s">
        <v>7683</v>
      </c>
      <c r="B7820" s="2" t="str">
        <f>IFERROR(__xludf.DUMMYFUNCTION("GOOGLETRANSLATE(A7820,""en"",""hi"")"),"फुटबॉलर एक खिलाड़ी के रूप में उसके अनावरण के दौरान एक तस्वीर के लिए poses।")</f>
        <v>फुटबॉलर एक खिलाड़ी के रूप में उसके अनावरण के दौरान एक तस्वीर के लिए poses।</v>
      </c>
    </row>
    <row r="7821">
      <c r="A7821" s="1" t="s">
        <v>7684</v>
      </c>
      <c r="B7821" s="2" t="str">
        <f>IFERROR(__xludf.DUMMYFUNCTION("GOOGLETRANSLATE(A7821,""en"",""hi"")"),"पश्चिमी गोलार्ध में पहली इमारत।")</f>
        <v>पश्चिमी गोलार्ध में पहली इमारत।</v>
      </c>
    </row>
    <row r="7822">
      <c r="A7822" s="1" t="s">
        <v>7685</v>
      </c>
      <c r="B7822" s="2" t="str">
        <f>IFERROR(__xludf.DUMMYFUNCTION("GOOGLETRANSLATE(A7822,""en"",""hi"")"),"एक तालाब में जलीय पौधों")</f>
        <v>एक तालाब में जलीय पौधों</v>
      </c>
    </row>
    <row r="7823">
      <c r="A7823" s="1" t="s">
        <v>7686</v>
      </c>
      <c r="B7823" s="2" t="str">
        <f>IFERROR(__xludf.DUMMYFUNCTION("GOOGLETRANSLATE(A7823,""en"",""hi"")"),"स्काईलाइन के लिए उत्तर देख रहे हैं")</f>
        <v>स्काईलाइन के लिए उत्तर देख रहे हैं</v>
      </c>
    </row>
    <row r="7824">
      <c r="A7824" s="1" t="s">
        <v>7687</v>
      </c>
      <c r="B7824" s="2" t="str">
        <f>IFERROR(__xludf.DUMMYFUNCTION("GOOGLETRANSLATE(A7824,""en"",""hi"")"),"हम में से उन लोगों के लिए जो खेल रहे हैं")</f>
        <v>हम में से उन लोगों के लिए जो खेल रहे हैं</v>
      </c>
    </row>
    <row r="7825">
      <c r="A7825" s="1" t="s">
        <v>7688</v>
      </c>
      <c r="B7825" s="2" t="str">
        <f>IFERROR(__xludf.DUMMYFUNCTION("GOOGLETRANSLATE(A7825,""en"",""hi"")"),"पृथक सफेद पृष्ठभूमि पर सामने की ओर इशारा करते हुए आदमी")</f>
        <v>पृथक सफेद पृष्ठभूमि पर सामने की ओर इशारा करते हुए आदमी</v>
      </c>
    </row>
    <row r="7826">
      <c r="A7826" s="1" t="s">
        <v>7689</v>
      </c>
      <c r="B7826" s="2" t="str">
        <f>IFERROR(__xludf.DUMMYFUNCTION("GOOGLETRANSLATE(A7826,""en"",""hi"")"),"क्रिसमस श्रृंखला: एक रंगीन पृष्ठभूमि पर एक रैखिक शैली में एक बर्फ के टुकड़े में फिल्म चरित्र के साथ अच्छी तस्वीर।")</f>
        <v>क्रिसमस श्रृंखला: एक रंगीन पृष्ठभूमि पर एक रैखिक शैली में एक बर्फ के टुकड़े में फिल्म चरित्र के साथ अच्छी तस्वीर।</v>
      </c>
    </row>
    <row r="7827">
      <c r="A7827" s="1" t="s">
        <v>7690</v>
      </c>
      <c r="B7827" s="2" t="str">
        <f>IFERROR(__xludf.DUMMYFUNCTION("GOOGLETRANSLATE(A7827,""en"",""hi"")"),"प्रशंसकों के रूप में प्रशंसक # उसके लिए प्लेट के पास पहुंचता है")</f>
        <v>प्रशंसकों के रूप में प्रशंसक # उसके लिए प्लेट के पास पहुंचता है</v>
      </c>
    </row>
    <row r="7828">
      <c r="A7828" s="1" t="s">
        <v>4003</v>
      </c>
      <c r="B7828" s="2" t="str">
        <f>IFERROR(__xludf.DUMMYFUNCTION("GOOGLETRANSLATE(A7828,""en"",""hi"")"),"स्कूल में स्नातक से छवियां।")</f>
        <v>स्कूल में स्नातक से छवियां।</v>
      </c>
    </row>
    <row r="7829">
      <c r="A7829" s="1" t="s">
        <v>7691</v>
      </c>
      <c r="B7829" s="2" t="str">
        <f>IFERROR(__xludf.DUMMYFUNCTION("GOOGLETRANSLATE(A7829,""en"",""hi"")"),"व्यक्ति - मुझे यह उपहार के लिए बनाना पसंद है।")</f>
        <v>व्यक्ति - मुझे यह उपहार के लिए बनाना पसंद है।</v>
      </c>
    </row>
    <row r="7830">
      <c r="A7830" s="1" t="s">
        <v>2740</v>
      </c>
      <c r="B7830" s="2" t="str">
        <f>IFERROR(__xludf.DUMMYFUNCTION("GOOGLETRANSLATE(A7830,""en"",""hi"")"),"कॉमेडियन के साथ एक साक्षात्कार के दौरान अभिनेता")</f>
        <v>कॉमेडियन के साथ एक साक्षात्कार के दौरान अभिनेता</v>
      </c>
    </row>
    <row r="7831">
      <c r="A7831" s="1" t="s">
        <v>7692</v>
      </c>
      <c r="B7831" s="2" t="str">
        <f>IFERROR(__xludf.DUMMYFUNCTION("GOOGLETRANSLATE(A7831,""en"",""hi"")"),"एक झींगा नाव शहर के पास अपने जाल डालता है")</f>
        <v>एक झींगा नाव शहर के पास अपने जाल डालता है</v>
      </c>
    </row>
    <row r="7832">
      <c r="A7832" s="1" t="s">
        <v>7693</v>
      </c>
      <c r="B7832" s="2" t="str">
        <f>IFERROR(__xludf.DUMMYFUNCTION("GOOGLETRANSLATE(A7832,""en"",""hi"")"),"जीव - हमने आपको अपने दरवाजे पर भेजे गए पौधों और हथेली के पेड़ों की सबसे विदेशी, दुर्लभ और सुंदर प्रजातियों को लाने के लिए दुनिया की यात्रा की है!")</f>
        <v>जीव - हमने आपको अपने दरवाजे पर भेजे गए पौधों और हथेली के पेड़ों की सबसे विदेशी, दुर्लभ और सुंदर प्रजातियों को लाने के लिए दुनिया की यात्रा की है!</v>
      </c>
    </row>
    <row r="7833">
      <c r="A7833" s="1" t="s">
        <v>7694</v>
      </c>
      <c r="B7833" s="2" t="str">
        <f>IFERROR(__xludf.DUMMYFUNCTION("GOOGLETRANSLATE(A7833,""en"",""hi"")"),"पहाड़ों के करीब हो रहा है")</f>
        <v>पहाड़ों के करीब हो रहा है</v>
      </c>
    </row>
    <row r="7834">
      <c r="A7834" s="1" t="s">
        <v>7695</v>
      </c>
      <c r="B7834" s="2" t="str">
        <f>IFERROR(__xludf.DUMMYFUNCTION("GOOGLETRANSLATE(A7834,""en"",""hi"")"),"शरद ऋतु का फव्वारा सतह पर गिर रहा है")</f>
        <v>शरद ऋतु का फव्वारा सतह पर गिर रहा है</v>
      </c>
    </row>
    <row r="7835">
      <c r="A7835" s="1" t="s">
        <v>7696</v>
      </c>
      <c r="B7835" s="2" t="str">
        <f>IFERROR(__xludf.DUMMYFUNCTION("GOOGLETRANSLATE(A7835,""en"",""hi"")"),"चमकदार दुल्हन अपने पिता द्वारा संचालित एक पुरानी कार में शैली में पहुंची")</f>
        <v>चमकदार दुल्हन अपने पिता द्वारा संचालित एक पुरानी कार में शैली में पहुंची</v>
      </c>
    </row>
    <row r="7836">
      <c r="A7836" s="1" t="s">
        <v>7697</v>
      </c>
      <c r="B7836" s="2" t="str">
        <f>IFERROR(__xludf.DUMMYFUNCTION("GOOGLETRANSLATE(A7836,""en"",""hi"")"),"एक पुराने ड्रेसर से बाथरूम वैनिटी")</f>
        <v>एक पुराने ड्रेसर से बाथरूम वैनिटी</v>
      </c>
    </row>
    <row r="7837">
      <c r="A7837" s="1" t="s">
        <v>7698</v>
      </c>
      <c r="B7837" s="2" t="str">
        <f>IFERROR(__xludf.DUMMYFUNCTION("GOOGLETRANSLATE(A7837,""en"",""hi"")"),"यह तस्वीर बास्केटबॉल शूटिंग गार्ड को बास्केटबॉल खिलाड़ी के साथ बास्केटबॉल खिलाड़ी के साथ मुस्कुराती है जो स्पोर्ट्स टीम के खिलाफ बास्केटबाल गेम के दूसरे भाग के दौरान।")</f>
        <v>यह तस्वीर बास्केटबॉल शूटिंग गार्ड को बास्केटबॉल खिलाड़ी के साथ बास्केटबॉल खिलाड़ी के साथ मुस्कुराती है जो स्पोर्ट्स टीम के खिलाफ बास्केटबाल गेम के दूसरे भाग के दौरान।</v>
      </c>
    </row>
    <row r="7838">
      <c r="A7838" s="1" t="s">
        <v>7699</v>
      </c>
      <c r="B7838" s="2" t="str">
        <f>IFERROR(__xludf.DUMMYFUNCTION("GOOGLETRANSLATE(A7838,""en"",""hi"")"),"लोगों ने दस्तावेज़ पर हस्ताक्षर किया")</f>
        <v>लोगों ने दस्तावेज़ पर हस्ताक्षर किया</v>
      </c>
    </row>
    <row r="7839">
      <c r="A7839" s="1" t="s">
        <v>7700</v>
      </c>
      <c r="B7839" s="2" t="str">
        <f>IFERROR(__xludf.DUMMYFUNCTION("GOOGLETRANSLATE(A7839,""en"",""hi"")"),"वरिष्ठ महिला एक वाणिज्यिक वाशिंग मशीन में पैसा डाल रही है")</f>
        <v>वरिष्ठ महिला एक वाणिज्यिक वाशिंग मशीन में पैसा डाल रही है</v>
      </c>
    </row>
    <row r="7840">
      <c r="A7840" s="1" t="s">
        <v>7701</v>
      </c>
      <c r="B7840" s="2" t="str">
        <f>IFERROR(__xludf.DUMMYFUNCTION("GOOGLETRANSLATE(A7840,""en"",""hi"")"),"व्यक्ति ने इस परित्यक्त इमारत की कुछ खिड़कियों को चित्रित करना शुरू कर दिया।")</f>
        <v>व्यक्ति ने इस परित्यक्त इमारत की कुछ खिड़कियों को चित्रित करना शुरू कर दिया।</v>
      </c>
    </row>
    <row r="7841">
      <c r="A7841" s="1" t="s">
        <v>7702</v>
      </c>
      <c r="B7841" s="2" t="str">
        <f>IFERROR(__xludf.DUMMYFUNCTION("GOOGLETRANSLATE(A7841,""en"",""hi"")"),"सूरज अग्रभूमि में गर्म वसंत भाप के साथ एक पहाड़ के पीछे है")</f>
        <v>सूरज अग्रभूमि में गर्म वसंत भाप के साथ एक पहाड़ के पीछे है</v>
      </c>
    </row>
    <row r="7842">
      <c r="A7842" s="1" t="s">
        <v>7703</v>
      </c>
      <c r="B7842" s="2" t="str">
        <f>IFERROR(__xludf.DUMMYFUNCTION("GOOGLETRANSLATE(A7842,""en"",""hi"")"),"चालक ने कहा कि वह भालू को एक गलीचा में प्रस्तुत करने की योजना बना रही है।")</f>
        <v>चालक ने कहा कि वह भालू को एक गलीचा में प्रस्तुत करने की योजना बना रही है।</v>
      </c>
    </row>
    <row r="7843">
      <c r="A7843" s="1" t="s">
        <v>7704</v>
      </c>
      <c r="B7843" s="2" t="str">
        <f>IFERROR(__xludf.DUMMYFUNCTION("GOOGLETRANSLATE(A7843,""en"",""hi"")"),"एथलीट व्यक्ति द्वारा एक निपटान से बचाता है")</f>
        <v>एथलीट व्यक्ति द्वारा एक निपटान से बचाता है</v>
      </c>
    </row>
    <row r="7844">
      <c r="A7844" s="1" t="s">
        <v>7705</v>
      </c>
      <c r="B7844" s="2" t="str">
        <f>IFERROR(__xludf.DUMMYFUNCTION("GOOGLETRANSLATE(A7844,""en"",""hi"")"),"गेम जहां छात्र सबसे ऊंचे टावर बनाने की कोशिश करते समय बोर्ड को जोड़ने और घटाने वाले ब्लॉक के चारों ओर घूमते हैं।")</f>
        <v>गेम जहां छात्र सबसे ऊंचे टावर बनाने की कोशिश करते समय बोर्ड को जोड़ने और घटाने वाले ब्लॉक के चारों ओर घूमते हैं।</v>
      </c>
    </row>
    <row r="7845">
      <c r="A7845" s="1" t="s">
        <v>7706</v>
      </c>
      <c r="B7845" s="2" t="str">
        <f>IFERROR(__xludf.DUMMYFUNCTION("GOOGLETRANSLATE(A7845,""en"",""hi"")"),"एक संकेत के साथ एक चरवाहे का काला और सफेद चित्रण")</f>
        <v>एक संकेत के साथ एक चरवाहे का काला और सफेद चित्रण</v>
      </c>
    </row>
    <row r="7846">
      <c r="A7846" s="1" t="s">
        <v>7707</v>
      </c>
      <c r="B7846" s="2" t="str">
        <f>IFERROR(__xludf.DUMMYFUNCTION("GOOGLETRANSLATE(A7846,""en"",""hi"")"),"और वे वापस बैठ सकते हैं और बस दृश्य का आनंद ले सकते हैं।")</f>
        <v>और वे वापस बैठ सकते हैं और बस दृश्य का आनंद ले सकते हैं।</v>
      </c>
    </row>
    <row r="7847">
      <c r="A7847" s="1" t="s">
        <v>7708</v>
      </c>
      <c r="B7847" s="2" t="str">
        <f>IFERROR(__xludf.DUMMYFUNCTION("GOOGLETRANSLATE(A7847,""en"",""hi"")"),"फोटो - एक सफेद पृष्ठभूमि पर यथार्थवादी घड़ी")</f>
        <v>फोटो - एक सफेद पृष्ठभूमि पर यथार्थवादी घड़ी</v>
      </c>
    </row>
    <row r="7848">
      <c r="A7848" s="1" t="s">
        <v>7709</v>
      </c>
      <c r="B7848" s="2" t="str">
        <f>IFERROR(__xludf.DUMMYFUNCTION("GOOGLETRANSLATE(A7848,""en"",""hi"")"),"युगल एक-दूसरे के हाथों को पकड़ते हैं।")</f>
        <v>युगल एक-दूसरे के हाथों को पकड़ते हैं।</v>
      </c>
    </row>
    <row r="7849">
      <c r="A7849" s="1" t="s">
        <v>7710</v>
      </c>
      <c r="B7849" s="2" t="str">
        <f>IFERROR(__xludf.DUMMYFUNCTION("GOOGLETRANSLATE(A7849,""en"",""hi"")"),"थ्रिलर फिल्म की मेरी दृष्टि!")</f>
        <v>थ्रिलर फिल्म की मेरी दृष्टि!</v>
      </c>
    </row>
    <row r="7850">
      <c r="A7850" s="1" t="s">
        <v>7711</v>
      </c>
      <c r="B7850" s="2" t="str">
        <f>IFERROR(__xludf.DUMMYFUNCTION("GOOGLETRANSLATE(A7850,""en"",""hi"")"),"एक घोंघा की गति की परिभाषा")</f>
        <v>एक घोंघा की गति की परिभाषा</v>
      </c>
    </row>
    <row r="7851">
      <c r="A7851" s="1" t="s">
        <v>7712</v>
      </c>
      <c r="B7851" s="2" t="str">
        <f>IFERROR(__xludf.DUMMYFUNCTION("GOOGLETRANSLATE(A7851,""en"",""hi"")"),"गाय में एक हरे घास के मैदान पर चराई")</f>
        <v>गाय में एक हरे घास के मैदान पर चराई</v>
      </c>
    </row>
    <row r="7852">
      <c r="A7852" s="1" t="s">
        <v>7713</v>
      </c>
      <c r="B7852" s="2" t="str">
        <f>IFERROR(__xludf.DUMMYFUNCTION("GOOGLETRANSLATE(A7852,""en"",""hi"")"),"गिरावट के कई बैग")</f>
        <v>गिरावट के कई बैग</v>
      </c>
    </row>
    <row r="7853">
      <c r="A7853" s="1" t="s">
        <v>7714</v>
      </c>
      <c r="B7853" s="2" t="str">
        <f>IFERROR(__xludf.DUMMYFUNCTION("GOOGLETRANSLATE(A7853,""en"",""hi"")"),"लहरें रेत पर लुढ़क गईं")</f>
        <v>लहरें रेत पर लुढ़क गईं</v>
      </c>
    </row>
    <row r="7854">
      <c r="A7854" s="1" t="s">
        <v>7715</v>
      </c>
      <c r="B7854" s="2" t="str">
        <f>IFERROR(__xludf.DUMMYFUNCTION("GOOGLETRANSLATE(A7854,""en"",""hi"")"),"सादे पर एक सिल्हूट बाओबाब पेड़ के खिलाफ बादलों का अद्भुत समय चूक शॉट।")</f>
        <v>सादे पर एक सिल्हूट बाओबाब पेड़ के खिलाफ बादलों का अद्भुत समय चूक शॉट।</v>
      </c>
    </row>
    <row r="7855">
      <c r="A7855" s="1" t="s">
        <v>7716</v>
      </c>
      <c r="B7855" s="2" t="str">
        <f>IFERROR(__xludf.DUMMYFUNCTION("GOOGLETRANSLATE(A7855,""en"",""hi"")"),"आधुनिक पतली रेखा शैली में प्यार का सेट।")</f>
        <v>आधुनिक पतली रेखा शैली में प्यार का सेट।</v>
      </c>
    </row>
    <row r="7856">
      <c r="A7856" s="1" t="s">
        <v>7717</v>
      </c>
      <c r="B7856" s="2" t="str">
        <f>IFERROR(__xludf.DUMMYFUNCTION("GOOGLETRANSLATE(A7856,""en"",""hi"")"),"एक कोहरे के दौरान एक पहाड़ी क्षेत्र में बर्फ से ढके पेड़")</f>
        <v>एक कोहरे के दौरान एक पहाड़ी क्षेत्र में बर्फ से ढके पेड़</v>
      </c>
    </row>
    <row r="7857">
      <c r="A7857" s="1" t="s">
        <v>7718</v>
      </c>
      <c r="B7857" s="2" t="str">
        <f>IFERROR(__xludf.DUMMYFUNCTION("GOOGLETRANSLATE(A7857,""en"",""hi"")"),"पॉप कलाकार त्यौहार के दिन मंच पर प्रदर्शन करता है")</f>
        <v>पॉप कलाकार त्यौहार के दिन मंच पर प्रदर्शन करता है</v>
      </c>
    </row>
    <row r="7858">
      <c r="A7858" s="1" t="s">
        <v>7719</v>
      </c>
      <c r="B7858" s="2" t="str">
        <f>IFERROR(__xludf.DUMMYFUNCTION("GOOGLETRANSLATE(A7858,""en"",""hi"")"),"पानी एक घोड़े के नीचे से चला जाता है।")</f>
        <v>पानी एक घोड़े के नीचे से चला जाता है।</v>
      </c>
    </row>
    <row r="7859">
      <c r="A7859" s="1" t="s">
        <v>7720</v>
      </c>
      <c r="B7859" s="2" t="str">
        <f>IFERROR(__xludf.DUMMYFUNCTION("GOOGLETRANSLATE(A7859,""en"",""hi"")"),"खिलाड़ी मैच के अंत में अपने समर्थकों को स्वीकार करते हैं।")</f>
        <v>खिलाड़ी मैच के अंत में अपने समर्थकों को स्वीकार करते हैं।</v>
      </c>
    </row>
    <row r="7860">
      <c r="A7860" s="1" t="s">
        <v>7721</v>
      </c>
      <c r="B7860" s="2" t="str">
        <f>IFERROR(__xludf.DUMMYFUNCTION("GOOGLETRANSLATE(A7860,""en"",""hi"")"),"पॉप कलाकार ने अपना नया एल्बम लॉन्च किया")</f>
        <v>पॉप कलाकार ने अपना नया एल्बम लॉन्च किया</v>
      </c>
    </row>
    <row r="7861">
      <c r="A7861" s="1" t="s">
        <v>7722</v>
      </c>
      <c r="B7861" s="2" t="str">
        <f>IFERROR(__xludf.DUMMYFUNCTION("GOOGLETRANSLATE(A7861,""en"",""hi"")"),"अभिनेता लॉस एंजिल्स प्रीमियर में भाग लेता है।")</f>
        <v>अभिनेता लॉस एंजिल्स प्रीमियर में भाग लेता है।</v>
      </c>
    </row>
    <row r="7862">
      <c r="A7862" s="1" t="s">
        <v>7723</v>
      </c>
      <c r="B7862" s="2" t="str">
        <f>IFERROR(__xludf.DUMMYFUNCTION("GOOGLETRANSLATE(A7862,""en"",""hi"")"),"शेर और शेरनी खड़े, क्षेत्र में शिकार की तलाश में")</f>
        <v>शेर और शेरनी खड़े, क्षेत्र में शिकार की तलाश में</v>
      </c>
    </row>
    <row r="7863">
      <c r="A7863" s="1" t="s">
        <v>7724</v>
      </c>
      <c r="B7863" s="2" t="str">
        <f>IFERROR(__xludf.DUMMYFUNCTION("GOOGLETRANSLATE(A7863,""en"",""hi"")"),"संगठन नेता पहले खंड के लिए एक प्रेस पूर्वावलोकन और उद्घाटन समारोह में भाग लेता है।")</f>
        <v>संगठन नेता पहले खंड के लिए एक प्रेस पूर्वावलोकन और उद्घाटन समारोह में भाग लेता है।</v>
      </c>
    </row>
    <row r="7864">
      <c r="A7864" s="1" t="s">
        <v>7725</v>
      </c>
      <c r="B7864" s="2" t="str">
        <f>IFERROR(__xludf.DUMMYFUNCTION("GOOGLETRANSLATE(A7864,""en"",""hi"")"),"चर्च में व्यक्ति कांच की खिड़कियां थीं")</f>
        <v>चर्च में व्यक्ति कांच की खिड़कियां थीं</v>
      </c>
    </row>
    <row r="7865">
      <c r="A7865" s="1" t="s">
        <v>7726</v>
      </c>
      <c r="B7865" s="2" t="str">
        <f>IFERROR(__xludf.DUMMYFUNCTION("GOOGLETRANSLATE(A7865,""en"",""hi"")"),"ऊब गया और खुद का एक चित्र करने का फैसला किया।")</f>
        <v>ऊब गया और खुद का एक चित्र करने का फैसला किया।</v>
      </c>
    </row>
    <row r="7866">
      <c r="A7866" s="1" t="s">
        <v>7727</v>
      </c>
      <c r="B7866" s="2" t="str">
        <f>IFERROR(__xludf.DUMMYFUNCTION("GOOGLETRANSLATE(A7866,""en"",""hi"")"),"वॉलपेपर में साफ़ पानी - प्रकृति वॉलपेपर - #")</f>
        <v>वॉलपेपर में साफ़ पानी - प्रकृति वॉलपेपर - #</v>
      </c>
    </row>
    <row r="7867">
      <c r="A7867" s="1" t="s">
        <v>7728</v>
      </c>
      <c r="B7867" s="2" t="str">
        <f>IFERROR(__xludf.DUMMYFUNCTION("GOOGLETRANSLATE(A7867,""en"",""hi"")"),"कारें तेजी से और धीमी गति से आप खरीद सकते हैं")</f>
        <v>कारें तेजी से और धीमी गति से आप खरीद सकते हैं</v>
      </c>
    </row>
    <row r="7868">
      <c r="A7868" s="1" t="s">
        <v>220</v>
      </c>
      <c r="B7868" s="2" t="str">
        <f>IFERROR(__xludf.DUMMYFUNCTION("GOOGLETRANSLATE(A7868,""en"",""hi"")"),"अभिनेता प्रीमियर पर आता है")</f>
        <v>अभिनेता प्रीमियर पर आता है</v>
      </c>
    </row>
    <row r="7869">
      <c r="A7869" s="1" t="s">
        <v>7729</v>
      </c>
      <c r="B7869" s="2" t="str">
        <f>IFERROR(__xludf.DUMMYFUNCTION("GOOGLETRANSLATE(A7869,""en"",""hi"")"),"एक ग्रीष्म अकादमिक कार्यक्रम के लिए पोस्टर डिजाइन")</f>
        <v>एक ग्रीष्म अकादमिक कार्यक्रम के लिए पोस्टर डिजाइन</v>
      </c>
    </row>
    <row r="7870">
      <c r="A7870" s="1" t="s">
        <v>7730</v>
      </c>
      <c r="B7870" s="2" t="str">
        <f>IFERROR(__xludf.DUMMYFUNCTION("GOOGLETRANSLATE(A7870,""en"",""hi"")"),"दुखद आदमी अकेला और सागर के सामने बेताब महसूस कर रहा है")</f>
        <v>दुखद आदमी अकेला और सागर के सामने बेताब महसूस कर रहा है</v>
      </c>
    </row>
    <row r="7871">
      <c r="A7871" s="1" t="s">
        <v>7731</v>
      </c>
      <c r="B7871" s="2" t="str">
        <f>IFERROR(__xludf.DUMMYFUNCTION("GOOGLETRANSLATE(A7871,""en"",""hi"")"),"एक सफेद कपड़े के साथ रखी गई तालिका")</f>
        <v>एक सफेद कपड़े के साथ रखी गई तालिका</v>
      </c>
    </row>
    <row r="7872">
      <c r="A7872" s="1" t="s">
        <v>7732</v>
      </c>
      <c r="B7872" s="2" t="str">
        <f>IFERROR(__xludf.DUMMYFUNCTION("GOOGLETRANSLATE(A7872,""en"",""hi"")"),"शुक्रवार, अक्टूबर को कार्रवाई के दौरान चौथी तिमाही में व्यक्ति फुटबॉल खिलाड़ी द्वारा बर्खास्त कर दिया जाता है।")</f>
        <v>शुक्रवार, अक्टूबर को कार्रवाई के दौरान चौथी तिमाही में व्यक्ति फुटबॉल खिलाड़ी द्वारा बर्खास्त कर दिया जाता है।</v>
      </c>
    </row>
    <row r="7873">
      <c r="A7873" s="1" t="s">
        <v>7733</v>
      </c>
      <c r="B7873" s="2" t="str">
        <f>IFERROR(__xludf.DUMMYFUNCTION("GOOGLETRANSLATE(A7873,""en"",""hi"")"),"सड़क पर कार से देखें")</f>
        <v>सड़क पर कार से देखें</v>
      </c>
    </row>
    <row r="7874">
      <c r="A7874" s="1" t="s">
        <v>7734</v>
      </c>
      <c r="B7874" s="2" t="str">
        <f>IFERROR(__xludf.DUMMYFUNCTION("GOOGLETRANSLATE(A7874,""en"",""hi"")"),"लोग एक बोनफायर के आसपास कैम्पिंग")</f>
        <v>लोग एक बोनफायर के आसपास कैम्पिंग</v>
      </c>
    </row>
    <row r="7875">
      <c r="A7875" s="1" t="s">
        <v>7735</v>
      </c>
      <c r="B7875" s="2" t="str">
        <f>IFERROR(__xludf.DUMMYFUNCTION("GOOGLETRANSLATE(A7875,""en"",""hi"")"),"एक सफेद पृष्ठभूमि पर हीरे के साथ 3 डी चित्रण सफेद सोने या चांदी पारंपरिक सगाई की अंगूठी")</f>
        <v>एक सफेद पृष्ठभूमि पर हीरे के साथ 3 डी चित्रण सफेद सोने या चांदी पारंपरिक सगाई की अंगूठी</v>
      </c>
    </row>
    <row r="7876">
      <c r="A7876" s="1" t="s">
        <v>7736</v>
      </c>
      <c r="B7876" s="2" t="str">
        <f>IFERROR(__xludf.DUMMYFUNCTION("GOOGLETRANSLATE(A7876,""en"",""hi"")"),"झील के गोदी पर नाव टाई")</f>
        <v>झील के गोदी पर नाव टाई</v>
      </c>
    </row>
    <row r="7877">
      <c r="A7877" s="1" t="s">
        <v>7737</v>
      </c>
      <c r="B7877" s="2" t="str">
        <f>IFERROR(__xludf.DUMMYFUNCTION("GOOGLETRANSLATE(A7877,""en"",""hi"")"),"कटिंग बोर्ड पर कटा हुआ केला")</f>
        <v>कटिंग बोर्ड पर कटा हुआ केला</v>
      </c>
    </row>
    <row r="7878">
      <c r="A7878" s="1" t="s">
        <v>7738</v>
      </c>
      <c r="B7878" s="2" t="str">
        <f>IFERROR(__xludf.DUMMYFUNCTION("GOOGLETRANSLATE(A7878,""en"",""hi"")"),"गाँव के पश्चिम की ओर कॉटेज।")</f>
        <v>गाँव के पश्चिम की ओर कॉटेज।</v>
      </c>
    </row>
    <row r="7879">
      <c r="A7879" s="1" t="s">
        <v>7739</v>
      </c>
      <c r="B7879" s="2" t="str">
        <f>IFERROR(__xludf.DUMMYFUNCTION("GOOGLETRANSLATE(A7879,""en"",""hi"")"),"एक हंटर की पाइप, संभवतः व्यक्ति द्वारा।")</f>
        <v>एक हंटर की पाइप, संभवतः व्यक्ति द्वारा।</v>
      </c>
    </row>
    <row r="7880">
      <c r="A7880" s="1" t="s">
        <v>7740</v>
      </c>
      <c r="B7880" s="2" t="str">
        <f>IFERROR(__xludf.DUMMYFUNCTION("GOOGLETRANSLATE(A7880,""en"",""hi"")"),"डॉलर के बिलों के ढेर पर एक सफेद कंप्यूटर माउस और कॉर्ड")</f>
        <v>डॉलर के बिलों के ढेर पर एक सफेद कंप्यूटर माउस और कॉर्ड</v>
      </c>
    </row>
    <row r="7881">
      <c r="A7881" s="1" t="s">
        <v>7741</v>
      </c>
      <c r="B7881" s="2" t="str">
        <f>IFERROR(__xludf.DUMMYFUNCTION("GOOGLETRANSLATE(A7881,""en"",""hi"")"),"चारों ओर और एक बारबेक्यू ग्रिल पर विभिन्न मीट")</f>
        <v>चारों ओर और एक बारबेक्यू ग्रिल पर विभिन्न मीट</v>
      </c>
    </row>
    <row r="7882">
      <c r="A7882" s="1" t="s">
        <v>7742</v>
      </c>
      <c r="B7882" s="2" t="str">
        <f>IFERROR(__xludf.DUMMYFUNCTION("GOOGLETRANSLATE(A7882,""en"",""hi"")"),"फुटबॉल खिलाड़ी देश के खिलाफ एक फुटबॉल मैच के दौरान गेंद को पास करता है")</f>
        <v>फुटबॉल खिलाड़ी देश के खिलाफ एक फुटबॉल मैच के दौरान गेंद को पास करता है</v>
      </c>
    </row>
    <row r="7883">
      <c r="A7883" s="1" t="s">
        <v>7743</v>
      </c>
      <c r="B7883" s="2" t="str">
        <f>IFERROR(__xludf.DUMMYFUNCTION("GOOGLETRANSLATE(A7883,""en"",""hi"")"),"हवा में बहने वाले पेड़")</f>
        <v>हवा में बहने वाले पेड़</v>
      </c>
    </row>
    <row r="7884">
      <c r="A7884" s="1" t="s">
        <v>7744</v>
      </c>
      <c r="B7884" s="2" t="str">
        <f>IFERROR(__xludf.DUMMYFUNCTION("GOOGLETRANSLATE(A7884,""en"",""hi"")"),"क्राइम फिक्शन फिल्म में जाने वाली छोटी नाव पर चालक दल।")</f>
        <v>क्राइम फिक्शन फिल्म में जाने वाली छोटी नाव पर चालक दल।</v>
      </c>
    </row>
    <row r="7885">
      <c r="A7885" s="1" t="s">
        <v>7745</v>
      </c>
      <c r="B7885" s="2" t="str">
        <f>IFERROR(__xludf.DUMMYFUNCTION("GOOGLETRANSLATE(A7885,""en"",""hi"")"),"गार्ड, जिज्ञासु इशारे पर क्षितिज को देख रहे जैविक प्रजाति")</f>
        <v>गार्ड, जिज्ञासु इशारे पर क्षितिज को देख रहे जैविक प्रजाति</v>
      </c>
    </row>
    <row r="7886">
      <c r="A7886" s="1" t="s">
        <v>7746</v>
      </c>
      <c r="B7886" s="2" t="str">
        <f>IFERROR(__xludf.DUMMYFUNCTION("GOOGLETRANSLATE(A7886,""en"",""hi"")"),"सौंदर्य: आगामी अगली कड़ी में कॉमिक बुक कैरेक्टर खेलता है")</f>
        <v>सौंदर्य: आगामी अगली कड़ी में कॉमिक बुक कैरेक्टर खेलता है</v>
      </c>
    </row>
    <row r="7887">
      <c r="A7887" s="1" t="s">
        <v>7747</v>
      </c>
      <c r="B7887" s="2" t="str">
        <f>IFERROR(__xludf.DUMMYFUNCTION("GOOGLETRANSLATE(A7887,""en"",""hi"")"),"आइस हॉकी का प्रचार पोर्ट्रेट राइट विंगर")</f>
        <v>आइस हॉकी का प्रचार पोर्ट्रेट राइट विंगर</v>
      </c>
    </row>
    <row r="7888">
      <c r="A7888" s="1" t="s">
        <v>7748</v>
      </c>
      <c r="B7888" s="2" t="str">
        <f>IFERROR(__xludf.DUMMYFUNCTION("GOOGLETRANSLATE(A7888,""en"",""hi"")"),"घाटी से दूरी में माउंटेन रेंज देखी जाती है")</f>
        <v>घाटी से दूरी में माउंटेन रेंज देखी जाती है</v>
      </c>
    </row>
    <row r="7889">
      <c r="A7889" s="1" t="s">
        <v>7749</v>
      </c>
      <c r="B7889" s="2" t="str">
        <f>IFERROR(__xludf.DUMMYFUNCTION("GOOGLETRANSLATE(A7889,""en"",""hi"")"),"फिलहाल, भूमि नंगे है लेकिन कुछ बेंच और पेड़ों के लिए।")</f>
        <v>फिलहाल, भूमि नंगे है लेकिन कुछ बेंच और पेड़ों के लिए।</v>
      </c>
    </row>
    <row r="7890">
      <c r="A7890" s="1" t="s">
        <v>7750</v>
      </c>
      <c r="B7890" s="2" t="str">
        <f>IFERROR(__xludf.DUMMYFUNCTION("GOOGLETRANSLATE(A7890,""en"",""hi"")"),"नया कंकोर्स और शॉपिंग सेंटर")</f>
        <v>नया कंकोर्स और शॉपिंग सेंटर</v>
      </c>
    </row>
    <row r="7891">
      <c r="A7891" s="1" t="s">
        <v>7751</v>
      </c>
      <c r="B7891" s="2" t="str">
        <f>IFERROR(__xludf.DUMMYFUNCTION("GOOGLETRANSLATE(A7891,""en"",""hi"")"),"कई गर्म हवा के गुब्बारे के साथ सूर्यास्त की 3 डी एनीमेशन")</f>
        <v>कई गर्म हवा के गुब्बारे के साथ सूर्यास्त की 3 डी एनीमेशन</v>
      </c>
    </row>
    <row r="7892">
      <c r="A7892" s="1" t="s">
        <v>7752</v>
      </c>
      <c r="B7892" s="2" t="str">
        <f>IFERROR(__xludf.DUMMYFUNCTION("GOOGLETRANSLATE(A7892,""en"",""hi"")"),"डिनर टेबल पर दोस्तों")</f>
        <v>डिनर टेबल पर दोस्तों</v>
      </c>
    </row>
    <row r="7893">
      <c r="A7893" s="1" t="s">
        <v>7753</v>
      </c>
      <c r="B7893" s="2" t="str">
        <f>IFERROR(__xludf.DUMMYFUNCTION("GOOGLETRANSLATE(A7893,""en"",""hi"")"),"फ़ोन और टैबलेट के लिए सॉकर अद्भुत के अलावा, आप मुफ्त में पंच माई हेड भी डाउनलोड कर सकते हैं।")</f>
        <v>फ़ोन और टैबलेट के लिए सॉकर अद्भुत के अलावा, आप मुफ्त में पंच माई हेड भी डाउनलोड कर सकते हैं।</v>
      </c>
    </row>
    <row r="7894">
      <c r="A7894" s="1" t="s">
        <v>7754</v>
      </c>
      <c r="B7894" s="2" t="str">
        <f>IFERROR(__xludf.DUMMYFUNCTION("GOOGLETRANSLATE(A7894,""en"",""hi"")"),"जैविक जीनस एक पेड़ पर छोड़ देता है")</f>
        <v>जैविक जीनस एक पेड़ पर छोड़ देता है</v>
      </c>
    </row>
    <row r="7895">
      <c r="A7895" s="1" t="s">
        <v>7755</v>
      </c>
      <c r="B7895" s="2" t="str">
        <f>IFERROR(__xludf.DUMMYFUNCTION("GOOGLETRANSLATE(A7895,""en"",""hi"")"),"यह भारी धातु टी शर्ट नरम - बोली जाने वाली कलाकार के लिए विरोधाभासी है जो इसे बढ़ावा दे रहा है")</f>
        <v>यह भारी धातु टी शर्ट नरम - बोली जाने वाली कलाकार के लिए विरोधाभासी है जो इसे बढ़ावा दे रहा है</v>
      </c>
    </row>
    <row r="7896">
      <c r="A7896" s="1" t="s">
        <v>7756</v>
      </c>
      <c r="B7896" s="2" t="str">
        <f>IFERROR(__xludf.DUMMYFUNCTION("GOOGLETRANSLATE(A7896,""en"",""hi"")"),"इंडी रॉक कलाकार टैपिंग के साथ दिखाता है।")</f>
        <v>इंडी रॉक कलाकार टैपिंग के साथ दिखाता है।</v>
      </c>
    </row>
    <row r="7897">
      <c r="A7897" s="1" t="s">
        <v>7757</v>
      </c>
      <c r="B7897" s="2" t="str">
        <f>IFERROR(__xludf.DUMMYFUNCTION("GOOGLETRANSLATE(A7897,""en"",""hi"")"),"ओपन हाउस आपको शहर की चाबियाँ देता है")</f>
        <v>ओपन हाउस आपको शहर की चाबियाँ देता है</v>
      </c>
    </row>
    <row r="7898">
      <c r="A7898" s="1" t="s">
        <v>7758</v>
      </c>
      <c r="B7898" s="2" t="str">
        <f>IFERROR(__xludf.DUMMYFUNCTION("GOOGLETRANSLATE(A7898,""en"",""hi"")"),"बंदर बनाम फोटोग्राफर - फोटो का मालिक कौन है?")</f>
        <v>बंदर बनाम फोटोग्राफर - फोटो का मालिक कौन है?</v>
      </c>
    </row>
    <row r="7899">
      <c r="A7899" s="1" t="s">
        <v>7759</v>
      </c>
      <c r="B7899" s="2" t="str">
        <f>IFERROR(__xludf.DUMMYFUNCTION("GOOGLETRANSLATE(A7899,""en"",""hi"")"),"डीजे बजाना और एक नाइट क्लब में संगीत मिक्सिंग")</f>
        <v>डीजे बजाना और एक नाइट क्लब में संगीत मिक्सिंग</v>
      </c>
    </row>
    <row r="7900">
      <c r="A7900" s="1" t="s">
        <v>7760</v>
      </c>
      <c r="B7900" s="2" t="str">
        <f>IFERROR(__xludf.DUMMYFUNCTION("GOOGLETRANSLATE(A7900,""en"",""hi"")"),"कारोबार कार में ड्राइवर की सीट में बैठे और स्मार्टफोन पर टाइपिंग।")</f>
        <v>कारोबार कार में ड्राइवर की सीट में बैठे और स्मार्टफोन पर टाइपिंग।</v>
      </c>
    </row>
    <row r="7901">
      <c r="A7901" s="1" t="s">
        <v>7761</v>
      </c>
      <c r="B7901" s="2" t="str">
        <f>IFERROR(__xludf.DUMMYFUNCTION("GOOGLETRANSLATE(A7901,""en"",""hi"")"),"नाखून मैं खेल के लिए मिला")</f>
        <v>नाखून मैं खेल के लिए मिला</v>
      </c>
    </row>
    <row r="7902">
      <c r="A7902" s="1" t="s">
        <v>7762</v>
      </c>
      <c r="B7902" s="2" t="str">
        <f>IFERROR(__xludf.DUMMYFUNCTION("GOOGLETRANSLATE(A7902,""en"",""hi"")"),"दूसरी मंजिल पर बेडरूम।")</f>
        <v>दूसरी मंजिल पर बेडरूम।</v>
      </c>
    </row>
    <row r="7903">
      <c r="A7903" s="1" t="s">
        <v>7763</v>
      </c>
      <c r="B7903" s="2" t="str">
        <f>IFERROR(__xludf.DUMMYFUNCTION("GOOGLETRANSLATE(A7903,""en"",""hi"")"),"एक उष्णकटिबंधीय द्वीप पर रेत में शिलालेख")</f>
        <v>एक उष्णकटिबंधीय द्वीप पर रेत में शिलालेख</v>
      </c>
    </row>
    <row r="7904">
      <c r="A7904" s="1" t="s">
        <v>7764</v>
      </c>
      <c r="B7904" s="2" t="str">
        <f>IFERROR(__xludf.DUMMYFUNCTION("GOOGLETRANSLATE(A7904,""en"",""hi"")"),"सार्वजनिक घर, सबसे पुराना")</f>
        <v>सार्वजनिक घर, सबसे पुराना</v>
      </c>
    </row>
    <row r="7905">
      <c r="A7905" s="1" t="s">
        <v>7765</v>
      </c>
      <c r="B7905" s="2" t="str">
        <f>IFERROR(__xludf.DUMMYFUNCTION("GOOGLETRANSLATE(A7905,""en"",""hi"")"),"मुख्य सड़क के साथ चर्च का एक और दृश्य।")</f>
        <v>मुख्य सड़क के साथ चर्च का एक और दृश्य।</v>
      </c>
    </row>
    <row r="7906">
      <c r="A7906" s="1" t="s">
        <v>7766</v>
      </c>
      <c r="B7906" s="2" t="str">
        <f>IFERROR(__xludf.DUMMYFUNCTION("GOOGLETRANSLATE(A7906,""en"",""hi"")"),"एक बड़ी छत वाला एक बड़ा घर")</f>
        <v>एक बड़ी छत वाला एक बड़ा घर</v>
      </c>
    </row>
    <row r="7907">
      <c r="A7907" s="1" t="s">
        <v>7767</v>
      </c>
      <c r="B7907" s="2" t="str">
        <f>IFERROR(__xludf.DUMMYFUNCTION("GOOGLETRANSLATE(A7907,""en"",""hi"")"),"एक महिला का एक सिल्हूट एक सफेद पृष्ठभूमि के खिलाफ अपनी बाहों को उठा रहा है")</f>
        <v>एक महिला का एक सिल्हूट एक सफेद पृष्ठभूमि के खिलाफ अपनी बाहों को उठा रहा है</v>
      </c>
    </row>
    <row r="7908">
      <c r="A7908" s="1" t="s">
        <v>7768</v>
      </c>
      <c r="B7908" s="2" t="str">
        <f>IFERROR(__xludf.DUMMYFUNCTION("GOOGLETRANSLATE(A7908,""en"",""hi"")"),"नीचे की ओर से एक दृश्य")</f>
        <v>नीचे की ओर से एक दृश्य</v>
      </c>
    </row>
    <row r="7909">
      <c r="A7909" s="1" t="s">
        <v>7769</v>
      </c>
      <c r="B7909" s="2" t="str">
        <f>IFERROR(__xludf.DUMMYFUNCTION("GOOGLETRANSLATE(A7909,""en"",""hi"")"),"सफेद पृष्ठभूमि पर एक महिला का वेक्टर सिल्हूट।")</f>
        <v>सफेद पृष्ठभूमि पर एक महिला का वेक्टर सिल्हूट।</v>
      </c>
    </row>
    <row r="7910">
      <c r="A7910" s="1" t="s">
        <v>7770</v>
      </c>
      <c r="B7910" s="2" t="str">
        <f>IFERROR(__xludf.DUMMYFUNCTION("GOOGLETRANSLATE(A7910,""en"",""hi"")"),"एक मॉडल घर में देखा गया रसोई।")</f>
        <v>एक मॉडल घर में देखा गया रसोई।</v>
      </c>
    </row>
    <row r="7911">
      <c r="A7911" s="1" t="s">
        <v>7771</v>
      </c>
      <c r="B7911" s="2" t="str">
        <f>IFERROR(__xludf.DUMMYFUNCTION("GOOGLETRANSLATE(A7911,""en"",""hi"")"),"फ्लैट शैली में बने घड़ी का वेक्टर चित्रण")</f>
        <v>फ्लैट शैली में बने घड़ी का वेक्टर चित्रण</v>
      </c>
    </row>
    <row r="7912">
      <c r="A7912" s="1" t="s">
        <v>7772</v>
      </c>
      <c r="B7912" s="2" t="str">
        <f>IFERROR(__xludf.DUMMYFUNCTION("GOOGLETRANSLATE(A7912,""en"",""hi"")"),"एक फ्रॉस्टी डे के साथ सुंदर महिला खुश।")</f>
        <v>एक फ्रॉस्टी डे के साथ सुंदर महिला खुश।</v>
      </c>
    </row>
    <row r="7913">
      <c r="A7913" s="1" t="s">
        <v>7773</v>
      </c>
      <c r="B7913" s="2" t="str">
        <f>IFERROR(__xludf.DUMMYFUNCTION("GOOGLETRANSLATE(A7913,""en"",""hi"")"),"किशोर सनी ग्रीष्मकालीन दिवस स्टॉक फोटो के दौरान खेल के मैदान पर बास्केटबॉल खेल खेलते हैं")</f>
        <v>किशोर सनी ग्रीष्मकालीन दिवस स्टॉक फोटो के दौरान खेल के मैदान पर बास्केटबॉल खेल खेलते हैं</v>
      </c>
    </row>
    <row r="7914">
      <c r="A7914" s="1" t="s">
        <v>7774</v>
      </c>
      <c r="B7914" s="2" t="str">
        <f>IFERROR(__xludf.DUMMYFUNCTION("GOOGLETRANSLATE(A7914,""en"",""hi"")"),"कभी एक गुरुत्वाकर्षण किराए पर लेना चाहते हैं - घर को परिभाषित करना? अब आप एक रात केवल $ 575 के लिए कर सकते हैं।")</f>
        <v>कभी एक गुरुत्वाकर्षण किराए पर लेना चाहते हैं - घर को परिभाषित करना? अब आप एक रात केवल $ 575 के लिए कर सकते हैं।</v>
      </c>
    </row>
    <row r="7915">
      <c r="A7915" s="1" t="s">
        <v>7775</v>
      </c>
      <c r="B7915" s="2" t="str">
        <f>IFERROR(__xludf.DUMMYFUNCTION("GOOGLETRANSLATE(A7915,""en"",""hi"")"),"एक भाप इंजन से नियंत्रण और कैब")</f>
        <v>एक भाप इंजन से नियंत्रण और कैब</v>
      </c>
    </row>
    <row r="7916">
      <c r="A7916" s="1" t="s">
        <v>7776</v>
      </c>
      <c r="B7916" s="2" t="str">
        <f>IFERROR(__xludf.DUMMYFUNCTION("GOOGLETRANSLATE(A7916,""en"",""hi"")"),"सलाद की एक प्लेट के साथ एक उदासीन किशोरी")</f>
        <v>सलाद की एक प्लेट के साथ एक उदासीन किशोरी</v>
      </c>
    </row>
    <row r="7917">
      <c r="A7917" s="1" t="s">
        <v>7777</v>
      </c>
      <c r="B7917" s="2" t="str">
        <f>IFERROR(__xludf.DUMMYFUNCTION("GOOGLETRANSLATE(A7917,""en"",""hi"")"),"एक पुराने, प्रयुक्त ट्रेन के दरवाजे की अंधेरा, चिपकने वाली लकड़ी।")</f>
        <v>एक पुराने, प्रयुक्त ट्रेन के दरवाजे की अंधेरा, चिपकने वाली लकड़ी।</v>
      </c>
    </row>
    <row r="7918">
      <c r="A7918" s="1" t="s">
        <v>7778</v>
      </c>
      <c r="B7918" s="2" t="str">
        <f>IFERROR(__xludf.DUMMYFUNCTION("GOOGLETRANSLATE(A7918,""en"",""hi"")"),"राहत, सभी राजधानियों और प्रमुख शहरों के साथ बड़े विस्तृत राजनीतिक मानचित्र।")</f>
        <v>राहत, सभी राजधानियों और प्रमुख शहरों के साथ बड़े विस्तृत राजनीतिक मानचित्र।</v>
      </c>
    </row>
    <row r="7919">
      <c r="A7919" s="1" t="s">
        <v>7779</v>
      </c>
      <c r="B7919" s="2" t="str">
        <f>IFERROR(__xludf.DUMMYFUNCTION("GOOGLETRANSLATE(A7919,""en"",""hi"")"),"एक महिला की संसद, व्यक्ति द्वारा भित्तिचित्र का अनावरण किया गया था।")</f>
        <v>एक महिला की संसद, व्यक्ति द्वारा भित्तिचित्र का अनावरण किया गया था।</v>
      </c>
    </row>
    <row r="7920">
      <c r="A7920" s="1" t="s">
        <v>7780</v>
      </c>
      <c r="B7920" s="2" t="str">
        <f>IFERROR(__xludf.DUMMYFUNCTION("GOOGLETRANSLATE(A7920,""en"",""hi"")"),"प्रशंसकों, व्यक्ति, व्यक्ति, और मुझे फुटबॉल खेल में")</f>
        <v>प्रशंसकों, व्यक्ति, व्यक्ति, और मुझे फुटबॉल खेल में</v>
      </c>
    </row>
    <row r="7921">
      <c r="A7921" s="1" t="s">
        <v>7781</v>
      </c>
      <c r="B7921" s="2" t="str">
        <f>IFERROR(__xludf.DUMMYFUNCTION("GOOGLETRANSLATE(A7921,""en"",""hi"")"),"खुले महासागर में सार्डिन पर भोजन करने वाला व्यक्ति")</f>
        <v>खुले महासागर में सार्डिन पर भोजन करने वाला व्यक्ति</v>
      </c>
    </row>
    <row r="7922">
      <c r="A7922" s="1" t="s">
        <v>7782</v>
      </c>
      <c r="B7922" s="2" t="str">
        <f>IFERROR(__xludf.DUMMYFUNCTION("GOOGLETRANSLATE(A7922,""en"",""hi"")"),"सफेद घोड़ों की एक जोड़ी चराई")</f>
        <v>सफेद घोड़ों की एक जोड़ी चराई</v>
      </c>
    </row>
    <row r="7923">
      <c r="A7923" s="1" t="s">
        <v>7783</v>
      </c>
      <c r="B7923" s="2" t="str">
        <f>IFERROR(__xludf.DUMMYFUNCTION("GOOGLETRANSLATE(A7923,""en"",""hi"")"),"लॉबी में ornate arched ceilings")</f>
        <v>लॉबी में ornate arched ceilings</v>
      </c>
    </row>
    <row r="7924">
      <c r="A7924" s="1" t="s">
        <v>7784</v>
      </c>
      <c r="B7924" s="2" t="str">
        <f>IFERROR(__xludf.DUMMYFUNCTION("GOOGLETRANSLATE(A7924,""en"",""hi"")"),"क्रीम पनीर के साथ एक रोटी के करीब")</f>
        <v>क्रीम पनीर के साथ एक रोटी के करीब</v>
      </c>
    </row>
    <row r="7925">
      <c r="A7925" s="1" t="s">
        <v>7785</v>
      </c>
      <c r="B7925" s="2" t="str">
        <f>IFERROR(__xludf.DUMMYFUNCTION("GOOGLETRANSLATE(A7925,""en"",""hi"")"),"सर्दियों के मौसम फैशन शो में रैंप चलने वाले अभिनेता")</f>
        <v>सर्दियों के मौसम फैशन शो में रैंप चलने वाले अभिनेता</v>
      </c>
    </row>
    <row r="7926">
      <c r="A7926" s="1" t="s">
        <v>7786</v>
      </c>
      <c r="B7926" s="2" t="str">
        <f>IFERROR(__xludf.DUMMYFUNCTION("GOOGLETRANSLATE(A7926,""en"",""hi"")"),"इस गाउन के शीर्ष तन और सिल्हूट के लिए स्टार के लिए कुछ भी नहीं है")</f>
        <v>इस गाउन के शीर्ष तन और सिल्हूट के लिए स्टार के लिए कुछ भी नहीं है</v>
      </c>
    </row>
    <row r="7927">
      <c r="A7927" s="1" t="s">
        <v>7787</v>
      </c>
      <c r="B7927" s="2" t="str">
        <f>IFERROR(__xludf.DUMMYFUNCTION("GOOGLETRANSLATE(A7927,""en"",""hi"")"),"भवन के सामने बगीचे।")</f>
        <v>भवन के सामने बगीचे।</v>
      </c>
    </row>
    <row r="7928">
      <c r="A7928" s="1" t="s">
        <v>7788</v>
      </c>
      <c r="B7928" s="2" t="str">
        <f>IFERROR(__xludf.DUMMYFUNCTION("GOOGLETRANSLATE(A7928,""en"",""hi"")"),"वह 56 है और वह 33 है: हालांकि उनके पास मंच पर अच्छी तरह से क्लिक किया गया है; यहां उन्हें अपने लॉन्च में देखा जाता है")</f>
        <v>वह 56 है और वह 33 है: हालांकि उनके पास मंच पर अच्छी तरह से क्लिक किया गया है; यहां उन्हें अपने लॉन्च में देखा जाता है</v>
      </c>
    </row>
    <row r="7929">
      <c r="A7929" s="1" t="s">
        <v>7789</v>
      </c>
      <c r="B7929" s="2" t="str">
        <f>IFERROR(__xludf.DUMMYFUNCTION("GOOGLETRANSLATE(A7929,""en"",""hi"")"),"शीर्ष पर एक रूप और बाहों के सिरों पर फूल।")</f>
        <v>शीर्ष पर एक रूप और बाहों के सिरों पर फूल।</v>
      </c>
    </row>
    <row r="7930">
      <c r="A7930" s="1" t="s">
        <v>7790</v>
      </c>
      <c r="B7930" s="2" t="str">
        <f>IFERROR(__xludf.DUMMYFUNCTION("GOOGLETRANSLATE(A7930,""en"",""hi"")"),"एक पर्णपाती पेड़ पर पीले फूल")</f>
        <v>एक पर्णपाती पेड़ पर पीले फूल</v>
      </c>
    </row>
    <row r="7931">
      <c r="A7931" s="1" t="s">
        <v>7791</v>
      </c>
      <c r="B7931" s="2" t="str">
        <f>IFERROR(__xludf.DUMMYFUNCTION("GOOGLETRANSLATE(A7931,""en"",""hi"")"),"अभिनेता व्यक्ति पर उत्सव में व्यक्ति में भाग लेता है।")</f>
        <v>अभिनेता व्यक्ति पर उत्सव में व्यक्ति में भाग लेता है।</v>
      </c>
    </row>
    <row r="7932">
      <c r="A7932" s="1" t="s">
        <v>7792</v>
      </c>
      <c r="B7932" s="2" t="str">
        <f>IFERROR(__xludf.DUMMYFUNCTION("GOOGLETRANSLATE(A7932,""en"",""hi"")"),"बादलों और दिलों की पृष्ठभूमि पर एक धनुष के साथ व्यक्ति")</f>
        <v>बादलों और दिलों की पृष्ठभूमि पर एक धनुष के साथ व्यक्ति</v>
      </c>
    </row>
    <row r="7933">
      <c r="A7933" s="1" t="s">
        <v>7793</v>
      </c>
      <c r="B7933" s="2" t="str">
        <f>IFERROR(__xludf.DUMMYFUNCTION("GOOGLETRANSLATE(A7933,""en"",""hi"")"),"पहली बार पार्किंग के लिए निवासियों को चार्ज करने के लिए")</f>
        <v>पहली बार पार्किंग के लिए निवासियों को चार्ज करने के लिए</v>
      </c>
    </row>
    <row r="7934">
      <c r="A7934" s="1" t="s">
        <v>7794</v>
      </c>
      <c r="B7934" s="2" t="str">
        <f>IFERROR(__xludf.DUMMYFUNCTION("GOOGLETRANSLATE(A7934,""en"",""hi"")"),"घर द्वारा संयंत्र")</f>
        <v>घर द्वारा संयंत्र</v>
      </c>
    </row>
    <row r="7935">
      <c r="A7935" s="1" t="s">
        <v>7795</v>
      </c>
      <c r="B7935" s="2" t="str">
        <f>IFERROR(__xludf.DUMMYFUNCTION("GOOGLETRANSLATE(A7935,""en"",""hi"")"),"सूर्य में मज़ा: जोड़े ने सूरज में बहुत अधिक समय के बाद अपनी जली हुई नाक की एक तस्वीर साझा की")</f>
        <v>सूर्य में मज़ा: जोड़े ने सूरज में बहुत अधिक समय के बाद अपनी जली हुई नाक की एक तस्वीर साझा की</v>
      </c>
    </row>
    <row r="7936">
      <c r="A7936" s="1" t="s">
        <v>2107</v>
      </c>
      <c r="B7936" s="2" t="str">
        <f>IFERROR(__xludf.DUMMYFUNCTION("GOOGLETRANSLATE(A7936,""en"",""hi"")"),"कला ब्रश एक्रिलिक स्ट्रोक पेंट अमूर्त बनावट पृष्ठभूमि वेक्टर चित्रण पर हस्ताक्षर विशेष प्रस्ताव% बंद करें।")</f>
        <v>कला ब्रश एक्रिलिक स्ट्रोक पेंट अमूर्त बनावट पृष्ठभूमि वेक्टर चित्रण पर हस्ताक्षर विशेष प्रस्ताव% बंद करें।</v>
      </c>
    </row>
    <row r="7937">
      <c r="A7937" s="1" t="s">
        <v>7796</v>
      </c>
      <c r="B7937" s="2" t="str">
        <f>IFERROR(__xludf.DUMMYFUNCTION("GOOGLETRANSLATE(A7937,""en"",""hi"")"),"कार में एक गौरवशाली गर्म धूप दिन पर ग्रामीण इलाकों के माध्यम से ड्राइव")</f>
        <v>कार में एक गौरवशाली गर्म धूप दिन पर ग्रामीण इलाकों के माध्यम से ड्राइव</v>
      </c>
    </row>
    <row r="7938">
      <c r="A7938" s="1" t="s">
        <v>7797</v>
      </c>
      <c r="B7938" s="2" t="str">
        <f>IFERROR(__xludf.DUMMYFUNCTION("GOOGLETRANSLATE(A7938,""en"",""hi"")"),"अमेरिकी राज्य मैं प्यार करने के लिए उपयोग करता हूं और बस इस पुल पर चुपचाप बैठता हूं")</f>
        <v>अमेरिकी राज्य मैं प्यार करने के लिए उपयोग करता हूं और बस इस पुल पर चुपचाप बैठता हूं</v>
      </c>
    </row>
    <row r="7939">
      <c r="A7939" s="1" t="s">
        <v>7798</v>
      </c>
      <c r="B7939" s="2" t="str">
        <f>IFERROR(__xludf.DUMMYFUNCTION("GOOGLETRANSLATE(A7939,""en"",""hi"")"),"व्यक्तिगत देखभाल के लिए अपने फार्मासिस्ट के साथ एक रिश्ता बनाएं।")</f>
        <v>व्यक्तिगत देखभाल के लिए अपने फार्मासिस्ट के साथ एक रिश्ता बनाएं।</v>
      </c>
    </row>
    <row r="7940">
      <c r="A7940" s="1" t="s">
        <v>7799</v>
      </c>
      <c r="B7940" s="2" t="str">
        <f>IFERROR(__xludf.DUMMYFUNCTION("GOOGLETRANSLATE(A7940,""en"",""hi"")"),"पेड़ों के साथ एक लंबा धातु क्रूसिफिक्स और गोल्डन आवर में कुछ कोहरे")</f>
        <v>पेड़ों के साथ एक लंबा धातु क्रूसिफिक्स और गोल्डन आवर में कुछ कोहरे</v>
      </c>
    </row>
    <row r="7941">
      <c r="A7941" s="1" t="s">
        <v>7800</v>
      </c>
      <c r="B7941" s="2" t="str">
        <f>IFERROR(__xludf.DUMMYFUNCTION("GOOGLETRANSLATE(A7941,""en"",""hi"")"),"अभिनेता वैश्विक प्रीमियर में भाग लेते हैं।")</f>
        <v>अभिनेता वैश्विक प्रीमियर में भाग लेते हैं।</v>
      </c>
    </row>
    <row r="7942">
      <c r="A7942" s="1" t="s">
        <v>7801</v>
      </c>
      <c r="B7942" s="2" t="str">
        <f>IFERROR(__xludf.DUMMYFUNCTION("GOOGLETRANSLATE(A7942,""en"",""hi"")"),"अभिनेता पुरस्कार पार्टी में भाग लेते हैं")</f>
        <v>अभिनेता पुरस्कार पार्टी में भाग लेते हैं</v>
      </c>
    </row>
    <row r="7943">
      <c r="A7943" s="1" t="s">
        <v>7802</v>
      </c>
      <c r="B7943" s="2" t="str">
        <f>IFERROR(__xludf.DUMMYFUNCTION("GOOGLETRANSLATE(A7943,""en"",""hi"")"),"क्योंकि आपकी आंखें हमेशा ईमानदार होती हैं।")</f>
        <v>क्योंकि आपकी आंखें हमेशा ईमानदार होती हैं।</v>
      </c>
    </row>
    <row r="7944">
      <c r="A7944" s="1" t="s">
        <v>7803</v>
      </c>
      <c r="B7944" s="2" t="str">
        <f>IFERROR(__xludf.DUMMYFUNCTION("GOOGLETRANSLATE(A7944,""en"",""hi"")"),"एक टोकरी में मूवी नाइट।")</f>
        <v>एक टोकरी में मूवी नाइट।</v>
      </c>
    </row>
    <row r="7945">
      <c r="A7945" s="1" t="s">
        <v>7804</v>
      </c>
      <c r="B7945" s="2" t="str">
        <f>IFERROR(__xludf.DUMMYFUNCTION("GOOGLETRANSLATE(A7945,""en"",""hi"")"),"कवर बैंड विकास त्यौहार में प्रदर्शन करता है।")</f>
        <v>कवर बैंड विकास त्यौहार में प्रदर्शन करता है।</v>
      </c>
    </row>
    <row r="7946">
      <c r="A7946" s="1" t="s">
        <v>7805</v>
      </c>
      <c r="B7946" s="2" t="str">
        <f>IFERROR(__xludf.DUMMYFUNCTION("GOOGLETRANSLATE(A7946,""en"",""hi"")"),"यह एक घर से जुड़ा एक आवासीय ग्रीनहाउस हो सकता है।")</f>
        <v>यह एक घर से जुड़ा एक आवासीय ग्रीनहाउस हो सकता है।</v>
      </c>
    </row>
    <row r="7947">
      <c r="A7947" s="1" t="s">
        <v>7806</v>
      </c>
      <c r="B7947" s="2" t="str">
        <f>IFERROR(__xludf.DUMMYFUNCTION("GOOGLETRANSLATE(A7947,""en"",""hi"")"),"व्यक्ति सड़क पर महिलाओं को उठाता है")</f>
        <v>व्यक्ति सड़क पर महिलाओं को उठाता है</v>
      </c>
    </row>
    <row r="7948">
      <c r="A7948" s="1" t="s">
        <v>7807</v>
      </c>
      <c r="B7948" s="2" t="str">
        <f>IFERROR(__xludf.DUMMYFUNCTION("GOOGLETRANSLATE(A7948,""en"",""hi"")"),"एक किशोर लड़की के अभिनेता का चित्रण हेरोइन के तनाव से गुजर रहा है")</f>
        <v>एक किशोर लड़की के अभिनेता का चित्रण हेरोइन के तनाव से गुजर रहा है</v>
      </c>
    </row>
    <row r="7949">
      <c r="A7949" s="1" t="s">
        <v>7808</v>
      </c>
      <c r="B7949" s="2" t="str">
        <f>IFERROR(__xludf.DUMMYFUNCTION("GOOGLETRANSLATE(A7949,""en"",""hi"")"),"सुंदर आर्द्रभूमि में एक धूप का दिन।")</f>
        <v>सुंदर आर्द्रभूमि में एक धूप का दिन।</v>
      </c>
    </row>
    <row r="7950">
      <c r="A7950" s="1" t="s">
        <v>7809</v>
      </c>
      <c r="B7950" s="2" t="str">
        <f>IFERROR(__xludf.DUMMYFUNCTION("GOOGLETRANSLATE(A7950,""en"",""hi"")"),"वैलेंटाइन दिवस के लिए एक सफेद पृष्ठभूमि पर पृथक वस्तु।")</f>
        <v>वैलेंटाइन दिवस के लिए एक सफेद पृष्ठभूमि पर पृथक वस्तु।</v>
      </c>
    </row>
    <row r="7951">
      <c r="A7951" s="1" t="s">
        <v>7810</v>
      </c>
      <c r="B7951" s="2" t="str">
        <f>IFERROR(__xludf.DUMMYFUNCTION("GOOGLETRANSLATE(A7951,""en"",""hi"")"),"बाहर एक युवा सुंदर फैशनेबल महिला का आउटडोर पोर्ट्रेट।")</f>
        <v>बाहर एक युवा सुंदर फैशनेबल महिला का आउटडोर पोर्ट्रेट।</v>
      </c>
    </row>
    <row r="7952">
      <c r="A7952" s="1" t="s">
        <v>7811</v>
      </c>
      <c r="B7952" s="2" t="str">
        <f>IFERROR(__xludf.DUMMYFUNCTION("GOOGLETRANSLATE(A7952,""en"",""hi"")"),"एथलेटिक महिला ताजा फल से बना एक चिकनी तैयारी कर रही है")</f>
        <v>एथलेटिक महिला ताजा फल से बना एक चिकनी तैयारी कर रही है</v>
      </c>
    </row>
    <row r="7953">
      <c r="A7953" s="1" t="s">
        <v>7812</v>
      </c>
      <c r="B7953" s="2" t="str">
        <f>IFERROR(__xludf.DUMMYFUNCTION("GOOGLETRANSLATE(A7953,""en"",""hi"")"),"एक मॉड्यूल का पूर्ण पैमाने पर मॉडल।")</f>
        <v>एक मॉड्यूल का पूर्ण पैमाने पर मॉडल।</v>
      </c>
    </row>
    <row r="7954">
      <c r="A7954" s="1" t="s">
        <v>7813</v>
      </c>
      <c r="B7954" s="2" t="str">
        <f>IFERROR(__xludf.DUMMYFUNCTION("GOOGLETRANSLATE(A7954,""en"",""hi"")"),"प्रशंसकों ने मैच के दौरान अपनी टीमों के लक्ष्य का जश्न मनाया।")</f>
        <v>प्रशंसकों ने मैच के दौरान अपनी टीमों के लक्ष्य का जश्न मनाया।</v>
      </c>
    </row>
    <row r="7955">
      <c r="A7955" s="1" t="s">
        <v>7814</v>
      </c>
      <c r="B7955" s="2" t="str">
        <f>IFERROR(__xludf.DUMMYFUNCTION("GOOGLETRANSLATE(A7955,""en"",""hi"")"),"शाम को एक घास के मैदान पर घोड़े")</f>
        <v>शाम को एक घास के मैदान पर घोड़े</v>
      </c>
    </row>
    <row r="7956">
      <c r="A7956" s="1" t="s">
        <v>7815</v>
      </c>
      <c r="B7956" s="2" t="str">
        <f>IFERROR(__xludf.DUMMYFUNCTION("GOOGLETRANSLATE(A7956,""en"",""hi"")"),"एक सुंदर शरद ऋतु जंगल में चलने वाले दोस्त")</f>
        <v>एक सुंदर शरद ऋतु जंगल में चलने वाले दोस्त</v>
      </c>
    </row>
    <row r="7957">
      <c r="A7957" s="1" t="s">
        <v>7816</v>
      </c>
      <c r="B7957" s="2" t="str">
        <f>IFERROR(__xludf.DUMMYFUNCTION("GOOGLETRANSLATE(A7957,""en"",""hi"")"),"पेड़ दरवाजे के आसपास उग गए हैं")</f>
        <v>पेड़ दरवाजे के आसपास उग गए हैं</v>
      </c>
    </row>
    <row r="7958">
      <c r="A7958" s="1" t="s">
        <v>7817</v>
      </c>
      <c r="B7958" s="2" t="str">
        <f>IFERROR(__xludf.DUMMYFUNCTION("GOOGLETRANSLATE(A7958,""en"",""hi"")"),"एक सैनिक डिफैक्टो सीमा किलोमीटर के साथ एक शहर के पुनर्निर्माण के लिए काम करता है।")</f>
        <v>एक सैनिक डिफैक्टो सीमा किलोमीटर के साथ एक शहर के पुनर्निर्माण के लिए काम करता है।</v>
      </c>
    </row>
    <row r="7959">
      <c r="A7959" s="1" t="s">
        <v>7818</v>
      </c>
      <c r="B7959" s="2" t="str">
        <f>IFERROR(__xludf.DUMMYFUNCTION("GOOGLETRANSLATE(A7959,""en"",""hi"")"),"एक-दूसरे का सामना करने वाली बेंच पर सफेद बैठे जोड़े")</f>
        <v>एक-दूसरे का सामना करने वाली बेंच पर सफेद बैठे जोड़े</v>
      </c>
    </row>
    <row r="7960">
      <c r="A7960" s="1" t="s">
        <v>7819</v>
      </c>
      <c r="B7960" s="2" t="str">
        <f>IFERROR(__xludf.DUMMYFUNCTION("GOOGLETRANSLATE(A7960,""en"",""hi"")"),"एक आदमी कुल्हाड़ी के साथ एक पेड़ को काट रहा है और फिर एक चेनसॉ के साथ।")</f>
        <v>एक आदमी कुल्हाड़ी के साथ एक पेड़ को काट रहा है और फिर एक चेनसॉ के साथ।</v>
      </c>
    </row>
    <row r="7961">
      <c r="A7961" s="1" t="s">
        <v>7820</v>
      </c>
      <c r="B7961" s="2" t="str">
        <f>IFERROR(__xludf.DUMMYFUNCTION("GOOGLETRANSLATE(A7961,""en"",""hi"")"),"एक धूप के दिन उथले पानी में विश्रामकर्ता")</f>
        <v>एक धूप के दिन उथले पानी में विश्रामकर्ता</v>
      </c>
    </row>
    <row r="7962">
      <c r="A7962" s="1" t="s">
        <v>7821</v>
      </c>
      <c r="B7962" s="2" t="str">
        <f>IFERROR(__xludf.DUMMYFUNCTION("GOOGLETRANSLATE(A7962,""en"",""hi"")"),"समुद्र और क्षितिज का एक दृश्य")</f>
        <v>समुद्र और क्षितिज का एक दृश्य</v>
      </c>
    </row>
    <row r="7963">
      <c r="A7963" s="1" t="s">
        <v>7822</v>
      </c>
      <c r="B7963" s="2" t="str">
        <f>IFERROR(__xludf.DUMMYFUNCTION("GOOGLETRANSLATE(A7963,""en"",""hi"")"),"एक सुंदर युवा व्यवसायी की पोर्ट्रेट जो अपनी बाकी व्यापार टीम के सामने खड़ा है।")</f>
        <v>एक सुंदर युवा व्यवसायी की पोर्ट्रेट जो अपनी बाकी व्यापार टीम के सामने खड़ा है।</v>
      </c>
    </row>
    <row r="7964">
      <c r="A7964" s="1" t="s">
        <v>7823</v>
      </c>
      <c r="B7964" s="2" t="str">
        <f>IFERROR(__xludf.DUMMYFUNCTION("GOOGLETRANSLATE(A7964,""en"",""hi"")"),"सूखी पीले घास हवा में चलती है")</f>
        <v>सूखी पीले घास हवा में चलती है</v>
      </c>
    </row>
    <row r="7965">
      <c r="A7965" s="1" t="s">
        <v>7824</v>
      </c>
      <c r="B7965" s="2" t="str">
        <f>IFERROR(__xludf.DUMMYFUNCTION("GOOGLETRANSLATE(A7965,""en"",""hi"")"),"मर्सिडीज के दौरान शो में एक मॉडल रनवे चलता है - बेंज फैशन वीक तैरना।")</f>
        <v>मर्सिडीज के दौरान शो में एक मॉडल रनवे चलता है - बेंज फैशन वीक तैरना।</v>
      </c>
    </row>
    <row r="7966">
      <c r="A7966" s="1" t="s">
        <v>7825</v>
      </c>
      <c r="B7966" s="2" t="str">
        <f>IFERROR(__xludf.DUMMYFUNCTION("GOOGLETRANSLATE(A7966,""en"",""hi"")"),"यदि चंद्रमा नहीं हुआ, तो यह एक सीधी रेखा पथ का पालन करेगा।")</f>
        <v>यदि चंद्रमा नहीं हुआ, तो यह एक सीधी रेखा पथ का पालन करेगा।</v>
      </c>
    </row>
    <row r="7967">
      <c r="A7967" s="1" t="s">
        <v>7826</v>
      </c>
      <c r="B7967" s="2" t="str">
        <f>IFERROR(__xludf.DUMMYFUNCTION("GOOGLETRANSLATE(A7967,""en"",""hi"")"),"पूरे रिसॉर्ट में कई पूल थे।")</f>
        <v>पूरे रिसॉर्ट में कई पूल थे।</v>
      </c>
    </row>
    <row r="7968">
      <c r="A7968" s="1" t="s">
        <v>7827</v>
      </c>
      <c r="B7968" s="2" t="str">
        <f>IFERROR(__xludf.DUMMYFUNCTION("GOOGLETRANSLATE(A7968,""en"",""hi"")"),"समुद्र तट से तट के साथ देखें")</f>
        <v>समुद्र तट से तट के साथ देखें</v>
      </c>
    </row>
    <row r="7969">
      <c r="A7969" s="1" t="s">
        <v>7828</v>
      </c>
      <c r="B7969" s="2" t="str">
        <f>IFERROR(__xludf.DUMMYFUNCTION("GOOGLETRANSLATE(A7969,""en"",""hi"")"),"सफेद पर एक खाली नोटपैड अलग होल्डिंग")</f>
        <v>सफेद पर एक खाली नोटपैड अलग होल्डिंग</v>
      </c>
    </row>
    <row r="7970">
      <c r="A7970" s="1" t="s">
        <v>7829</v>
      </c>
      <c r="B7970" s="2" t="str">
        <f>IFERROR(__xludf.DUMMYFUNCTION("GOOGLETRANSLATE(A7970,""en"",""hi"")"),"तट पर विंटेज मज़ा।")</f>
        <v>तट पर विंटेज मज़ा।</v>
      </c>
    </row>
    <row r="7971">
      <c r="A7971" s="1" t="s">
        <v>7830</v>
      </c>
      <c r="B7971" s="2" t="str">
        <f>IFERROR(__xludf.DUMMYFUNCTION("GOOGLETRANSLATE(A7971,""en"",""hi"")"),"एक ध्वज के रूप में पश्चिमी ईसाई छुट्टी के लिए कद्दू।")</f>
        <v>एक ध्वज के रूप में पश्चिमी ईसाई छुट्टी के लिए कद्दू।</v>
      </c>
    </row>
    <row r="7972">
      <c r="A7972" s="1" t="s">
        <v>7831</v>
      </c>
      <c r="B7972" s="2" t="str">
        <f>IFERROR(__xludf.DUMMYFUNCTION("GOOGLETRANSLATE(A7972,""en"",""hi"")"),"मैंने इसे दो बार देखा है जो मुझे लगता है।")</f>
        <v>मैंने इसे दो बार देखा है जो मुझे लगता है।</v>
      </c>
    </row>
    <row r="7973">
      <c r="A7973" s="1" t="s">
        <v>7832</v>
      </c>
      <c r="B7973" s="2" t="str">
        <f>IFERROR(__xludf.DUMMYFUNCTION("GOOGLETRANSLATE(A7973,""en"",""hi"")"),"एक प्रशिक्षण सत्र के दौरान व्यक्ति थोड़ा घायल होने के बाद फुटबॉल खिलाड़ी की सहायता करता है")</f>
        <v>एक प्रशिक्षण सत्र के दौरान व्यक्ति थोड़ा घायल होने के बाद फुटबॉल खिलाड़ी की सहायता करता है</v>
      </c>
    </row>
    <row r="7974">
      <c r="A7974" s="1" t="s">
        <v>7833</v>
      </c>
      <c r="B7974" s="2" t="str">
        <f>IFERROR(__xludf.DUMMYFUNCTION("GOOGLETRANSLATE(A7974,""en"",""hi"")"),"सुंदर शरद ऋतु के पत्तों से घिरा एक पुरानी पत्थर की सीढ़ी।")</f>
        <v>सुंदर शरद ऋतु के पत्तों से घिरा एक पुरानी पत्थर की सीढ़ी।</v>
      </c>
    </row>
    <row r="7975">
      <c r="A7975" s="1" t="s">
        <v>7834</v>
      </c>
      <c r="B7975" s="2" t="str">
        <f>IFERROR(__xludf.DUMMYFUNCTION("GOOGLETRANSLATE(A7975,""en"",""hi"")"),"क्रिसमस मंडल - तटस्थ रंग, सितारे ... रोशनी की एक स्ट्रिंग के साथ सुंदर होगा")</f>
        <v>क्रिसमस मंडल - तटस्थ रंग, सितारे ... रोशनी की एक स्ट्रिंग के साथ सुंदर होगा</v>
      </c>
    </row>
    <row r="7976">
      <c r="A7976" s="1" t="s">
        <v>7835</v>
      </c>
      <c r="B7976" s="2" t="str">
        <f>IFERROR(__xludf.DUMMYFUNCTION("GOOGLETRANSLATE(A7976,""en"",""hi"")"),"रमजान के पवित्र महीने के दौरान शुक्रवार की प्रार्थनाओं के लिए एक महिला चल रही है")</f>
        <v>रमजान के पवित्र महीने के दौरान शुक्रवार की प्रार्थनाओं के लिए एक महिला चल रही है</v>
      </c>
    </row>
    <row r="7977">
      <c r="A7977" s="1" t="s">
        <v>7836</v>
      </c>
      <c r="B7977" s="2" t="str">
        <f>IFERROR(__xludf.DUMMYFUNCTION("GOOGLETRANSLATE(A7977,""en"",""hi"")"),"कंकड़ समुद्र तट पर मछली पकड़ने की नाव")</f>
        <v>कंकड़ समुद्र तट पर मछली पकड़ने की नाव</v>
      </c>
    </row>
    <row r="7978">
      <c r="A7978" s="1" t="s">
        <v>7837</v>
      </c>
      <c r="B7978" s="2" t="str">
        <f>IFERROR(__xludf.DUMMYFUNCTION("GOOGLETRANSLATE(A7978,""en"",""hi"")"),"लड़कों को तालाब से पानी के बैरल ले जाने के लिए गधे द्वारा खींचे गए गाड़ियों का उपयोग किया जाता है")</f>
        <v>लड़कों को तालाब से पानी के बैरल ले जाने के लिए गधे द्वारा खींचे गए गाड़ियों का उपयोग किया जाता है</v>
      </c>
    </row>
    <row r="7979">
      <c r="A7979" s="1" t="s">
        <v>7838</v>
      </c>
      <c r="B7979" s="2" t="str">
        <f>IFERROR(__xludf.DUMMYFUNCTION("GOOGLETRANSLATE(A7979,""en"",""hi"")"),"तैयार आंखों का पूरा सेट रॉयल्टी मुक्त स्टॉक चित्रण")</f>
        <v>तैयार आंखों का पूरा सेट रॉयल्टी मुक्त स्टॉक चित्रण</v>
      </c>
    </row>
    <row r="7980">
      <c r="A7980" s="1" t="s">
        <v>7839</v>
      </c>
      <c r="B7980" s="2" t="str">
        <f>IFERROR(__xludf.DUMMYFUNCTION("GOOGLETRANSLATE(A7980,""en"",""hi"")"),"एक फोटोग्राफिक लेंस को दर्शाते हुए आधुनिक चमकदार काले आइकन के वेक्टर चित्रण")</f>
        <v>एक फोटोग्राफिक लेंस को दर्शाते हुए आधुनिक चमकदार काले आइकन के वेक्टर चित्रण</v>
      </c>
    </row>
    <row r="7981">
      <c r="A7981" s="1" t="s">
        <v>7840</v>
      </c>
      <c r="B7981" s="2" t="str">
        <f>IFERROR(__xludf.DUMMYFUNCTION("GOOGLETRANSLATE(A7981,""en"",""hi"")"),"एक पुराना घर जंगली पश्चिम शहर")</f>
        <v>एक पुराना घर जंगली पश्चिम शहर</v>
      </c>
    </row>
    <row r="7982">
      <c r="A7982" s="1" t="s">
        <v>7841</v>
      </c>
      <c r="B7982" s="2" t="str">
        <f>IFERROR(__xludf.DUMMYFUNCTION("GOOGLETRANSLATE(A7982,""en"",""hi"")"),"क्रिसमस के पेड़ के लिए शाखा")</f>
        <v>क्रिसमस के पेड़ के लिए शाखा</v>
      </c>
    </row>
    <row r="7983">
      <c r="A7983" s="1" t="s">
        <v>7842</v>
      </c>
      <c r="B7983" s="2" t="str">
        <f>IFERROR(__xludf.DUMMYFUNCTION("GOOGLETRANSLATE(A7983,""en"",""hi"")"),"यह नुस्खा बीट के साथ रंगा हुआ है - नाश्ते के लिए बिल्कुल सही।")</f>
        <v>यह नुस्खा बीट के साथ रंगा हुआ है - नाश्ते के लिए बिल्कुल सही।</v>
      </c>
    </row>
    <row r="7984">
      <c r="A7984" s="1" t="s">
        <v>7843</v>
      </c>
      <c r="B7984" s="2" t="str">
        <f>IFERROR(__xludf.DUMMYFUNCTION("GOOGLETRANSLATE(A7984,""en"",""hi"")"),"जंगल में काले भालू।")</f>
        <v>जंगल में काले भालू।</v>
      </c>
    </row>
    <row r="7985">
      <c r="A7985" s="1" t="s">
        <v>7844</v>
      </c>
      <c r="B7985" s="2" t="str">
        <f>IFERROR(__xludf.DUMMYFUNCTION("GOOGLETRANSLATE(A7985,""en"",""hi"")"),"1 9 40 के दशक से रेट्रो बाल और मेकअप।")</f>
        <v>1 9 40 के दशक से रेट्रो बाल और मेकअप।</v>
      </c>
    </row>
    <row r="7986">
      <c r="A7986" s="1" t="s">
        <v>7845</v>
      </c>
      <c r="B7986" s="2" t="str">
        <f>IFERROR(__xludf.DUMMYFUNCTION("GOOGLETRANSLATE(A7986,""en"",""hi"")"),"आग जा रही है, कुछ अच्छी फिल्में और किताबें, स्टॉक पेंट्री और मैं सर्दियों के लिए तैयार हूं।")</f>
        <v>आग जा रही है, कुछ अच्छी फिल्में और किताबें, स्टॉक पेंट्री और मैं सर्दियों के लिए तैयार हूं।</v>
      </c>
    </row>
    <row r="7987">
      <c r="A7987" s="1" t="s">
        <v>7846</v>
      </c>
      <c r="B7987" s="2" t="str">
        <f>IFERROR(__xludf.DUMMYFUNCTION("GOOGLETRANSLATE(A7987,""en"",""hi"")"),"एक पीले और काले रंग की योजना और कस्टम औद्योगिक बंक बेड वाले लड़कों के कमरे")</f>
        <v>एक पीले और काले रंग की योजना और कस्टम औद्योगिक बंक बेड वाले लड़कों के कमरे</v>
      </c>
    </row>
    <row r="7988">
      <c r="A7988" s="1" t="s">
        <v>7847</v>
      </c>
      <c r="B7988" s="2" t="str">
        <f>IFERROR(__xludf.DUMMYFUNCTION("GOOGLETRANSLATE(A7988,""en"",""hi"")"),"जंगल में जंगली सूअर")</f>
        <v>जंगल में जंगली सूअर</v>
      </c>
    </row>
    <row r="7989">
      <c r="A7989" s="1" t="s">
        <v>7848</v>
      </c>
      <c r="B7989" s="2" t="str">
        <f>IFERROR(__xludf.DUMMYFUNCTION("GOOGLETRANSLATE(A7989,""en"",""hi"")"),"व्यक्ति बर्फ के सामने स्काईलाइन के सामने उसके भेड़दान के साथ खेलता है।")</f>
        <v>व्यक्ति बर्फ के सामने स्काईलाइन के सामने उसके भेड़दान के साथ खेलता है।</v>
      </c>
    </row>
    <row r="7990">
      <c r="A7990" s="1" t="s">
        <v>7849</v>
      </c>
      <c r="B7990" s="2" t="str">
        <f>IFERROR(__xludf.DUMMYFUNCTION("GOOGLETRANSLATE(A7990,""en"",""hi"")"),"डाउन सिंड्रोम के साथ एक बच्चा उसकी पीठ पर बिछा रहा है।")</f>
        <v>डाउन सिंड्रोम के साथ एक बच्चा उसकी पीठ पर बिछा रहा है।</v>
      </c>
    </row>
    <row r="7991">
      <c r="A7991" s="1" t="s">
        <v>7850</v>
      </c>
      <c r="B7991" s="2" t="str">
        <f>IFERROR(__xludf.DUMMYFUNCTION("GOOGLETRANSLATE(A7991,""en"",""hi"")"),"थर्मामीटर संख्या रेखा के समान कैसे है")</f>
        <v>थर्मामीटर संख्या रेखा के समान कैसे है</v>
      </c>
    </row>
    <row r="7992">
      <c r="A7992" s="1" t="s">
        <v>7851</v>
      </c>
      <c r="B7992" s="2" t="str">
        <f>IFERROR(__xludf.DUMMYFUNCTION("GOOGLETRANSLATE(A7992,""en"",""hi"")"),"टावर्स और महल आइकन सेट।")</f>
        <v>टावर्स और महल आइकन सेट।</v>
      </c>
    </row>
    <row r="7993">
      <c r="A7993" s="1" t="s">
        <v>7852</v>
      </c>
      <c r="B7993" s="2" t="str">
        <f>IFERROR(__xludf.DUMMYFUNCTION("GOOGLETRANSLATE(A7993,""en"",""hi"")"),"ग्रिम कलाकार और प्रेमी फिल्म के प्रीमियर में भाग लेते हैं।")</f>
        <v>ग्रिम कलाकार और प्रेमी फिल्म के प्रीमियर में भाग लेते हैं।</v>
      </c>
    </row>
    <row r="7994">
      <c r="A7994" s="1" t="s">
        <v>7853</v>
      </c>
      <c r="B7994" s="2" t="str">
        <f>IFERROR(__xludf.DUMMYFUNCTION("GOOGLETRANSLATE(A7994,""en"",""hi"")"),"पेड़ों के एक मेहराब के नीचे बोर्डवॉक")</f>
        <v>पेड़ों के एक मेहराब के नीचे बोर्डवॉक</v>
      </c>
    </row>
    <row r="7995">
      <c r="A7995" s="1" t="s">
        <v>7854</v>
      </c>
      <c r="B7995" s="2" t="str">
        <f>IFERROR(__xludf.DUMMYFUNCTION("GOOGLETRANSLATE(A7995,""en"",""hi"")"),"एक कम कोण पर एक साइकिल की एक तस्वीर")</f>
        <v>एक कम कोण पर एक साइकिल की एक तस्वीर</v>
      </c>
    </row>
    <row r="7996">
      <c r="A7996" s="1" t="s">
        <v>7855</v>
      </c>
      <c r="B7996" s="2" t="str">
        <f>IFERROR(__xludf.DUMMYFUNCTION("GOOGLETRANSLATE(A7996,""en"",""hi"")"),"प्रकाशक - नोबल व्यक्ति और लेखक के घर में लड़की")</f>
        <v>प्रकाशक - नोबल व्यक्ति और लेखक के घर में लड़की</v>
      </c>
    </row>
    <row r="7997">
      <c r="A7997" s="1" t="s">
        <v>7856</v>
      </c>
      <c r="B7997" s="2" t="str">
        <f>IFERROR(__xludf.DUMMYFUNCTION("GOOGLETRANSLATE(A7997,""en"",""hi"")"),"वरिष्ठ बुजुर्ग दादा दादी जोड़े पत्नी या महिला लहराते हुए और पति या आदमी को अंगूठे देने के साथ")</f>
        <v>वरिष्ठ बुजुर्ग दादा दादी जोड़े पत्नी या महिला लहराते हुए और पति या आदमी को अंगूठे देने के साथ</v>
      </c>
    </row>
    <row r="7998">
      <c r="A7998" s="1" t="s">
        <v>7857</v>
      </c>
      <c r="B7998" s="2" t="str">
        <f>IFERROR(__xludf.DUMMYFUNCTION("GOOGLETRANSLATE(A7998,""en"",""hi"")"),"एक मॉडल शो के दौरान भाग के दौरान रनवे चलता है")</f>
        <v>एक मॉडल शो के दौरान भाग के दौरान रनवे चलता है</v>
      </c>
    </row>
    <row r="7999">
      <c r="A7999" s="1" t="s">
        <v>7858</v>
      </c>
      <c r="B7999" s="2" t="str">
        <f>IFERROR(__xludf.DUMMYFUNCTION("GOOGLETRANSLATE(A7999,""en"",""hi"")"),"फूल और मोमबत्तियां गेम शो होस्ट के सम्मान में एक मोमबत्ती की रोशनी सतर्कता बनाते हैं।")</f>
        <v>फूल और मोमबत्तियां गेम शो होस्ट के सम्मान में एक मोमबत्ती की रोशनी सतर्कता बनाते हैं।</v>
      </c>
    </row>
    <row r="8000">
      <c r="A8000" s="1" t="s">
        <v>7859</v>
      </c>
      <c r="B8000" s="2" t="str">
        <f>IFERROR(__xludf.DUMMYFUNCTION("GOOGLETRANSLATE(A8000,""en"",""hi"")"),"सफेद पृष्ठभूमि पर पृथक हरा पेड़")</f>
        <v>सफेद पृष्ठभूमि पर पृथक हरा पेड़</v>
      </c>
    </row>
    <row r="8001">
      <c r="A8001" s="1" t="s">
        <v>7860</v>
      </c>
      <c r="B8001" s="2" t="str">
        <f>IFERROR(__xludf.DUMMYFUNCTION("GOOGLETRANSLATE(A8001,""en"",""hi"")"),"निर्मित भवन का बाहरी दृश्य")</f>
        <v>निर्मित भवन का बाहरी दृश्य</v>
      </c>
    </row>
    <row r="8002">
      <c r="A8002" s="1" t="s">
        <v>7861</v>
      </c>
      <c r="B8002" s="2" t="str">
        <f>IFERROR(__xludf.DUMMYFUNCTION("GOOGLETRANSLATE(A8002,""en"",""hi"")"),"क्रिकेट प्लेयर बुधवार को क्रिकेट टीम के खिलाफ अपनी दोहरी शताब्दी मनाता है।")</f>
        <v>क्रिकेट प्लेयर बुधवार को क्रिकेट टीम के खिलाफ अपनी दोहरी शताब्दी मनाता है।</v>
      </c>
    </row>
    <row r="8003">
      <c r="A8003" s="1" t="s">
        <v>7862</v>
      </c>
      <c r="B8003" s="2" t="str">
        <f>IFERROR(__xludf.DUMMYFUNCTION("GOOGLETRANSLATE(A8003,""en"",""hi"")"),"भूखे लोग भोजन के लिए एक लंबी लाइन में इंतजार करते हैं।")</f>
        <v>भूखे लोग भोजन के लिए एक लंबी लाइन में इंतजार करते हैं।</v>
      </c>
    </row>
    <row r="8004">
      <c r="A8004" s="1" t="s">
        <v>7863</v>
      </c>
      <c r="B8004" s="2" t="str">
        <f>IFERROR(__xludf.DUMMYFUNCTION("GOOGLETRANSLATE(A8004,""en"",""hi"")"),"एक स्पोर्ट्स कार, उद्योग के सामने, साइड व्यू")</f>
        <v>एक स्पोर्ट्स कार, उद्योग के सामने, साइड व्यू</v>
      </c>
    </row>
    <row r="8005">
      <c r="A8005" s="1" t="s">
        <v>7864</v>
      </c>
      <c r="B8005" s="2" t="str">
        <f>IFERROR(__xludf.DUMMYFUNCTION("GOOGLETRANSLATE(A8005,""en"",""hi"")"),"टीवी अभिनेता दौड़ के दौरान एक पिट स्टॉप बनाता है जो वह दौड़ में तीसरे स्थान पर जाएगा")</f>
        <v>टीवी अभिनेता दौड़ के दौरान एक पिट स्टॉप बनाता है जो वह दौड़ में तीसरे स्थान पर जाएगा</v>
      </c>
    </row>
    <row r="8006">
      <c r="A8006" s="1" t="s">
        <v>7865</v>
      </c>
      <c r="B8006" s="2" t="str">
        <f>IFERROR(__xludf.DUMMYFUNCTION("GOOGLETRANSLATE(A8006,""en"",""hi"")"),"4 वें वर्ष किक ऑफ पार्टी के दौरान अभिनेता।")</f>
        <v>4 वें वर्ष किक ऑफ पार्टी के दौरान अभिनेता।</v>
      </c>
    </row>
    <row r="8007">
      <c r="A8007" s="1" t="s">
        <v>7866</v>
      </c>
      <c r="B8007" s="2" t="str">
        <f>IFERROR(__xludf.DUMMYFUNCTION("GOOGLETRANSLATE(A8007,""en"",""hi"")"),"मुख्य बाजार से पहले गांव का एक शहर।")</f>
        <v>मुख्य बाजार से पहले गांव का एक शहर।</v>
      </c>
    </row>
    <row r="8008">
      <c r="A8008" s="1" t="s">
        <v>7867</v>
      </c>
      <c r="B8008" s="2" t="str">
        <f>IFERROR(__xludf.DUMMYFUNCTION("GOOGLETRANSLATE(A8008,""en"",""hi"")"),"फुटबॉल खिलाड़ी, फुटबॉल लीग के अंतिम मैच के दौरान फुटबॉल टीम के खिलाफ स्कोर करने के बाद मनाता है।")</f>
        <v>फुटबॉल खिलाड़ी, फुटबॉल लीग के अंतिम मैच के दौरान फुटबॉल टीम के खिलाफ स्कोर करने के बाद मनाता है।</v>
      </c>
    </row>
    <row r="8009">
      <c r="A8009" s="1" t="s">
        <v>7868</v>
      </c>
      <c r="B8009" s="2" t="str">
        <f>IFERROR(__xludf.DUMMYFUNCTION("GOOGLETRANSLATE(A8009,""en"",""hi"")"),"रात आकाश में चंद्रमा")</f>
        <v>रात आकाश में चंद्रमा</v>
      </c>
    </row>
    <row r="8010">
      <c r="A8010" s="1" t="s">
        <v>7869</v>
      </c>
      <c r="B8010" s="2" t="str">
        <f>IFERROR(__xludf.DUMMYFUNCTION("GOOGLETRANSLATE(A8010,""en"",""hi"")"),"एक हमलावर दुश्मन के खिलाफ एक तलवार चलाना")</f>
        <v>एक हमलावर दुश्मन के खिलाफ एक तलवार चलाना</v>
      </c>
    </row>
    <row r="8011">
      <c r="A8011" s="1" t="s">
        <v>7870</v>
      </c>
      <c r="B8011" s="2" t="str">
        <f>IFERROR(__xludf.DUMMYFUNCTION("GOOGLETRANSLATE(A8011,""en"",""hi"")"),"एक तेंदुए का वेक्टर चित्रण।")</f>
        <v>एक तेंदुए का वेक्टर चित्रण।</v>
      </c>
    </row>
    <row r="8012">
      <c r="A8012" s="1" t="s">
        <v>7871</v>
      </c>
      <c r="B8012" s="2" t="str">
        <f>IFERROR(__xludf.DUMMYFUNCTION("GOOGLETRANSLATE(A8012,""en"",""hi"")"),"खुश लड़की घर पर एक फायरप्लेस के पास क्रिसमस के पेड़ को सजाने।")</f>
        <v>खुश लड़की घर पर एक फायरप्लेस के पास क्रिसमस के पेड़ को सजाने।</v>
      </c>
    </row>
    <row r="8013">
      <c r="A8013" s="1" t="s">
        <v>7872</v>
      </c>
      <c r="B8013" s="2" t="str">
        <f>IFERROR(__xludf.DUMMYFUNCTION("GOOGLETRANSLATE(A8013,""en"",""hi"")"),"ब्लू शटर के साथ बड़े सफेद कहानी घर एक सामने पोर्च और बड़े")</f>
        <v>ब्लू शटर के साथ बड़े सफेद कहानी घर एक सामने पोर्च और बड़े</v>
      </c>
    </row>
    <row r="8014">
      <c r="A8014" s="1" t="s">
        <v>7873</v>
      </c>
      <c r="B8014" s="2" t="str">
        <f>IFERROR(__xludf.DUMMYFUNCTION("GOOGLETRANSLATE(A8014,""en"",""hi"")"),"घर अक्टूबर में लेखक और व्यक्ति के साथ सूचीबद्ध था, जो $ 3.5 मिलियन से अधिक ऑफर की उम्मीद कर रहे हैं।")</f>
        <v>घर अक्टूबर में लेखक और व्यक्ति के साथ सूचीबद्ध था, जो $ 3.5 मिलियन से अधिक ऑफर की उम्मीद कर रहे हैं।</v>
      </c>
    </row>
    <row r="8015">
      <c r="A8015" s="1" t="s">
        <v>7874</v>
      </c>
      <c r="B8015" s="2" t="str">
        <f>IFERROR(__xludf.DUMMYFUNCTION("GOOGLETRANSLATE(A8015,""en"",""hi"")"),"हाथ से खींचा चित्रण, सजावटी सजावटी स्टाइलिज्ड पेड़ के वेक्टर सेट।")</f>
        <v>हाथ से खींचा चित्रण, सजावटी सजावटी स्टाइलिज्ड पेड़ के वेक्टर सेट।</v>
      </c>
    </row>
    <row r="8016">
      <c r="A8016" s="1" t="s">
        <v>7875</v>
      </c>
      <c r="B8016" s="2" t="str">
        <f>IFERROR(__xludf.DUMMYFUNCTION("GOOGLETRANSLATE(A8016,""en"",""hi"")"),"देश कलाकार जहाज पर अपने प्रशंसकों को पूरा करता है।")</f>
        <v>देश कलाकार जहाज पर अपने प्रशंसकों को पूरा करता है।</v>
      </c>
    </row>
    <row r="8017">
      <c r="A8017" s="1" t="s">
        <v>7876</v>
      </c>
      <c r="B8017" s="2" t="str">
        <f>IFERROR(__xludf.DUMMYFUNCTION("GOOGLETRANSLATE(A8017,""en"",""hi"")"),"लैटिन पॉप कलाकार कॉन्सर्ट के दौरान मंच पर एक प्रशंसक चुंबन करता है")</f>
        <v>लैटिन पॉप कलाकार कॉन्सर्ट के दौरान मंच पर एक प्रशंसक चुंबन करता है</v>
      </c>
    </row>
    <row r="8018">
      <c r="A8018" s="1" t="s">
        <v>7877</v>
      </c>
      <c r="B8018" s="2" t="str">
        <f>IFERROR(__xludf.DUMMYFUNCTION("GOOGLETRANSLATE(A8018,""en"",""hi"")"),"अभिनेता विश्व प्रीमियर में भाग लेते हैं")</f>
        <v>अभिनेता विश्व प्रीमियर में भाग लेते हैं</v>
      </c>
    </row>
    <row r="8019">
      <c r="A8019" s="1" t="s">
        <v>7878</v>
      </c>
      <c r="B8019" s="2" t="str">
        <f>IFERROR(__xludf.DUMMYFUNCTION("GOOGLETRANSLATE(A8019,""en"",""hi"")"),"सुबह की सैर के लिए बाहर कुत्ता।")</f>
        <v>सुबह की सैर के लिए बाहर कुत्ता।</v>
      </c>
    </row>
    <row r="8020">
      <c r="A8020" s="1" t="s">
        <v>7879</v>
      </c>
      <c r="B8020" s="2" t="str">
        <f>IFERROR(__xludf.DUMMYFUNCTION("GOOGLETRANSLATE(A8020,""en"",""hi"")"),"एक झील में तैराकी और डाइविंग।")</f>
        <v>एक झील में तैराकी और डाइविंग।</v>
      </c>
    </row>
    <row r="8021">
      <c r="A8021" s="1" t="s">
        <v>7880</v>
      </c>
      <c r="B8021" s="2" t="str">
        <f>IFERROR(__xludf.DUMMYFUNCTION("GOOGLETRANSLATE(A8021,""en"",""hi"")"),"मेरे दोस्त ... यह एक कारण है कि आप मेरे दोस्त हैं;)")</f>
        <v>मेरे दोस्त ... यह एक कारण है कि आप मेरे दोस्त हैं;)</v>
      </c>
    </row>
    <row r="8022">
      <c r="A8022" s="1" t="s">
        <v>7881</v>
      </c>
      <c r="B8022" s="2" t="str">
        <f>IFERROR(__xludf.DUMMYFUNCTION("GOOGLETRANSLATE(A8022,""en"",""hi"")"),"गैंगस्टा रैप कलाकार और हिप हॉप आत्मा कलाकार संगीत कार्यक्रम के दौरान ऑनस्टेज करते हैं")</f>
        <v>गैंगस्टा रैप कलाकार और हिप हॉप आत्मा कलाकार संगीत कार्यक्रम के दौरान ऑनस्टेज करते हैं</v>
      </c>
    </row>
    <row r="8023">
      <c r="A8023" s="1" t="s">
        <v>7882</v>
      </c>
      <c r="B8023" s="2" t="str">
        <f>IFERROR(__xludf.DUMMYFUNCTION("GOOGLETRANSLATE(A8023,""en"",""hi"")"),"एक दोस्त के अनुसार जो इन सिगारों को जीवन के अनुसार सभी अच्छे धूम्रपान करने वालों का सुनहरा सपना है।")</f>
        <v>एक दोस्त के अनुसार जो इन सिगारों को जीवन के अनुसार सभी अच्छे धूम्रपान करने वालों का सुनहरा सपना है।</v>
      </c>
    </row>
    <row r="8024">
      <c r="A8024" s="1" t="s">
        <v>7883</v>
      </c>
      <c r="B8024" s="2" t="str">
        <f>IFERROR(__xludf.DUMMYFUNCTION("GOOGLETRANSLATE(A8024,""en"",""hi"")"),"एक ईंट की दीवार के खिलाफ प्रस्तुत लाल पोशाक में रेट्रो महिला")</f>
        <v>एक ईंट की दीवार के खिलाफ प्रस्तुत लाल पोशाक में रेट्रो महिला</v>
      </c>
    </row>
    <row r="8025">
      <c r="A8025" s="1" t="s">
        <v>7884</v>
      </c>
      <c r="B8025" s="2" t="str">
        <f>IFERROR(__xludf.DUMMYFUNCTION("GOOGLETRANSLATE(A8025,""en"",""hi"")"),"एक सफेद पृष्ठभूमि पर ग्रे ग्रे का नक्शा")</f>
        <v>एक सफेद पृष्ठभूमि पर ग्रे ग्रे का नक्शा</v>
      </c>
    </row>
    <row r="8026">
      <c r="A8026" s="1" t="s">
        <v>7885</v>
      </c>
      <c r="B8026" s="2" t="str">
        <f>IFERROR(__xludf.DUMMYFUNCTION("GOOGLETRANSLATE(A8026,""en"",""hi"")"),"एक फैशन देखो जिसमें ग्रे कपड़े और ऊँची एड़ी के जूते होते हैं।")</f>
        <v>एक फैशन देखो जिसमें ग्रे कपड़े और ऊँची एड़ी के जूते होते हैं।</v>
      </c>
    </row>
    <row r="8027">
      <c r="A8027" s="1" t="s">
        <v>7886</v>
      </c>
      <c r="B8027" s="2" t="str">
        <f>IFERROR(__xludf.DUMMYFUNCTION("GOOGLETRANSLATE(A8027,""en"",""hi"")"),"अभिनेता का पोर्ट्रेट, टूरिंग ड्रमर।")</f>
        <v>अभिनेता का पोर्ट्रेट, टूरिंग ड्रमर।</v>
      </c>
    </row>
    <row r="8028">
      <c r="A8028" s="1" t="s">
        <v>7887</v>
      </c>
      <c r="B8028" s="2" t="str">
        <f>IFERROR(__xludf.DUMMYFUNCTION("GOOGLETRANSLATE(A8028,""en"",""hi"")"),"बेसबॉल कैप में डाकू देश कलाकार का पोर्ट्रेट")</f>
        <v>बेसबॉल कैप में डाकू देश कलाकार का पोर्ट्रेट</v>
      </c>
    </row>
    <row r="8029">
      <c r="A8029" s="1" t="s">
        <v>7888</v>
      </c>
      <c r="B8029" s="2" t="str">
        <f>IFERROR(__xludf.DUMMYFUNCTION("GOOGLETRANSLATE(A8029,""en"",""hi"")"),"शायद इन दिनों में से एक, मैं एक शहर में एक मचान में रहूंगा और यह मेरा बेडरूम होगा!")</f>
        <v>शायद इन दिनों में से एक, मैं एक शहर में एक मचान में रहूंगा और यह मेरा बेडरूम होगा!</v>
      </c>
    </row>
    <row r="8030">
      <c r="A8030" s="1" t="s">
        <v>7889</v>
      </c>
      <c r="B8030" s="2" t="str">
        <f>IFERROR(__xludf.DUMMYFUNCTION("GOOGLETRANSLATE(A8030,""en"",""hi"")"),"सूर्यास्त में एक रेतीले समुद्र तट पर पानी के किनारे पर चलने वाला व्यक्ति।")</f>
        <v>सूर्यास्त में एक रेतीले समुद्र तट पर पानी के किनारे पर चलने वाला व्यक्ति।</v>
      </c>
    </row>
    <row r="8031">
      <c r="A8031" s="1" t="s">
        <v>7890</v>
      </c>
      <c r="B8031" s="2" t="str">
        <f>IFERROR(__xludf.DUMMYFUNCTION("GOOGLETRANSLATE(A8031,""en"",""hi"")"),"लोग अपने पैरों के नीचे लहरों के साथ समुद्र तट के साथ चलते हैं")</f>
        <v>लोग अपने पैरों के नीचे लहरों के साथ समुद्र तट के साथ चलते हैं</v>
      </c>
    </row>
    <row r="8032">
      <c r="A8032" s="1" t="s">
        <v>7891</v>
      </c>
      <c r="B8032" s="2" t="str">
        <f>IFERROR(__xludf.DUMMYFUNCTION("GOOGLETRANSLATE(A8032,""en"",""hi"")"),"बिजनेस मैन शहर और पत्तियों में कॉल करता है")</f>
        <v>बिजनेस मैन शहर और पत्तियों में कॉल करता है</v>
      </c>
    </row>
    <row r="8033">
      <c r="A8033" s="1" t="s">
        <v>7892</v>
      </c>
      <c r="B8033" s="2" t="str">
        <f>IFERROR(__xludf.DUMMYFUNCTION("GOOGLETRANSLATE(A8033,""en"",""hi"")"),"एक सैनिक के रूप में खड़ा है, जो उसके बगल में फोटोग्राफ के लिए खड़ा है")</f>
        <v>एक सैनिक के रूप में खड़ा है, जो उसके बगल में फोटोग्राफ के लिए खड़ा है</v>
      </c>
    </row>
    <row r="8034">
      <c r="A8034" s="1" t="s">
        <v>284</v>
      </c>
      <c r="B8034" s="2" t="str">
        <f>IFERROR(__xludf.DUMMYFUNCTION("GOOGLETRANSLATE(A8034,""en"",""hi"")"),"अभिनेता उत्सव के दौरान प्रीमियर में भाग लेता है।")</f>
        <v>अभिनेता उत्सव के दौरान प्रीमियर में भाग लेता है।</v>
      </c>
    </row>
    <row r="8035">
      <c r="A8035" s="1" t="s">
        <v>7893</v>
      </c>
      <c r="B8035" s="2" t="str">
        <f>IFERROR(__xludf.DUMMYFUNCTION("GOOGLETRANSLATE(A8035,""en"",""hi"")"),"एक आदमी शिकारी नारंगी के साथ जंगल के माध्यम से चलता है और हिरण के शिकार करने के लिए एक राइफल")</f>
        <v>एक आदमी शिकारी नारंगी के साथ जंगल के माध्यम से चलता है और हिरण के शिकार करने के लिए एक राइफल</v>
      </c>
    </row>
    <row r="8036">
      <c r="A8036" s="1" t="s">
        <v>7894</v>
      </c>
      <c r="B8036" s="2" t="str">
        <f>IFERROR(__xludf.DUMMYFUNCTION("GOOGLETRANSLATE(A8036,""en"",""hi"")"),"ब्लैक बैकग्राउंड के साथ विंग पर ध्वज")</f>
        <v>ब्लैक बैकग्राउंड के साथ विंग पर ध्वज</v>
      </c>
    </row>
    <row r="8037">
      <c r="A8037" s="1" t="s">
        <v>7895</v>
      </c>
      <c r="B8037" s="2" t="str">
        <f>IFERROR(__xludf.DUMMYFUNCTION("GOOGLETRANSLATE(A8037,""en"",""hi"")"),"सफेद डॉट्स का पैटर्न।")</f>
        <v>सफेद डॉट्स का पैटर्न।</v>
      </c>
    </row>
    <row r="8038">
      <c r="A8038" s="1" t="s">
        <v>7896</v>
      </c>
      <c r="B8038" s="2" t="str">
        <f>IFERROR(__xludf.DUMMYFUNCTION("GOOGLETRANSLATE(A8038,""en"",""hi"")"),"द्वीप पर एक भूमध्यसागरीय बंदरगाह में सेलबोट का हवाई दृश्य")</f>
        <v>द्वीप पर एक भूमध्यसागरीय बंदरगाह में सेलबोट का हवाई दृश्य</v>
      </c>
    </row>
    <row r="8039">
      <c r="A8039" s="1" t="s">
        <v>7897</v>
      </c>
      <c r="B8039" s="2" t="str">
        <f>IFERROR(__xludf.DUMMYFUNCTION("GOOGLETRANSLATE(A8039,""en"",""hi"")"),"शाम का आनंद लेने वाले व्यक्ति से टीम के सदस्य।")</f>
        <v>शाम का आनंद लेने वाले व्यक्ति से टीम के सदस्य।</v>
      </c>
    </row>
    <row r="8040">
      <c r="A8040" s="1" t="s">
        <v>7898</v>
      </c>
      <c r="B8040" s="2" t="str">
        <f>IFERROR(__xludf.DUMMYFUNCTION("GOOGLETRANSLATE(A8040,""en"",""hi"")"),"ब्लूज़ कलाकार एक आउटडोर संगीत कार्यक्रम में मंच पर शोमैन होने के नाते")</f>
        <v>ब्लूज़ कलाकार एक आउटडोर संगीत कार्यक्रम में मंच पर शोमैन होने के नाते</v>
      </c>
    </row>
    <row r="8041">
      <c r="A8041" s="1" t="s">
        <v>7899</v>
      </c>
      <c r="B8041" s="2" t="str">
        <f>IFERROR(__xludf.DUMMYFUNCTION("GOOGLETRANSLATE(A8041,""en"",""hi"")"),"उसके ड्रेसिंग रूम में अभिनेता")</f>
        <v>उसके ड्रेसिंग रूम में अभिनेता</v>
      </c>
    </row>
    <row r="8042">
      <c r="A8042" s="1" t="s">
        <v>7900</v>
      </c>
      <c r="B8042" s="2" t="str">
        <f>IFERROR(__xludf.DUMMYFUNCTION("GOOGLETRANSLATE(A8042,""en"",""hi"")"),"वीडियो: राजनीतिज्ञ की अंधेरे विरासत")</f>
        <v>वीडियो: राजनीतिज्ञ की अंधेरे विरासत</v>
      </c>
    </row>
    <row r="8043">
      <c r="A8043" s="1" t="s">
        <v>7901</v>
      </c>
      <c r="B8043" s="2" t="str">
        <f>IFERROR(__xludf.DUMMYFUNCTION("GOOGLETRANSLATE(A8043,""en"",""hi"")"),"एक युवा महिला के फ्लैट पेट की एक क्लोजअप छवि, जींस में और सफेद पृष्ठभूमि के लिए अलग ब्लाउज खड़ा है")</f>
        <v>एक युवा महिला के फ्लैट पेट की एक क्लोजअप छवि, जींस में और सफेद पृष्ठभूमि के लिए अलग ब्लाउज खड़ा है</v>
      </c>
    </row>
    <row r="8044">
      <c r="A8044" s="1" t="s">
        <v>7902</v>
      </c>
      <c r="B8044" s="2" t="str">
        <f>IFERROR(__xludf.DUMMYFUNCTION("GOOGLETRANSLATE(A8044,""en"",""hi"")"),"शरद ऋतु दोपहर की समाशोधन ने एस्पेन पेड़ों के इस ग्रोव के साथ पहाड़ का खुलासा किया")</f>
        <v>शरद ऋतु दोपहर की समाशोधन ने एस्पेन पेड़ों के इस ग्रोव के साथ पहाड़ का खुलासा किया</v>
      </c>
    </row>
    <row r="8045">
      <c r="A8045" s="1" t="s">
        <v>7903</v>
      </c>
      <c r="B8045" s="2" t="str">
        <f>IFERROR(__xludf.DUMMYFUNCTION("GOOGLETRANSLATE(A8045,""en"",""hi"")"),"अमेरिकी फुटबॉल खिलाड़ी प्रशिक्षण शिविर के दौरान भाग लेता है")</f>
        <v>अमेरिकी फुटबॉल खिलाड़ी प्रशिक्षण शिविर के दौरान भाग लेता है</v>
      </c>
    </row>
    <row r="8046">
      <c r="A8046" s="1" t="s">
        <v>7904</v>
      </c>
      <c r="B8046" s="2" t="str">
        <f>IFERROR(__xludf.DUMMYFUNCTION("GOOGLETRANSLATE(A8046,""en"",""hi"")"),"पॉप कलाकार और अभिनेता एक घटना में भाग लेते हैं")</f>
        <v>पॉप कलाकार और अभिनेता एक घटना में भाग लेते हैं</v>
      </c>
    </row>
    <row r="8047">
      <c r="A8047" s="1" t="s">
        <v>7905</v>
      </c>
      <c r="B8047" s="2" t="str">
        <f>IFERROR(__xludf.DUMMYFUNCTION("GOOGLETRANSLATE(A8047,""en"",""hi"")"),"शो में एक घटना के लिए तैयार घोड़े")</f>
        <v>शो में एक घटना के लिए तैयार घोड़े</v>
      </c>
    </row>
    <row r="8048">
      <c r="A8048" s="1" t="s">
        <v>1242</v>
      </c>
      <c r="B8048" s="2" t="str">
        <f>IFERROR(__xludf.DUMMYFUNCTION("GOOGLETRANSLATE(A8048,""en"",""hi"")"),"छवि में हो सकता है: व्यक्ति, मंच पर, एक संगीत वाद्ययंत्र और रात खेल रहा है")</f>
        <v>छवि में हो सकता है: व्यक्ति, मंच पर, एक संगीत वाद्ययंत्र और रात खेल रहा है</v>
      </c>
    </row>
    <row r="8049">
      <c r="A8049" s="1" t="s">
        <v>7906</v>
      </c>
      <c r="B8049" s="2" t="str">
        <f>IFERROR(__xludf.DUMMYFUNCTION("GOOGLETRANSLATE(A8049,""en"",""hi"")"),"एक छोटा बच्चा एक कुर्सी के सामने अकेले अकेले बैठा है")</f>
        <v>एक छोटा बच्चा एक कुर्सी के सामने अकेले अकेले बैठा है</v>
      </c>
    </row>
    <row r="8050">
      <c r="A8050" s="1" t="s">
        <v>7907</v>
      </c>
      <c r="B8050" s="2" t="str">
        <f>IFERROR(__xludf.DUMMYFUNCTION("GOOGLETRANSLATE(A8050,""en"",""hi"")"),"अभिनेता भी बैश के लिए शैली में बाहर आया।")</f>
        <v>अभिनेता भी बैश के लिए शैली में बाहर आया।</v>
      </c>
    </row>
    <row r="8051">
      <c r="A8051" s="1" t="s">
        <v>7908</v>
      </c>
      <c r="B8051" s="2" t="str">
        <f>IFERROR(__xludf.DUMMYFUNCTION("GOOGLETRANSLATE(A8051,""en"",""hi"")"),"एक विदेशी भाषा सीखने के प्रतीकों का बड़ा सेट।")</f>
        <v>एक विदेशी भाषा सीखने के प्रतीकों का बड़ा सेट।</v>
      </c>
    </row>
    <row r="8052">
      <c r="A8052" s="1" t="s">
        <v>7909</v>
      </c>
      <c r="B8052" s="2" t="str">
        <f>IFERROR(__xludf.DUMMYFUNCTION("GOOGLETRANSLATE(A8052,""en"",""hi"")"),"कुछ होमग्राउन थैंक्सगिविंग रीति-रिवाजों को खोदें और आज उनका जश्न मनाएं।")</f>
        <v>कुछ होमग्राउन थैंक्सगिविंग रीति-रिवाजों को खोदें और आज उनका जश्न मनाएं।</v>
      </c>
    </row>
    <row r="8053">
      <c r="A8053" s="1" t="s">
        <v>7877</v>
      </c>
      <c r="B8053" s="2" t="str">
        <f>IFERROR(__xludf.DUMMYFUNCTION("GOOGLETRANSLATE(A8053,""en"",""hi"")"),"अभिनेता विश्व प्रीमियर में भाग लेते हैं")</f>
        <v>अभिनेता विश्व प्रीमियर में भाग लेते हैं</v>
      </c>
    </row>
    <row r="8054">
      <c r="A8054" s="1" t="s">
        <v>7910</v>
      </c>
      <c r="B8054" s="2" t="str">
        <f>IFERROR(__xludf.DUMMYFUNCTION("GOOGLETRANSLATE(A8054,""en"",""hi"")"),"व्यक्ति एक पूर्णकालिक अग्निशामक आधारित रहा है।")</f>
        <v>व्यक्ति एक पूर्णकालिक अग्निशामक आधारित रहा है।</v>
      </c>
    </row>
    <row r="8055">
      <c r="A8055" s="1" t="s">
        <v>7911</v>
      </c>
      <c r="B8055" s="2" t="str">
        <f>IFERROR(__xludf.DUMMYFUNCTION("GOOGLETRANSLATE(A8055,""en"",""hi"")"),"यह पारंपरिक शैली में किए गए प्रतीक के साथ एक मंडला है।")</f>
        <v>यह पारंपरिक शैली में किए गए प्रतीक के साथ एक मंडला है।</v>
      </c>
    </row>
    <row r="8056">
      <c r="A8056" s="1" t="s">
        <v>7912</v>
      </c>
      <c r="B8056" s="2" t="str">
        <f>IFERROR(__xludf.DUMMYFUNCTION("GOOGLETRANSLATE(A8056,""en"",""hi"")"),"पोर्ट्रेट युवक व्यापार केंद्र के पास कैमरे में देख रहे हैं")</f>
        <v>पोर्ट्रेट युवक व्यापार केंद्र के पास कैमरे में देख रहे हैं</v>
      </c>
    </row>
    <row r="8057">
      <c r="A8057" s="1" t="s">
        <v>220</v>
      </c>
      <c r="B8057" s="2" t="str">
        <f>IFERROR(__xludf.DUMMYFUNCTION("GOOGLETRANSLATE(A8057,""en"",""hi"")"),"अभिनेता प्रीमियर पर आता है")</f>
        <v>अभिनेता प्रीमियर पर आता है</v>
      </c>
    </row>
    <row r="8058">
      <c r="A8058" s="1" t="s">
        <v>7913</v>
      </c>
      <c r="B8058" s="2" t="str">
        <f>IFERROR(__xludf.DUMMYFUNCTION("GOOGLETRANSLATE(A8058,""en"",""hi"")"),"बुनियादी जींस से दूर देखो")</f>
        <v>बुनियादी जींस से दूर देखो</v>
      </c>
    </row>
    <row r="8059">
      <c r="A8059" s="1" t="s">
        <v>7914</v>
      </c>
      <c r="B8059" s="2" t="str">
        <f>IFERROR(__xludf.DUMMYFUNCTION("GOOGLETRANSLATE(A8059,""en"",""hi"")"),"तो - एक ब्लेज़र के साथ स्कीनी जीन्स और स्नीकर्स")</f>
        <v>तो - एक ब्लेज़र के साथ स्कीनी जीन्स और स्नीकर्स</v>
      </c>
    </row>
    <row r="8060">
      <c r="A8060" s="1" t="s">
        <v>7915</v>
      </c>
      <c r="B8060" s="2" t="str">
        <f>IFERROR(__xludf.DUMMYFUNCTION("GOOGLETRANSLATE(A8060,""en"",""hi"")"),"देश कलाकार त्यौहार के दौरान संगीत कार्यक्रम में प्रदर्शन करता है")</f>
        <v>देश कलाकार त्यौहार के दौरान संगीत कार्यक्रम में प्रदर्शन करता है</v>
      </c>
    </row>
    <row r="8061">
      <c r="A8061" s="1" t="s">
        <v>7916</v>
      </c>
      <c r="B8061" s="2" t="str">
        <f>IFERROR(__xludf.DUMMYFUNCTION("GOOGLETRANSLATE(A8061,""en"",""hi"")"),"एक युवती और एक लड़की पर्यटक आकर्षण पर खड़ी है")</f>
        <v>एक युवती और एक लड़की पर्यटक आकर्षण पर खड़ी है</v>
      </c>
    </row>
    <row r="8062">
      <c r="A8062" s="1" t="s">
        <v>7917</v>
      </c>
      <c r="B8062" s="2" t="str">
        <f>IFERROR(__xludf.DUMMYFUNCTION("GOOGLETRANSLATE(A8062,""en"",""hi"")"),"एक नवजात शिशु के हाथों पर व्यक्ति बह गया")</f>
        <v>एक नवजात शिशु के हाथों पर व्यक्ति बह गया</v>
      </c>
    </row>
    <row r="8063">
      <c r="A8063" s="1" t="s">
        <v>7918</v>
      </c>
      <c r="B8063" s="2" t="str">
        <f>IFERROR(__xludf.DUMMYFUNCTION("GOOGLETRANSLATE(A8063,""en"",""hi"")"),"वेक्टर सार एक सफेद पृष्ठभूमि पर अलग वक्र लाइनों के साथ नक्शा।")</f>
        <v>वेक्टर सार एक सफेद पृष्ठभूमि पर अलग वक्र लाइनों के साथ नक्शा।</v>
      </c>
    </row>
    <row r="8064">
      <c r="A8064" s="1" t="s">
        <v>7919</v>
      </c>
      <c r="B8064" s="2" t="str">
        <f>IFERROR(__xludf.DUMMYFUNCTION("GOOGLETRANSLATE(A8064,""en"",""hi"")"),"जन्मदिन केक पर युवा महिला मोमबत्तियां उड़ रही थीं")</f>
        <v>जन्मदिन केक पर युवा महिला मोमबत्तियां उड़ रही थीं</v>
      </c>
    </row>
    <row r="8065">
      <c r="A8065" s="1" t="s">
        <v>7920</v>
      </c>
      <c r="B8065" s="2" t="str">
        <f>IFERROR(__xludf.DUMMYFUNCTION("GOOGLETRANSLATE(A8065,""en"",""hi"")"),"अपने प्रतिष्ठित पाउडर की शुरुआती रिलीज के साथ भी हमें आशीर्वाद दिया")</f>
        <v>अपने प्रतिष्ठित पाउडर की शुरुआती रिलीज के साथ भी हमें आशीर्वाद दिया</v>
      </c>
    </row>
    <row r="8066">
      <c r="A8066" s="1" t="s">
        <v>7921</v>
      </c>
      <c r="B8066" s="2" t="str">
        <f>IFERROR(__xludf.DUMMYFUNCTION("GOOGLETRANSLATE(A8066,""en"",""hi"")"),"एक 10k रनिंग पुरस्कार फ्लैट में प्रदर्शित अल्प पुरस्कारों में से एक था")</f>
        <v>एक 10k रनिंग पुरस्कार फ्लैट में प्रदर्शित अल्प पुरस्कारों में से एक था</v>
      </c>
    </row>
    <row r="8067">
      <c r="A8067" s="1" t="s">
        <v>7922</v>
      </c>
      <c r="B8067" s="2" t="str">
        <f>IFERROR(__xludf.DUMMYFUNCTION("GOOGLETRANSLATE(A8067,""en"",""hi"")"),"एक विकर टोकरी में बैठे आराध्य बच्ची लड़की और जीभ दिखाना")</f>
        <v>एक विकर टोकरी में बैठे आराध्य बच्ची लड़की और जीभ दिखाना</v>
      </c>
    </row>
    <row r="8068">
      <c r="A8068" s="1" t="s">
        <v>7923</v>
      </c>
      <c r="B8068" s="2" t="str">
        <f>IFERROR(__xludf.DUMMYFUNCTION("GOOGLETRANSLATE(A8068,""en"",""hi"")"),"अभिनेता एक विशेष स्क्रीनिंग में भाग लेते हैं।")</f>
        <v>अभिनेता एक विशेष स्क्रीनिंग में भाग लेते हैं।</v>
      </c>
    </row>
    <row r="8069">
      <c r="A8069" s="1" t="s">
        <v>7924</v>
      </c>
      <c r="B8069" s="2" t="str">
        <f>IFERROR(__xludf.DUMMYFUNCTION("GOOGLETRANSLATE(A8069,""en"",""hi"")"),"सोने चमकदार यथार्थवादी रिबन के साथ लक्जरी वेडिंग निमंत्रण टेम्पलेट।")</f>
        <v>सोने चमकदार यथार्थवादी रिबन के साथ लक्जरी वेडिंग निमंत्रण टेम्पलेट।</v>
      </c>
    </row>
    <row r="8070">
      <c r="A8070" s="1" t="s">
        <v>7925</v>
      </c>
      <c r="B8070" s="2" t="str">
        <f>IFERROR(__xludf.DUMMYFUNCTION("GOOGLETRANSLATE(A8070,""en"",""hi"")"),"समुद्र तट पर रोमांटिक कॉमेडी फिल्म!")</f>
        <v>समुद्र तट पर रोमांटिक कॉमेडी फिल्म!</v>
      </c>
    </row>
    <row r="8071">
      <c r="A8071" s="1" t="s">
        <v>7926</v>
      </c>
      <c r="B8071" s="2" t="str">
        <f>IFERROR(__xludf.DUMMYFUNCTION("GOOGLETRANSLATE(A8071,""en"",""hi"")"),"तटरेखा को देखकर एक दृश्य")</f>
        <v>तटरेखा को देखकर एक दृश्य</v>
      </c>
    </row>
    <row r="8072">
      <c r="A8072" s="1" t="s">
        <v>7927</v>
      </c>
      <c r="B8072" s="2" t="str">
        <f>IFERROR(__xludf.DUMMYFUNCTION("GOOGLETRANSLATE(A8072,""en"",""hi"")"),"मैट के साथ सफेद पर मानव मस्तिष्क का एक मॉडल")</f>
        <v>मैट के साथ सफेद पर मानव मस्तिष्क का एक मॉडल</v>
      </c>
    </row>
    <row r="8073">
      <c r="A8073" s="1" t="s">
        <v>7928</v>
      </c>
      <c r="B8073" s="2" t="str">
        <f>IFERROR(__xludf.DUMMYFUNCTION("GOOGLETRANSLATE(A8073,""en"",""hi"")"),"यह शानदार पेस्टल गुलाबी चमड़ा कुत्ता कॉलर फैंसी मोती से सजाया गया है।")</f>
        <v>यह शानदार पेस्टल गुलाबी चमड़ा कुत्ता कॉलर फैंसी मोती से सजाया गया है।</v>
      </c>
    </row>
    <row r="8074">
      <c r="A8074" s="1" t="s">
        <v>7929</v>
      </c>
      <c r="B8074" s="2" t="str">
        <f>IFERROR(__xludf.DUMMYFUNCTION("GOOGLETRANSLATE(A8074,""en"",""hi"")"),"कोयले के फ्लैट आइकन का एक गुच्छा पकड़े हाथ")</f>
        <v>कोयले के फ्लैट आइकन का एक गुच्छा पकड़े हाथ</v>
      </c>
    </row>
    <row r="8075">
      <c r="A8075" s="1" t="s">
        <v>7930</v>
      </c>
      <c r="B8075" s="2" t="str">
        <f>IFERROR(__xludf.DUMMYFUNCTION("GOOGLETRANSLATE(A8075,""en"",""hi"")"),"मां और व्यक्ति पार्क में एक साथ खेलते हैं")</f>
        <v>मां और व्यक्ति पार्क में एक साथ खेलते हैं</v>
      </c>
    </row>
    <row r="8076">
      <c r="A8076" s="1" t="s">
        <v>7931</v>
      </c>
      <c r="B8076" s="2" t="str">
        <f>IFERROR(__xludf.DUMMYFUNCTION("GOOGLETRANSLATE(A8076,""en"",""hi"")"),"ट्रक पर आदमी गोदाम में माल उठाता है")</f>
        <v>ट्रक पर आदमी गोदाम में माल उठाता है</v>
      </c>
    </row>
    <row r="8077">
      <c r="A8077" s="1" t="s">
        <v>7932</v>
      </c>
      <c r="B8077" s="2" t="str">
        <f>IFERROR(__xludf.DUMMYFUNCTION("GOOGLETRANSLATE(A8077,""en"",""hi"")"),"स्वस्थ भोजन, गेहूं के कठिन प्रकार से नूडल, आटा।")</f>
        <v>स्वस्थ भोजन, गेहूं के कठिन प्रकार से नूडल, आटा।</v>
      </c>
    </row>
    <row r="8078">
      <c r="A8078" s="1" t="s">
        <v>7933</v>
      </c>
      <c r="B8078" s="2" t="str">
        <f>IFERROR(__xludf.DUMMYFUNCTION("GOOGLETRANSLATE(A8078,""en"",""hi"")"),"मैच के पूरा होने पर व्यक्ति को 15,000 डॉलर के लिए चेक दिया जाता है।")</f>
        <v>मैच के पूरा होने पर व्यक्ति को 15,000 डॉलर के लिए चेक दिया जाता है।</v>
      </c>
    </row>
    <row r="8079">
      <c r="A8079" s="1" t="s">
        <v>7934</v>
      </c>
      <c r="B8079" s="2" t="str">
        <f>IFERROR(__xludf.DUMMYFUNCTION("GOOGLETRANSLATE(A8079,""en"",""hi"")"),"कार पार्क से प्रवेश द्वार तक एक गीली चलना!")</f>
        <v>कार पार्क से प्रवेश द्वार तक एक गीली चलना!</v>
      </c>
    </row>
    <row r="8080">
      <c r="A8080" s="1" t="s">
        <v>7935</v>
      </c>
      <c r="B8080" s="2" t="str">
        <f>IFERROR(__xludf.DUMMYFUNCTION("GOOGLETRANSLATE(A8080,""en"",""hi"")"),"पार्क में सफेद गुब्बारे के साथ चल रही छोटी लड़की")</f>
        <v>पार्क में सफेद गुब्बारे के साथ चल रही छोटी लड़की</v>
      </c>
    </row>
    <row r="8081">
      <c r="A8081" s="1" t="s">
        <v>7936</v>
      </c>
      <c r="B8081" s="2" t="str">
        <f>IFERROR(__xludf.DUMMYFUNCTION("GOOGLETRANSLATE(A8081,""en"",""hi"")"),"पुरस्कार विजेता खेल से पहले पहली पिच फेंकता है।")</f>
        <v>पुरस्कार विजेता खेल से पहले पहली पिच फेंकता है।</v>
      </c>
    </row>
    <row r="8082">
      <c r="A8082" s="1" t="s">
        <v>7937</v>
      </c>
      <c r="B8082" s="2" t="str">
        <f>IFERROR(__xludf.DUMMYFUNCTION("GOOGLETRANSLATE(A8082,""en"",""hi"")"),"ट्रेन से प्रकृति का दृश्य।")</f>
        <v>ट्रेन से प्रकृति का दृश्य।</v>
      </c>
    </row>
    <row r="8083">
      <c r="A8083" s="1" t="s">
        <v>7938</v>
      </c>
      <c r="B8083" s="2" t="str">
        <f>IFERROR(__xludf.DUMMYFUNCTION("GOOGLETRANSLATE(A8083,""en"",""hi"")"),"लड़कियों के साथ सूर्यास्त में एक समुद्र तट पर चलने वाली लड़कियां")</f>
        <v>लड़कियों के साथ सूर्यास्त में एक समुद्र तट पर चलने वाली लड़कियां</v>
      </c>
    </row>
    <row r="8084">
      <c r="A8084" s="1" t="s">
        <v>7939</v>
      </c>
      <c r="B8084" s="2" t="str">
        <f>IFERROR(__xludf.DUMMYFUNCTION("GOOGLETRANSLATE(A8084,""en"",""hi"")"),"पीछे की ओर छत और बगीचे")</f>
        <v>पीछे की ओर छत और बगीचे</v>
      </c>
    </row>
    <row r="8085">
      <c r="A8085" s="1" t="s">
        <v>7940</v>
      </c>
      <c r="B8085" s="2" t="str">
        <f>IFERROR(__xludf.DUMMYFUNCTION("GOOGLETRANSLATE(A8085,""en"",""hi"")"),"डस्क में पहाड़ों का सिल्हूट - ट्रेकिंग")</f>
        <v>डस्क में पहाड़ों का सिल्हूट - ट्रेकिंग</v>
      </c>
    </row>
    <row r="8086">
      <c r="A8086" s="1" t="s">
        <v>7941</v>
      </c>
      <c r="B8086" s="2" t="str">
        <f>IFERROR(__xludf.DUMMYFUNCTION("GOOGLETRANSLATE(A8086,""en"",""hi"")"),"मिश्रित नस्ल पिल्ला घास में बिछाने")</f>
        <v>मिश्रित नस्ल पिल्ला घास में बिछाने</v>
      </c>
    </row>
    <row r="8087">
      <c r="A8087" s="1" t="s">
        <v>7942</v>
      </c>
      <c r="B8087" s="2" t="str">
        <f>IFERROR(__xludf.DUMMYFUNCTION("GOOGLETRANSLATE(A8087,""en"",""hi"")"),"एक नीले आकाश के खिलाफ पुराने पेड़ पर एक घोंसले में स्टॉर्क का परिवार।")</f>
        <v>एक नीले आकाश के खिलाफ पुराने पेड़ पर एक घोंसले में स्टॉर्क का परिवार।</v>
      </c>
    </row>
    <row r="8088">
      <c r="A8088" s="1" t="s">
        <v>7943</v>
      </c>
      <c r="B8088" s="2" t="str">
        <f>IFERROR(__xludf.DUMMYFUNCTION("GOOGLETRANSLATE(A8088,""en"",""hi"")"),"सागर लहरों पर हाथ ड्राइंग डॉल्फिन का समोच्च, रॉयल्टी मुक्त वेक्टर क्लिप कला")</f>
        <v>सागर लहरों पर हाथ ड्राइंग डॉल्फिन का समोच्च, रॉयल्टी मुक्त वेक्टर क्लिप कला</v>
      </c>
    </row>
    <row r="8089">
      <c r="A8089" s="1" t="s">
        <v>7944</v>
      </c>
      <c r="B8089" s="2" t="str">
        <f>IFERROR(__xludf.DUMMYFUNCTION("GOOGLETRANSLATE(A8089,""en"",""hi"")"),"जोखिम लेने, शतरंज खेलने वाले आदमी के करीब।")</f>
        <v>जोखिम लेने, शतरंज खेलने वाले आदमी के करीब।</v>
      </c>
    </row>
    <row r="8090">
      <c r="A8090" s="1" t="s">
        <v>7945</v>
      </c>
      <c r="B8090" s="2" t="str">
        <f>IFERROR(__xludf.DUMMYFUNCTION("GOOGLETRANSLATE(A8090,""en"",""hi"")"),"विमानन की पुरानी तस्वीरें")</f>
        <v>विमानन की पुरानी तस्वीरें</v>
      </c>
    </row>
    <row r="8091">
      <c r="A8091" s="1" t="s">
        <v>1793</v>
      </c>
      <c r="B8091" s="2" t="str">
        <f>IFERROR(__xludf.DUMMYFUNCTION("GOOGLETRANSLATE(A8091,""en"",""hi"")"),"हवा में लहराते झंडा")</f>
        <v>हवा में लहराते झंडा</v>
      </c>
    </row>
    <row r="8092">
      <c r="A8092" s="1" t="s">
        <v>7946</v>
      </c>
      <c r="B8092" s="2" t="str">
        <f>IFERROR(__xludf.DUMMYFUNCTION("GOOGLETRANSLATE(A8092,""en"",""hi"")"),"ब्लूज़ कलाकार मंच पर प्रदर्शन करता है")</f>
        <v>ब्लूज़ कलाकार मंच पर प्रदर्शन करता है</v>
      </c>
    </row>
    <row r="8093">
      <c r="A8093" s="1" t="s">
        <v>7947</v>
      </c>
      <c r="B8093" s="2" t="str">
        <f>IFERROR(__xludf.DUMMYFUNCTION("GOOGLETRANSLATE(A8093,""en"",""hi"")"),"हवा में अपने हाथों से भीड़ में लोग, संगीत कार्यक्रम।")</f>
        <v>हवा में अपने हाथों से भीड़ में लोग, संगीत कार्यक्रम।</v>
      </c>
    </row>
    <row r="8094">
      <c r="A8094" s="1" t="s">
        <v>7948</v>
      </c>
      <c r="B8094" s="2" t="str">
        <f>IFERROR(__xludf.DUMMYFUNCTION("GOOGLETRANSLATE(A8094,""en"",""hi"")"),"एक कलात्मक प्रकाश स्थिरता ओवरहेड के साथ केंद्रीय तालिका।")</f>
        <v>एक कलात्मक प्रकाश स्थिरता ओवरहेड के साथ केंद्रीय तालिका।</v>
      </c>
    </row>
    <row r="8095">
      <c r="A8095" s="1" t="s">
        <v>7949</v>
      </c>
      <c r="B8095" s="2" t="str">
        <f>IFERROR(__xludf.DUMMYFUNCTION("GOOGLETRANSLATE(A8095,""en"",""hi"")"),"एक छोटी लड़की एक समुद्र तट पर आने वाली लहर से दूर चलती है")</f>
        <v>एक छोटी लड़की एक समुद्र तट पर आने वाली लहर से दूर चलती है</v>
      </c>
    </row>
    <row r="8096">
      <c r="A8096" s="1" t="s">
        <v>7950</v>
      </c>
      <c r="B8096" s="2" t="str">
        <f>IFERROR(__xludf.DUMMYFUNCTION("GOOGLETRANSLATE(A8096,""en"",""hi"")"),"एक सफेद पृष्ठभूमि पर स्ट्रॉबेरी का निर्बाध पैटर्न।")</f>
        <v>एक सफेद पृष्ठभूमि पर स्ट्रॉबेरी का निर्बाध पैटर्न।</v>
      </c>
    </row>
    <row r="8097">
      <c r="A8097" s="1" t="s">
        <v>7951</v>
      </c>
      <c r="B8097" s="2" t="str">
        <f>IFERROR(__xludf.DUMMYFUNCTION("GOOGLETRANSLATE(A8097,""en"",""hi"")"),"एकाधिक जलाया मोमबत्तियाँ एक गरगॉयल के मूर्ति या प्रतिमा")</f>
        <v>एकाधिक जलाया मोमबत्तियाँ एक गरगॉयल के मूर्ति या प्रतिमा</v>
      </c>
    </row>
    <row r="8098">
      <c r="A8098" s="1" t="s">
        <v>7952</v>
      </c>
      <c r="B8098" s="2" t="str">
        <f>IFERROR(__xludf.DUMMYFUNCTION("GOOGLETRANSLATE(A8098,""en"",""hi"")"),"अभिनेता ने उन प्रसिद्ध मिस-मिलान वाली आंखों को तांबे के साथ दिखाया, धुंधली छायाएं जिन्हें उन्होंने मैट लाल होंठ के साथ जोड़ा।")</f>
        <v>अभिनेता ने उन प्रसिद्ध मिस-मिलान वाली आंखों को तांबे के साथ दिखाया, धुंधली छायाएं जिन्हें उन्होंने मैट लाल होंठ के साथ जोड़ा।</v>
      </c>
    </row>
    <row r="8099">
      <c r="A8099" s="1" t="s">
        <v>7953</v>
      </c>
      <c r="B8099" s="2" t="str">
        <f>IFERROR(__xludf.DUMMYFUNCTION("GOOGLETRANSLATE(A8099,""en"",""hi"")"),"मुझे शतरंज के अपने खेल में सबसे बड़ा पंजा पसंद है।")</f>
        <v>मुझे शतरंज के अपने खेल में सबसे बड़ा पंजा पसंद है।</v>
      </c>
    </row>
    <row r="8100">
      <c r="A8100" s="1" t="s">
        <v>7954</v>
      </c>
      <c r="B8100" s="2" t="str">
        <f>IFERROR(__xludf.DUMMYFUNCTION("GOOGLETRANSLATE(A8100,""en"",""hi"")"),"बेसबॉल प्लेयर के बाद स्पोर्ट्स टीम ने स्पोर्ट्स टीम के खिलाफ नौवीं गेम दो के नीचे जीतने वाले होम रन को हिट किया।")</f>
        <v>बेसबॉल प्लेयर के बाद स्पोर्ट्स टीम ने स्पोर्ट्स टीम के खिलाफ नौवीं गेम दो के नीचे जीतने वाले होम रन को हिट किया।</v>
      </c>
    </row>
    <row r="8101">
      <c r="A8101" s="1" t="s">
        <v>7955</v>
      </c>
      <c r="B8101" s="2" t="str">
        <f>IFERROR(__xludf.DUMMYFUNCTION("GOOGLETRANSLATE(A8101,""en"",""hi"")"),"एक फुटबॉल क्षेत्र पर सफेद रेखाओं की सार छवि")</f>
        <v>एक फुटबॉल क्षेत्र पर सफेद रेखाओं की सार छवि</v>
      </c>
    </row>
    <row r="8102">
      <c r="A8102" s="1" t="s">
        <v>7956</v>
      </c>
      <c r="B8102" s="2" t="str">
        <f>IFERROR(__xludf.DUMMYFUNCTION("GOOGLETRANSLATE(A8102,""en"",""hi"")"),"मूल रूप से व्यक्ति द्वारा डिजाइन किया गया, इमारत वापस आती है और आराम से एक शहर में बैठती है")</f>
        <v>मूल रूप से व्यक्ति द्वारा डिजाइन किया गया, इमारत वापस आती है और आराम से एक शहर में बैठती है</v>
      </c>
    </row>
    <row r="8103">
      <c r="A8103" s="1" t="s">
        <v>7957</v>
      </c>
      <c r="B8103" s="2" t="str">
        <f>IFERROR(__xludf.DUMMYFUNCTION("GOOGLETRANSLATE(A8103,""en"",""hi"")"),"नीला आकाश और अब भाग")</f>
        <v>नीला आकाश और अब भाग</v>
      </c>
    </row>
    <row r="8104">
      <c r="A8104" s="1" t="s">
        <v>7958</v>
      </c>
      <c r="B8104" s="2" t="str">
        <f>IFERROR(__xludf.DUMMYFUNCTION("GOOGLETRANSLATE(A8104,""en"",""hi"")"),"इस अच्छे साथी को एक पत्र में जोड़ा गया।")</f>
        <v>इस अच्छे साथी को एक पत्र में जोड़ा गया।</v>
      </c>
    </row>
    <row r="8105">
      <c r="A8105" s="1" t="s">
        <v>7959</v>
      </c>
      <c r="B8105" s="2" t="str">
        <f>IFERROR(__xludf.DUMMYFUNCTION("GOOGLETRANSLATE(A8105,""en"",""hi"")"),"वसंत के दौरान फिल्म कॉस्ट्यूमर डिजाइनर शो के बाहर व्यक्ति देखा जाता है")</f>
        <v>वसंत के दौरान फिल्म कॉस्ट्यूमर डिजाइनर शो के बाहर व्यक्ति देखा जाता है</v>
      </c>
    </row>
    <row r="8106">
      <c r="A8106" s="1" t="s">
        <v>7960</v>
      </c>
      <c r="B8106" s="2" t="str">
        <f>IFERROR(__xludf.DUMMYFUNCTION("GOOGLETRANSLATE(A8106,""en"",""hi"")"),"फेस्टिवल के दौरान फिल्म निदेशक - लॉन्च पार्टी।")</f>
        <v>फेस्टिवल के दौरान फिल्म निदेशक - लॉन्च पार्टी।</v>
      </c>
    </row>
    <row r="8107">
      <c r="A8107" s="1" t="s">
        <v>7961</v>
      </c>
      <c r="B8107" s="2" t="str">
        <f>IFERROR(__xludf.DUMMYFUNCTION("GOOGLETRANSLATE(A8107,""en"",""hi"")"),"गाँव में काले और सफेद देश के कुटीर")</f>
        <v>गाँव में काले और सफेद देश के कुटीर</v>
      </c>
    </row>
    <row r="8108">
      <c r="A8108" s="1" t="s">
        <v>7962</v>
      </c>
      <c r="B8108" s="2" t="str">
        <f>IFERROR(__xludf.DUMMYFUNCTION("GOOGLETRANSLATE(A8108,""en"",""hi"")"),"अदालत ने वाइल्ड हॉर्स को भूमि पर घोड़ों के प्रबंधन को शामिल करने के मामले में हस्तक्षेप करने का अधिकार दायां।")</f>
        <v>अदालत ने वाइल्ड हॉर्स को भूमि पर घोड़ों के प्रबंधन को शामिल करने के मामले में हस्तक्षेप करने का अधिकार दायां।</v>
      </c>
    </row>
    <row r="8109">
      <c r="A8109" s="1" t="s">
        <v>7963</v>
      </c>
      <c r="B8109" s="2" t="str">
        <f>IFERROR(__xludf.DUMMYFUNCTION("GOOGLETRANSLATE(A8109,""en"",""hi"")"),"श्रमिक एक कार में टिंटेड फिल्म लागू करते हैं।")</f>
        <v>श्रमिक एक कार में टिंटेड फिल्म लागू करते हैं।</v>
      </c>
    </row>
    <row r="8110">
      <c r="A8110" s="1" t="s">
        <v>7964</v>
      </c>
      <c r="B8110" s="2" t="str">
        <f>IFERROR(__xludf.DUMMYFUNCTION("GOOGLETRANSLATE(A8110,""en"",""hi"")"),"विदाई के दौरान प्रतिभागियों के साथ महान व्यक्ति बनता है।")</f>
        <v>विदाई के दौरान प्रतिभागियों के साथ महान व्यक्ति बनता है।</v>
      </c>
    </row>
    <row r="8111">
      <c r="A8111" s="1" t="s">
        <v>7965</v>
      </c>
      <c r="B8111" s="2" t="str">
        <f>IFERROR(__xludf.DUMMYFUNCTION("GOOGLETRANSLATE(A8111,""en"",""hi"")"),"पक्षियों तट के किनारे उड़ते हैं")</f>
        <v>पक्षियों तट के किनारे उड़ते हैं</v>
      </c>
    </row>
    <row r="8112">
      <c r="A8112" s="1" t="s">
        <v>7966</v>
      </c>
      <c r="B8112" s="2" t="str">
        <f>IFERROR(__xludf.DUMMYFUNCTION("GOOGLETRANSLATE(A8112,""en"",""hi"")"),"... आपको निश्चित रूप से अच्छे नल खरीदना चाहिए।")</f>
        <v>... आपको निश्चित रूप से अच्छे नल खरीदना चाहिए।</v>
      </c>
    </row>
    <row r="8113">
      <c r="A8113" s="1" t="s">
        <v>7967</v>
      </c>
      <c r="B8113" s="2" t="str">
        <f>IFERROR(__xludf.DUMMYFUNCTION("GOOGLETRANSLATE(A8113,""en"",""hi"")"),"छोटे लड़के अपने माता-पिता के साथ घर के सामने गले लगा रहे हैं")</f>
        <v>छोटे लड़के अपने माता-पिता के साथ घर के सामने गले लगा रहे हैं</v>
      </c>
    </row>
    <row r="8114">
      <c r="A8114" s="1" t="s">
        <v>7968</v>
      </c>
      <c r="B8114" s="2" t="str">
        <f>IFERROR(__xludf.DUMMYFUNCTION("GOOGLETRANSLATE(A8114,""en"",""hi"")"),"स्टेज पर प्रदर्शन करने वाले हार्ड रॉक कलाकार के संगीतकार और बेसबॉल खिलाड़ी।")</f>
        <v>स्टेज पर प्रदर्शन करने वाले हार्ड रॉक कलाकार के संगीतकार और बेसबॉल खिलाड़ी।</v>
      </c>
    </row>
    <row r="8115">
      <c r="A8115" s="1" t="s">
        <v>7969</v>
      </c>
      <c r="B8115" s="2" t="str">
        <f>IFERROR(__xludf.DUMMYFUNCTION("GOOGLETRANSLATE(A8115,""en"",""hi"")"),"व्यक्ति और दूल्हे एक दूसरे को धूप वाले पार्क में गले लगाते हैं")</f>
        <v>व्यक्ति और दूल्हे एक दूसरे को धूप वाले पार्क में गले लगाते हैं</v>
      </c>
    </row>
    <row r="8116">
      <c r="A8116" s="1" t="s">
        <v>7970</v>
      </c>
      <c r="B8116" s="2" t="str">
        <f>IFERROR(__xludf.DUMMYFUNCTION("GOOGLETRANSLATE(A8116,""en"",""hi"")"),"अभिनेता और प्रशंसक के दौरान - लाल कालीन।")</f>
        <v>अभिनेता और प्रशंसक के दौरान - लाल कालीन।</v>
      </c>
    </row>
    <row r="8117">
      <c r="A8117" s="1" t="s">
        <v>7971</v>
      </c>
      <c r="B8117" s="2" t="str">
        <f>IFERROR(__xludf.DUMMYFUNCTION("GOOGLETRANSLATE(A8117,""en"",""hi"")"),"बगीचे लाल, नीले, पीले और सफेद फूलों के साथ होते हैं।")</f>
        <v>बगीचे लाल, नीले, पीले और सफेद फूलों के साथ होते हैं।</v>
      </c>
    </row>
    <row r="8118">
      <c r="A8118" s="1" t="s">
        <v>7972</v>
      </c>
      <c r="B8118" s="2" t="str">
        <f>IFERROR(__xludf.DUMMYFUNCTION("GOOGLETRANSLATE(A8118,""en"",""hi"")"),"यहाँ कौन प्रदर्शन करेगा")</f>
        <v>यहाँ कौन प्रदर्शन करेगा</v>
      </c>
    </row>
    <row r="8119">
      <c r="A8119" s="1" t="s">
        <v>7973</v>
      </c>
      <c r="B8119" s="2" t="str">
        <f>IFERROR(__xludf.DUMMYFUNCTION("GOOGLETRANSLATE(A8119,""en"",""hi"")"),"यदि आप गैस से पीड़ित हैं, एक सूजन पेट, या अन्य पाचन संबंधी मुद्दों, हर दिन इस भोजन को खाने का प्रयास करें।")</f>
        <v>यदि आप गैस से पीड़ित हैं, एक सूजन पेट, या अन्य पाचन संबंधी मुद्दों, हर दिन इस भोजन को खाने का प्रयास करें।</v>
      </c>
    </row>
    <row r="8120">
      <c r="A8120" s="1" t="s">
        <v>7974</v>
      </c>
      <c r="B8120" s="2" t="str">
        <f>IFERROR(__xludf.DUMMYFUNCTION("GOOGLETRANSLATE(A8120,""en"",""hi"")"),"ग्रीष्मकालीन शैली के सबक जो आप इन आइकन से सीख सकते हैं")</f>
        <v>ग्रीष्मकालीन शैली के सबक जो आप इन आइकन से सीख सकते हैं</v>
      </c>
    </row>
    <row r="8121">
      <c r="A8121" s="1" t="s">
        <v>7975</v>
      </c>
      <c r="B8121" s="2" t="str">
        <f>IFERROR(__xludf.DUMMYFUNCTION("GOOGLETRANSLATE(A8121,""en"",""hi"")"),"जैविक प्रजाति उस निशान को सीमांकित करती है जो उच्चतम बिंदु के आसपास की हवा होती है")</f>
        <v>जैविक प्रजाति उस निशान को सीमांकित करती है जो उच्चतम बिंदु के आसपास की हवा होती है</v>
      </c>
    </row>
    <row r="8122">
      <c r="A8122" s="1" t="s">
        <v>7976</v>
      </c>
      <c r="B8122" s="2" t="str">
        <f>IFERROR(__xludf.DUMMYFUNCTION("GOOGLETRANSLATE(A8122,""en"",""hi"")"),"अद्वितीय, सस्ते अपार्टमेंट इमारतों में से एक के सीढ़ी के अंदर")</f>
        <v>अद्वितीय, सस्ते अपार्टमेंट इमारतों में से एक के सीढ़ी के अंदर</v>
      </c>
    </row>
    <row r="8123">
      <c r="A8123" s="1" t="s">
        <v>7977</v>
      </c>
      <c r="B8123" s="2" t="str">
        <f>IFERROR(__xludf.DUMMYFUNCTION("GOOGLETRANSLATE(A8123,""en"",""hi"")"),"खुश पोंगल धार्मिक पारंपरिक महोत्सव के लिए पृष्ठभूमि का वेक्टर चित्रण।")</f>
        <v>खुश पोंगल धार्मिक पारंपरिक महोत्सव के लिए पृष्ठभूमि का वेक्टर चित्रण।</v>
      </c>
    </row>
    <row r="8124">
      <c r="A8124" s="1" t="s">
        <v>7978</v>
      </c>
      <c r="B8124" s="2" t="str">
        <f>IFERROR(__xludf.DUMMYFUNCTION("GOOGLETRANSLATE(A8124,""en"",""hi"")"),"मरम्मत में एक अपार्टमेंट में गोंद की एक बाल्टी, पृष्ठभूमि पर आदमी फर्श स्थापित करता है")</f>
        <v>मरम्मत में एक अपार्टमेंट में गोंद की एक बाल्टी, पृष्ठभूमि पर आदमी फर्श स्थापित करता है</v>
      </c>
    </row>
    <row r="8125">
      <c r="A8125" s="1" t="s">
        <v>975</v>
      </c>
      <c r="B8125" s="2" t="str">
        <f>IFERROR(__xludf.DUMMYFUNCTION("GOOGLETRANSLATE(A8125,""en"",""hi"")"),"छुट्टी के लिए एक बैनर का वेक्टर चित्रण।")</f>
        <v>छुट्टी के लिए एक बैनर का वेक्टर चित्रण।</v>
      </c>
    </row>
    <row r="8126">
      <c r="A8126" s="1" t="s">
        <v>7979</v>
      </c>
      <c r="B8126" s="2" t="str">
        <f>IFERROR(__xludf.DUMMYFUNCTION("GOOGLETRANSLATE(A8126,""en"",""hi"")"),"एक किशोर लड़का शहर में एक स्केटबोर्ड पर संतुलन")</f>
        <v>एक किशोर लड़का शहर में एक स्केटबोर्ड पर संतुलन</v>
      </c>
    </row>
    <row r="8127">
      <c r="A8127" s="1" t="s">
        <v>444</v>
      </c>
      <c r="B8127" s="2" t="str">
        <f>IFERROR(__xludf.DUMMYFUNCTION("GOOGLETRANSLATE(A8127,""en"",""hi"")"),"संख्या आइकन के रूप में मोमबत्तियों के साथ जन्मदिन का केक।")</f>
        <v>संख्या आइकन के रूप में मोमबत्तियों के साथ जन्मदिन का केक।</v>
      </c>
    </row>
    <row r="8128">
      <c r="A8128" s="1" t="s">
        <v>7980</v>
      </c>
      <c r="B8128" s="2" t="str">
        <f>IFERROR(__xludf.DUMMYFUNCTION("GOOGLETRANSLATE(A8128,""en"",""hi"")"),"व्यक्ति की प्राचीन कांस्य प्रतिमा")</f>
        <v>व्यक्ति की प्राचीन कांस्य प्रतिमा</v>
      </c>
    </row>
    <row r="8129">
      <c r="A8129" s="1" t="s">
        <v>7981</v>
      </c>
      <c r="B8129" s="2" t="str">
        <f>IFERROR(__xludf.DUMMYFUNCTION("GOOGLETRANSLATE(A8129,""en"",""hi"")"),"एक आधुनिक कार्यालय भवन में लिफ्ट")</f>
        <v>एक आधुनिक कार्यालय भवन में लिफ्ट</v>
      </c>
    </row>
    <row r="8130">
      <c r="A8130" s="1" t="s">
        <v>7982</v>
      </c>
      <c r="B8130" s="2" t="str">
        <f>IFERROR(__xludf.DUMMYFUNCTION("GOOGLETRANSLATE(A8130,""en"",""hi"")"),"कार में बैठे युवा, सुंदर महिला की एक तस्वीर और फोन पर बात करना")</f>
        <v>कार में बैठे युवा, सुंदर महिला की एक तस्वीर और फोन पर बात करना</v>
      </c>
    </row>
    <row r="8131">
      <c r="A8131" s="1" t="s">
        <v>7983</v>
      </c>
      <c r="B8131" s="2" t="str">
        <f>IFERROR(__xludf.DUMMYFUNCTION("GOOGLETRANSLATE(A8131,""en"",""hi"")"),"गिरावट में हवाई दृश्य")</f>
        <v>गिरावट में हवाई दृश्य</v>
      </c>
    </row>
    <row r="8132">
      <c r="A8132" s="1" t="s">
        <v>7984</v>
      </c>
      <c r="B8132" s="2" t="str">
        <f>IFERROR(__xludf.DUMMYFUNCTION("GOOGLETRANSLATE(A8132,""en"",""hi"")"),"एक चाक और आकार के साथ ब्लैकबोर्ड।")</f>
        <v>एक चाक और आकार के साथ ब्लैकबोर्ड।</v>
      </c>
    </row>
    <row r="8133">
      <c r="A8133" s="1" t="s">
        <v>7985</v>
      </c>
      <c r="B8133" s="2" t="str">
        <f>IFERROR(__xludf.DUMMYFUNCTION("GOOGLETRANSLATE(A8133,""en"",""hi"")"),"उत्सव उपहार बक्से और सितारों के एक पैटर्न के साथ छुट्टी पृष्ठभूमि")</f>
        <v>उत्सव उपहार बक्से और सितारों के एक पैटर्न के साथ छुट्टी पृष्ठभूमि</v>
      </c>
    </row>
    <row r="8134">
      <c r="A8134" s="1" t="s">
        <v>7986</v>
      </c>
      <c r="B8134" s="2" t="str">
        <f>IFERROR(__xludf.DUMMYFUNCTION("GOOGLETRANSLATE(A8134,""en"",""hi"")"),"छवियों बनाम लड़कियों बास्केटबाल खेल।")</f>
        <v>छवियों बनाम लड़कियों बास्केटबाल खेल।</v>
      </c>
    </row>
    <row r="8135">
      <c r="A8135" s="1" t="s">
        <v>7987</v>
      </c>
      <c r="B8135" s="2" t="str">
        <f>IFERROR(__xludf.DUMMYFUNCTION("GOOGLETRANSLATE(A8135,""en"",""hi"")"),"व्यक्ति प्रशंसक घटना में भाग लेता है।")</f>
        <v>व्यक्ति प्रशंसक घटना में भाग लेता है।</v>
      </c>
    </row>
    <row r="8136">
      <c r="A8136" s="1" t="s">
        <v>7988</v>
      </c>
      <c r="B8136" s="2" t="str">
        <f>IFERROR(__xludf.DUMMYFUNCTION("GOOGLETRANSLATE(A8136,""en"",""hi"")"),"चित्रित एक पुल के बाद एक पुल है जो व्यक्ति ने कल शहर पर गिरना बंद कर दिया")</f>
        <v>चित्रित एक पुल के बाद एक पुल है जो व्यक्ति ने कल शहर पर गिरना बंद कर दिया</v>
      </c>
    </row>
    <row r="8137">
      <c r="A8137" s="1" t="s">
        <v>7989</v>
      </c>
      <c r="B8137" s="2" t="str">
        <f>IFERROR(__xludf.DUMMYFUNCTION("GOOGLETRANSLATE(A8137,""en"",""hi"")"),"भोजन के लिए मेज पर भोजन कटा हुआ।")</f>
        <v>भोजन के लिए मेज पर भोजन कटा हुआ।</v>
      </c>
    </row>
    <row r="8138">
      <c r="A8138" s="1" t="s">
        <v>7990</v>
      </c>
      <c r="B8138" s="2" t="str">
        <f>IFERROR(__xludf.DUMMYFUNCTION("GOOGLETRANSLATE(A8138,""en"",""hi"")"),"यह दरवाजा घर के लिए एक प्रकार और मूल में से एक है।")</f>
        <v>यह दरवाजा घर के लिए एक प्रकार और मूल में से एक है।</v>
      </c>
    </row>
    <row r="8139">
      <c r="A8139" s="1" t="s">
        <v>7991</v>
      </c>
      <c r="B8139" s="2" t="str">
        <f>IFERROR(__xludf.DUMMYFUNCTION("GOOGLETRANSLATE(A8139,""en"",""hi"")"),"सप्ताह पांच - फुटबॉल खेल से छवियां।")</f>
        <v>सप्ताह पांच - फुटबॉल खेल से छवियां।</v>
      </c>
    </row>
    <row r="8140">
      <c r="A8140" s="1" t="s">
        <v>7992</v>
      </c>
      <c r="B8140" s="2" t="str">
        <f>IFERROR(__xludf.DUMMYFUNCTION("GOOGLETRANSLATE(A8140,""en"",""hi"")"),"आइस हॉकी खिलाड़ी स्पोर्ट्स टीम के खिलाफ हॉकी गेम की दूसरी अवधि के दौरान एक बचत करता है।")</f>
        <v>आइस हॉकी खिलाड़ी स्पोर्ट्स टीम के खिलाफ हॉकी गेम की दूसरी अवधि के दौरान एक बचत करता है।</v>
      </c>
    </row>
    <row r="8141">
      <c r="A8141" s="1" t="s">
        <v>7993</v>
      </c>
      <c r="B8141" s="2" t="str">
        <f>IFERROR(__xludf.DUMMYFUNCTION("GOOGLETRANSLATE(A8141,""en"",""hi"")"),"इंटरेक्टिव टीवी प्रोग्राम: इसके बजाय व्यक्ति को व्यक्ति को दिया गया था")</f>
        <v>इंटरेक्टिव टीवी प्रोग्राम: इसके बजाय व्यक्ति को व्यक्ति को दिया गया था</v>
      </c>
    </row>
    <row r="8142">
      <c r="A8142" s="1" t="s">
        <v>7994</v>
      </c>
      <c r="B8142" s="2" t="str">
        <f>IFERROR(__xludf.DUMMYFUNCTION("GOOGLETRANSLATE(A8142,""en"",""hi"")"),"लाइटहाउस और शहर के दृश्य का हवाई दृश्य")</f>
        <v>लाइटहाउस और शहर के दृश्य का हवाई दृश्य</v>
      </c>
    </row>
    <row r="8143">
      <c r="A8143" s="1" t="s">
        <v>7995</v>
      </c>
      <c r="B8143" s="2" t="str">
        <f>IFERROR(__xludf.DUMMYFUNCTION("GOOGLETRANSLATE(A8143,""en"",""hi"")"),"रिकॉर्ड लेबल का मुकाबला करने के लिए बच्चों द्वारा आवश्यक भोजन")</f>
        <v>रिकॉर्ड लेबल का मुकाबला करने के लिए बच्चों द्वारा आवश्यक भोजन</v>
      </c>
    </row>
    <row r="8144">
      <c r="A8144" s="1" t="s">
        <v>7996</v>
      </c>
      <c r="B8144" s="2" t="str">
        <f>IFERROR(__xludf.DUMMYFUNCTION("GOOGLETRANSLATE(A8144,""en"",""hi"")"),"जैसे ही हमने पुराने शहर में प्रवेश किया यह मूर्ति एक छोटी सी सड़क पर थी।")</f>
        <v>जैसे ही हमने पुराने शहर में प्रवेश किया यह मूर्ति एक छोटी सी सड़क पर थी।</v>
      </c>
    </row>
    <row r="8145">
      <c r="A8145" s="1" t="s">
        <v>7997</v>
      </c>
      <c r="B8145" s="2" t="str">
        <f>IFERROR(__xludf.DUMMYFUNCTION("GOOGLETRANSLATE(A8145,""en"",""hi"")"),"ग्रीन फॉरेस्ट में रोमांटिक महिला का पोर्ट्रेट")</f>
        <v>ग्रीन फॉरेस्ट में रोमांटिक महिला का पोर्ट्रेट</v>
      </c>
    </row>
    <row r="8146">
      <c r="A8146" s="1" t="s">
        <v>7998</v>
      </c>
      <c r="B8146" s="2" t="str">
        <f>IFERROR(__xludf.DUMMYFUNCTION("GOOGLETRANSLATE(A8146,""en"",""hi"")"),"एक पुरानी खिड़की एक कैबिनेट में बदल गई।")</f>
        <v>एक पुरानी खिड़की एक कैबिनेट में बदल गई।</v>
      </c>
    </row>
    <row r="8147">
      <c r="A8147" s="1" t="s">
        <v>7999</v>
      </c>
      <c r="B8147" s="2" t="str">
        <f>IFERROR(__xludf.DUMMYFUNCTION("GOOGLETRANSLATE(A8147,""en"",""hi"")"),"सड़क के नीचे झंडे के साथ मार्च करने वाला व्यक्ति।")</f>
        <v>सड़क के नीचे झंडे के साथ मार्च करने वाला व्यक्ति।</v>
      </c>
    </row>
    <row r="8148">
      <c r="A8148" s="1" t="s">
        <v>8000</v>
      </c>
      <c r="B8148" s="2" t="str">
        <f>IFERROR(__xludf.DUMMYFUNCTION("GOOGLETRANSLATE(A8148,""en"",""hi"")"),"एक पानी के नीचे कोरल रीफ पर हॉबी का एचडी वीडियो फुटेज")</f>
        <v>एक पानी के नीचे कोरल रीफ पर हॉबी का एचडी वीडियो फुटेज</v>
      </c>
    </row>
    <row r="8149">
      <c r="A8149" s="1" t="s">
        <v>8001</v>
      </c>
      <c r="B8149" s="2" t="str">
        <f>IFERROR(__xludf.DUMMYFUNCTION("GOOGLETRANSLATE(A8149,""en"",""hi"")"),"धातु दांतेदार पहियों और छोटे टुकड़े लाल पृष्ठभूमि पर एक दिल के आकार में व्यवस्थित घड़ियों से छोटे टुकड़े")</f>
        <v>धातु दांतेदार पहियों और छोटे टुकड़े लाल पृष्ठभूमि पर एक दिल के आकार में व्यवस्थित घड़ियों से छोटे टुकड़े</v>
      </c>
    </row>
    <row r="8150">
      <c r="A8150" s="1" t="s">
        <v>8002</v>
      </c>
      <c r="B8150" s="2" t="str">
        <f>IFERROR(__xludf.DUMMYFUNCTION("GOOGLETRANSLATE(A8150,""en"",""hi"")"),"संग्रहालय के सामने घड़ी")</f>
        <v>संग्रहालय के सामने घड़ी</v>
      </c>
    </row>
    <row r="8151">
      <c r="A8151" s="1" t="s">
        <v>8003</v>
      </c>
      <c r="B8151" s="2" t="str">
        <f>IFERROR(__xludf.DUMMYFUNCTION("GOOGLETRANSLATE(A8151,""en"",""hi"")"),"आधार के समानांतर एक क्रॉस सेक्शन हमें दो - आयामी आकार देता है")</f>
        <v>आधार के समानांतर एक क्रॉस सेक्शन हमें दो - आयामी आकार देता है</v>
      </c>
    </row>
    <row r="8152">
      <c r="A8152" s="1" t="s">
        <v>8004</v>
      </c>
      <c r="B8152" s="2" t="str">
        <f>IFERROR(__xludf.DUMMYFUNCTION("GOOGLETRANSLATE(A8152,""en"",""hi"")"),"लड़के कोबलेड सड़कों के माध्यम से एक घोड़े की सवारी करते हैं राज्य में औपनिवेशिक शहर")</f>
        <v>लड़के कोबलेड सड़कों के माध्यम से एक घोड़े की सवारी करते हैं राज्य में औपनिवेशिक शहर</v>
      </c>
    </row>
    <row r="8153">
      <c r="A8153" s="1" t="s">
        <v>8005</v>
      </c>
      <c r="B8153" s="2" t="str">
        <f>IFERROR(__xludf.DUMMYFUNCTION("GOOGLETRANSLATE(A8153,""en"",""hi"")"),"एक निर्जन समुद्र तट पर एक किताब पढ़ रही महिला")</f>
        <v>एक निर्जन समुद्र तट पर एक किताब पढ़ रही महिला</v>
      </c>
    </row>
    <row r="8154">
      <c r="A8154" s="1" t="s">
        <v>8006</v>
      </c>
      <c r="B8154" s="2" t="str">
        <f>IFERROR(__xludf.DUMMYFUNCTION("GOOGLETRANSLATE(A8154,""en"",""hi"")"),"एक साफ और शांत समुद्र परिदृश्य नौटिकल और सागर 4K वीडियो पृष्ठभूमि में तैर रहा है")</f>
        <v>एक साफ और शांत समुद्र परिदृश्य नौटिकल और सागर 4K वीडियो पृष्ठभूमि में तैर रहा है</v>
      </c>
    </row>
    <row r="8155">
      <c r="A8155" s="1" t="s">
        <v>8007</v>
      </c>
      <c r="B8155" s="2" t="str">
        <f>IFERROR(__xludf.DUMMYFUNCTION("GOOGLETRANSLATE(A8155,""en"",""hi"")"),"एक रचनात्मक मेक-अप के साथ एक लड़की का बंद सौंदर्य पोर्ट्रेट।")</f>
        <v>एक रचनात्मक मेक-अप के साथ एक लड़की का बंद सौंदर्य पोर्ट्रेट।</v>
      </c>
    </row>
    <row r="8156">
      <c r="A8156" s="1" t="s">
        <v>8008</v>
      </c>
      <c r="B8156" s="2" t="str">
        <f>IFERROR(__xludf.DUMMYFUNCTION("GOOGLETRANSLATE(A8156,""en"",""hi"")"),"भीड़ - जिसमें अभिनेता को लॉन में एक साथ चलते हुए झलक गए थे क्योंकि लोग लंबित समारोह के लिए बैठ गए थे")</f>
        <v>भीड़ - जिसमें अभिनेता को लॉन में एक साथ चलते हुए झलक गए थे क्योंकि लोग लंबित समारोह के लिए बैठ गए थे</v>
      </c>
    </row>
    <row r="8157">
      <c r="A8157" s="1" t="s">
        <v>8009</v>
      </c>
      <c r="B8157" s="2" t="str">
        <f>IFERROR(__xludf.DUMMYFUNCTION("GOOGLETRANSLATE(A8157,""en"",""hi"")"),"एक निजी नाव पर लक्जरी")</f>
        <v>एक निजी नाव पर लक्जरी</v>
      </c>
    </row>
    <row r="8158">
      <c r="A8158" s="1" t="s">
        <v>8010</v>
      </c>
      <c r="B8158" s="2" t="str">
        <f>IFERROR(__xludf.DUMMYFUNCTION("GOOGLETRANSLATE(A8158,""en"",""hi"")"),"लैटिन पॉप कलाकार और अभिनेता पुरस्कार के दौरान मंच पर बोलते हैं")</f>
        <v>लैटिन पॉप कलाकार और अभिनेता पुरस्कार के दौरान मंच पर बोलते हैं</v>
      </c>
    </row>
    <row r="8159">
      <c r="A8159" s="1" t="s">
        <v>8011</v>
      </c>
      <c r="B8159" s="2" t="str">
        <f>IFERROR(__xludf.DUMMYFUNCTION("GOOGLETRANSLATE(A8159,""en"",""hi"")"),"प्रशंसकों मैच के दौरान अपने झंडे की लहर")</f>
        <v>प्रशंसकों मैच के दौरान अपने झंडे की लहर</v>
      </c>
    </row>
    <row r="8160">
      <c r="A8160" s="1" t="s">
        <v>8012</v>
      </c>
      <c r="B8160" s="2" t="str">
        <f>IFERROR(__xludf.DUMMYFUNCTION("GOOGLETRANSLATE(A8160,""en"",""hi"")"),"देश कलाकार पुरस्कार के दौरान ऑनस्टेज करता है")</f>
        <v>देश कलाकार पुरस्कार के दौरान ऑनस्टेज करता है</v>
      </c>
    </row>
    <row r="8161">
      <c r="A8161" s="1" t="s">
        <v>8013</v>
      </c>
      <c r="B8161" s="2" t="str">
        <f>IFERROR(__xludf.DUMMYFUNCTION("GOOGLETRANSLATE(A8161,""en"",""hi"")"),"दुनिया में पहला सबसे बड़ा बाल अभिनेता")</f>
        <v>दुनिया में पहला सबसे बड़ा बाल अभिनेता</v>
      </c>
    </row>
    <row r="8162">
      <c r="A8162" s="1" t="s">
        <v>8014</v>
      </c>
      <c r="B8162" s="2" t="str">
        <f>IFERROR(__xludf.DUMMYFUNCTION("GOOGLETRANSLATE(A8162,""en"",""hi"")"),"चारों ओर जाने के लिए बहुत मुस्कुराहट के साथ एक धूप, हवादार दिन।")</f>
        <v>चारों ओर जाने के लिए बहुत मुस्कुराहट के साथ एक धूप, हवादार दिन।</v>
      </c>
    </row>
    <row r="8163">
      <c r="A8163" s="1" t="s">
        <v>8015</v>
      </c>
      <c r="B8163" s="2" t="str">
        <f>IFERROR(__xludf.DUMMYFUNCTION("GOOGLETRANSLATE(A8163,""en"",""hi"")"),"खेल टीम के खिलाफ चौथी तिमाही में भीड़ के लिए जेश्चर।")</f>
        <v>खेल टीम के खिलाफ चौथी तिमाही में भीड़ के लिए जेश्चर।</v>
      </c>
    </row>
    <row r="8164">
      <c r="A8164" s="1" t="s">
        <v>8016</v>
      </c>
      <c r="B8164" s="2" t="str">
        <f>IFERROR(__xludf.DUMMYFUNCTION("GOOGLETRANSLATE(A8164,""en"",""hi"")"),"समुद्र तट में प्राचीन उष्णकटिबंधीय वर्षा वन के माध्यम से नदी चल रही है।")</f>
        <v>समुद्र तट में प्राचीन उष्णकटिबंधीय वर्षा वन के माध्यम से नदी चल रही है।</v>
      </c>
    </row>
    <row r="8165">
      <c r="A8165" s="1" t="s">
        <v>8017</v>
      </c>
      <c r="B8165" s="2" t="str">
        <f>IFERROR(__xludf.DUMMYFUNCTION("GOOGLETRANSLATE(A8165,""en"",""hi"")"),"हस्तियां अभिनेता समेत दुनिया प्रीमियर में भाग लेते हैं।")</f>
        <v>हस्तियां अभिनेता समेत दुनिया प्रीमियर में भाग लेते हैं।</v>
      </c>
    </row>
    <row r="8166">
      <c r="A8166" s="1" t="s">
        <v>8018</v>
      </c>
      <c r="B8166" s="2" t="str">
        <f>IFERROR(__xludf.DUMMYFUNCTION("GOOGLETRANSLATE(A8166,""en"",""hi"")"),"एक नरम गुलाबी चांदेलियर इस फेयरीटेल प्रेरित रहने वाले कमरे में एक फोकल प्वाइंट के रूप में कार्य करता है।")</f>
        <v>एक नरम गुलाबी चांदेलियर इस फेयरीटेल प्रेरित रहने वाले कमरे में एक फोकल प्वाइंट के रूप में कार्य करता है।</v>
      </c>
    </row>
    <row r="8167">
      <c r="A8167" s="1" t="s">
        <v>8019</v>
      </c>
      <c r="B8167" s="2" t="str">
        <f>IFERROR(__xludf.DUMMYFUNCTION("GOOGLETRANSLATE(A8167,""en"",""hi"")"),"सभी जंगली जानवरों का वैज्ञानिक नाम")</f>
        <v>सभी जंगली जानवरों का वैज्ञानिक नाम</v>
      </c>
    </row>
    <row r="8168">
      <c r="A8168" s="1" t="s">
        <v>8020</v>
      </c>
      <c r="B8168" s="2" t="str">
        <f>IFERROR(__xludf.DUMMYFUNCTION("GOOGLETRANSLATE(A8168,""en"",""hi"")"),"Accord आयाम और दक्षता के साथ गति निर्धारित करता है")</f>
        <v>Accord आयाम और दक्षता के साथ गति निर्धारित करता है</v>
      </c>
    </row>
    <row r="8169">
      <c r="A8169" s="1" t="s">
        <v>8021</v>
      </c>
      <c r="B8169" s="2" t="str">
        <f>IFERROR(__xludf.DUMMYFUNCTION("GOOGLETRANSLATE(A8169,""en"",""hi"")"),"झील में मवेशी प्रक्षेपण का व्यक्ति")</f>
        <v>झील में मवेशी प्रक्षेपण का व्यक्ति</v>
      </c>
    </row>
    <row r="8170">
      <c r="A8170" s="1" t="s">
        <v>8022</v>
      </c>
      <c r="B8170" s="2" t="str">
        <f>IFERROR(__xludf.DUMMYFUNCTION("GOOGLETRANSLATE(A8170,""en"",""hi"")"),"गांव, एक स्थान पर पहुंचने वाली भाप ट्रेन की काले और सफेद छवि")</f>
        <v>गांव, एक स्थान पर पहुंचने वाली भाप ट्रेन की काले और सफेद छवि</v>
      </c>
    </row>
    <row r="8171">
      <c r="A8171" s="1" t="s">
        <v>8023</v>
      </c>
      <c r="B8171" s="2" t="str">
        <f>IFERROR(__xludf.DUMMYFUNCTION("GOOGLETRANSLATE(A8171,""en"",""hi"")"),"अग्नि सेनानियों एक ही सड़क पर एक आग के रूप में आग स्टेशन पर लौटते हैं जो टूट गया था।")</f>
        <v>अग्नि सेनानियों एक ही सड़क पर एक आग के रूप में आग स्टेशन पर लौटते हैं जो टूट गया था।</v>
      </c>
    </row>
    <row r="8172">
      <c r="A8172" s="1" t="s">
        <v>8024</v>
      </c>
      <c r="B8172" s="2" t="str">
        <f>IFERROR(__xludf.DUMMYFUNCTION("GOOGLETRANSLATE(A8172,""en"",""hi"")"),"अंतिम फुटबॉल मैच के दौरान एथलीट।")</f>
        <v>अंतिम फुटबॉल मैच के दौरान एथलीट।</v>
      </c>
    </row>
    <row r="8173">
      <c r="A8173" s="1" t="s">
        <v>8025</v>
      </c>
      <c r="B8173" s="2" t="str">
        <f>IFERROR(__xludf.DUMMYFUNCTION("GOOGLETRANSLATE(A8173,""en"",""hi"")"),"अमेरिकी फुटबॉल खिलाड़ी खेल के लिए पंप हो गया")</f>
        <v>अमेरिकी फुटबॉल खिलाड़ी खेल के लिए पंप हो गया</v>
      </c>
    </row>
    <row r="8174">
      <c r="A8174" s="1" t="s">
        <v>8026</v>
      </c>
      <c r="B8174" s="2" t="str">
        <f>IFERROR(__xludf.DUMMYFUNCTION("GOOGLETRANSLATE(A8174,""en"",""hi"")"),"इनडोर रिंक के किनारे की ओर बर्फ पर छोटी लड़की स्केटिंग के शॉट के बाद रियर व्यू")</f>
        <v>इनडोर रिंक के किनारे की ओर बर्फ पर छोटी लड़की स्केटिंग के शॉट के बाद रियर व्यू</v>
      </c>
    </row>
    <row r="8175">
      <c r="A8175" s="1" t="s">
        <v>8027</v>
      </c>
      <c r="B8175" s="2" t="str">
        <f>IFERROR(__xludf.DUMMYFUNCTION("GOOGLETRANSLATE(A8175,""en"",""hi"")"),"एक स्थानीय खाद्य उत्सव को बढ़ावा देने के लिए एक घटना के दौरान एक पुरुष और एक महिला एक लाइव ऑक्टोपस खाते हैं।")</f>
        <v>एक स्थानीय खाद्य उत्सव को बढ़ावा देने के लिए एक घटना के दौरान एक पुरुष और एक महिला एक लाइव ऑक्टोपस खाते हैं।</v>
      </c>
    </row>
    <row r="8176">
      <c r="A8176" s="1" t="s">
        <v>8028</v>
      </c>
      <c r="B8176" s="2" t="str">
        <f>IFERROR(__xludf.DUMMYFUNCTION("GOOGLETRANSLATE(A8176,""en"",""hi"")"),"युद्ध के छोटे ज्ञात बिल्ली के बच्चे।")</f>
        <v>युद्ध के छोटे ज्ञात बिल्ली के बच्चे।</v>
      </c>
    </row>
    <row r="8177">
      <c r="A8177" s="1" t="s">
        <v>8029</v>
      </c>
      <c r="B8177" s="2" t="str">
        <f>IFERROR(__xludf.DUMMYFUNCTION("GOOGLETRANSLATE(A8177,""en"",""hi"")"),"सेलिब्रिटी के चेहरे पर एक मुस्कुराहट थी क्योंकि उसने अपने सबसे बड़े बच्चों को स्कूल ले जाया था।")</f>
        <v>सेलिब्रिटी के चेहरे पर एक मुस्कुराहट थी क्योंकि उसने अपने सबसे बड़े बच्चों को स्कूल ले जाया था।</v>
      </c>
    </row>
    <row r="8178">
      <c r="A8178" s="1" t="s">
        <v>8030</v>
      </c>
      <c r="B8178" s="2" t="str">
        <f>IFERROR(__xludf.DUMMYFUNCTION("GOOGLETRANSLATE(A8178,""en"",""hi"")"),"घर पर अपनी खुद की वफ़ल बनाओ।")</f>
        <v>घर पर अपनी खुद की वफ़ल बनाओ।</v>
      </c>
    </row>
    <row r="8179">
      <c r="A8179" s="1" t="s">
        <v>8031</v>
      </c>
      <c r="B8179" s="2" t="str">
        <f>IFERROR(__xludf.DUMMYFUNCTION("GOOGLETRANSLATE(A8179,""en"",""hi"")"),"स्पोर्ट्स एसोसिएशन के दौरान गेंद के लिए सॉकर प्लेयर और बैटल")</f>
        <v>स्पोर्ट्स एसोसिएशन के दौरान गेंद के लिए सॉकर प्लेयर और बैटल</v>
      </c>
    </row>
    <row r="8180">
      <c r="A8180" s="1" t="s">
        <v>8032</v>
      </c>
      <c r="B8180" s="2" t="str">
        <f>IFERROR(__xludf.DUMMYFUNCTION("GOOGLETRANSLATE(A8180,""en"",""hi"")"),"लोग पहले दिन मनाने के लिए एक रैली में भाग लेते हैं।")</f>
        <v>लोग पहले दिन मनाने के लिए एक रैली में भाग लेते हैं।</v>
      </c>
    </row>
    <row r="8181">
      <c r="A8181" s="1" t="s">
        <v>8033</v>
      </c>
      <c r="B8181" s="2" t="str">
        <f>IFERROR(__xludf.DUMMYFUNCTION("GOOGLETRANSLATE(A8181,""en"",""hi"")"),"इंजन इस बादल और गीले दिन पर वेस्टबाउंड यात्री विशेष नदी पर खींचते हैं।")</f>
        <v>इंजन इस बादल और गीले दिन पर वेस्टबाउंड यात्री विशेष नदी पर खींचते हैं।</v>
      </c>
    </row>
    <row r="8182">
      <c r="A8182" s="1" t="s">
        <v>8034</v>
      </c>
      <c r="B8182" s="2" t="str">
        <f>IFERROR(__xludf.DUMMYFUNCTION("GOOGLETRANSLATE(A8182,""en"",""hi"")"),"इस पेड़ के लिए समय समाप्त हो रहा है")</f>
        <v>इस पेड़ के लिए समय समाप्त हो रहा है</v>
      </c>
    </row>
    <row r="8183">
      <c r="A8183" s="1" t="s">
        <v>8035</v>
      </c>
      <c r="B8183" s="2" t="str">
        <f>IFERROR(__xludf.DUMMYFUNCTION("GOOGLETRANSLATE(A8183,""en"",""hi"")"),"यदि आपने पूरे पानी को एक क्षेत्र में एकत्र किया है, तो यह कितना बड़ा होगा? इतना बड़ा नहीं, तो इसके लिए अच्छा हो।")</f>
        <v>यदि आपने पूरे पानी को एक क्षेत्र में एकत्र किया है, तो यह कितना बड़ा होगा? इतना बड़ा नहीं, तो इसके लिए अच्छा हो।</v>
      </c>
    </row>
    <row r="8184">
      <c r="A8184" s="1" t="s">
        <v>8036</v>
      </c>
      <c r="B8184" s="2" t="str">
        <f>IFERROR(__xludf.DUMMYFUNCTION("GOOGLETRANSLATE(A8184,""en"",""hi"")"),"एक लामा एक पहाड़ी पर घास खाते हैं")</f>
        <v>एक लामा एक पहाड़ी पर घास खाते हैं</v>
      </c>
    </row>
    <row r="8185">
      <c r="A8185" s="1" t="s">
        <v>8037</v>
      </c>
      <c r="B8185" s="2" t="str">
        <f>IFERROR(__xludf.DUMMYFUNCTION("GOOGLETRANSLATE(A8185,""en"",""hi"")"),"पीठ के यार्ड में व्यक्ति और थूथन")</f>
        <v>पीठ के यार्ड में व्यक्ति और थूथन</v>
      </c>
    </row>
    <row r="8186">
      <c r="A8186" s="1" t="s">
        <v>8038</v>
      </c>
      <c r="B8186" s="2" t="str">
        <f>IFERROR(__xludf.DUMMYFUNCTION("GOOGLETRANSLATE(A8186,""en"",""hi"")"),"एक साधारण पेंसिल के साथ कलाकार कैसे आकर्षित करें")</f>
        <v>एक साधारण पेंसिल के साथ कलाकार कैसे आकर्षित करें</v>
      </c>
    </row>
    <row r="8187">
      <c r="A8187" s="1" t="s">
        <v>8039</v>
      </c>
      <c r="B8187" s="2" t="str">
        <f>IFERROR(__xludf.DUMMYFUNCTION("GOOGLETRANSLATE(A8187,""en"",""hi"")"),"धार्मिक नेता साल के दौरान धार्मिक अभ्यास करने वाले बच्चों के साथ एक बैठक और प्रार्थना के दौरान प्रार्थना करते हैं।")</f>
        <v>धार्मिक नेता साल के दौरान धार्मिक अभ्यास करने वाले बच्चों के साथ एक बैठक और प्रार्थना के दौरान प्रार्थना करते हैं।</v>
      </c>
    </row>
    <row r="8188">
      <c r="A8188" s="1" t="s">
        <v>8040</v>
      </c>
      <c r="B8188" s="2" t="str">
        <f>IFERROR(__xludf.DUMMYFUNCTION("GOOGLETRANSLATE(A8188,""en"",""hi"")"),"टीम के सदस्यों ने खेल से पहले व्यक्ति के रूप में कार्य किया")</f>
        <v>टीम के सदस्यों ने खेल से पहले व्यक्ति के रूप में कार्य किया</v>
      </c>
    </row>
    <row r="8189">
      <c r="A8189" s="1" t="s">
        <v>8041</v>
      </c>
      <c r="B8189" s="2" t="str">
        <f>IFERROR(__xludf.DUMMYFUNCTION("GOOGLETRANSLATE(A8189,""en"",""hi"")"),"Quayside पर मछली पकड़ने के जाल के साथ एक मछली पकड़ने की नाव")</f>
        <v>Quayside पर मछली पकड़ने के जाल के साथ एक मछली पकड़ने की नाव</v>
      </c>
    </row>
    <row r="8190">
      <c r="A8190" s="1" t="s">
        <v>8042</v>
      </c>
      <c r="B8190" s="2" t="str">
        <f>IFERROR(__xludf.DUMMYFUNCTION("GOOGLETRANSLATE(A8190,""en"",""hi"")"),"हाउस प्लान की तीसरी मंजिल योजना देखें।")</f>
        <v>हाउस प्लान की तीसरी मंजिल योजना देखें।</v>
      </c>
    </row>
    <row r="8191">
      <c r="A8191" s="1" t="s">
        <v>8043</v>
      </c>
      <c r="B8191" s="2" t="str">
        <f>IFERROR(__xludf.DUMMYFUNCTION("GOOGLETRANSLATE(A8191,""en"",""hi"")"),"व्यक्ति हवा को पेंच करता है क्योंकि वह बोर्ड पर दौड़ में बड़ी दौड़ जीतता है।")</f>
        <v>व्यक्ति हवा को पेंच करता है क्योंकि वह बोर्ड पर दौड़ में बड़ी दौड़ जीतता है।</v>
      </c>
    </row>
    <row r="8192">
      <c r="A8192" s="1" t="s">
        <v>8044</v>
      </c>
      <c r="B8192" s="2" t="str">
        <f>IFERROR(__xludf.DUMMYFUNCTION("GOOGLETRANSLATE(A8192,""en"",""hi"")"),"मिट्टी को अजवाइन के लिए बहुत समृद्ध बनाना लगभग असंभव है जो एक बहुत भारी फीडर है।")</f>
        <v>मिट्टी को अजवाइन के लिए बहुत समृद्ध बनाना लगभग असंभव है जो एक बहुत भारी फीडर है।</v>
      </c>
    </row>
    <row r="8193">
      <c r="A8193" s="1" t="s">
        <v>8045</v>
      </c>
      <c r="B8193" s="2" t="str">
        <f>IFERROR(__xludf.DUMMYFUNCTION("GOOGLETRANSLATE(A8193,""en"",""hi"")"),"ओलंपिक एथलीट का एक मोम आंकड़ा अनावरण किया जाता है।")</f>
        <v>ओलंपिक एथलीट का एक मोम आंकड़ा अनावरण किया जाता है।</v>
      </c>
    </row>
    <row r="8194">
      <c r="A8194" s="1" t="s">
        <v>8046</v>
      </c>
      <c r="B8194" s="2" t="str">
        <f>IFERROR(__xludf.DUMMYFUNCTION("GOOGLETRANSLATE(A8194,""en"",""hi"")"),"Fluffy बिल्ली नस्लों सबसे लोकप्रिय, प्यारे बिल्लियों में से कुछ सफेद, काले, भूरे और यहां तक ​​कि जानवर भी पाया जा सकता है।")</f>
        <v>Fluffy बिल्ली नस्लों सबसे लोकप्रिय, प्यारे बिल्लियों में से कुछ सफेद, काले, भूरे और यहां तक ​​कि जानवर भी पाया जा सकता है।</v>
      </c>
    </row>
    <row r="8195">
      <c r="A8195" s="1" t="s">
        <v>8047</v>
      </c>
      <c r="B8195" s="2" t="str">
        <f>IFERROR(__xludf.DUMMYFUNCTION("GOOGLETRANSLATE(A8195,""en"",""hi"")"),"रग्बी प्लेयर शनिवार को रग्बी प्लेयर के साथ कोशिश कर रहा है")</f>
        <v>रग्बी प्लेयर शनिवार को रग्बी प्लेयर के साथ कोशिश कर रहा है</v>
      </c>
    </row>
    <row r="8196">
      <c r="A8196" s="1" t="s">
        <v>8048</v>
      </c>
      <c r="B8196" s="2" t="str">
        <f>IFERROR(__xludf.DUMMYFUNCTION("GOOGLETRANSLATE(A8196,""en"",""hi"")"),"मेम में सबसे दिलचस्प बिल्ली")</f>
        <v>मेम में सबसे दिलचस्प बिल्ली</v>
      </c>
    </row>
    <row r="8197">
      <c r="A8197" s="1" t="s">
        <v>8049</v>
      </c>
      <c r="B8197" s="2" t="str">
        <f>IFERROR(__xludf.DUMMYFUNCTION("GOOGLETRANSLATE(A8197,""en"",""hi"")"),"रंगीन ग्रीष्मकालीन परिदृश्य को ब्लूमिंग मेडो और आकाश में शराबी बादल के साथ")</f>
        <v>रंगीन ग्रीष्मकालीन परिदृश्य को ब्लूमिंग मेडो और आकाश में शराबी बादल के साथ</v>
      </c>
    </row>
    <row r="8198">
      <c r="A8198" s="1" t="s">
        <v>8050</v>
      </c>
      <c r="B8198" s="2" t="str">
        <f>IFERROR(__xludf.DUMMYFUNCTION("GOOGLETRANSLATE(A8198,""en"",""hi"")"),"बगीचे में छायादार जगह")</f>
        <v>बगीचे में छायादार जगह</v>
      </c>
    </row>
    <row r="8199">
      <c r="A8199" s="1" t="s">
        <v>535</v>
      </c>
      <c r="B8199" s="2" t="str">
        <f>IFERROR(__xludf.DUMMYFUNCTION("GOOGLETRANSLATE(A8199,""en"",""hi"")"),"एक अलग सफेद पृष्ठभूमि पर राज्य ध्वज लहराते हुए।")</f>
        <v>एक अलग सफेद पृष्ठभूमि पर राज्य ध्वज लहराते हुए।</v>
      </c>
    </row>
    <row r="8200">
      <c r="A8200" s="1" t="s">
        <v>8051</v>
      </c>
      <c r="B8200" s="2" t="str">
        <f>IFERROR(__xludf.DUMMYFUNCTION("GOOGLETRANSLATE(A8200,""en"",""hi"")"),"एक जोड़े घाट पर बैठे और समुद्र में पैर।")</f>
        <v>एक जोड़े घाट पर बैठे और समुद्र में पैर।</v>
      </c>
    </row>
    <row r="8201">
      <c r="A8201" s="1" t="s">
        <v>8052</v>
      </c>
      <c r="B8201" s="2" t="str">
        <f>IFERROR(__xludf.DUMMYFUNCTION("GOOGLETRANSLATE(A8201,""en"",""hi"")"),"एक माउंटेन लैंडस्केप में एक मामूली, लेकिन सुंदर, कब्रिस्तान का सूर्यास्त दृश्य।")</f>
        <v>एक माउंटेन लैंडस्केप में एक मामूली, लेकिन सुंदर, कब्रिस्तान का सूर्यास्त दृश्य।</v>
      </c>
    </row>
    <row r="8202">
      <c r="A8202" s="1" t="s">
        <v>8053</v>
      </c>
      <c r="B8202" s="2" t="str">
        <f>IFERROR(__xludf.DUMMYFUNCTION("GOOGLETRANSLATE(A8202,""en"",""hi"")"),"फार्म जानवरों और पालतू जानवर वेक्टर आइकन एक सफेद पृष्ठभूमि पर अलग सेट।")</f>
        <v>फार्म जानवरों और पालतू जानवर वेक्टर आइकन एक सफेद पृष्ठभूमि पर अलग सेट।</v>
      </c>
    </row>
    <row r="8203">
      <c r="A8203" s="1" t="s">
        <v>8054</v>
      </c>
      <c r="B8203" s="2" t="str">
        <f>IFERROR(__xludf.DUMMYFUNCTION("GOOGLETRANSLATE(A8203,""en"",""hi"")"),"यह आधा डॉलर $ 2,485 के लिए बेचा गया क्योंकि सिक्का क्या गायब है")</f>
        <v>यह आधा डॉलर $ 2,485 के लिए बेचा गया क्योंकि सिक्का क्या गायब है</v>
      </c>
    </row>
    <row r="8204">
      <c r="A8204" s="1" t="s">
        <v>8055</v>
      </c>
      <c r="B8204" s="2" t="str">
        <f>IFERROR(__xludf.DUMMYFUNCTION("GOOGLETRANSLATE(A8204,""en"",""hi"")"),"एक रेडियो नियंत्रित कार के साथ लड़का।")</f>
        <v>एक रेडियो नियंत्रित कार के साथ लड़का।</v>
      </c>
    </row>
    <row r="8205">
      <c r="A8205" s="1" t="s">
        <v>8056</v>
      </c>
      <c r="B8205" s="2" t="str">
        <f>IFERROR(__xludf.DUMMYFUNCTION("GOOGLETRANSLATE(A8205,""en"",""hi"")"),"ट्यूटोरियल: एक गुड़िया के लिए फैंसी पार्टी ड्रेस")</f>
        <v>ट्यूटोरियल: एक गुड़िया के लिए फैंसी पार्टी ड्रेस</v>
      </c>
    </row>
    <row r="8206">
      <c r="A8206" s="1" t="s">
        <v>8057</v>
      </c>
      <c r="B8206" s="2" t="str">
        <f>IFERROR(__xludf.DUMMYFUNCTION("GOOGLETRANSLATE(A8206,""en"",""hi"")"),"मिश्रित सब्जियां पानी में हलचल होती हैं।")</f>
        <v>मिश्रित सब्जियां पानी में हलचल होती हैं।</v>
      </c>
    </row>
    <row r="8207">
      <c r="A8207" s="1" t="s">
        <v>1057</v>
      </c>
      <c r="B8207" s="2" t="str">
        <f>IFERROR(__xludf.DUMMYFUNCTION("GOOGLETRANSLATE(A8207,""en"",""hi"")"),"छवि में हो सकता है: व्यक्ति, एक संगीत वाद्ययंत्र बजाना और मंच पर")</f>
        <v>छवि में हो सकता है: व्यक्ति, एक संगीत वाद्ययंत्र बजाना और मंच पर</v>
      </c>
    </row>
    <row r="8208">
      <c r="A8208" s="1" t="s">
        <v>8058</v>
      </c>
      <c r="B8208" s="2" t="str">
        <f>IFERROR(__xludf.DUMMYFUNCTION("GOOGLETRANSLATE(A8208,""en"",""hi"")"),"मेरे घर में एक जार में क्रिसमस रोशनी।")</f>
        <v>मेरे घर में एक जार में क्रिसमस रोशनी।</v>
      </c>
    </row>
    <row r="8209">
      <c r="A8209" s="1" t="s">
        <v>8059</v>
      </c>
      <c r="B8209" s="2" t="str">
        <f>IFERROR(__xludf.DUMMYFUNCTION("GOOGLETRANSLATE(A8209,""en"",""hi"")"),"पुरस्कार विजेता अपनी टीम की भावना को प्रस्तुत करता है क्योंकि वे हार जाते हैं")</f>
        <v>पुरस्कार विजेता अपनी टीम की भावना को प्रस्तुत करता है क्योंकि वे हार जाते हैं</v>
      </c>
    </row>
    <row r="8210">
      <c r="A8210" s="1" t="s">
        <v>8060</v>
      </c>
      <c r="B8210" s="2" t="str">
        <f>IFERROR(__xludf.DUMMYFUNCTION("GOOGLETRANSLATE(A8210,""en"",""hi"")"),"अभिनेता सिनेमा में प्रीमियर में भाग लेता है")</f>
        <v>अभिनेता सिनेमा में प्रीमियर में भाग लेता है</v>
      </c>
    </row>
    <row r="8211">
      <c r="A8211" s="1" t="s">
        <v>8061</v>
      </c>
      <c r="B8211" s="2" t="str">
        <f>IFERROR(__xludf.DUMMYFUNCTION("GOOGLETRANSLATE(A8211,""en"",""hi"")"),"एथलीट जीव के दौरान अपने पक्ष के खेल का तीसरा लक्ष्य स्कोर करता है")</f>
        <v>एथलीट जीव के दौरान अपने पक्ष के खेल का तीसरा लक्ष्य स्कोर करता है</v>
      </c>
    </row>
    <row r="8212">
      <c r="A8212" s="1" t="s">
        <v>8062</v>
      </c>
      <c r="B8212" s="2" t="str">
        <f>IFERROR(__xludf.DUMMYFUNCTION("GOOGLETRANSLATE(A8212,""en"",""hi"")"),"घटना मुश्किल से शुरू हुई थी और पहले ही पार्क पैक हो रहा था!")</f>
        <v>घटना मुश्किल से शुरू हुई थी और पहले ही पार्क पैक हो रहा था!</v>
      </c>
    </row>
    <row r="8213">
      <c r="A8213" s="1" t="s">
        <v>8063</v>
      </c>
      <c r="B8213" s="2" t="str">
        <f>IFERROR(__xludf.DUMMYFUNCTION("GOOGLETRANSLATE(A8213,""en"",""hi"")"),"होटल रात में एक प्रतीकों में से एक")</f>
        <v>होटल रात में एक प्रतीकों में से एक</v>
      </c>
    </row>
    <row r="8214">
      <c r="A8214" s="1" t="s">
        <v>8064</v>
      </c>
      <c r="B8214" s="2" t="str">
        <f>IFERROR(__xludf.DUMMYFUNCTION("GOOGLETRANSLATE(A8214,""en"",""hi"")"),"खिलाड़ी शुक्रवार को खेल के बाद मिलते हैं।")</f>
        <v>खिलाड़ी शुक्रवार को खेल के बाद मिलते हैं।</v>
      </c>
    </row>
    <row r="8215">
      <c r="A8215" s="1" t="s">
        <v>8065</v>
      </c>
      <c r="B8215" s="2" t="str">
        <f>IFERROR(__xludf.DUMMYFUNCTION("GOOGLETRANSLATE(A8215,""en"",""hi"")"),"लोग शहर में एक छत पर फंस गए")</f>
        <v>लोग शहर में एक छत पर फंस गए</v>
      </c>
    </row>
    <row r="8216">
      <c r="A8216" s="1" t="s">
        <v>8066</v>
      </c>
      <c r="B8216" s="2" t="str">
        <f>IFERROR(__xludf.DUMMYFUNCTION("GOOGLETRANSLATE(A8216,""en"",""hi"")"),"प्रोटोकॉल के दौरान दर्ज विषय पर विशिष्ट ऑन-लाइन पैटर्न")</f>
        <v>प्रोटोकॉल के दौरान दर्ज विषय पर विशिष्ट ऑन-लाइन पैटर्न</v>
      </c>
    </row>
    <row r="8217">
      <c r="A8217" s="1" t="s">
        <v>8067</v>
      </c>
      <c r="B8217" s="2" t="str">
        <f>IFERROR(__xludf.DUMMYFUNCTION("GOOGLETRANSLATE(A8217,""en"",""hi"")"),"दृश्य 18 वें हरे रंग के नजदीक मील के लिए खिंचाव।")</f>
        <v>दृश्य 18 वें हरे रंग के नजदीक मील के लिए खिंचाव।</v>
      </c>
    </row>
    <row r="8218">
      <c r="A8218" s="1" t="s">
        <v>8068</v>
      </c>
      <c r="B8218" s="2" t="str">
        <f>IFERROR(__xludf.DUMMYFUNCTION("GOOGLETRANSLATE(A8218,""en"",""hi"")"),"ऑटोमोबाइल में दुनिया की सबसे सफल और उन्नत हाइब्रिड सिस्टम है, लेकिन आप दुनिया की सड़कों पर अनुभव और उदाहरणों के साथ जितना उम्मीद कर सकते हैं।")</f>
        <v>ऑटोमोबाइल में दुनिया की सबसे सफल और उन्नत हाइब्रिड सिस्टम है, लेकिन आप दुनिया की सड़कों पर अनुभव और उदाहरणों के साथ जितना उम्मीद कर सकते हैं।</v>
      </c>
    </row>
    <row r="8219">
      <c r="A8219" s="1" t="s">
        <v>8069</v>
      </c>
      <c r="B8219" s="2" t="str">
        <f>IFERROR(__xludf.DUMMYFUNCTION("GOOGLETRANSLATE(A8219,""en"",""hi"")"),"उज्ज्वल चमक के बावजूद, गेंदें भी ठंड लगती हैं, नीयन रोशनी की तरह")</f>
        <v>उज्ज्वल चमक के बावजूद, गेंदें भी ठंड लगती हैं, नीयन रोशनी की तरह</v>
      </c>
    </row>
    <row r="8220">
      <c r="A8220" s="1" t="s">
        <v>8070</v>
      </c>
      <c r="B8220" s="2" t="str">
        <f>IFERROR(__xludf.DUMMYFUNCTION("GOOGLETRANSLATE(A8220,""en"",""hi"")"),"शहर की मुख्य सड़क")</f>
        <v>शहर की मुख्य सड़क</v>
      </c>
    </row>
    <row r="8221">
      <c r="A8221" s="1" t="s">
        <v>8071</v>
      </c>
      <c r="B8221" s="2" t="str">
        <f>IFERROR(__xludf.DUMMYFUNCTION("GOOGLETRANSLATE(A8221,""en"",""hi"")"),"एक दिल के साथ उपहार बॉक्स।")</f>
        <v>एक दिल के साथ उपहार बॉक्स।</v>
      </c>
    </row>
    <row r="8222">
      <c r="A8222" s="1" t="s">
        <v>8072</v>
      </c>
      <c r="B8222" s="2" t="str">
        <f>IFERROR(__xludf.DUMMYFUNCTION("GOOGLETRANSLATE(A8222,""en"",""hi"")"),"छत पर सौर पैनल के साथ स्मार्ट हाउस।")</f>
        <v>छत पर सौर पैनल के साथ स्मार्ट हाउस।</v>
      </c>
    </row>
    <row r="8223">
      <c r="A8223" s="1" t="s">
        <v>8073</v>
      </c>
      <c r="B8223" s="2" t="str">
        <f>IFERROR(__xludf.DUMMYFUNCTION("GOOGLETRANSLATE(A8223,""en"",""hi"")"),"संपत्ति छवि # विचारों के साथ बेडरूम लक्जरी कोंडो")</f>
        <v>संपत्ति छवि # विचारों के साथ बेडरूम लक्जरी कोंडो</v>
      </c>
    </row>
    <row r="8224">
      <c r="A8224" s="1" t="s">
        <v>8074</v>
      </c>
      <c r="B8224" s="2" t="str">
        <f>IFERROR(__xludf.DUMMYFUNCTION("GOOGLETRANSLATE(A8224,""en"",""hi"")"),"चालक दल के सदस्यों ने ट्रैक्टर पर आरामदायक होने के बारे में मिश्रित भावनाएं हैं।")</f>
        <v>चालक दल के सदस्यों ने ट्रैक्टर पर आरामदायक होने के बारे में मिश्रित भावनाएं हैं।</v>
      </c>
    </row>
    <row r="8225">
      <c r="A8225" s="1" t="s">
        <v>8075</v>
      </c>
      <c r="B8225" s="2" t="str">
        <f>IFERROR(__xludf.DUMMYFUNCTION("GOOGLETRANSLATE(A8225,""en"",""hi"")"),"फिल्म चरित्र - मेरे लिए शौकीन के लिए जन्मदिन मुबारक हो!")</f>
        <v>फिल्म चरित्र - मेरे लिए शौकीन के लिए जन्मदिन मुबारक हो!</v>
      </c>
    </row>
    <row r="8226">
      <c r="A8226" s="1" t="s">
        <v>8076</v>
      </c>
      <c r="B8226" s="2" t="str">
        <f>IFERROR(__xludf.DUMMYFUNCTION("GOOGLETRANSLATE(A8226,""en"",""hi"")"),"व्यक्ति कहता है कि पाई उसे दी गई थी, एक बेहतर उपस्थिति थी")</f>
        <v>व्यक्ति कहता है कि पाई उसे दी गई थी, एक बेहतर उपस्थिति थी</v>
      </c>
    </row>
    <row r="8227">
      <c r="A8227" s="1" t="s">
        <v>8077</v>
      </c>
      <c r="B8227" s="2" t="str">
        <f>IFERROR(__xludf.DUMMYFUNCTION("GOOGLETRANSLATE(A8227,""en"",""hi"")"),"म्यूट व्यक्ति के लिए गीत")</f>
        <v>म्यूट व्यक्ति के लिए गीत</v>
      </c>
    </row>
    <row r="8228">
      <c r="A8228" s="1" t="s">
        <v>8078</v>
      </c>
      <c r="B8228" s="2" t="str">
        <f>IFERROR(__xludf.DUMMYFUNCTION("GOOGLETRANSLATE(A8228,""en"",""hi"")"),"रॉक दीवार पर मार्ग और फिर शिखर सम्मेलन के लिए रिज का पालन करें! केबी")</f>
        <v>रॉक दीवार पर मार्ग और फिर शिखर सम्मेलन के लिए रिज का पालन करें! केबी</v>
      </c>
    </row>
    <row r="8229">
      <c r="A8229" s="1" t="s">
        <v>8079</v>
      </c>
      <c r="B8229" s="2" t="str">
        <f>IFERROR(__xludf.DUMMYFUNCTION("GOOGLETRANSLATE(A8229,""en"",""hi"")"),"बेसिलिका का नव।")</f>
        <v>बेसिलिका का नव।</v>
      </c>
    </row>
    <row r="8230">
      <c r="A8230" s="1" t="s">
        <v>8080</v>
      </c>
      <c r="B8230" s="2" t="str">
        <f>IFERROR(__xludf.DUMMYFUNCTION("GOOGLETRANSLATE(A8230,""en"",""hi"")"),"आदमी मल्टीकोरर ट्विंकलिंग क्रिसमस रोशनी की धुंधली पृष्ठभूमि पर चश्मे में शैंपेन डालता है")</f>
        <v>आदमी मल्टीकोरर ट्विंकलिंग क्रिसमस रोशनी की धुंधली पृष्ठभूमि पर चश्मे में शैंपेन डालता है</v>
      </c>
    </row>
    <row r="8231">
      <c r="A8231" s="1" t="s">
        <v>8081</v>
      </c>
      <c r="B8231" s="2" t="str">
        <f>IFERROR(__xludf.DUMMYFUNCTION("GOOGLETRANSLATE(A8231,""en"",""hi"")"),"नाम और मानचित्र के साथ ग्रंज रबर स्टैम्प")</f>
        <v>नाम और मानचित्र के साथ ग्रंज रबर स्टैम्प</v>
      </c>
    </row>
    <row r="8232">
      <c r="A8232" s="1" t="s">
        <v>8082</v>
      </c>
      <c r="B8232" s="2" t="str">
        <f>IFERROR(__xludf.DUMMYFUNCTION("GOOGLETRANSLATE(A8232,""en"",""hi"")"),"पुरस्कार के तहत श्रेणी में सरकारी एजेंसी को सर्वोच्च सम्मान मिला है।")</f>
        <v>पुरस्कार के तहत श्रेणी में सरकारी एजेंसी को सर्वोच्च सम्मान मिला है।</v>
      </c>
    </row>
    <row r="8233">
      <c r="A8233" s="1" t="s">
        <v>8083</v>
      </c>
      <c r="B8233" s="2" t="str">
        <f>IFERROR(__xludf.DUMMYFUNCTION("GOOGLETRANSLATE(A8233,""en"",""hi"")"),"एक पालतू बिल्ली और कुत्ते एक दूसरे के ऊपर झूठ बोलते हैं")</f>
        <v>एक पालतू बिल्ली और कुत्ते एक दूसरे के ऊपर झूठ बोलते हैं</v>
      </c>
    </row>
    <row r="8234">
      <c r="A8234" s="1" t="s">
        <v>8084</v>
      </c>
      <c r="B8234" s="2" t="str">
        <f>IFERROR(__xludf.DUMMYFUNCTION("GOOGLETRANSLATE(A8234,""en"",""hi"")"),"हेडफ़ोन पर संगीत सुनना, सर्दियों पार्क में है")</f>
        <v>हेडफ़ोन पर संगीत सुनना, सर्दियों पार्क में है</v>
      </c>
    </row>
    <row r="8235">
      <c r="A8235" s="1" t="s">
        <v>8085</v>
      </c>
      <c r="B8235" s="2" t="str">
        <f>IFERROR(__xludf.DUMMYFUNCTION("GOOGLETRANSLATE(A8235,""en"",""hi"")"),"एक पानी घास पर कर सकते हैं")</f>
        <v>एक पानी घास पर कर सकते हैं</v>
      </c>
    </row>
    <row r="8236">
      <c r="A8236" s="1" t="s">
        <v>8086</v>
      </c>
      <c r="B8236" s="2" t="str">
        <f>IFERROR(__xludf.DUMMYFUNCTION("GOOGLETRANSLATE(A8236,""en"",""hi"")"),"जानवरों ने पौधों में वृद्धि के पास एक बोल्डर पर गर्म होने के लिए बाहर निकला")</f>
        <v>जानवरों ने पौधों में वृद्धि के पास एक बोल्डर पर गर्म होने के लिए बाहर निकला</v>
      </c>
    </row>
    <row r="8237">
      <c r="A8237" s="1" t="s">
        <v>8087</v>
      </c>
      <c r="B8237" s="2" t="str">
        <f>IFERROR(__xludf.DUMMYFUNCTION("GOOGLETRANSLATE(A8237,""en"",""hi"")"),"तुम कितनी ऊंचाई तक जाने में सक्षम हो !")</f>
        <v>तुम कितनी ऊंचाई तक जाने में सक्षम हो !</v>
      </c>
    </row>
    <row r="8238">
      <c r="A8238" s="1" t="s">
        <v>8088</v>
      </c>
      <c r="B8238" s="2" t="str">
        <f>IFERROR(__xludf.DUMMYFUNCTION("GOOGLETRANSLATE(A8238,""en"",""hi"")"),"..., जो कुछ अन्य लोगों के ऊपर लंबा खड़ा था वह खिलौना व्यवसाय द्वारा खिलौना था, जिसे ब्रांड द्वारा वितरित किया जाता था।")</f>
        <v>..., जो कुछ अन्य लोगों के ऊपर लंबा खड़ा था वह खिलौना व्यवसाय द्वारा खिलौना था, जिसे ब्रांड द्वारा वितरित किया जाता था।</v>
      </c>
    </row>
    <row r="8239">
      <c r="A8239" s="1" t="s">
        <v>8089</v>
      </c>
      <c r="B8239" s="2" t="str">
        <f>IFERROR(__xludf.DUMMYFUNCTION("GOOGLETRANSLATE(A8239,""en"",""hi"")"),"सफेद पृष्ठभूमि, टेम्पलेट पर एक पुष्प आभूषण के साथ काले निर्बाध फीता")</f>
        <v>सफेद पृष्ठभूमि, टेम्पलेट पर एक पुष्प आभूषण के साथ काले निर्बाध फीता</v>
      </c>
    </row>
    <row r="8240">
      <c r="A8240" s="1" t="s">
        <v>8090</v>
      </c>
      <c r="B8240" s="2" t="str">
        <f>IFERROR(__xludf.DUMMYFUNCTION("GOOGLETRANSLATE(A8240,""en"",""hi"")"),"गुंबद के पीछे सूर्योदय पानी में परिलक्षित होता है")</f>
        <v>गुंबद के पीछे सूर्योदय पानी में परिलक्षित होता है</v>
      </c>
    </row>
    <row r="8241">
      <c r="A8241" s="1" t="s">
        <v>8091</v>
      </c>
      <c r="B8241" s="2" t="str">
        <f>IFERROR(__xludf.DUMMYFUNCTION("GOOGLETRANSLATE(A8241,""en"",""hi"")"),"एक मृत पक्षी की एक सचित्र कार्टून, सफेद पृष्ठभूमि पर अलग")</f>
        <v>एक मृत पक्षी की एक सचित्र कार्टून, सफेद पृष्ठभूमि पर अलग</v>
      </c>
    </row>
    <row r="8242">
      <c r="A8242" s="1" t="s">
        <v>8092</v>
      </c>
      <c r="B8242" s="2" t="str">
        <f>IFERROR(__xludf.DUMMYFUNCTION("GOOGLETRANSLATE(A8242,""en"",""hi"")"),"चश्मा - इस सुंदर पुष्प मामले में अपने चश्मे या धूप का चश्मा सुरक्षित रखें")</f>
        <v>चश्मा - इस सुंदर पुष्प मामले में अपने चश्मे या धूप का चश्मा सुरक्षित रखें</v>
      </c>
    </row>
    <row r="8243">
      <c r="A8243" s="1" t="s">
        <v>8093</v>
      </c>
      <c r="B8243" s="2" t="str">
        <f>IFERROR(__xludf.DUMMYFUNCTION("GOOGLETRANSLATE(A8243,""en"",""hi"")"),"नक्शा देखने वाले युवा आकर्षक पर्यटकों के एक जोड़े का दृश्य")</f>
        <v>नक्शा देखने वाले युवा आकर्षक पर्यटकों के एक जोड़े का दृश्य</v>
      </c>
    </row>
    <row r="8244">
      <c r="A8244" s="1" t="s">
        <v>8094</v>
      </c>
      <c r="B8244" s="2" t="str">
        <f>IFERROR(__xludf.DUMMYFUNCTION("GOOGLETRANSLATE(A8244,""en"",""hi"")"),"फुटबॉल खिलाड़ी मैच में फुटबॉल टीम के खिलाफ किक से पहले डगआउट के लिए चलता है")</f>
        <v>फुटबॉल खिलाड़ी मैच में फुटबॉल टीम के खिलाफ किक से पहले डगआउट के लिए चलता है</v>
      </c>
    </row>
    <row r="8245">
      <c r="A8245" s="1" t="s">
        <v>8095</v>
      </c>
      <c r="B8245" s="2" t="str">
        <f>IFERROR(__xludf.DUMMYFUNCTION("GOOGLETRANSLATE(A8245,""en"",""hi"")"),"हॉलिडे ग्रीटिंग कार्ड्स - बाकी पर एक विंटेज ट्रक ग्रिल में एक ध्वज के साथ बाहर एक देशभक्ति का संदेश भेज रहा है इस छुट्टियों के मौसम व्यक्ति को भेज रहा है")</f>
        <v>हॉलिडे ग्रीटिंग कार्ड्स - बाकी पर एक विंटेज ट्रक ग्रिल में एक ध्वज के साथ बाहर एक देशभक्ति का संदेश भेज रहा है इस छुट्टियों के मौसम व्यक्ति को भेज रहा है</v>
      </c>
    </row>
    <row r="8246">
      <c r="A8246" s="1" t="s">
        <v>8096</v>
      </c>
      <c r="B8246" s="2" t="str">
        <f>IFERROR(__xludf.DUMMYFUNCTION("GOOGLETRANSLATE(A8246,""en"",""hi"")"),"प्रत्येक बार सीढ़ी पर चढ़ने के बारे में निश्चित नहीं है कि मुझे एक किताब की आवश्यकता है, लेकिन यह शेल्विंग सुंदर है!")</f>
        <v>प्रत्येक बार सीढ़ी पर चढ़ने के बारे में निश्चित नहीं है कि मुझे एक किताब की आवश्यकता है, लेकिन यह शेल्विंग सुंदर है!</v>
      </c>
    </row>
    <row r="8247">
      <c r="A8247" s="1" t="s">
        <v>8097</v>
      </c>
      <c r="B8247" s="2" t="str">
        <f>IFERROR(__xludf.DUMMYFUNCTION("GOOGLETRANSLATE(A8247,""en"",""hi"")"),"घर के दोनों टुकड़े बहाली की प्रतीक्षा में बैठते हैं।")</f>
        <v>घर के दोनों टुकड़े बहाली की प्रतीक्षा में बैठते हैं।</v>
      </c>
    </row>
    <row r="8248">
      <c r="A8248" s="1" t="s">
        <v>8098</v>
      </c>
      <c r="B8248" s="2" t="str">
        <f>IFERROR(__xludf.DUMMYFUNCTION("GOOGLETRANSLATE(A8248,""en"",""hi"")"),"बांस और भूसे से निर्माण पारंपरिक छत")</f>
        <v>बांस और भूसे से निर्माण पारंपरिक छत</v>
      </c>
    </row>
    <row r="8249">
      <c r="A8249" s="1" t="s">
        <v>8099</v>
      </c>
      <c r="B8249" s="2" t="str">
        <f>IFERROR(__xludf.DUMMYFUNCTION("GOOGLETRANSLATE(A8249,""en"",""hi"")"),"पिता क्रिसमस सोफे पर सोता है")</f>
        <v>पिता क्रिसमस सोफे पर सोता है</v>
      </c>
    </row>
    <row r="8250">
      <c r="A8250" s="1" t="s">
        <v>8100</v>
      </c>
      <c r="B8250" s="2" t="str">
        <f>IFERROR(__xludf.DUMMYFUNCTION("GOOGLETRANSLATE(A8250,""en"",""hi"")"),"अमेरिकी फुटबॉल खिलाड़ी को वापस चलाने वाली स्पोर्ट्स टीम को एक गेम के दौरान अमेरिकी फुटबॉल खिलाड़ियों द्वारा कोरल किया जाता है।")</f>
        <v>अमेरिकी फुटबॉल खिलाड़ी को वापस चलाने वाली स्पोर्ट्स टीम को एक गेम के दौरान अमेरिकी फुटबॉल खिलाड़ियों द्वारा कोरल किया जाता है।</v>
      </c>
    </row>
    <row r="8251">
      <c r="A8251" s="1" t="s">
        <v>8101</v>
      </c>
      <c r="B8251" s="2" t="str">
        <f>IFERROR(__xludf.DUMMYFUNCTION("GOOGLETRANSLATE(A8251,""en"",""hi"")"),"मूल भवन का हिस्सा।")</f>
        <v>मूल भवन का हिस्सा।</v>
      </c>
    </row>
    <row r="8252">
      <c r="A8252" s="1" t="s">
        <v>8102</v>
      </c>
      <c r="B8252" s="2" t="str">
        <f>IFERROR(__xludf.DUMMYFUNCTION("GOOGLETRANSLATE(A8252,""en"",""hi"")"),"बत्तखों की एक छोटी सी छत")</f>
        <v>बत्तखों की एक छोटी सी छत</v>
      </c>
    </row>
    <row r="8253">
      <c r="A8253" s="1" t="s">
        <v>8103</v>
      </c>
      <c r="B8253" s="2" t="str">
        <f>IFERROR(__xludf.DUMMYFUNCTION("GOOGLETRANSLATE(A8253,""en"",""hi"")"),"शीर्षक एक चरण पर अपना आईडी फ़ोन नंबर बदलें")</f>
        <v>शीर्षक एक चरण पर अपना आईडी फ़ोन नंबर बदलें</v>
      </c>
    </row>
    <row r="8254">
      <c r="A8254" s="1" t="s">
        <v>8104</v>
      </c>
      <c r="B8254" s="2" t="str">
        <f>IFERROR(__xludf.DUMMYFUNCTION("GOOGLETRANSLATE(A8254,""en"",""hi"")"),"बहनों जो एक साथ इंटर्न, एक साथ रहो!")</f>
        <v>बहनों जो एक साथ इंटर्न, एक साथ रहो!</v>
      </c>
    </row>
    <row r="8255">
      <c r="A8255" s="1" t="s">
        <v>8105</v>
      </c>
      <c r="B8255" s="2" t="str">
        <f>IFERROR(__xludf.DUMMYFUNCTION("GOOGLETRANSLATE(A8255,""en"",""hi"")"),"खाड़ी के लिए सड़क का उपयोग")</f>
        <v>खाड़ी के लिए सड़क का उपयोग</v>
      </c>
    </row>
    <row r="8256">
      <c r="A8256" s="1" t="s">
        <v>8106</v>
      </c>
      <c r="B8256" s="2" t="str">
        <f>IFERROR(__xludf.DUMMYFUNCTION("GOOGLETRANSLATE(A8256,""en"",""hi"")"),"समुद्र तट नीले आकाश में पांच का खुश परिवार")</f>
        <v>समुद्र तट नीले आकाश में पांच का खुश परिवार</v>
      </c>
    </row>
    <row r="8257">
      <c r="A8257" s="1" t="s">
        <v>8107</v>
      </c>
      <c r="B8257" s="2" t="str">
        <f>IFERROR(__xludf.DUMMYFUNCTION("GOOGLETRANSLATE(A8257,""en"",""hi"")"),"मेरे आरवी के पीछे दो फांसी के लिए बने साइकिल मेरा सपना है।")</f>
        <v>मेरे आरवी के पीछे दो फांसी के लिए बने साइकिल मेरा सपना है।</v>
      </c>
    </row>
    <row r="8258">
      <c r="A8258" s="1" t="s">
        <v>8108</v>
      </c>
      <c r="B8258" s="2" t="str">
        <f>IFERROR(__xludf.DUMMYFUNCTION("GOOGLETRANSLATE(A8258,""en"",""hi"")"),"मास्टर बेडरूम आमतौर पर सजाए गए घर में आखिरी कमरा है? हम अपने घर में हैं और अंततः इस जगह में कुछ बदलाव करना शुरू कर दिया है।")</f>
        <v>मास्टर बेडरूम आमतौर पर सजाए गए घर में आखिरी कमरा है? हम अपने घर में हैं और अंततः इस जगह में कुछ बदलाव करना शुरू कर दिया है।</v>
      </c>
    </row>
    <row r="8259">
      <c r="A8259" s="1" t="s">
        <v>8109</v>
      </c>
      <c r="B8259" s="2" t="str">
        <f>IFERROR(__xludf.DUMMYFUNCTION("GOOGLETRANSLATE(A8259,""en"",""hi"")"),"सितारे ग्लिट्ज को घटना में लाते हैं")</f>
        <v>सितारे ग्लिट्ज को घटना में लाते हैं</v>
      </c>
    </row>
    <row r="8260">
      <c r="A8260" s="1" t="s">
        <v>8110</v>
      </c>
      <c r="B8260" s="2" t="str">
        <f>IFERROR(__xludf.DUMMYFUNCTION("GOOGLETRANSLATE(A8260,""en"",""hi"")"),"एक हरी छत पर भेड़")</f>
        <v>एक हरी छत पर भेड़</v>
      </c>
    </row>
    <row r="8261">
      <c r="A8261" s="1" t="s">
        <v>8111</v>
      </c>
      <c r="B8261" s="2" t="str">
        <f>IFERROR(__xludf.DUMMYFUNCTION("GOOGLETRANSLATE(A8261,""en"",""hi"")"),"ओलंपिक खेलों के दौरान महिला मुक्त स्केट में अभिनेता प्रतिस्पर्धा करता है")</f>
        <v>ओलंपिक खेलों के दौरान महिला मुक्त स्केट में अभिनेता प्रतिस्पर्धा करता है</v>
      </c>
    </row>
    <row r="8262">
      <c r="A8262" s="1" t="s">
        <v>8112</v>
      </c>
      <c r="B8262" s="2" t="str">
        <f>IFERROR(__xludf.DUMMYFUNCTION("GOOGLETRANSLATE(A8262,""en"",""hi"")"),"एक नाव यात्रा पर यात्रियों का समूह")</f>
        <v>एक नाव यात्रा पर यात्रियों का समूह</v>
      </c>
    </row>
    <row r="8263">
      <c r="A8263" s="1" t="s">
        <v>8113</v>
      </c>
      <c r="B8263" s="2" t="str">
        <f>IFERROR(__xludf.DUMMYFUNCTION("GOOGLETRANSLATE(A8263,""en"",""hi"")"),"फुटबॉल खिलाड़ी और अन्य काले खिलाड़ी फुटबॉल टीम के खिलाफ नफरत के एक कौल्ड्रॉन में जा रहे हैं")</f>
        <v>फुटबॉल खिलाड़ी और अन्य काले खिलाड़ी फुटबॉल टीम के खिलाफ नफरत के एक कौल्ड्रॉन में जा रहे हैं</v>
      </c>
    </row>
    <row r="8264">
      <c r="A8264" s="1" t="s">
        <v>8114</v>
      </c>
      <c r="B8264" s="2" t="str">
        <f>IFERROR(__xludf.DUMMYFUNCTION("GOOGLETRANSLATE(A8264,""en"",""hi"")"),"पावर पॉप कलाकार प्रदर्शन करने वाला व्यक्ति")</f>
        <v>पावर पॉप कलाकार प्रदर्शन करने वाला व्यक्ति</v>
      </c>
    </row>
    <row r="8265">
      <c r="A8265" s="1" t="s">
        <v>8115</v>
      </c>
      <c r="B8265" s="2" t="str">
        <f>IFERROR(__xludf.DUMMYFUNCTION("GOOGLETRANSLATE(A8265,""en"",""hi"")"),"1 9 80 के दशक के टीवी कार्यक्रम निर्माता - एक कवर की एनाटॉमी - जीआई। व्यक्ति")</f>
        <v>1 9 80 के दशक के टीवी कार्यक्रम निर्माता - एक कवर की एनाटॉमी - जीआई। व्यक्ति</v>
      </c>
    </row>
    <row r="8266">
      <c r="A8266" s="1" t="s">
        <v>930</v>
      </c>
      <c r="B8266" s="2" t="str">
        <f>IFERROR(__xludf.DUMMYFUNCTION("GOOGLETRANSLATE(A8266,""en"",""hi"")"),"छवि में हो सकता है: व्यक्ति, मंच पर और एक संगीत वाद्ययंत्र बजाना")</f>
        <v>छवि में हो सकता है: व्यक्ति, मंच पर और एक संगीत वाद्ययंत्र बजाना</v>
      </c>
    </row>
    <row r="8267">
      <c r="A8267" s="1" t="s">
        <v>8116</v>
      </c>
      <c r="B8267" s="2" t="str">
        <f>IFERROR(__xludf.DUMMYFUNCTION("GOOGLETRANSLATE(A8267,""en"",""hi"")"),"जंगल में छोटी नदी")</f>
        <v>जंगल में छोटी नदी</v>
      </c>
    </row>
    <row r="8268">
      <c r="A8268" s="1" t="s">
        <v>8117</v>
      </c>
      <c r="B8268" s="2" t="str">
        <f>IFERROR(__xludf.DUMMYFUNCTION("GOOGLETRANSLATE(A8268,""en"",""hi"")"),"एक सफेद मुखौटा के पीछे छिपा हुआ गंभीर और उदास आदमी")</f>
        <v>एक सफेद मुखौटा के पीछे छिपा हुआ गंभीर और उदास आदमी</v>
      </c>
    </row>
    <row r="8269">
      <c r="A8269" s="1" t="s">
        <v>8118</v>
      </c>
      <c r="B8269" s="2" t="str">
        <f>IFERROR(__xludf.DUMMYFUNCTION("GOOGLETRANSLATE(A8269,""en"",""hi"")"),"इससे पहले कि मैं इसे साफ़ कर दूं।")</f>
        <v>इससे पहले कि मैं इसे साफ़ कर दूं।</v>
      </c>
    </row>
    <row r="8270">
      <c r="A8270" s="1" t="s">
        <v>8119</v>
      </c>
      <c r="B8270" s="2" t="str">
        <f>IFERROR(__xludf.DUMMYFUNCTION("GOOGLETRANSLATE(A8270,""en"",""hi"")"),"रात में काल्पनिक सेटिंग के प्रकार के माध्यम से हवाई")</f>
        <v>रात में काल्पनिक सेटिंग के प्रकार के माध्यम से हवाई</v>
      </c>
    </row>
    <row r="8271">
      <c r="A8271" s="1" t="s">
        <v>8120</v>
      </c>
      <c r="B8271" s="2" t="str">
        <f>IFERROR(__xludf.DUMMYFUNCTION("GOOGLETRANSLATE(A8271,""en"",""hi"")"),"व्यक्ति द्वारा डिजाइन किए गए व्यक्ति पर बेडरूम")</f>
        <v>व्यक्ति द्वारा डिजाइन किए गए व्यक्ति पर बेडरूम</v>
      </c>
    </row>
    <row r="8272">
      <c r="A8272" s="1" t="s">
        <v>8121</v>
      </c>
      <c r="B8272" s="2" t="str">
        <f>IFERROR(__xludf.DUMMYFUNCTION("GOOGLETRANSLATE(A8272,""en"",""hi"")"),"व्यक्ति के साथ प्लेटों के ढेर")</f>
        <v>व्यक्ति के साथ प्लेटों के ढेर</v>
      </c>
    </row>
    <row r="8273">
      <c r="A8273" s="1" t="s">
        <v>8122</v>
      </c>
      <c r="B8273" s="2" t="str">
        <f>IFERROR(__xludf.DUMMYFUNCTION("GOOGLETRANSLATE(A8273,""en"",""hi"")"),"केक मैंने अपनी माँ के जन्मदिन के लिए बनाया")</f>
        <v>केक मैंने अपनी माँ के जन्मदिन के लिए बनाया</v>
      </c>
    </row>
    <row r="8274">
      <c r="A8274" s="1" t="s">
        <v>8123</v>
      </c>
      <c r="B8274" s="2" t="str">
        <f>IFERROR(__xludf.DUMMYFUNCTION("GOOGLETRANSLATE(A8274,""en"",""hi"")"),"आप होटल से घर में देख सकते हैं")</f>
        <v>आप होटल से घर में देख सकते हैं</v>
      </c>
    </row>
    <row r="8275">
      <c r="A8275" s="1" t="s">
        <v>8124</v>
      </c>
      <c r="B8275" s="2" t="str">
        <f>IFERROR(__xludf.DUMMYFUNCTION("GOOGLETRANSLATE(A8275,""en"",""hi"")"),"ब्लूम बेहद मजबूत उपजी पर पैदा होते हैं।")</f>
        <v>ब्लूम बेहद मजबूत उपजी पर पैदा होते हैं।</v>
      </c>
    </row>
    <row r="8276">
      <c r="A8276" s="1" t="s">
        <v>8125</v>
      </c>
      <c r="B8276" s="2" t="str">
        <f>IFERROR(__xludf.DUMMYFUNCTION("GOOGLETRANSLATE(A8276,""en"",""hi"")"),"ओलंपिक एथलीट ने ध्वज किया।")</f>
        <v>ओलंपिक एथलीट ने ध्वज किया।</v>
      </c>
    </row>
    <row r="8277">
      <c r="A8277" s="1" t="s">
        <v>8126</v>
      </c>
      <c r="B8277" s="2" t="str">
        <f>IFERROR(__xludf.DUMMYFUNCTION("GOOGLETRANSLATE(A8277,""en"",""hi"")"),"तट पर पर्यटक आकर्षण")</f>
        <v>तट पर पर्यटक आकर्षण</v>
      </c>
    </row>
    <row r="8278">
      <c r="A8278" s="1" t="s">
        <v>8127</v>
      </c>
      <c r="B8278" s="2" t="str">
        <f>IFERROR(__xludf.DUMMYFUNCTION("GOOGLETRANSLATE(A8278,""en"",""hi"")"),"आतिशबाजी नए साल के उत्सव के दौरान पर्यटक आकर्षण पर आकाश को उजागर करती है।")</f>
        <v>आतिशबाजी नए साल के उत्सव के दौरान पर्यटक आकर्षण पर आकाश को उजागर करती है।</v>
      </c>
    </row>
    <row r="8279">
      <c r="A8279" s="1" t="s">
        <v>8128</v>
      </c>
      <c r="B8279" s="2" t="str">
        <f>IFERROR(__xludf.DUMMYFUNCTION("GOOGLETRANSLATE(A8279,""en"",""hi"")"),"व्यक्ति, ड्यूक और सेलिब्रिटी पुरस्कार पर व्यक्ति को एक पुरस्कार पेश करते हैं।")</f>
        <v>व्यक्ति, ड्यूक और सेलिब्रिटी पुरस्कार पर व्यक्ति को एक पुरस्कार पेश करते हैं।</v>
      </c>
    </row>
    <row r="8280">
      <c r="A8280" s="1" t="s">
        <v>8129</v>
      </c>
      <c r="B8280" s="2" t="str">
        <f>IFERROR(__xludf.DUMMYFUNCTION("GOOGLETRANSLATE(A8280,""en"",""hi"")"),"हवा में उड़ने वाले व्यक्ति और झंडे।")</f>
        <v>हवा में उड़ने वाले व्यक्ति और झंडे।</v>
      </c>
    </row>
    <row r="8281">
      <c r="A8281" s="1" t="s">
        <v>8130</v>
      </c>
      <c r="B8281" s="2" t="str">
        <f>IFERROR(__xludf.DUMMYFUNCTION("GOOGLETRANSLATE(A8281,""en"",""hi"")"),"एक मछली का वेक्टर चित्रण")</f>
        <v>एक मछली का वेक्टर चित्रण</v>
      </c>
    </row>
    <row r="8282">
      <c r="A8282" s="1" t="s">
        <v>8131</v>
      </c>
      <c r="B8282" s="2" t="str">
        <f>IFERROR(__xludf.DUMMYFUNCTION("GOOGLETRANSLATE(A8282,""en"",""hi"")"),"फोटो के लिए ढांचा सेट करें - फूलों की तरह")</f>
        <v>फोटो के लिए ढांचा सेट करें - फूलों की तरह</v>
      </c>
    </row>
    <row r="8283">
      <c r="A8283" s="1" t="s">
        <v>8132</v>
      </c>
      <c r="B8283" s="2" t="str">
        <f>IFERROR(__xludf.DUMMYFUNCTION("GOOGLETRANSLATE(A8283,""en"",""hi"")"),"मैं हमेशा दीवार में बने एक मछली टैंक चाहता था")</f>
        <v>मैं हमेशा दीवार में बने एक मछली टैंक चाहता था</v>
      </c>
    </row>
    <row r="8284">
      <c r="A8284" s="1" t="s">
        <v>8133</v>
      </c>
      <c r="B8284" s="2" t="str">
        <f>IFERROR(__xludf.DUMMYFUNCTION("GOOGLETRANSLATE(A8284,""en"",""hi"")"),"मैंने सीखा कि फेरेट्स के एक समूह को एक व्यवसाय कहा जाता था, इसलिए मैंने इसे बनाया।")</f>
        <v>मैंने सीखा कि फेरेट्स के एक समूह को एक व्यवसाय कहा जाता था, इसलिए मैंने इसे बनाया।</v>
      </c>
    </row>
    <row r="8285">
      <c r="A8285" s="1" t="s">
        <v>8134</v>
      </c>
      <c r="B8285" s="2" t="str">
        <f>IFERROR(__xludf.DUMMYFUNCTION("GOOGLETRANSLATE(A8285,""en"",""hi"")"),"ब्लॉग पर एक नष्ट डेनिम जैकेट बनाने के लिए देखें।")</f>
        <v>ब्लॉग पर एक नष्ट डेनिम जैकेट बनाने के लिए देखें।</v>
      </c>
    </row>
    <row r="8286">
      <c r="A8286" s="1" t="s">
        <v>8135</v>
      </c>
      <c r="B8286" s="2" t="str">
        <f>IFERROR(__xludf.DUMMYFUNCTION("GOOGLETRANSLATE(A8286,""en"",""hi"")"),"एक जैविक प्रजातियों की झलक प्रवास")</f>
        <v>एक जैविक प्रजातियों की झलक प्रवास</v>
      </c>
    </row>
    <row r="8287">
      <c r="A8287" s="1" t="s">
        <v>8136</v>
      </c>
      <c r="B8287" s="2" t="str">
        <f>IFERROR(__xludf.DUMMYFUNCTION("GOOGLETRANSLATE(A8287,""en"",""hi"")"),"एक प्यारा घर और एक दुकान का 3 डी मॉडल")</f>
        <v>एक प्यारा घर और एक दुकान का 3 डी मॉडल</v>
      </c>
    </row>
    <row r="8288">
      <c r="A8288" s="1" t="s">
        <v>6330</v>
      </c>
      <c r="B8288" s="2" t="str">
        <f>IFERROR(__xludf.DUMMYFUNCTION("GOOGLETRANSLATE(A8288,""en"",""hi"")"),"अभिनेता ने प्रीमियर पर पहुंचा")</f>
        <v>अभिनेता ने प्रीमियर पर पहुंचा</v>
      </c>
    </row>
    <row r="8289">
      <c r="A8289" s="1" t="s">
        <v>8137</v>
      </c>
      <c r="B8289" s="2" t="str">
        <f>IFERROR(__xludf.DUMMYFUNCTION("GOOGLETRANSLATE(A8289,""en"",""hi"")"),"एक धूप, गर्मियों के दिन पर हिरण")</f>
        <v>एक धूप, गर्मियों के दिन पर हिरण</v>
      </c>
    </row>
    <row r="8290">
      <c r="A8290" s="1" t="s">
        <v>8138</v>
      </c>
      <c r="B8290" s="2" t="str">
        <f>IFERROR(__xludf.DUMMYFUNCTION("GOOGLETRANSLATE(A8290,""en"",""hi"")"),"लैंडस्केप को शाम की शुरुआत में दक्षिण में देखा जाता है सूरज पहाड़ी और पहाड़ के पीछे नीचे जाता है")</f>
        <v>लैंडस्केप को शाम की शुरुआत में दक्षिण में देखा जाता है सूरज पहाड़ी और पहाड़ के पीछे नीचे जाता है</v>
      </c>
    </row>
    <row r="8291">
      <c r="A8291" s="1" t="s">
        <v>8139</v>
      </c>
      <c r="B8291" s="2" t="str">
        <f>IFERROR(__xludf.DUMMYFUNCTION("GOOGLETRANSLATE(A8291,""en"",""hi"")"),"चेकर्ड प्लेड में लिपटे हुए महिला ने कैम्प फायर पर अपने ठंडे हाथों को गर्म कर दिया")</f>
        <v>चेकर्ड प्लेड में लिपटे हुए महिला ने कैम्प फायर पर अपने ठंडे हाथों को गर्म कर दिया</v>
      </c>
    </row>
    <row r="8292">
      <c r="A8292" s="1" t="s">
        <v>8140</v>
      </c>
      <c r="B8292" s="2" t="str">
        <f>IFERROR(__xludf.DUMMYFUNCTION("GOOGLETRANSLATE(A8292,""en"",""hi"")"),"एक कुत्ता एक चिड़ियाघर में एक शावक और उसके पिल्ला को खिलाता है")</f>
        <v>एक कुत्ता एक चिड़ियाघर में एक शावक और उसके पिल्ला को खिलाता है</v>
      </c>
    </row>
    <row r="8293">
      <c r="A8293" s="1" t="s">
        <v>8141</v>
      </c>
      <c r="B8293" s="2" t="str">
        <f>IFERROR(__xludf.DUMMYFUNCTION("GOOGLETRANSLATE(A8293,""en"",""hi"")"),"फिल्म निर्देशक आयोजित प्रीमियर में आता है")</f>
        <v>फिल्म निर्देशक आयोजित प्रीमियर में आता है</v>
      </c>
    </row>
    <row r="8294">
      <c r="A8294" s="1" t="s">
        <v>8142</v>
      </c>
      <c r="B8294" s="2" t="str">
        <f>IFERROR(__xludf.DUMMYFUNCTION("GOOGLETRANSLATE(A8294,""en"",""hi"")"),"अमेरिकी फुटबॉल खिलाड़ी अपने खेल के दिनों के दौरान यहां दिखाया गया है।")</f>
        <v>अमेरिकी फुटबॉल खिलाड़ी अपने खेल के दिनों के दौरान यहां दिखाया गया है।</v>
      </c>
    </row>
    <row r="8295">
      <c r="A8295" s="1" t="s">
        <v>8143</v>
      </c>
      <c r="B8295" s="2" t="str">
        <f>IFERROR(__xludf.DUMMYFUNCTION("GOOGLETRANSLATE(A8295,""en"",""hi"")"),"क्रिकेट टीम के खिलाफ खेले गए पहले टेस्ट मैच के दौरान क्रिकेट प्लेयर")</f>
        <v>क्रिकेट टीम के खिलाफ खेले गए पहले टेस्ट मैच के दौरान क्रिकेट प्लेयर</v>
      </c>
    </row>
    <row r="8296">
      <c r="A8296" s="1" t="s">
        <v>1731</v>
      </c>
      <c r="B8296" s="2" t="str">
        <f>IFERROR(__xludf.DUMMYFUNCTION("GOOGLETRANSLATE(A8296,""en"",""hi"")"),"डिजिटल कला # के लिए चुनी गई है")</f>
        <v>डिजिटल कला # के लिए चुनी गई है</v>
      </c>
    </row>
    <row r="8297">
      <c r="A8297" s="1" t="s">
        <v>8144</v>
      </c>
      <c r="B8297" s="2" t="str">
        <f>IFERROR(__xludf.DUMMYFUNCTION("GOOGLETRANSLATE(A8297,""en"",""hi"")"),"घास में जैविक प्रजाति")</f>
        <v>घास में जैविक प्रजाति</v>
      </c>
    </row>
    <row r="8298">
      <c r="A8298" s="1" t="s">
        <v>8145</v>
      </c>
      <c r="B8298" s="2" t="str">
        <f>IFERROR(__xludf.DUMMYFUNCTION("GOOGLETRANSLATE(A8298,""en"",""hi"")"),"एक नौजवान अपने घर के दरवाजे से झुक जाता है।")</f>
        <v>एक नौजवान अपने घर के दरवाजे से झुक जाता है।</v>
      </c>
    </row>
    <row r="8299">
      <c r="A8299" s="1" t="s">
        <v>8146</v>
      </c>
      <c r="B8299" s="2" t="str">
        <f>IFERROR(__xludf.DUMMYFUNCTION("GOOGLETRANSLATE(A8299,""en"",""hi"")"),"एक किसान के हाथ में गेहूं का एक तना होता है।")</f>
        <v>एक किसान के हाथ में गेहूं का एक तना होता है।</v>
      </c>
    </row>
    <row r="8300">
      <c r="A8300" s="1" t="s">
        <v>8147</v>
      </c>
      <c r="B8300" s="2" t="str">
        <f>IFERROR(__xludf.DUMMYFUNCTION("GOOGLETRANSLATE(A8300,""en"",""hi"")"),"बच्चे के साथ आदमी")</f>
        <v>बच्चे के साथ आदमी</v>
      </c>
    </row>
    <row r="8301">
      <c r="A8301" s="1" t="s">
        <v>8148</v>
      </c>
      <c r="B8301" s="2" t="str">
        <f>IFERROR(__xludf.DUMMYFUNCTION("GOOGLETRANSLATE(A8301,""en"",""hi"")"),"जबकि मेरी कार - गीक आइज़ मुझे बताएं ऑटोमोबाइल मॉडल एक चालाकी से पैक किया गया कॉम्पैक्ट एमपीवी है")</f>
        <v>जबकि मेरी कार - गीक आइज़ मुझे बताएं ऑटोमोबाइल मॉडल एक चालाकी से पैक किया गया कॉम्पैक्ट एमपीवी है</v>
      </c>
    </row>
    <row r="8302">
      <c r="A8302" s="1" t="s">
        <v>8149</v>
      </c>
      <c r="B8302" s="2" t="str">
        <f>IFERROR(__xludf.DUMMYFUNCTION("GOOGLETRANSLATE(A8302,""en"",""hi"")"),"ध्वनि के नजदीक एक पेड़ के नीचे गिर गया नारियल।")</f>
        <v>ध्वनि के नजदीक एक पेड़ के नीचे गिर गया नारियल।</v>
      </c>
    </row>
    <row r="8303">
      <c r="A8303" s="1" t="s">
        <v>8150</v>
      </c>
      <c r="B8303" s="2" t="str">
        <f>IFERROR(__xludf.DUMMYFUNCTION("GOOGLETRANSLATE(A8303,""en"",""hi"")"),"या तो ब्राइडमाइड्स शैली चुनते हैं और वहां रंग, या एक ही शैली, विभिन्न रंग, पेस्टल उदाहरण के लिए")</f>
        <v>या तो ब्राइडमाइड्स शैली चुनते हैं और वहां रंग, या एक ही शैली, विभिन्न रंग, पेस्टल उदाहरण के लिए</v>
      </c>
    </row>
    <row r="8304">
      <c r="A8304" s="1" t="s">
        <v>8151</v>
      </c>
      <c r="B8304" s="2" t="str">
        <f>IFERROR(__xludf.DUMMYFUNCTION("GOOGLETRANSLATE(A8304,""en"",""hi"")"),"एक सादे सफेद पृष्ठभूमि पर सिक्के की तस्वीर बंद करें")</f>
        <v>एक सादे सफेद पृष्ठभूमि पर सिक्के की तस्वीर बंद करें</v>
      </c>
    </row>
    <row r="8305">
      <c r="A8305" s="1" t="s">
        <v>8152</v>
      </c>
      <c r="B8305" s="2" t="str">
        <f>IFERROR(__xludf.DUMMYFUNCTION("GOOGLETRANSLATE(A8305,""en"",""hi"")"),"एक आदमी के पैरों पर जनजातीय टैटू")</f>
        <v>एक आदमी के पैरों पर जनजातीय टैटू</v>
      </c>
    </row>
    <row r="8306">
      <c r="A8306" s="1" t="s">
        <v>8153</v>
      </c>
      <c r="B8306" s="2" t="str">
        <f>IFERROR(__xludf.DUMMYFUNCTION("GOOGLETRANSLATE(A8306,""en"",""hi"")"),"पेड़ की शाखाएँ बर्फ से ढकी हुई हैं")</f>
        <v>पेड़ की शाखाएँ बर्फ से ढकी हुई हैं</v>
      </c>
    </row>
    <row r="8307">
      <c r="A8307" s="1" t="s">
        <v>8154</v>
      </c>
      <c r="B8307" s="2" t="str">
        <f>IFERROR(__xludf.DUMMYFUNCTION("GOOGLETRANSLATE(A8307,""en"",""hi"")"),"नया अपडेट उपयोगकर्ताओं को पिकिंग करके चित्र लेने देता है।")</f>
        <v>नया अपडेट उपयोगकर्ताओं को पिकिंग करके चित्र लेने देता है।</v>
      </c>
    </row>
    <row r="8308">
      <c r="A8308" s="1" t="s">
        <v>8155</v>
      </c>
      <c r="B8308" s="2" t="str">
        <f>IFERROR(__xludf.DUMMYFUNCTION("GOOGLETRANSLATE(A8308,""en"",""hi"")"),"भवन के शीर्ष से शॉट भारी आबादी वाले केंद्रीय क्षेत्र के 4K समय चूक दृश्य")</f>
        <v>भवन के शीर्ष से शॉट भारी आबादी वाले केंद्रीय क्षेत्र के 4K समय चूक दृश्य</v>
      </c>
    </row>
    <row r="8309">
      <c r="A8309" s="1" t="s">
        <v>8156</v>
      </c>
      <c r="B8309" s="2" t="str">
        <f>IFERROR(__xludf.DUMMYFUNCTION("GOOGLETRANSLATE(A8309,""en"",""hi"")"),"तूफान से पहले पहाड़ की चोटियों, पाइन वन और हरे रंग के खेत")</f>
        <v>तूफान से पहले पहाड़ की चोटियों, पाइन वन और हरे रंग के खेत</v>
      </c>
    </row>
    <row r="8310">
      <c r="A8310" s="1" t="s">
        <v>8157</v>
      </c>
      <c r="B8310" s="2" t="str">
        <f>IFERROR(__xludf.DUMMYFUNCTION("GOOGLETRANSLATE(A8310,""en"",""hi"")"),"उदाहरण - निचले दाएं पर जो कुछ भी काम करता है उसकी तरह दिखता है")</f>
        <v>उदाहरण - निचले दाएं पर जो कुछ भी काम करता है उसकी तरह दिखता है</v>
      </c>
    </row>
    <row r="8311">
      <c r="A8311" s="1" t="s">
        <v>8158</v>
      </c>
      <c r="B8311" s="2" t="str">
        <f>IFERROR(__xludf.DUMMYFUNCTION("GOOGLETRANSLATE(A8311,""en"",""hi"")"),"व्यक्ति श्रेणी में प्रतिस्पर्धा करेगा")</f>
        <v>व्यक्ति श्रेणी में प्रतिस्पर्धा करेगा</v>
      </c>
    </row>
    <row r="8312">
      <c r="A8312" s="1" t="s">
        <v>8159</v>
      </c>
      <c r="B8312" s="2" t="str">
        <f>IFERROR(__xludf.DUMMYFUNCTION("GOOGLETRANSLATE(A8312,""en"",""hi"")"),"एक रोगी में भाग लेने वाले डॉक्टर")</f>
        <v>एक रोगी में भाग लेने वाले डॉक्टर</v>
      </c>
    </row>
    <row r="8313">
      <c r="A8313" s="1" t="s">
        <v>8160</v>
      </c>
      <c r="B8313" s="2" t="str">
        <f>IFERROR(__xludf.DUMMYFUNCTION("GOOGLETRANSLATE(A8313,""en"",""hi"")"),"वाणिज्यिक जिले में टॉवर का शीर्ष, लोगो और नाम दिखा रहा है")</f>
        <v>वाणिज्यिक जिले में टॉवर का शीर्ष, लोगो और नाम दिखा रहा है</v>
      </c>
    </row>
    <row r="8314">
      <c r="A8314" s="1" t="s">
        <v>8161</v>
      </c>
      <c r="B8314" s="2" t="str">
        <f>IFERROR(__xludf.DUMMYFUNCTION("GOOGLETRANSLATE(A8314,""en"",""hi"")"),"सैन्य संघर्ष की बर्फ में मोटरसाइकिल की सवारी करने वाला एक सैनिक।")</f>
        <v>सैन्य संघर्ष की बर्फ में मोटरसाइकिल की सवारी करने वाला एक सैनिक।</v>
      </c>
    </row>
    <row r="8315">
      <c r="A8315" s="1" t="s">
        <v>8162</v>
      </c>
      <c r="B8315" s="2" t="str">
        <f>IFERROR(__xludf.DUMMYFUNCTION("GOOGLETRANSLATE(A8315,""en"",""hi"")"),"हाल ही में उच्च ज्वार और मजबूत द्वारा वॉकरवे पर बड़े पत्थरों और कंकड़")</f>
        <v>हाल ही में उच्च ज्वार और मजबूत द्वारा वॉकरवे पर बड़े पत्थरों और कंकड़</v>
      </c>
    </row>
    <row r="8316">
      <c r="A8316" s="1" t="s">
        <v>8163</v>
      </c>
      <c r="B8316" s="2" t="str">
        <f>IFERROR(__xludf.DUMMYFUNCTION("GOOGLETRANSLATE(A8316,""en"",""hi"")"),"ट्री हाउस - अद्भुत ट्रीहाउस!")</f>
        <v>ट्री हाउस - अद्भुत ट्रीहाउस!</v>
      </c>
    </row>
    <row r="8317">
      <c r="A8317" s="1" t="s">
        <v>8164</v>
      </c>
      <c r="B8317" s="2" t="str">
        <f>IFERROR(__xludf.DUMMYFUNCTION("GOOGLETRANSLATE(A8317,""en"",""hi"")"),"कॉमिक बुक कैरेक्टर और अभिनेता संक्षेप में हैं, वही व्यक्ति।")</f>
        <v>कॉमिक बुक कैरेक्टर और अभिनेता संक्षेप में हैं, वही व्यक्ति।</v>
      </c>
    </row>
    <row r="8318">
      <c r="A8318" s="1" t="s">
        <v>8165</v>
      </c>
      <c r="B8318" s="2" t="str">
        <f>IFERROR(__xludf.DUMMYFUNCTION("GOOGLETRANSLATE(A8318,""en"",""hi"")"),"एक अंडे जो एक स्किलेट में पकाया जाता है और आमतौर पर भूरे रंग के सोया सॉस लादेन ग्रेवी के साथ सबसे ऊपर होता है।")</f>
        <v>एक अंडे जो एक स्किलेट में पकाया जाता है और आमतौर पर भूरे रंग के सोया सॉस लादेन ग्रेवी के साथ सबसे ऊपर होता है।</v>
      </c>
    </row>
    <row r="8319">
      <c r="A8319" s="1" t="s">
        <v>8166</v>
      </c>
      <c r="B8319" s="2" t="str">
        <f>IFERROR(__xludf.DUMMYFUNCTION("GOOGLETRANSLATE(A8319,""en"",""hi"")"),"बंदरगाह और उसके सुंदर समुद्र तट।")</f>
        <v>बंदरगाह और उसके सुंदर समुद्र तट।</v>
      </c>
    </row>
    <row r="8320">
      <c r="A8320" s="1" t="s">
        <v>8167</v>
      </c>
      <c r="B8320" s="2" t="str">
        <f>IFERROR(__xludf.DUMMYFUNCTION("GOOGLETRANSLATE(A8320,""en"",""hi"")"),"छवि में शामिल हो सकते हैं: व्यक्ति, घोड़े, आकाश, आउटडोर और प्रकृति पर सवारी करना")</f>
        <v>छवि में शामिल हो सकते हैं: व्यक्ति, घोड़े, आकाश, आउटडोर और प्रकृति पर सवारी करना</v>
      </c>
    </row>
    <row r="8321">
      <c r="A8321" s="1" t="s">
        <v>8168</v>
      </c>
      <c r="B8321" s="2" t="str">
        <f>IFERROR(__xludf.DUMMYFUNCTION("GOOGLETRANSLATE(A8321,""en"",""hi"")"),"व्यक्ति - यदि उनके पास अभी भी यह स्टॉक में था, तो मेरे पास यह होगा।")</f>
        <v>व्यक्ति - यदि उनके पास अभी भी यह स्टॉक में था, तो मेरे पास यह होगा।</v>
      </c>
    </row>
    <row r="8322">
      <c r="A8322" s="1" t="s">
        <v>8169</v>
      </c>
      <c r="B8322" s="2" t="str">
        <f>IFERROR(__xludf.DUMMYFUNCTION("GOOGLETRANSLATE(A8322,""en"",""hi"")"),"एक ग्राफिक शैली में फूलों के साथ सुंदर सार काला पृष्ठभूमि।")</f>
        <v>एक ग्राफिक शैली में फूलों के साथ सुंदर सार काला पृष्ठभूमि।</v>
      </c>
    </row>
    <row r="8323">
      <c r="A8323" s="1" t="s">
        <v>8170</v>
      </c>
      <c r="B8323" s="2" t="str">
        <f>IFERROR(__xludf.DUMMYFUNCTION("GOOGLETRANSLATE(A8323,""en"",""hi"")"),"कास्ट सदस्यों को प्रीमियर में फोटो के लिए पोज दें।")</f>
        <v>कास्ट सदस्यों को प्रीमियर में फोटो के लिए पोज दें।</v>
      </c>
    </row>
    <row r="8324">
      <c r="A8324" s="1" t="s">
        <v>8171</v>
      </c>
      <c r="B8324" s="2" t="str">
        <f>IFERROR(__xludf.DUMMYFUNCTION("GOOGLETRANSLATE(A8324,""en"",""hi"")"),"एक बाजार स्टाल पर स्मृति चिन्ह")</f>
        <v>एक बाजार स्टाल पर स्मृति चिन्ह</v>
      </c>
    </row>
    <row r="8325">
      <c r="A8325" s="1" t="s">
        <v>8172</v>
      </c>
      <c r="B8325" s="2" t="str">
        <f>IFERROR(__xludf.DUMMYFUNCTION("GOOGLETRANSLATE(A8325,""en"",""hi"")"),"वॉलपेपर संभवतः एक संकेत और एनीम नामक एनीमेशन फिल्म के साथ")</f>
        <v>वॉलपेपर संभवतः एक संकेत और एनीम नामक एनीमेशन फिल्म के साथ</v>
      </c>
    </row>
    <row r="8326">
      <c r="A8326" s="1" t="s">
        <v>8173</v>
      </c>
      <c r="B8326" s="2" t="str">
        <f>IFERROR(__xludf.DUMMYFUNCTION("GOOGLETRANSLATE(A8326,""en"",""hi"")"),"महान व्यक्ति स्वागत समारोह में भाग लेता है")</f>
        <v>महान व्यक्ति स्वागत समारोह में भाग लेता है</v>
      </c>
    </row>
    <row r="8327">
      <c r="A8327" s="1" t="s">
        <v>8174</v>
      </c>
      <c r="B8327" s="2" t="str">
        <f>IFERROR(__xludf.DUMMYFUNCTION("GOOGLETRANSLATE(A8327,""en"",""hi"")"),"फूल एक शुद्ध सफेद पृष्ठभूमि पर संख्या के आकार में व्यवस्थित होते हैं।")</f>
        <v>फूल एक शुद्ध सफेद पृष्ठभूमि पर संख्या के आकार में व्यवस्थित होते हैं।</v>
      </c>
    </row>
    <row r="8328">
      <c r="A8328" s="1" t="s">
        <v>8175</v>
      </c>
      <c r="B8328" s="2" t="str">
        <f>IFERROR(__xludf.DUMMYFUNCTION("GOOGLETRANSLATE(A8328,""en"",""hi"")"),"व्यक्ति अगस्त आदमी के लिए है")</f>
        <v>व्यक्ति अगस्त आदमी के लिए है</v>
      </c>
    </row>
    <row r="8329">
      <c r="A8329" s="1" t="s">
        <v>8176</v>
      </c>
      <c r="B8329" s="2" t="str">
        <f>IFERROR(__xludf.DUMMYFUNCTION("GOOGLETRANSLATE(A8329,""en"",""hi"")"),"पीले पृष्ठभूमि पर एक आदमी का चित्र")</f>
        <v>पीले पृष्ठभूमि पर एक आदमी का चित्र</v>
      </c>
    </row>
    <row r="8330">
      <c r="A8330" s="1" t="s">
        <v>8177</v>
      </c>
      <c r="B8330" s="2" t="str">
        <f>IFERROR(__xludf.DUMMYFUNCTION("GOOGLETRANSLATE(A8330,""en"",""hi"")"),"युवा पुरुष सूर्यास्त में समुद्र तट पर फुटबॉल खेलते हैं")</f>
        <v>युवा पुरुष सूर्यास्त में समुद्र तट पर फुटबॉल खेलते हैं</v>
      </c>
    </row>
    <row r="8331">
      <c r="A8331" s="1" t="s">
        <v>8178</v>
      </c>
      <c r="B8331" s="2" t="str">
        <f>IFERROR(__xludf.DUMMYFUNCTION("GOOGLETRANSLATE(A8331,""en"",""hi"")"),"सबसे लोकप्रिय खाद्य पदार्थ जो आपको खाना है")</f>
        <v>सबसे लोकप्रिय खाद्य पदार्थ जो आपको खाना है</v>
      </c>
    </row>
    <row r="8332">
      <c r="A8332" s="1" t="s">
        <v>8179</v>
      </c>
      <c r="B8332" s="2" t="str">
        <f>IFERROR(__xludf.DUMMYFUNCTION("GOOGLETRANSLATE(A8332,""en"",""hi"")"),"इस पोस्टर में बहुत अधिक पाठ है।")</f>
        <v>इस पोस्टर में बहुत अधिक पाठ है।</v>
      </c>
    </row>
    <row r="8333">
      <c r="A8333" s="1" t="s">
        <v>8180</v>
      </c>
      <c r="B8333" s="2" t="str">
        <f>IFERROR(__xludf.DUMMYFUNCTION("GOOGLETRANSLATE(A8333,""en"",""hi"")"),"टेनिस कोर्ट के साथ एक धूप का दिन")</f>
        <v>टेनिस कोर्ट के साथ एक धूप का दिन</v>
      </c>
    </row>
    <row r="8334">
      <c r="A8334" s="1" t="s">
        <v>8181</v>
      </c>
      <c r="B8334" s="2" t="str">
        <f>IFERROR(__xludf.DUMMYFUNCTION("GOOGLETRANSLATE(A8334,""en"",""hi"")"),"एक सोने के आभूषण के साथ अपने पाठ के लिए पृष्ठभूमि।")</f>
        <v>एक सोने के आभूषण के साथ अपने पाठ के लिए पृष्ठभूमि।</v>
      </c>
    </row>
    <row r="8335">
      <c r="A8335" s="1" t="s">
        <v>8182</v>
      </c>
      <c r="B8335" s="2" t="str">
        <f>IFERROR(__xludf.DUMMYFUNCTION("GOOGLETRANSLATE(A8335,""en"",""hi"")"),"एक महिला का वेक्टर सिल्हूट जो एक सफेद पृष्ठभूमि पर नृत्य करता है।")</f>
        <v>एक महिला का वेक्टर सिल्हूट जो एक सफेद पृष्ठभूमि पर नृत्य करता है।</v>
      </c>
    </row>
    <row r="8336">
      <c r="A8336" s="1" t="s">
        <v>8183</v>
      </c>
      <c r="B8336" s="2" t="str">
        <f>IFERROR(__xludf.DUMMYFUNCTION("GOOGLETRANSLATE(A8336,""en"",""hi"")"),"गोरा सौंदर्य: हाल ही में टेलीविज़न शो होस्ट के साथ छुट्टी से लौटा")</f>
        <v>गोरा सौंदर्य: हाल ही में टेलीविज़न शो होस्ट के साथ छुट्टी से लौटा</v>
      </c>
    </row>
    <row r="8337">
      <c r="A8337" s="1" t="s">
        <v>8184</v>
      </c>
      <c r="B8337" s="2" t="str">
        <f>IFERROR(__xludf.DUMMYFUNCTION("GOOGLETRANSLATE(A8337,""en"",""hi"")"),"सॉकर प्लेयर प्रबंधक के रूप में अपने सीज़न में फाइनल में प्रबंधन कर रहा है")</f>
        <v>सॉकर प्लेयर प्रबंधक के रूप में अपने सीज़न में फाइनल में प्रबंधन कर रहा है</v>
      </c>
    </row>
    <row r="8338">
      <c r="A8338" s="1" t="s">
        <v>8185</v>
      </c>
      <c r="B8338" s="2" t="str">
        <f>IFERROR(__xludf.DUMMYFUNCTION("GOOGLETRANSLATE(A8338,""en"",""hi"")"),"एक समुद्र तट पर युवा महिलाएं और एक लड़की")</f>
        <v>एक समुद्र तट पर युवा महिलाएं और एक लड़की</v>
      </c>
    </row>
    <row r="8339">
      <c r="A8339" s="1" t="s">
        <v>8186</v>
      </c>
      <c r="B8339" s="2" t="str">
        <f>IFERROR(__xludf.DUMMYFUNCTION("GOOGLETRANSLATE(A8339,""en"",""hi"")"),"घर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8340">
      <c r="A8340" s="1" t="s">
        <v>8187</v>
      </c>
      <c r="B8340" s="2" t="str">
        <f>IFERROR(__xludf.DUMMYFUNCTION("GOOGLETRANSLATE(A8340,""en"",""hi"")"),"अमेरिकी फुटबॉल खिलाड़ी त्यौहार के दौरान मंच पर प्रदर्शन करता है।")</f>
        <v>अमेरिकी फुटबॉल खिलाड़ी त्यौहार के दौरान मंच पर प्रदर्शन करता है।</v>
      </c>
    </row>
    <row r="8341">
      <c r="A8341" s="1" t="s">
        <v>8188</v>
      </c>
      <c r="B8341" s="2" t="str">
        <f>IFERROR(__xludf.DUMMYFUNCTION("GOOGLETRANSLATE(A8341,""en"",""hi"")"),"वास्तुकार, पर्यटक आकर्षण के लिए परियोजना")</f>
        <v>वास्तुकार, पर्यटक आकर्षण के लिए परियोजना</v>
      </c>
    </row>
    <row r="8342">
      <c r="A8342" s="1" t="s">
        <v>8189</v>
      </c>
      <c r="B8342" s="2" t="str">
        <f>IFERROR(__xludf.DUMMYFUNCTION("GOOGLETRANSLATE(A8342,""en"",""hi"")"),"काला और एक अजीब ऑक्टोपस के साथ जंगल में चलने वाले लोगों का चित्रण - आकार की तरह")</f>
        <v>काला और एक अजीब ऑक्टोपस के साथ जंगल में चलने वाले लोगों का चित्रण - आकार की तरह</v>
      </c>
    </row>
    <row r="8343">
      <c r="A8343" s="1" t="s">
        <v>8190</v>
      </c>
      <c r="B8343" s="2" t="str">
        <f>IFERROR(__xludf.DUMMYFUNCTION("GOOGLETRANSLATE(A8343,""en"",""hi"")"),"एक सफेद पृष्ठभूमि पर लाल बाल के साथ मजाकिया आदमी।")</f>
        <v>एक सफेद पृष्ठभूमि पर लाल बाल के साथ मजाकिया आदमी।</v>
      </c>
    </row>
    <row r="8344">
      <c r="A8344" s="1" t="s">
        <v>8191</v>
      </c>
      <c r="B8344" s="2" t="str">
        <f>IFERROR(__xludf.DUMMYFUNCTION("GOOGLETRANSLATE(A8344,""en"",""hi"")"),"एक घर की दीवार पर संख्या के साथ पट्टिका")</f>
        <v>एक घर की दीवार पर संख्या के साथ पट्टिका</v>
      </c>
    </row>
    <row r="8345">
      <c r="A8345" s="1" t="s">
        <v>8192</v>
      </c>
      <c r="B8345" s="2" t="str">
        <f>IFERROR(__xludf.DUMMYFUNCTION("GOOGLETRANSLATE(A8345,""en"",""hi"")"),"गिटारवादक पत्रिका के लिए एक पोर्ट्रेट शूट के दौरान फोटोग्राफ")</f>
        <v>गिटारवादक पत्रिका के लिए एक पोर्ट्रेट शूट के दौरान फोटोग्राफ</v>
      </c>
    </row>
    <row r="8346">
      <c r="A8346" s="1" t="s">
        <v>8193</v>
      </c>
      <c r="B8346" s="2" t="str">
        <f>IFERROR(__xludf.DUMMYFUNCTION("GOOGLETRANSLATE(A8346,""en"",""hi"")"),"पॉप कलाकार का व्यक्ति त्यौहार के दिन मंच पर करता है")</f>
        <v>पॉप कलाकार का व्यक्ति त्यौहार के दिन मंच पर करता है</v>
      </c>
    </row>
    <row r="8347">
      <c r="A8347" s="1" t="s">
        <v>8194</v>
      </c>
      <c r="B8347" s="2" t="str">
        <f>IFERROR(__xludf.DUMMYFUNCTION("GOOGLETRANSLATE(A8347,""en"",""hi"")"),"शौचालय के लिए दिलचस्प विवरण और छोटी जगह डुबकी।")</f>
        <v>शौचालय के लिए दिलचस्प विवरण और छोटी जगह डुबकी।</v>
      </c>
    </row>
    <row r="8348">
      <c r="A8348" s="1" t="s">
        <v>8195</v>
      </c>
      <c r="B8348" s="2" t="str">
        <f>IFERROR(__xludf.DUMMYFUNCTION("GOOGLETRANSLATE(A8348,""en"",""hi"")"),"ग्रे स्काई व्यू एक शहर के साथ उत्तर पूर्व देखकर अनुभाग सीमा दीवार बहाल")</f>
        <v>ग्रे स्काई व्यू एक शहर के साथ उत्तर पूर्व देखकर अनुभाग सीमा दीवार बहाल</v>
      </c>
    </row>
    <row r="8349">
      <c r="A8349" s="1" t="s">
        <v>8196</v>
      </c>
      <c r="B8349" s="2" t="str">
        <f>IFERROR(__xludf.DUMMYFUNCTION("GOOGLETRANSLATE(A8349,""en"",""hi"")"),"अद्भुत कार की सड़क पर")</f>
        <v>अद्भुत कार की सड़क पर</v>
      </c>
    </row>
    <row r="8350">
      <c r="A8350" s="1" t="s">
        <v>8197</v>
      </c>
      <c r="B8350" s="2" t="str">
        <f>IFERROR(__xludf.DUMMYFUNCTION("GOOGLETRANSLATE(A8350,""en"",""hi"")"),"मौसम का प्रीमियर - आगमन")</f>
        <v>मौसम का प्रीमियर - आगमन</v>
      </c>
    </row>
    <row r="8351">
      <c r="A8351" s="1" t="s">
        <v>8198</v>
      </c>
      <c r="B8351" s="2" t="str">
        <f>IFERROR(__xludf.DUMMYFUNCTION("GOOGLETRANSLATE(A8351,""en"",""hi"")"),"समृद्ध मध्यम वर्ग के स्थानीय लोग प्रसारण शैली द्वारा योजनाबद्ध घटनाओं के खिलाफ विरोध करते हैं")</f>
        <v>समृद्ध मध्यम वर्ग के स्थानीय लोग प्रसारण शैली द्वारा योजनाबद्ध घटनाओं के खिलाफ विरोध करते हैं</v>
      </c>
    </row>
    <row r="8352">
      <c r="A8352" s="1" t="s">
        <v>8199</v>
      </c>
      <c r="B8352" s="2" t="str">
        <f>IFERROR(__xludf.DUMMYFUNCTION("GOOGLETRANSLATE(A8352,""en"",""hi"")"),"सड़क के साथ सगुआरो कैक्टस।")</f>
        <v>सड़क के साथ सगुआरो कैक्टस।</v>
      </c>
    </row>
    <row r="8353">
      <c r="A8353" s="1" t="s">
        <v>8200</v>
      </c>
      <c r="B8353" s="2" t="str">
        <f>IFERROR(__xludf.DUMMYFUNCTION("GOOGLETRANSLATE(A8353,""en"",""hi"")"),"रेस्तरां के सामने के बाहर")</f>
        <v>रेस्तरां के सामने के बाहर</v>
      </c>
    </row>
    <row r="8354">
      <c r="A8354" s="1" t="s">
        <v>8201</v>
      </c>
      <c r="B8354" s="2" t="str">
        <f>IFERROR(__xludf.DUMMYFUNCTION("GOOGLETRANSLATE(A8354,""en"",""hi"")"),"एक बैक स्ट्रीट में एक कुत्ता")</f>
        <v>एक बैक स्ट्रीट में एक कुत्ता</v>
      </c>
    </row>
    <row r="8355">
      <c r="A8355" s="1" t="s">
        <v>8202</v>
      </c>
      <c r="B8355" s="2" t="str">
        <f>IFERROR(__xludf.DUMMYFUNCTION("GOOGLETRANSLATE(A8355,""en"",""hi"")"),"पुराने आवासीय और वाणिज्यिक जिले में एक विशिष्ट सड़क।")</f>
        <v>पुराने आवासीय और वाणिज्यिक जिले में एक विशिष्ट सड़क।</v>
      </c>
    </row>
    <row r="8356">
      <c r="A8356" s="1" t="s">
        <v>8203</v>
      </c>
      <c r="B8356" s="2" t="str">
        <f>IFERROR(__xludf.DUMMYFUNCTION("GOOGLETRANSLATE(A8356,""en"",""hi"")"),"प्रकृति में एक आदमी का सिल्हूट")</f>
        <v>प्रकृति में एक आदमी का सिल्हूट</v>
      </c>
    </row>
    <row r="8357">
      <c r="A8357" s="1" t="s">
        <v>8204</v>
      </c>
      <c r="B8357" s="2" t="str">
        <f>IFERROR(__xludf.DUMMYFUNCTION("GOOGLETRANSLATE(A8357,""en"",""hi"")"),"ब्लूज़ कलाकार स्पॉटलाइट से पहले छात्रों से बात करता है")</f>
        <v>ब्लूज़ कलाकार स्पॉटलाइट से पहले छात्रों से बात करता है</v>
      </c>
    </row>
    <row r="8358">
      <c r="A8358" s="1" t="s">
        <v>8205</v>
      </c>
      <c r="B8358" s="2" t="str">
        <f>IFERROR(__xludf.DUMMYFUNCTION("GOOGLETRANSLATE(A8358,""en"",""hi"")"),"पुनरावर्ती प्रतिस्पर्धा के दौरान एक प्रशंसक चीयर्स।")</f>
        <v>पुनरावर्ती प्रतिस्पर्धा के दौरान एक प्रशंसक चीयर्स।</v>
      </c>
    </row>
    <row r="8359">
      <c r="A8359" s="1" t="s">
        <v>8206</v>
      </c>
      <c r="B8359" s="2" t="str">
        <f>IFERROR(__xludf.DUMMYFUNCTION("GOOGLETRANSLATE(A8359,""en"",""hi"")"),"एक सफेद पृष्ठभूमि पर एक सुंदर ग्रे रोबोट का चित्रण")</f>
        <v>एक सफेद पृष्ठभूमि पर एक सुंदर ग्रे रोबोट का चित्रण</v>
      </c>
    </row>
    <row r="8360">
      <c r="A8360" s="1" t="s">
        <v>8207</v>
      </c>
      <c r="B8360" s="2" t="str">
        <f>IFERROR(__xludf.DUMMYFUNCTION("GOOGLETRANSLATE(A8360,""en"",""hi"")"),"संख्या रंगीन कंफ़ेद्दी के साथ पंक्तिबद्ध है।")</f>
        <v>संख्या रंगीन कंफ़ेद्दी के साथ पंक्तिबद्ध है।</v>
      </c>
    </row>
    <row r="8361">
      <c r="A8361" s="1" t="s">
        <v>8208</v>
      </c>
      <c r="B8361" s="2" t="str">
        <f>IFERROR(__xludf.DUMMYFUNCTION("GOOGLETRANSLATE(A8361,""en"",""hi"")"),"पीले फूलों के एक क्षेत्र के माध्यम से सफेद घोड़े कैंटर")</f>
        <v>पीले फूलों के एक क्षेत्र के माध्यम से सफेद घोड़े कैंटर</v>
      </c>
    </row>
    <row r="8362">
      <c r="A8362" s="1" t="s">
        <v>8209</v>
      </c>
      <c r="B8362" s="2" t="str">
        <f>IFERROR(__xludf.DUMMYFUNCTION("GOOGLETRANSLATE(A8362,""en"",""hi"")"),"अंतरिक्ष में कक्षा से शाम की रोशनी के दौरान महाद्वीप।")</f>
        <v>अंतरिक्ष में कक्षा से शाम की रोशनी के दौरान महाद्वीप।</v>
      </c>
    </row>
    <row r="8363">
      <c r="A8363" s="1" t="s">
        <v>8210</v>
      </c>
      <c r="B8363" s="2" t="str">
        <f>IFERROR(__xludf.DUMMYFUNCTION("GOOGLETRANSLATE(A8363,""en"",""hi"")"),"व्यक्ति द्वारा संगठन के संस्थापक की कला का अनुकरण जीवन")</f>
        <v>व्यक्ति द्वारा संगठन के संस्थापक की कला का अनुकरण जीवन</v>
      </c>
    </row>
    <row r="8364">
      <c r="A8364" s="1" t="s">
        <v>8211</v>
      </c>
      <c r="B8364" s="2" t="str">
        <f>IFERROR(__xludf.DUMMYFUNCTION("GOOGLETRANSLATE(A8364,""en"",""hi"")"),"विला का फ्रंटल व्यू")</f>
        <v>विला का फ्रंटल व्यू</v>
      </c>
    </row>
    <row r="8365">
      <c r="A8365" s="1" t="s">
        <v>8212</v>
      </c>
      <c r="B8365" s="2" t="str">
        <f>IFERROR(__xludf.DUMMYFUNCTION("GOOGLETRANSLATE(A8365,""en"",""hi"")"),"घोड़े पर सर्दियों में एक सवारी के दौरान किशोर")</f>
        <v>घोड़े पर सर्दियों में एक सवारी के दौरान किशोर</v>
      </c>
    </row>
    <row r="8366">
      <c r="A8366" s="1" t="s">
        <v>8213</v>
      </c>
      <c r="B8366" s="2" t="str">
        <f>IFERROR(__xludf.DUMMYFUNCTION("GOOGLETRANSLATE(A8366,""en"",""hi"")"),"शिलालेख के साथ एक कप कॉफी, कॉफी मेरा प्यार है")</f>
        <v>शिलालेख के साथ एक कप कॉफी, कॉफी मेरा प्यार है</v>
      </c>
    </row>
    <row r="8367">
      <c r="A8367" s="1" t="s">
        <v>8214</v>
      </c>
      <c r="B8367" s="2" t="str">
        <f>IFERROR(__xludf.DUMMYFUNCTION("GOOGLETRANSLATE(A8367,""en"",""hi"")"),"किसी भी डिजाइन के लिए ताज पैटर्न निर्बाध काला")</f>
        <v>किसी भी डिजाइन के लिए ताज पैटर्न निर्बाध काला</v>
      </c>
    </row>
    <row r="8368">
      <c r="A8368" s="1" t="s">
        <v>8215</v>
      </c>
      <c r="B8368" s="2" t="str">
        <f>IFERROR(__xludf.DUMMYFUNCTION("GOOGLETRANSLATE(A8368,""en"",""hi"")"),"अपने शादी के केक के लिए रंग का एक पॉप फैब लग रहा है!")</f>
        <v>अपने शादी के केक के लिए रंग का एक पॉप फैब लग रहा है!</v>
      </c>
    </row>
    <row r="8369">
      <c r="A8369" s="1" t="s">
        <v>8216</v>
      </c>
      <c r="B8369" s="2" t="str">
        <f>IFERROR(__xludf.DUMMYFUNCTION("GOOGLETRANSLATE(A8369,""en"",""hi"")"),"छोटी नाव के दृश्य के साथ उत्कीर्णन")</f>
        <v>छोटी नाव के दृश्य के साथ उत्कीर्णन</v>
      </c>
    </row>
    <row r="8370">
      <c r="A8370" s="1" t="s">
        <v>8217</v>
      </c>
      <c r="B8370" s="2" t="str">
        <f>IFERROR(__xludf.DUMMYFUNCTION("GOOGLETRANSLATE(A8370,""en"",""hi"")"),"राजनेता एक अनुमोदन कार्यक्रम में दिखाई देता है")</f>
        <v>राजनेता एक अनुमोदन कार्यक्रम में दिखाई देता है</v>
      </c>
    </row>
    <row r="8371">
      <c r="A8371" s="1" t="s">
        <v>8218</v>
      </c>
      <c r="B8371" s="2" t="str">
        <f>IFERROR(__xludf.DUMMYFUNCTION("GOOGLETRANSLATE(A8371,""en"",""hi"")"),"कार्यालय में सेलफोन और लैपटॉप के साथ गुस्सा व्यवसायी")</f>
        <v>कार्यालय में सेलफोन और लैपटॉप के साथ गुस्सा व्यवसायी</v>
      </c>
    </row>
    <row r="8372">
      <c r="A8372" s="1" t="s">
        <v>8219</v>
      </c>
      <c r="B8372" s="2" t="str">
        <f>IFERROR(__xludf.DUMMYFUNCTION("GOOGLETRANSLATE(A8372,""en"",""hi"")"),"अपनी बेटी के साथ ताजा रोटी तैयार करने वाला व्यक्ति!")</f>
        <v>अपनी बेटी के साथ ताजा रोटी तैयार करने वाला व्यक्ति!</v>
      </c>
    </row>
    <row r="8373">
      <c r="A8373" s="1" t="s">
        <v>8220</v>
      </c>
      <c r="B8373" s="2" t="str">
        <f>IFERROR(__xludf.DUMMYFUNCTION("GOOGLETRANSLATE(A8373,""en"",""hi"")"),"अभिनेता थ्रिलर फिल्म के प्रीमियर के लिए आता है")</f>
        <v>अभिनेता थ्रिलर फिल्म के प्रीमियर के लिए आता है</v>
      </c>
    </row>
    <row r="8374">
      <c r="A8374" s="1" t="s">
        <v>8221</v>
      </c>
      <c r="B8374" s="2" t="str">
        <f>IFERROR(__xludf.DUMMYFUNCTION("GOOGLETRANSLATE(A8374,""en"",""hi"")"),"एक आदमी एक पूल के किनारे से खड़ा है")</f>
        <v>एक आदमी एक पूल के किनारे से खड़ा है</v>
      </c>
    </row>
    <row r="8375">
      <c r="A8375" s="1" t="s">
        <v>8222</v>
      </c>
      <c r="B8375" s="2" t="str">
        <f>IFERROR(__xludf.DUMMYFUNCTION("GOOGLETRANSLATE(A8375,""en"",""hi"")"),"तालिका का शीर्ष दृश्य शॉट लेना।")</f>
        <v>तालिका का शीर्ष दृश्य शॉट लेना।</v>
      </c>
    </row>
    <row r="8376">
      <c r="A8376" s="1" t="s">
        <v>8223</v>
      </c>
      <c r="B8376" s="2" t="str">
        <f>IFERROR(__xludf.DUMMYFUNCTION("GOOGLETRANSLATE(A8376,""en"",""hi"")"),"पश्चिमी छोर को देखते हुए")</f>
        <v>पश्चिमी छोर को देखते हुए</v>
      </c>
    </row>
    <row r="8377">
      <c r="A8377" s="1" t="s">
        <v>8224</v>
      </c>
      <c r="B8377" s="2" t="str">
        <f>IFERROR(__xludf.DUMMYFUNCTION("GOOGLETRANSLATE(A8377,""en"",""hi"")"),"रोमांटिक कॉमेडी फिल्म के प्रीमियर में कॉमेडियन।")</f>
        <v>रोमांटिक कॉमेडी फिल्म के प्रीमियर में कॉमेडियन।</v>
      </c>
    </row>
    <row r="8378">
      <c r="A8378" s="1" t="s">
        <v>8225</v>
      </c>
      <c r="B8378" s="2" t="str">
        <f>IFERROR(__xludf.DUMMYFUNCTION("GOOGLETRANSLATE(A8378,""en"",""hi"")"),"एक द्वीप जिसे मैं इस द्वीप पर दिन और वर्ष के विभिन्न समय पर प्रकाश नाटकों से मोहक रहा हूं।")</f>
        <v>एक द्वीप जिसे मैं इस द्वीप पर दिन और वर्ष के विभिन्न समय पर प्रकाश नाटकों से मोहक रहा हूं।</v>
      </c>
    </row>
    <row r="8379">
      <c r="A8379" s="1" t="s">
        <v>8226</v>
      </c>
      <c r="B8379" s="2" t="str">
        <f>IFERROR(__xludf.DUMMYFUNCTION("GOOGLETRANSLATE(A8379,""en"",""hi"")"),"यह छोटी रसोई लकड़ी के फर्श के साथ एक बड़ा प्रभाव डाला!")</f>
        <v>यह छोटी रसोई लकड़ी के फर्श के साथ एक बड़ा प्रभाव डाला!</v>
      </c>
    </row>
    <row r="8380">
      <c r="A8380" s="1" t="s">
        <v>8227</v>
      </c>
      <c r="B8380" s="2" t="str">
        <f>IFERROR(__xludf.DUMMYFUNCTION("GOOGLETRANSLATE(A8380,""en"",""hi"")"),"टकराव के लिए तैयार व्यक्ति के रूप में गेंद के साथ खतरनाक ड्रिबल")</f>
        <v>टकराव के लिए तैयार व्यक्ति के रूप में गेंद के साथ खतरनाक ड्रिबल</v>
      </c>
    </row>
    <row r="8381">
      <c r="A8381" s="1" t="s">
        <v>8228</v>
      </c>
      <c r="B8381" s="2" t="str">
        <f>IFERROR(__xludf.DUMMYFUNCTION("GOOGLETRANSLATE(A8381,""en"",""hi"")"),"कार में बिजनेस युगल")</f>
        <v>कार में बिजनेस युगल</v>
      </c>
    </row>
    <row r="8382">
      <c r="A8382" s="1" t="s">
        <v>8229</v>
      </c>
      <c r="B8382" s="2" t="str">
        <f>IFERROR(__xludf.DUMMYFUNCTION("GOOGLETRANSLATE(A8382,""en"",""hi"")"),"एक समुद्री भोजन रेस्तरां के लिए बनाया गया लोगो")</f>
        <v>एक समुद्री भोजन रेस्तरां के लिए बनाया गया लोगो</v>
      </c>
    </row>
    <row r="8383">
      <c r="A8383" s="1" t="s">
        <v>8230</v>
      </c>
      <c r="B8383" s="2" t="str">
        <f>IFERROR(__xludf.DUMMYFUNCTION("GOOGLETRANSLATE(A8383,""en"",""hi"")"),"एक नए शॉपिंग सेंटर में खुलता है")</f>
        <v>एक नए शॉपिंग सेंटर में खुलता है</v>
      </c>
    </row>
    <row r="8384">
      <c r="A8384" s="1" t="s">
        <v>8231</v>
      </c>
      <c r="B8384" s="2" t="str">
        <f>IFERROR(__xludf.DUMMYFUNCTION("GOOGLETRANSLATE(A8384,""en"",""hi"")"),"मुख्य ब्लॉक डिजाइन के साथ विवरण गठबंधन।")</f>
        <v>मुख्य ब्लॉक डिजाइन के साथ विवरण गठबंधन।</v>
      </c>
    </row>
    <row r="8385">
      <c r="A8385" s="1" t="s">
        <v>8232</v>
      </c>
      <c r="B8385" s="2" t="str">
        <f>IFERROR(__xludf.DUMMYFUNCTION("GOOGLETRANSLATE(A8385,""en"",""hi"")"),"गोल्फर तीसरे दौर के दौरान एक शॉट हिट करता है")</f>
        <v>गोल्फर तीसरे दौर के दौरान एक शॉट हिट करता है</v>
      </c>
    </row>
    <row r="8386">
      <c r="A8386" s="1" t="s">
        <v>8233</v>
      </c>
      <c r="B8386" s="2" t="str">
        <f>IFERROR(__xludf.DUMMYFUNCTION("GOOGLETRANSLATE(A8386,""en"",""hi"")"),"व्यक्ति और मैं पार्टी के बाद")</f>
        <v>व्यक्ति और मैं पार्टी के बाद</v>
      </c>
    </row>
    <row r="8387">
      <c r="A8387" s="1" t="s">
        <v>8234</v>
      </c>
      <c r="B8387" s="2" t="str">
        <f>IFERROR(__xludf.DUMMYFUNCTION("GOOGLETRANSLATE(A8387,""en"",""hi"")"),"और आपके द्वारा पूछे गए प्रश्नों को लौटकर वार्तालाप रोलिंग रखें।")</f>
        <v>और आपके द्वारा पूछे गए प्रश्नों को लौटकर वार्तालाप रोलिंग रखें।</v>
      </c>
    </row>
    <row r="8388">
      <c r="A8388" s="1" t="s">
        <v>8235</v>
      </c>
      <c r="B8388" s="2" t="str">
        <f>IFERROR(__xludf.DUMMYFUNCTION("GOOGLETRANSLATE(A8388,""en"",""hi"")"),"एक स्कूल ब्लैकबोर्ड पर मानचित्र के साथ टिकट में बने व्हाइट चाक बनावट।")</f>
        <v>एक स्कूल ब्लैकबोर्ड पर मानचित्र के साथ टिकट में बने व्हाइट चाक बनावट।</v>
      </c>
    </row>
    <row r="8389">
      <c r="A8389" s="1" t="s">
        <v>8236</v>
      </c>
      <c r="B8389" s="2" t="str">
        <f>IFERROR(__xludf.DUMMYFUNCTION("GOOGLETRANSLATE(A8389,""en"",""hi"")"),"रेट्रो शैली में सोने के फ्रेम के साथ विंटेज निर्बाध वॉलपेपर।")</f>
        <v>रेट्रो शैली में सोने के फ्रेम के साथ विंटेज निर्बाध वॉलपेपर।</v>
      </c>
    </row>
    <row r="8390">
      <c r="A8390" s="1" t="s">
        <v>8237</v>
      </c>
      <c r="B8390" s="2" t="str">
        <f>IFERROR(__xludf.DUMMYFUNCTION("GOOGLETRANSLATE(A8390,""en"",""hi"")"),"एक कार्बनिक खेत पर एक खलिहान के बाहर लड़कियों और एक आदमी")</f>
        <v>एक कार्बनिक खेत पर एक खलिहान के बाहर लड़कियों और एक आदमी</v>
      </c>
    </row>
    <row r="8391">
      <c r="A8391" s="1" t="s">
        <v>8238</v>
      </c>
      <c r="B8391" s="2" t="str">
        <f>IFERROR(__xludf.DUMMYFUNCTION("GOOGLETRANSLATE(A8391,""en"",""hi"")"),"उत्सव के लिए व्हिस्की का नमूना लें")</f>
        <v>उत्सव के लिए व्हिस्की का नमूना लें</v>
      </c>
    </row>
    <row r="8392">
      <c r="A8392" s="1" t="s">
        <v>8239</v>
      </c>
      <c r="B8392" s="2" t="str">
        <f>IFERROR(__xludf.DUMMYFUNCTION("GOOGLETRANSLATE(A8392,""en"",""hi"")"),"एक्वेरियम रात में, एक एकल एलईडी फ्लैशलाइट के साथ जलाया")</f>
        <v>एक्वेरियम रात में, एक एकल एलईडी फ्लैशलाइट के साथ जलाया</v>
      </c>
    </row>
    <row r="8393">
      <c r="A8393" s="1" t="s">
        <v>8240</v>
      </c>
      <c r="B8393" s="2" t="str">
        <f>IFERROR(__xludf.DUMMYFUNCTION("GOOGLETRANSLATE(A8393,""en"",""hi"")"),"एक पौधे की शाखा, शैली, पृष्ठभूमि।")</f>
        <v>एक पौधे की शाखा, शैली, पृष्ठभूमि।</v>
      </c>
    </row>
    <row r="8394">
      <c r="A8394" s="1" t="s">
        <v>8241</v>
      </c>
      <c r="B8394" s="2" t="str">
        <f>IFERROR(__xludf.DUMMYFUNCTION("GOOGLETRANSLATE(A8394,""en"",""hi"")"),"सूर्यास्त में झील में युवा लोग कैनोइंग")</f>
        <v>सूर्यास्त में झील में युवा लोग कैनोइंग</v>
      </c>
    </row>
    <row r="8395">
      <c r="A8395" s="1" t="s">
        <v>8242</v>
      </c>
      <c r="B8395" s="2" t="str">
        <f>IFERROR(__xludf.DUMMYFUNCTION("GOOGLETRANSLATE(A8395,""en"",""hi"")"),"परिवार अपने बगीचे में एक व्हीलबारो के साथ खेल रहा है।")</f>
        <v>परिवार अपने बगीचे में एक व्हीलबारो के साथ खेल रहा है।</v>
      </c>
    </row>
    <row r="8396">
      <c r="A8396" s="1" t="s">
        <v>8243</v>
      </c>
      <c r="B8396" s="2" t="str">
        <f>IFERROR(__xludf.DUMMYFUNCTION("GOOGLETRANSLATE(A8396,""en"",""hi"")"),"घास पर आराम करने वाले लोगों का उच्च दृश्य")</f>
        <v>घास पर आराम करने वाले लोगों का उच्च दृश्य</v>
      </c>
    </row>
    <row r="8397">
      <c r="A8397" s="1" t="s">
        <v>8244</v>
      </c>
      <c r="B8397" s="2" t="str">
        <f>IFERROR(__xludf.DUMMYFUNCTION("GOOGLETRANSLATE(A8397,""en"",""hi"")"),"बटन एक पीले कपड़े जैकेट की आस्तीन पर एक अमूर्त पैटर्न बनाने की आस्तीन पर सिलाई")</f>
        <v>बटन एक पीले कपड़े जैकेट की आस्तीन पर एक अमूर्त पैटर्न बनाने की आस्तीन पर सिलाई</v>
      </c>
    </row>
    <row r="8398">
      <c r="A8398" s="1" t="s">
        <v>8245</v>
      </c>
      <c r="B8398" s="2" t="str">
        <f>IFERROR(__xludf.DUMMYFUNCTION("GOOGLETRANSLATE(A8398,""en"",""hi"")"),"एक पुरानी औपनिवेशिक भवन में रेस्तरां")</f>
        <v>एक पुरानी औपनिवेशिक भवन में रेस्तरां</v>
      </c>
    </row>
    <row r="8399">
      <c r="A8399" s="1" t="s">
        <v>8246</v>
      </c>
      <c r="B8399" s="2" t="str">
        <f>IFERROR(__xludf.DUMMYFUNCTION("GOOGLETRANSLATE(A8399,""en"",""hi"")"),"अभी बहुत अधिक मिट्टी नहीं है!")</f>
        <v>अभी बहुत अधिक मिट्टी नहीं है!</v>
      </c>
    </row>
    <row r="8400">
      <c r="A8400" s="1" t="s">
        <v>8247</v>
      </c>
      <c r="B8400" s="2" t="str">
        <f>IFERROR(__xludf.DUMMYFUNCTION("GOOGLETRANSLATE(A8400,""en"",""hi"")"),"एक तूफान के बाद पहाड़ियों पर लुढ़क की परतें।")</f>
        <v>एक तूफान के बाद पहाड़ियों पर लुढ़क की परतें।</v>
      </c>
    </row>
    <row r="8401">
      <c r="A8401" s="1" t="s">
        <v>8248</v>
      </c>
      <c r="B8401" s="2" t="str">
        <f>IFERROR(__xludf.DUMMYFUNCTION("GOOGLETRANSLATE(A8401,""en"",""hi"")"),"वेनिला की किक के साथ स्ट्रॉबेरी और क्रीम।")</f>
        <v>वेनिला की किक के साथ स्ट्रॉबेरी और क्रीम।</v>
      </c>
    </row>
    <row r="8402">
      <c r="A8402" s="1" t="s">
        <v>8249</v>
      </c>
      <c r="B8402" s="2" t="str">
        <f>IFERROR(__xludf.DUMMYFUNCTION("GOOGLETRANSLATE(A8402,""en"",""hi"")"),"एक काले रंग की पृष्ठभूमि, निर्बाध पैटर्न पर फूलों के साथ मजेदार बंदर")</f>
        <v>एक काले रंग की पृष्ठभूमि, निर्बाध पैटर्न पर फूलों के साथ मजेदार बंदर</v>
      </c>
    </row>
    <row r="8403">
      <c r="A8403" s="1" t="s">
        <v>8250</v>
      </c>
      <c r="B8403" s="2" t="str">
        <f>IFERROR(__xludf.DUMMYFUNCTION("GOOGLETRANSLATE(A8403,""en"",""hi"")"),"हिप हॉप कलाकार त्योहार के दिन के दौरान ऑनस्टेज करता है")</f>
        <v>हिप हॉप कलाकार त्योहार के दिन के दौरान ऑनस्टेज करता है</v>
      </c>
    </row>
    <row r="8404">
      <c r="A8404" s="1" t="s">
        <v>8251</v>
      </c>
      <c r="B8404" s="2" t="str">
        <f>IFERROR(__xludf.DUMMYFUNCTION("GOOGLETRANSLATE(A8404,""en"",""hi"")"),"अभिनेता छठे सत्र के लिए प्रीमियर में पार्टी के बाद भाग लेते हैं।")</f>
        <v>अभिनेता छठे सत्र के लिए प्रीमियर में पार्टी के बाद भाग लेते हैं।</v>
      </c>
    </row>
    <row r="8405">
      <c r="A8405" s="1" t="s">
        <v>8252</v>
      </c>
      <c r="B8405" s="2" t="str">
        <f>IFERROR(__xludf.DUMMYFUNCTION("GOOGLETRANSLATE(A8405,""en"",""hi"")"),"जैविक प्रजातियां चांदनी में दिल देती हैं।")</f>
        <v>जैविक प्रजातियां चांदनी में दिल देती हैं।</v>
      </c>
    </row>
    <row r="8406">
      <c r="A8406" s="1" t="s">
        <v>8253</v>
      </c>
      <c r="B8406" s="2" t="str">
        <f>IFERROR(__xludf.DUMMYFUNCTION("GOOGLETRANSLATE(A8406,""en"",""hi"")"),"व्यक्ति ने कहा कि पेड़ ने अपनी सड़क पर बिजली ली।")</f>
        <v>व्यक्ति ने कहा कि पेड़ ने अपनी सड़क पर बिजली ली।</v>
      </c>
    </row>
    <row r="8407">
      <c r="A8407" s="1" t="s">
        <v>8254</v>
      </c>
      <c r="B8407" s="2" t="str">
        <f>IFERROR(__xludf.DUMMYFUNCTION("GOOGLETRANSLATE(A8407,""en"",""hi"")"),"डॉक्टर एक वरिष्ठ रोगी को दवा प्रदान करता है")</f>
        <v>डॉक्टर एक वरिष्ठ रोगी को दवा प्रदान करता है</v>
      </c>
    </row>
    <row r="8408">
      <c r="A8408" s="1" t="s">
        <v>8255</v>
      </c>
      <c r="B8408" s="2" t="str">
        <f>IFERROR(__xludf.DUMMYFUNCTION("GOOGLETRANSLATE(A8408,""en"",""hi"")"),"एक इमारत में या पास में")</f>
        <v>एक इमारत में या पास में</v>
      </c>
    </row>
    <row r="8409">
      <c r="A8409" s="1" t="s">
        <v>8256</v>
      </c>
      <c r="B8409" s="2" t="str">
        <f>IFERROR(__xludf.DUMMYFUNCTION("GOOGLETRANSLATE(A8409,""en"",""hi"")"),"व्यक्ति और अभिनेता प्रीमियर ऑफिल्म")</f>
        <v>व्यक्ति और अभिनेता प्रीमियर ऑफिल्म</v>
      </c>
    </row>
    <row r="8410">
      <c r="A8410" s="1" t="s">
        <v>8257</v>
      </c>
      <c r="B8410" s="2" t="str">
        <f>IFERROR(__xludf.DUMMYFUNCTION("GOOGLETRANSLATE(A8410,""en"",""hi"")"),"चित्रकारी कलाकार ... जूते की एक जोड़ी")</f>
        <v>चित्रकारी कलाकार ... जूते की एक जोड़ी</v>
      </c>
    </row>
    <row r="8411">
      <c r="A8411" s="1" t="s">
        <v>8258</v>
      </c>
      <c r="B8411" s="2" t="str">
        <f>IFERROR(__xludf.DUMMYFUNCTION("GOOGLETRANSLATE(A8411,""en"",""hi"")"),"एक ग्रह की सतह पर बाइनरी कोड")</f>
        <v>एक ग्रह की सतह पर बाइनरी कोड</v>
      </c>
    </row>
    <row r="8412">
      <c r="A8412" s="1" t="s">
        <v>8259</v>
      </c>
      <c r="B8412" s="2" t="str">
        <f>IFERROR(__xludf.DUMMYFUNCTION("GOOGLETRANSLATE(A8412,""en"",""hi"")"),"एक उपस्थिति एक लोमड़ी के रूप में ड्रेस अप")</f>
        <v>एक उपस्थिति एक लोमड़ी के रूप में ड्रेस अप</v>
      </c>
    </row>
    <row r="8413">
      <c r="A8413" s="1" t="s">
        <v>8260</v>
      </c>
      <c r="B8413" s="2" t="str">
        <f>IFERROR(__xludf.DUMMYFUNCTION("GOOGLETRANSLATE(A8413,""en"",""hi"")"),"जीत की छठी वर्षगांठ के नाम पर पुल पर ड्राइविंग।")</f>
        <v>जीत की छठी वर्षगांठ के नाम पर पुल पर ड्राइविंग।</v>
      </c>
    </row>
    <row r="8414">
      <c r="A8414" s="1" t="s">
        <v>8261</v>
      </c>
      <c r="B8414" s="2" t="str">
        <f>IFERROR(__xludf.DUMMYFUNCTION("GOOGLETRANSLATE(A8414,""en"",""hi"")"),"आकाश में सफेद क्रॉस और सूर्य किरणों के साथ धार्मिक पृष्ठभूमि।")</f>
        <v>आकाश में सफेद क्रॉस और सूर्य किरणों के साथ धार्मिक पृष्ठभूमि।</v>
      </c>
    </row>
    <row r="8415">
      <c r="A8415" s="1" t="s">
        <v>1242</v>
      </c>
      <c r="B8415" s="2" t="str">
        <f>IFERROR(__xludf.DUMMYFUNCTION("GOOGLETRANSLATE(A8415,""en"",""hi"")"),"छवि में हो सकता है: व्यक्ति, मंच पर, एक संगीत वाद्ययंत्र और रात खेल रहा है")</f>
        <v>छवि में हो सकता है: व्यक्ति, मंच पर, एक संगीत वाद्ययंत्र और रात खेल रहा है</v>
      </c>
    </row>
    <row r="8416">
      <c r="A8416" s="1" t="s">
        <v>8262</v>
      </c>
      <c r="B8416" s="2" t="str">
        <f>IFERROR(__xludf.DUMMYFUNCTION("GOOGLETRANSLATE(A8416,""en"",""hi"")"),"आधुनिक आवासीय भवन, एक नए शहरी आवास में अपार्टमेंट")</f>
        <v>आधुनिक आवासीय भवन, एक नए शहरी आवास में अपार्टमेंट</v>
      </c>
    </row>
    <row r="8417">
      <c r="A8417" s="1" t="s">
        <v>8263</v>
      </c>
      <c r="B8417" s="2" t="str">
        <f>IFERROR(__xludf.DUMMYFUNCTION("GOOGLETRANSLATE(A8417,""en"",""hi"")"),"धीमी गति में एक बारबेक्यू पर व्यक्ति और आग")</f>
        <v>धीमी गति में एक बारबेक्यू पर व्यक्ति और आग</v>
      </c>
    </row>
    <row r="8418">
      <c r="A8418" s="1" t="s">
        <v>8264</v>
      </c>
      <c r="B8418" s="2" t="str">
        <f>IFERROR(__xludf.DUMMYFUNCTION("GOOGLETRANSLATE(A8418,""en"",""hi"")"),"सुबह से पहले सुबह!")</f>
        <v>सुबह से पहले सुबह!</v>
      </c>
    </row>
    <row r="8419">
      <c r="A8419" s="1" t="s">
        <v>8265</v>
      </c>
      <c r="B8419" s="2" t="str">
        <f>IFERROR(__xludf.DUMMYFUNCTION("GOOGLETRANSLATE(A8419,""en"",""hi"")"),"व्यक्ति अंत क्षेत्र में डाइव करता है।")</f>
        <v>व्यक्ति अंत क्षेत्र में डाइव करता है।</v>
      </c>
    </row>
    <row r="8420">
      <c r="A8420" s="1" t="s">
        <v>8266</v>
      </c>
      <c r="B8420" s="2" t="str">
        <f>IFERROR(__xludf.DUMMYFUNCTION("GOOGLETRANSLATE(A8420,""en"",""hi"")"),"काम पर हाइड्रेटेड रहने में परेशानी है? एक प्यारी, बैंगनी - वाई अनुस्मारक के रूप में अपनी मेज पर एक बोतल रखें!")</f>
        <v>काम पर हाइड्रेटेड रहने में परेशानी है? एक प्यारी, बैंगनी - वाई अनुस्मारक के रूप में अपनी मेज पर एक बोतल रखें!</v>
      </c>
    </row>
    <row r="8421">
      <c r="A8421" s="1" t="s">
        <v>8267</v>
      </c>
      <c r="B8421" s="2" t="str">
        <f>IFERROR(__xludf.DUMMYFUNCTION("GOOGLETRANSLATE(A8421,""en"",""hi"")"),"सितारों के साथ सफेद पृष्ठभूमि पर एक हरे रंग के फूलपोत में विभिन्न रंगों के फूलों से बना क्रिसमस का पेड़ - वेक्टर")</f>
        <v>सितारों के साथ सफेद पृष्ठभूमि पर एक हरे रंग के फूलपोत में विभिन्न रंगों के फूलों से बना क्रिसमस का पेड़ - वेक्टर</v>
      </c>
    </row>
    <row r="8422">
      <c r="A8422" s="1" t="s">
        <v>8268</v>
      </c>
      <c r="B8422" s="2" t="str">
        <f>IFERROR(__xludf.DUMMYFUNCTION("GOOGLETRANSLATE(A8422,""en"",""hi"")"),"सुंदर ग्रामीण इलाकों में एक खेत द्वारा ड्राइविंग")</f>
        <v>सुंदर ग्रामीण इलाकों में एक खेत द्वारा ड्राइविंग</v>
      </c>
    </row>
    <row r="8423">
      <c r="A8423" s="1" t="s">
        <v>8269</v>
      </c>
      <c r="B8423" s="2" t="str">
        <f>IFERROR(__xludf.DUMMYFUNCTION("GOOGLETRANSLATE(A8423,""en"",""hi"")"),"व्यक्ति उष्णकटिबंधीय मौसम की तैयारी में अपनी कार में पानी को लोड करता है।")</f>
        <v>व्यक्ति उष्णकटिबंधीय मौसम की तैयारी में अपनी कार में पानी को लोड करता है।</v>
      </c>
    </row>
    <row r="8424">
      <c r="A8424" s="1" t="s">
        <v>8270</v>
      </c>
      <c r="B8424" s="2" t="str">
        <f>IFERROR(__xludf.DUMMYFUNCTION("GOOGLETRANSLATE(A8424,""en"",""hi"")"),"एक सफेद बिल्ली का बच्चा पकड़े हुए घास में गहरे बालों वाली युवा महिला")</f>
        <v>एक सफेद बिल्ली का बच्चा पकड़े हुए घास में गहरे बालों वाली युवा महिला</v>
      </c>
    </row>
    <row r="8425">
      <c r="A8425" s="1" t="s">
        <v>8271</v>
      </c>
      <c r="B8425" s="2" t="str">
        <f>IFERROR(__xludf.DUMMYFUNCTION("GOOGLETRANSLATE(A8425,""en"",""hi"")"),"काले पोशाक में लड़की और चमड़े के जैकेट को हवा में उड़ाने वाले बालों के साथ बैगूलेट पकड़े हुए")</f>
        <v>काले पोशाक में लड़की और चमड़े के जैकेट को हवा में उड़ाने वाले बालों के साथ बैगूलेट पकड़े हुए</v>
      </c>
    </row>
    <row r="8426">
      <c r="A8426" s="1" t="s">
        <v>8272</v>
      </c>
      <c r="B8426" s="2" t="str">
        <f>IFERROR(__xludf.DUMMYFUNCTION("GOOGLETRANSLATE(A8426,""en"",""hi"")"),"पक्षियों = यदि आपके पास किसी भी तस्वीर का कोई अनुरोध है तो नीचे एक टिप्पणी छोड़ दें!")</f>
        <v>पक्षियों = यदि आपके पास किसी भी तस्वीर का कोई अनुरोध है तो नीचे एक टिप्पणी छोड़ दें!</v>
      </c>
    </row>
    <row r="8427">
      <c r="A8427" s="1" t="s">
        <v>8273</v>
      </c>
      <c r="B8427" s="2" t="str">
        <f>IFERROR(__xludf.DUMMYFUNCTION("GOOGLETRANSLATE(A8427,""en"",""hi"")"),"सर्कल में अक्षर रंगीन लोगो।")</f>
        <v>सर्कल में अक्षर रंगीन लोगो।</v>
      </c>
    </row>
    <row r="8428">
      <c r="A8428" s="1" t="s">
        <v>8274</v>
      </c>
      <c r="B8428" s="2" t="str">
        <f>IFERROR(__xludf.DUMMYFUNCTION("GOOGLETRANSLATE(A8428,""en"",""hi"")"),"उपनगरों और मेमरिंग वियतनाम का हवाई दृश्य")</f>
        <v>उपनगरों और मेमरिंग वियतनाम का हवाई दृश्य</v>
      </c>
    </row>
    <row r="8429">
      <c r="A8429" s="1" t="s">
        <v>8275</v>
      </c>
      <c r="B8429" s="2" t="str">
        <f>IFERROR(__xludf.DUMMYFUNCTION("GOOGLETRANSLATE(A8429,""en"",""hi"")"),"यह शराब गंभीरता से सभी अच्छी चीजों के विस्फोट की तरह स्वाद।")</f>
        <v>यह शराब गंभीरता से सभी अच्छी चीजों के विस्फोट की तरह स्वाद।</v>
      </c>
    </row>
    <row r="8430">
      <c r="A8430" s="1" t="s">
        <v>8276</v>
      </c>
      <c r="B8430" s="2" t="str">
        <f>IFERROR(__xludf.DUMMYFUNCTION("GOOGLETRANSLATE(A8430,""en"",""hi"")"),"एक शिल्पकार रसोई के लिए विनिर्माण")</f>
        <v>एक शिल्पकार रसोई के लिए विनिर्माण</v>
      </c>
    </row>
    <row r="8431">
      <c r="A8431" s="1" t="s">
        <v>8277</v>
      </c>
      <c r="B8431" s="2" t="str">
        <f>IFERROR(__xludf.DUMMYFUNCTION("GOOGLETRANSLATE(A8431,""en"",""hi"")"),"एक धूप दिन पर एक समुद्र तट।")</f>
        <v>एक धूप दिन पर एक समुद्र तट।</v>
      </c>
    </row>
    <row r="8432">
      <c r="A8432" s="1" t="s">
        <v>8278</v>
      </c>
      <c r="B8432" s="2" t="str">
        <f>IFERROR(__xludf.DUMMYFUNCTION("GOOGLETRANSLATE(A8432,""en"",""hi"")"),"शहर में सड़क पर संचालन में नई सेवा की छवि")</f>
        <v>शहर में सड़क पर संचालन में नई सेवा की छवि</v>
      </c>
    </row>
    <row r="8433">
      <c r="A8433" s="1" t="s">
        <v>8279</v>
      </c>
      <c r="B8433" s="2" t="str">
        <f>IFERROR(__xludf.DUMMYFUNCTION("GOOGLETRANSLATE(A8433,""en"",""hi"")"),"दृश्य कलाकार द्वारा कलाकृति से ताज का एक क्लोजअप।")</f>
        <v>दृश्य कलाकार द्वारा कलाकृति से ताज का एक क्लोजअप।</v>
      </c>
    </row>
    <row r="8434">
      <c r="A8434" s="1" t="s">
        <v>8280</v>
      </c>
      <c r="B8434" s="2" t="str">
        <f>IFERROR(__xludf.DUMMYFUNCTION("GOOGLETRANSLATE(A8434,""en"",""hi"")"),"पूर्वी तट पर बारिश बादल")</f>
        <v>पूर्वी तट पर बारिश बादल</v>
      </c>
    </row>
    <row r="8435">
      <c r="A8435" s="1" t="s">
        <v>8281</v>
      </c>
      <c r="B8435" s="2" t="str">
        <f>IFERROR(__xludf.DUMMYFUNCTION("GOOGLETRANSLATE(A8435,""en"",""hi"")"),"वह तस्वीर इतनी गर्म है, मेरा मतलब है कि उसके बाल और दाढ़ी और आंखों को देखें")</f>
        <v>वह तस्वीर इतनी गर्म है, मेरा मतलब है कि उसके बाल और दाढ़ी और आंखों को देखें</v>
      </c>
    </row>
    <row r="8436">
      <c r="A8436" s="1" t="s">
        <v>8282</v>
      </c>
      <c r="B8436" s="2" t="str">
        <f>IFERROR(__xludf.DUMMYFUNCTION("GOOGLETRANSLATE(A8436,""en"",""hi"")"),"एक किसान अपनी फसलों में जाता है।")</f>
        <v>एक किसान अपनी फसलों में जाता है।</v>
      </c>
    </row>
    <row r="8437">
      <c r="A8437" s="1" t="s">
        <v>8283</v>
      </c>
      <c r="B8437" s="2" t="str">
        <f>IFERROR(__xludf.DUMMYFUNCTION("GOOGLETRANSLATE(A8437,""en"",""hi"")"),"सड़कों पर छोटे बच्चे नृत्य करते हैं।")</f>
        <v>सड़कों पर छोटे बच्चे नृत्य करते हैं।</v>
      </c>
    </row>
    <row r="8438">
      <c r="A8438" s="1" t="s">
        <v>8284</v>
      </c>
      <c r="B8438" s="2" t="str">
        <f>IFERROR(__xludf.DUMMYFUNCTION("GOOGLETRANSLATE(A8438,""en"",""hi"")"),"अपने शहर में पिज्जा की औसत कीमत क्या है?")</f>
        <v>अपने शहर में पिज्जा की औसत कीमत क्या है?</v>
      </c>
    </row>
    <row r="8439">
      <c r="A8439" s="1" t="s">
        <v>8285</v>
      </c>
      <c r="B8439" s="2" t="str">
        <f>IFERROR(__xludf.DUMMYFUNCTION("GOOGLETRANSLATE(A8439,""en"",""hi"")"),"वह व्यक्ति रेगिस्तान में अपने स्मार्टफोन का उपयोग कर रहा है")</f>
        <v>वह व्यक्ति रेगिस्तान में अपने स्मार्टफोन का उपयोग कर रहा है</v>
      </c>
    </row>
    <row r="8440">
      <c r="A8440" s="1" t="s">
        <v>8286</v>
      </c>
      <c r="B8440" s="2" t="str">
        <f>IFERROR(__xludf.DUMMYFUNCTION("GOOGLETRANSLATE(A8440,""en"",""hi"")"),"चमड़े के सोफे को अपने घर में संपत्ति के रूप में चुनकर आप अपना आराम पूरा कर सकते हैं।")</f>
        <v>चमड़े के सोफे को अपने घर में संपत्ति के रूप में चुनकर आप अपना आराम पूरा कर सकते हैं।</v>
      </c>
    </row>
    <row r="8441">
      <c r="A8441" s="1" t="s">
        <v>8287</v>
      </c>
      <c r="B8441" s="2" t="str">
        <f>IFERROR(__xludf.DUMMYFUNCTION("GOOGLETRANSLATE(A8441,""en"",""hi"")"),"उद्घाटन ड्रोन रेसिंग राष्ट्रीय चैंपियनशिप इस अगस्त को आयोजित किया जाएगा।")</f>
        <v>उद्घाटन ड्रोन रेसिंग राष्ट्रीय चैंपियनशिप इस अगस्त को आयोजित किया जाएगा।</v>
      </c>
    </row>
    <row r="8442">
      <c r="A8442" s="1" t="s">
        <v>8288</v>
      </c>
      <c r="B8442" s="2" t="str">
        <f>IFERROR(__xludf.DUMMYFUNCTION("GOOGLETRANSLATE(A8442,""en"",""hi"")"),"रसोई में स्मार्ट स्टोरेज")</f>
        <v>रसोई में स्मार्ट स्टोरेज</v>
      </c>
    </row>
    <row r="8443">
      <c r="A8443" s="1" t="s">
        <v>8289</v>
      </c>
      <c r="B8443" s="2" t="str">
        <f>IFERROR(__xludf.DUMMYFUNCTION("GOOGLETRANSLATE(A8443,""en"",""hi"")"),"एक ज्यामितीय पृष्ठभूमि पर छवि सोने की पेनी और व्यक्ति के साथ निर्बाध पैटर्न।")</f>
        <v>एक ज्यामितीय पृष्ठभूमि पर छवि सोने की पेनी और व्यक्ति के साथ निर्बाध पैटर्न।</v>
      </c>
    </row>
    <row r="8444">
      <c r="A8444" s="1" t="s">
        <v>8290</v>
      </c>
      <c r="B8444" s="2" t="str">
        <f>IFERROR(__xludf.DUMMYFUNCTION("GOOGLETRANSLATE(A8444,""en"",""hi"")"),"प्रीमियर प्रीमियर से पहले छत पर फोटो के लिए मुद्रा।")</f>
        <v>प्रीमियर प्रीमियर से पहले छत पर फोटो के लिए मुद्रा।</v>
      </c>
    </row>
    <row r="8445">
      <c r="A8445" s="1" t="s">
        <v>8291</v>
      </c>
      <c r="B8445" s="2" t="str">
        <f>IFERROR(__xludf.DUMMYFUNCTION("GOOGLETRANSLATE(A8445,""en"",""hi"")"),"अलमारियों पर पैसे के साथ जार।")</f>
        <v>अलमारियों पर पैसे के साथ जार।</v>
      </c>
    </row>
    <row r="8446">
      <c r="A8446" s="1" t="s">
        <v>8292</v>
      </c>
      <c r="B8446" s="2" t="str">
        <f>IFERROR(__xludf.DUMMYFUNCTION("GOOGLETRANSLATE(A8446,""en"",""hi"")"),"फेस्टिवल के दौरान लोक रॉक कलाकार प्रीमियर में भाग लेता है")</f>
        <v>फेस्टिवल के दौरान लोक रॉक कलाकार प्रीमियर में भाग लेता है</v>
      </c>
    </row>
    <row r="8447">
      <c r="A8447" s="1" t="s">
        <v>8293</v>
      </c>
      <c r="B8447" s="2" t="str">
        <f>IFERROR(__xludf.DUMMYFUNCTION("GOOGLETRANSLATE(A8447,""en"",""hi"")"),"व्यक्ति और हिप हॉप कलाकार पार्टी के बाद उपभोक्ता इलेक्ट्रॉनिक्स व्यवसाय में भाग लेते हैं")</f>
        <v>व्यक्ति और हिप हॉप कलाकार पार्टी के बाद उपभोक्ता इलेक्ट्रॉनिक्स व्यवसाय में भाग लेते हैं</v>
      </c>
    </row>
    <row r="8448">
      <c r="A8448" s="1" t="s">
        <v>8294</v>
      </c>
      <c r="B8448" s="2" t="str">
        <f>IFERROR(__xludf.DUMMYFUNCTION("GOOGLETRANSLATE(A8448,""en"",""hi"")"),"व्यक्ति, केंद्र, आउटगोइंग वरिष्ठ सूचीबद्ध नेता")</f>
        <v>व्यक्ति, केंद्र, आउटगोइंग वरिष्ठ सूचीबद्ध नेता</v>
      </c>
    </row>
    <row r="8449">
      <c r="A8449" s="1" t="s">
        <v>8295</v>
      </c>
      <c r="B8449" s="2" t="str">
        <f>IFERROR(__xludf.DUMMYFUNCTION("GOOGLETRANSLATE(A8449,""en"",""hi"")"),"इन्हें पेड़ों से लटकाएं")</f>
        <v>इन्हें पेड़ों से लटकाएं</v>
      </c>
    </row>
    <row r="8450">
      <c r="A8450" s="1" t="s">
        <v>8296</v>
      </c>
      <c r="B8450" s="2" t="str">
        <f>IFERROR(__xludf.DUMMYFUNCTION("GOOGLETRANSLATE(A8450,""en"",""hi"")"),"दक्षिण कोरियाई शहर में प्रवेश करने वाली पहली इमारतों में से एक")</f>
        <v>दक्षिण कोरियाई शहर में प्रवेश करने वाली पहली इमारतों में से एक</v>
      </c>
    </row>
    <row r="8451">
      <c r="A8451" s="1" t="s">
        <v>8297</v>
      </c>
      <c r="B8451" s="2" t="str">
        <f>IFERROR(__xludf.DUMMYFUNCTION("GOOGLETRANSLATE(A8451,""en"",""hi"")"),"पूल द्वारा मुस्कुराते हुए युवा महिला")</f>
        <v>पूल द्वारा मुस्कुराते हुए युवा महिला</v>
      </c>
    </row>
    <row r="8452">
      <c r="A8452" s="1" t="s">
        <v>8298</v>
      </c>
      <c r="B8452" s="2" t="str">
        <f>IFERROR(__xludf.DUMMYFUNCTION("GOOGLETRANSLATE(A8452,""en"",""hi"")"),"एक तालाब में एक मेंढक")</f>
        <v>एक तालाब में एक मेंढक</v>
      </c>
    </row>
    <row r="8453">
      <c r="A8453" s="1" t="s">
        <v>8299</v>
      </c>
      <c r="B8453" s="2" t="str">
        <f>IFERROR(__xludf.DUMMYFUNCTION("GOOGLETRANSLATE(A8453,""en"",""hi"")"),"दो पतन के सबसे अधिक अनुमानित रेस्तरां बस खोले गए")</f>
        <v>दो पतन के सबसे अधिक अनुमानित रेस्तरां बस खोले गए</v>
      </c>
    </row>
    <row r="8454">
      <c r="A8454" s="1" t="s">
        <v>8300</v>
      </c>
      <c r="B8454" s="2" t="str">
        <f>IFERROR(__xludf.DUMMYFUNCTION("GOOGLETRANSLATE(A8454,""en"",""hi"")"),"शाखाओं और घास के बीच खड़े जैविक प्रजातियों का साइड व्यू")</f>
        <v>शाखाओं और घास के बीच खड़े जैविक प्रजातियों का साइड व्यू</v>
      </c>
    </row>
    <row r="8455">
      <c r="A8455" s="1" t="s">
        <v>8301</v>
      </c>
      <c r="B8455" s="2" t="str">
        <f>IFERROR(__xludf.DUMMYFUNCTION("GOOGLETRANSLATE(A8455,""en"",""hi"")"),"इस हमिंगबर्ड ने एक रात खिलाने के कैक्टस की सुरक्षात्मक भुजा में अपना घोंसला बनाया।")</f>
        <v>इस हमिंगबर्ड ने एक रात खिलाने के कैक्टस की सुरक्षात्मक भुजा में अपना घोंसला बनाया।</v>
      </c>
    </row>
    <row r="8456">
      <c r="A8456" s="1" t="s">
        <v>8302</v>
      </c>
      <c r="B8456" s="2" t="str">
        <f>IFERROR(__xludf.DUMMYFUNCTION("GOOGLETRANSLATE(A8456,""en"",""hi"")"),"एक लड़का जो व्यक्ति के कारण उड़ने वाले मलबे से घायल हो गया था, वह अपने परिवार के घर के खंडहरों पर रहता है।")</f>
        <v>एक लड़का जो व्यक्ति के कारण उड़ने वाले मलबे से घायल हो गया था, वह अपने परिवार के घर के खंडहरों पर रहता है।</v>
      </c>
    </row>
    <row r="8457">
      <c r="A8457" s="1" t="s">
        <v>8303</v>
      </c>
      <c r="B8457" s="2" t="str">
        <f>IFERROR(__xludf.DUMMYFUNCTION("GOOGLETRANSLATE(A8457,""en"",""hi"")"),"एक रात जी - व्यक्ति के साथ।")</f>
        <v>एक रात जी - व्यक्ति के साथ।</v>
      </c>
    </row>
    <row r="8458">
      <c r="A8458" s="1" t="s">
        <v>8304</v>
      </c>
      <c r="B8458" s="2" t="str">
        <f>IFERROR(__xludf.DUMMYFUNCTION("GOOGLETRANSLATE(A8458,""en"",""hi"")"),"पार्क में एक खुश छोटे लड़के का पोर्ट्रेट")</f>
        <v>पार्क में एक खुश छोटे लड़के का पोर्ट्रेट</v>
      </c>
    </row>
    <row r="8459">
      <c r="A8459" s="1" t="s">
        <v>8305</v>
      </c>
      <c r="B8459" s="2" t="str">
        <f>IFERROR(__xludf.DUMMYFUNCTION("GOOGLETRANSLATE(A8459,""en"",""hi"")"),"दक्षिण-पश्चिम से देखें - पूर्ण ऊंचाई दृश्य")</f>
        <v>दक्षिण-पश्चिम से देखें - पूर्ण ऊंचाई दृश्य</v>
      </c>
    </row>
    <row r="8460">
      <c r="A8460" s="1" t="s">
        <v>8306</v>
      </c>
      <c r="B8460" s="2" t="str">
        <f>IFERROR(__xludf.DUMMYFUNCTION("GOOGLETRANSLATE(A8460,""en"",""hi"")"),"बड़ा जलाशय कृषि के लिए सिंचाई के लिए पानी प्रदान करता है")</f>
        <v>बड़ा जलाशय कृषि के लिए सिंचाई के लिए पानी प्रदान करता है</v>
      </c>
    </row>
    <row r="8461">
      <c r="A8461" s="1" t="s">
        <v>8307</v>
      </c>
      <c r="B8461" s="2" t="str">
        <f>IFERROR(__xludf.DUMMYFUNCTION("GOOGLETRANSLATE(A8461,""en"",""hi"")"),"एक सड़क पर महिला और बाइक")</f>
        <v>एक सड़क पर महिला और बाइक</v>
      </c>
    </row>
    <row r="8462">
      <c r="A8462" s="1" t="s">
        <v>8308</v>
      </c>
      <c r="B8462" s="2" t="str">
        <f>IFERROR(__xludf.DUMMYFUNCTION("GOOGLETRANSLATE(A8462,""en"",""hi"")"),"व्यक्ति मंच पर लाइव प्रदर्शन करता है")</f>
        <v>व्यक्ति मंच पर लाइव प्रदर्शन करता है</v>
      </c>
    </row>
    <row r="8463">
      <c r="A8463" s="1" t="s">
        <v>8309</v>
      </c>
      <c r="B8463" s="2" t="str">
        <f>IFERROR(__xludf.DUMMYFUNCTION("GOOGLETRANSLATE(A8463,""en"",""hi"")"),"समुद्र तट पर घोड़ा घुड़सवारी")</f>
        <v>समुद्र तट पर घोड़ा घुड़सवारी</v>
      </c>
    </row>
    <row r="8464">
      <c r="A8464" s="1" t="s">
        <v>8310</v>
      </c>
      <c r="B8464" s="2" t="str">
        <f>IFERROR(__xludf.DUMMYFUNCTION("GOOGLETRANSLATE(A8464,""en"",""hi"")"),"फ्री स्टॉक फोटो: एक खेत पर मुर्गियों की एक जोड़ी")</f>
        <v>फ्री स्टॉक फोटो: एक खेत पर मुर्गियों की एक जोड़ी</v>
      </c>
    </row>
    <row r="8465">
      <c r="A8465" s="1" t="s">
        <v>8311</v>
      </c>
      <c r="B8465" s="2" t="str">
        <f>IFERROR(__xludf.DUMMYFUNCTION("GOOGLETRANSLATE(A8465,""en"",""hi"")"),"विवरण - चश्मा - प्रसंस्करण + शिपिंग - इस मूल और अद्वितीय कला चित्रण के साथ बड़े बॉक्स स्टोर के मोल्ड से दूर ब्रेक करें जो आपके कमरे को भीड़ से बाहर खड़ा करने के लिए निश्चित है।")</f>
        <v>विवरण - चश्मा - प्रसंस्करण + शिपिंग - इस मूल और अद्वितीय कला चित्रण के साथ बड़े बॉक्स स्टोर के मोल्ड से दूर ब्रेक करें जो आपके कमरे को भीड़ से बाहर खड़ा करने के लिए निश्चित है।</v>
      </c>
    </row>
    <row r="8466">
      <c r="A8466" s="1" t="s">
        <v>8312</v>
      </c>
      <c r="B8466" s="2" t="str">
        <f>IFERROR(__xludf.DUMMYFUNCTION("GOOGLETRANSLATE(A8466,""en"",""hi"")"),"मुंह होंठ मुंह को भोजन प्राप्त करने से बचाते हैं जो सतह पर बहुत गर्म या बहुत मोटा होता है।")</f>
        <v>मुंह होंठ मुंह को भोजन प्राप्त करने से बचाते हैं जो सतह पर बहुत गर्म या बहुत मोटा होता है।</v>
      </c>
    </row>
    <row r="8467">
      <c r="A8467" s="1" t="s">
        <v>8313</v>
      </c>
      <c r="B8467" s="2" t="str">
        <f>IFERROR(__xludf.DUMMYFUNCTION("GOOGLETRANSLATE(A8467,""en"",""hi"")"),"मील बाधा में घोड़े एक शहर शुरू करते हैं।")</f>
        <v>मील बाधा में घोड़े एक शहर शुरू करते हैं।</v>
      </c>
    </row>
    <row r="8468">
      <c r="A8468" s="1" t="s">
        <v>8314</v>
      </c>
      <c r="B8468" s="2" t="str">
        <f>IFERROR(__xludf.DUMMYFUNCTION("GOOGLETRANSLATE(A8468,""en"",""hi"")"),"एक सड़क पर बैठा एक सफेद पालतू महिला कुत्ता")</f>
        <v>एक सड़क पर बैठा एक सफेद पालतू महिला कुत्ता</v>
      </c>
    </row>
    <row r="8469">
      <c r="A8469" s="1" t="s">
        <v>8315</v>
      </c>
      <c r="B8469" s="2" t="str">
        <f>IFERROR(__xludf.DUMMYFUNCTION("GOOGLETRANSLATE(A8469,""en"",""hi"")"),"चलने वाले आदमी की गहरी छाया पर पेवर्स पर अनुमानित है।")</f>
        <v>चलने वाले आदमी की गहरी छाया पर पेवर्स पर अनुमानित है।</v>
      </c>
    </row>
    <row r="8470">
      <c r="A8470" s="1" t="s">
        <v>8316</v>
      </c>
      <c r="B8470" s="2" t="str">
        <f>IFERROR(__xludf.DUMMYFUNCTION("GOOGLETRANSLATE(A8470,""en"",""hi"")"),"शिथिल गति से आ रहा है ऑटोमोबाइल मॉडल पर आधारित हो सकता है")</f>
        <v>शिथिल गति से आ रहा है ऑटोमोबाइल मॉडल पर आधारित हो सकता है</v>
      </c>
    </row>
    <row r="8471">
      <c r="A8471" s="1" t="s">
        <v>8317</v>
      </c>
      <c r="B8471" s="2" t="str">
        <f>IFERROR(__xludf.DUMMYFUNCTION("GOOGLETRANSLATE(A8471,""en"",""hi"")"),"युवा आकर्षक महिला घर पर आराम कर रही थी उसके घुटनों के साथ सोफे पर खींची गई")</f>
        <v>युवा आकर्षक महिला घर पर आराम कर रही थी उसके घुटनों के साथ सोफे पर खींची गई</v>
      </c>
    </row>
    <row r="8472">
      <c r="A8472" s="1" t="s">
        <v>7540</v>
      </c>
      <c r="B8472" s="2" t="str">
        <f>IFERROR(__xludf.DUMMYFUNCTION("GOOGLETRANSLATE(A8472,""en"",""hi"")"),"हवा में लहराते झंडा।")</f>
        <v>हवा में लहराते झंडा।</v>
      </c>
    </row>
    <row r="8473">
      <c r="A8473" s="1" t="s">
        <v>8318</v>
      </c>
      <c r="B8473" s="2" t="str">
        <f>IFERROR(__xludf.DUMMYFUNCTION("GOOGLETRANSLATE(A8473,""en"",""hi"")"),"प्रौद्योगिकी के लिए संग्रहालय के छत पर प्रदर्शन पर एक त्याग किए गए सुपरसोनिक यात्री विमान")</f>
        <v>प्रौद्योगिकी के लिए संग्रहालय के छत पर प्रदर्शन पर एक त्याग किए गए सुपरसोनिक यात्री विमान</v>
      </c>
    </row>
    <row r="8474">
      <c r="A8474" s="1" t="s">
        <v>8319</v>
      </c>
      <c r="B8474" s="2" t="str">
        <f>IFERROR(__xludf.DUMMYFUNCTION("GOOGLETRANSLATE(A8474,""en"",""hi"")"),"एक हंसी होने के बाद: किशोर स्टूडियो में अपने रास्ते पर वापस लटकाए गए स्टूडियो में सड़क पर एक गिग्लू का आनंद ले रहे हैं")</f>
        <v>एक हंसी होने के बाद: किशोर स्टूडियो में अपने रास्ते पर वापस लटकाए गए स्टूडियो में सड़क पर एक गिग्लू का आनंद ले रहे हैं</v>
      </c>
    </row>
    <row r="8475">
      <c r="A8475" s="1" t="s">
        <v>8320</v>
      </c>
      <c r="B8475" s="2" t="str">
        <f>IFERROR(__xludf.DUMMYFUNCTION("GOOGLETRANSLATE(A8475,""en"",""hi"")"),"संपत्ति छवि # * हरे रंग में एक स्वर्ग से बच निकला")</f>
        <v>संपत्ति छवि # * हरे रंग में एक स्वर्ग से बच निकला</v>
      </c>
    </row>
    <row r="8476">
      <c r="A8476" s="1" t="s">
        <v>8321</v>
      </c>
      <c r="B8476" s="2" t="str">
        <f>IFERROR(__xludf.DUMMYFUNCTION("GOOGLETRANSLATE(A8476,""en"",""hi"")"),"फोन पर बात कर मजाकिया और हास्य लड़का।")</f>
        <v>फोन पर बात कर मजाकिया और हास्य लड़का।</v>
      </c>
    </row>
    <row r="8477">
      <c r="A8477" s="1" t="s">
        <v>8322</v>
      </c>
      <c r="B8477" s="2" t="str">
        <f>IFERROR(__xludf.DUMMYFUNCTION("GOOGLETRANSLATE(A8477,""en"",""hi"")"),"पर्यटकों को एक पेंटिंग द्वारा परेशान किया गया है जो एक डिस्क दिखाता है जो एक यूएफओ की तरह संदिग्ध रूप से दिखता है")</f>
        <v>पर्यटकों को एक पेंटिंग द्वारा परेशान किया गया है जो एक डिस्क दिखाता है जो एक यूएफओ की तरह संदिग्ध रूप से दिखता है</v>
      </c>
    </row>
    <row r="8478">
      <c r="A8478" s="1" t="s">
        <v>8323</v>
      </c>
      <c r="B8478" s="2" t="str">
        <f>IFERROR(__xludf.DUMMYFUNCTION("GOOGLETRANSLATE(A8478,""en"",""hi"")"),"दीवारों में एक सुंदर और रंगीन इंद्रधनुष पेश करके अपने बेडरूम को एक जादुई परिदृश्य में बदल देता है।")</f>
        <v>दीवारों में एक सुंदर और रंगीन इंद्रधनुष पेश करके अपने बेडरूम को एक जादुई परिदृश्य में बदल देता है।</v>
      </c>
    </row>
    <row r="8479">
      <c r="A8479" s="1" t="s">
        <v>8324</v>
      </c>
      <c r="B8479" s="2" t="str">
        <f>IFERROR(__xludf.DUMMYFUNCTION("GOOGLETRANSLATE(A8479,""en"",""hi"")"),"नाखून कला ... गुलाबी और नींबू हरा वह है जो मैं इन रंगों के बजाय करने जा रहा हूं")</f>
        <v>नाखून कला ... गुलाबी और नींबू हरा वह है जो मैं इन रंगों के बजाय करने जा रहा हूं</v>
      </c>
    </row>
    <row r="8480">
      <c r="A8480" s="1" t="s">
        <v>8325</v>
      </c>
      <c r="B8480" s="2" t="str">
        <f>IFERROR(__xludf.DUMMYFUNCTION("GOOGLETRANSLATE(A8480,""en"",""hi"")"),"बिल्डिंग में विभिन्न प्रकार के रंग, पैटर्न और बनावट हैं।")</f>
        <v>बिल्डिंग में विभिन्न प्रकार के रंग, पैटर्न और बनावट हैं।</v>
      </c>
    </row>
    <row r="8481">
      <c r="A8481" s="1" t="s">
        <v>8326</v>
      </c>
      <c r="B8481" s="2" t="str">
        <f>IFERROR(__xludf.DUMMYFUNCTION("GOOGLETRANSLATE(A8481,""en"",""hi"")"),"व्यक्ति यूरोपीय प्रीमियर में भाग लेता है")</f>
        <v>व्यक्ति यूरोपीय प्रीमियर में भाग लेता है</v>
      </c>
    </row>
    <row r="8482">
      <c r="A8482" s="1" t="s">
        <v>8327</v>
      </c>
      <c r="B8482" s="2" t="str">
        <f>IFERROR(__xludf.DUMMYFUNCTION("GOOGLETRANSLATE(A8482,""en"",""hi"")"),"अभिनेता प्रीमियर पर पहुंचे")</f>
        <v>अभिनेता प्रीमियर पर पहुंचे</v>
      </c>
    </row>
    <row r="8483">
      <c r="A8483" s="1" t="s">
        <v>8328</v>
      </c>
      <c r="B8483" s="2" t="str">
        <f>IFERROR(__xludf.DUMMYFUNCTION("GOOGLETRANSLATE(A8483,""en"",""hi"")"),"संगीत कलाकार एक संगीत कार्यक्रम के दौरान मंच पर लाइव प्रदर्शन करता है")</f>
        <v>संगीत कलाकार एक संगीत कार्यक्रम के दौरान मंच पर लाइव प्रदर्शन करता है</v>
      </c>
    </row>
    <row r="8484">
      <c r="A8484" s="1" t="s">
        <v>8329</v>
      </c>
      <c r="B8484" s="2" t="str">
        <f>IFERROR(__xludf.DUMMYFUNCTION("GOOGLETRANSLATE(A8484,""en"",""hi"")"),"डिपार्टमेंट स्टोर में एस्केलेटर")</f>
        <v>डिपार्टमेंट स्टोर में एस्केलेटर</v>
      </c>
    </row>
    <row r="8485">
      <c r="A8485" s="1" t="s">
        <v>8330</v>
      </c>
      <c r="B8485" s="2" t="str">
        <f>IFERROR(__xludf.DUMMYFUNCTION("GOOGLETRANSLATE(A8485,""en"",""hi"")"),"एक सड़क पर एक महिला।")</f>
        <v>एक सड़क पर एक महिला।</v>
      </c>
    </row>
    <row r="8486">
      <c r="A8486" s="1" t="s">
        <v>8331</v>
      </c>
      <c r="B8486" s="2" t="str">
        <f>IFERROR(__xludf.DUMMYFUNCTION("GOOGLETRANSLATE(A8486,""en"",""hi"")"),"वास्तुकार या सिविल इंजीनियर के साथ युवा जोड़े अपने नए घर की योजनाओं को देखते हुए, निर्माण पर मुद्दों पर चर्चा करते हैं")</f>
        <v>वास्तुकार या सिविल इंजीनियर के साथ युवा जोड़े अपने नए घर की योजनाओं को देखते हुए, निर्माण पर मुद्दों पर चर्चा करते हैं</v>
      </c>
    </row>
    <row r="8487">
      <c r="A8487" s="1" t="s">
        <v>8332</v>
      </c>
      <c r="B8487" s="2" t="str">
        <f>IFERROR(__xludf.DUMMYFUNCTION("GOOGLETRANSLATE(A8487,""en"",""hi"")"),"उष्णकटिबंधीय में चट्टानों, पत्थर, झाड़ी और पेड़ से घिरा हुआ भूरा पानी बहने वाला छोटा और चौड़ा झरना")</f>
        <v>उष्णकटिबंधीय में चट्टानों, पत्थर, झाड़ी और पेड़ से घिरा हुआ भूरा पानी बहने वाला छोटा और चौड़ा झरना</v>
      </c>
    </row>
    <row r="8488">
      <c r="A8488" s="1" t="s">
        <v>8333</v>
      </c>
      <c r="B8488" s="2" t="str">
        <f>IFERROR(__xludf.DUMMYFUNCTION("GOOGLETRANSLATE(A8488,""en"",""hi"")"),"समकालीन किनारे: घर ने £ 1 मिलियन से अधिक का निर्माण और लागत संभाला")</f>
        <v>समकालीन किनारे: घर ने £ 1 मिलियन से अधिक का निर्माण और लागत संभाला</v>
      </c>
    </row>
    <row r="8489">
      <c r="A8489" s="1" t="s">
        <v>8334</v>
      </c>
      <c r="B8489" s="2" t="str">
        <f>IFERROR(__xludf.DUMMYFUNCTION("GOOGLETRANSLATE(A8489,""en"",""hi"")"),"एक शांत घर पर मेरा नाम।")</f>
        <v>एक शांत घर पर मेरा नाम।</v>
      </c>
    </row>
    <row r="8490">
      <c r="A8490" s="1" t="s">
        <v>8335</v>
      </c>
      <c r="B8490" s="2" t="str">
        <f>IFERROR(__xludf.DUMMYFUNCTION("GOOGLETRANSLATE(A8490,""en"",""hi"")"),"छुट्टी उत्सव के मौसम के लिए क्रिसमस रोशनी में कवर किया गया")</f>
        <v>छुट्टी उत्सव के मौसम के लिए क्रिसमस रोशनी में कवर किया गया</v>
      </c>
    </row>
    <row r="8491">
      <c r="A8491" s="1" t="s">
        <v>8336</v>
      </c>
      <c r="B8491" s="2" t="str">
        <f>IFERROR(__xludf.DUMMYFUNCTION("GOOGLETRANSLATE(A8491,""en"",""hi"")"),"कैसे मनके बालियों की एक जोड़ी बनाने के लिए।")</f>
        <v>कैसे मनके बालियों की एक जोड़ी बनाने के लिए।</v>
      </c>
    </row>
    <row r="8492">
      <c r="A8492" s="1" t="s">
        <v>8337</v>
      </c>
      <c r="B8492" s="2" t="str">
        <f>IFERROR(__xludf.DUMMYFUNCTION("GOOGLETRANSLATE(A8492,""en"",""hi"")"),"स्की क्षेत्र, पृष्ठभूमि में।")</f>
        <v>स्की क्षेत्र, पृष्ठभूमि में।</v>
      </c>
    </row>
    <row r="8493">
      <c r="A8493" s="1" t="s">
        <v>8338</v>
      </c>
      <c r="B8493" s="2" t="str">
        <f>IFERROR(__xludf.DUMMYFUNCTION("GOOGLETRANSLATE(A8493,""en"",""hi"")"),"फिल्म पोस्टर पर कभी नहीं")</f>
        <v>फिल्म पोस्टर पर कभी नहीं</v>
      </c>
    </row>
    <row r="8494">
      <c r="A8494" s="1" t="s">
        <v>8339</v>
      </c>
      <c r="B8494" s="2" t="str">
        <f>IFERROR(__xludf.DUMMYFUNCTION("GOOGLETRANSLATE(A8494,""en"",""hi"")"),"डील:% या अधिक नवीनीकृत लेंस से अधिक")</f>
        <v>डील:% या अधिक नवीनीकृत लेंस से अधिक</v>
      </c>
    </row>
    <row r="8495">
      <c r="A8495" s="1" t="s">
        <v>8340</v>
      </c>
      <c r="B8495" s="2" t="str">
        <f>IFERROR(__xludf.DUMMYFUNCTION("GOOGLETRANSLATE(A8495,""en"",""hi"")"),"अभिनेताओं ने अपनी नई फिल्म के प्रीमियर पर साइड-साइड किया")</f>
        <v>अभिनेताओं ने अपनी नई फिल्म के प्रीमियर पर साइड-साइड किया</v>
      </c>
    </row>
    <row r="8496">
      <c r="A8496" s="1" t="s">
        <v>8341</v>
      </c>
      <c r="B8496" s="2" t="str">
        <f>IFERROR(__xludf.DUMMYFUNCTION("GOOGLETRANSLATE(A8496,""en"",""hi"")"),"अमेरिकी फुटबॉल खिलाड़ी स्पोर्ट्स टीम के खिलाफ अपनी पहली तिमाही टचडाउन मनाता है।")</f>
        <v>अमेरिकी फुटबॉल खिलाड़ी स्पोर्ट्स टीम के खिलाफ अपनी पहली तिमाही टचडाउन मनाता है।</v>
      </c>
    </row>
    <row r="8497">
      <c r="A8497" s="1" t="s">
        <v>8342</v>
      </c>
      <c r="B8497" s="2" t="str">
        <f>IFERROR(__xludf.DUMMYFUNCTION("GOOGLETRANSLATE(A8497,""en"",""hi"")"),"हम परिवार हैं: पूर्व आशावादी मजेदार लग रहा था क्योंकि उसने अपने परिवार के साथ कुछ गुणवत्ता का सबसे अधिक समय दिया था")</f>
        <v>हम परिवार हैं: पूर्व आशावादी मजेदार लग रहा था क्योंकि उसने अपने परिवार के साथ कुछ गुणवत्ता का सबसे अधिक समय दिया था</v>
      </c>
    </row>
    <row r="8498">
      <c r="A8498" s="1" t="s">
        <v>8343</v>
      </c>
      <c r="B8498" s="2" t="str">
        <f>IFERROR(__xludf.DUMMYFUNCTION("GOOGLETRANSLATE(A8498,""en"",""hi"")"),"पॉप कलाकार के गायक और संगीत कलाकार मंच पर प्रदर्शन करते हैं")</f>
        <v>पॉप कलाकार के गायक और संगीत कलाकार मंच पर प्रदर्शन करते हैं</v>
      </c>
    </row>
    <row r="8499">
      <c r="A8499" s="1" t="s">
        <v>8344</v>
      </c>
      <c r="B8499" s="2" t="str">
        <f>IFERROR(__xludf.DUMMYFUNCTION("GOOGLETRANSLATE(A8499,""en"",""hi"")"),"डिफेंडर के सामने गेंद को नियंत्रित करता है")</f>
        <v>डिफेंडर के सामने गेंद को नियंत्रित करता है</v>
      </c>
    </row>
    <row r="8500">
      <c r="A8500" s="1" t="s">
        <v>8345</v>
      </c>
      <c r="B8500" s="2" t="str">
        <f>IFERROR(__xludf.DUMMYFUNCTION("GOOGLETRANSLATE(A8500,""en"",""hi"")"),"एक बादल दोपहर में उत्तर में लैंडस्केप")</f>
        <v>एक बादल दोपहर में उत्तर में लैंडस्केप</v>
      </c>
    </row>
    <row r="8501">
      <c r="A8501" s="1" t="s">
        <v>8346</v>
      </c>
      <c r="B8501" s="2" t="str">
        <f>IFERROR(__xludf.DUMMYFUNCTION("GOOGLETRANSLATE(A8501,""en"",""hi"")"),"मध्ययुगीन शहर के लिए प्रवेश द्वार")</f>
        <v>मध्ययुगीन शहर के लिए प्रवेश द्वार</v>
      </c>
    </row>
    <row r="8502">
      <c r="A8502" s="1" t="s">
        <v>8347</v>
      </c>
      <c r="B8502" s="2" t="str">
        <f>IFERROR(__xludf.DUMMYFUNCTION("GOOGLETRANSLATE(A8502,""en"",""hi"")"),"व्यक्ति, एक सैन्य कामकाजी कुत्ता, प्रशिक्षण के दौरान अपने हैंडलर से आदेशों की प्रतीक्षा करता है")</f>
        <v>व्यक्ति, एक सैन्य कामकाजी कुत्ता, प्रशिक्षण के दौरान अपने हैंडलर से आदेशों की प्रतीक्षा करता है</v>
      </c>
    </row>
    <row r="8503">
      <c r="A8503" s="1" t="s">
        <v>8348</v>
      </c>
      <c r="B8503" s="2" t="str">
        <f>IFERROR(__xludf.DUMMYFUNCTION("GOOGLETRANSLATE(A8503,""en"",""hi"")"),"यह एक सराय है लेकिन समय पर कोई संदेह नहीं था।")</f>
        <v>यह एक सराय है लेकिन समय पर कोई संदेह नहीं था।</v>
      </c>
    </row>
    <row r="8504">
      <c r="A8504" s="1" t="s">
        <v>8349</v>
      </c>
      <c r="B8504" s="2" t="str">
        <f>IFERROR(__xludf.DUMMYFUNCTION("GOOGLETRANSLATE(A8504,""en"",""hi"")"),"पानी के नजदीक अमेरिकी राज्य के माध्यम से जा रहा है")</f>
        <v>पानी के नजदीक अमेरिकी राज्य के माध्यम से जा रहा है</v>
      </c>
    </row>
    <row r="8505">
      <c r="A8505" s="1" t="s">
        <v>8350</v>
      </c>
      <c r="B8505" s="2" t="str">
        <f>IFERROR(__xludf.DUMMYFUNCTION("GOOGLETRANSLATE(A8505,""en"",""hi"")"),"उदाहरण आप अपने बच्चे में देखना चाहते हैं")</f>
        <v>उदाहरण आप अपने बच्चे में देखना चाहते हैं</v>
      </c>
    </row>
    <row r="8506">
      <c r="A8506" s="1" t="s">
        <v>8351</v>
      </c>
      <c r="B8506" s="2" t="str">
        <f>IFERROR(__xludf.DUMMYFUNCTION("GOOGLETRANSLATE(A8506,""en"",""hi"")"),"रिबन काटने समारोह के दौरान अभिनेता और चुंबन")</f>
        <v>रिबन काटने समारोह के दौरान अभिनेता और चुंबन</v>
      </c>
    </row>
    <row r="8507">
      <c r="A8507" s="1" t="s">
        <v>8352</v>
      </c>
      <c r="B8507" s="2" t="str">
        <f>IFERROR(__xludf.DUMMYFUNCTION("GOOGLETRANSLATE(A8507,""en"",""hi"")"),"व्यक्ति का व्यक्ति एस्ट्रा में एक संगीत कार्यक्रम के दौरान लाइव प्रदर्शन करता है")</f>
        <v>व्यक्ति का व्यक्ति एस्ट्रा में एक संगीत कार्यक्रम के दौरान लाइव प्रदर्शन करता है</v>
      </c>
    </row>
    <row r="8508">
      <c r="A8508" s="1" t="s">
        <v>8353</v>
      </c>
      <c r="B8508" s="2" t="str">
        <f>IFERROR(__xludf.DUMMYFUNCTION("GOOGLETRANSLATE(A8508,""en"",""hi"")"),"आकाशगंगा हम में रहते हैं।")</f>
        <v>आकाशगंगा हम में रहते हैं।</v>
      </c>
    </row>
    <row r="8509">
      <c r="A8509" s="1" t="s">
        <v>8354</v>
      </c>
      <c r="B8509" s="2" t="str">
        <f>IFERROR(__xludf.DUMMYFUNCTION("GOOGLETRANSLATE(A8509,""en"",""hi"")"),"बच्चे इतनी अच्छी तरह से बाहर निकले।")</f>
        <v>बच्चे इतनी अच्छी तरह से बाहर निकले।</v>
      </c>
    </row>
    <row r="8510">
      <c r="A8510" s="1" t="s">
        <v>8355</v>
      </c>
      <c r="B8510" s="2" t="str">
        <f>IFERROR(__xludf.DUMMYFUNCTION("GOOGLETRANSLATE(A8510,""en"",""hi"")"),"एक भूरे रंग की पृष्ठभूमि पर व्यक्ति और लकड़ी के लॉग बनावट सार निर्बाध ज्यामितीय पैटर्न")</f>
        <v>एक भूरे रंग की पृष्ठभूमि पर व्यक्ति और लकड़ी के लॉग बनावट सार निर्बाध ज्यामितीय पैटर्न</v>
      </c>
    </row>
    <row r="8511">
      <c r="A8511" s="1" t="s">
        <v>8356</v>
      </c>
      <c r="B8511" s="2" t="str">
        <f>IFERROR(__xludf.DUMMYFUNCTION("GOOGLETRANSLATE(A8511,""en"",""hi"")"),"नदी में पानी का पानी")</f>
        <v>नदी में पानी का पानी</v>
      </c>
    </row>
    <row r="8512">
      <c r="A8512" s="1" t="s">
        <v>8357</v>
      </c>
      <c r="B8512" s="2" t="str">
        <f>IFERROR(__xludf.DUMMYFUNCTION("GOOGLETRANSLATE(A8512,""en"",""hi"")"),"नीली पृष्ठभूमि पर जानवर का प्यारा चेहरा।")</f>
        <v>नीली पृष्ठभूमि पर जानवर का प्यारा चेहरा।</v>
      </c>
    </row>
    <row r="8513">
      <c r="A8513" s="1" t="s">
        <v>8358</v>
      </c>
      <c r="B8513" s="2" t="str">
        <f>IFERROR(__xludf.DUMMYFUNCTION("GOOGLETRANSLATE(A8513,""en"",""hi"")"),"किसी अन्य व्यक्ति के व्यक्तिगत मूल्यों को प्रकट करने वाले विशिष्ट वार्तालापों के दौरान सम्मान से प्रश्न पूछने के लिए कौशल और विश्वास और उनके लिए सबसे महत्वपूर्ण क्या है")</f>
        <v>किसी अन्य व्यक्ति के व्यक्तिगत मूल्यों को प्रकट करने वाले विशिष्ट वार्तालापों के दौरान सम्मान से प्रश्न पूछने के लिए कौशल और विश्वास और उनके लिए सबसे महत्वपूर्ण क्या है</v>
      </c>
    </row>
    <row r="8514">
      <c r="A8514" s="1" t="s">
        <v>8359</v>
      </c>
      <c r="B8514" s="2" t="str">
        <f>IFERROR(__xludf.DUMMYFUNCTION("GOOGLETRANSLATE(A8514,""en"",""hi"")"),"हैकर्स द्वारा भेजे गए पाठ संदेशों में से एक")</f>
        <v>हैकर्स द्वारा भेजे गए पाठ संदेशों में से एक</v>
      </c>
    </row>
    <row r="8515">
      <c r="A8515" s="1" t="s">
        <v>8360</v>
      </c>
      <c r="B8515" s="2" t="str">
        <f>IFERROR(__xludf.DUMMYFUNCTION("GOOGLETRANSLATE(A8515,""en"",""hi"")"),"जैविक प्रजाति एक पेड़ की शाखा पर महारानी रूप से खड़ी है")</f>
        <v>जैविक प्रजाति एक पेड़ की शाखा पर महारानी रूप से खड़ी है</v>
      </c>
    </row>
    <row r="8516">
      <c r="A8516" s="1" t="s">
        <v>8361</v>
      </c>
      <c r="B8516" s="2" t="str">
        <f>IFERROR(__xludf.DUMMYFUNCTION("GOOGLETRANSLATE(A8516,""en"",""hi"")"),"एक कला महोत्सव में महासागर द्वारा प्रदर्शन पर सार संगमरमर मूर्तिकला")</f>
        <v>एक कला महोत्सव में महासागर द्वारा प्रदर्शन पर सार संगमरमर मूर्तिकला</v>
      </c>
    </row>
    <row r="8517">
      <c r="A8517" s="1" t="s">
        <v>8362</v>
      </c>
      <c r="B8517" s="2" t="str">
        <f>IFERROR(__xludf.DUMMYFUNCTION("GOOGLETRANSLATE(A8517,""en"",""hi"")"),"वे पतलून की तरह हैं, लेकिन लेगिंग!")</f>
        <v>वे पतलून की तरह हैं, लेकिन लेगिंग!</v>
      </c>
    </row>
    <row r="8518">
      <c r="A8518" s="1" t="s">
        <v>8363</v>
      </c>
      <c r="B8518" s="2" t="str">
        <f>IFERROR(__xludf.DUMMYFUNCTION("GOOGLETRANSLATE(A8518,""en"",""hi"")"),"मैदानी पर अच्छी तरह से चुंबन शादी जोड़े।")</f>
        <v>मैदानी पर अच्छी तरह से चुंबन शादी जोड़े।</v>
      </c>
    </row>
    <row r="8519">
      <c r="A8519" s="1" t="s">
        <v>8364</v>
      </c>
      <c r="B8519" s="2" t="str">
        <f>IFERROR(__xludf.DUMMYFUNCTION("GOOGLETRANSLATE(A8519,""en"",""hi"")"),"एक सफेद पृष्ठभूमि पर पत्तियों से बना फ्रेम।")</f>
        <v>एक सफेद पृष्ठभूमि पर पत्तियों से बना फ्रेम।</v>
      </c>
    </row>
    <row r="8520">
      <c r="A8520" s="1" t="s">
        <v>8365</v>
      </c>
      <c r="B8520" s="2" t="str">
        <f>IFERROR(__xludf.DUMMYFUNCTION("GOOGLETRANSLATE(A8520,""en"",""hi"")"),"दिन से रात ग्रह पर उपग्रह।")</f>
        <v>दिन से रात ग्रह पर उपग्रह।</v>
      </c>
    </row>
    <row r="8521">
      <c r="A8521" s="1" t="s">
        <v>8366</v>
      </c>
      <c r="B8521" s="2" t="str">
        <f>IFERROR(__xludf.DUMMYFUNCTION("GOOGLETRANSLATE(A8521,""en"",""hi"")"),"बिस्तर पर बच्चों के साथ एक पिता का पोर्ट्रेट")</f>
        <v>बिस्तर पर बच्चों के साथ एक पिता का पोर्ट्रेट</v>
      </c>
    </row>
    <row r="8522">
      <c r="A8522" s="1" t="s">
        <v>8367</v>
      </c>
      <c r="B8522" s="2" t="str">
        <f>IFERROR(__xludf.DUMMYFUNCTION("GOOGLETRANSLATE(A8522,""en"",""hi"")"),"एक पवनचक्की के सामने एक तस्वीर के लिए प्रस्तुत पारंपरिक वेशभूषा में बुजुर्ग लोग")</f>
        <v>एक पवनचक्की के सामने एक तस्वीर के लिए प्रस्तुत पारंपरिक वेशभूषा में बुजुर्ग लोग</v>
      </c>
    </row>
    <row r="8523">
      <c r="A8523" s="1" t="s">
        <v>8368</v>
      </c>
      <c r="B8523" s="2" t="str">
        <f>IFERROR(__xludf.DUMMYFUNCTION("GOOGLETRANSLATE(A8523,""en"",""hi"")"),"पुस्तक का कवर")</f>
        <v>पुस्तक का कवर</v>
      </c>
    </row>
    <row r="8524">
      <c r="A8524" s="1" t="s">
        <v>8369</v>
      </c>
      <c r="B8524" s="2" t="str">
        <f>IFERROR(__xludf.DUMMYFUNCTION("GOOGLETRANSLATE(A8524,""en"",""hi"")"),"रेगिस्तान में एक कैक्टस पर मैजेंटा रंगीन फूल")</f>
        <v>रेगिस्तान में एक कैक्टस पर मैजेंटा रंगीन फूल</v>
      </c>
    </row>
    <row r="8525">
      <c r="A8525" s="1" t="s">
        <v>8370</v>
      </c>
      <c r="B8525" s="2" t="str">
        <f>IFERROR(__xludf.DUMMYFUNCTION("GOOGLETRANSLATE(A8525,""en"",""hi"")"),"जनरल स्टोर में सड़क के साथ पुरानी रस्टी विंटेज कारें")</f>
        <v>जनरल स्टोर में सड़क के साथ पुरानी रस्टी विंटेज कारें</v>
      </c>
    </row>
    <row r="8526">
      <c r="A8526" s="1" t="s">
        <v>8371</v>
      </c>
      <c r="B8526" s="2" t="str">
        <f>IFERROR(__xludf.DUMMYFUNCTION("GOOGLETRANSLATE(A8526,""en"",""hi"")"),"अभिनेता रोमांटिक कॉमेडी फिल्म में आता है।")</f>
        <v>अभिनेता रोमांटिक कॉमेडी फिल्म में आता है।</v>
      </c>
    </row>
    <row r="8527">
      <c r="A8527" s="1" t="s">
        <v>8372</v>
      </c>
      <c r="B8527" s="2" t="str">
        <f>IFERROR(__xludf.DUMMYFUNCTION("GOOGLETRANSLATE(A8527,""en"",""hi"")"),"एक बुन के साथ देवी ब्रैड्स")</f>
        <v>एक बुन के साथ देवी ब्रैड्स</v>
      </c>
    </row>
    <row r="8528">
      <c r="A8528" s="1" t="s">
        <v>8373</v>
      </c>
      <c r="B8528" s="2" t="str">
        <f>IFERROR(__xludf.DUMMYFUNCTION("GOOGLETRANSLATE(A8528,""en"",""hi"")"),"राजधानी में उनके अनुकूल फुटबॉल मैच के दौरान स्ट्राइकर")</f>
        <v>राजधानी में उनके अनुकूल फुटबॉल मैच के दौरान स्ट्राइकर</v>
      </c>
    </row>
    <row r="8529">
      <c r="A8529" s="1" t="s">
        <v>8374</v>
      </c>
      <c r="B8529" s="2" t="str">
        <f>IFERROR(__xludf.DUMMYFUNCTION("GOOGLETRANSLATE(A8529,""en"",""hi"")"),"पिछले मार्च में फुटबॉल टीम के खिलाफ जीत के बाद पैसा बढ़ता है")</f>
        <v>पिछले मार्च में फुटबॉल टीम के खिलाफ जीत के बाद पैसा बढ़ता है</v>
      </c>
    </row>
    <row r="8530">
      <c r="A8530" s="1" t="s">
        <v>8375</v>
      </c>
      <c r="B8530" s="2" t="str">
        <f>IFERROR(__xludf.DUMMYFUNCTION("GOOGLETRANSLATE(A8530,""en"",""hi"")"),"गर्म, दोस्ताना पुराना पहेली, एक नए घर के लिए नेतृत्व किया।")</f>
        <v>गर्म, दोस्ताना पुराना पहेली, एक नए घर के लिए नेतृत्व किया।</v>
      </c>
    </row>
    <row r="8531">
      <c r="A8531" s="1" t="s">
        <v>8376</v>
      </c>
      <c r="B8531" s="2" t="str">
        <f>IFERROR(__xludf.DUMMYFUNCTION("GOOGLETRANSLATE(A8531,""en"",""hi"")"),"प्राम फ्लैट आइकन सफेद पृष्ठभूमि पर अलग है।")</f>
        <v>प्राम फ्लैट आइकन सफेद पृष्ठभूमि पर अलग है।</v>
      </c>
    </row>
    <row r="8532">
      <c r="A8532" s="1" t="s">
        <v>930</v>
      </c>
      <c r="B8532" s="2" t="str">
        <f>IFERROR(__xludf.DUMMYFUNCTION("GOOGLETRANSLATE(A8532,""en"",""hi"")"),"छवि में हो सकता है: व्यक्ति, मंच पर और एक संगीत वाद्ययंत्र बजाना")</f>
        <v>छवि में हो सकता है: व्यक्ति, मंच पर और एक संगीत वाद्ययंत्र बजाना</v>
      </c>
    </row>
    <row r="8533">
      <c r="A8533" s="1" t="s">
        <v>8377</v>
      </c>
      <c r="B8533" s="2" t="str">
        <f>IFERROR(__xludf.DUMMYFUNCTION("GOOGLETRANSLATE(A8533,""en"",""hi"")"),"स्टैक किए जाने पर घरों को कैसे दिखाया जाएगा, इसका एक प्रस्तुत करना")</f>
        <v>स्टैक किए जाने पर घरों को कैसे दिखाया जाएगा, इसका एक प्रस्तुत करना</v>
      </c>
    </row>
    <row r="8534">
      <c r="A8534" s="1" t="s">
        <v>8378</v>
      </c>
      <c r="B8534" s="2" t="str">
        <f>IFERROR(__xludf.DUMMYFUNCTION("GOOGLETRANSLATE(A8534,""en"",""hi"")"),"कर्तव्य पर एक सैनिक - व्यक्ति द्वारा।")</f>
        <v>कर्तव्य पर एक सैनिक - व्यक्ति द्वारा।</v>
      </c>
    </row>
    <row r="8535">
      <c r="A8535" s="1" t="s">
        <v>8379</v>
      </c>
      <c r="B8535" s="2" t="str">
        <f>IFERROR(__xludf.DUMMYFUNCTION("GOOGLETRANSLATE(A8535,""en"",""hi"")"),"एक नदी में फ़्लोटिंग खुदाई खुदाई")</f>
        <v>एक नदी में फ़्लोटिंग खुदाई खुदाई</v>
      </c>
    </row>
    <row r="8536">
      <c r="A8536" s="1" t="s">
        <v>8380</v>
      </c>
      <c r="B8536" s="2" t="str">
        <f>IFERROR(__xludf.DUMMYFUNCTION("GOOGLETRANSLATE(A8536,""en"",""hi"")"),"विलासिता: डेक में कई सूर्य लाउंजिंग क्षेत्र हैं")</f>
        <v>विलासिता: डेक में कई सूर्य लाउंजिंग क्षेत्र हैं</v>
      </c>
    </row>
    <row r="8537">
      <c r="A8537" s="1" t="s">
        <v>8381</v>
      </c>
      <c r="B8537" s="2" t="str">
        <f>IFERROR(__xludf.DUMMYFUNCTION("GOOGLETRANSLATE(A8537,""en"",""hi"")"),"लैविश बॉलरूम को सिल्वर में सजाया जाता है")</f>
        <v>लैविश बॉलरूम को सिल्वर में सजाया जाता है</v>
      </c>
    </row>
    <row r="8538">
      <c r="A8538" s="1" t="s">
        <v>8382</v>
      </c>
      <c r="B8538" s="2" t="str">
        <f>IFERROR(__xludf.DUMMYFUNCTION("GOOGLETRANSLATE(A8538,""en"",""hi"")"),"अभिनेता उत्सव के दौरान व्यक्ति पर प्रीमियर में भाग लेता है")</f>
        <v>अभिनेता उत्सव के दौरान व्यक्ति पर प्रीमियर में भाग लेता है</v>
      </c>
    </row>
    <row r="8539">
      <c r="A8539" s="1" t="s">
        <v>8383</v>
      </c>
      <c r="B8539" s="2" t="str">
        <f>IFERROR(__xludf.DUMMYFUNCTION("GOOGLETRANSLATE(A8539,""en"",""hi"")"),"पुराने ऐतिहासिक शहर")</f>
        <v>पुराने ऐतिहासिक शहर</v>
      </c>
    </row>
    <row r="8540">
      <c r="A8540" s="1" t="s">
        <v>8384</v>
      </c>
      <c r="B8540" s="2" t="str">
        <f>IFERROR(__xludf.DUMMYFUNCTION("GOOGLETRANSLATE(A8540,""en"",""hi"")"),"मैच के दौरान गेंद के लिए सॉकर प्लेयर और बैटल")</f>
        <v>मैच के दौरान गेंद के लिए सॉकर प्लेयर और बैटल</v>
      </c>
    </row>
    <row r="8541">
      <c r="A8541" s="1" t="s">
        <v>220</v>
      </c>
      <c r="B8541" s="2" t="str">
        <f>IFERROR(__xludf.DUMMYFUNCTION("GOOGLETRANSLATE(A8541,""en"",""hi"")"),"अभिनेता प्रीमियर पर आता है")</f>
        <v>अभिनेता प्रीमियर पर आता है</v>
      </c>
    </row>
    <row r="8542">
      <c r="A8542" s="1" t="s">
        <v>8385</v>
      </c>
      <c r="B8542" s="2" t="str">
        <f>IFERROR(__xludf.DUMMYFUNCTION("GOOGLETRANSLATE(A8542,""en"",""hi"")"),"एक नए साल की टोपी में एक मजेदार बकरी का पोर्ट्रेट, जीभ दिखाना, सफेद पृष्ठभूमि पर अलग")</f>
        <v>एक नए साल की टोपी में एक मजेदार बकरी का पोर्ट्रेट, जीभ दिखाना, सफेद पृष्ठभूमि पर अलग</v>
      </c>
    </row>
    <row r="8543">
      <c r="A8543" s="1" t="s">
        <v>8386</v>
      </c>
      <c r="B8543" s="2" t="str">
        <f>IFERROR(__xludf.DUMMYFUNCTION("GOOGLETRANSLATE(A8543,""en"",""hi"")"),"एक विदेशी समुद्र तट पर युवा महिला।")</f>
        <v>एक विदेशी समुद्र तट पर युवा महिला।</v>
      </c>
    </row>
    <row r="8544">
      <c r="A8544" s="1" t="s">
        <v>8387</v>
      </c>
      <c r="B8544" s="2" t="str">
        <f>IFERROR(__xludf.DUMMYFUNCTION("GOOGLETRANSLATE(A8544,""en"",""hi"")"),"अभिनेता दिन के दौरान रनवे चलता है।")</f>
        <v>अभिनेता दिन के दौरान रनवे चलता है।</v>
      </c>
    </row>
    <row r="8545">
      <c r="A8545" s="1" t="s">
        <v>8388</v>
      </c>
      <c r="B8545" s="2" t="str">
        <f>IFERROR(__xludf.DUMMYFUNCTION("GOOGLETRANSLATE(A8545,""en"",""hi"")"),"छवि में हो सकता है: व्यक्ति, मंच पर, एक संगीत वाद्ययंत्र, रात और संगीत कार्यक्रम खेलना")</f>
        <v>छवि में हो सकता है: व्यक्ति, मंच पर, एक संगीत वाद्ययंत्र, रात और संगीत कार्यक्रम खेलना</v>
      </c>
    </row>
    <row r="8546">
      <c r="A8546" s="1" t="s">
        <v>8389</v>
      </c>
      <c r="B8546" s="2" t="str">
        <f>IFERROR(__xludf.DUMMYFUNCTION("GOOGLETRANSLATE(A8546,""en"",""hi"")"),"माँ और बेटी चल रही हैं")</f>
        <v>माँ और बेटी चल रही हैं</v>
      </c>
    </row>
    <row r="8547">
      <c r="A8547" s="1" t="s">
        <v>8390</v>
      </c>
      <c r="B8547" s="2" t="str">
        <f>IFERROR(__xludf.DUMMYFUNCTION("GOOGLETRANSLATE(A8547,""en"",""hi"")"),"डिजिटल विज्ञापन में रुझान जो हमें ले जाते हैं")</f>
        <v>डिजिटल विज्ञापन में रुझान जो हमें ले जाते हैं</v>
      </c>
    </row>
    <row r="8548">
      <c r="A8548" s="1" t="s">
        <v>8391</v>
      </c>
      <c r="B8548" s="2" t="str">
        <f>IFERROR(__xludf.DUMMYFUNCTION("GOOGLETRANSLATE(A8548,""en"",""hi"")"),"ज्यादातर लोगों के लिए, दोस्ती की स्थापना खुलेपन और पारस्परिक विश्वास की भावना पर की जाती है।")</f>
        <v>ज्यादातर लोगों के लिए, दोस्ती की स्थापना खुलेपन और पारस्परिक विश्वास की भावना पर की जाती है।</v>
      </c>
    </row>
    <row r="8549">
      <c r="A8549" s="1" t="s">
        <v>8392</v>
      </c>
      <c r="B8549" s="2" t="str">
        <f>IFERROR(__xludf.DUMMYFUNCTION("GOOGLETRANSLATE(A8549,""en"",""hi"")"),"कवर किए गए बाजार में प्रवेश")</f>
        <v>कवर किए गए बाजार में प्रवेश</v>
      </c>
    </row>
    <row r="8550">
      <c r="A8550" s="1" t="s">
        <v>8393</v>
      </c>
      <c r="B8550" s="2" t="str">
        <f>IFERROR(__xludf.DUMMYFUNCTION("GOOGLETRANSLATE(A8550,""en"",""hi"")"),"मैं तुम्हारे साथ गिर गया, ड्रेस, और यह तय करने का समय है कि हम इस बात को समाप्त करते हैं या इसे अगले स्तर तक ले जाते हैं!")</f>
        <v>मैं तुम्हारे साथ गिर गया, ड्रेस, और यह तय करने का समय है कि हम इस बात को समाप्त करते हैं या इसे अगले स्तर तक ले जाते हैं!</v>
      </c>
    </row>
    <row r="8551">
      <c r="A8551" s="1" t="s">
        <v>8394</v>
      </c>
      <c r="B8551" s="2" t="str">
        <f>IFERROR(__xludf.DUMMYFUNCTION("GOOGLETRANSLATE(A8551,""en"",""hi"")"),"और इंडी लोक कलाकार का संगीतकार त्यौहार के हिस्से के रूप में मंच पर लाइव प्रदर्शन करता है।")</f>
        <v>और इंडी लोक कलाकार का संगीतकार त्यौहार के हिस्से के रूप में मंच पर लाइव प्रदर्शन करता है।</v>
      </c>
    </row>
    <row r="8552">
      <c r="A8552" s="1" t="s">
        <v>8395</v>
      </c>
      <c r="B8552" s="2" t="str">
        <f>IFERROR(__xludf.DUMMYFUNCTION("GOOGLETRANSLATE(A8552,""en"",""hi"")"),"शरणार्थी महाद्वीप में पार करने की उम्मीद करते हुए किनारे पर आते हैं")</f>
        <v>शरणार्थी महाद्वीप में पार करने की उम्मीद करते हुए किनारे पर आते हैं</v>
      </c>
    </row>
    <row r="8553">
      <c r="A8553" s="1" t="s">
        <v>8396</v>
      </c>
      <c r="B8553" s="2" t="str">
        <f>IFERROR(__xludf.DUMMYFUNCTION("GOOGLETRANSLATE(A8553,""en"",""hi"")"),"अपनी कलाई पर महंगी घड़ियों के साथ आदमी का हाथ कागज पर कलम लिखता है।")</f>
        <v>अपनी कलाई पर महंगी घड़ियों के साथ आदमी का हाथ कागज पर कलम लिखता है।</v>
      </c>
    </row>
    <row r="8554">
      <c r="A8554" s="1" t="s">
        <v>8397</v>
      </c>
      <c r="B8554" s="2" t="str">
        <f>IFERROR(__xludf.DUMMYFUNCTION("GOOGLETRANSLATE(A8554,""en"",""hi"")"),"उद्घाटन समारोह के दौरान राष्ट्रीय ध्वज उठाया जाता है।")</f>
        <v>उद्घाटन समारोह के दौरान राष्ट्रीय ध्वज उठाया जाता है।</v>
      </c>
    </row>
    <row r="8555">
      <c r="A8555" s="1" t="s">
        <v>8398</v>
      </c>
      <c r="B8555" s="2" t="str">
        <f>IFERROR(__xludf.DUMMYFUNCTION("GOOGLETRANSLATE(A8555,""en"",""hi"")"),"व्यक्ति ग्रैंड प्रिक्स के दौरान प्रतिस्पर्धा करता है")</f>
        <v>व्यक्ति ग्रैंड प्रिक्स के दौरान प्रतिस्पर्धा करता है</v>
      </c>
    </row>
    <row r="8556">
      <c r="A8556" s="1" t="s">
        <v>8399</v>
      </c>
      <c r="B8556" s="2" t="str">
        <f>IFERROR(__xludf.DUMMYFUNCTION("GOOGLETRANSLATE(A8556,""en"",""hi"")"),"आधुनिक कला - आयताकारों की एक श्रृंखला, कुछ रंगीन नीला या हरा")</f>
        <v>आधुनिक कला - आयताकारों की एक श्रृंखला, कुछ रंगीन नीला या हरा</v>
      </c>
    </row>
    <row r="8557">
      <c r="A8557" s="1" t="s">
        <v>8400</v>
      </c>
      <c r="B8557" s="2" t="str">
        <f>IFERROR(__xludf.DUMMYFUNCTION("GOOGLETRANSLATE(A8557,""en"",""hi"")"),"मुख्य भूमिका में - प्रसिद्ध फिल्मों से आधुनिक घर")</f>
        <v>मुख्य भूमिका में - प्रसिद्ध फिल्मों से आधुनिक घर</v>
      </c>
    </row>
    <row r="8558">
      <c r="A8558" s="1" t="s">
        <v>8401</v>
      </c>
      <c r="B8558" s="2" t="str">
        <f>IFERROR(__xludf.DUMMYFUNCTION("GOOGLETRANSLATE(A8558,""en"",""hi"")"),"एक लड़के बच्चों के लिए एक सैन्य वर्दी पहने हुए और शांति के लिए रैली में एक खिलौना बंदूक")</f>
        <v>एक लड़के बच्चों के लिए एक सैन्य वर्दी पहने हुए और शांति के लिए रैली में एक खिलौना बंदूक</v>
      </c>
    </row>
    <row r="8559">
      <c r="A8559" s="1" t="s">
        <v>8402</v>
      </c>
      <c r="B8559" s="2" t="str">
        <f>IFERROR(__xludf.DUMMYFUNCTION("GOOGLETRANSLATE(A8559,""en"",""hi"")"),"Seagulls बंदरगाह की दीवार पर इकट्ठा होता है।")</f>
        <v>Seagulls बंदरगाह की दीवार पर इकट्ठा होता है।</v>
      </c>
    </row>
    <row r="8560">
      <c r="A8560" s="1" t="s">
        <v>8403</v>
      </c>
      <c r="B8560" s="2" t="str">
        <f>IFERROR(__xludf.DUMMYFUNCTION("GOOGLETRANSLATE(A8560,""en"",""hi"")"),"इस बैग को स्टाइल करें: मुझे हवाई अड्डे पर ले जाएं!")</f>
        <v>इस बैग को स्टाइल करें: मुझे हवाई अड्डे पर ले जाएं!</v>
      </c>
    </row>
    <row r="8561">
      <c r="A8561" s="1" t="s">
        <v>8404</v>
      </c>
      <c r="B8561" s="2" t="str">
        <f>IFERROR(__xludf.DUMMYFUNCTION("GOOGLETRANSLATE(A8561,""en"",""hi"")"),"सड़क और रेल द्वारा दिल के करीब आसानी से सुलभ है।")</f>
        <v>सड़क और रेल द्वारा दिल के करीब आसानी से सुलभ है।</v>
      </c>
    </row>
    <row r="8562">
      <c r="A8562" s="1" t="s">
        <v>8405</v>
      </c>
      <c r="B8562" s="2" t="str">
        <f>IFERROR(__xludf.DUMMYFUNCTION("GOOGLETRANSLATE(A8562,""en"",""hi"")"),"लड़की पसंदीदा संगीत सुन रही है।")</f>
        <v>लड़की पसंदीदा संगीत सुन रही है।</v>
      </c>
    </row>
    <row r="8563">
      <c r="A8563" s="1" t="s">
        <v>8406</v>
      </c>
      <c r="B8563" s="2" t="str">
        <f>IFERROR(__xludf.DUMMYFUNCTION("GOOGLETRANSLATE(A8563,""en"",""hi"")"),"पुलिस के एक हेलीकॉप्टर की ओर राजनेता जो करेगा")</f>
        <v>पुलिस के एक हेलीकॉप्टर की ओर राजनेता जो करेगा</v>
      </c>
    </row>
    <row r="8564">
      <c r="A8564" s="1" t="s">
        <v>8407</v>
      </c>
      <c r="B8564" s="2" t="str">
        <f>IFERROR(__xludf.DUMMYFUNCTION("GOOGLETRANSLATE(A8564,""en"",""hi"")"),"हमारे गेस्ट हाउस से एक दृश्य ... सभी पेड़ों ने पत्तियों को खो दिया था ...")</f>
        <v>हमारे गेस्ट हाउस से एक दृश्य ... सभी पेड़ों ने पत्तियों को खो दिया था ...</v>
      </c>
    </row>
    <row r="8565">
      <c r="A8565" s="1" t="s">
        <v>8408</v>
      </c>
      <c r="B8565" s="2" t="str">
        <f>IFERROR(__xludf.DUMMYFUNCTION("GOOGLETRANSLATE(A8565,""en"",""hi"")"),"एक पूर्वनिर्मित इमारत का नवीनीकरण")</f>
        <v>एक पूर्वनिर्मित इमारत का नवीनीकरण</v>
      </c>
    </row>
    <row r="8566">
      <c r="A8566" s="1" t="s">
        <v>8409</v>
      </c>
      <c r="B8566" s="2" t="str">
        <f>IFERROR(__xludf.DUMMYFUNCTION("GOOGLETRANSLATE(A8566,""en"",""hi"")"),"चित्रकला ने मुझे एक छात्र के समय बिताया।")</f>
        <v>चित्रकला ने मुझे एक छात्र के समय बिताया।</v>
      </c>
    </row>
    <row r="8567">
      <c r="A8567" s="1" t="s">
        <v>8410</v>
      </c>
      <c r="B8567" s="2" t="str">
        <f>IFERROR(__xludf.DUMMYFUNCTION("GOOGLETRANSLATE(A8567,""en"",""hi"")"),"जर्मन ग्रामीण जिला व्यक्ति एक नक्शे पर पिन किया गया")</f>
        <v>जर्मन ग्रामीण जिला व्यक्ति एक नक्शे पर पिन किया गया</v>
      </c>
    </row>
    <row r="8568">
      <c r="A8568" s="1" t="s">
        <v>8411</v>
      </c>
      <c r="B8568" s="2" t="str">
        <f>IFERROR(__xludf.DUMMYFUNCTION("GOOGLETRANSLATE(A8568,""en"",""hi"")"),"क्या आप कल्पना कर सकते हैं कि व्यक्ति के चेहरे पर नज़र डालें जब उन्होंने बार्न दरवाजा खोला और इन विदेशी कारों को पाया!")</f>
        <v>क्या आप कल्पना कर सकते हैं कि व्यक्ति के चेहरे पर नज़र डालें जब उन्होंने बार्न दरवाजा खोला और इन विदेशी कारों को पाया!</v>
      </c>
    </row>
    <row r="8569">
      <c r="A8569" s="1" t="s">
        <v>8412</v>
      </c>
      <c r="B8569" s="2" t="str">
        <f>IFERROR(__xludf.DUMMYFUNCTION("GOOGLETRANSLATE(A8569,""en"",""hi"")"),"एक नई कार और होल्डिंग कुंजी खरीदने वाले डीलरशिप पर परिवार")</f>
        <v>एक नई कार और होल्डिंग कुंजी खरीदने वाले डीलरशिप पर परिवार</v>
      </c>
    </row>
    <row r="8570">
      <c r="A8570" s="1" t="s">
        <v>8413</v>
      </c>
      <c r="B8570" s="2" t="str">
        <f>IFERROR(__xludf.DUMMYFUNCTION("GOOGLETRANSLATE(A8570,""en"",""hi"")"),"मुझे इस पोशाक के बारे में क्या पसंद है फूल और रफल है।")</f>
        <v>मुझे इस पोशाक के बारे में क्या पसंद है फूल और रफल है।</v>
      </c>
    </row>
    <row r="8571">
      <c r="A8571" s="1" t="s">
        <v>8414</v>
      </c>
      <c r="B8571" s="2" t="str">
        <f>IFERROR(__xludf.DUMMYFUNCTION("GOOGLETRANSLATE(A8571,""en"",""hi"")"),"एक नीली हाउस की दीवार पर फूलों के बर्तन के साथ खिड़कियां - बच्चों के लिए एक प्यारा पृष्ठभूमि पैटर्न")</f>
        <v>एक नीली हाउस की दीवार पर फूलों के बर्तन के साथ खिड़कियां - बच्चों के लिए एक प्यारा पृष्ठभूमि पैटर्न</v>
      </c>
    </row>
    <row r="8572">
      <c r="A8572" s="1" t="s">
        <v>8415</v>
      </c>
      <c r="B8572" s="2" t="str">
        <f>IFERROR(__xludf.DUMMYFUNCTION("GOOGLETRANSLATE(A8572,""en"",""hi"")"),"एक गांव सार्वजनिक घर के इंटीरियर।")</f>
        <v>एक गांव सार्वजनिक घर के इंटीरियर।</v>
      </c>
    </row>
    <row r="8573">
      <c r="A8573" s="1" t="s">
        <v>8416</v>
      </c>
      <c r="B8573" s="2" t="str">
        <f>IFERROR(__xludf.DUMMYFUNCTION("GOOGLETRANSLATE(A8573,""en"",""hi"")"),"ऐसा तब होता है जब आपका प्रिंसिपल आपको दीवारों को पेंट करने के लिए बेहतर निर्णय लेता है और फिर उन्हें ड्राइव करता है।")</f>
        <v>ऐसा तब होता है जब आपका प्रिंसिपल आपको दीवारों को पेंट करने के लिए बेहतर निर्णय लेता है और फिर उन्हें ड्राइव करता है।</v>
      </c>
    </row>
    <row r="8574">
      <c r="A8574" s="1" t="s">
        <v>7540</v>
      </c>
      <c r="B8574" s="2" t="str">
        <f>IFERROR(__xludf.DUMMYFUNCTION("GOOGLETRANSLATE(A8574,""en"",""hi"")"),"हवा में लहराते झंडा।")</f>
        <v>हवा में लहराते झंडा।</v>
      </c>
    </row>
    <row r="8575">
      <c r="A8575" s="1" t="s">
        <v>8417</v>
      </c>
      <c r="B8575" s="2" t="str">
        <f>IFERROR(__xludf.DUMMYFUNCTION("GOOGLETRANSLATE(A8575,""en"",""hi"")"),"वे elves निश्चित रूप से सपने देख रहे हैं")</f>
        <v>वे elves निश्चित रूप से सपने देख रहे हैं</v>
      </c>
    </row>
    <row r="8576">
      <c r="A8576" s="1" t="s">
        <v>8418</v>
      </c>
      <c r="B8576" s="2" t="str">
        <f>IFERROR(__xludf.DUMMYFUNCTION("GOOGLETRANSLATE(A8576,""en"",""hi"")"),"स्टूडियो पृष्ठभूमि पर मोशन में फलों को बंद करें")</f>
        <v>स्टूडियो पृष्ठभूमि पर मोशन में फलों को बंद करें</v>
      </c>
    </row>
    <row r="8577">
      <c r="A8577" s="1" t="s">
        <v>8419</v>
      </c>
      <c r="B8577" s="2" t="str">
        <f>IFERROR(__xludf.DUMMYFUNCTION("GOOGLETRANSLATE(A8577,""en"",""hi"")"),"एक सुंदर समुद्र तट पर सूर्यास्त")</f>
        <v>एक सुंदर समुद्र तट पर सूर्यास्त</v>
      </c>
    </row>
    <row r="8578">
      <c r="A8578" s="1" t="s">
        <v>8420</v>
      </c>
      <c r="B8578" s="2" t="str">
        <f>IFERROR(__xludf.DUMMYFUNCTION("GOOGLETRANSLATE(A8578,""en"",""hi"")"),"पुस्तक के लिए प्रयास करने के लिए प्यारा नारंगी कील कला विचार")</f>
        <v>पुस्तक के लिए प्रयास करने के लिए प्यारा नारंगी कील कला विचार</v>
      </c>
    </row>
    <row r="8579">
      <c r="A8579" s="1" t="s">
        <v>8421</v>
      </c>
      <c r="B8579" s="2" t="str">
        <f>IFERROR(__xludf.DUMMYFUNCTION("GOOGLETRANSLATE(A8579,""en"",""hi"")"),"टॉवर, नाइट टाइम लैप्स ऑफ द स्टार्स")</f>
        <v>टॉवर, नाइट टाइम लैप्स ऑफ द स्टार्स</v>
      </c>
    </row>
    <row r="8580">
      <c r="A8580" s="1" t="s">
        <v>8422</v>
      </c>
      <c r="B8580" s="2" t="str">
        <f>IFERROR(__xludf.DUMMYFUNCTION("GOOGLETRANSLATE(A8580,""en"",""hi"")"),"ऐसा लगता है कि एक कैम्प फायर में बिल्डर आराम कर रहा है।")</f>
        <v>ऐसा लगता है कि एक कैम्प फायर में बिल्डर आराम कर रहा है।</v>
      </c>
    </row>
    <row r="8581">
      <c r="A8581" s="1" t="s">
        <v>8423</v>
      </c>
      <c r="B8581" s="2" t="str">
        <f>IFERROR(__xludf.DUMMYFUNCTION("GOOGLETRANSLATE(A8581,""en"",""hi"")"),"लगभग 1,500 की भीड़ ने अमेरिकी फुटबॉल टीम के रूप में देखने के लिए दिखाया")</f>
        <v>लगभग 1,500 की भीड़ ने अमेरिकी फुटबॉल टीम के रूप में देखने के लिए दिखाया</v>
      </c>
    </row>
    <row r="8582">
      <c r="A8582" s="1" t="s">
        <v>8424</v>
      </c>
      <c r="B8582" s="2" t="str">
        <f>IFERROR(__xludf.DUMMYFUNCTION("GOOGLETRANSLATE(A8582,""en"",""hi"")"),"एक सफेद पृष्ठभूमि पर फ़ोल्डर में दस्तावेजों के एक समूह के साथ परेशान युवा एकाउंटेंट")</f>
        <v>एक सफेद पृष्ठभूमि पर फ़ोल्डर में दस्तावेजों के एक समूह के साथ परेशान युवा एकाउंटेंट</v>
      </c>
    </row>
    <row r="8583">
      <c r="A8583" s="1" t="s">
        <v>8425</v>
      </c>
      <c r="B8583" s="2" t="str">
        <f>IFERROR(__xludf.DUMMYFUNCTION("GOOGLETRANSLATE(A8583,""en"",""hi"")"),"इस पिल्ला को सर्दी की सर्दी की रात को मृत के लिए छोड़ दिया गया था")</f>
        <v>इस पिल्ला को सर्दी की सर्दी की रात को मृत के लिए छोड़ दिया गया था</v>
      </c>
    </row>
    <row r="8584">
      <c r="A8584" s="1" t="s">
        <v>8426</v>
      </c>
      <c r="B8584" s="2" t="str">
        <f>IFERROR(__xludf.DUMMYFUNCTION("GOOGLETRANSLATE(A8584,""en"",""hi"")"),"ग्रे डैप्लेड हॉर्स ने अपने घुटनों को छलांग पर मारा और बाड़ पर फिसल गया")</f>
        <v>ग्रे डैप्लेड हॉर्स ने अपने घुटनों को छलांग पर मारा और बाड़ पर फिसल गया</v>
      </c>
    </row>
    <row r="8585">
      <c r="A8585" s="1" t="s">
        <v>8427</v>
      </c>
      <c r="B8585" s="2" t="str">
        <f>IFERROR(__xludf.DUMMYFUNCTION("GOOGLETRANSLATE(A8585,""en"",""hi"")"),"एक गिलास से रेड वाइन")</f>
        <v>एक गिलास से रेड वाइन</v>
      </c>
    </row>
    <row r="8586">
      <c r="A8586" s="1" t="s">
        <v>8428</v>
      </c>
      <c r="B8586" s="2" t="str">
        <f>IFERROR(__xludf.DUMMYFUNCTION("GOOGLETRANSLATE(A8586,""en"",""hi"")"),"पारंपरिक नौकाओं के साथ समुद्र का अन्वेषण करें")</f>
        <v>पारंपरिक नौकाओं के साथ समुद्र का अन्वेषण करें</v>
      </c>
    </row>
    <row r="8587">
      <c r="A8587" s="1" t="s">
        <v>8429</v>
      </c>
      <c r="B8587" s="2" t="str">
        <f>IFERROR(__xludf.DUMMYFUNCTION("GOOGLETRANSLATE(A8587,""en"",""hi"")"),"पुरस्कार विजेता तीसरे प्रशिक्षण सत्र के दौरान अपनी कार में बैठता है")</f>
        <v>पुरस्कार विजेता तीसरे प्रशिक्षण सत्र के दौरान अपनी कार में बैठता है</v>
      </c>
    </row>
    <row r="8588">
      <c r="A8588" s="1" t="s">
        <v>8430</v>
      </c>
      <c r="B8588" s="2" t="str">
        <f>IFERROR(__xludf.DUMMYFUNCTION("GOOGLETRANSLATE(A8588,""en"",""hi"")"),"जन्मदिन के लिए ग्रीटिंग्स कार्ड - आशा है कि आपके पास जन्मदिन का सबसे चमकीला होगा!")</f>
        <v>जन्मदिन के लिए ग्रीटिंग्स कार्ड - आशा है कि आपके पास जन्मदिन का सबसे चमकीला होगा!</v>
      </c>
    </row>
    <row r="8589">
      <c r="A8589" s="1" t="s">
        <v>8431</v>
      </c>
      <c r="B8589" s="2" t="str">
        <f>IFERROR(__xludf.DUMMYFUNCTION("GOOGLETRANSLATE(A8589,""en"",""hi"")"),"विंटेज कैरेट हाथ एक हीरे के साथ सोने की अंगूठी सेट उत्कीर्णन")</f>
        <v>विंटेज कैरेट हाथ एक हीरे के साथ सोने की अंगूठी सेट उत्कीर्णन</v>
      </c>
    </row>
    <row r="8590">
      <c r="A8590" s="1" t="s">
        <v>8432</v>
      </c>
      <c r="B8590" s="2" t="str">
        <f>IFERROR(__xludf.DUMMYFUNCTION("GOOGLETRANSLATE(A8590,""en"",""hi"")"),"सिस्टम पर यात्रा करने वाले लोग")</f>
        <v>सिस्टम पर यात्रा करने वाले लोग</v>
      </c>
    </row>
    <row r="8591">
      <c r="A8591" s="1" t="s">
        <v>8433</v>
      </c>
      <c r="B8591" s="2" t="str">
        <f>IFERROR(__xludf.DUMMYFUNCTION("GOOGLETRANSLATE(A8591,""en"",""hi"")"),"लाल टेबलक्लोथ के साथ एक टेबल पर प्रदर्शित छोटे व्यंजन।")</f>
        <v>लाल टेबलक्लोथ के साथ एक टेबल पर प्रदर्शित छोटे व्यंजन।</v>
      </c>
    </row>
    <row r="8592">
      <c r="A8592" s="1" t="s">
        <v>8434</v>
      </c>
      <c r="B8592" s="2" t="str">
        <f>IFERROR(__xludf.DUMMYFUNCTION("GOOGLETRANSLATE(A8592,""en"",""hi"")"),"दुनिया में सबसे अच्छा बीयर राष्ट्रपति")</f>
        <v>दुनिया में सबसे अच्छा बीयर राष्ट्रपति</v>
      </c>
    </row>
    <row r="8593">
      <c r="A8593" s="1" t="s">
        <v>8435</v>
      </c>
      <c r="B8593" s="2" t="str">
        <f>IFERROR(__xludf.DUMMYFUNCTION("GOOGLETRANSLATE(A8593,""en"",""hi"")"),"जीवन लक्ष्य तक पहुंचने वाले खुश विजेता - शिखर सम्मेलन में सफलता।")</f>
        <v>जीवन लक्ष्य तक पहुंचने वाले खुश विजेता - शिखर सम्मेलन में सफलता।</v>
      </c>
    </row>
    <row r="8594">
      <c r="A8594" s="1" t="s">
        <v>8436</v>
      </c>
      <c r="B8594" s="2" t="str">
        <f>IFERROR(__xludf.DUMMYFUNCTION("GOOGLETRANSLATE(A8594,""en"",""hi"")"),"एक पक्षी के साथ विंटेज फ्रेम।")</f>
        <v>एक पक्षी के साथ विंटेज फ्रेम।</v>
      </c>
    </row>
    <row r="8595">
      <c r="A8595" s="1" t="s">
        <v>8437</v>
      </c>
      <c r="B8595" s="2" t="str">
        <f>IFERROR(__xludf.DUMMYFUNCTION("GOOGLETRANSLATE(A8595,""en"",""hi"")"),"व्यक्ति मैच के दौरान गेंद को नियंत्रित करता है।")</f>
        <v>व्यक्ति मैच के दौरान गेंद को नियंत्रित करता है।</v>
      </c>
    </row>
    <row r="8596">
      <c r="A8596" s="1" t="s">
        <v>8438</v>
      </c>
      <c r="B8596" s="2" t="str">
        <f>IFERROR(__xludf.DUMMYFUNCTION("GOOGLETRANSLATE(A8596,""en"",""hi"")"),"चित्रकारी कलाकार द्वारा कैनवास प्रिंट")</f>
        <v>चित्रकारी कलाकार द्वारा कैनवास प्रिंट</v>
      </c>
    </row>
    <row r="8597">
      <c r="A8597" s="1" t="s">
        <v>8439</v>
      </c>
      <c r="B8597" s="2" t="str">
        <f>IFERROR(__xludf.DUMMYFUNCTION("GOOGLETRANSLATE(A8597,""en"",""hi"")"),"एक व्यक्ति की आंखों के करीब")</f>
        <v>एक व्यक्ति की आंखों के करीब</v>
      </c>
    </row>
    <row r="8598">
      <c r="A8598" s="1" t="s">
        <v>8440</v>
      </c>
      <c r="B8598" s="2" t="str">
        <f>IFERROR(__xludf.DUMMYFUNCTION("GOOGLETRANSLATE(A8598,""en"",""hi"")"),"पूजा के सदनों: धर्म अन्य धार्मिक इमारतों की तुलना में धर्म के लिए अधिक महत्वपूर्ण है, उनके धर्मों के लिए।")</f>
        <v>पूजा के सदनों: धर्म अन्य धार्मिक इमारतों की तुलना में धर्म के लिए अधिक महत्वपूर्ण है, उनके धर्मों के लिए।</v>
      </c>
    </row>
    <row r="8599">
      <c r="A8599" s="1" t="s">
        <v>8441</v>
      </c>
      <c r="B8599" s="2" t="str">
        <f>IFERROR(__xludf.DUMMYFUNCTION("GOOGLETRANSLATE(A8599,""en"",""hi"")"),"एक घोड़े की सवारी में ... हम स्वतंत्रता उधार लेते हैं।")</f>
        <v>एक घोड़े की सवारी में ... हम स्वतंत्रता उधार लेते हैं।</v>
      </c>
    </row>
    <row r="8600">
      <c r="A8600" s="1" t="s">
        <v>8442</v>
      </c>
      <c r="B8600" s="2" t="str">
        <f>IFERROR(__xludf.DUMMYFUNCTION("GOOGLETRANSLATE(A8600,""en"",""hi"")"),"अभिनेताओं को समाचार पत्र के लिए फोटो खिंचवाया जाता है।")</f>
        <v>अभिनेताओं को समाचार पत्र के लिए फोटो खिंचवाया जाता है।</v>
      </c>
    </row>
    <row r="8601">
      <c r="A8601" s="1" t="s">
        <v>8443</v>
      </c>
      <c r="B8601" s="2" t="str">
        <f>IFERROR(__xludf.DUMMYFUNCTION("GOOGLETRANSLATE(A8601,""en"",""hi"")"),"शरद ऋतु पार्क में मेपल के पेड़ के नीचे बेंच")</f>
        <v>शरद ऋतु पार्क में मेपल के पेड़ के नीचे बेंच</v>
      </c>
    </row>
    <row r="8602">
      <c r="A8602" s="1" t="s">
        <v>8444</v>
      </c>
      <c r="B8602" s="2" t="str">
        <f>IFERROR(__xludf.DUMMYFUNCTION("GOOGLETRANSLATE(A8602,""en"",""hi"")"),"व्यक्ति, बाएं, व्यक्ति के रूप में एक कद्दू पर रखता है, दोपहर के दौरान पीने का एक घूंट लेता है।")</f>
        <v>व्यक्ति, बाएं, व्यक्ति के रूप में एक कद्दू पर रखता है, दोपहर के दौरान पीने का एक घूंट लेता है।</v>
      </c>
    </row>
    <row r="8603">
      <c r="A8603" s="1" t="s">
        <v>8445</v>
      </c>
      <c r="B8603" s="2" t="str">
        <f>IFERROR(__xludf.DUMMYFUNCTION("GOOGLETRANSLATE(A8603,""en"",""hi"")"),"तालिका के ऊपर उठाए गए केंद्रपीस से कैस्केडिंग ऑर्किड्स इस तरह के रोमांटिक खिंचाव पैदा करता है।")</f>
        <v>तालिका के ऊपर उठाए गए केंद्रपीस से कैस्केडिंग ऑर्किड्स इस तरह के रोमांटिक खिंचाव पैदा करता है।</v>
      </c>
    </row>
    <row r="8604">
      <c r="A8604" s="1" t="s">
        <v>8446</v>
      </c>
      <c r="B8604" s="2" t="str">
        <f>IFERROR(__xludf.DUMMYFUNCTION("GOOGLETRANSLATE(A8604,""en"",""hi"")"),"एक गिलास में बर्फ पर पीला तरल बहता है")</f>
        <v>एक गिलास में बर्फ पर पीला तरल बहता है</v>
      </c>
    </row>
    <row r="8605">
      <c r="A8605" s="1" t="s">
        <v>8447</v>
      </c>
      <c r="B8605" s="2" t="str">
        <f>IFERROR(__xludf.DUMMYFUNCTION("GOOGLETRANSLATE(A8605,""en"",""hi"")"),"फिल्मांकन स्थान के साथ हवाई दृश्य।")</f>
        <v>फिल्मांकन स्थान के साथ हवाई दृश्य।</v>
      </c>
    </row>
    <row r="8606">
      <c r="A8606" s="1" t="s">
        <v>8448</v>
      </c>
      <c r="B8606" s="2" t="str">
        <f>IFERROR(__xludf.DUMMYFUNCTION("GOOGLETRANSLATE(A8606,""en"",""hi"")"),"जंगली टट्टू में से एक")</f>
        <v>जंगली टट्टू में से एक</v>
      </c>
    </row>
    <row r="8607">
      <c r="A8607" s="1" t="s">
        <v>8449</v>
      </c>
      <c r="B8607" s="2" t="str">
        <f>IFERROR(__xludf.DUMMYFUNCTION("GOOGLETRANSLATE(A8607,""en"",""hi"")"),"पक्षी चट्टानों पर सीगल चढ़ाई करता है")</f>
        <v>पक्षी चट्टानों पर सीगल चढ़ाई करता है</v>
      </c>
    </row>
    <row r="8608">
      <c r="A8608" s="1" t="s">
        <v>8450</v>
      </c>
      <c r="B8608" s="2" t="str">
        <f>IFERROR(__xludf.DUMMYFUNCTION("GOOGLETRANSLATE(A8608,""en"",""hi"")"),"स्क्रीन आपको स्क्रीन की श्रृंखला के बीच नेविगेट करने देती है।")</f>
        <v>स्क्रीन आपको स्क्रीन की श्रृंखला के बीच नेविगेट करने देती है।</v>
      </c>
    </row>
    <row r="8609">
      <c r="A8609" s="1" t="s">
        <v>8451</v>
      </c>
      <c r="B8609" s="2" t="str">
        <f>IFERROR(__xludf.DUMMYFUNCTION("GOOGLETRANSLATE(A8609,""en"",""hi"")"),"अग्निशामक आपातकाल का जवाब देते हैं।")</f>
        <v>अग्निशामक आपातकाल का जवाब देते हैं।</v>
      </c>
    </row>
    <row r="8610">
      <c r="A8610" s="1" t="s">
        <v>8452</v>
      </c>
      <c r="B8610" s="2" t="str">
        <f>IFERROR(__xludf.DUMMYFUNCTION("GOOGLETRANSLATE(A8610,""en"",""hi"")"),"एथलीट अंतरराष्ट्रीय मैच के दौरान रक्षा के माध्यम से टूट जाता है।")</f>
        <v>एथलीट अंतरराष्ट्रीय मैच के दौरान रक्षा के माध्यम से टूट जाता है।</v>
      </c>
    </row>
    <row r="8611">
      <c r="A8611" s="1" t="s">
        <v>8453</v>
      </c>
      <c r="B8611" s="2" t="str">
        <f>IFERROR(__xludf.DUMMYFUNCTION("GOOGLETRANSLATE(A8611,""en"",""hi"")"),"एक सफारी पर एक सूर्यास्त देखें।")</f>
        <v>एक सफारी पर एक सूर्यास्त देखें।</v>
      </c>
    </row>
    <row r="8612">
      <c r="A8612" s="1" t="s">
        <v>8454</v>
      </c>
      <c r="B8612" s="2" t="str">
        <f>IFERROR(__xludf.DUMMYFUNCTION("GOOGLETRANSLATE(A8612,""en"",""hi"")"),"साइड पर एक पट्टिका एक्सप्लोरर की साइट को चिह्नित करती है")</f>
        <v>साइड पर एक पट्टिका एक्सप्लोरर की साइट को चिह्नित करती है</v>
      </c>
    </row>
    <row r="8613">
      <c r="A8613" s="1" t="s">
        <v>8455</v>
      </c>
      <c r="B8613" s="2" t="str">
        <f>IFERROR(__xludf.DUMMYFUNCTION("GOOGLETRANSLATE(A8613,""en"",""hi"")"),"एक पर्ल हार के साथ एक महिला का पोर्ट्रेट")</f>
        <v>एक पर्ल हार के साथ एक महिला का पोर्ट्रेट</v>
      </c>
    </row>
    <row r="8614">
      <c r="A8614" s="1" t="s">
        <v>8456</v>
      </c>
      <c r="B8614" s="2" t="str">
        <f>IFERROR(__xludf.DUMMYFUNCTION("GOOGLETRANSLATE(A8614,""en"",""hi"")"),"सफेद पृष्ठभूमि पर काले रंग में कार्टून लड़की का चित्रण")</f>
        <v>सफेद पृष्ठभूमि पर काले रंग में कार्टून लड़की का चित्रण</v>
      </c>
    </row>
    <row r="8615">
      <c r="A8615" s="1" t="s">
        <v>8457</v>
      </c>
      <c r="B8615" s="2" t="str">
        <f>IFERROR(__xludf.DUMMYFUNCTION("GOOGLETRANSLATE(A8615,""en"",""hi"")"),"एक हाइड्रेंजिया एक घर के बाहर खिलने के लिए तैयार है")</f>
        <v>एक हाइड्रेंजिया एक घर के बाहर खिलने के लिए तैयार है</v>
      </c>
    </row>
    <row r="8616">
      <c r="A8616" s="1" t="s">
        <v>8458</v>
      </c>
      <c r="B8616" s="2" t="str">
        <f>IFERROR(__xludf.DUMMYFUNCTION("GOOGLETRANSLATE(A8616,""en"",""hi"")"),"एक सफेद पृष्ठभूमि पर पीला हीरा कोई प्रश्न साइन अलग नहीं है")</f>
        <v>एक सफेद पृष्ठभूमि पर पीला हीरा कोई प्रश्न साइन अलग नहीं है</v>
      </c>
    </row>
    <row r="8617">
      <c r="A8617" s="1" t="s">
        <v>8459</v>
      </c>
      <c r="B8617" s="2" t="str">
        <f>IFERROR(__xludf.DUMMYFUNCTION("GOOGLETRANSLATE(A8617,""en"",""hi"")"),"पृष्ठभूमि में ज्वलंत नीले आकाश के सामने बिल्डर की सोने की मूर्ति")</f>
        <v>पृष्ठभूमि में ज्वलंत नीले आकाश के सामने बिल्डर की सोने की मूर्ति</v>
      </c>
    </row>
    <row r="8618">
      <c r="A8618" s="1" t="s">
        <v>244</v>
      </c>
      <c r="B8618" s="2" t="str">
        <f>IFERROR(__xludf.DUMMYFUNCTION("GOOGLETRANSLATE(A8618,""en"",""hi"")"),"छवि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8619">
      <c r="A8619" s="1" t="s">
        <v>8460</v>
      </c>
      <c r="B8619" s="2" t="str">
        <f>IFERROR(__xludf.DUMMYFUNCTION("GOOGLETRANSLATE(A8619,""en"",""hi"")"),"डाइनिंग रूम के पास पियानो")</f>
        <v>डाइनिंग रूम के पास पियानो</v>
      </c>
    </row>
    <row r="8620">
      <c r="A8620" s="1" t="s">
        <v>8461</v>
      </c>
      <c r="B8620" s="2" t="str">
        <f>IFERROR(__xludf.DUMMYFUNCTION("GOOGLETRANSLATE(A8620,""en"",""hi"")"),"बहाव के साथ सर्दियों में समुद्र तट")</f>
        <v>बहाव के साथ सर्दियों में समुद्र तट</v>
      </c>
    </row>
    <row r="8621">
      <c r="A8621" s="1" t="s">
        <v>8462</v>
      </c>
      <c r="B8621" s="2" t="str">
        <f>IFERROR(__xludf.DUMMYFUNCTION("GOOGLETRANSLATE(A8621,""en"",""hi"")"),"विशाल सगुआरो कैक्टस पूरे रेगिस्तानी परिदृश्य में गहराई से बढ़ता है")</f>
        <v>विशाल सगुआरो कैक्टस पूरे रेगिस्तानी परिदृश्य में गहराई से बढ़ता है</v>
      </c>
    </row>
    <row r="8622">
      <c r="A8622" s="1" t="s">
        <v>8463</v>
      </c>
      <c r="B8622" s="2" t="str">
        <f>IFERROR(__xludf.DUMMYFUNCTION("GOOGLETRANSLATE(A8622,""en"",""hi"")"),"आत्मविश्वास के अनुकूल युवा पुरुष चिकित्सक या नर्स एक हरे रंग की पृष्ठभूमि फोटो पर कैमरे पर मुस्कुराते हुए पार की गोली के चारों ओर एक स्टेथोस्कोप के साथ खड़े हैं")</f>
        <v>आत्मविश्वास के अनुकूल युवा पुरुष चिकित्सक या नर्स एक हरे रंग की पृष्ठभूमि फोटो पर कैमरे पर मुस्कुराते हुए पार की गोली के चारों ओर एक स्टेथोस्कोप के साथ खड़े हैं</v>
      </c>
    </row>
    <row r="8623">
      <c r="A8623" s="1" t="s">
        <v>8464</v>
      </c>
      <c r="B8623" s="2" t="str">
        <f>IFERROR(__xludf.DUMMYFUNCTION("GOOGLETRANSLATE(A8623,""en"",""hi"")"),"धूम्रपान के कारणों को खत्म करने के लिए फायरमैन एक बहुत धुंधली वस्तु पर काम करते हैं")</f>
        <v>धूम्रपान के कारणों को खत्म करने के लिए फायरमैन एक बहुत धुंधली वस्तु पर काम करते हैं</v>
      </c>
    </row>
    <row r="8624">
      <c r="A8624" s="1" t="s">
        <v>8465</v>
      </c>
      <c r="B8624" s="2" t="str">
        <f>IFERROR(__xludf.DUMMYFUNCTION("GOOGLETRANSLATE(A8624,""en"",""hi"")"),"एक धुंधली सुबह के दौरान चेरी खिलना खिल रहा है")</f>
        <v>एक धुंधली सुबह के दौरान चेरी खिलना खिल रहा है</v>
      </c>
    </row>
    <row r="8625">
      <c r="A8625" s="1" t="s">
        <v>8466</v>
      </c>
      <c r="B8625" s="2" t="str">
        <f>IFERROR(__xludf.DUMMYFUNCTION("GOOGLETRANSLATE(A8625,""en"",""hi"")"),"एक स्क्रैप यार्ड पर पुरानी कारें")</f>
        <v>एक स्क्रैप यार्ड पर पुरानी कारें</v>
      </c>
    </row>
    <row r="8626">
      <c r="A8626" s="1" t="s">
        <v>8467</v>
      </c>
      <c r="B8626" s="2" t="str">
        <f>IFERROR(__xludf.DUMMYFUNCTION("GOOGLETRANSLATE(A8626,""en"",""hi"")"),"फोटो वॉटरकलर पेंटिंग की तरह दिखने के लिए काम किया - अच्छा!")</f>
        <v>फोटो वॉटरकलर पेंटिंग की तरह दिखने के लिए काम किया - अच्छा!</v>
      </c>
    </row>
    <row r="8627">
      <c r="A8627" s="1" t="s">
        <v>8468</v>
      </c>
      <c r="B8627" s="2" t="str">
        <f>IFERROR(__xludf.DUMMYFUNCTION("GOOGLETRANSLATE(A8627,""en"",""hi"")"),"मुझे ऐसी बुरी चिंता है कि जब तक वे खून नहीं करते, तब तक मैं अपने हाथों के पीछे खरोंच करता हूं")</f>
        <v>मुझे ऐसी बुरी चिंता है कि जब तक वे खून नहीं करते, तब तक मैं अपने हाथों के पीछे खरोंच करता हूं</v>
      </c>
    </row>
    <row r="8628">
      <c r="A8628" s="1" t="s">
        <v>8469</v>
      </c>
      <c r="B8628" s="2" t="str">
        <f>IFERROR(__xludf.DUMMYFUNCTION("GOOGLETRANSLATE(A8628,""en"",""hi"")"),"पार्क में एक मोबाइल फोन पर एक महिला")</f>
        <v>पार्क में एक मोबाइल फोन पर एक महिला</v>
      </c>
    </row>
    <row r="8629">
      <c r="A8629" s="1" t="s">
        <v>8470</v>
      </c>
      <c r="B8629" s="2" t="str">
        <f>IFERROR(__xludf.DUMMYFUNCTION("GOOGLETRANSLATE(A8629,""en"",""hi"")"),"ऊपर की ओर व्यक्तिगत कमरा और कलाकृति जो एक बार कलाकार से संबंधित थी")</f>
        <v>ऊपर की ओर व्यक्तिगत कमरा और कलाकृति जो एक बार कलाकार से संबंधित थी</v>
      </c>
    </row>
    <row r="8630">
      <c r="A8630" s="1" t="s">
        <v>8471</v>
      </c>
      <c r="B8630" s="2" t="str">
        <f>IFERROR(__xludf.DUMMYFUNCTION("GOOGLETRANSLATE(A8630,""en"",""hi"")"),"पत्रकार इतना अच्छा था, वह लैपटॉप या स्मार्ट फोन होने से पहले कार में टाइप कर रहा था।")</f>
        <v>पत्रकार इतना अच्छा था, वह लैपटॉप या स्मार्ट फोन होने से पहले कार में टाइप कर रहा था।</v>
      </c>
    </row>
    <row r="8631">
      <c r="A8631" s="1" t="s">
        <v>8472</v>
      </c>
      <c r="B8631" s="2" t="str">
        <f>IFERROR(__xludf.DUMMYFUNCTION("GOOGLETRANSLATE(A8631,""en"",""hi"")"),"सफेद पृष्ठभूमि पर इन-शैल अखरोट के ज़ूम इन करें।")</f>
        <v>सफेद पृष्ठभूमि पर इन-शैल अखरोट के ज़ूम इन करें।</v>
      </c>
    </row>
    <row r="8632">
      <c r="A8632" s="1" t="s">
        <v>8473</v>
      </c>
      <c r="B8632" s="2" t="str">
        <f>IFERROR(__xludf.DUMMYFUNCTION("GOOGLETRANSLATE(A8632,""en"",""hi"")"),"एक पुराने बार्न दरवाजे पर भाग्यशाली घोड़े की नाल")</f>
        <v>एक पुराने बार्न दरवाजे पर भाग्यशाली घोड़े की नाल</v>
      </c>
    </row>
    <row r="8633">
      <c r="A8633" s="1" t="s">
        <v>8474</v>
      </c>
      <c r="B8633" s="2" t="str">
        <f>IFERROR(__xludf.DUMMYFUNCTION("GOOGLETRANSLATE(A8633,""en"",""hi"")"),"वसंत गर्मियों में प्रस्तुति में एक मॉडल रनवे चलता है।")</f>
        <v>वसंत गर्मियों में प्रस्तुति में एक मॉडल रनवे चलता है।</v>
      </c>
    </row>
    <row r="8634">
      <c r="A8634" s="1" t="s">
        <v>8475</v>
      </c>
      <c r="B8634" s="2" t="str">
        <f>IFERROR(__xludf.DUMMYFUNCTION("GOOGLETRANSLATE(A8634,""en"",""hi"")"),"यदि आप बेहतर आराम की तलाश में हैं, तो आपको Recliner पर एक नज़र डालने की जरूरत है।")</f>
        <v>यदि आप बेहतर आराम की तलाश में हैं, तो आपको Recliner पर एक नज़र डालने की जरूरत है।</v>
      </c>
    </row>
    <row r="8635">
      <c r="A8635" s="1" t="s">
        <v>8476</v>
      </c>
      <c r="B8635" s="2" t="str">
        <f>IFERROR(__xludf.DUMMYFUNCTION("GOOGLETRANSLATE(A8635,""en"",""hi"")"),"यहां डेस्क पर एक नजदीकी नजर है।")</f>
        <v>यहां डेस्क पर एक नजदीकी नजर है।</v>
      </c>
    </row>
    <row r="8636">
      <c r="A8636" s="1" t="s">
        <v>8477</v>
      </c>
      <c r="B8636" s="2" t="str">
        <f>IFERROR(__xludf.DUMMYFUNCTION("GOOGLETRANSLATE(A8636,""en"",""hi"")"),"शिल्प बियर एक बड़ी भूमिका निभाते हैं।")</f>
        <v>शिल्प बियर एक बड़ी भूमिका निभाते हैं।</v>
      </c>
    </row>
    <row r="8637">
      <c r="A8637" s="1" t="s">
        <v>8478</v>
      </c>
      <c r="B8637" s="2" t="str">
        <f>IFERROR(__xludf.DUMMYFUNCTION("GOOGLETRANSLATE(A8637,""en"",""hi"")"),"अपने पूर्ववर्ती की तरह, सॉफ्ट बटन के लिए केबल्स डिस्प्ले - बैकिंग फ्रेम के चारों ओर लपेटे जाते हैं।")</f>
        <v>अपने पूर्ववर्ती की तरह, सॉफ्ट बटन के लिए केबल्स डिस्प्ले - बैकिंग फ्रेम के चारों ओर लपेटे जाते हैं।</v>
      </c>
    </row>
    <row r="8638">
      <c r="A8638" s="1" t="s">
        <v>8479</v>
      </c>
      <c r="B8638" s="2" t="str">
        <f>IFERROR(__xludf.DUMMYFUNCTION("GOOGLETRANSLATE(A8638,""en"",""hi"")"),"एक पानी की बूंद का एक कार्टून चित्रण बीमार दिख रहा है।")</f>
        <v>एक पानी की बूंद का एक कार्टून चित्रण बीमार दिख रहा है।</v>
      </c>
    </row>
    <row r="8639">
      <c r="A8639" s="1" t="s">
        <v>8480</v>
      </c>
      <c r="B8639" s="2" t="str">
        <f>IFERROR(__xludf.DUMMYFUNCTION("GOOGLETRANSLATE(A8639,""en"",""hi"")"),"एक विंट्री दृश्य के रूप में महिलाएं बारिश के सामने सड़क पर सब्जियां बेचती हैं पहने हुए अपार्टमेंट इमारतों के सामने ...")</f>
        <v>एक विंट्री दृश्य के रूप में महिलाएं बारिश के सामने सड़क पर सब्जियां बेचती हैं पहने हुए अपार्टमेंट इमारतों के सामने ...</v>
      </c>
    </row>
    <row r="8640">
      <c r="A8640" s="1" t="s">
        <v>8481</v>
      </c>
      <c r="B8640" s="2" t="str">
        <f>IFERROR(__xludf.DUMMYFUNCTION("GOOGLETRANSLATE(A8640,""en"",""hi"")"),"रात के आकाश, छुट्टी, सार्वजनिक में आतिशबाजी।")</f>
        <v>रात के आकाश, छुट्टी, सार्वजनिक में आतिशबाजी।</v>
      </c>
    </row>
    <row r="8641">
      <c r="A8641" s="1" t="s">
        <v>8482</v>
      </c>
      <c r="B8641" s="2" t="str">
        <f>IFERROR(__xludf.DUMMYFUNCTION("GOOGLETRANSLATE(A8641,""en"",""hi"")"),"गर्मी के चरागाह पर गाय।")</f>
        <v>गर्मी के चरागाह पर गाय।</v>
      </c>
    </row>
    <row r="8642">
      <c r="A8642" s="1" t="s">
        <v>8483</v>
      </c>
      <c r="B8642" s="2" t="str">
        <f>IFERROR(__xludf.DUMMYFUNCTION("GOOGLETRANSLATE(A8642,""en"",""hi"")"),"एक दूसरे को देखकर खुश युगल परिवार।")</f>
        <v>एक दूसरे को देखकर खुश युगल परिवार।</v>
      </c>
    </row>
    <row r="8643">
      <c r="A8643" s="1" t="s">
        <v>8484</v>
      </c>
      <c r="B8643" s="2" t="str">
        <f>IFERROR(__xludf.DUMMYFUNCTION("GOOGLETRANSLATE(A8643,""en"",""hi"")"),"पृष्ठभूमि में शैंपेन चश्मे और क्रिसमस रोशनी के साथ एक नया साल की पूर्व संध्या दृश्य")</f>
        <v>पृष्ठभूमि में शैंपेन चश्मे और क्रिसमस रोशनी के साथ एक नया साल की पूर्व संध्या दृश्य</v>
      </c>
    </row>
    <row r="8644">
      <c r="A8644" s="1" t="s">
        <v>8485</v>
      </c>
      <c r="B8644" s="2" t="str">
        <f>IFERROR(__xludf.DUMMYFUNCTION("GOOGLETRANSLATE(A8644,""en"",""hi"")"),"अभिनेता को त्यौहार में फोटो खिंचवाया जाता है।")</f>
        <v>अभिनेता को त्यौहार में फोटो खिंचवाया जाता है।</v>
      </c>
    </row>
    <row r="8645">
      <c r="A8645" s="1" t="s">
        <v>8486</v>
      </c>
      <c r="B8645" s="2" t="str">
        <f>IFERROR(__xludf.DUMMYFUNCTION("GOOGLETRANSLATE(A8645,""en"",""hi"")"),"® टुंड्रा - एक चरम उदाहरण कितना टिकाऊ और एक कूलर लगाया जा सकता है।")</f>
        <v>® टुंड्रा - एक चरम उदाहरण कितना टिकाऊ और एक कूलर लगाया जा सकता है।</v>
      </c>
    </row>
    <row r="8646">
      <c r="A8646" s="1" t="s">
        <v>8487</v>
      </c>
      <c r="B8646" s="2" t="str">
        <f>IFERROR(__xludf.DUMMYFUNCTION("GOOGLETRANSLATE(A8646,""en"",""hi"")"),"फिल्म लेखक और अभिनेता प्रीमियर में भाग लेते हैं")</f>
        <v>फिल्म लेखक और अभिनेता प्रीमियर में भाग लेते हैं</v>
      </c>
    </row>
    <row r="8647">
      <c r="A8647" s="1" t="s">
        <v>8488</v>
      </c>
      <c r="B8647" s="2" t="str">
        <f>IFERROR(__xludf.DUMMYFUNCTION("GOOGLETRANSLATE(A8647,""en"",""hi"")"),"अपनी जेब में थोड़ी कम नकदी वाले लोगों के लिए, आप एक इलेक्ट्रिक साइकिल ले सकते हैं जो वास्तव में बाइक की तरह दिखता है।")</f>
        <v>अपनी जेब में थोड़ी कम नकदी वाले लोगों के लिए, आप एक इलेक्ट्रिक साइकिल ले सकते हैं जो वास्तव में बाइक की तरह दिखता है।</v>
      </c>
    </row>
    <row r="8648">
      <c r="A8648" s="1" t="s">
        <v>8489</v>
      </c>
      <c r="B8648" s="2" t="str">
        <f>IFERROR(__xludf.DUMMYFUNCTION("GOOGLETRANSLATE(A8648,""en"",""hi"")"),"घटना को प्रतियोगिता पर प्रमुख टूर्नामेंट माना जाता है।")</f>
        <v>घटना को प्रतियोगिता पर प्रमुख टूर्नामेंट माना जाता है।</v>
      </c>
    </row>
    <row r="8649">
      <c r="A8649" s="1" t="s">
        <v>8490</v>
      </c>
      <c r="B8649" s="2" t="str">
        <f>IFERROR(__xludf.DUMMYFUNCTION("GOOGLETRANSLATE(A8649,""en"",""hi"")"),"यह एक हवाई जहाज पर एक बच्चा के साथ उड़ान भर रहा है")</f>
        <v>यह एक हवाई जहाज पर एक बच्चा के साथ उड़ान भर रहा है</v>
      </c>
    </row>
    <row r="8650">
      <c r="A8650" s="1" t="s">
        <v>8491</v>
      </c>
      <c r="B8650" s="2" t="str">
        <f>IFERROR(__xludf.DUMMYFUNCTION("GOOGLETRANSLATE(A8650,""en"",""hi"")"),"हालांकि, एक करीबी निरीक्षण एक पूरे कमरे के लिए एक रास्ता पता चलता है!")</f>
        <v>हालांकि, एक करीबी निरीक्षण एक पूरे कमरे के लिए एक रास्ता पता चलता है!</v>
      </c>
    </row>
    <row r="8651">
      <c r="A8651" s="1" t="s">
        <v>8492</v>
      </c>
      <c r="B8651" s="2" t="str">
        <f>IFERROR(__xludf.DUMMYFUNCTION("GOOGLETRANSLATE(A8651,""en"",""hi"")"),"न्यायाधीश ने गुरुवार की रात को एक भाषण सलाम न्यायाधीश में अदालत के कार्यों को डांटा।")</f>
        <v>न्यायाधीश ने गुरुवार की रात को एक भाषण सलाम न्यायाधीश में अदालत के कार्यों को डांटा।</v>
      </c>
    </row>
    <row r="8652">
      <c r="A8652" s="1" t="s">
        <v>8493</v>
      </c>
      <c r="B8652" s="2" t="str">
        <f>IFERROR(__xludf.DUMMYFUNCTION("GOOGLETRANSLATE(A8652,""en"",""hi"")"),"रेत की धुनों के रूप में हवा कठिन हो जाती है और रेत सतह पर बहती है।")</f>
        <v>रेत की धुनों के रूप में हवा कठिन हो जाती है और रेत सतह पर बहती है।</v>
      </c>
    </row>
    <row r="8653">
      <c r="A8653" s="1" t="s">
        <v>8494</v>
      </c>
      <c r="B8653" s="2" t="str">
        <f>IFERROR(__xludf.DUMMYFUNCTION("GOOGLETRANSLATE(A8653,""en"",""hi"")"),"एक रानी आकार बिस्तर के साथ बेडरूम")</f>
        <v>एक रानी आकार बिस्तर के साथ बेडरूम</v>
      </c>
    </row>
    <row r="8654">
      <c r="A8654" s="1" t="s">
        <v>8495</v>
      </c>
      <c r="B8654" s="2" t="str">
        <f>IFERROR(__xludf.DUMMYFUNCTION("GOOGLETRANSLATE(A8654,""en"",""hi"")"),"एक आदमी के बस्ट का फ्लैट आइकन।")</f>
        <v>एक आदमी के बस्ट का फ्लैट आइकन।</v>
      </c>
    </row>
    <row r="8655">
      <c r="A8655" s="1" t="s">
        <v>8496</v>
      </c>
      <c r="B8655" s="2" t="str">
        <f>IFERROR(__xludf.DUMMYFUNCTION("GOOGLETRANSLATE(A8655,""en"",""hi"")"),"व्यक्ति निकटतम निरीक्षण सहन करेगा।")</f>
        <v>व्यक्ति निकटतम निरीक्षण सहन करेगा।</v>
      </c>
    </row>
    <row r="8656">
      <c r="A8656" s="1" t="s">
        <v>8497</v>
      </c>
      <c r="B8656" s="2" t="str">
        <f>IFERROR(__xludf.DUMMYFUNCTION("GOOGLETRANSLATE(A8656,""en"",""hi"")"),"बड़ी बहन: बेटी अपने छोटे भाई की देखभाल के साथ एक मदद हाथ प्रदान करती है")</f>
        <v>बड़ी बहन: बेटी अपने छोटे भाई की देखभाल के साथ एक मदद हाथ प्रदान करती है</v>
      </c>
    </row>
    <row r="8657">
      <c r="A8657" s="1" t="s">
        <v>8498</v>
      </c>
      <c r="B8657" s="2" t="str">
        <f>IFERROR(__xludf.DUMMYFUNCTION("GOOGLETRANSLATE(A8657,""en"",""hi"")"),"मलबे से लंगर सामने यार्ड में बैठता है।")</f>
        <v>मलबे से लंगर सामने यार्ड में बैठता है।</v>
      </c>
    </row>
    <row r="8658">
      <c r="A8658" s="1" t="s">
        <v>8499</v>
      </c>
      <c r="B8658" s="2" t="str">
        <f>IFERROR(__xludf.DUMMYFUNCTION("GOOGLETRANSLATE(A8658,""en"",""hi"")"),"अंतरराष्ट्रीय अनुकूल मैच के दौरान कार्रवाई में फुटबॉल खिलाड़ी।")</f>
        <v>अंतरराष्ट्रीय अनुकूल मैच के दौरान कार्रवाई में फुटबॉल खिलाड़ी।</v>
      </c>
    </row>
    <row r="8659">
      <c r="A8659" s="1" t="s">
        <v>8500</v>
      </c>
      <c r="B8659" s="2" t="str">
        <f>IFERROR(__xludf.DUMMYFUNCTION("GOOGLETRANSLATE(A8659,""en"",""hi"")"),"सभी बाकी के बीच तैयार कॉफी मग को छोड़कर अधूरा मिट्टी के बर्तनों के अलमारियों")</f>
        <v>सभी बाकी के बीच तैयार कॉफी मग को छोड़कर अधूरा मिट्टी के बर्तनों के अलमारियों</v>
      </c>
    </row>
    <row r="8660">
      <c r="A8660" s="1" t="s">
        <v>8501</v>
      </c>
      <c r="B8660" s="2" t="str">
        <f>IFERROR(__xludf.DUMMYFUNCTION("GOOGLETRANSLATE(A8660,""en"",""hi"")"),"सफेद पृष्ठभूमि रंग पर स्ट्रोक के बिना रॉकेट")</f>
        <v>सफेद पृष्ठभूमि रंग पर स्ट्रोक के बिना रॉकेट</v>
      </c>
    </row>
    <row r="8661">
      <c r="A8661" s="1" t="s">
        <v>8502</v>
      </c>
      <c r="B8661" s="2" t="str">
        <f>IFERROR(__xludf.DUMMYFUNCTION("GOOGLETRANSLATE(A8661,""en"",""hi"")"),"बास्केटबॉल केंद्र दूसरी तिमाही के दौरान बास्केटबॉल प्वाइंट गार्ड के खिलाफ ड्राइव करता है।")</f>
        <v>बास्केटबॉल केंद्र दूसरी तिमाही के दौरान बास्केटबॉल प्वाइंट गार्ड के खिलाफ ड्राइव करता है।</v>
      </c>
    </row>
    <row r="8662">
      <c r="A8662" s="1" t="s">
        <v>8503</v>
      </c>
      <c r="B8662" s="2" t="str">
        <f>IFERROR(__xludf.DUMMYFUNCTION("GOOGLETRANSLATE(A8662,""en"",""hi"")"),"एक दिन पर संरक्षित साइट।")</f>
        <v>एक दिन पर संरक्षित साइट।</v>
      </c>
    </row>
    <row r="8663">
      <c r="A8663" s="1" t="s">
        <v>8504</v>
      </c>
      <c r="B8663" s="2" t="str">
        <f>IFERROR(__xludf.DUMMYFUNCTION("GOOGLETRANSLATE(A8663,""en"",""hi"")"),"शाम को उपनगरों में द्वार के साथ एक लक्जरी घर")</f>
        <v>शाम को उपनगरों में द्वार के साथ एक लक्जरी घर</v>
      </c>
    </row>
    <row r="8664">
      <c r="A8664" s="1" t="s">
        <v>8505</v>
      </c>
      <c r="B8664" s="2" t="str">
        <f>IFERROR(__xludf.DUMMYFUNCTION("GOOGLETRANSLATE(A8664,""en"",""hi"")"),"यूएस मैप में एक ग्राफ बनाएं")</f>
        <v>यूएस मैप में एक ग्राफ बनाएं</v>
      </c>
    </row>
    <row r="8665">
      <c r="A8665" s="1" t="s">
        <v>8506</v>
      </c>
      <c r="B8665" s="2" t="str">
        <f>IFERROR(__xludf.DUMMYFUNCTION("GOOGLETRANSLATE(A8665,""en"",""hi"")"),"दुनिया में सबसे खूबसूरत झीलों")</f>
        <v>दुनिया में सबसे खूबसूरत झीलों</v>
      </c>
    </row>
    <row r="8666">
      <c r="A8666" s="1" t="s">
        <v>8507</v>
      </c>
      <c r="B8666" s="2" t="str">
        <f>IFERROR(__xludf.DUMMYFUNCTION("GOOGLETRANSLATE(A8666,""en"",""hi"")"),"उभयचर विमान 200 होने का इरादा है")</f>
        <v>उभयचर विमान 200 होने का इरादा है</v>
      </c>
    </row>
    <row r="8667">
      <c r="A8667" s="1" t="s">
        <v>8508</v>
      </c>
      <c r="B8667" s="2" t="str">
        <f>IFERROR(__xludf.DUMMYFUNCTION("GOOGLETRANSLATE(A8667,""en"",""hi"")"),"अभी भी झील पर अरोड़ा बोरेलिस।")</f>
        <v>अभी भी झील पर अरोड़ा बोरेलिस।</v>
      </c>
    </row>
    <row r="8668">
      <c r="A8668" s="1" t="s">
        <v>8509</v>
      </c>
      <c r="B8668" s="2" t="str">
        <f>IFERROR(__xludf.DUMMYFUNCTION("GOOGLETRANSLATE(A8668,""en"",""hi"")"),"बिक्री के लिए कैनवास पर एक्रिलिक पेंटिंग के तहत उल्लू")</f>
        <v>बिक्री के लिए कैनवास पर एक्रिलिक पेंटिंग के तहत उल्लू</v>
      </c>
    </row>
    <row r="8669">
      <c r="A8669" s="1" t="s">
        <v>8510</v>
      </c>
      <c r="B8669" s="2" t="str">
        <f>IFERROR(__xludf.DUMMYFUNCTION("GOOGLETRANSLATE(A8669,""en"",""hi"")"),"हेलियोसेंट्रिक कक्षा के साथ निकायों के लिए अंतरिक्ष यान के निकटतम दृष्टिकोण के लिए उलटी गिनती")</f>
        <v>हेलियोसेंट्रिक कक्षा के साथ निकायों के लिए अंतरिक्ष यान के निकटतम दृष्टिकोण के लिए उलटी गिनती</v>
      </c>
    </row>
    <row r="8670">
      <c r="A8670" s="1" t="s">
        <v>8511</v>
      </c>
      <c r="B8670" s="2" t="str">
        <f>IFERROR(__xludf.DUMMYFUNCTION("GOOGLETRANSLATE(A8670,""en"",""hi"")"),"लड़कियां परेड के दौरान दर्शकों को कैंडी फेंक देती हैं")</f>
        <v>लड़कियां परेड के दौरान दर्शकों को कैंडी फेंक देती हैं</v>
      </c>
    </row>
    <row r="8671">
      <c r="A8671" s="1" t="s">
        <v>8512</v>
      </c>
      <c r="B8671" s="2" t="str">
        <f>IFERROR(__xludf.DUMMYFUNCTION("GOOGLETRANSLATE(A8671,""en"",""hi"")"),"एक आधुनिक भोजन कक्ष डिजाइन का उदाहरण")</f>
        <v>एक आधुनिक भोजन कक्ष डिजाइन का उदाहरण</v>
      </c>
    </row>
    <row r="8672">
      <c r="A8672" s="1" t="s">
        <v>8513</v>
      </c>
      <c r="B8672" s="2" t="str">
        <f>IFERROR(__xludf.DUMMYFUNCTION("GOOGLETRANSLATE(A8672,""en"",""hi"")"),"अध्ययन क्षेत्र का नक्शा")</f>
        <v>अध्ययन क्षेत्र का नक्शा</v>
      </c>
    </row>
    <row r="8673">
      <c r="A8673" s="1" t="s">
        <v>8514</v>
      </c>
      <c r="B8673" s="2" t="str">
        <f>IFERROR(__xludf.DUMMYFUNCTION("GOOGLETRANSLATE(A8673,""en"",""hi"")"),"धार्मिक नेता आज बपतिस्मा लेने के बाद राजनेता को अपना आशीर्वाद दे रहा है।")</f>
        <v>धार्मिक नेता आज बपतिस्मा लेने के बाद राजनेता को अपना आशीर्वाद दे रहा है।</v>
      </c>
    </row>
    <row r="8674">
      <c r="A8674" s="1" t="s">
        <v>8515</v>
      </c>
      <c r="B8674" s="2" t="str">
        <f>IFERROR(__xludf.DUMMYFUNCTION("GOOGLETRANSLATE(A8674,""en"",""hi"")"),"बंधे हुए आर्क ब्रिज पर यात्रा यातायात के एक नाटकीय समय चूक शॉट")</f>
        <v>बंधे हुए आर्क ब्रिज पर यात्रा यातायात के एक नाटकीय समय चूक शॉट</v>
      </c>
    </row>
    <row r="8675">
      <c r="A8675" s="1" t="s">
        <v>8516</v>
      </c>
      <c r="B8675" s="2" t="str">
        <f>IFERROR(__xludf.DUMMYFUNCTION("GOOGLETRANSLATE(A8675,""en"",""hi"")"),"काल्पनिक चरित्र पर जंगली तट")</f>
        <v>काल्पनिक चरित्र पर जंगली तट</v>
      </c>
    </row>
    <row r="8676">
      <c r="A8676" s="1" t="s">
        <v>8517</v>
      </c>
      <c r="B8676" s="2" t="str">
        <f>IFERROR(__xludf.DUMMYFUNCTION("GOOGLETRANSLATE(A8676,""en"",""hi"")"),"कॉपी स्पेस के साथ एक सीमा बनाने वाली रंगीन पेंसिल।")</f>
        <v>कॉपी स्पेस के साथ एक सीमा बनाने वाली रंगीन पेंसिल।</v>
      </c>
    </row>
    <row r="8677">
      <c r="A8677" s="1" t="s">
        <v>8518</v>
      </c>
      <c r="B8677" s="2" t="str">
        <f>IFERROR(__xludf.DUMMYFUNCTION("GOOGLETRANSLATE(A8677,""en"",""hi"")"),"भोजन ने इसे छोड़ना मुश्किल बना दिया")</f>
        <v>भोजन ने इसे छोड़ना मुश्किल बना दिया</v>
      </c>
    </row>
    <row r="8678">
      <c r="A8678" s="1" t="s">
        <v>356</v>
      </c>
      <c r="B8678" s="2" t="str">
        <f>IFERROR(__xludf.DUMMYFUNCTION("GOOGLETRANSLATE(A8678,""en"",""hi"")"),"अभिनेता प्रीमियर पर आता है।")</f>
        <v>अभिनेता प्रीमियर पर आता है।</v>
      </c>
    </row>
    <row r="8679">
      <c r="A8679" s="1" t="s">
        <v>8519</v>
      </c>
      <c r="B8679" s="2" t="str">
        <f>IFERROR(__xludf.DUMMYFUNCTION("GOOGLETRANSLATE(A8679,""en"",""hi"")"),"ए: पाठ की सामान्य सामग्री की समझ का प्रदर्शन करेगा।")</f>
        <v>ए: पाठ की सामान्य सामग्री की समझ का प्रदर्शन करेगा।</v>
      </c>
    </row>
    <row r="8680">
      <c r="A8680" s="1" t="s">
        <v>8520</v>
      </c>
      <c r="B8680" s="2" t="str">
        <f>IFERROR(__xludf.DUMMYFUNCTION("GOOGLETRANSLATE(A8680,""en"",""hi"")"),"चित्रकारी कलाकार एक चित्रकार था जो अपने भव्य, व्यापक परिदृश्य के लिए जाना जाता है।")</f>
        <v>चित्रकारी कलाकार एक चित्रकार था जो अपने भव्य, व्यापक परिदृश्य के लिए जाना जाता है।</v>
      </c>
    </row>
    <row r="8681">
      <c r="A8681" s="1" t="s">
        <v>8521</v>
      </c>
      <c r="B8681" s="2" t="str">
        <f>IFERROR(__xludf.DUMMYFUNCTION("GOOGLETRANSLATE(A8681,""en"",""hi"")"),"एक प्यारी छोटी लड़की और बैंगनी फूल का फूलदान")</f>
        <v>एक प्यारी छोटी लड़की और बैंगनी फूल का फूलदान</v>
      </c>
    </row>
    <row r="8682">
      <c r="A8682" s="1" t="s">
        <v>8522</v>
      </c>
      <c r="B8682" s="2" t="str">
        <f>IFERROR(__xludf.DUMMYFUNCTION("GOOGLETRANSLATE(A8682,""en"",""hi"")"),"आईसी के रूप में सूचीबद्ध सितारों की जोड़ी के पास क्षेत्र की छवि")</f>
        <v>आईसी के रूप में सूचीबद्ध सितारों की जोड़ी के पास क्षेत्र की छवि</v>
      </c>
    </row>
    <row r="8683">
      <c r="A8683" s="1" t="s">
        <v>8523</v>
      </c>
      <c r="B8683" s="2" t="str">
        <f>IFERROR(__xludf.DUMMYFUNCTION("GOOGLETRANSLATE(A8683,""en"",""hi"")"),"बिना पत्तियों के मृत पेड़")</f>
        <v>बिना पत्तियों के मृत पेड़</v>
      </c>
    </row>
    <row r="8684">
      <c r="A8684" s="1" t="s">
        <v>8524</v>
      </c>
      <c r="B8684" s="2" t="str">
        <f>IFERROR(__xludf.DUMMYFUNCTION("GOOGLETRANSLATE(A8684,""en"",""hi"")"),"पॉप कलाकार अपने प्रेमी के साथ देखा जाता है")</f>
        <v>पॉप कलाकार अपने प्रेमी के साथ देखा जाता है</v>
      </c>
    </row>
    <row r="8685">
      <c r="A8685" s="1" t="s">
        <v>8525</v>
      </c>
      <c r="B8685" s="2" t="str">
        <f>IFERROR(__xludf.DUMMYFUNCTION("GOOGLETRANSLATE(A8685,""en"",""hi"")"),"जहां - धुंधला पृष्ठभूमि अवधारणा पर एक बटन दबाकर हाथ।")</f>
        <v>जहां - धुंधला पृष्ठभूमि अवधारणा पर एक बटन दबाकर हाथ।</v>
      </c>
    </row>
    <row r="8686">
      <c r="A8686" s="1" t="s">
        <v>8526</v>
      </c>
      <c r="B8686" s="2" t="str">
        <f>IFERROR(__xludf.DUMMYFUNCTION("GOOGLETRANSLATE(A8686,""en"",""hi"")"),"इस प्रकार का फ़ॉन्ट इस परियोजना के लिए मुझसे अपील कर रहा है, और मुझे अभी भी पता लगाना है कि क्यों।")</f>
        <v>इस प्रकार का फ़ॉन्ट इस परियोजना के लिए मुझसे अपील कर रहा है, और मुझे अभी भी पता लगाना है कि क्यों।</v>
      </c>
    </row>
    <row r="8687">
      <c r="A8687" s="1" t="s">
        <v>8527</v>
      </c>
      <c r="B8687" s="2" t="str">
        <f>IFERROR(__xludf.DUMMYFUNCTION("GOOGLETRANSLATE(A8687,""en"",""hi"")"),"आप से फिल्म में मिलते हैं ।")</f>
        <v>आप से फिल्म में मिलते हैं ।</v>
      </c>
    </row>
    <row r="8688">
      <c r="A8688" s="1" t="s">
        <v>8528</v>
      </c>
      <c r="B8688" s="2" t="str">
        <f>IFERROR(__xludf.DUMMYFUNCTION("GOOGLETRANSLATE(A8688,""en"",""hi"")"),"क्षेत्र में वर्षावन के माध्यम से ब्रिज काटने लटका")</f>
        <v>क्षेत्र में वर्षावन के माध्यम से ब्रिज काटने लटका</v>
      </c>
    </row>
    <row r="8689">
      <c r="A8689" s="1" t="s">
        <v>8529</v>
      </c>
      <c r="B8689" s="2" t="str">
        <f>IFERROR(__xludf.DUMMYFUNCTION("GOOGLETRANSLATE(A8689,""en"",""hi"")"),"गायक एक इलेक्ट्रिक ब्लू गाउन में सनसनीखेज लग रहा था")</f>
        <v>गायक एक इलेक्ट्रिक ब्लू गाउन में सनसनीखेज लग रहा था</v>
      </c>
    </row>
    <row r="8690">
      <c r="A8690" s="1" t="s">
        <v>8530</v>
      </c>
      <c r="B8690" s="2" t="str">
        <f>IFERROR(__xludf.DUMMYFUNCTION("GOOGLETRANSLATE(A8690,""en"",""hi"")"),"समुद्र द्वारा सुंदर शहर।")</f>
        <v>समुद्र द्वारा सुंदर शहर।</v>
      </c>
    </row>
    <row r="8691">
      <c r="A8691" s="1" t="s">
        <v>8531</v>
      </c>
      <c r="B8691" s="2" t="str">
        <f>IFERROR(__xludf.DUMMYFUNCTION("GOOGLETRANSLATE(A8691,""en"",""hi"")"),"हमने अपने नए टाइल फर्श पर कोई खर्च नहीं किया - हमारे नवीनीकरण का एकमात्र हिस्सा जहां हमने नोट किया।")</f>
        <v>हमने अपने नए टाइल फर्श पर कोई खर्च नहीं किया - हमारे नवीनीकरण का एकमात्र हिस्सा जहां हमने नोट किया।</v>
      </c>
    </row>
    <row r="8692">
      <c r="A8692" s="1" t="s">
        <v>8532</v>
      </c>
      <c r="B8692" s="2" t="str">
        <f>IFERROR(__xludf.DUMMYFUNCTION("GOOGLETRANSLATE(A8692,""en"",""hi"")"),"फिल्म निदेशक विश्व प्रीमियर में भाग लेता है")</f>
        <v>फिल्म निदेशक विश्व प्रीमियर में भाग लेता है</v>
      </c>
    </row>
    <row r="8693">
      <c r="A8693" s="1" t="s">
        <v>8533</v>
      </c>
      <c r="B8693" s="2" t="str">
        <f>IFERROR(__xludf.DUMMYFUNCTION("GOOGLETRANSLATE(A8693,""en"",""hi"")"),"केक मैंने एक बच्चे के स्नान के लिए बनाया!")</f>
        <v>केक मैंने एक बच्चे के स्नान के लिए बनाया!</v>
      </c>
    </row>
    <row r="8694">
      <c r="A8694" s="1" t="s">
        <v>356</v>
      </c>
      <c r="B8694" s="2" t="str">
        <f>IFERROR(__xludf.DUMMYFUNCTION("GOOGLETRANSLATE(A8694,""en"",""hi"")"),"अभिनेता प्रीमियर पर आता है।")</f>
        <v>अभिनेता प्रीमियर पर आता है।</v>
      </c>
    </row>
    <row r="8695">
      <c r="A8695" s="1" t="s">
        <v>8534</v>
      </c>
      <c r="B8695" s="2" t="str">
        <f>IFERROR(__xludf.DUMMYFUNCTION("GOOGLETRANSLATE(A8695,""en"",""hi"")"),"एक बच्चे से लक्षण: बचपन की दुर्लभ छवियां")</f>
        <v>एक बच्चे से लक्षण: बचपन की दुर्लभ छवियां</v>
      </c>
    </row>
    <row r="8696">
      <c r="A8696" s="1" t="s">
        <v>8535</v>
      </c>
      <c r="B8696" s="2" t="str">
        <f>IFERROR(__xludf.DUMMYFUNCTION("GOOGLETRANSLATE(A8696,""en"",""hi"")"),"धार्मिक अभ्यास के लिए समर्पित पूजा का हिंदू स्थान")</f>
        <v>धार्मिक अभ्यास के लिए समर्पित पूजा का हिंदू स्थान</v>
      </c>
    </row>
    <row r="8697">
      <c r="A8697" s="1" t="s">
        <v>8536</v>
      </c>
      <c r="B8697" s="2" t="str">
        <f>IFERROR(__xludf.DUMMYFUNCTION("GOOGLETRANSLATE(A8697,""en"",""hi"")"),"अभिनेता खराब रिसेप्शन का बचाव करता है")</f>
        <v>अभिनेता खराब रिसेप्शन का बचाव करता है</v>
      </c>
    </row>
    <row r="8698">
      <c r="A8698" s="1" t="s">
        <v>8537</v>
      </c>
      <c r="B8698" s="2" t="str">
        <f>IFERROR(__xludf.DUMMYFUNCTION("GOOGLETRANSLATE(A8698,""en"",""hi"")"),"उंगलियों के साथ हाथों का एक उदाहरण अलग हो गया।")</f>
        <v>उंगलियों के साथ हाथों का एक उदाहरण अलग हो गया।</v>
      </c>
    </row>
    <row r="8699">
      <c r="A8699" s="1" t="s">
        <v>8538</v>
      </c>
      <c r="B8699" s="2" t="str">
        <f>IFERROR(__xludf.DUMMYFUNCTION("GOOGLETRANSLATE(A8699,""en"",""hi"")"),"फुटबॉल टीम के लिए सभी बिंदुओं को सुरक्षित करने के बाद व्यक्ति फुटबॉल खिलाड़ी द्वारा बधाई दी गई है।")</f>
        <v>फुटबॉल टीम के लिए सभी बिंदुओं को सुरक्षित करने के बाद व्यक्ति फुटबॉल खिलाड़ी द्वारा बधाई दी गई है।</v>
      </c>
    </row>
    <row r="8700">
      <c r="A8700" s="1" t="s">
        <v>8539</v>
      </c>
      <c r="B8700" s="2" t="str">
        <f>IFERROR(__xludf.DUMMYFUNCTION("GOOGLETRANSLATE(A8700,""en"",""hi"")"),"सशस्त्र बल द्वारा माउंटेन पथ")</f>
        <v>सशस्त्र बल द्वारा माउंटेन पथ</v>
      </c>
    </row>
    <row r="8701">
      <c r="A8701" s="1" t="s">
        <v>8540</v>
      </c>
      <c r="B8701" s="2" t="str">
        <f>IFERROR(__xludf.DUMMYFUNCTION("GOOGLETRANSLATE(A8701,""en"",""hi"")"),"~ क्रिसमस एक मोजा है जो शर्करा भलाई के साथ भरा हुआ है ... कॉमेडियन")</f>
        <v>~ क्रिसमस एक मोजा है जो शर्करा भलाई के साथ भरा हुआ है ... कॉमेडियन</v>
      </c>
    </row>
    <row r="8702">
      <c r="A8702" s="1" t="s">
        <v>8541</v>
      </c>
      <c r="B8702" s="2" t="str">
        <f>IFERROR(__xludf.DUMMYFUNCTION("GOOGLETRANSLATE(A8702,""en"",""hi"")"),"वसंत गर्मी के दौरान एक मॉडल शो में रनवे चलता है")</f>
        <v>वसंत गर्मी के दौरान एक मॉडल शो में रनवे चलता है</v>
      </c>
    </row>
    <row r="8703">
      <c r="A8703" s="1" t="s">
        <v>8542</v>
      </c>
      <c r="B8703" s="2" t="str">
        <f>IFERROR(__xludf.DUMMYFUNCTION("GOOGLETRANSLATE(A8703,""en"",""hi"")"),"पूजा और एक शहर की बौद्ध स्थान की रक्षा करने वाले पांच प्रमुख नागिन")</f>
        <v>पूजा और एक शहर की बौद्ध स्थान की रक्षा करने वाले पांच प्रमुख नागिन</v>
      </c>
    </row>
    <row r="8704">
      <c r="A8704" s="1" t="s">
        <v>8543</v>
      </c>
      <c r="B8704" s="2" t="str">
        <f>IFERROR(__xludf.DUMMYFUNCTION("GOOGLETRANSLATE(A8704,""en"",""hi"")"),"चुकंदर, feta और अखरोट का एक सरल, मौसमी सलाद।")</f>
        <v>चुकंदर, feta और अखरोट का एक सरल, मौसमी सलाद।</v>
      </c>
    </row>
    <row r="8705">
      <c r="A8705" s="1" t="s">
        <v>8544</v>
      </c>
      <c r="B8705" s="2" t="str">
        <f>IFERROR(__xludf.DUMMYFUNCTION("GOOGLETRANSLATE(A8705,""en"",""hi"")"),"ओलंपिक एथलीट ने एक घटना के दौरान अपने घोड़े की सवारी की")</f>
        <v>ओलंपिक एथलीट ने एक घटना के दौरान अपने घोड़े की सवारी की</v>
      </c>
    </row>
    <row r="8706">
      <c r="A8706" s="1" t="s">
        <v>8545</v>
      </c>
      <c r="B8706" s="2" t="str">
        <f>IFERROR(__xludf.DUMMYFUNCTION("GOOGLETRANSLATE(A8706,""en"",""hi"")"),"एक कलाकार एक गिटार रखता है और एक माइक्रोफोन में गाता है।")</f>
        <v>एक कलाकार एक गिटार रखता है और एक माइक्रोफोन में गाता है।</v>
      </c>
    </row>
    <row r="8707">
      <c r="A8707" s="1" t="s">
        <v>8546</v>
      </c>
      <c r="B8707" s="2" t="str">
        <f>IFERROR(__xludf.DUMMYFUNCTION("GOOGLETRANSLATE(A8707,""en"",""hi"")"),"एक घोड़े के चारों ओर उड़ान - फिल्म प्रारूप में हवाई शॉट")</f>
        <v>एक घोड़े के चारों ओर उड़ान - फिल्म प्रारूप में हवाई शॉट</v>
      </c>
    </row>
    <row r="8708">
      <c r="A8708" s="1" t="s">
        <v>8547</v>
      </c>
      <c r="B8708" s="2" t="str">
        <f>IFERROR(__xludf.DUMMYFUNCTION("GOOGLETRANSLATE(A8708,""en"",""hi"")"),"निर्देशित - मिसाइल विध्वंसक विमान वाहक के साथ चल रहा है")</f>
        <v>निर्देशित - मिसाइल विध्वंसक विमान वाहक के साथ चल रहा है</v>
      </c>
    </row>
    <row r="8709">
      <c r="A8709" s="1" t="s">
        <v>8548</v>
      </c>
      <c r="B8709" s="2" t="str">
        <f>IFERROR(__xludf.DUMMYFUNCTION("GOOGLETRANSLATE(A8709,""en"",""hi"")"),"पेड़ स्टंप से बना एक मेज पर पत्रिकाओं का ढेर")</f>
        <v>पेड़ स्टंप से बना एक मेज पर पत्रिकाओं का ढेर</v>
      </c>
    </row>
    <row r="8710">
      <c r="A8710" s="1" t="s">
        <v>8549</v>
      </c>
      <c r="B8710" s="2" t="str">
        <f>IFERROR(__xludf.DUMMYFUNCTION("GOOGLETRANSLATE(A8710,""en"",""hi"")"),"अभिनेता अमेरिकी राज्य को दुनिया को बदलने वाले युवा लोगों का जश्न मनाने के लिए भाग लेता है")</f>
        <v>अभिनेता अमेरिकी राज्य को दुनिया को बदलने वाले युवा लोगों का जश्न मनाने के लिए भाग लेता है</v>
      </c>
    </row>
    <row r="8711">
      <c r="A8711" s="1" t="s">
        <v>8550</v>
      </c>
      <c r="B8711" s="2" t="str">
        <f>IFERROR(__xludf.DUMMYFUNCTION("GOOGLETRANSLATE(A8711,""en"",""hi"")"),"मूर्तिकार ने छोटा किया कि यह एक प्रसिद्ध स्मारक है")</f>
        <v>मूर्तिकार ने छोटा किया कि यह एक प्रसिद्ध स्मारक है</v>
      </c>
    </row>
    <row r="8712">
      <c r="A8712" s="1" t="s">
        <v>8551</v>
      </c>
      <c r="B8712" s="2" t="str">
        <f>IFERROR(__xludf.DUMMYFUNCTION("GOOGLETRANSLATE(A8712,""en"",""hi"")"),"छोटे लड़के सूर्यास्त, धीमी गति पर साबुन बुलबुले के साथ खेल रहे हैं")</f>
        <v>छोटे लड़के सूर्यास्त, धीमी गति पर साबुन बुलबुले के साथ खेल रहे हैं</v>
      </c>
    </row>
    <row r="8713">
      <c r="A8713" s="1" t="s">
        <v>8552</v>
      </c>
      <c r="B8713" s="2" t="str">
        <f>IFERROR(__xludf.DUMMYFUNCTION("GOOGLETRANSLATE(A8713,""en"",""hi"")"),"सभी समाप्त हो गए और किताबों से भरे हुए।")</f>
        <v>सभी समाप्त हो गए और किताबों से भरे हुए।</v>
      </c>
    </row>
    <row r="8714">
      <c r="A8714" s="1" t="s">
        <v>8553</v>
      </c>
      <c r="B8714" s="2" t="str">
        <f>IFERROR(__xludf.DUMMYFUNCTION("GOOGLETRANSLATE(A8714,""en"",""hi"")"),"फोटो: इलेक्ट्रिकल इंजीनियर की कब्र")</f>
        <v>फोटो: इलेक्ट्रिकल इंजीनियर की कब्र</v>
      </c>
    </row>
    <row r="8715">
      <c r="A8715" s="1" t="s">
        <v>8554</v>
      </c>
      <c r="B8715" s="2" t="str">
        <f>IFERROR(__xludf.DUMMYFUNCTION("GOOGLETRANSLATE(A8715,""en"",""hi"")"),"शेफ की टोपी, पैन और पाक कला स्पून के साथ नारंगी कार्टून चरित्र सफेद पृष्ठभूमि पर चलता है")</f>
        <v>शेफ की टोपी, पैन और पाक कला स्पून के साथ नारंगी कार्टून चरित्र सफेद पृष्ठभूमि पर चलता है</v>
      </c>
    </row>
    <row r="8716">
      <c r="A8716" s="1" t="s">
        <v>8555</v>
      </c>
      <c r="B8716" s="2" t="str">
        <f>IFERROR(__xludf.DUMMYFUNCTION("GOOGLETRANSLATE(A8716,""en"",""hi"")"),"शॉवर के साथ लॉफ्ट में बाथरूम।")</f>
        <v>शॉवर के साथ लॉफ्ट में बाथरूम।</v>
      </c>
    </row>
    <row r="8717">
      <c r="A8717" s="1" t="s">
        <v>8556</v>
      </c>
      <c r="B8717" s="2" t="str">
        <f>IFERROR(__xludf.DUMMYFUNCTION("GOOGLETRANSLATE(A8717,""en"",""hi"")"),"शहर में रात में एक फ्लाईओवर क्रॉसिंग रोड पर कार यातायात")</f>
        <v>शहर में रात में एक फ्लाईओवर क्रॉसिंग रोड पर कार यातायात</v>
      </c>
    </row>
    <row r="8718">
      <c r="A8718" s="1" t="s">
        <v>8557</v>
      </c>
      <c r="B8718" s="2" t="str">
        <f>IFERROR(__xludf.DUMMYFUNCTION("GOOGLETRANSLATE(A8718,""en"",""hi"")"),"शहद या संपर्कों के बिना अपनी आंखों का रंग बदलें ... हमेशा के लिए!")</f>
        <v>शहद या संपर्कों के बिना अपनी आंखों का रंग बदलें ... हमेशा के लिए!</v>
      </c>
    </row>
    <row r="8719">
      <c r="A8719" s="1" t="s">
        <v>8558</v>
      </c>
      <c r="B8719" s="2" t="str">
        <f>IFERROR(__xludf.DUMMYFUNCTION("GOOGLETRANSLATE(A8719,""en"",""hi"")"),"अभिनेता प्रीमियर पर मेल खाने वाले नीले कपड़े पहनते हैं")</f>
        <v>अभिनेता प्रीमियर पर मेल खाने वाले नीले कपड़े पहनते हैं</v>
      </c>
    </row>
    <row r="8720">
      <c r="A8720" s="1" t="s">
        <v>8559</v>
      </c>
      <c r="B8720" s="2" t="str">
        <f>IFERROR(__xludf.DUMMYFUNCTION("GOOGLETRANSLATE(A8720,""en"",""hi"")"),"कपकेक ... निश्चित रूप से वान ना दो को दूसरे जन्मदिन के लिए कुछ बना दिया!")</f>
        <v>कपकेक ... निश्चित रूप से वान ना दो को दूसरे जन्मदिन के लिए कुछ बना दिया!</v>
      </c>
    </row>
    <row r="8721">
      <c r="A8721" s="1" t="s">
        <v>8560</v>
      </c>
      <c r="B8721" s="2" t="str">
        <f>IFERROR(__xludf.DUMMYFUNCTION("GOOGLETRANSLATE(A8721,""en"",""hi"")"),"युवा लड़का एक आवर्धक ग्लास पकड़कर उसकी आंख तक")</f>
        <v>युवा लड़का एक आवर्धक ग्लास पकड़कर उसकी आंख तक</v>
      </c>
    </row>
    <row r="8722">
      <c r="A8722" s="1" t="s">
        <v>8561</v>
      </c>
      <c r="B8722" s="2" t="str">
        <f>IFERROR(__xludf.DUMMYFUNCTION("GOOGLETRANSLATE(A8722,""en"",""hi"")"),"विले की ऊंचाई: एक बहुत ही सार्वजनिक 360 था जब उसने शेडमाइड जानवरों की सुंदरता की घोषणा की ... फैशन में")</f>
        <v>विले की ऊंचाई: एक बहुत ही सार्वजनिक 360 था जब उसने शेडमाइड जानवरों की सुंदरता की घोषणा की ... फैशन में</v>
      </c>
    </row>
    <row r="8723">
      <c r="A8723" s="1" t="s">
        <v>8562</v>
      </c>
      <c r="B8723" s="2" t="str">
        <f>IFERROR(__xludf.DUMMYFUNCTION("GOOGLETRANSLATE(A8723,""en"",""hi"")"),"नाटक फिल्म के लिए पोस्टर कला।")</f>
        <v>नाटक फिल्म के लिए पोस्टर कला।</v>
      </c>
    </row>
    <row r="8724">
      <c r="A8724" s="1" t="s">
        <v>8563</v>
      </c>
      <c r="B8724" s="2" t="str">
        <f>IFERROR(__xludf.DUMMYFUNCTION("GOOGLETRANSLATE(A8724,""en"",""hi"")"),"पिता और बेटे सूर्यास्त में समुद्र तट पर मस्ती करते हैं, पिता ने युवा लड़के को हवा में फेंक दिया")</f>
        <v>पिता और बेटे सूर्यास्त में समुद्र तट पर मस्ती करते हैं, पिता ने युवा लड़के को हवा में फेंक दिया</v>
      </c>
    </row>
    <row r="8725">
      <c r="A8725" s="1" t="s">
        <v>8564</v>
      </c>
      <c r="B8725" s="2" t="str">
        <f>IFERROR(__xludf.DUMMYFUNCTION("GOOGLETRANSLATE(A8725,""en"",""hi"")"),"अपनी 15 वीं शादी की सालगिरह पर समुद्र तट पर पति और पत्नी चलते हुए और हंसते हुए")</f>
        <v>अपनी 15 वीं शादी की सालगिरह पर समुद्र तट पर पति और पत्नी चलते हुए और हंसते हुए</v>
      </c>
    </row>
    <row r="8726">
      <c r="A8726" s="1" t="s">
        <v>8565</v>
      </c>
      <c r="B8726" s="2" t="str">
        <f>IFERROR(__xludf.DUMMYFUNCTION("GOOGLETRANSLATE(A8726,""en"",""hi"")"),"पुराने बंदरगाह पर पूर्ण चंद्रमा")</f>
        <v>पुराने बंदरगाह पर पूर्ण चंद्रमा</v>
      </c>
    </row>
    <row r="8727">
      <c r="A8727" s="1" t="s">
        <v>8566</v>
      </c>
      <c r="B8727" s="2" t="str">
        <f>IFERROR(__xludf.DUMMYFUNCTION("GOOGLETRANSLATE(A8727,""en"",""hi"")"),"चित्रित चेहरे के साथ पुरुष कलाकार और घटना के दौरान उच्च सड़क पर एक बेरेट पहने हुए")</f>
        <v>चित्रित चेहरे के साथ पुरुष कलाकार और घटना के दौरान उच्च सड़क पर एक बेरेट पहने हुए</v>
      </c>
    </row>
    <row r="8728">
      <c r="A8728" s="1" t="s">
        <v>8567</v>
      </c>
      <c r="B8728" s="2" t="str">
        <f>IFERROR(__xludf.DUMMYFUNCTION("GOOGLETRANSLATE(A8728,""en"",""hi"")"),"नाम और मानचित्र वेक्टर इलस्ट्रेशन वेक्टर के साथ रबर स्टैम्प")</f>
        <v>नाम और मानचित्र वेक्टर इलस्ट्रेशन वेक्टर के साथ रबर स्टैम्प</v>
      </c>
    </row>
    <row r="8729">
      <c r="A8729" s="1" t="s">
        <v>8568</v>
      </c>
      <c r="B8729" s="2" t="str">
        <f>IFERROR(__xludf.DUMMYFUNCTION("GOOGLETRANSLATE(A8729,""en"",""hi"")"),"क्षुद्रग्रह के लिए छवि परिणाम बक्सिंग बैल")</f>
        <v>क्षुद्रग्रह के लिए छवि परिणाम बक्सिंग बैल</v>
      </c>
    </row>
    <row r="8730">
      <c r="A8730" s="1" t="s">
        <v>8569</v>
      </c>
      <c r="B8730" s="2" t="str">
        <f>IFERROR(__xludf.DUMMYFUNCTION("GOOGLETRANSLATE(A8730,""en"",""hi"")"),"दुनिया में फिल्मांकन स्थान कनेक्टिंग")</f>
        <v>दुनिया में फिल्मांकन स्थान कनेक्टिंग</v>
      </c>
    </row>
    <row r="8731">
      <c r="A8731" s="1" t="s">
        <v>8570</v>
      </c>
      <c r="B8731" s="2" t="str">
        <f>IFERROR(__xludf.DUMMYFUNCTION("GOOGLETRANSLATE(A8731,""en"",""hi"")"),"इस शहर में अपराध इतना बुरा है कि यहां तक ​​कि चोर भी पुलिस कारों से टायर चुरा रहे हैं।")</f>
        <v>इस शहर में अपराध इतना बुरा है कि यहां तक ​​कि चोर भी पुलिस कारों से टायर चुरा रहे हैं।</v>
      </c>
    </row>
    <row r="8732">
      <c r="A8732" s="1" t="s">
        <v>8571</v>
      </c>
      <c r="B8732" s="2" t="str">
        <f>IFERROR(__xludf.DUMMYFUNCTION("GOOGLETRANSLATE(A8732,""en"",""hi"")"),"उन होटलों की तरह की तरह जहां लॉबी था और यह एक उच्च छत के साथ एक बड़े कमरे में खोला गया")</f>
        <v>उन होटलों की तरह की तरह जहां लॉबी था और यह एक उच्च छत के साथ एक बड़े कमरे में खोला गया</v>
      </c>
    </row>
    <row r="8733">
      <c r="A8733" s="1" t="s">
        <v>8572</v>
      </c>
      <c r="B8733" s="2" t="str">
        <f>IFERROR(__xludf.DUMMYFUNCTION("GOOGLETRANSLATE(A8733,""en"",""hi"")"),"पुरस्कार के विजेता - चित्रों में")</f>
        <v>पुरस्कार के विजेता - चित्रों में</v>
      </c>
    </row>
    <row r="8734">
      <c r="A8734" s="1" t="s">
        <v>8573</v>
      </c>
      <c r="B8734" s="2" t="str">
        <f>IFERROR(__xludf.DUMMYFUNCTION("GOOGLETRANSLATE(A8734,""en"",""hi"")"),"बड़े चट्टानों के बीच एक चट्टान पर भेड़।")</f>
        <v>बड़े चट्टानों के बीच एक चट्टान पर भेड़।</v>
      </c>
    </row>
    <row r="8735">
      <c r="A8735" s="1" t="s">
        <v>8574</v>
      </c>
      <c r="B8735" s="2" t="str">
        <f>IFERROR(__xludf.DUMMYFUNCTION("GOOGLETRANSLATE(A8735,""en"",""hi"")"),"समुद्र तट पर उसके शरीर को खींचने वाली 4K प्रारूप महिला में")</f>
        <v>समुद्र तट पर उसके शरीर को खींचने वाली 4K प्रारूप महिला में</v>
      </c>
    </row>
    <row r="8736">
      <c r="A8736" s="1" t="s">
        <v>8575</v>
      </c>
      <c r="B8736" s="2" t="str">
        <f>IFERROR(__xludf.DUMMYFUNCTION("GOOGLETRANSLATE(A8736,""en"",""hi"")"),"एथलीट अपने पुरुषों के एकल क्वार्टर - फाइनल मैच, प्रांत के दौरान ओलंपिक एथलीट के खिलाफ वापसी हिट करता है।")</f>
        <v>एथलीट अपने पुरुषों के एकल क्वार्टर - फाइनल मैच, प्रांत के दौरान ओलंपिक एथलीट के खिलाफ वापसी हिट करता है।</v>
      </c>
    </row>
    <row r="8737">
      <c r="A8737" s="1" t="s">
        <v>8576</v>
      </c>
      <c r="B8737" s="2" t="str">
        <f>IFERROR(__xludf.DUMMYFUNCTION("GOOGLETRANSLATE(A8737,""en"",""hi"")"),"नया साल मुबारक हो - पृष्ठभूमि पर अलग-अलग अवकाश सुलेख वाक्यांश।")</f>
        <v>नया साल मुबारक हो - पृष्ठभूमि पर अलग-अलग अवकाश सुलेख वाक्यांश।</v>
      </c>
    </row>
    <row r="8738">
      <c r="A8738" s="1" t="s">
        <v>8577</v>
      </c>
      <c r="B8738" s="2" t="str">
        <f>IFERROR(__xludf.DUMMYFUNCTION("GOOGLETRANSLATE(A8738,""en"",""hi"")"),"एक अलार्म घड़ी बंद बिस्तर में कुत्ता")</f>
        <v>एक अलार्म घड़ी बंद बिस्तर में कुत्ता</v>
      </c>
    </row>
    <row r="8739">
      <c r="A8739" s="1" t="s">
        <v>8578</v>
      </c>
      <c r="B8739" s="2" t="str">
        <f>IFERROR(__xludf.DUMMYFUNCTION("GOOGLETRANSLATE(A8739,""en"",""hi"")"),"युवा मगरमच्छ कैमरे को देख रहा है")</f>
        <v>युवा मगरमच्छ कैमरे को देख रहा है</v>
      </c>
    </row>
    <row r="8740">
      <c r="A8740" s="1" t="s">
        <v>8579</v>
      </c>
      <c r="B8740" s="2" t="str">
        <f>IFERROR(__xludf.DUMMYFUNCTION("GOOGLETRANSLATE(A8740,""en"",""hi"")"),"पानी से समुद्र तट पर कैंपिंग को कुछ भी नहीं ... सिवाय इसके कि अगर पानी तैरने के लिए पर्याप्त गर्म था;)")</f>
        <v>पानी से समुद्र तट पर कैंपिंग को कुछ भी नहीं ... सिवाय इसके कि अगर पानी तैरने के लिए पर्याप्त गर्म था;)</v>
      </c>
    </row>
    <row r="8741">
      <c r="A8741" s="1" t="s">
        <v>8580</v>
      </c>
      <c r="B8741" s="2" t="str">
        <f>IFERROR(__xludf.DUMMYFUNCTION("GOOGLETRANSLATE(A8741,""en"",""hi"")"),"कला और मनका तम्बू।")</f>
        <v>कला और मनका तम्बू।</v>
      </c>
    </row>
    <row r="8742">
      <c r="A8742" s="1" t="s">
        <v>8581</v>
      </c>
      <c r="B8742" s="2" t="str">
        <f>IFERROR(__xludf.DUMMYFUNCTION("GOOGLETRANSLATE(A8742,""en"",""hi"")"),"केंद्रीय कट 6x4 मिमी के साथ व्यक्तिगत रूप से फ़ाइलों की अंगूठी")</f>
        <v>केंद्रीय कट 6x4 मिमी के साथ व्यक्तिगत रूप से फ़ाइलों की अंगूठी</v>
      </c>
    </row>
    <row r="8743">
      <c r="A8743" s="1" t="s">
        <v>8582</v>
      </c>
      <c r="B8743" s="2" t="str">
        <f>IFERROR(__xludf.DUMMYFUNCTION("GOOGLETRANSLATE(A8743,""en"",""hi"")"),"सूप एक एपेटाइज़र के लिए एक कोशिश की और सही विकल्प है")</f>
        <v>सूप एक एपेटाइज़र के लिए एक कोशिश की और सही विकल्प है</v>
      </c>
    </row>
    <row r="8744">
      <c r="A8744" s="1" t="s">
        <v>8583</v>
      </c>
      <c r="B8744" s="2" t="str">
        <f>IFERROR(__xludf.DUMMYFUNCTION("GOOGLETRANSLATE(A8744,""en"",""hi"")"),"एक सफेद पृष्ठभूमि पर काली टोपी")</f>
        <v>एक सफेद पृष्ठभूमि पर काली टोपी</v>
      </c>
    </row>
    <row r="8745">
      <c r="A8745" s="1" t="s">
        <v>8584</v>
      </c>
      <c r="B8745" s="2" t="str">
        <f>IFERROR(__xludf.DUMMYFUNCTION("GOOGLETRANSLATE(A8745,""en"",""hi"")"),"मध्ययुगीन घरों और नहरों के प्रसिद्ध शहर का क्लासिक दृश्य")</f>
        <v>मध्ययुगीन घरों और नहरों के प्रसिद्ध शहर का क्लासिक दृश्य</v>
      </c>
    </row>
    <row r="8746">
      <c r="A8746" s="1" t="s">
        <v>8585</v>
      </c>
      <c r="B8746" s="2" t="str">
        <f>IFERROR(__xludf.DUMMYFUNCTION("GOOGLETRANSLATE(A8746,""en"",""hi"")"),"एक व्यक्ति के चेहरे की एक करीबी, कैमरे पर गंभीरता से देख रहे हैं")</f>
        <v>एक व्यक्ति के चेहरे की एक करीबी, कैमरे पर गंभीरता से देख रहे हैं</v>
      </c>
    </row>
    <row r="8747">
      <c r="A8747" s="1" t="s">
        <v>8586</v>
      </c>
      <c r="B8747" s="2" t="str">
        <f>IFERROR(__xludf.DUMMYFUNCTION("GOOGLETRANSLATE(A8747,""en"",""hi"")"),"गैलरी में ये कुत्तों को शराब बनाना चाहिए।")</f>
        <v>गैलरी में ये कुत्तों को शराब बनाना चाहिए।</v>
      </c>
    </row>
    <row r="8748">
      <c r="A8748" s="1" t="s">
        <v>8587</v>
      </c>
      <c r="B8748" s="2" t="str">
        <f>IFERROR(__xludf.DUMMYFUNCTION("GOOGLETRANSLATE(A8748,""en"",""hi"")"),"एक काले रंग की पृष्ठभूमि के खिलाफ ग्रह पृथ्वी।")</f>
        <v>एक काले रंग की पृष्ठभूमि के खिलाफ ग्रह पृथ्वी।</v>
      </c>
    </row>
    <row r="8749">
      <c r="A8749" s="1" t="s">
        <v>8588</v>
      </c>
      <c r="B8749" s="2" t="str">
        <f>IFERROR(__xludf.DUMMYFUNCTION("GOOGLETRANSLATE(A8749,""en"",""hi"")"),"एक वास्तुकार के घर में एक पुनर्निर्मित रसोईघर")</f>
        <v>एक वास्तुकार के घर में एक पुनर्निर्मित रसोईघर</v>
      </c>
    </row>
    <row r="8750">
      <c r="A8750" s="1" t="s">
        <v>8589</v>
      </c>
      <c r="B8750" s="2" t="str">
        <f>IFERROR(__xludf.DUMMYFUNCTION("GOOGLETRANSLATE(A8750,""en"",""hi"")"),"सुबह जल्दी सड़कों")</f>
        <v>सुबह जल्दी सड़कों</v>
      </c>
    </row>
    <row r="8751">
      <c r="A8751" s="1" t="s">
        <v>8590</v>
      </c>
      <c r="B8751" s="2" t="str">
        <f>IFERROR(__xludf.DUMMYFUNCTION("GOOGLETRANSLATE(A8751,""en"",""hi"")"),"हार्ड रॉक कलाकार लाइव प्रदर्शन करता है।")</f>
        <v>हार्ड रॉक कलाकार लाइव प्रदर्शन करता है।</v>
      </c>
    </row>
    <row r="8752">
      <c r="A8752" s="1" t="s">
        <v>8591</v>
      </c>
      <c r="B8752" s="2" t="str">
        <f>IFERROR(__xludf.DUMMYFUNCTION("GOOGLETRANSLATE(A8752,""en"",""hi"")"),"फाइनल में संगीत कलाकार")</f>
        <v>फाइनल में संगीत कलाकार</v>
      </c>
    </row>
    <row r="8753">
      <c r="A8753" s="1" t="s">
        <v>8592</v>
      </c>
      <c r="B8753" s="2" t="str">
        <f>IFERROR(__xludf.DUMMYFUNCTION("GOOGLETRANSLATE(A8753,""en"",""hi"")"),"उत्तर की ओर सड़क नीचे देख रहे हैं")</f>
        <v>उत्तर की ओर सड़क नीचे देख रहे हैं</v>
      </c>
    </row>
    <row r="8754">
      <c r="A8754" s="1" t="s">
        <v>8593</v>
      </c>
      <c r="B8754" s="2" t="str">
        <f>IFERROR(__xludf.DUMMYFUNCTION("GOOGLETRANSLATE(A8754,""en"",""hi"")"),"संपत्ति से एक छोटी पैदल दूरी पर")</f>
        <v>संपत्ति से एक छोटी पैदल दूरी पर</v>
      </c>
    </row>
    <row r="8755">
      <c r="A8755" s="1" t="s">
        <v>8594</v>
      </c>
      <c r="B8755" s="2" t="str">
        <f>IFERROR(__xludf.DUMMYFUNCTION("GOOGLETRANSLATE(A8755,""en"",""hi"")"),"हार्ड रॉक कलाकार का बेसबॉल प्लेयर स्टेज पर करता है")</f>
        <v>हार्ड रॉक कलाकार का बेसबॉल प्लेयर स्टेज पर करता है</v>
      </c>
    </row>
    <row r="8756">
      <c r="A8756" s="1" t="s">
        <v>8595</v>
      </c>
      <c r="B8756" s="2" t="str">
        <f>IFERROR(__xludf.DUMMYFUNCTION("GOOGLETRANSLATE(A8756,""en"",""hi"")"),"मेरे सभी बैग, पैक और जाने के लिए तैयार हैं।")</f>
        <v>मेरे सभी बैग, पैक और जाने के लिए तैयार हैं।</v>
      </c>
    </row>
    <row r="8757">
      <c r="A8757" s="1" t="s">
        <v>8596</v>
      </c>
      <c r="B8757" s="2" t="str">
        <f>IFERROR(__xludf.DUMMYFUNCTION("GOOGLETRANSLATE(A8757,""en"",""hi"")"),"कछुआ और जिराफ।")</f>
        <v>कछुआ और जिराफ।</v>
      </c>
    </row>
    <row r="8758">
      <c r="A8758" s="1" t="s">
        <v>8597</v>
      </c>
      <c r="B8758" s="2" t="str">
        <f>IFERROR(__xludf.DUMMYFUNCTION("GOOGLETRANSLATE(A8758,""en"",""hi"")"),"एक मास - फार्म हाउस में किराए के लिए आवास प्रकार")</f>
        <v>एक मास - फार्म हाउस में किराए के लिए आवास प्रकार</v>
      </c>
    </row>
    <row r="8759">
      <c r="A8759" s="1" t="s">
        <v>8598</v>
      </c>
      <c r="B8759" s="2" t="str">
        <f>IFERROR(__xludf.DUMMYFUNCTION("GOOGLETRANSLATE(A8759,""en"",""hi"")"),"टोपी में बिल्ली बनाओ।")</f>
        <v>टोपी में बिल्ली बनाओ।</v>
      </c>
    </row>
    <row r="8760">
      <c r="A8760" s="1" t="s">
        <v>8599</v>
      </c>
      <c r="B8760" s="2" t="str">
        <f>IFERROR(__xludf.DUMMYFUNCTION("GOOGLETRANSLATE(A8760,""en"",""hi"")"),"स्टाइलिज्ड हाथ खींचे गए पत्तियों से बने पुष्पांजलि के साथ वनस्पति चित्रण।")</f>
        <v>स्टाइलिज्ड हाथ खींचे गए पत्तियों से बने पुष्पांजलि के साथ वनस्पति चित्रण।</v>
      </c>
    </row>
    <row r="8761">
      <c r="A8761" s="1" t="s">
        <v>8600</v>
      </c>
      <c r="B8761" s="2" t="str">
        <f>IFERROR(__xludf.DUMMYFUNCTION("GOOGLETRANSLATE(A8761,""en"",""hi"")"),"पेड़ की रेखा में छिपे हुए आपको इन राजसी जानवरों को खोजने के लिए कड़ी मेहनत की आवश्यकता होगी।")</f>
        <v>पेड़ की रेखा में छिपे हुए आपको इन राजसी जानवरों को खोजने के लिए कड़ी मेहनत की आवश्यकता होगी।</v>
      </c>
    </row>
    <row r="8762">
      <c r="A8762" s="1" t="s">
        <v>8601</v>
      </c>
      <c r="B8762" s="2" t="str">
        <f>IFERROR(__xludf.DUMMYFUNCTION("GOOGLETRANSLATE(A8762,""en"",""hi"")"),"एक छोटे से सेलबोट के झुका हुआ गलीचा")</f>
        <v>एक छोटे से सेलबोट के झुका हुआ गलीचा</v>
      </c>
    </row>
    <row r="8763">
      <c r="A8763" s="1" t="s">
        <v>8602</v>
      </c>
      <c r="B8763" s="2" t="str">
        <f>IFERROR(__xludf.DUMMYFUNCTION("GOOGLETRANSLATE(A8763,""en"",""hi"")"),"चंद्रमा आकाश में सेट")</f>
        <v>चंद्रमा आकाश में सेट</v>
      </c>
    </row>
    <row r="8764">
      <c r="A8764" s="1" t="s">
        <v>8603</v>
      </c>
      <c r="B8764" s="2" t="str">
        <f>IFERROR(__xludf.DUMMYFUNCTION("GOOGLETRANSLATE(A8764,""en"",""hi"")"),"IMPALA एक मध्यम आकार का मृग है")</f>
        <v>IMPALA एक मध्यम आकार का मृग है</v>
      </c>
    </row>
    <row r="8765">
      <c r="A8765" s="1" t="s">
        <v>8604</v>
      </c>
      <c r="B8765" s="2" t="str">
        <f>IFERROR(__xludf.DUMMYFUNCTION("GOOGLETRANSLATE(A8765,""en"",""hi"")"),"प्राकृतिक पृष्ठभूमि के रूप में फसल के बाद पके हुए गेहूं को बंद कर दिया।")</f>
        <v>प्राकृतिक पृष्ठभूमि के रूप में फसल के बाद पके हुए गेहूं को बंद कर दिया।</v>
      </c>
    </row>
    <row r="8766">
      <c r="A8766" s="1" t="s">
        <v>8605</v>
      </c>
      <c r="B8766" s="2" t="str">
        <f>IFERROR(__xludf.DUMMYFUNCTION("GOOGLETRANSLATE(A8766,""en"",""hi"")"),"एक कार्ट पर सवारी करने वाले लोगों के साथ वरिष्ठ व्यक्ति")</f>
        <v>एक कार्ट पर सवारी करने वाले लोगों के साथ वरिष्ठ व्यक्ति</v>
      </c>
    </row>
    <row r="8767">
      <c r="A8767" s="1" t="s">
        <v>8606</v>
      </c>
      <c r="B8767" s="2" t="str">
        <f>IFERROR(__xludf.DUMMYFUNCTION("GOOGLETRANSLATE(A8767,""en"",""hi"")"),"एक सफेद पृष्ठभूमि पर मुद्रा")</f>
        <v>एक सफेद पृष्ठभूमि पर मुद्रा</v>
      </c>
    </row>
    <row r="8768">
      <c r="A8768" s="1" t="s">
        <v>8607</v>
      </c>
      <c r="B8768" s="2" t="str">
        <f>IFERROR(__xludf.DUMMYFUNCTION("GOOGLETRANSLATE(A8768,""en"",""hi"")"),"यह तस्वीर टेकऑफ के बाद ले रही थी।")</f>
        <v>यह तस्वीर टेकऑफ के बाद ले रही थी।</v>
      </c>
    </row>
    <row r="8769">
      <c r="A8769" s="1" t="s">
        <v>8608</v>
      </c>
      <c r="B8769" s="2" t="str">
        <f>IFERROR(__xludf.DUMMYFUNCTION("GOOGLETRANSLATE(A8769,""en"",""hi"")"),"अपने बगीचे में मधुमक्खियों को आकर्षित करने के लिए एक मूल संयंत्र का उपयोग करें")</f>
        <v>अपने बगीचे में मधुमक्खियों को आकर्षित करने के लिए एक मूल संयंत्र का उपयोग करें</v>
      </c>
    </row>
    <row r="8770">
      <c r="A8770" s="1" t="s">
        <v>8609</v>
      </c>
      <c r="B8770" s="2" t="str">
        <f>IFERROR(__xludf.DUMMYFUNCTION("GOOGLETRANSLATE(A8770,""en"",""hi"")"),"रेत समुद्र तट पर एक बोतल में संदेश")</f>
        <v>रेत समुद्र तट पर एक बोतल में संदेश</v>
      </c>
    </row>
    <row r="8771">
      <c r="A8771" s="1" t="s">
        <v>8610</v>
      </c>
      <c r="B8771" s="2" t="str">
        <f>IFERROR(__xludf.DUMMYFUNCTION("GOOGLETRANSLATE(A8771,""en"",""hi"")"),"अभिनेता ने सिनेमेटोग्राफर के साथ घटना में भाग लिया।")</f>
        <v>अभिनेता ने सिनेमेटोग्राफर के साथ घटना में भाग लिया।</v>
      </c>
    </row>
    <row r="8772">
      <c r="A8772" s="1" t="s">
        <v>8611</v>
      </c>
      <c r="B8772" s="2" t="str">
        <f>IFERROR(__xludf.DUMMYFUNCTION("GOOGLETRANSLATE(A8772,""en"",""hi"")"),"फुटबॉल खिलाड़ी, रविवार को फुटबॉल टीम के खिलाफ फुटबॉल टीम के लिए गेंद को हड़ताली, लिंक किया गया है")</f>
        <v>फुटबॉल खिलाड़ी, रविवार को फुटबॉल टीम के खिलाफ फुटबॉल टीम के लिए गेंद को हड़ताली, लिंक किया गया है</v>
      </c>
    </row>
    <row r="8773">
      <c r="A8773" s="1" t="s">
        <v>8612</v>
      </c>
      <c r="B8773" s="2" t="str">
        <f>IFERROR(__xludf.DUMMYFUNCTION("GOOGLETRANSLATE(A8773,""en"",""hi"")"),"तूफान के आसन्न आगमन को संकेत देने के लिए एक सुंदर आकाश।")</f>
        <v>तूफान के आसन्न आगमन को संकेत देने के लिए एक सुंदर आकाश।</v>
      </c>
    </row>
    <row r="8774">
      <c r="A8774" s="1" t="s">
        <v>8613</v>
      </c>
      <c r="B8774" s="2" t="str">
        <f>IFERROR(__xludf.DUMMYFUNCTION("GOOGLETRANSLATE(A8774,""en"",""hi"")"),"भोजन एक पक्ष है जिसे आप इतने सारे व्यंजनों के साथ आनंद लेंगे।")</f>
        <v>भोजन एक पक्ष है जिसे आप इतने सारे व्यंजनों के साथ आनंद लेंगे।</v>
      </c>
    </row>
    <row r="8775">
      <c r="A8775" s="1" t="s">
        <v>8614</v>
      </c>
      <c r="B8775" s="2" t="str">
        <f>IFERROR(__xludf.DUMMYFUNCTION("GOOGLETRANSLATE(A8775,""en"",""hi"")"),"एक सफेद पृष्ठभूमि फोटो पर सफेद क्षेत्र अलग प्रस्तुत")</f>
        <v>एक सफेद पृष्ठभूमि फोटो पर सफेद क्षेत्र अलग प्रस्तुत</v>
      </c>
    </row>
    <row r="8776">
      <c r="A8776" s="1" t="s">
        <v>8615</v>
      </c>
      <c r="B8776" s="2" t="str">
        <f>IFERROR(__xludf.DUMMYFUNCTION("GOOGLETRANSLATE(A8776,""en"",""hi"")"),"पैनल पर मूल नया 12x12 इंच का तेल।")</f>
        <v>पैनल पर मूल नया 12x12 इंच का तेल।</v>
      </c>
    </row>
    <row r="8777">
      <c r="A8777" s="1" t="s">
        <v>8616</v>
      </c>
      <c r="B8777" s="2" t="str">
        <f>IFERROR(__xludf.DUMMYFUNCTION("GOOGLETRANSLATE(A8777,""en"",""hi"")"),"प्रगतिशील रॉक कलाकार का व्यक्ति प्रदर्शन करता है")</f>
        <v>प्रगतिशील रॉक कलाकार का व्यक्ति प्रदर्शन करता है</v>
      </c>
    </row>
    <row r="8778">
      <c r="A8778" s="1" t="s">
        <v>8617</v>
      </c>
      <c r="B8778" s="2" t="str">
        <f>IFERROR(__xludf.DUMMYFUNCTION("GOOGLETRANSLATE(A8778,""en"",""hi"")"),"चॉकबोर्ड पर डिजाइन तत्वों के साथ ग्रीष्मकालीन शिविर।")</f>
        <v>चॉकबोर्ड पर डिजाइन तत्वों के साथ ग्रीष्मकालीन शिविर।</v>
      </c>
    </row>
    <row r="8779">
      <c r="A8779" s="1" t="s">
        <v>8618</v>
      </c>
      <c r="B8779" s="2" t="str">
        <f>IFERROR(__xludf.DUMMYFUNCTION("GOOGLETRANSLATE(A8779,""en"",""hi"")"),"व्यक्ति प्रशंसकों के साथ समाप्त होता है क्योंकि वे फुटबॉल टीम के खिलाफ जीत का जश्न मनाते हैं")</f>
        <v>व्यक्ति प्रशंसकों के साथ समाप्त होता है क्योंकि वे फुटबॉल टीम के खिलाफ जीत का जश्न मनाते हैं</v>
      </c>
    </row>
    <row r="8780">
      <c r="A8780" s="1" t="s">
        <v>8619</v>
      </c>
      <c r="B8780" s="2" t="str">
        <f>IFERROR(__xludf.DUMMYFUNCTION("GOOGLETRANSLATE(A8780,""en"",""hi"")"),"हरे ब्लेंडर द्वारा एक फ्लैट पेट के लिए खाद्य पदार्थ")</f>
        <v>हरे ब्लेंडर द्वारा एक फ्लैट पेट के लिए खाद्य पदार्थ</v>
      </c>
    </row>
    <row r="8781">
      <c r="A8781" s="1" t="s">
        <v>8620</v>
      </c>
      <c r="B8781" s="2" t="str">
        <f>IFERROR(__xludf.DUMMYFUNCTION("GOOGLETRANSLATE(A8781,""en"",""hi"")"),"4K वास्तविक समय शॉट, रोमन संरचना के अंदर क्षेत्र")</f>
        <v>4K वास्तविक समय शॉट, रोमन संरचना के अंदर क्षेत्र</v>
      </c>
    </row>
    <row r="8782">
      <c r="A8782" s="1" t="s">
        <v>8621</v>
      </c>
      <c r="B8782" s="2" t="str">
        <f>IFERROR(__xludf.DUMMYFUNCTION("GOOGLETRANSLATE(A8782,""en"",""hi"")"),"बंद - एक उज्ज्वल नारंगी तितलियों के ऊपर एक मॉस से पीने का पानी")</f>
        <v>बंद - एक उज्ज्वल नारंगी तितलियों के ऊपर एक मॉस से पीने का पानी</v>
      </c>
    </row>
    <row r="8783">
      <c r="A8783" s="1" t="s">
        <v>8622</v>
      </c>
      <c r="B8783" s="2" t="str">
        <f>IFERROR(__xludf.DUMMYFUNCTION("GOOGLETRANSLATE(A8783,""en"",""hi"")"),"एक धातु तत्व के साथ सार पृष्ठभूमि का चित्रण।")</f>
        <v>एक धातु तत्व के साथ सार पृष्ठभूमि का चित्रण।</v>
      </c>
    </row>
    <row r="8784">
      <c r="A8784" s="1" t="s">
        <v>8623</v>
      </c>
      <c r="B8784" s="2" t="str">
        <f>IFERROR(__xludf.DUMMYFUNCTION("GOOGLETRANSLATE(A8784,""en"",""hi"")"),"उन सभी कपड़े जिन्हें हमने सजाए जाने से पहले किया था।")</f>
        <v>उन सभी कपड़े जिन्हें हमने सजाए जाने से पहले किया था।</v>
      </c>
    </row>
    <row r="8785">
      <c r="A8785" s="1" t="s">
        <v>8624</v>
      </c>
      <c r="B8785" s="2" t="str">
        <f>IFERROR(__xludf.DUMMYFUNCTION("GOOGLETRANSLATE(A8785,""en"",""hi"")"),"समुद्र तट पर बड़ी चट्टानों में लहरें दुर्घटनाग्रस्त")</f>
        <v>समुद्र तट पर बड़ी चट्टानों में लहरें दुर्घटनाग्रस्त</v>
      </c>
    </row>
    <row r="8786">
      <c r="A8786" s="1" t="s">
        <v>8625</v>
      </c>
      <c r="B8786" s="2" t="str">
        <f>IFERROR(__xludf.DUMMYFUNCTION("GOOGLETRANSLATE(A8786,""en"",""hi"")"),"शिखर पर अपने भाई के साथ फिल्मांकन स्थान")</f>
        <v>शिखर पर अपने भाई के साथ फिल्मांकन स्थान</v>
      </c>
    </row>
    <row r="8787">
      <c r="A8787" s="1" t="s">
        <v>8626</v>
      </c>
      <c r="B8787" s="2" t="str">
        <f>IFERROR(__xludf.DUMMYFUNCTION("GOOGLETRANSLATE(A8787,""en"",""hi"")"),"शहर में नदी पर उड़ना।")</f>
        <v>शहर में नदी पर उड़ना।</v>
      </c>
    </row>
    <row r="8788">
      <c r="A8788" s="1" t="s">
        <v>8627</v>
      </c>
      <c r="B8788" s="2" t="str">
        <f>IFERROR(__xludf.DUMMYFUNCTION("GOOGLETRANSLATE(A8788,""en"",""hi"")"),"एक सफेद पृष्ठभूमि के खिलाफ अपने आप पर नृत्य करने वाली एक महिला का एक सिल्हूट")</f>
        <v>एक सफेद पृष्ठभूमि के खिलाफ अपने आप पर नृत्य करने वाली एक महिला का एक सिल्हूट</v>
      </c>
    </row>
    <row r="8789">
      <c r="A8789" s="1" t="s">
        <v>8628</v>
      </c>
      <c r="B8789" s="2" t="str">
        <f>IFERROR(__xludf.DUMMYFUNCTION("GOOGLETRANSLATE(A8789,""en"",""hi"")"),"पृष्ठभूमि में आतिशबाजी के साथ शैम्पेन")</f>
        <v>पृष्ठभूमि में आतिशबाजी के साथ शैम्पेन</v>
      </c>
    </row>
    <row r="8790">
      <c r="A8790" s="1" t="s">
        <v>8629</v>
      </c>
      <c r="B8790" s="2" t="str">
        <f>IFERROR(__xludf.DUMMYFUNCTION("GOOGLETRANSLATE(A8790,""en"",""hi"")"),"बेडरूम में उद्योग और एक फ्लैट स्क्रीन टीवी के साथ एक रानी आकार का बिस्तर है।")</f>
        <v>बेडरूम में उद्योग और एक फ्लैट स्क्रीन टीवी के साथ एक रानी आकार का बिस्तर है।</v>
      </c>
    </row>
    <row r="8791">
      <c r="A8791" s="1" t="s">
        <v>8630</v>
      </c>
      <c r="B8791" s="2" t="str">
        <f>IFERROR(__xludf.DUMMYFUNCTION("GOOGLETRANSLATE(A8791,""en"",""hi"")"),"राष्ट्रीय ऐतिहासिक निशान पर सूर्योदय में बैंकों के साथ डिब्बे का झुकाव")</f>
        <v>राष्ट्रीय ऐतिहासिक निशान पर सूर्योदय में बैंकों के साथ डिब्बे का झुकाव</v>
      </c>
    </row>
    <row r="8792">
      <c r="A8792" s="1" t="s">
        <v>8631</v>
      </c>
      <c r="B8792" s="2" t="str">
        <f>IFERROR(__xludf.DUMMYFUNCTION("GOOGLETRANSLATE(A8792,""en"",""hi"")"),"कॉन्सर्ट में फिल्मांकन स्थान का जन्म रॉक स्टार और लोक रॉक कलाकार।")</f>
        <v>कॉन्सर्ट में फिल्मांकन स्थान का जन्म रॉक स्टार और लोक रॉक कलाकार।</v>
      </c>
    </row>
    <row r="8793">
      <c r="A8793" s="1" t="s">
        <v>8632</v>
      </c>
      <c r="B8793" s="2" t="str">
        <f>IFERROR(__xludf.DUMMYFUNCTION("GOOGLETRANSLATE(A8793,""en"",""hi"")"),"एक किताब पढ़ने वाली लड़की का सिल्हूट।")</f>
        <v>एक किताब पढ़ने वाली लड़की का सिल्हूट।</v>
      </c>
    </row>
    <row r="8794">
      <c r="A8794" s="1" t="s">
        <v>8633</v>
      </c>
      <c r="B8794" s="2" t="str">
        <f>IFERROR(__xludf.DUMMYFUNCTION("GOOGLETRANSLATE(A8794,""en"",""hi"")"),"धार्मिक नेता की मूर्ति वीणा बजाना")</f>
        <v>धार्मिक नेता की मूर्ति वीणा बजाना</v>
      </c>
    </row>
    <row r="8795">
      <c r="A8795" s="1" t="s">
        <v>8634</v>
      </c>
      <c r="B8795" s="2" t="str">
        <f>IFERROR(__xludf.DUMMYFUNCTION("GOOGLETRANSLATE(A8795,""en"",""hi"")"),"जैसा कि इस घटना में हर साल मामला बन गया है, बड़ा सवाल यह था: व्यक्ति इस साल प्रवेश द्वार कर रहा है?")</f>
        <v>जैसा कि इस घटना में हर साल मामला बन गया है, बड़ा सवाल यह था: व्यक्ति इस साल प्रवेश द्वार कर रहा है?</v>
      </c>
    </row>
    <row r="8796">
      <c r="A8796" s="1" t="s">
        <v>8635</v>
      </c>
      <c r="B8796" s="2" t="str">
        <f>IFERROR(__xludf.DUMMYFUNCTION("GOOGLETRANSLATE(A8796,""en"",""hi"")"),"व्यक्ति, बाएं, गेंद को हेड करने के लिए लीप्स प्लेऑफ गेम के दौरान व्यक्ति होगा।")</f>
        <v>व्यक्ति, बाएं, गेंद को हेड करने के लिए लीप्स प्लेऑफ गेम के दौरान व्यक्ति होगा।</v>
      </c>
    </row>
    <row r="8797">
      <c r="A8797" s="1" t="s">
        <v>8636</v>
      </c>
      <c r="B8797" s="2" t="str">
        <f>IFERROR(__xludf.DUMMYFUNCTION("GOOGLETRANSLATE(A8797,""en"",""hi"")"),"पॉप रॉक कलाकार और अभिनेता।")</f>
        <v>पॉप रॉक कलाकार और अभिनेता।</v>
      </c>
    </row>
    <row r="8798">
      <c r="A8798" s="1" t="s">
        <v>8637</v>
      </c>
      <c r="B8798" s="2" t="str">
        <f>IFERROR(__xludf.DUMMYFUNCTION("GOOGLETRANSLATE(A8798,""en"",""hi"")"),"लोटस में ध्यान में युवा योग महिला सूर्यास्त में समुद्र तट पर पोज़")</f>
        <v>लोटस में ध्यान में युवा योग महिला सूर्यास्त में समुद्र तट पर पोज़</v>
      </c>
    </row>
    <row r="8799">
      <c r="A8799" s="1" t="s">
        <v>8638</v>
      </c>
      <c r="B8799" s="2" t="str">
        <f>IFERROR(__xludf.DUMMYFUNCTION("GOOGLETRANSLATE(A8799,""en"",""hi"")"),"मित्र हमेशा के लिए: मुझे लगता है कि दोस्ती नौकरी की तुलना में बहुत अधिक मूल्यवान हैं।")</f>
        <v>मित्र हमेशा के लिए: मुझे लगता है कि दोस्ती नौकरी की तुलना में बहुत अधिक मूल्यवान हैं।</v>
      </c>
    </row>
    <row r="8800">
      <c r="A8800" s="1" t="s">
        <v>8639</v>
      </c>
      <c r="B8800" s="2" t="str">
        <f>IFERROR(__xludf.DUMMYFUNCTION("GOOGLETRANSLATE(A8800,""en"",""hi"")"),"समुद्र तट पर टूटी ग्लास की बोतल")</f>
        <v>समुद्र तट पर टूटी ग्लास की बोतल</v>
      </c>
    </row>
    <row r="8801">
      <c r="A8801" s="1" t="s">
        <v>8640</v>
      </c>
      <c r="B8801" s="2" t="str">
        <f>IFERROR(__xludf.DUMMYFUNCTION("GOOGLETRANSLATE(A8801,""en"",""hi"")"),"इसके साथ सौदा करने के लिए छत के नीचे।")</f>
        <v>इसके साथ सौदा करने के लिए छत के नीचे।</v>
      </c>
    </row>
    <row r="8802">
      <c r="A8802" s="1" t="s">
        <v>8641</v>
      </c>
      <c r="B8802" s="2" t="str">
        <f>IFERROR(__xludf.DUMMYFUNCTION("GOOGLETRANSLATE(A8802,""en"",""hi"")"),"एक लाल फूल पर जैविक प्रजाति")</f>
        <v>एक लाल फूल पर जैविक प्रजाति</v>
      </c>
    </row>
    <row r="8803">
      <c r="A8803" s="1" t="s">
        <v>8642</v>
      </c>
      <c r="B8803" s="2" t="str">
        <f>IFERROR(__xludf.DUMMYFUNCTION("GOOGLETRANSLATE(A8803,""en"",""hi"")"),"हार्ड रॉक कलाकार टीवी कार्यक्रम के दौरान प्रदर्शन करता है।")</f>
        <v>हार्ड रॉक कलाकार टीवी कार्यक्रम के दौरान प्रदर्शन करता है।</v>
      </c>
    </row>
    <row r="8804">
      <c r="A8804" s="1" t="s">
        <v>8643</v>
      </c>
      <c r="B8804" s="2" t="str">
        <f>IFERROR(__xludf.DUMMYFUNCTION("GOOGLETRANSLATE(A8804,""en"",""hi"")"),"संपत्ति के लिए एक प्रस्तावित योजना का चित्रण।")</f>
        <v>संपत्ति के लिए एक प्रस्तावित योजना का चित्रण।</v>
      </c>
    </row>
    <row r="8805">
      <c r="A8805" s="1" t="s">
        <v>8644</v>
      </c>
      <c r="B8805" s="2" t="str">
        <f>IFERROR(__xludf.DUMMYFUNCTION("GOOGLETRANSLATE(A8805,""en"",""hi"")"),"कमरे के इंटीरियर को आश्चर्यचकित करने के लिए डिज़ाइन किया गया था।")</f>
        <v>कमरे के इंटीरियर को आश्चर्यचकित करने के लिए डिज़ाइन किया गया था।</v>
      </c>
    </row>
    <row r="8806">
      <c r="A8806" s="1" t="s">
        <v>8645</v>
      </c>
      <c r="B8806" s="2" t="str">
        <f>IFERROR(__xludf.DUMMYFUNCTION("GOOGLETRANSLATE(A8806,""en"",""hi"")"),"यह घास का मैदान आज एक चुंबक था जो राजा तितलियों के लिए झील के साथ अपने प्रवास को जारी रखने से पहले रुकने और आराम करने और ईंधन भरने की आवश्यकता थी।")</f>
        <v>यह घास का मैदान आज एक चुंबक था जो राजा तितलियों के लिए झील के साथ अपने प्रवास को जारी रखने से पहले रुकने और आराम करने और ईंधन भरने की आवश्यकता थी।</v>
      </c>
    </row>
    <row r="8807">
      <c r="A8807" s="1" t="s">
        <v>8646</v>
      </c>
      <c r="B8807" s="2" t="str">
        <f>IFERROR(__xludf.DUMMYFUNCTION("GOOGLETRANSLATE(A8807,""en"",""hi"")"),"उद्योग द्वारा प्रकाश का रोमांच")</f>
        <v>उद्योग द्वारा प्रकाश का रोमांच</v>
      </c>
    </row>
    <row r="8808">
      <c r="A8808" s="1" t="s">
        <v>8647</v>
      </c>
      <c r="B8808" s="2" t="str">
        <f>IFERROR(__xludf.DUMMYFUNCTION("GOOGLETRANSLATE(A8808,""en"",""hi"")"),"वर्षों बाद, अभी भी मूल श्रृंखला की तरह कोई रेसिंग नहीं है")</f>
        <v>वर्षों बाद, अभी भी मूल श्रृंखला की तरह कोई रेसिंग नहीं है</v>
      </c>
    </row>
    <row r="8809">
      <c r="A8809" s="1" t="s">
        <v>8648</v>
      </c>
      <c r="B8809" s="2" t="str">
        <f>IFERROR(__xludf.DUMMYFUNCTION("GOOGLETRANSLATE(A8809,""en"",""hi"")"),"व्यक्ति को मध्य बिंदु के आसपास।")</f>
        <v>व्यक्ति को मध्य बिंदु के आसपास।</v>
      </c>
    </row>
    <row r="8810">
      <c r="A8810" s="1" t="s">
        <v>8649</v>
      </c>
      <c r="B8810" s="2" t="str">
        <f>IFERROR(__xludf.DUMMYFUNCTION("GOOGLETRANSLATE(A8810,""en"",""hi"")"),"शो ओवर शो।")</f>
        <v>शो ओवर शो।</v>
      </c>
    </row>
    <row r="8811">
      <c r="A8811" s="1" t="s">
        <v>8650</v>
      </c>
      <c r="B8811" s="2" t="str">
        <f>IFERROR(__xludf.DUMMYFUNCTION("GOOGLETRANSLATE(A8811,""en"",""hi"")"),"एक जमे हुए झील पर एक्स आकार में ट्रेल्स")</f>
        <v>एक जमे हुए झील पर एक्स आकार में ट्रेल्स</v>
      </c>
    </row>
    <row r="8812">
      <c r="A8812" s="1" t="s">
        <v>8651</v>
      </c>
      <c r="B8812" s="2" t="str">
        <f>IFERROR(__xludf.DUMMYFUNCTION("GOOGLETRANSLATE(A8812,""en"",""hi"")"),"अपोलो में कलाकार बैकस्टेज का ड्रमर")</f>
        <v>अपोलो में कलाकार बैकस्टेज का ड्रमर</v>
      </c>
    </row>
    <row r="8813">
      <c r="A8813" s="1" t="s">
        <v>8652</v>
      </c>
      <c r="B8813" s="2" t="str">
        <f>IFERROR(__xludf.DUMMYFUNCTION("GOOGLETRANSLATE(A8813,""en"",""hi"")"),"उसके चेहरे पर हुड के साथ छिपकर एक लड़के का पोर्ट्रेट")</f>
        <v>उसके चेहरे पर हुड के साथ छिपकर एक लड़के का पोर्ट्रेट</v>
      </c>
    </row>
    <row r="8814">
      <c r="A8814" s="1" t="s">
        <v>8653</v>
      </c>
      <c r="B8814" s="2" t="str">
        <f>IFERROR(__xludf.DUMMYFUNCTION("GOOGLETRANSLATE(A8814,""en"",""hi"")"),"मछली बाजार में बिक्री के लिए सार्डिन")</f>
        <v>मछली बाजार में बिक्री के लिए सार्डिन</v>
      </c>
    </row>
    <row r="8815">
      <c r="A8815" s="1" t="s">
        <v>8654</v>
      </c>
      <c r="B8815" s="2" t="str">
        <f>IFERROR(__xludf.DUMMYFUNCTION("GOOGLETRANSLATE(A8815,""en"",""hi"")"),"दुनिया में अपनी पसंदीदा चीज़ की खोज करने के बाद, यह केक के लिए समय था।")</f>
        <v>दुनिया में अपनी पसंदीदा चीज़ की खोज करने के बाद, यह केक के लिए समय था।</v>
      </c>
    </row>
    <row r="8816">
      <c r="A8816" s="1" t="s">
        <v>8655</v>
      </c>
      <c r="B8816" s="2" t="str">
        <f>IFERROR(__xludf.DUMMYFUNCTION("GOOGLETRANSLATE(A8816,""en"",""hi"")"),"एक घोड़ी और फोयल रात में गर्म रखने के लिए भोजन और एक जगह की तलाश करने की कोशिश कर रहा है")</f>
        <v>एक घोड़ी और फोयल रात में गर्म रखने के लिए भोजन और एक जगह की तलाश करने की कोशिश कर रहा है</v>
      </c>
    </row>
    <row r="8817">
      <c r="A8817" s="1" t="s">
        <v>8656</v>
      </c>
      <c r="B8817" s="2" t="str">
        <f>IFERROR(__xludf.DUMMYFUNCTION("GOOGLETRANSLATE(A8817,""en"",""hi"")"),"एक जिम में काले डंबेल की पंक्तियाँ")</f>
        <v>एक जिम में काले डंबेल की पंक्तियाँ</v>
      </c>
    </row>
    <row r="8818">
      <c r="A8818" s="1" t="s">
        <v>8657</v>
      </c>
      <c r="B8818" s="2" t="str">
        <f>IFERROR(__xludf.DUMMYFUNCTION("GOOGLETRANSLATE(A8818,""en"",""hi"")"),"जैज़ फ़्यूज़न आर्टिस्ट उत्सव के दिन पर प्रदर्शन करता है")</f>
        <v>जैज़ फ़्यूज़न आर्टिस्ट उत्सव के दिन पर प्रदर्शन करता है</v>
      </c>
    </row>
    <row r="8819">
      <c r="A8819" s="1" t="s">
        <v>8658</v>
      </c>
      <c r="B8819" s="2" t="str">
        <f>IFERROR(__xludf.DUMMYFUNCTION("GOOGLETRANSLATE(A8819,""en"",""hi"")"),"एक सफेद पृष्ठभूमि पर पत्थर की बेंच पृथक")</f>
        <v>एक सफेद पृष्ठभूमि पर पत्थर की बेंच पृथक</v>
      </c>
    </row>
    <row r="8820">
      <c r="A8820" s="1" t="s">
        <v>8659</v>
      </c>
      <c r="B8820" s="2" t="str">
        <f>IFERROR(__xludf.DUMMYFUNCTION("GOOGLETRANSLATE(A8820,""en"",""hi"")"),"टाउनशिप में एक बाजार पर मांस ग्रिलिंग मांस")</f>
        <v>टाउनशिप में एक बाजार पर मांस ग्रिलिंग मांस</v>
      </c>
    </row>
    <row r="8821">
      <c r="A8821" s="1" t="s">
        <v>8660</v>
      </c>
      <c r="B8821" s="2" t="str">
        <f>IFERROR(__xludf.DUMMYFUNCTION("GOOGLETRANSLATE(A8821,""en"",""hi"")"),"एक लड़की का सिल्हूट जो नीले महासागर के खिलाफ दूरी को देखता है।")</f>
        <v>एक लड़की का सिल्हूट जो नीले महासागर के खिलाफ दूरी को देखता है।</v>
      </c>
    </row>
    <row r="8822">
      <c r="A8822" s="1" t="s">
        <v>8661</v>
      </c>
      <c r="B8822" s="2" t="str">
        <f>IFERROR(__xludf.DUMMYFUNCTION("GOOGLETRANSLATE(A8822,""en"",""hi"")"),"एक खेल के दौरान अमेरिकी फुटबॉल टीम के खिलाफ गेंद चलती है।")</f>
        <v>एक खेल के दौरान अमेरिकी फुटबॉल टीम के खिलाफ गेंद चलती है।</v>
      </c>
    </row>
    <row r="8823">
      <c r="A8823" s="1" t="s">
        <v>8662</v>
      </c>
      <c r="B8823" s="2" t="str">
        <f>IFERROR(__xludf.DUMMYFUNCTION("GOOGLETRANSLATE(A8823,""en"",""hi"")"),"दिन के दौरान एक जंगल के विभिन्न कोण")</f>
        <v>दिन के दौरान एक जंगल के विभिन्न कोण</v>
      </c>
    </row>
    <row r="8824">
      <c r="A8824" s="1" t="s">
        <v>8663</v>
      </c>
      <c r="B8824" s="2" t="str">
        <f>IFERROR(__xludf.DUMMYFUNCTION("GOOGLETRANSLATE(A8824,""en"",""hi"")"),"सप्ताह - फुटबॉल खेल से छवियां।")</f>
        <v>सप्ताह - फुटबॉल खेल से छवियां।</v>
      </c>
    </row>
    <row r="8825">
      <c r="A8825" s="1" t="s">
        <v>8664</v>
      </c>
      <c r="B8825" s="2" t="str">
        <f>IFERROR(__xludf.DUMMYFUNCTION("GOOGLETRANSLATE(A8825,""en"",""hi"")"),"उस समय कार पार्क के अंदर घोड़ों को सुरक्षा के लिए अनुरक्षित किया गया है")</f>
        <v>उस समय कार पार्क के अंदर घोड़ों को सुरक्षा के लिए अनुरक्षित किया गया है</v>
      </c>
    </row>
    <row r="8826">
      <c r="A8826" s="1" t="s">
        <v>8665</v>
      </c>
      <c r="B8826" s="2" t="str">
        <f>IFERROR(__xludf.DUMMYFUNCTION("GOOGLETRANSLATE(A8826,""en"",""hi"")"),"मजेदार घटना एक गंभीर कारण के लिए थी")</f>
        <v>मजेदार घटना एक गंभीर कारण के लिए थी</v>
      </c>
    </row>
    <row r="8827">
      <c r="A8827" s="1" t="s">
        <v>8666</v>
      </c>
      <c r="B8827" s="2" t="str">
        <f>IFERROR(__xludf.DUMMYFUNCTION("GOOGLETRANSLATE(A8827,""en"",""hi"")"),"अस्तबल में एक खिड़की पर चेन")</f>
        <v>अस्तबल में एक खिड़की पर चेन</v>
      </c>
    </row>
    <row r="8828">
      <c r="A8828" s="1" t="s">
        <v>8667</v>
      </c>
      <c r="B8828" s="2" t="str">
        <f>IFERROR(__xludf.DUMMYFUNCTION("GOOGLETRANSLATE(A8828,""en"",""hi"")"),"कलाकार का कलाकार त्यौहार में मंच पर लाइव प्रदर्शन करता है")</f>
        <v>कलाकार का कलाकार त्यौहार में मंच पर लाइव प्रदर्शन करता है</v>
      </c>
    </row>
    <row r="8829">
      <c r="A8829" s="1" t="s">
        <v>8668</v>
      </c>
      <c r="B8829" s="2" t="str">
        <f>IFERROR(__xludf.DUMMYFUNCTION("GOOGLETRANSLATE(A8829,""en"",""hi"")"),"व्यक्ति जश्न मनाता है - एक शहर के खिलाफ आगे टचडाउन।")</f>
        <v>व्यक्ति जश्न मनाता है - एक शहर के खिलाफ आगे टचडाउन।</v>
      </c>
    </row>
    <row r="8830">
      <c r="A8830" s="1" t="s">
        <v>8669</v>
      </c>
      <c r="B8830" s="2" t="str">
        <f>IFERROR(__xludf.DUMMYFUNCTION("GOOGLETRANSLATE(A8830,""en"",""hi"")"),"व्यक्ति ने फिल्म के लिए अपने मोजे पहने")</f>
        <v>व्यक्ति ने फिल्म के लिए अपने मोजे पहने</v>
      </c>
    </row>
    <row r="8831">
      <c r="A8831" s="1" t="s">
        <v>8670</v>
      </c>
      <c r="B8831" s="2" t="str">
        <f>IFERROR(__xludf.DUMMYFUNCTION("GOOGLETRANSLATE(A8831,""en"",""hi"")"),"लोक कलाकार पुरस्कार पर पहुंचे")</f>
        <v>लोक कलाकार पुरस्कार पर पहुंचे</v>
      </c>
    </row>
    <row r="8832">
      <c r="A8832" s="1" t="s">
        <v>8671</v>
      </c>
      <c r="B8832" s="2" t="str">
        <f>IFERROR(__xludf.DUMMYFUNCTION("GOOGLETRANSLATE(A8832,""en"",""hi"")"),"Woodpecker - सुना - फिर देखा।")</f>
        <v>Woodpecker - सुना - फिर देखा।</v>
      </c>
    </row>
    <row r="8833">
      <c r="A8833" s="1" t="s">
        <v>8672</v>
      </c>
      <c r="B8833" s="2" t="str">
        <f>IFERROR(__xludf.DUMMYFUNCTION("GOOGLETRANSLATE(A8833,""en"",""hi"")"),"धीमी गति से - एक प्यारा सा बच्चा या बच्चा घर पर खुशी से कूदना।")</f>
        <v>धीमी गति से - एक प्यारा सा बच्चा या बच्चा घर पर खुशी से कूदना।</v>
      </c>
    </row>
    <row r="8834">
      <c r="A8834" s="1" t="s">
        <v>8673</v>
      </c>
      <c r="B8834" s="2" t="str">
        <f>IFERROR(__xludf.DUMMYFUNCTION("GOOGLETRANSLATE(A8834,""en"",""hi"")"),"गगनचुंबी इमारत, उपनाम, वास्तुकार द्वारा डिजाइन किया गया है")</f>
        <v>गगनचुंबी इमारत, उपनाम, वास्तुकार द्वारा डिजाइन किया गया है</v>
      </c>
    </row>
    <row r="8835">
      <c r="A8835" s="1" t="s">
        <v>8674</v>
      </c>
      <c r="B8835" s="2" t="str">
        <f>IFERROR(__xludf.DUMMYFUNCTION("GOOGLETRANSLATE(A8835,""en"",""hi"")"),"आपको लगता है कि कुत्ते स्वर्ग में नहीं होंगे? मैं आपको बताता हूं, वे हममें से किसी भी बहुत पहले होंगे")</f>
        <v>आपको लगता है कि कुत्ते स्वर्ग में नहीं होंगे? मैं आपको बताता हूं, वे हममें से किसी भी बहुत पहले होंगे</v>
      </c>
    </row>
    <row r="8836">
      <c r="A8836" s="1" t="s">
        <v>8675</v>
      </c>
      <c r="B8836" s="2" t="str">
        <f>IFERROR(__xludf.DUMMYFUNCTION("GOOGLETRANSLATE(A8836,""en"",""hi"")"),"व्यक्ति सुपरमार्केट में सेब और पेय के साथ भोजन का चयन कर रहा है")</f>
        <v>व्यक्ति सुपरमार्केट में सेब और पेय के साथ भोजन का चयन कर रहा है</v>
      </c>
    </row>
    <row r="8837">
      <c r="A8837" s="1" t="s">
        <v>8676</v>
      </c>
      <c r="B8837" s="2" t="str">
        <f>IFERROR(__xludf.DUMMYFUNCTION("GOOGLETRANSLATE(A8837,""en"",""hi"")"),"शारीरिक परीक्षा से पहले नर्स द्वारा मादा रोगी का साक्षात्कार किया जा रहा है")</f>
        <v>शारीरिक परीक्षा से पहले नर्स द्वारा मादा रोगी का साक्षात्कार किया जा रहा है</v>
      </c>
    </row>
    <row r="8838">
      <c r="A8838" s="1" t="s">
        <v>8677</v>
      </c>
      <c r="B8838" s="2" t="str">
        <f>IFERROR(__xludf.DUMMYFUNCTION("GOOGLETRANSLATE(A8838,""en"",""hi"")"),"श्री। कमरे में फॉक्स")</f>
        <v>श्री। कमरे में फॉक्स</v>
      </c>
    </row>
    <row r="8839">
      <c r="A8839" s="1" t="s">
        <v>8678</v>
      </c>
      <c r="B8839" s="2" t="str">
        <f>IFERROR(__xludf.DUMMYFUNCTION("GOOGLETRANSLATE(A8839,""en"",""hi"")"),"पुरस्कार विजेता और सेलिब्रिटी विनिर्माण के साथ साझेदारी में पुरस्कारों में भाग लेते हैं")</f>
        <v>पुरस्कार विजेता और सेलिब्रिटी विनिर्माण के साथ साझेदारी में पुरस्कारों में भाग लेते हैं</v>
      </c>
    </row>
    <row r="8840">
      <c r="A8840" s="1" t="s">
        <v>8679</v>
      </c>
      <c r="B8840" s="2" t="str">
        <f>IFERROR(__xludf.DUMMYFUNCTION("GOOGLETRANSLATE(A8840,""en"",""hi"")"),"शराब एक गिलास में डाला।")</f>
        <v>शराब एक गिलास में डाला।</v>
      </c>
    </row>
    <row r="8841">
      <c r="A8841" s="1" t="s">
        <v>8680</v>
      </c>
      <c r="B8841" s="2" t="str">
        <f>IFERROR(__xludf.DUMMYFUNCTION("GOOGLETRANSLATE(A8841,""en"",""hi"")"),"मंगलवार की रात को सभी लक्ष्यों के लिए आइस हॉकी खिलाड़ी बर्फ पर था।")</f>
        <v>मंगलवार की रात को सभी लक्ष्यों के लिए आइस हॉकी खिलाड़ी बर्फ पर था।</v>
      </c>
    </row>
    <row r="8842">
      <c r="A8842" s="1" t="s">
        <v>8681</v>
      </c>
      <c r="B8842" s="2" t="str">
        <f>IFERROR(__xludf.DUMMYFUNCTION("GOOGLETRANSLATE(A8842,""en"",""hi"")"),"एक गैस स्टेशन पर जीन्स और एक प्लेड शर्ट पहनने वाले विद्रोही आदमी, धूम्रपान")</f>
        <v>एक गैस स्टेशन पर जीन्स और एक प्लेड शर्ट पहनने वाले विद्रोही आदमी, धूम्रपान</v>
      </c>
    </row>
    <row r="8843">
      <c r="A8843" s="1" t="s">
        <v>8682</v>
      </c>
      <c r="B8843" s="2" t="str">
        <f>IFERROR(__xludf.DUMMYFUNCTION("GOOGLETRANSLATE(A8843,""en"",""hi"")"),"एक अलमारी में एक कपड़े धोने का कमरा फिट करें")</f>
        <v>एक अलमारी में एक कपड़े धोने का कमरा फिट करें</v>
      </c>
    </row>
    <row r="8844">
      <c r="A8844" s="1" t="s">
        <v>8683</v>
      </c>
      <c r="B8844" s="2" t="str">
        <f>IFERROR(__xludf.DUMMYFUNCTION("GOOGLETRANSLATE(A8844,""en"",""hi"")"),"एक पीले रंग की पृष्ठभूमि पर सार सर्कल पैटर्न।")</f>
        <v>एक पीले रंग की पृष्ठभूमि पर सार सर्कल पैटर्न।</v>
      </c>
    </row>
    <row r="8845">
      <c r="A8845" s="1" t="s">
        <v>8684</v>
      </c>
      <c r="B8845" s="2" t="str">
        <f>IFERROR(__xludf.DUMMYFUNCTION("GOOGLETRANSLATE(A8845,""en"",""hi"")"),"मुद्दों का संगीत मंच पर प्रदर्शन करता है")</f>
        <v>मुद्दों का संगीत मंच पर प्रदर्शन करता है</v>
      </c>
    </row>
    <row r="8846">
      <c r="A8846" s="1" t="s">
        <v>8685</v>
      </c>
      <c r="B8846" s="2" t="str">
        <f>IFERROR(__xludf.DUMMYFUNCTION("GOOGLETRANSLATE(A8846,""en"",""hi"")"),"आइस हॉकी खिलाड़ी स्पोर्ट्स टीम के खिलाफ एक गोल मनाता है")</f>
        <v>आइस हॉकी खिलाड़ी स्पोर्ट्स टीम के खिलाफ एक गोल मनाता है</v>
      </c>
    </row>
    <row r="8847">
      <c r="A8847" s="1" t="s">
        <v>8686</v>
      </c>
      <c r="B8847" s="2" t="str">
        <f>IFERROR(__xludf.DUMMYFUNCTION("GOOGLETRANSLATE(A8847,""en"",""hi"")"),"लाइव संगीत खाद्य पदार्थों और खाद्य उत्पाद में मजे का हिस्सा था")</f>
        <v>लाइव संगीत खाद्य पदार्थों और खाद्य उत्पाद में मजे का हिस्सा था</v>
      </c>
    </row>
    <row r="8848">
      <c r="A8848" s="1" t="s">
        <v>8687</v>
      </c>
      <c r="B8848" s="2" t="str">
        <f>IFERROR(__xludf.DUMMYFUNCTION("GOOGLETRANSLATE(A8848,""en"",""hi"")"),"कैचर ड्रू टीवी साबुन ओपेरा के खिलाफ खेलों में चलता है")</f>
        <v>कैचर ड्रू टीवी साबुन ओपेरा के खिलाफ खेलों में चलता है</v>
      </c>
    </row>
    <row r="8849">
      <c r="A8849" s="1" t="s">
        <v>8688</v>
      </c>
      <c r="B8849" s="2" t="str">
        <f>IFERROR(__xludf.DUMMYFUNCTION("GOOGLETRANSLATE(A8849,""en"",""hi"")"),"बर्फ जो महाद्वीप को कवर करता है अंदर से बाहर से क्रैकिंग कर रहा है")</f>
        <v>बर्फ जो महाद्वीप को कवर करता है अंदर से बाहर से क्रैकिंग कर रहा है</v>
      </c>
    </row>
    <row r="8850">
      <c r="A8850" s="1" t="s">
        <v>8689</v>
      </c>
      <c r="B8850" s="2" t="str">
        <f>IFERROR(__xludf.DUMMYFUNCTION("GOOGLETRANSLATE(A8850,""en"",""hi"")"),"मैच के अंत में फुटबॉल खिलाड़ी।")</f>
        <v>मैच के अंत में फुटबॉल खिलाड़ी।</v>
      </c>
    </row>
    <row r="8851">
      <c r="A8851" s="1" t="s">
        <v>8690</v>
      </c>
      <c r="B8851" s="2" t="str">
        <f>IFERROR(__xludf.DUMMYFUNCTION("GOOGLETRANSLATE(A8851,""en"",""hi"")"),"पुनर्निर्माण के बजाय, हमने एक कैंपर खरीदा!")</f>
        <v>पुनर्निर्माण के बजाय, हमने एक कैंपर खरीदा!</v>
      </c>
    </row>
    <row r="8852">
      <c r="A8852" s="1" t="s">
        <v>8691</v>
      </c>
      <c r="B8852" s="2" t="str">
        <f>IFERROR(__xludf.DUMMYFUNCTION("GOOGLETRANSLATE(A8852,""en"",""hi"")"),"शरण पर बर्फीली पेड़")</f>
        <v>शरण पर बर्फीली पेड़</v>
      </c>
    </row>
    <row r="8853">
      <c r="A8853" s="1" t="s">
        <v>8692</v>
      </c>
      <c r="B8853" s="2" t="str">
        <f>IFERROR(__xludf.DUMMYFUNCTION("GOOGLETRANSLATE(A8853,""en"",""hi"")"),"एक मेट्रो की आवाज")</f>
        <v>एक मेट्रो की आवाज</v>
      </c>
    </row>
    <row r="8854">
      <c r="A8854" s="1" t="s">
        <v>8693</v>
      </c>
      <c r="B8854" s="2" t="str">
        <f>IFERROR(__xludf.DUMMYFUNCTION("GOOGLETRANSLATE(A8854,""en"",""hi"")"),"दुल्हन की पोशाक की माँ")</f>
        <v>दुल्हन की पोशाक की माँ</v>
      </c>
    </row>
    <row r="8855">
      <c r="A8855" s="1" t="s">
        <v>8694</v>
      </c>
      <c r="B8855" s="2" t="str">
        <f>IFERROR(__xludf.DUMMYFUNCTION("GOOGLETRANSLATE(A8855,""en"",""hi"")"),"पवन में बहने वाले घूंघट के साथ व्यक्ति और दूल्हे एक दूसरे पर प्यार से देख रहे हैं")</f>
        <v>पवन में बहने वाले घूंघट के साथ व्यक्ति और दूल्हे एक दूसरे पर प्यार से देख रहे हैं</v>
      </c>
    </row>
    <row r="8856">
      <c r="A8856" s="1" t="s">
        <v>8695</v>
      </c>
      <c r="B8856" s="2" t="str">
        <f>IFERROR(__xludf.DUMMYFUNCTION("GOOGLETRANSLATE(A8856,""en"",""hi"")"),"एक प्रकाश पृष्ठभूमि पर सार वेक्टर पैटर्न।")</f>
        <v>एक प्रकाश पृष्ठभूमि पर सार वेक्टर पैटर्न।</v>
      </c>
    </row>
    <row r="8857">
      <c r="A8857" s="1" t="s">
        <v>8696</v>
      </c>
      <c r="B8857" s="2" t="str">
        <f>IFERROR(__xludf.DUMMYFUNCTION("GOOGLETRANSLATE(A8857,""en"",""hi"")"),"एक बर्गलर पीछे के दरवाजे से एक घर में जाने की कोशिश कर रहा है")</f>
        <v>एक बर्गलर पीछे के दरवाजे से एक घर में जाने की कोशिश कर रहा है</v>
      </c>
    </row>
    <row r="8858">
      <c r="A8858" s="1" t="s">
        <v>8697</v>
      </c>
      <c r="B8858" s="2" t="str">
        <f>IFERROR(__xludf.DUMMYFUNCTION("GOOGLETRANSLATE(A8858,""en"",""hi"")"),"संग्रह फैशन सप्ताह के दौरान मॉडलिंग किया जाता है")</f>
        <v>संग्रह फैशन सप्ताह के दौरान मॉडलिंग किया जाता है</v>
      </c>
    </row>
    <row r="8859">
      <c r="A8859" s="1" t="s">
        <v>8698</v>
      </c>
      <c r="B8859" s="2" t="str">
        <f>IFERROR(__xludf.DUMMYFUNCTION("GOOGLETRANSLATE(A8859,""en"",""hi"")"),"झील द्वारा मेरे दोस्त का सुंदर वर्ष गोल कुटीर।")</f>
        <v>झील द्वारा मेरे दोस्त का सुंदर वर्ष गोल कुटीर।</v>
      </c>
    </row>
    <row r="8860">
      <c r="A8860" s="1" t="s">
        <v>8699</v>
      </c>
      <c r="B8860" s="2" t="str">
        <f>IFERROR(__xludf.DUMMYFUNCTION("GOOGLETRANSLATE(A8860,""en"",""hi"")"),"कारों को एक पार्किंग में कसकर पैक किया गया।")</f>
        <v>कारों को एक पार्किंग में कसकर पैक किया गया।</v>
      </c>
    </row>
    <row r="8861">
      <c r="A8861" s="1" t="s">
        <v>8700</v>
      </c>
      <c r="B8861" s="2" t="str">
        <f>IFERROR(__xludf.DUMMYFUNCTION("GOOGLETRANSLATE(A8861,""en"",""hi"")"),"एक सफेद समुद्र तट कुर्सी पर्यटक आकर्षण का सामना कर रही है")</f>
        <v>एक सफेद समुद्र तट कुर्सी पर्यटक आकर्षण का सामना कर रही है</v>
      </c>
    </row>
    <row r="8862">
      <c r="A8862" s="1" t="s">
        <v>8701</v>
      </c>
      <c r="B8862" s="2" t="str">
        <f>IFERROR(__xludf.DUMMYFUNCTION("GOOGLETRANSLATE(A8862,""en"",""hi"")"),"भव्य शहर में देख रहे हैं")</f>
        <v>भव्य शहर में देख रहे हैं</v>
      </c>
    </row>
    <row r="8863">
      <c r="A8863" s="1" t="s">
        <v>8702</v>
      </c>
      <c r="B8863" s="2" t="str">
        <f>IFERROR(__xludf.DUMMYFUNCTION("GOOGLETRANSLATE(A8863,""en"",""hi"")"),"चौराहे पूरी तरह से पानी के नीचे है, जिससे पृथक सड़क के निवासियों को पड़ोसी के यार्ड के माध्यम से जाने के लिए मजबूर करने के लिए मजबूर किया जाता है।")</f>
        <v>चौराहे पूरी तरह से पानी के नीचे है, जिससे पृथक सड़क के निवासियों को पड़ोसी के यार्ड के माध्यम से जाने के लिए मजबूर करने के लिए मजबूर किया जाता है।</v>
      </c>
    </row>
    <row r="8864">
      <c r="A8864" s="1" t="s">
        <v>8703</v>
      </c>
      <c r="B8864" s="2" t="str">
        <f>IFERROR(__xludf.DUMMYFUNCTION("GOOGLETRANSLATE(A8864,""en"",""hi"")"),"सूरज एक लंबी नाव के सिल्हूट के साथ नदी पर सेट होता है।")</f>
        <v>सूरज एक लंबी नाव के सिल्हूट के साथ नदी पर सेट होता है।</v>
      </c>
    </row>
    <row r="8865">
      <c r="A8865" s="1" t="s">
        <v>8704</v>
      </c>
      <c r="B8865" s="2" t="str">
        <f>IFERROR(__xludf.DUMMYFUNCTION("GOOGLETRANSLATE(A8865,""en"",""hi"")"),"सीढ़ियाँ एक कैफे की ओर अग्रसर")</f>
        <v>सीढ़ियाँ एक कैफे की ओर अग्रसर</v>
      </c>
    </row>
    <row r="8866">
      <c r="A8866" s="1" t="s">
        <v>8705</v>
      </c>
      <c r="B8866" s="2" t="str">
        <f>IFERROR(__xludf.DUMMYFUNCTION("GOOGLETRANSLATE(A8866,""en"",""hi"")"),"उत्तर में संसद के घरों के साथ सनी सर्दियों की दोपहर में सुनहरी रोशनी में दक्षिण बैंक के साथ चलना")</f>
        <v>उत्तर में संसद के घरों के साथ सनी सर्दियों की दोपहर में सुनहरी रोशनी में दक्षिण बैंक के साथ चलना</v>
      </c>
    </row>
    <row r="8867">
      <c r="A8867" s="1" t="s">
        <v>8706</v>
      </c>
      <c r="B8867" s="2" t="str">
        <f>IFERROR(__xludf.DUMMYFUNCTION("GOOGLETRANSLATE(A8867,""en"",""hi"")"),"फैशन मॉडल और अन्य व्यक्ति के लिए")</f>
        <v>फैशन मॉडल और अन्य व्यक्ति के लिए</v>
      </c>
    </row>
    <row r="8868">
      <c r="A8868" s="1" t="s">
        <v>8707</v>
      </c>
      <c r="B8868" s="2" t="str">
        <f>IFERROR(__xludf.DUMMYFUNCTION("GOOGLETRANSLATE(A8868,""en"",""hi"")"),"खेल के मैदान में स्विंग उन पर किसी के साथ बहती नहीं 4K")</f>
        <v>खेल के मैदान में स्विंग उन पर किसी के साथ बहती नहीं 4K</v>
      </c>
    </row>
    <row r="8869">
      <c r="A8869" s="1" t="s">
        <v>8708</v>
      </c>
      <c r="B8869" s="2" t="str">
        <f>IFERROR(__xludf.DUMMYFUNCTION("GOOGLETRANSLATE(A8869,""en"",""hi"")"),"सफेद पृष्ठभूमि पर एक कम्पास एक कम्पास पकड़े हुए हाथ")</f>
        <v>सफेद पृष्ठभूमि पर एक कम्पास एक कम्पास पकड़े हुए हाथ</v>
      </c>
    </row>
    <row r="8870">
      <c r="A8870" s="1" t="s">
        <v>8709</v>
      </c>
      <c r="B8870" s="2" t="str">
        <f>IFERROR(__xludf.DUMMYFUNCTION("GOOGLETRANSLATE(A8870,""en"",""hi"")"),"व्यक्ति, 1680 के बारे में एक पोर्ट्रेट से")</f>
        <v>व्यक्ति, 1680 के बारे में एक पोर्ट्रेट से</v>
      </c>
    </row>
    <row r="8871">
      <c r="A8871" s="1" t="s">
        <v>8710</v>
      </c>
      <c r="B8871" s="2" t="str">
        <f>IFERROR(__xludf.DUMMYFUNCTION("GOOGLETRANSLATE(A8871,""en"",""hi"")"),"बिस्तर में एक परिवार की पोर्ट्रेट फोटोग्राफी।")</f>
        <v>बिस्तर में एक परिवार की पोर्ट्रेट फोटोग्राफी।</v>
      </c>
    </row>
    <row r="8872">
      <c r="A8872" s="1" t="s">
        <v>5946</v>
      </c>
      <c r="B8872" s="2" t="str">
        <f>IFERROR(__xludf.DUMMYFUNCTION("GOOGLETRANSLATE(A8872,""en"",""hi"")"),"व्यक्ति प्रीमियर के लिए आता है")</f>
        <v>व्यक्ति प्रीमियर के लिए आता है</v>
      </c>
    </row>
    <row r="8873">
      <c r="A8873" s="1" t="s">
        <v>8711</v>
      </c>
      <c r="B8873" s="2" t="str">
        <f>IFERROR(__xludf.DUMMYFUNCTION("GOOGLETRANSLATE(A8873,""en"",""hi"")"),"पॉप कलाकार के कई चेहरे")</f>
        <v>पॉप कलाकार के कई चेहरे</v>
      </c>
    </row>
    <row r="8874">
      <c r="A8874" s="1" t="s">
        <v>8712</v>
      </c>
      <c r="B8874" s="2" t="str">
        <f>IFERROR(__xludf.DUMMYFUNCTION("GOOGLETRANSLATE(A8874,""en"",""hi"")"),"दूसरी परियोजना तस्वीर का बड़ा संस्करण।")</f>
        <v>दूसरी परियोजना तस्वीर का बड़ा संस्करण।</v>
      </c>
    </row>
    <row r="8875">
      <c r="A8875" s="1" t="s">
        <v>8713</v>
      </c>
      <c r="B8875" s="2" t="str">
        <f>IFERROR(__xludf.DUMMYFUNCTION("GOOGLETRANSLATE(A8875,""en"",""hi"")"),"एक सजावट से अधिक के लिए अपने दाढ़ी का प्रयोग करें!")</f>
        <v>एक सजावट से अधिक के लिए अपने दाढ़ी का प्रयोग करें!</v>
      </c>
    </row>
    <row r="8876">
      <c r="A8876" s="1" t="s">
        <v>8714</v>
      </c>
      <c r="B8876" s="2" t="str">
        <f>IFERROR(__xludf.DUMMYFUNCTION("GOOGLETRANSLATE(A8876,""en"",""hi"")"),"एक गुलाबी पृष्ठभूमि पर एक पंक्ति में कपकेक।")</f>
        <v>एक गुलाबी पृष्ठभूमि पर एक पंक्ति में कपकेक।</v>
      </c>
    </row>
    <row r="8877">
      <c r="A8877" s="1" t="s">
        <v>8715</v>
      </c>
      <c r="B8877" s="2" t="str">
        <f>IFERROR(__xludf.DUMMYFUNCTION("GOOGLETRANSLATE(A8877,""en"",""hi"")"),"पॉप कलाकार शो में प्रदर्शन करता है")</f>
        <v>पॉप कलाकार शो में प्रदर्शन करता है</v>
      </c>
    </row>
    <row r="8878">
      <c r="A8878" s="1" t="s">
        <v>8716</v>
      </c>
      <c r="B8878" s="2" t="str">
        <f>IFERROR(__xludf.DUMMYFUNCTION("GOOGLETRANSLATE(A8878,""en"",""hi"")"),"तेंदुए का विजन: इस असाधारण स्नैप को गुरुवार को पोस्ट किया गया")</f>
        <v>तेंदुए का विजन: इस असाधारण स्नैप को गुरुवार को पोस्ट किया गया</v>
      </c>
    </row>
    <row r="8879">
      <c r="A8879" s="1" t="s">
        <v>8717</v>
      </c>
      <c r="B8879" s="2" t="str">
        <f>IFERROR(__xludf.DUMMYFUNCTION("GOOGLETRANSLATE(A8879,""en"",""hi"")"),"आप जानते हैं कि यह एक अच्छा दिन है जब बच्चे इतने थके हुए होते हैं कि वे सभी मजे से सो जाते हैं!")</f>
        <v>आप जानते हैं कि यह एक अच्छा दिन है जब बच्चे इतने थके हुए होते हैं कि वे सभी मजे से सो जाते हैं!</v>
      </c>
    </row>
    <row r="8880">
      <c r="A8880" s="1" t="s">
        <v>8718</v>
      </c>
      <c r="B8880" s="2" t="str">
        <f>IFERROR(__xludf.DUMMYFUNCTION("GOOGLETRANSLATE(A8880,""en"",""hi"")"),"एक शहर सीधे उत्तर में स्थित है")</f>
        <v>एक शहर सीधे उत्तर में स्थित है</v>
      </c>
    </row>
    <row r="8881">
      <c r="A8881" s="1" t="s">
        <v>8719</v>
      </c>
      <c r="B8881" s="2" t="str">
        <f>IFERROR(__xludf.DUMMYFUNCTION("GOOGLETRANSLATE(A8881,""en"",""hi"")"),"एक ब्रेक पर खनिकों का समूह")</f>
        <v>एक ब्रेक पर खनिकों का समूह</v>
      </c>
    </row>
    <row r="8882">
      <c r="A8882" s="1" t="s">
        <v>4654</v>
      </c>
      <c r="B8882" s="2" t="str">
        <f>IFERROR(__xludf.DUMMYFUNCTION("GOOGLETRANSLATE(A8882,""en"",""hi"")"),"अभिनेता उत्सव में प्रीमियर में भाग लेता है")</f>
        <v>अभिनेता उत्सव में प्रीमियर में भाग लेता है</v>
      </c>
    </row>
    <row r="8883">
      <c r="A8883" s="1" t="s">
        <v>8720</v>
      </c>
      <c r="B8883" s="2" t="str">
        <f>IFERROR(__xludf.DUMMYFUNCTION("GOOGLETRANSLATE(A8883,""en"",""hi"")"),"अनाज रंगीन चमकदार लूप एक कटोरे धीमी गति में डाला जा रहा है।")</f>
        <v>अनाज रंगीन चमकदार लूप एक कटोरे धीमी गति में डाला जा रहा है।</v>
      </c>
    </row>
    <row r="8884">
      <c r="A8884" s="1" t="s">
        <v>8721</v>
      </c>
      <c r="B8884" s="2" t="str">
        <f>IFERROR(__xludf.DUMMYFUNCTION("GOOGLETRANSLATE(A8884,""en"",""hi"")"),"एक किसान बाजार में बिक्री के लिए ताजा उपज")</f>
        <v>एक किसान बाजार में बिक्री के लिए ताजा उपज</v>
      </c>
    </row>
    <row r="8885">
      <c r="A8885" s="1" t="s">
        <v>8722</v>
      </c>
      <c r="B8885" s="2" t="str">
        <f>IFERROR(__xludf.DUMMYFUNCTION("GOOGLETRANSLATE(A8885,""en"",""hi"")"),"नावों के साथ तट पर गांव में छोटे बंदरगाह")</f>
        <v>नावों के साथ तट पर गांव में छोटे बंदरगाह</v>
      </c>
    </row>
    <row r="8886">
      <c r="A8886" s="1" t="s">
        <v>2223</v>
      </c>
      <c r="B8886" s="2" t="str">
        <f>IFERROR(__xludf.DUMMYFUNCTION("GOOGLETRANSLATE(A8886,""en"",""hi"")"),"गेंद के लिए फुटबॉल खिलाड़ी और लड़ाई")</f>
        <v>गेंद के लिए फुटबॉल खिलाड़ी और लड़ाई</v>
      </c>
    </row>
    <row r="8887">
      <c r="A8887" s="1" t="s">
        <v>8723</v>
      </c>
      <c r="B8887" s="2" t="str">
        <f>IFERROR(__xludf.DUMMYFUNCTION("GOOGLETRANSLATE(A8887,""en"",""hi"")"),"सर्दियों के दौरान बेसिलिका, बस बाहर गया और पिक्स ले लिया")</f>
        <v>सर्दियों के दौरान बेसिलिका, बस बाहर गया और पिक्स ले लिया</v>
      </c>
    </row>
    <row r="8888">
      <c r="A8888" s="1" t="s">
        <v>8724</v>
      </c>
      <c r="B8888" s="2" t="str">
        <f>IFERROR(__xludf.DUMMYFUNCTION("GOOGLETRANSLATE(A8888,""en"",""hi"")"),"सिंथपॉप कलाकार मंच पर प्रदर्शन करता है")</f>
        <v>सिंथपॉप कलाकार मंच पर प्रदर्शन करता है</v>
      </c>
    </row>
    <row r="8889">
      <c r="A8889" s="1" t="s">
        <v>8725</v>
      </c>
      <c r="B8889" s="2" t="str">
        <f>IFERROR(__xludf.DUMMYFUNCTION("GOOGLETRANSLATE(A8889,""en"",""hi"")"),"मेरे घर में उस क्रोधी कुत्ता क्यों है?")</f>
        <v>मेरे घर में उस क्रोधी कुत्ता क्यों है?</v>
      </c>
    </row>
    <row r="8890">
      <c r="A8890" s="1" t="s">
        <v>8726</v>
      </c>
      <c r="B8890" s="2" t="str">
        <f>IFERROR(__xludf.DUMMYFUNCTION("GOOGLETRANSLATE(A8890,""en"",""hi"")"),"ध्वज की पृष्ठभूमि के खिलाफ वर्दी में सैन्य नाविक।")</f>
        <v>ध्वज की पृष्ठभूमि के खिलाफ वर्दी में सैन्य नाविक।</v>
      </c>
    </row>
    <row r="8891">
      <c r="A8891" s="1" t="s">
        <v>8727</v>
      </c>
      <c r="B8891" s="2" t="str">
        <f>IFERROR(__xludf.DUMMYFUNCTION("GOOGLETRANSLATE(A8891,""en"",""hi"")"),"टीवी चरित्र के लिए शुभकामनाएं जो विदेशों में अपनी प्रतिस्पर्धा की तैयारी कर रहे हैं।")</f>
        <v>टीवी चरित्र के लिए शुभकामनाएं जो विदेशों में अपनी प्रतिस्पर्धा की तैयारी कर रहे हैं।</v>
      </c>
    </row>
    <row r="8892">
      <c r="A8892" s="1" t="s">
        <v>8728</v>
      </c>
      <c r="B8892" s="2" t="str">
        <f>IFERROR(__xludf.DUMMYFUNCTION("GOOGLETRANSLATE(A8892,""en"",""hi"")"),"एक टेबल के चारों ओर दोस्तों को साझा करना")</f>
        <v>एक टेबल के चारों ओर दोस्तों को साझा करना</v>
      </c>
    </row>
    <row r="8893">
      <c r="A8893" s="1" t="s">
        <v>8729</v>
      </c>
      <c r="B8893" s="2" t="str">
        <f>IFERROR(__xludf.DUMMYFUNCTION("GOOGLETRANSLATE(A8893,""en"",""hi"")"),"स्टील से बने लाल छत का हवाई दृश्य")</f>
        <v>स्टील से बने लाल छत का हवाई दृश्य</v>
      </c>
    </row>
    <row r="8894">
      <c r="A8894" s="1" t="s">
        <v>8730</v>
      </c>
      <c r="B8894" s="2" t="str">
        <f>IFERROR(__xludf.DUMMYFUNCTION("GOOGLETRANSLATE(A8894,""en"",""hi"")"),"पूजा के बौद्ध स्थान के नीचे सड़कों पर बिक्री के लिए पैसे से बने फूल और पहियों।")</f>
        <v>पूजा के बौद्ध स्थान के नीचे सड़कों पर बिक्री के लिए पैसे से बने फूल और पहियों।</v>
      </c>
    </row>
    <row r="8895">
      <c r="A8895" s="1" t="s">
        <v>8731</v>
      </c>
      <c r="B8895" s="2" t="str">
        <f>IFERROR(__xludf.DUMMYFUNCTION("GOOGLETRANSLATE(A8895,""en"",""hi"")"),"ताला और शादी के छल्ले सफेद पर अलग हो गए")</f>
        <v>ताला और शादी के छल्ले सफेद पर अलग हो गए</v>
      </c>
    </row>
    <row r="8896">
      <c r="A8896" s="1" t="s">
        <v>8732</v>
      </c>
      <c r="B8896" s="2" t="str">
        <f>IFERROR(__xludf.DUMMYFUNCTION("GOOGLETRANSLATE(A8896,""en"",""hi"")"),"एक भीड़ को संबोधित करने वाले सैन्य कमांडर")</f>
        <v>एक भीड़ को संबोधित करने वाले सैन्य कमांडर</v>
      </c>
    </row>
    <row r="8897">
      <c r="A8897" s="1" t="s">
        <v>8733</v>
      </c>
      <c r="B8897" s="2" t="str">
        <f>IFERROR(__xludf.DUMMYFUNCTION("GOOGLETRANSLATE(A8897,""en"",""hi"")"),"सफल व्यवसायी अपने चश्मे को लेता है और अंगूठे दिखा रहा है।")</f>
        <v>सफल व्यवसायी अपने चश्मे को लेता है और अंगूठे दिखा रहा है।</v>
      </c>
    </row>
    <row r="8898">
      <c r="A8898" s="1" t="s">
        <v>8734</v>
      </c>
      <c r="B8898" s="2" t="str">
        <f>IFERROR(__xludf.DUMMYFUNCTION("GOOGLETRANSLATE(A8898,""en"",""hi"")"),"वर्तमान में, घन को उन संकेतों के साथ चिह्नित नहीं किया जाता है जो धाराओं की चेतावनी देते हैं।")</f>
        <v>वर्तमान में, घन को उन संकेतों के साथ चिह्नित नहीं किया जाता है जो धाराओं की चेतावनी देते हैं।</v>
      </c>
    </row>
    <row r="8899">
      <c r="A8899" s="1" t="s">
        <v>8735</v>
      </c>
      <c r="B8899" s="2" t="str">
        <f>IFERROR(__xludf.DUMMYFUNCTION("GOOGLETRANSLATE(A8899,""en"",""hi"")"),"मोनार्क तितलियों के दर्जनों जंगल में एक पेड़ की शाखा पर एकत्र हुए हैं")</f>
        <v>मोनार्क तितलियों के दर्जनों जंगल में एक पेड़ की शाखा पर एकत्र हुए हैं</v>
      </c>
    </row>
    <row r="8900">
      <c r="A8900" s="1" t="s">
        <v>8736</v>
      </c>
      <c r="B8900" s="2" t="str">
        <f>IFERROR(__xludf.DUMMYFUNCTION("GOOGLETRANSLATE(A8900,""en"",""hi"")"),"समुद्र तट पर खड़े स्टारफिश")</f>
        <v>समुद्र तट पर खड़े स्टारफिश</v>
      </c>
    </row>
    <row r="8901">
      <c r="A8901" s="1" t="s">
        <v>8737</v>
      </c>
      <c r="B8901" s="2" t="str">
        <f>IFERROR(__xludf.DUMMYFUNCTION("GOOGLETRANSLATE(A8901,""en"",""hi"")"),"ब्लैकबोर्ड पर व्हाइट ब्लाउज में शिक्षक")</f>
        <v>ब्लैकबोर्ड पर व्हाइट ब्लाउज में शिक्षक</v>
      </c>
    </row>
    <row r="8902">
      <c r="A8902" s="1" t="s">
        <v>8738</v>
      </c>
      <c r="B8902" s="2" t="str">
        <f>IFERROR(__xludf.DUMMYFUNCTION("GOOGLETRANSLATE(A8902,""en"",""hi"")"),"एक बाजार में ताजा लहसुन")</f>
        <v>एक बाजार में ताजा लहसुन</v>
      </c>
    </row>
    <row r="8903">
      <c r="A8903" s="1" t="s">
        <v>8739</v>
      </c>
      <c r="B8903" s="2" t="str">
        <f>IFERROR(__xludf.DUMMYFUNCTION("GOOGLETRANSLATE(A8903,""en"",""hi"")"),"खूबसूरत हरे पत्ते की पुष्पांजलि से घिरा चांदी लालटेन।")</f>
        <v>खूबसूरत हरे पत्ते की पुष्पांजलि से घिरा चांदी लालटेन।</v>
      </c>
    </row>
    <row r="8904">
      <c r="A8904" s="1" t="s">
        <v>8740</v>
      </c>
      <c r="B8904" s="2" t="str">
        <f>IFERROR(__xludf.DUMMYFUNCTION("GOOGLETRANSLATE(A8904,""en"",""hi"")"),"... टैन टाइल या हम नीचे की तस्वीर में हल्के भूरे रंग की टाइल प्राप्त कर सकते हैं")</f>
        <v>... टैन टाइल या हम नीचे की तस्वीर में हल्के भूरे रंग की टाइल प्राप्त कर सकते हैं</v>
      </c>
    </row>
    <row r="8905">
      <c r="A8905" s="1" t="s">
        <v>8741</v>
      </c>
      <c r="B8905" s="2" t="str">
        <f>IFERROR(__xludf.DUMMYFUNCTION("GOOGLETRANSLATE(A8905,""en"",""hi"")"),"दोनों फाइनल प्रतियोगिता करने के लिए देश")</f>
        <v>दोनों फाइनल प्रतियोगिता करने के लिए देश</v>
      </c>
    </row>
    <row r="8906">
      <c r="A8906" s="1" t="s">
        <v>8742</v>
      </c>
      <c r="B8906" s="2" t="str">
        <f>IFERROR(__xludf.DUMMYFUNCTION("GOOGLETRANSLATE(A8906,""en"",""hi"")"),"व्यक्ति सुंदर औपनिवेशिक कोबब्लस्टोन स्ट्रीट पर चलता है")</f>
        <v>व्यक्ति सुंदर औपनिवेशिक कोबब्लस्टोन स्ट्रीट पर चलता है</v>
      </c>
    </row>
    <row r="8907">
      <c r="A8907" s="1" t="s">
        <v>8743</v>
      </c>
      <c r="B8907" s="2" t="str">
        <f>IFERROR(__xludf.DUMMYFUNCTION("GOOGLETRANSLATE(A8907,""en"",""hi"")"),"बेबी बाइसन और उनके माता-पिता परिसर में अपने क्षेत्र में घूमते हैं।")</f>
        <v>बेबी बाइसन और उनके माता-पिता परिसर में अपने क्षेत्र में घूमते हैं।</v>
      </c>
    </row>
    <row r="8908">
      <c r="A8908" s="1" t="s">
        <v>8744</v>
      </c>
      <c r="B8908" s="2" t="str">
        <f>IFERROR(__xludf.DUMMYFUNCTION("GOOGLETRANSLATE(A8908,""en"",""hi"")"),"जिले में वाटरफ्रंट पर पारंपरिक पुराने, टाइल वाले घर")</f>
        <v>जिले में वाटरफ्रंट पर पारंपरिक पुराने, टाइल वाले घर</v>
      </c>
    </row>
    <row r="8909">
      <c r="A8909" s="1" t="s">
        <v>8745</v>
      </c>
      <c r="B8909" s="2" t="str">
        <f>IFERROR(__xludf.DUMMYFUNCTION("GOOGLETRANSLATE(A8909,""en"",""hi"")"),"मैं नाटक करने की कोशिश भी नहीं कर रहा हूं।")</f>
        <v>मैं नाटक करने की कोशिश भी नहीं कर रहा हूं।</v>
      </c>
    </row>
    <row r="8910">
      <c r="A8910" s="1" t="s">
        <v>8746</v>
      </c>
      <c r="B8910" s="2" t="str">
        <f>IFERROR(__xludf.DUMMYFUNCTION("GOOGLETRANSLATE(A8910,""en"",""hi"")"),"किस वर्ष में देर से गोथिक पुनरुद्धार संरचना आधिकारिक तौर पर खुलती थी?")</f>
        <v>किस वर्ष में देर से गोथिक पुनरुद्धार संरचना आधिकारिक तौर पर खुलती थी?</v>
      </c>
    </row>
    <row r="8911">
      <c r="A8911" s="1" t="s">
        <v>8747</v>
      </c>
      <c r="B8911" s="2" t="str">
        <f>IFERROR(__xludf.DUMMYFUNCTION("GOOGLETRANSLATE(A8911,""en"",""hi"")"),"यह एक स्क्रीन के पीछे एक इन्फर्नो की तरह है।")</f>
        <v>यह एक स्क्रीन के पीछे एक इन्फर्नो की तरह है।</v>
      </c>
    </row>
    <row r="8912">
      <c r="A8912" s="1" t="s">
        <v>8748</v>
      </c>
      <c r="B8912" s="2" t="str">
        <f>IFERROR(__xludf.DUMMYFUNCTION("GOOGLETRANSLATE(A8912,""en"",""hi"")"),"हरे मैदान पर आकाश पर समय चूक बादल छाए रहेंगे")</f>
        <v>हरे मैदान पर आकाश पर समय चूक बादल छाए रहेंगे</v>
      </c>
    </row>
    <row r="8913">
      <c r="A8913" s="1" t="s">
        <v>1731</v>
      </c>
      <c r="B8913" s="2" t="str">
        <f>IFERROR(__xludf.DUMMYFUNCTION("GOOGLETRANSLATE(A8913,""en"",""hi"")"),"डिजिटल कला # के लिए चुनी गई है")</f>
        <v>डिजिटल कला # के लिए चुनी गई है</v>
      </c>
    </row>
    <row r="8914">
      <c r="A8914" s="1" t="s">
        <v>8749</v>
      </c>
      <c r="B8914" s="2" t="str">
        <f>IFERROR(__xludf.DUMMYFUNCTION("GOOGLETRANSLATE(A8914,""en"",""hi"")"),"टी-शर्ट, नीली शर्ट और घुटने के मोजे की विशेषता वाले एक फैशन लुक।")</f>
        <v>टी-शर्ट, नीली शर्ट और घुटने के मोजे की विशेषता वाले एक फैशन लुक।</v>
      </c>
    </row>
    <row r="8915">
      <c r="A8915" s="1" t="s">
        <v>8750</v>
      </c>
      <c r="B8915" s="2" t="str">
        <f>IFERROR(__xludf.DUMMYFUNCTION("GOOGLETRANSLATE(A8915,""en"",""hi"")"),"ट्रेल के साथ समूह लंबी पैदल यात्रा")</f>
        <v>ट्रेल के साथ समूह लंबी पैदल यात्रा</v>
      </c>
    </row>
    <row r="8916">
      <c r="A8916" s="1" t="s">
        <v>8751</v>
      </c>
      <c r="B8916" s="2" t="str">
        <f>IFERROR(__xludf.DUMMYFUNCTION("GOOGLETRANSLATE(A8916,""en"",""hi"")"),"जल्द ही जोड़ी तैरने के लिए पूल में नीचे उतर रही थी।")</f>
        <v>जल्द ही जोड़ी तैरने के लिए पूल में नीचे उतर रही थी।</v>
      </c>
    </row>
    <row r="8917">
      <c r="A8917" s="1" t="s">
        <v>8752</v>
      </c>
      <c r="B8917" s="2" t="str">
        <f>IFERROR(__xludf.DUMMYFUNCTION("GOOGLETRANSLATE(A8917,""en"",""hi"")"),"एक पहाड़ रिज के शीर्ष पर स्थित झोपड़ी - जैसे संरचनाएं आसपास के पहाड़ों को ध्यान में लाने के लिए विभिन्न ऊंचाइयों पर बनाई गई थीं।")</f>
        <v>एक पहाड़ रिज के शीर्ष पर स्थित झोपड़ी - जैसे संरचनाएं आसपास के पहाड़ों को ध्यान में लाने के लिए विभिन्न ऊंचाइयों पर बनाई गई थीं।</v>
      </c>
    </row>
    <row r="8918">
      <c r="A8918" s="1" t="s">
        <v>8753</v>
      </c>
      <c r="B8918" s="2" t="str">
        <f>IFERROR(__xludf.DUMMYFUNCTION("GOOGLETRANSLATE(A8918,""en"",""hi"")"),"इस बड़ी दुनिया में अकेला महसूस करना।")</f>
        <v>इस बड़ी दुनिया में अकेला महसूस करना।</v>
      </c>
    </row>
    <row r="8919">
      <c r="A8919" s="1" t="s">
        <v>8754</v>
      </c>
      <c r="B8919" s="2" t="str">
        <f>IFERROR(__xludf.DUMMYFUNCTION("GOOGLETRANSLATE(A8919,""en"",""hi"")"),"अपने पालतू बिल्ली के साथ एक लड़का।")</f>
        <v>अपने पालतू बिल्ली के साथ एक लड़का।</v>
      </c>
    </row>
    <row r="8920">
      <c r="A8920" s="1" t="s">
        <v>8755</v>
      </c>
      <c r="B8920" s="2" t="str">
        <f>IFERROR(__xludf.DUMMYFUNCTION("GOOGLETRANSLATE(A8920,""en"",""hi"")"),"लकड़ी की मेज पृष्ठभूमि पर उपकरण का एक सेट।")</f>
        <v>लकड़ी की मेज पृष्ठभूमि पर उपकरण का एक सेट।</v>
      </c>
    </row>
    <row r="8921">
      <c r="A8921" s="1" t="s">
        <v>8756</v>
      </c>
      <c r="B8921" s="2" t="str">
        <f>IFERROR(__xludf.DUMMYFUNCTION("GOOGLETRANSLATE(A8921,""en"",""hi"")"),"लोग हाउसप्लेंट्स और बल्ब खरीदते हैं")</f>
        <v>लोग हाउसप्लेंट्स और बल्ब खरीदते हैं</v>
      </c>
    </row>
    <row r="8922">
      <c r="A8922" s="1" t="s">
        <v>8757</v>
      </c>
      <c r="B8922" s="2" t="str">
        <f>IFERROR(__xludf.DUMMYFUNCTION("GOOGLETRANSLATE(A8922,""en"",""hi"")"),"सुबह में नदी द्वारा मूर्ति।")</f>
        <v>सुबह में नदी द्वारा मूर्ति।</v>
      </c>
    </row>
    <row r="8923">
      <c r="A8923" s="1" t="s">
        <v>8758</v>
      </c>
      <c r="B8923" s="2" t="str">
        <f>IFERROR(__xludf.DUMMYFUNCTION("GOOGLETRANSLATE(A8923,""en"",""hi"")"),"व्यक्ति उत्सव के दौरान प्रीमियर में भाग लेता है")</f>
        <v>व्यक्ति उत्सव के दौरान प्रीमियर में भाग लेता है</v>
      </c>
    </row>
    <row r="8924">
      <c r="A8924" s="1" t="s">
        <v>8759</v>
      </c>
      <c r="B8924" s="2" t="str">
        <f>IFERROR(__xludf.DUMMYFUNCTION("GOOGLETRANSLATE(A8924,""en"",""hi"")"),"एक सफेद पृष्ठभूमि पर इलस्ट्रेशन अलगाव")</f>
        <v>एक सफेद पृष्ठभूमि पर इलस्ट्रेशन अलगाव</v>
      </c>
    </row>
    <row r="8925">
      <c r="A8925" s="1" t="s">
        <v>8760</v>
      </c>
      <c r="B8925" s="2" t="str">
        <f>IFERROR(__xludf.DUMMYFUNCTION("GOOGLETRANSLATE(A8925,""en"",""hi"")"),"एक बच्चा आक्रमण के बाद सड़कों पर अकेला बैठता है")</f>
        <v>एक बच्चा आक्रमण के बाद सड़कों पर अकेला बैठता है</v>
      </c>
    </row>
    <row r="8926">
      <c r="A8926" s="1" t="s">
        <v>8761</v>
      </c>
      <c r="B8926" s="2" t="str">
        <f>IFERROR(__xludf.DUMMYFUNCTION("GOOGLETRANSLATE(A8926,""en"",""hi"")"),"स्वीडिश शहर में स्थित मठ")</f>
        <v>स्वीडिश शहर में स्थित मठ</v>
      </c>
    </row>
    <row r="8927">
      <c r="A8927" s="1" t="s">
        <v>8762</v>
      </c>
      <c r="B8927" s="2" t="str">
        <f>IFERROR(__xludf.DUMMYFUNCTION("GOOGLETRANSLATE(A8927,""en"",""hi"")"),"शहर अपने समुद्र तटों के लिए जाना जाता है।")</f>
        <v>शहर अपने समुद्र तटों के लिए जाना जाता है।</v>
      </c>
    </row>
    <row r="8928">
      <c r="A8928" s="1" t="s">
        <v>8763</v>
      </c>
      <c r="B8928" s="2" t="str">
        <f>IFERROR(__xludf.DUMMYFUNCTION("GOOGLETRANSLATE(A8928,""en"",""hi"")"),"पत्तियों के साथ एक पके हुए ब्लैकबेरी")</f>
        <v>पत्तियों के साथ एक पके हुए ब्लैकबेरी</v>
      </c>
    </row>
    <row r="8929">
      <c r="A8929" s="1" t="s">
        <v>8764</v>
      </c>
      <c r="B8929" s="2" t="str">
        <f>IFERROR(__xludf.DUMMYFUNCTION("GOOGLETRANSLATE(A8929,""en"",""hi"")"),"हाइलाइट्स में से एक यह सौर पेर्गोला था - छायांकन के लिए कार्यात्मक और ऊर्जा को कैप्चर करने के लिए।")</f>
        <v>हाइलाइट्स में से एक यह सौर पेर्गोला था - छायांकन के लिए कार्यात्मक और ऊर्जा को कैप्चर करने के लिए।</v>
      </c>
    </row>
    <row r="8930">
      <c r="A8930" s="1" t="s">
        <v>8765</v>
      </c>
      <c r="B8930" s="2" t="str">
        <f>IFERROR(__xludf.DUMMYFUNCTION("GOOGLETRANSLATE(A8930,""en"",""hi"")"),"रग्बी प्लेयर खेल के दौरान चिकित्सा ध्यान प्राप्त करता है।")</f>
        <v>रग्बी प्लेयर खेल के दौरान चिकित्सा ध्यान प्राप्त करता है।</v>
      </c>
    </row>
    <row r="8931">
      <c r="A8931" s="1" t="s">
        <v>8766</v>
      </c>
      <c r="B8931" s="2" t="str">
        <f>IFERROR(__xludf.DUMMYFUNCTION("GOOGLETRANSLATE(A8931,""en"",""hi"")"),"थ्रिलर फिल्म के लिए अतिरिक्त बड़ी फिल्म पोस्टर छवि")</f>
        <v>थ्रिलर फिल्म के लिए अतिरिक्त बड़ी फिल्म पोस्टर छवि</v>
      </c>
    </row>
    <row r="8932">
      <c r="A8932" s="1" t="s">
        <v>8767</v>
      </c>
      <c r="B8932" s="2" t="str">
        <f>IFERROR(__xludf.DUMMYFUNCTION("GOOGLETRANSLATE(A8932,""en"",""hi"")"),"कला गैलरी: परेड के लिए तैयारी")</f>
        <v>कला गैलरी: परेड के लिए तैयारी</v>
      </c>
    </row>
    <row r="8933">
      <c r="A8933" s="1" t="s">
        <v>8768</v>
      </c>
      <c r="B8933" s="2" t="str">
        <f>IFERROR(__xludf.DUMMYFUNCTION("GOOGLETRANSLATE(A8933,""en"",""hi"")"),"कॉमिक बुक कैरेक्टर में से एक और भालू की त्वचा पहने हुए एक सदस्य के बगल में एक juxtaposition में पोस्टर")</f>
        <v>कॉमिक बुक कैरेक्टर में से एक और भालू की त्वचा पहने हुए एक सदस्य के बगल में एक juxtaposition में पोस्टर</v>
      </c>
    </row>
    <row r="8934">
      <c r="A8934" s="1" t="s">
        <v>8769</v>
      </c>
      <c r="B8934" s="2" t="str">
        <f>IFERROR(__xludf.DUMMYFUNCTION("GOOGLETRANSLATE(A8934,""en"",""hi"")"),"इस तस्वीर के लिए धन्यवाद, इस भेड़िया के चंगा टैटू मैंने नीली आँखों के साथ किया")</f>
        <v>इस तस्वीर के लिए धन्यवाद, इस भेड़िया के चंगा टैटू मैंने नीली आँखों के साथ किया</v>
      </c>
    </row>
    <row r="8935">
      <c r="A8935" s="1" t="s">
        <v>8770</v>
      </c>
      <c r="B8935" s="2" t="str">
        <f>IFERROR(__xludf.DUMMYFUNCTION("GOOGLETRANSLATE(A8935,""en"",""hi"")"),"व्यक्ति के खिलाफ लड़ाई की छत पर, मृत्यु और विनाश का दानव")</f>
        <v>व्यक्ति के खिलाफ लड़ाई की छत पर, मृत्यु और विनाश का दानव</v>
      </c>
    </row>
    <row r="8936">
      <c r="A8936" s="1" t="s">
        <v>8771</v>
      </c>
      <c r="B8936" s="2" t="str">
        <f>IFERROR(__xludf.DUMMYFUNCTION("GOOGLETRANSLATE(A8936,""en"",""hi"")"),"एक निर्माण स्थल पर इंजीनियर")</f>
        <v>एक निर्माण स्थल पर इंजीनियर</v>
      </c>
    </row>
    <row r="8937">
      <c r="A8937" s="1" t="s">
        <v>8772</v>
      </c>
      <c r="B8937" s="2" t="str">
        <f>IFERROR(__xludf.DUMMYFUNCTION("GOOGLETRANSLATE(A8937,""en"",""hi"")"),"जब मॉड्यूलर अवधारणा प्रौद्योगिकी में जोड़ा जाता है, तो अद्भुत चीजें हो सकती हैं।")</f>
        <v>जब मॉड्यूलर अवधारणा प्रौद्योगिकी में जोड़ा जाता है, तो अद्भुत चीजें हो सकती हैं।</v>
      </c>
    </row>
    <row r="8938">
      <c r="A8938" s="1" t="s">
        <v>8773</v>
      </c>
      <c r="B8938" s="2" t="str">
        <f>IFERROR(__xludf.DUMMYFUNCTION("GOOGLETRANSLATE(A8938,""en"",""hi"")"),"छात्र स्टाफ के सदस्य के साथ टहलते हैं")</f>
        <v>छात्र स्टाफ के सदस्य के साथ टहलते हैं</v>
      </c>
    </row>
    <row r="8939">
      <c r="A8939" s="1" t="s">
        <v>8774</v>
      </c>
      <c r="B8939" s="2" t="str">
        <f>IFERROR(__xludf.DUMMYFUNCTION("GOOGLETRANSLATE(A8939,""en"",""hi"")"),"कुछ कोशिकाओं में विभिन्न संख्या गुणसूत्र होते हैं")</f>
        <v>कुछ कोशिकाओं में विभिन्न संख्या गुणसूत्र होते हैं</v>
      </c>
    </row>
    <row r="8940">
      <c r="A8940" s="1" t="s">
        <v>8775</v>
      </c>
      <c r="B8940" s="2" t="str">
        <f>IFERROR(__xludf.DUMMYFUNCTION("GOOGLETRANSLATE(A8940,""en"",""hi"")"),"रात में बड़ी आग की लौ")</f>
        <v>रात में बड़ी आग की लौ</v>
      </c>
    </row>
    <row r="8941">
      <c r="A8941" s="1" t="s">
        <v>8776</v>
      </c>
      <c r="B8941" s="2" t="str">
        <f>IFERROR(__xludf.DUMMYFUNCTION("GOOGLETRANSLATE(A8941,""en"",""hi"")"),"ज़ेबरा भोजन के लिए इंतजार कर रहे हैं!")</f>
        <v>ज़ेबरा भोजन के लिए इंतजार कर रहे हैं!</v>
      </c>
    </row>
    <row r="8942">
      <c r="A8942" s="1" t="s">
        <v>8777</v>
      </c>
      <c r="B8942" s="2" t="str">
        <f>IFERROR(__xludf.DUMMYFUNCTION("GOOGLETRANSLATE(A8942,""en"",""hi"")"),"एक छोटे से मंदिर के बाहर युवा भिक्षु")</f>
        <v>एक छोटे से मंदिर के बाहर युवा भिक्षु</v>
      </c>
    </row>
    <row r="8943">
      <c r="A8943" s="1" t="s">
        <v>8778</v>
      </c>
      <c r="B8943" s="2" t="str">
        <f>IFERROR(__xludf.DUMMYFUNCTION("GOOGLETRANSLATE(A8943,""en"",""hi"")"),"यह वह घर है जिसे हम काम करने में सक्षम हो सकते हैं।")</f>
        <v>यह वह घर है जिसे हम काम करने में सक्षम हो सकते हैं।</v>
      </c>
    </row>
    <row r="8944">
      <c r="A8944" s="1" t="s">
        <v>8779</v>
      </c>
      <c r="B8944" s="2" t="str">
        <f>IFERROR(__xludf.DUMMYFUNCTION("GOOGLETRANSLATE(A8944,""en"",""hi"")"),"खाली मकबरे का बगीचा")</f>
        <v>खाली मकबरे का बगीचा</v>
      </c>
    </row>
    <row r="8945">
      <c r="A8945" s="1" t="s">
        <v>8780</v>
      </c>
      <c r="B8945" s="2" t="str">
        <f>IFERROR(__xludf.DUMMYFUNCTION("GOOGLETRANSLATE(A8945,""en"",""hi"")"),"एक हरे रंग की स्क्रीन स्टूडियो पृष्ठभूमि पर एक टोपी पहने हुए युवा महिला और playful और posing हो रही है")</f>
        <v>एक हरे रंग की स्क्रीन स्टूडियो पृष्ठभूमि पर एक टोपी पहने हुए युवा महिला और playful और posing हो रही है</v>
      </c>
    </row>
    <row r="8946">
      <c r="A8946" s="1" t="s">
        <v>8781</v>
      </c>
      <c r="B8946" s="2" t="str">
        <f>IFERROR(__xludf.DUMMYFUNCTION("GOOGLETRANSLATE(A8946,""en"",""hi"")"),"# खेल के दौरान खेल टीम के खिलाफ दूसरी पारी में एक एकल घर चलाने के बाद प्रतिक्रिया करता है।")</f>
        <v># खेल के दौरान खेल टीम के खिलाफ दूसरी पारी में एक एकल घर चलाने के बाद प्रतिक्रिया करता है।</v>
      </c>
    </row>
    <row r="8947">
      <c r="A8947" s="1" t="s">
        <v>8782</v>
      </c>
      <c r="B8947" s="2" t="str">
        <f>IFERROR(__xludf.DUMMYFUNCTION("GOOGLETRANSLATE(A8947,""en"",""hi"")"),"ऑटो रेस जीतने के बाद एथलीट मनाता है।")</f>
        <v>ऑटो रेस जीतने के बाद एथलीट मनाता है।</v>
      </c>
    </row>
    <row r="8948">
      <c r="A8948" s="1" t="s">
        <v>8783</v>
      </c>
      <c r="B8948" s="2" t="str">
        <f>IFERROR(__xludf.DUMMYFUNCTION("GOOGLETRANSLATE(A8948,""en"",""hi"")"),"हॉबी भी घटना का हिस्सा बनता है, और इस कार्यक्रम के लिए ड्रेस अप करने के लिए गेमर्स का स्वागत है।")</f>
        <v>हॉबी भी घटना का हिस्सा बनता है, और इस कार्यक्रम के लिए ड्रेस अप करने के लिए गेमर्स का स्वागत है।</v>
      </c>
    </row>
    <row r="8949">
      <c r="A8949" s="1" t="s">
        <v>8784</v>
      </c>
      <c r="B8949" s="2" t="str">
        <f>IFERROR(__xludf.DUMMYFUNCTION("GOOGLETRANSLATE(A8949,""en"",""hi"")"),"एक ग्रे बिल्ली के बच्चे में उसके हाथ वाली लड़की")</f>
        <v>एक ग्रे बिल्ली के बच्चे में उसके हाथ वाली लड़की</v>
      </c>
    </row>
    <row r="8950">
      <c r="A8950" s="1" t="s">
        <v>8785</v>
      </c>
      <c r="B8950" s="2" t="str">
        <f>IFERROR(__xludf.DUMMYFUNCTION("GOOGLETRANSLATE(A8950,""en"",""hi"")"),"लाल पर्स में पैसा")</f>
        <v>लाल पर्स में पैसा</v>
      </c>
    </row>
    <row r="8951">
      <c r="A8951" s="1" t="s">
        <v>8786</v>
      </c>
      <c r="B8951" s="2" t="str">
        <f>IFERROR(__xludf.DUMMYFUNCTION("GOOGLETRANSLATE(A8951,""en"",""hi"")"),"व्यक्ति ने पुरस्कार के साथ पेशेवर बॉक्सर से सम्मानित किया।")</f>
        <v>व्यक्ति ने पुरस्कार के साथ पेशेवर बॉक्सर से सम्मानित किया।</v>
      </c>
    </row>
    <row r="8952">
      <c r="A8952" s="1" t="s">
        <v>8787</v>
      </c>
      <c r="B8952" s="2" t="str">
        <f>IFERROR(__xludf.DUMMYFUNCTION("GOOGLETRANSLATE(A8952,""en"",""hi"")"),"एक शहर की सड़क पर एक बूढ़ी औरत")</f>
        <v>एक शहर की सड़क पर एक बूढ़ी औरत</v>
      </c>
    </row>
    <row r="8953">
      <c r="A8953" s="1" t="s">
        <v>8788</v>
      </c>
      <c r="B8953" s="2" t="str">
        <f>IFERROR(__xludf.DUMMYFUNCTION("GOOGLETRANSLATE(A8953,""en"",""hi"")"),"शहर की ओर अग्रणी रेखा बनाने के लिए कारों से रोशनी का उपयोग करें।")</f>
        <v>शहर की ओर अग्रणी रेखा बनाने के लिए कारों से रोशनी का उपयोग करें।</v>
      </c>
    </row>
    <row r="8954">
      <c r="A8954" s="1" t="s">
        <v>8789</v>
      </c>
      <c r="B8954" s="2" t="str">
        <f>IFERROR(__xludf.DUMMYFUNCTION("GOOGLETRANSLATE(A8954,""en"",""hi"")"),"एक मॉडल फैशन सप्ताह के दौरान प्रस्तुत, ग्रीष्मकालीन तैयार करने के लिए तैयार फैशन संग्रह के लिए एक सृजन पहनता है।")</f>
        <v>एक मॉडल फैशन सप्ताह के दौरान प्रस्तुत, ग्रीष्मकालीन तैयार करने के लिए तैयार फैशन संग्रह के लिए एक सृजन पहनता है।</v>
      </c>
    </row>
    <row r="8955">
      <c r="A8955" s="1" t="s">
        <v>8790</v>
      </c>
      <c r="B8955" s="2" t="str">
        <f>IFERROR(__xludf.DUMMYFUNCTION("GOOGLETRANSLATE(A8955,""en"",""hi"")"),"सेलिब्रिटी ने जनवरी में अपनी मृत्यु से कुछ समय पहले रॉक कलाकार के साथ अपने स्थायी विवाह के रहस्य का खुलासा किया।")</f>
        <v>सेलिब्रिटी ने जनवरी में अपनी मृत्यु से कुछ समय पहले रॉक कलाकार के साथ अपने स्थायी विवाह के रहस्य का खुलासा किया।</v>
      </c>
    </row>
    <row r="8956">
      <c r="A8956" s="1" t="s">
        <v>8791</v>
      </c>
      <c r="B8956" s="2" t="str">
        <f>IFERROR(__xludf.DUMMYFUNCTION("GOOGLETRANSLATE(A8956,""en"",""hi"")"),"एक प्रकाश पृष्ठभूमि पर मानचित्र और तीर के साथ मोबाइल फोन।")</f>
        <v>एक प्रकाश पृष्ठभूमि पर मानचित्र और तीर के साथ मोबाइल फोन।</v>
      </c>
    </row>
    <row r="8957">
      <c r="A8957" s="1" t="s">
        <v>8792</v>
      </c>
      <c r="B8957" s="2" t="str">
        <f>IFERROR(__xludf.DUMMYFUNCTION("GOOGLETRANSLATE(A8957,""en"",""hi"")"),"अस्पताल के कमरे के आइसोमेट्रिक फ्लैट इंटीरियर।")</f>
        <v>अस्पताल के कमरे के आइसोमेट्रिक फ्लैट इंटीरियर।</v>
      </c>
    </row>
    <row r="8958">
      <c r="A8958" s="1" t="s">
        <v>8793</v>
      </c>
      <c r="B8958" s="2" t="str">
        <f>IFERROR(__xludf.DUMMYFUNCTION("GOOGLETRANSLATE(A8958,""en"",""hi"")"),"घर में पहली मंजिल का एक शॉट।")</f>
        <v>घर में पहली मंजिल का एक शॉट।</v>
      </c>
    </row>
    <row r="8959">
      <c r="A8959" s="1" t="s">
        <v>8794</v>
      </c>
      <c r="B8959" s="2" t="str">
        <f>IFERROR(__xludf.DUMMYFUNCTION("GOOGLETRANSLATE(A8959,""en"",""hi"")"),"एक लंबी पतली सड़क पानी को पार करती है और भूमि गायब हो जाती है।")</f>
        <v>एक लंबी पतली सड़क पानी को पार करती है और भूमि गायब हो जाती है।</v>
      </c>
    </row>
    <row r="8960">
      <c r="A8960" s="1" t="s">
        <v>8795</v>
      </c>
      <c r="B8960" s="2" t="str">
        <f>IFERROR(__xludf.DUMMYFUNCTION("GOOGLETRANSLATE(A8960,""en"",""hi"")"),"यह गतिविधि का एक लंबा सूखा रहा है।")</f>
        <v>यह गतिविधि का एक लंबा सूखा रहा है।</v>
      </c>
    </row>
    <row r="8961">
      <c r="A8961" s="1" t="s">
        <v>8796</v>
      </c>
      <c r="B8961" s="2" t="str">
        <f>IFERROR(__xludf.DUMMYFUNCTION("GOOGLETRANSLATE(A8961,""en"",""hi"")"),"घर के सामने वाले बच्चों के साथ एक परिवार का पोर्ट्रेट")</f>
        <v>घर के सामने वाले बच्चों के साथ एक परिवार का पोर्ट्रेट</v>
      </c>
    </row>
    <row r="8962">
      <c r="A8962" s="1" t="s">
        <v>8797</v>
      </c>
      <c r="B8962" s="2" t="str">
        <f>IFERROR(__xludf.DUMMYFUNCTION("GOOGLETRANSLATE(A8962,""en"",""hi"")"),"घटक बैंकों पर एक शहर शामिल है।")</f>
        <v>घटक बैंकों पर एक शहर शामिल है।</v>
      </c>
    </row>
    <row r="8963">
      <c r="A8963" s="1" t="s">
        <v>8798</v>
      </c>
      <c r="B8963" s="2" t="str">
        <f>IFERROR(__xludf.DUMMYFUNCTION("GOOGLETRANSLATE(A8963,""en"",""hi"")"),"एक मॉडल म्यूजिकल कलाकार द्वारा गिरावट के हिस्से के रूप में एक सृजन पहनता है - शीतकालीन 2017/2018 तैयार-टू-पहनने वाला संग्रह प्रस्तुत किया जाता है।")</f>
        <v>एक मॉडल म्यूजिकल कलाकार द्वारा गिरावट के हिस्से के रूप में एक सृजन पहनता है - शीतकालीन 2017/2018 तैयार-टू-पहनने वाला संग्रह प्रस्तुत किया जाता है।</v>
      </c>
    </row>
    <row r="8964">
      <c r="A8964" s="1" t="s">
        <v>8799</v>
      </c>
      <c r="B8964" s="2" t="str">
        <f>IFERROR(__xludf.DUMMYFUNCTION("GOOGLETRANSLATE(A8964,""en"",""hi"")"),"अभिनेता रविवार को पुरस्कार पर मंच पर साल की फिल्म के लिए पुरस्कार प्रस्तुत करता है।")</f>
        <v>अभिनेता रविवार को पुरस्कार पर मंच पर साल की फिल्म के लिए पुरस्कार प्रस्तुत करता है।</v>
      </c>
    </row>
    <row r="8965">
      <c r="A8965" s="1" t="s">
        <v>8800</v>
      </c>
      <c r="B8965" s="2" t="str">
        <f>IFERROR(__xludf.DUMMYFUNCTION("GOOGLETRANSLATE(A8965,""en"",""hi"")"),"गर्मी या सर्दी, नीला ताजा हवा की सांस है।")</f>
        <v>गर्मी या सर्दी, नीला ताजा हवा की सांस है।</v>
      </c>
    </row>
    <row r="8966">
      <c r="A8966" s="1" t="s">
        <v>8801</v>
      </c>
      <c r="B8966" s="2" t="str">
        <f>IFERROR(__xludf.DUMMYFUNCTION("GOOGLETRANSLATE(A8966,""en"",""hi"")"),"अपनी बिल्ली को शेविंग करने से पहले जोखिमों को जानें!")</f>
        <v>अपनी बिल्ली को शेविंग करने से पहले जोखिमों को जानें!</v>
      </c>
    </row>
    <row r="8967">
      <c r="A8967" s="1" t="s">
        <v>8802</v>
      </c>
      <c r="B8967" s="2" t="str">
        <f>IFERROR(__xludf.DUMMYFUNCTION("GOOGLETRANSLATE(A8967,""en"",""hi"")"),"एक बार्बर एक नाई की दुकान में अपने ग्राहक के साथ काम कर रहा है।")</f>
        <v>एक बार्बर एक नाई की दुकान में अपने ग्राहक के साथ काम कर रहा है।</v>
      </c>
    </row>
    <row r="8968">
      <c r="A8968" s="1" t="s">
        <v>8803</v>
      </c>
      <c r="B8968" s="2" t="str">
        <f>IFERROR(__xludf.DUMMYFUNCTION("GOOGLETRANSLATE(A8968,""en"",""hi"")"),"# खेल टीम के खिलाफ एक खेल के दौरान एक शॉट के लिए चला जाता है।")</f>
        <v># खेल टीम के खिलाफ एक खेल के दौरान एक शॉट के लिए चला जाता है।</v>
      </c>
    </row>
    <row r="8969">
      <c r="A8969" s="1" t="s">
        <v>8804</v>
      </c>
      <c r="B8969" s="2" t="str">
        <f>IFERROR(__xludf.DUMMYFUNCTION("GOOGLETRANSLATE(A8969,""en"",""hi"")"),"एक काले बिल्ली के बोर्ड पर तेल चित्रकला")</f>
        <v>एक काले बिल्ली के बोर्ड पर तेल चित्रकला</v>
      </c>
    </row>
    <row r="8970">
      <c r="A8970" s="1" t="s">
        <v>8805</v>
      </c>
      <c r="B8970" s="2" t="str">
        <f>IFERROR(__xludf.DUMMYFUNCTION("GOOGLETRANSLATE(A8970,""en"",""hi"")"),"व्यक्ति द्वारा एक जंगल, नक़्क़ाशी")</f>
        <v>व्यक्ति द्वारा एक जंगल, नक़्क़ाशी</v>
      </c>
    </row>
    <row r="8971">
      <c r="A8971" s="1" t="s">
        <v>8806</v>
      </c>
      <c r="B8971" s="2" t="str">
        <f>IFERROR(__xludf.DUMMYFUNCTION("GOOGLETRANSLATE(A8971,""en"",""hi"")"),"महिला जंगल में घूमती है, एक अभिवादन लहराती है और जंगली मशरूम उठा रही है")</f>
        <v>महिला जंगल में घूमती है, एक अभिवादन लहराती है और जंगली मशरूम उठा रही है</v>
      </c>
    </row>
    <row r="8972">
      <c r="A8972" s="1" t="s">
        <v>8807</v>
      </c>
      <c r="B8972" s="2" t="str">
        <f>IFERROR(__xludf.DUMMYFUNCTION("GOOGLETRANSLATE(A8972,""en"",""hi"")"),"गार्डन में पानी की नली रखने वाली महिला का हाथ")</f>
        <v>गार्डन में पानी की नली रखने वाली महिला का हाथ</v>
      </c>
    </row>
    <row r="8973">
      <c r="A8973" s="1" t="s">
        <v>8808</v>
      </c>
      <c r="B8973" s="2" t="str">
        <f>IFERROR(__xludf.DUMMYFUNCTION("GOOGLETRANSLATE(A8973,""en"",""hi"")"),"पतन रंग ... इस तरह यह आज देखा गया है;)")</f>
        <v>पतन रंग ... इस तरह यह आज देखा गया है;)</v>
      </c>
    </row>
    <row r="8974">
      <c r="A8974" s="1" t="s">
        <v>8809</v>
      </c>
      <c r="B8974" s="2" t="str">
        <f>IFERROR(__xludf.DUMMYFUNCTION("GOOGLETRANSLATE(A8974,""en"",""hi"")"),"व्यक्ति द्वारा जीव की पेंटिंग")</f>
        <v>व्यक्ति द्वारा जीव की पेंटिंग</v>
      </c>
    </row>
    <row r="8975">
      <c r="A8975" s="1" t="s">
        <v>8810</v>
      </c>
      <c r="B8975" s="2" t="str">
        <f>IFERROR(__xludf.DUMMYFUNCTION("GOOGLETRANSLATE(A8975,""en"",""hi"")"),"एक मैच के दौरान प्रशंसक भाग के रूप में")</f>
        <v>एक मैच के दौरान प्रशंसक भाग के रूप में</v>
      </c>
    </row>
    <row r="8976">
      <c r="A8976" s="1" t="s">
        <v>8811</v>
      </c>
      <c r="B8976" s="2" t="str">
        <f>IFERROR(__xludf.DUMMYFUNCTION("GOOGLETRANSLATE(A8976,""en"",""hi"")"),"एक संगठन में एक व्यक्ति के साथ नृत्य की डचेस")</f>
        <v>एक संगठन में एक व्यक्ति के साथ नृत्य की डचेस</v>
      </c>
    </row>
    <row r="8977">
      <c r="A8977" s="1" t="s">
        <v>8812</v>
      </c>
      <c r="B8977" s="2" t="str">
        <f>IFERROR(__xludf.DUMMYFUNCTION("GOOGLETRANSLATE(A8977,""en"",""hi"")"),"एक बच्चा अपनी माँ को चुंबन दे रहा है जो बहुत खुश है")</f>
        <v>एक बच्चा अपनी माँ को चुंबन दे रहा है जो बहुत खुश है</v>
      </c>
    </row>
    <row r="8978">
      <c r="A8978" s="1" t="s">
        <v>8813</v>
      </c>
      <c r="B8978" s="2" t="str">
        <f>IFERROR(__xludf.DUMMYFUNCTION("GOOGLETRANSLATE(A8978,""en"",""hi"")"),"यह पृष्ठभूमि, मुफ्त डाउनलोड के लिए उपलब्ध है")</f>
        <v>यह पृष्ठभूमि, मुफ्त डाउनलोड के लिए उपलब्ध है</v>
      </c>
    </row>
    <row r="8979">
      <c r="A8979" s="1" t="s">
        <v>1263</v>
      </c>
      <c r="B8979" s="2" t="str">
        <f>IFERROR(__xludf.DUMMYFUNCTION("GOOGLETRANSLATE(A8979,""en"",""hi"")"),"छवि में हो सकता है: व्यक्ति, घोड़े, घोड़े और आउटडोर पर सवारी करना")</f>
        <v>छवि में हो सकता है: व्यक्ति, घोड़े, घोड़े और आउटडोर पर सवारी करना</v>
      </c>
    </row>
    <row r="8980">
      <c r="A8980" s="1" t="s">
        <v>8814</v>
      </c>
      <c r="B8980" s="2" t="str">
        <f>IFERROR(__xludf.DUMMYFUNCTION("GOOGLETRANSLATE(A8980,""en"",""hi"")"),"माउंटेन रेंज और स्ट्रक्चर संगठन के लिए एक नाटकीय पृष्ठभूमि प्रदान करते हैं")</f>
        <v>माउंटेन रेंज और स्ट्रक्चर संगठन के लिए एक नाटकीय पृष्ठभूमि प्रदान करते हैं</v>
      </c>
    </row>
    <row r="8981">
      <c r="A8981" s="1" t="s">
        <v>444</v>
      </c>
      <c r="B8981" s="2" t="str">
        <f>IFERROR(__xludf.DUMMYFUNCTION("GOOGLETRANSLATE(A8981,""en"",""hi"")"),"संख्या आइकन के रूप में मोमबत्तियों के साथ जन्मदिन का केक।")</f>
        <v>संख्या आइकन के रूप में मोमबत्तियों के साथ जन्मदिन का केक।</v>
      </c>
    </row>
    <row r="8982">
      <c r="A8982" s="1" t="s">
        <v>8815</v>
      </c>
      <c r="B8982" s="2" t="str">
        <f>IFERROR(__xludf.DUMMYFUNCTION("GOOGLETRANSLATE(A8982,""en"",""hi"")"),"- मुख्य मस्जिद नया लैंडमार्क")</f>
        <v>- मुख्य मस्जिद नया लैंडमार्क</v>
      </c>
    </row>
    <row r="8983">
      <c r="A8983" s="1" t="s">
        <v>8816</v>
      </c>
      <c r="B8983" s="2" t="str">
        <f>IFERROR(__xludf.DUMMYFUNCTION("GOOGLETRANSLATE(A8983,""en"",""hi"")"),"एक पीले रंग की पृष्ठभूमि के खिलाफ एक श्रृंखला से लटकते सोने के फ्रेम में सफेद संकेत")</f>
        <v>एक पीले रंग की पृष्ठभूमि के खिलाफ एक श्रृंखला से लटकते सोने के फ्रेम में सफेद संकेत</v>
      </c>
    </row>
    <row r="8984">
      <c r="A8984" s="1" t="s">
        <v>8817</v>
      </c>
      <c r="B8984" s="2" t="str">
        <f>IFERROR(__xludf.DUMMYFUNCTION("GOOGLETRANSLATE(A8984,""en"",""hi"")"),"लॉक किए गए बॉक्स के साथ वन में टूटी हुई कार को धक्का देने की कोशिश कर रहे लोग")</f>
        <v>लॉक किए गए बॉक्स के साथ वन में टूटी हुई कार को धक्का देने की कोशिश कर रहे लोग</v>
      </c>
    </row>
    <row r="8985">
      <c r="A8985" s="1" t="s">
        <v>8818</v>
      </c>
      <c r="B8985" s="2" t="str">
        <f>IFERROR(__xludf.DUMMYFUNCTION("GOOGLETRANSLATE(A8985,""en"",""hi"")"),"ढाल पृष्ठभूमि के खिलाफ पुरुष शॉर्ट्स")</f>
        <v>ढाल पृष्ठभूमि के खिलाफ पुरुष शॉर्ट्स</v>
      </c>
    </row>
    <row r="8986">
      <c r="A8986" s="1" t="s">
        <v>8819</v>
      </c>
      <c r="B8986" s="2" t="str">
        <f>IFERROR(__xludf.DUMMYFUNCTION("GOOGLETRANSLATE(A8986,""en"",""hi"")"),"एक आदमी भवन के पीछे चलता है।")</f>
        <v>एक आदमी भवन के पीछे चलता है।</v>
      </c>
    </row>
    <row r="8987">
      <c r="A8987" s="1" t="s">
        <v>8820</v>
      </c>
      <c r="B8987" s="2" t="str">
        <f>IFERROR(__xludf.DUMMYFUNCTION("GOOGLETRANSLATE(A8987,""en"",""hi"")"),"व्यक्ति मूल पोस्टर व्यक्ति द्वारा बीआर के लिए मुद्रित")</f>
        <v>व्यक्ति मूल पोस्टर व्यक्ति द्वारा बीआर के लिए मुद्रित</v>
      </c>
    </row>
    <row r="8988">
      <c r="A8988" s="1" t="s">
        <v>8821</v>
      </c>
      <c r="B8988" s="2" t="str">
        <f>IFERROR(__xludf.DUMMYFUNCTION("GOOGLETRANSLATE(A8988,""en"",""hi"")"),"एक सफेद पृष्ठभूमि पर क्रिकेट खेलने वाले पुरुषों के सरल स्केच का चित्रण")</f>
        <v>एक सफेद पृष्ठभूमि पर क्रिकेट खेलने वाले पुरुषों के सरल स्केच का चित्रण</v>
      </c>
    </row>
    <row r="8989">
      <c r="A8989" s="1" t="s">
        <v>8822</v>
      </c>
      <c r="B8989" s="2" t="str">
        <f>IFERROR(__xludf.DUMMYFUNCTION("GOOGLETRANSLATE(A8989,""en"",""hi"")"),"एक खुदाई के साथ एक घर का विध्वंस।")</f>
        <v>एक खुदाई के साथ एक घर का विध्वंस।</v>
      </c>
    </row>
    <row r="8990">
      <c r="A8990" s="1" t="s">
        <v>8823</v>
      </c>
      <c r="B8990" s="2" t="str">
        <f>IFERROR(__xludf.DUMMYFUNCTION("GOOGLETRANSLATE(A8990,""en"",""hi"")"),"एथलीट और गेंद के लिए लड़ाई")</f>
        <v>एथलीट और गेंद के लिए लड़ाई</v>
      </c>
    </row>
    <row r="8991">
      <c r="A8991" s="1" t="s">
        <v>8824</v>
      </c>
      <c r="B8991" s="2" t="str">
        <f>IFERROR(__xludf.DUMMYFUNCTION("GOOGLETRANSLATE(A8991,""en"",""hi"")"),"एक महान व्यक्ति की 3 डी सीजी प्रतिपादन")</f>
        <v>एक महान व्यक्ति की 3 डी सीजी प्रतिपादन</v>
      </c>
    </row>
    <row r="8992">
      <c r="A8992" s="1" t="s">
        <v>8825</v>
      </c>
      <c r="B8992" s="2" t="str">
        <f>IFERROR(__xludf.DUMMYFUNCTION("GOOGLETRANSLATE(A8992,""en"",""hi"")"),"इस आकर्षक कंगन के साथ अपने हाथ पर हड़ताली देखो।")</f>
        <v>इस आकर्षक कंगन के साथ अपने हाथ पर हड़ताली देखो।</v>
      </c>
    </row>
    <row r="8993">
      <c r="A8993" s="1" t="s">
        <v>8826</v>
      </c>
      <c r="B8993" s="2" t="str">
        <f>IFERROR(__xludf.DUMMYFUNCTION("GOOGLETRANSLATE(A8993,""en"",""hi"")"),"मैं काफी आश्चर्यचकित था कि, भयानक मौसम के बावजूद, पानी अभी भी सुंदर था!")</f>
        <v>मैं काफी आश्चर्यचकित था कि, भयानक मौसम के बावजूद, पानी अभी भी सुंदर था!</v>
      </c>
    </row>
    <row r="8994">
      <c r="A8994" s="1" t="s">
        <v>8827</v>
      </c>
      <c r="B8994" s="2" t="str">
        <f>IFERROR(__xludf.DUMMYFUNCTION("GOOGLETRANSLATE(A8994,""en"",""hi"")"),"एक स्ट्रिंग से लटकते पैटर्न के साथ सफेद ईस्टर अंडे।")</f>
        <v>एक स्ट्रिंग से लटकते पैटर्न के साथ सफेद ईस्टर अंडे।</v>
      </c>
    </row>
    <row r="8995">
      <c r="A8995" s="1" t="s">
        <v>8828</v>
      </c>
      <c r="B8995" s="2" t="str">
        <f>IFERROR(__xludf.DUMMYFUNCTION("GOOGLETRANSLATE(A8995,""en"",""hi"")"),"लकड़ी की एक नाव में नौकायन पर्यटकों का समूह")</f>
        <v>लकड़ी की एक नाव में नौकायन पर्यटकों का समूह</v>
      </c>
    </row>
    <row r="8996">
      <c r="A8996" s="1" t="s">
        <v>8829</v>
      </c>
      <c r="B8996" s="2" t="str">
        <f>IFERROR(__xludf.DUMMYFUNCTION("GOOGLETRANSLATE(A8996,""en"",""hi"")"),"एक शहर शहर के रूप में समुद्र से देखा")</f>
        <v>एक शहर शहर के रूप में समुद्र से देखा</v>
      </c>
    </row>
    <row r="8997">
      <c r="A8997" s="1" t="s">
        <v>8830</v>
      </c>
      <c r="B8997" s="2" t="str">
        <f>IFERROR(__xludf.DUMMYFUNCTION("GOOGLETRANSLATE(A8997,""en"",""hi"")"),"फुटबॉल खिलाड़ी ने विजेता लक्ष्य बनाए जाने के बाद गोलकीपर निराश दिखते हैं")</f>
        <v>फुटबॉल खिलाड़ी ने विजेता लक्ष्य बनाए जाने के बाद गोलकीपर निराश दिखते हैं</v>
      </c>
    </row>
    <row r="8998">
      <c r="A8998" s="1" t="s">
        <v>8831</v>
      </c>
      <c r="B8998" s="2" t="str">
        <f>IFERROR(__xludf.DUMMYFUNCTION("GOOGLETRANSLATE(A8998,""en"",""hi"")"),"कॉफी बीन्स, कॉफी कप और उपभोक्ता उत्पाद पर मुद्रा")</f>
        <v>कॉफी बीन्स, कॉफी कप और उपभोक्ता उत्पाद पर मुद्रा</v>
      </c>
    </row>
    <row r="8999">
      <c r="A8999" s="1" t="s">
        <v>8832</v>
      </c>
      <c r="B8999" s="2" t="str">
        <f>IFERROR(__xludf.DUMMYFUNCTION("GOOGLETRANSLATE(A8999,""en"",""hi"")"),"समुद्र तट पर पदचिह्न, पश्चिम")</f>
        <v>समुद्र तट पर पदचिह्न, पश्चिम</v>
      </c>
    </row>
    <row r="9000">
      <c r="A9000" s="1" t="s">
        <v>8833</v>
      </c>
      <c r="B9000" s="2" t="str">
        <f>IFERROR(__xludf.DUMMYFUNCTION("GOOGLETRANSLATE(A9000,""en"",""hi"")"),"व्यक्ति से वसंत ग्रीष्मकालीन रुझान")</f>
        <v>व्यक्ति से वसंत ग्रीष्मकालीन रुझान</v>
      </c>
    </row>
    <row r="9001">
      <c r="A9001" s="1" t="s">
        <v>1893</v>
      </c>
      <c r="B9001" s="2" t="str">
        <f>IFERROR(__xludf.DUMMYFUNCTION("GOOGLETRANSLATE(A9001,""en"",""hi"")"),"छवि में हो सकता है: व्यक्ति, मंच पर, एक संगीत वाद्ययंत्र और आउटडोर खेल रहा है")</f>
        <v>छवि में हो सकता है: व्यक्ति, मंच पर, एक संगीत वाद्ययंत्र और आउटडोर खेल रहा है</v>
      </c>
    </row>
    <row r="9002">
      <c r="A9002" s="1" t="s">
        <v>8834</v>
      </c>
      <c r="B9002" s="2" t="str">
        <f>IFERROR(__xludf.DUMMYFUNCTION("GOOGLETRANSLATE(A9002,""en"",""hi"")"),"एक ईंट की दीवार के सामने सो रहा आदमी।")</f>
        <v>एक ईंट की दीवार के सामने सो रहा आदमी।</v>
      </c>
    </row>
    <row r="9003">
      <c r="A9003" s="1" t="s">
        <v>8835</v>
      </c>
      <c r="B9003" s="2" t="str">
        <f>IFERROR(__xludf.DUMMYFUNCTION("GOOGLETRANSLATE(A9003,""en"",""hi"")"),"व्यक्ति, एक मूल, उसकी सेवा के दौरान।")</f>
        <v>व्यक्ति, एक मूल, उसकी सेवा के दौरान।</v>
      </c>
    </row>
    <row r="9004">
      <c r="A9004" s="1" t="s">
        <v>8836</v>
      </c>
      <c r="B9004" s="2" t="str">
        <f>IFERROR(__xludf.DUMMYFUNCTION("GOOGLETRANSLATE(A9004,""en"",""hi"")"),"हार्ड रॉक कलाकार बैंड के निवास की पहली रात में प्रदर्शन करते हैं।")</f>
        <v>हार्ड रॉक कलाकार बैंड के निवास की पहली रात में प्रदर्शन करते हैं।</v>
      </c>
    </row>
    <row r="9005">
      <c r="A9005" s="1" t="s">
        <v>8837</v>
      </c>
      <c r="B9005" s="2" t="str">
        <f>IFERROR(__xludf.DUMMYFUNCTION("GOOGLETRANSLATE(A9005,""en"",""hi"")"),"क्या आपको आईफोन एक्स को लाख के लिए खरीदना चाहिए या निवेश पर अपना ध्यान चालू करना चाहिए?")</f>
        <v>क्या आपको आईफोन एक्स को लाख के लिए खरीदना चाहिए या निवेश पर अपना ध्यान चालू करना चाहिए?</v>
      </c>
    </row>
    <row r="9006">
      <c r="A9006" s="1" t="s">
        <v>8838</v>
      </c>
      <c r="B9006" s="2" t="str">
        <f>IFERROR(__xludf.DUMMYFUNCTION("GOOGLETRANSLATE(A9006,""en"",""hi"")"),"समूहों के बीच शांति मापने वाले ऑनलाइन मंच के लिए एक लोगो बनाएं")</f>
        <v>समूहों के बीच शांति मापने वाले ऑनलाइन मंच के लिए एक लोगो बनाएं</v>
      </c>
    </row>
    <row r="9007">
      <c r="A9007" s="1" t="s">
        <v>8839</v>
      </c>
      <c r="B9007" s="2" t="str">
        <f>IFERROR(__xludf.DUMMYFUNCTION("GOOGLETRANSLATE(A9007,""en"",""hi"")"),"वैज्ञानिक अपने हाथों को साफ करने के लिए एक बोतल से सफेद क्रीम का उपयोग कर रहे हैं।")</f>
        <v>वैज्ञानिक अपने हाथों को साफ करने के लिए एक बोतल से सफेद क्रीम का उपयोग कर रहे हैं।</v>
      </c>
    </row>
    <row r="9008">
      <c r="A9008" s="1" t="s">
        <v>8840</v>
      </c>
      <c r="B9008" s="2" t="str">
        <f>IFERROR(__xludf.DUMMYFUNCTION("GOOGLETRANSLATE(A9008,""en"",""hi"")"),"एक क्षेत्र यात्रा पर प्रतिभागी")</f>
        <v>एक क्षेत्र यात्रा पर प्रतिभागी</v>
      </c>
    </row>
    <row r="9009">
      <c r="A9009" s="1" t="s">
        <v>8841</v>
      </c>
      <c r="B9009" s="2" t="str">
        <f>IFERROR(__xludf.DUMMYFUNCTION("GOOGLETRANSLATE(A9009,""en"",""hi"")"),"एक रेखा ग्राफ जो समय के साथ एक प्रक्रिया के परिणाम दिखाता है।")</f>
        <v>एक रेखा ग्राफ जो समय के साथ एक प्रक्रिया के परिणाम दिखाता है।</v>
      </c>
    </row>
    <row r="9010">
      <c r="A9010" s="1" t="s">
        <v>8842</v>
      </c>
      <c r="B9010" s="2" t="str">
        <f>IFERROR(__xludf.DUMMYFUNCTION("GOOGLETRANSLATE(A9010,""en"",""hi"")"),"एक ही व्यक्ति द्वारा अंतिम एक के रूप में प्रस्तुत&gt; मुझे लगता है कि हम सभी का अनुमान लगा सकते हैं कि कौन: पी")</f>
        <v>एक ही व्यक्ति द्वारा अंतिम एक के रूप में प्रस्तुत&gt; मुझे लगता है कि हम सभी का अनुमान लगा सकते हैं कि कौन: पी</v>
      </c>
    </row>
    <row r="9011">
      <c r="A9011" s="1" t="s">
        <v>8843</v>
      </c>
      <c r="B9011" s="2" t="str">
        <f>IFERROR(__xludf.DUMMYFUNCTION("GOOGLETRANSLATE(A9011,""en"",""hi"")"),"मुझे इसके बारे में सबकुछ पसंद है ।")</f>
        <v>मुझे इसके बारे में सबकुछ पसंद है ।</v>
      </c>
    </row>
    <row r="9012">
      <c r="A9012" s="1" t="s">
        <v>8844</v>
      </c>
      <c r="B9012" s="2" t="str">
        <f>IFERROR(__xludf.DUMMYFUNCTION("GOOGLETRANSLATE(A9012,""en"",""hi"")"),"एक शहर के चारों ओर शेलशेल्ड पदों का एक मोर्टार")</f>
        <v>एक शहर के चारों ओर शेलशेल्ड पदों का एक मोर्टार</v>
      </c>
    </row>
    <row r="9013">
      <c r="A9013" s="1" t="s">
        <v>8845</v>
      </c>
      <c r="B9013" s="2" t="str">
        <f>IFERROR(__xludf.DUMMYFUNCTION("GOOGLETRANSLATE(A9013,""en"",""hi"")"),"एक बाजार स्टाल पर सूखे फल के करीब")</f>
        <v>एक बाजार स्टाल पर सूखे फल के करीब</v>
      </c>
    </row>
    <row r="9014">
      <c r="A9014" s="1" t="s">
        <v>8846</v>
      </c>
      <c r="B9014" s="2" t="str">
        <f>IFERROR(__xludf.DUMMYFUNCTION("GOOGLETRANSLATE(A9014,""en"",""hi"")"),"मुख्य शहरों के साथ सड़क मानचित्र")</f>
        <v>मुख्य शहरों के साथ सड़क मानचित्र</v>
      </c>
    </row>
    <row r="9015">
      <c r="A9015" s="1" t="s">
        <v>8847</v>
      </c>
      <c r="B9015" s="2" t="str">
        <f>IFERROR(__xludf.DUMMYFUNCTION("GOOGLETRANSLATE(A9015,""en"",""hi"")"),"लोगो बिक्री के लिए लोगो पारंपरिक जनजातीय पहनने में कपड़े पहने हुए अपने हाथ के ऊपर एक कॉफी कप पकड़े हुए अपने सिर के ऊपर।")</f>
        <v>लोगो बिक्री के लिए लोगो पारंपरिक जनजातीय पहनने में कपड़े पहने हुए अपने हाथ के ऊपर एक कॉफी कप पकड़े हुए अपने सिर के ऊपर।</v>
      </c>
    </row>
    <row r="9016">
      <c r="A9016" s="1" t="s">
        <v>8848</v>
      </c>
      <c r="B9016" s="2" t="str">
        <f>IFERROR(__xludf.DUMMYFUNCTION("GOOGLETRANSLATE(A9016,""en"",""hi"")"),"यह खुला घर आपको वह भावना देता है जो आप हैं")</f>
        <v>यह खुला घर आपको वह भावना देता है जो आप हैं</v>
      </c>
    </row>
    <row r="9017">
      <c r="A9017" s="1" t="s">
        <v>8849</v>
      </c>
      <c r="B9017" s="2" t="str">
        <f>IFERROR(__xludf.DUMMYFUNCTION("GOOGLETRANSLATE(A9017,""en"",""hi"")"),"बहुत सारे जलती हुई मोमबत्तियां बंद हो जाती हैं।")</f>
        <v>बहुत सारे जलती हुई मोमबत्तियां बंद हो जाती हैं।</v>
      </c>
    </row>
    <row r="9018">
      <c r="A9018" s="1" t="s">
        <v>8850</v>
      </c>
      <c r="B9018" s="2" t="str">
        <f>IFERROR(__xludf.DUMMYFUNCTION("GOOGLETRANSLATE(A9018,""en"",""hi"")"),"अमेरिकी फुटबॉल खिलाड़ी खेल टीम के खिलाफ गेंद के साथ चलता है")</f>
        <v>अमेरिकी फुटबॉल खिलाड़ी खेल टीम के खिलाफ गेंद के साथ चलता है</v>
      </c>
    </row>
    <row r="9019">
      <c r="A9019" s="1" t="s">
        <v>8851</v>
      </c>
      <c r="B9019" s="2" t="str">
        <f>IFERROR(__xludf.DUMMYFUNCTION("GOOGLETRANSLATE(A9019,""en"",""hi"")"),"छात्र आकाशगंगा लेते हैं।")</f>
        <v>छात्र आकाशगंगा लेते हैं।</v>
      </c>
    </row>
    <row r="9020">
      <c r="A9020" s="1" t="s">
        <v>8852</v>
      </c>
      <c r="B9020" s="2" t="str">
        <f>IFERROR(__xludf.DUMMYFUNCTION("GOOGLETRANSLATE(A9020,""en"",""hi"")"),"पानी के शरीर दुनिया के सबसे बड़े झीलों में से एक से सिकुड़ गए हैं जो अपने पूर्व स्वयं की छाया में है।")</f>
        <v>पानी के शरीर दुनिया के सबसे बड़े झीलों में से एक से सिकुड़ गए हैं जो अपने पूर्व स्वयं की छाया में है।</v>
      </c>
    </row>
    <row r="9021">
      <c r="A9021" s="1" t="s">
        <v>8853</v>
      </c>
      <c r="B9021" s="2" t="str">
        <f>IFERROR(__xludf.DUMMYFUNCTION("GOOGLETRANSLATE(A9021,""en"",""hi"")"),"घोड़ा परेड मार्ग के साथ अपना रास्ता बना रहा है")</f>
        <v>घोड़ा परेड मार्ग के साथ अपना रास्ता बना रहा है</v>
      </c>
    </row>
    <row r="9022">
      <c r="A9022" s="1" t="s">
        <v>8854</v>
      </c>
      <c r="B9022" s="2" t="str">
        <f>IFERROR(__xludf.DUMMYFUNCTION("GOOGLETRANSLATE(A9022,""en"",""hi"")"),"जीवन अपने संतुलन को रखने के लिए साइकिल की सवारी करने जैसा है")</f>
        <v>जीवन अपने संतुलन को रखने के लिए साइकिल की सवारी करने जैसा है</v>
      </c>
    </row>
    <row r="9023">
      <c r="A9023" s="1" t="s">
        <v>8855</v>
      </c>
      <c r="B9023" s="2" t="str">
        <f>IFERROR(__xludf.DUMMYFUNCTION("GOOGLETRANSLATE(A9023,""en"",""hi"")"),"मुख्य वेदी का दृश्य।")</f>
        <v>मुख्य वेदी का दृश्य।</v>
      </c>
    </row>
    <row r="9024">
      <c r="A9024" s="1" t="s">
        <v>8856</v>
      </c>
      <c r="B9024" s="2" t="str">
        <f>IFERROR(__xludf.DUMMYFUNCTION("GOOGLETRANSLATE(A9024,""en"",""hi"")"),"फ्यूरी ने बॉक्सर को हराया, नए हेवीवेट चैंपियन के रूप में चट्टानों बॉक्सिंग")</f>
        <v>फ्यूरी ने बॉक्सर को हराया, नए हेवीवेट चैंपियन के रूप में चट्टानों बॉक्सिंग</v>
      </c>
    </row>
    <row r="9025">
      <c r="A9025" s="1" t="s">
        <v>8857</v>
      </c>
      <c r="B9025" s="2" t="str">
        <f>IFERROR(__xludf.DUMMYFUNCTION("GOOGLETRANSLATE(A9025,""en"",""hi"")"),"मैच के बाद सॉकर प्लेयर ट्रॉफी के साथ बनता है।")</f>
        <v>मैच के बाद सॉकर प्लेयर ट्रॉफी के साथ बनता है।</v>
      </c>
    </row>
    <row r="9026">
      <c r="A9026" s="1" t="s">
        <v>8858</v>
      </c>
      <c r="B9026" s="2" t="str">
        <f>IFERROR(__xludf.DUMMYFUNCTION("GOOGLETRANSLATE(A9026,""en"",""hi"")"),"1940 के दशक में सड़क दृश्य।")</f>
        <v>1940 के दशक में सड़क दृश्य।</v>
      </c>
    </row>
    <row r="9027">
      <c r="A9027" s="1" t="s">
        <v>8859</v>
      </c>
      <c r="B9027" s="2" t="str">
        <f>IFERROR(__xludf.DUMMYFUNCTION("GOOGLETRANSLATE(A9027,""en"",""hi"")"),"एक आधुनिक लाल ईंट का मोर्चा बाहरी हिस्सा एक संपत्ति पर बनाया गया परिवार के घर")</f>
        <v>एक आधुनिक लाल ईंट का मोर्चा बाहरी हिस्सा एक संपत्ति पर बनाया गया परिवार के घर</v>
      </c>
    </row>
    <row r="9028">
      <c r="A9028" s="1" t="s">
        <v>8860</v>
      </c>
      <c r="B9028" s="2" t="str">
        <f>IFERROR(__xludf.DUMMYFUNCTION("GOOGLETRANSLATE(A9028,""en"",""hi"")"),"कूल डेकोर के साथ बाथरूम को अपने रहने की जगह के विस्तार में बदलें")</f>
        <v>कूल डेकोर के साथ बाथरूम को अपने रहने की जगह के विस्तार में बदलें</v>
      </c>
    </row>
    <row r="9029">
      <c r="A9029" s="1" t="s">
        <v>8861</v>
      </c>
      <c r="B9029" s="2" t="str">
        <f>IFERROR(__xludf.DUMMYFUNCTION("GOOGLETRANSLATE(A9029,""en"",""hi"")"),"सफेद पर अलग गेंद पर झंडा")</f>
        <v>सफेद पर अलग गेंद पर झंडा</v>
      </c>
    </row>
    <row r="9030">
      <c r="A9030" s="1" t="s">
        <v>8862</v>
      </c>
      <c r="B9030" s="2" t="str">
        <f>IFERROR(__xludf.DUMMYFUNCTION("GOOGLETRANSLATE(A9030,""en"",""hi"")"),"नई दुकान का पहला मंजिल और बिक्री और प्रदर्शन क्षेत्र।")</f>
        <v>नई दुकान का पहला मंजिल और बिक्री और प्रदर्शन क्षेत्र।</v>
      </c>
    </row>
    <row r="9031">
      <c r="A9031" s="1" t="s">
        <v>8863</v>
      </c>
      <c r="B9031" s="2" t="str">
        <f>IFERROR(__xludf.DUMMYFUNCTION("GOOGLETRANSLATE(A9031,""en"",""hi"")"),"परिवार समुद्र तट पर तेजी से चल रहा है")</f>
        <v>परिवार समुद्र तट पर तेजी से चल रहा है</v>
      </c>
    </row>
    <row r="9032">
      <c r="A9032" s="1" t="s">
        <v>8864</v>
      </c>
      <c r="B9032" s="2" t="str">
        <f>IFERROR(__xludf.DUMMYFUNCTION("GOOGLETRANSLATE(A9032,""en"",""hi"")"),"असेंबली लाइन में उद्योग में महिला कार्यकर्ता")</f>
        <v>असेंबली लाइन में उद्योग में महिला कार्यकर्ता</v>
      </c>
    </row>
    <row r="9033">
      <c r="A9033" s="1" t="s">
        <v>8865</v>
      </c>
      <c r="B9033" s="2" t="str">
        <f>IFERROR(__xludf.DUMMYFUNCTION("GOOGLETRANSLATE(A9033,""en"",""hi"")"),"रात में मरीना में पुल")</f>
        <v>रात में मरीना में पुल</v>
      </c>
    </row>
    <row r="9034">
      <c r="A9034" s="1" t="s">
        <v>8866</v>
      </c>
      <c r="B9034" s="2" t="str">
        <f>IFERROR(__xludf.DUMMYFUNCTION("GOOGLETRANSLATE(A9034,""en"",""hi"")"),"हम कविता पुस्तक से जानते हैं कि अगर हमने बिल्डर को स्वीकार कर लिया है तो हमें धार्मिक बनाया गया है, इसलिए यह कविता व्यक्ति से बात कर रही है।")</f>
        <v>हम कविता पुस्तक से जानते हैं कि अगर हमने बिल्डर को स्वीकार कर लिया है तो हमें धार्मिक बनाया गया है, इसलिए यह कविता व्यक्ति से बात कर रही है।</v>
      </c>
    </row>
    <row r="9035">
      <c r="A9035" s="1" t="s">
        <v>8867</v>
      </c>
      <c r="B9035" s="2" t="str">
        <f>IFERROR(__xludf.DUMMYFUNCTION("GOOGLETRANSLATE(A9035,""en"",""hi"")"),"शाखा पर जैविक प्रजातियों के करीब")</f>
        <v>शाखा पर जैविक प्रजातियों के करीब</v>
      </c>
    </row>
    <row r="9036">
      <c r="A9036" s="1" t="s">
        <v>8868</v>
      </c>
      <c r="B9036" s="2" t="str">
        <f>IFERROR(__xludf.DUMMYFUNCTION("GOOGLETRANSLATE(A9036,""en"",""hi"")"),"निम्नलिखित में से कौन सा अभिव्यक्ति संख्या 16 और पांच गुना संख्या का प्रतिनिधित्व करता है।")</f>
        <v>निम्नलिखित में से कौन सा अभिव्यक्ति संख्या 16 और पांच गुना संख्या का प्रतिनिधित्व करता है।</v>
      </c>
    </row>
    <row r="9037">
      <c r="A9037" s="1" t="s">
        <v>8869</v>
      </c>
      <c r="B9037" s="2" t="str">
        <f>IFERROR(__xludf.DUMMYFUNCTION("GOOGLETRANSLATE(A9037,""en"",""hi"")"),"एक लैब्राडोर रेट्रिवर कुत्ते के वेक्टर एक सफेद पृष्ठभूमि पर अलग।")</f>
        <v>एक लैब्राडोर रेट्रिवर कुत्ते के वेक्टर एक सफेद पृष्ठभूमि पर अलग।</v>
      </c>
    </row>
    <row r="9038">
      <c r="A9038" s="1" t="s">
        <v>8870</v>
      </c>
      <c r="B9038" s="2" t="str">
        <f>IFERROR(__xludf.DUMMYFUNCTION("GOOGLETRANSLATE(A9038,""en"",""hi"")"),"एक रसोईघर सस्ते रसोई द्वीप में द्वीप।")</f>
        <v>एक रसोईघर सस्ते रसोई द्वीप में द्वीप।</v>
      </c>
    </row>
    <row r="9039">
      <c r="A9039" s="1" t="s">
        <v>8871</v>
      </c>
      <c r="B9039" s="2" t="str">
        <f>IFERROR(__xludf.DUMMYFUNCTION("GOOGLETRANSLATE(A9039,""en"",""hi"")"),"जंगल में आराम रखें।")</f>
        <v>जंगल में आराम रखें।</v>
      </c>
    </row>
    <row r="9040">
      <c r="A9040" s="1" t="s">
        <v>8872</v>
      </c>
      <c r="B9040" s="2" t="str">
        <f>IFERROR(__xludf.DUMMYFUNCTION("GOOGLETRANSLATE(A9040,""en"",""hi"")"),"खेल सुविधा में मैच के दौरान फुटबॉल खिलाड़ी")</f>
        <v>खेल सुविधा में मैच के दौरान फुटबॉल खिलाड़ी</v>
      </c>
    </row>
    <row r="9041">
      <c r="A9041" s="1" t="s">
        <v>1731</v>
      </c>
      <c r="B9041" s="2" t="str">
        <f>IFERROR(__xludf.DUMMYFUNCTION("GOOGLETRANSLATE(A9041,""en"",""hi"")"),"डिजिटल कला # के लिए चुनी गई है")</f>
        <v>डिजिटल कला # के लिए चुनी गई है</v>
      </c>
    </row>
    <row r="9042">
      <c r="A9042" s="1" t="s">
        <v>8873</v>
      </c>
      <c r="B9042" s="2" t="str">
        <f>IFERROR(__xludf.DUMMYFUNCTION("GOOGLETRANSLATE(A9042,""en"",""hi"")"),"क्या आप आग में यूनिकॉर्न देख सकते हैं?")</f>
        <v>क्या आप आग में यूनिकॉर्न देख सकते हैं?</v>
      </c>
    </row>
    <row r="9043">
      <c r="A9043" s="1" t="s">
        <v>8874</v>
      </c>
      <c r="B9043" s="2" t="str">
        <f>IFERROR(__xludf.DUMMYFUNCTION("GOOGLETRANSLATE(A9043,""en"",""hi"")"),"जन्मदिन की पार्टी 4 के दौरान घर के पिछवाड़े में मज़ा आ रहा है")</f>
        <v>जन्मदिन की पार्टी 4 के दौरान घर के पिछवाड़े में मज़ा आ रहा है</v>
      </c>
    </row>
    <row r="9044">
      <c r="A9044" s="1" t="s">
        <v>8875</v>
      </c>
      <c r="B9044" s="2" t="str">
        <f>IFERROR(__xludf.DUMMYFUNCTION("GOOGLETRANSLATE(A9044,""en"",""hi"")"),"बाघ, बच्चों और कुत्तों की तरह, इनाम के कुशल अनुप्रयोग के माध्यम से अपने व्यवहार को संशोधित करने के लिए सिखाया जा सकता है")</f>
        <v>बाघ, बच्चों और कुत्तों की तरह, इनाम के कुशल अनुप्रयोग के माध्यम से अपने व्यवहार को संशोधित करने के लिए सिखाया जा सकता है</v>
      </c>
    </row>
    <row r="9045">
      <c r="A9045" s="1" t="s">
        <v>8876</v>
      </c>
      <c r="B9045" s="2" t="str">
        <f>IFERROR(__xludf.DUMMYFUNCTION("GOOGLETRANSLATE(A9045,""en"",""hi"")"),"जॉकी और उनकी पत्नी फिल्म के लिए पार्टी में भाग लेते हैं")</f>
        <v>जॉकी और उनकी पत्नी फिल्म के लिए पार्टी में भाग लेते हैं</v>
      </c>
    </row>
    <row r="9046">
      <c r="A9046" s="1" t="s">
        <v>8877</v>
      </c>
      <c r="B9046" s="2" t="str">
        <f>IFERROR(__xludf.DUMMYFUNCTION("GOOGLETRANSLATE(A9046,""en"",""hi"")"),"पोस्टर - मुझे लगता है कि यह एक मजेदार पोस्टर है जो स्पष्ट रूप से चित्रों के माध्यम से बोता है।")</f>
        <v>पोस्टर - मुझे लगता है कि यह एक मजेदार पोस्टर है जो स्पष्ट रूप से चित्रों के माध्यम से बोता है।</v>
      </c>
    </row>
    <row r="9047">
      <c r="A9047" s="1" t="s">
        <v>8878</v>
      </c>
      <c r="B9047" s="2" t="str">
        <f>IFERROR(__xludf.DUMMYFUNCTION("GOOGLETRANSLATE(A9047,""en"",""hi"")"),"त्योहार में एक संगीत कार्यक्रम में भीड़")</f>
        <v>त्योहार में एक संगीत कार्यक्रम में भीड़</v>
      </c>
    </row>
    <row r="9048">
      <c r="A9048" s="1" t="s">
        <v>8879</v>
      </c>
      <c r="B9048" s="2" t="str">
        <f>IFERROR(__xludf.DUMMYFUNCTION("GOOGLETRANSLATE(A9048,""en"",""hi"")"),"प्रशंसकों को विभाजित किया जाता है कि उनके क्लब को फ्रंटमैन को पकड़ रखना चाहिए या नहीं")</f>
        <v>प्रशंसकों को विभाजित किया जाता है कि उनके क्लब को फ्रंटमैन को पकड़ रखना चाहिए या नहीं</v>
      </c>
    </row>
    <row r="9049">
      <c r="A9049" s="1" t="s">
        <v>8880</v>
      </c>
      <c r="B9049" s="2" t="str">
        <f>IFERROR(__xludf.DUMMYFUNCTION("GOOGLETRANSLATE(A9049,""en"",""hi"")"),"संगीतकार और impresario 48 वें त्यौहार प्रीमियर में भाग लेते हैं।")</f>
        <v>संगीतकार और impresario 48 वें त्यौहार प्रीमियर में भाग लेते हैं।</v>
      </c>
    </row>
    <row r="9050">
      <c r="A9050" s="1" t="s">
        <v>8881</v>
      </c>
      <c r="B9050" s="2" t="str">
        <f>IFERROR(__xludf.DUMMYFUNCTION("GOOGLETRANSLATE(A9050,""en"",""hi"")"),"कटोरे पर ये takraw गेंद")</f>
        <v>कटोरे पर ये takraw गेंद</v>
      </c>
    </row>
    <row r="9051">
      <c r="A9051" s="1" t="s">
        <v>8882</v>
      </c>
      <c r="B9051" s="2" t="str">
        <f>IFERROR(__xludf.DUMMYFUNCTION("GOOGLETRANSLATE(A9051,""en"",""hi"")"),"क्या आपका प्रवेश मार्ग लिविंग रूम में ठीक है? क्या आपके पास जूते, कोट या बैकपैक लगाने के लिए कहीं भी नहीं है? ये विचार आपको फर्नीचर, बुककेस और अधिक का उपयोग करके एक प्रवेश द्वार बनाने में मदद करेंगे!")</f>
        <v>क्या आपका प्रवेश मार्ग लिविंग रूम में ठीक है? क्या आपके पास जूते, कोट या बैकपैक लगाने के लिए कहीं भी नहीं है? ये विचार आपको फर्नीचर, बुककेस और अधिक का उपयोग करके एक प्रवेश द्वार बनाने में मदद करेंगे!</v>
      </c>
    </row>
    <row r="9052">
      <c r="A9052" s="1" t="s">
        <v>656</v>
      </c>
      <c r="B9052" s="2" t="str">
        <f>IFERROR(__xludf.DUMMYFUNCTION("GOOGLETRANSLATE(A9052,""en"",""hi"")"),"छवि में हो सकता है: व्यक्ति, मंच पर, एक संगीत वाद्ययंत्र और इनडोर खेल रहा है")</f>
        <v>छवि में हो सकता है: व्यक्ति, मंच पर, एक संगीत वाद्ययंत्र और इनडोर खेल रहा है</v>
      </c>
    </row>
    <row r="9053">
      <c r="A9053" s="1" t="s">
        <v>444</v>
      </c>
      <c r="B9053" s="2" t="str">
        <f>IFERROR(__xludf.DUMMYFUNCTION("GOOGLETRANSLATE(A9053,""en"",""hi"")"),"संख्या आइकन के रूप में मोमबत्तियों के साथ जन्मदिन का केक।")</f>
        <v>संख्या आइकन के रूप में मोमबत्तियों के साथ जन्मदिन का केक।</v>
      </c>
    </row>
    <row r="9054">
      <c r="A9054" s="1" t="s">
        <v>8883</v>
      </c>
      <c r="B9054" s="2" t="str">
        <f>IFERROR(__xludf.DUMMYFUNCTION("GOOGLETRANSLATE(A9054,""en"",""hi"")"),"एक खेल के दौरान चमगादड़ के बेसबॉल खिलाड़ी")</f>
        <v>एक खेल के दौरान चमगादड़ के बेसबॉल खिलाड़ी</v>
      </c>
    </row>
    <row r="9055">
      <c r="A9055" s="1" t="s">
        <v>8884</v>
      </c>
      <c r="B9055" s="2" t="str">
        <f>IFERROR(__xludf.DUMMYFUNCTION("GOOGLETRANSLATE(A9055,""en"",""hi"")"),"टीवी कार्यक्रम की टीम पुरस्कार में अपना पुरस्कार स्वीकार करती है।")</f>
        <v>टीवी कार्यक्रम की टीम पुरस्कार में अपना पुरस्कार स्वीकार करती है।</v>
      </c>
    </row>
    <row r="9056">
      <c r="A9056" s="1" t="s">
        <v>8885</v>
      </c>
      <c r="B9056" s="2" t="str">
        <f>IFERROR(__xludf.DUMMYFUNCTION("GOOGLETRANSLATE(A9056,""en"",""hi"")"),"बास्केट बॉल शूटिंग गार्ड # बास्केटबॉल को अपने खेल के दौरान पास करने से बास्केटबॉल को रोकने की कोशिश करता है।")</f>
        <v>बास्केट बॉल शूटिंग गार्ड # बास्केटबॉल को अपने खेल के दौरान पास करने से बास्केटबॉल को रोकने की कोशिश करता है।</v>
      </c>
    </row>
    <row r="9057">
      <c r="A9057" s="1" t="s">
        <v>8886</v>
      </c>
      <c r="B9057" s="2" t="str">
        <f>IFERROR(__xludf.DUMMYFUNCTION("GOOGLETRANSLATE(A9057,""en"",""hi"")"),"गति चित्र के प्रीमियर पर अभिनेता")</f>
        <v>गति चित्र के प्रीमियर पर अभिनेता</v>
      </c>
    </row>
    <row r="9058">
      <c r="A9058" s="1" t="s">
        <v>8887</v>
      </c>
      <c r="B9058" s="2" t="str">
        <f>IFERROR(__xludf.DUMMYFUNCTION("GOOGLETRANSLATE(A9058,""en"",""hi"")"),"इमारत की छत पर सौर पैनल")</f>
        <v>इमारत की छत पर सौर पैनल</v>
      </c>
    </row>
    <row r="9059">
      <c r="A9059" s="1" t="s">
        <v>8888</v>
      </c>
      <c r="B9059" s="2" t="str">
        <f>IFERROR(__xludf.DUMMYFUNCTION("GOOGLETRANSLATE(A9059,""en"",""hi"")"),"निर्माण स्थल पर क्रेन।")</f>
        <v>निर्माण स्थल पर क्रेन।</v>
      </c>
    </row>
    <row r="9060">
      <c r="A9060" s="1" t="s">
        <v>8889</v>
      </c>
      <c r="B9060" s="2" t="str">
        <f>IFERROR(__xludf.DUMMYFUNCTION("GOOGLETRANSLATE(A9060,""en"",""hi"")"),"कई झीलों में से एक")</f>
        <v>कई झीलों में से एक</v>
      </c>
    </row>
    <row r="9061">
      <c r="A9061" s="1" t="s">
        <v>8890</v>
      </c>
      <c r="B9061" s="2" t="str">
        <f>IFERROR(__xludf.DUMMYFUNCTION("GOOGLETRANSLATE(A9061,""en"",""hi"")"),"शाम को एक गठबंधन हारवेस्टर के साथ गेहूं की कटाई")</f>
        <v>शाम को एक गठबंधन हारवेस्टर के साथ गेहूं की कटाई</v>
      </c>
    </row>
    <row r="9062">
      <c r="A9062" s="1" t="s">
        <v>8891</v>
      </c>
      <c r="B9062" s="2" t="str">
        <f>IFERROR(__xludf.DUMMYFUNCTION("GOOGLETRANSLATE(A9062,""en"",""hi"")"),"मेरी आखिरी यात्रा की रात को चंद्रमा भरा हुआ था")</f>
        <v>मेरी आखिरी यात्रा की रात को चंद्रमा भरा हुआ था</v>
      </c>
    </row>
    <row r="9063">
      <c r="A9063" s="1" t="s">
        <v>8892</v>
      </c>
      <c r="B9063" s="2" t="str">
        <f>IFERROR(__xludf.DUMMYFUNCTION("GOOGLETRANSLATE(A9063,""en"",""hi"")"),"लड़कों बास्केटबॉल खेल में व्यक्ति से छवियां।")</f>
        <v>लड़कों बास्केटबॉल खेल में व्यक्ति से छवियां।</v>
      </c>
    </row>
    <row r="9064">
      <c r="A9064" s="1" t="s">
        <v>8893</v>
      </c>
      <c r="B9064" s="2" t="str">
        <f>IFERROR(__xludf.DUMMYFUNCTION("GOOGLETRANSLATE(A9064,""en"",""hi"")"),"यंग बिजनेस महिला कार्यालय में कॉफी पी रही है")</f>
        <v>यंग बिजनेस महिला कार्यालय में कॉफी पी रही है</v>
      </c>
    </row>
    <row r="9065">
      <c r="A9065" s="1" t="s">
        <v>8894</v>
      </c>
      <c r="B9065" s="2" t="str">
        <f>IFERROR(__xludf.DUMMYFUNCTION("GOOGLETRANSLATE(A9065,""en"",""hi"")"),"कुकीज़ जो आपके मुंह में पिघलती हैं!")</f>
        <v>कुकीज़ जो आपके मुंह में पिघलती हैं!</v>
      </c>
    </row>
    <row r="9066">
      <c r="A9066" s="1" t="s">
        <v>8895</v>
      </c>
      <c r="B9066" s="2" t="str">
        <f>IFERROR(__xludf.DUMMYFUNCTION("GOOGLETRANSLATE(A9066,""en"",""hi"")"),"क्रिसमस रोशनी के साथ शहर के एक सामान्य दृश्य।")</f>
        <v>क्रिसमस रोशनी के साथ शहर के एक सामान्य दृश्य।</v>
      </c>
    </row>
    <row r="9067">
      <c r="A9067" s="1" t="s">
        <v>8896</v>
      </c>
      <c r="B9067" s="2" t="str">
        <f>IFERROR(__xludf.DUMMYFUNCTION("GOOGLETRANSLATE(A9067,""en"",""hi"")"),"पापल खाता, व्यक्ति, बंद हो जाएगा जब धार्मिक नेता कार्यालय छोड़ देता है, उत्पादन कंपनी की रिपोर्ट।")</f>
        <v>पापल खाता, व्यक्ति, बंद हो जाएगा जब धार्मिक नेता कार्यालय छोड़ देता है, उत्पादन कंपनी की रिपोर्ट।</v>
      </c>
    </row>
    <row r="9068">
      <c r="A9068" s="1" t="s">
        <v>8897</v>
      </c>
      <c r="B9068" s="2" t="str">
        <f>IFERROR(__xludf.DUMMYFUNCTION("GOOGLETRANSLATE(A9068,""en"",""hi"")"),"पैर पर ताज और फूल टैटू के साथ मधुमक्खी")</f>
        <v>पैर पर ताज और फूल टैटू के साथ मधुमक्खी</v>
      </c>
    </row>
    <row r="9069">
      <c r="A9069" s="1" t="s">
        <v>8898</v>
      </c>
      <c r="B9069" s="2" t="str">
        <f>IFERROR(__xludf.DUMMYFUNCTION("GOOGLETRANSLATE(A9069,""en"",""hi"")"),"प्रशिक्षण स्थल पर फुटबॉल टीम के साथ एक प्रशिक्षण सत्र के बाद पिच से चलो")</f>
        <v>प्रशिक्षण स्थल पर फुटबॉल टीम के साथ एक प्रशिक्षण सत्र के बाद पिच से चलो</v>
      </c>
    </row>
    <row r="9070">
      <c r="A9070" s="1" t="s">
        <v>8899</v>
      </c>
      <c r="B9070" s="2" t="str">
        <f>IFERROR(__xludf.DUMMYFUNCTION("GOOGLETRANSLATE(A9070,""en"",""hi"")"),"3 डी चित्रण में एक सुनहरा ग्रह पृथ्वी और बधाई के साथ बनाई गई नई वर्ष की तारीख")</f>
        <v>3 डी चित्रण में एक सुनहरा ग्रह पृथ्वी और बधाई के साथ बनाई गई नई वर्ष की तारीख</v>
      </c>
    </row>
    <row r="9071">
      <c r="A9071" s="1" t="s">
        <v>8900</v>
      </c>
      <c r="B9071" s="2" t="str">
        <f>IFERROR(__xludf.DUMMYFUNCTION("GOOGLETRANSLATE(A9071,""en"",""hi"")"),"हमारे पहले दिन हमने मुख्य पट्टी पर एक अच्छी छोटी जगह खा ली।")</f>
        <v>हमारे पहले दिन हमने मुख्य पट्टी पर एक अच्छी छोटी जगह खा ली।</v>
      </c>
    </row>
    <row r="9072">
      <c r="A9072" s="1" t="s">
        <v>8901</v>
      </c>
      <c r="B9072" s="2" t="str">
        <f>IFERROR(__xludf.DUMMYFUNCTION("GOOGLETRANSLATE(A9072,""en"",""hi"")"),"व्यक्ति द्वारा एक लोहे की झूमर और व्यक्ति द्वारा एक पेंटिंग डबल पार्लर में लटकती है।")</f>
        <v>व्यक्ति द्वारा एक लोहे की झूमर और व्यक्ति द्वारा एक पेंटिंग डबल पार्लर में लटकती है।</v>
      </c>
    </row>
    <row r="9073">
      <c r="A9073" s="1" t="s">
        <v>8902</v>
      </c>
      <c r="B9073" s="2" t="str">
        <f>IFERROR(__xludf.DUMMYFUNCTION("GOOGLETRANSLATE(A9073,""en"",""hi"")"),"एक सफेद पृष्ठभूमि पर शंकु के साथ शाखा")</f>
        <v>एक सफेद पृष्ठभूमि पर शंकु के साथ शाखा</v>
      </c>
    </row>
    <row r="9074">
      <c r="A9074" s="1" t="s">
        <v>8903</v>
      </c>
      <c r="B9074" s="2" t="str">
        <f>IFERROR(__xludf.DUMMYFUNCTION("GOOGLETRANSLATE(A9074,""en"",""hi"")"),"नीली पृष्ठभूमि फोटो पर बिजली की बिजली की चमक")</f>
        <v>नीली पृष्ठभूमि फोटो पर बिजली की बिजली की चमक</v>
      </c>
    </row>
    <row r="9075">
      <c r="A9075" s="1" t="s">
        <v>8904</v>
      </c>
      <c r="B9075" s="2" t="str">
        <f>IFERROR(__xludf.DUMMYFUNCTION("GOOGLETRANSLATE(A9075,""en"",""hi"")"),"क्षेत्र में जानवर, और भेड़")</f>
        <v>क्षेत्र में जानवर, और भेड़</v>
      </c>
    </row>
    <row r="9076">
      <c r="A9076" s="1" t="s">
        <v>8905</v>
      </c>
      <c r="B9076" s="2" t="str">
        <f>IFERROR(__xludf.DUMMYFUNCTION("GOOGLETRANSLATE(A9076,""en"",""hi"")"),"लोगो और एक ब्रांड पहचान के बीच कुछ मतभेद जानें")</f>
        <v>लोगो और एक ब्रांड पहचान के बीच कुछ मतभेद जानें</v>
      </c>
    </row>
    <row r="9077">
      <c r="A9077" s="1" t="s">
        <v>8906</v>
      </c>
      <c r="B9077" s="2" t="str">
        <f>IFERROR(__xludf.DUMMYFUNCTION("GOOGLETRANSLATE(A9077,""en"",""hi"")"),"व्यक्ति बैंड में कीबोर्ड चलाता है")</f>
        <v>व्यक्ति बैंड में कीबोर्ड चलाता है</v>
      </c>
    </row>
    <row r="9078">
      <c r="A9078" s="1" t="s">
        <v>8907</v>
      </c>
      <c r="B9078" s="2" t="str">
        <f>IFERROR(__xludf.DUMMYFUNCTION("GOOGLETRANSLATE(A9078,""en"",""hi"")"),"इस टैटू में यह सब है: काल्पनिक चरित्र, एक उच्च-पांच सहायता का उपयोग करके, एक विस्फोट - यह हर समय का सबसे बड़ा या सबसे खेदजनक टैटू हो सकता है।")</f>
        <v>इस टैटू में यह सब है: काल्पनिक चरित्र, एक उच्च-पांच सहायता का उपयोग करके, एक विस्फोट - यह हर समय का सबसे बड़ा या सबसे खेदजनक टैटू हो सकता है।</v>
      </c>
    </row>
    <row r="9079">
      <c r="A9079" s="1" t="s">
        <v>8908</v>
      </c>
      <c r="B9079" s="2" t="str">
        <f>IFERROR(__xludf.DUMMYFUNCTION("GOOGLETRANSLATE(A9079,""en"",""hi"")"),"स्नोमैन में - लाल")</f>
        <v>स्नोमैन में - लाल</v>
      </c>
    </row>
    <row r="9080">
      <c r="A9080" s="1" t="s">
        <v>8909</v>
      </c>
      <c r="B9080" s="2" t="str">
        <f>IFERROR(__xludf.DUMMYFUNCTION("GOOGLETRANSLATE(A9080,""en"",""hi"")"),"एक मेपल की पतझड़ पत्तियों से मेल खाते हुए एक लाल निविड़ अंधकार जैकेट पहने व्यक्ति")</f>
        <v>एक मेपल की पतझड़ पत्तियों से मेल खाते हुए एक लाल निविड़ अंधकार जैकेट पहने व्यक्ति</v>
      </c>
    </row>
    <row r="9081">
      <c r="A9081" s="1" t="s">
        <v>8910</v>
      </c>
      <c r="B9081" s="2" t="str">
        <f>IFERROR(__xludf.DUMMYFUNCTION("GOOGLETRANSLATE(A9081,""en"",""hi"")"),"ऑडियो के साथ एक छोटी नाव में एक जंगली नेविगेशन बोया और पानी के पक्षियों को आगे बढ़ना")</f>
        <v>ऑडियो के साथ एक छोटी नाव में एक जंगली नेविगेशन बोया और पानी के पक्षियों को आगे बढ़ना</v>
      </c>
    </row>
    <row r="9082">
      <c r="A9082" s="1" t="s">
        <v>8911</v>
      </c>
      <c r="B9082" s="2" t="str">
        <f>IFERROR(__xludf.DUMMYFUNCTION("GOOGLETRANSLATE(A9082,""en"",""hi"")"),"कुछ बहुत दुखी कुत्तों से पश्चिमी ईसाई अवकाश")</f>
        <v>कुछ बहुत दुखी कुत्तों से पश्चिमी ईसाई अवकाश</v>
      </c>
    </row>
    <row r="9083">
      <c r="A9083" s="1" t="s">
        <v>1776</v>
      </c>
      <c r="B9083" s="2" t="str">
        <f>IFERROR(__xludf.DUMMYFUNCTION("GOOGLETRANSLATE(A9083,""en"",""hi"")"),"एक चौराहे के आसपास एक ट्रक यात्रा")</f>
        <v>एक चौराहे के आसपास एक ट्रक यात्रा</v>
      </c>
    </row>
    <row r="9084">
      <c r="A9084" s="1" t="s">
        <v>8912</v>
      </c>
      <c r="B9084" s="2" t="str">
        <f>IFERROR(__xludf.DUMMYFUNCTION("GOOGLETRANSLATE(A9084,""en"",""hi"")"),"टेनिस में अपने पहले दौर के मैच के दौरान कार्रवाई में है")</f>
        <v>टेनिस में अपने पहले दौर के मैच के दौरान कार्रवाई में है</v>
      </c>
    </row>
    <row r="9085">
      <c r="A9085" s="1" t="s">
        <v>8913</v>
      </c>
      <c r="B9085" s="2" t="str">
        <f>IFERROR(__xludf.DUMMYFUNCTION("GOOGLETRANSLATE(A9085,""en"",""hi"")"),"एक हाथी शताना में पानी के छेद पर ज़ेबरा का पीछा करते हुए")</f>
        <v>एक हाथी शताना में पानी के छेद पर ज़ेबरा का पीछा करते हुए</v>
      </c>
    </row>
    <row r="9086">
      <c r="A9086" s="1" t="s">
        <v>8914</v>
      </c>
      <c r="B9086" s="2" t="str">
        <f>IFERROR(__xludf.DUMMYFUNCTION("GOOGLETRANSLATE(A9086,""en"",""hi"")"),"आधुनिक लैपटॉप मोबाइल फोन और टैबलेट एक दूसरे 3 डी प्रतिपादन के साथ बातचीत करता है")</f>
        <v>आधुनिक लैपटॉप मोबाइल फोन और टैबलेट एक दूसरे 3 डी प्रतिपादन के साथ बातचीत करता है</v>
      </c>
    </row>
    <row r="9087">
      <c r="A9087" s="1" t="s">
        <v>8915</v>
      </c>
      <c r="B9087" s="2" t="str">
        <f>IFERROR(__xludf.DUMMYFUNCTION("GOOGLETRANSLATE(A9087,""en"",""hi"")"),"दिन के अनुसार लाल छतों के साथ मनोरम दृश्य")</f>
        <v>दिन के अनुसार लाल छतों के साथ मनोरम दृश्य</v>
      </c>
    </row>
    <row r="9088">
      <c r="A9088" s="1" t="s">
        <v>8916</v>
      </c>
      <c r="B9088" s="2" t="str">
        <f>IFERROR(__xludf.DUMMYFUNCTION("GOOGLETRANSLATE(A9088,""en"",""hi"")"),"व्यक्ति ने अपनी पोशाक के हिस्से के रूप में मास्क का उपयोग करके किसी भी वास्तविक दर्द से परहेज किया")</f>
        <v>व्यक्ति ने अपनी पोशाक के हिस्से के रूप में मास्क का उपयोग करके किसी भी वास्तविक दर्द से परहेज किया</v>
      </c>
    </row>
    <row r="9089">
      <c r="A9089" s="1" t="s">
        <v>8917</v>
      </c>
      <c r="B9089" s="2" t="str">
        <f>IFERROR(__xludf.DUMMYFUNCTION("GOOGLETRANSLATE(A9089,""en"",""hi"")"),"एक पुराने घर की नकल")</f>
        <v>एक पुराने घर की नकल</v>
      </c>
    </row>
    <row r="9090">
      <c r="A9090" s="1" t="s">
        <v>8918</v>
      </c>
      <c r="B9090" s="2" t="str">
        <f>IFERROR(__xludf.DUMMYFUNCTION("GOOGLETRANSLATE(A9090,""en"",""hi"")"),"ऐतिहासिक स्थानों का राष्ट्रीय रजिस्टर वास्तुकला के साथ रेखांकित है")</f>
        <v>ऐतिहासिक स्थानों का राष्ट्रीय रजिस्टर वास्तुकला के साथ रेखांकित है</v>
      </c>
    </row>
    <row r="9091">
      <c r="A9091" s="1" t="s">
        <v>8919</v>
      </c>
      <c r="B9091" s="2" t="str">
        <f>IFERROR(__xludf.DUMMYFUNCTION("GOOGLETRANSLATE(A9091,""en"",""hi"")"),"मातृ दिवस के लिए कविता")</f>
        <v>मातृ दिवस के लिए कविता</v>
      </c>
    </row>
    <row r="9092">
      <c r="A9092" s="1" t="s">
        <v>8920</v>
      </c>
      <c r="B9092" s="2" t="str">
        <f>IFERROR(__xludf.DUMMYFUNCTION("GOOGLETRANSLATE(A9092,""en"",""hi"")"),"एक किसान एक क्षेत्र को हल करता है")</f>
        <v>एक किसान एक क्षेत्र को हल करता है</v>
      </c>
    </row>
    <row r="9093">
      <c r="A9093" s="1" t="s">
        <v>8921</v>
      </c>
      <c r="B9093" s="2" t="str">
        <f>IFERROR(__xludf.DUMMYFUNCTION("GOOGLETRANSLATE(A9093,""en"",""hi"")"),"ड्रेसिंग टेबल, मैं संभवतः दूसरों की तुलना में यह आसान बना सकता है, अच्छा ज्यामितीय आकार")</f>
        <v>ड्रेसिंग टेबल, मैं संभवतः दूसरों की तुलना में यह आसान बना सकता है, अच्छा ज्यामितीय आकार</v>
      </c>
    </row>
    <row r="9094">
      <c r="A9094" s="1" t="s">
        <v>8922</v>
      </c>
      <c r="B9094" s="2" t="str">
        <f>IFERROR(__xludf.DUMMYFUNCTION("GOOGLETRANSLATE(A9094,""en"",""hi"")"),"एक पेड़ के पास सेब खाने वाली सुंदर लड़की")</f>
        <v>एक पेड़ के पास सेब खाने वाली सुंदर लड़की</v>
      </c>
    </row>
    <row r="9095">
      <c r="A9095" s="1" t="s">
        <v>8923</v>
      </c>
      <c r="B9095" s="2" t="str">
        <f>IFERROR(__xludf.DUMMYFUNCTION("GOOGLETRANSLATE(A9095,""en"",""hi"")"),"स्टैंड पर खेल")</f>
        <v>स्टैंड पर खेल</v>
      </c>
    </row>
    <row r="9096">
      <c r="A9096" s="1" t="s">
        <v>8924</v>
      </c>
      <c r="B9096" s="2" t="str">
        <f>IFERROR(__xludf.DUMMYFUNCTION("GOOGLETRANSLATE(A9096,""en"",""hi"")"),"हमारे आकाश की सुंदरता!")</f>
        <v>हमारे आकाश की सुंदरता!</v>
      </c>
    </row>
    <row r="9097">
      <c r="A9097" s="1" t="s">
        <v>8925</v>
      </c>
      <c r="B9097" s="2" t="str">
        <f>IFERROR(__xludf.DUMMYFUNCTION("GOOGLETRANSLATE(A9097,""en"",""hi"")"),"पॉप रॉक कलाकार पुरस्कार पर प्रदर्शन करता है")</f>
        <v>पॉप रॉक कलाकार पुरस्कार पर प्रदर्शन करता है</v>
      </c>
    </row>
    <row r="9098">
      <c r="A9098" s="1" t="s">
        <v>8926</v>
      </c>
      <c r="B9098" s="2" t="str">
        <f>IFERROR(__xludf.DUMMYFUNCTION("GOOGLETRANSLATE(A9098,""en"",""hi"")"),"संगीत फिल्म के लिए अतिरिक्त बड़ी फिल्म पोस्टर छवि")</f>
        <v>संगीत फिल्म के लिए अतिरिक्त बड़ी फिल्म पोस्टर छवि</v>
      </c>
    </row>
    <row r="9099">
      <c r="A9099" s="1" t="s">
        <v>8927</v>
      </c>
      <c r="B9099" s="2" t="str">
        <f>IFERROR(__xludf.DUMMYFUNCTION("GOOGLETRANSLATE(A9099,""en"",""hi"")"),"व्यापारी और व्यवसायी मेज पर बैठे और बात करते हुए, व्हीलचेयर पर उनके सहयोगी में शामिल होने पर उनके सहयोगी")</f>
        <v>व्यापारी और व्यवसायी मेज पर बैठे और बात करते हुए, व्हीलचेयर पर उनके सहयोगी में शामिल होने पर उनके सहयोगी</v>
      </c>
    </row>
    <row r="9100">
      <c r="A9100" s="1" t="s">
        <v>8928</v>
      </c>
      <c r="B9100" s="2" t="str">
        <f>IFERROR(__xludf.DUMMYFUNCTION("GOOGLETRANSLATE(A9100,""en"",""hi"")"),"पॉप रॉक कलाकार, पॉप रॉक कलाकार, पॉप रॉक कलाकार पॉप रॉक कलाकार से पॉप रॉक कलाकार, भाग लें।")</f>
        <v>पॉप रॉक कलाकार, पॉप रॉक कलाकार, पॉप रॉक कलाकार पॉप रॉक कलाकार से पॉप रॉक कलाकार, भाग लें।</v>
      </c>
    </row>
    <row r="9101">
      <c r="A9101" s="1" t="s">
        <v>8929</v>
      </c>
      <c r="B9101" s="2" t="str">
        <f>IFERROR(__xludf.DUMMYFUNCTION("GOOGLETRANSLATE(A9101,""en"",""hi"")"),"हम इसमें एक साथ हैं: रिकॉर्ड निर्माता द्वारा पियानो के लिए")</f>
        <v>हम इसमें एक साथ हैं: रिकॉर्ड निर्माता द्वारा पियानो के लिए</v>
      </c>
    </row>
    <row r="9102">
      <c r="A9102" s="1" t="s">
        <v>8930</v>
      </c>
      <c r="B9102" s="2" t="str">
        <f>IFERROR(__xludf.DUMMYFUNCTION("GOOGLETRANSLATE(A9102,""en"",""hi"")"),"एथलीट कप्तान के रन के दौरान दिखता है")</f>
        <v>एथलीट कप्तान के रन के दौरान दिखता है</v>
      </c>
    </row>
    <row r="9103">
      <c r="A9103" s="1" t="s">
        <v>8931</v>
      </c>
      <c r="B9103" s="2" t="str">
        <f>IFERROR(__xludf.DUMMYFUNCTION("GOOGLETRANSLATE(A9103,""en"",""hi"")"),"छोटे बालों के लिए एक लाइन के लिए ब्रेडेड हेयर स्टाइल")</f>
        <v>छोटे बालों के लिए एक लाइन के लिए ब्रेडेड हेयर स्टाइल</v>
      </c>
    </row>
    <row r="9104">
      <c r="A9104" s="1" t="s">
        <v>8932</v>
      </c>
      <c r="B9104" s="2" t="str">
        <f>IFERROR(__xludf.DUMMYFUNCTION("GOOGLETRANSLATE(A9104,""en"",""hi"")"),"व्यक्ति गर्म, बटररी का एक कोट लगाने वाला व्यक्ति - अपने घर के लिए पीला पेंट")</f>
        <v>व्यक्ति गर्म, बटररी का एक कोट लगाने वाला व्यक्ति - अपने घर के लिए पीला पेंट</v>
      </c>
    </row>
    <row r="9105">
      <c r="A9105" s="1" t="s">
        <v>8933</v>
      </c>
      <c r="B9105" s="2" t="str">
        <f>IFERROR(__xludf.DUMMYFUNCTION("GOOGLETRANSLATE(A9105,""en"",""hi"")"),"चरित्र से भरा एक डबल फ्रंटेड कॉटेज")</f>
        <v>चरित्र से भरा एक डबल फ्रंटेड कॉटेज</v>
      </c>
    </row>
    <row r="9106">
      <c r="A9106" s="1" t="s">
        <v>8934</v>
      </c>
      <c r="B9106" s="2" t="str">
        <f>IFERROR(__xludf.DUMMYFUNCTION("GOOGLETRANSLATE(A9106,""en"",""hi"")"),"एक स्वस्थ नाश्ते का उदाहरण, जामुन के साथ दलिया")</f>
        <v>एक स्वस्थ नाश्ते का उदाहरण, जामुन के साथ दलिया</v>
      </c>
    </row>
    <row r="9107">
      <c r="A9107" s="1" t="s">
        <v>8935</v>
      </c>
      <c r="B9107" s="2" t="str">
        <f>IFERROR(__xludf.DUMMYFUNCTION("GOOGLETRANSLATE(A9107,""en"",""hi"")"),"जानवरों का पीछा करना पशु पानी से दूर है ताकि झुंड")</f>
        <v>जानवरों का पीछा करना पशु पानी से दूर है ताकि झुंड</v>
      </c>
    </row>
    <row r="9108">
      <c r="A9108" s="1" t="s">
        <v>8936</v>
      </c>
      <c r="B9108" s="2" t="str">
        <f>IFERROR(__xludf.DUMMYFUNCTION("GOOGLETRANSLATE(A9108,""en"",""hi"")"),"फिल्म निदेशक उत्सव के दौरान प्रीमियर में भाग लेता है।")</f>
        <v>फिल्म निदेशक उत्सव के दौरान प्रीमियर में भाग लेता है।</v>
      </c>
    </row>
    <row r="9109">
      <c r="A9109" s="1" t="s">
        <v>8937</v>
      </c>
      <c r="B9109" s="2" t="str">
        <f>IFERROR(__xludf.DUMMYFUNCTION("GOOGLETRANSLATE(A9109,""en"",""hi"")"),"व्यक्ति ओलंपिक एथलीट और यूएस राज्य के लिए पक को छोड़ देता है")</f>
        <v>व्यक्ति ओलंपिक एथलीट और यूएस राज्य के लिए पक को छोड़ देता है</v>
      </c>
    </row>
    <row r="9110">
      <c r="A9110" s="1" t="s">
        <v>8938</v>
      </c>
      <c r="B9110" s="2" t="str">
        <f>IFERROR(__xludf.DUMMYFUNCTION("GOOGLETRANSLATE(A9110,""en"",""hi"")"),"समारोह के दौरान व्यक्ति को पुरस्कार के साथ मरणोपरांत सम्मानित किया गया था")</f>
        <v>समारोह के दौरान व्यक्ति को पुरस्कार के साथ मरणोपरांत सम्मानित किया गया था</v>
      </c>
    </row>
    <row r="9111">
      <c r="A9111" s="1" t="s">
        <v>8939</v>
      </c>
      <c r="B9111" s="2" t="str">
        <f>IFERROR(__xludf.DUMMYFUNCTION("GOOGLETRANSLATE(A9111,""en"",""hi"")"),"एक सफेद पृष्ठभूमि पर पानी के रंग के फूलों के साथ निर्बाध पैटर्न")</f>
        <v>एक सफेद पृष्ठभूमि पर पानी के रंग के फूलों के साथ निर्बाध पैटर्न</v>
      </c>
    </row>
    <row r="9112">
      <c r="A9112" s="1" t="s">
        <v>8940</v>
      </c>
      <c r="B9112" s="2" t="str">
        <f>IFERROR(__xludf.DUMMYFUNCTION("GOOGLETRANSLATE(A9112,""en"",""hi"")"),"पॉप कलाकार ने पुरस्कार में टोपी देखने के लिए उत्साहित देखा।")</f>
        <v>पॉप कलाकार ने पुरस्कार में टोपी देखने के लिए उत्साहित देखा।</v>
      </c>
    </row>
    <row r="9113">
      <c r="A9113" s="1" t="s">
        <v>8941</v>
      </c>
      <c r="B9113" s="2" t="str">
        <f>IFERROR(__xludf.DUMMYFUNCTION("GOOGLETRANSLATE(A9113,""en"",""hi"")"),"मछुआरे पृष्ठभूमि में अपनी मछली पकड़ने की नाव के साथ एक समुद्र तट पर घुटने के गहरे पानी में एक जाल की तैयारी कर रहे हैं")</f>
        <v>मछुआरे पृष्ठभूमि में अपनी मछली पकड़ने की नाव के साथ एक समुद्र तट पर घुटने के गहरे पानी में एक जाल की तैयारी कर रहे हैं</v>
      </c>
    </row>
    <row r="9114">
      <c r="A9114" s="1" t="s">
        <v>8942</v>
      </c>
      <c r="B9114" s="2" t="str">
        <f>IFERROR(__xludf.DUMMYFUNCTION("GOOGLETRANSLATE(A9114,""en"",""hi"")"),"आपकी गर्भावस्था के दौरान व्यायाम के कई लाभ।")</f>
        <v>आपकी गर्भावस्था के दौरान व्यायाम के कई लाभ।</v>
      </c>
    </row>
    <row r="9115">
      <c r="A9115" s="1" t="s">
        <v>8943</v>
      </c>
      <c r="B9115" s="2" t="str">
        <f>IFERROR(__xludf.DUMMYFUNCTION("GOOGLETRANSLATE(A9115,""en"",""hi"")"),"यह छोटी लड़की अस्थायी बाल रंग रॉकिंग कर रही है।")</f>
        <v>यह छोटी लड़की अस्थायी बाल रंग रॉकिंग कर रही है।</v>
      </c>
    </row>
    <row r="9116">
      <c r="A9116" s="1" t="s">
        <v>8944</v>
      </c>
      <c r="B9116" s="2" t="str">
        <f>IFERROR(__xludf.DUMMYFUNCTION("GOOGLETRANSLATE(A9116,""en"",""hi"")"),"पृष्ठभूमि में बस के साथ साइन इन करें")</f>
        <v>पृष्ठभूमि में बस के साथ साइन इन करें</v>
      </c>
    </row>
    <row r="9117">
      <c r="A9117" s="1" t="s">
        <v>8945</v>
      </c>
      <c r="B9117" s="2" t="str">
        <f>IFERROR(__xludf.DUMMYFUNCTION("GOOGLETRANSLATE(A9117,""en"",""hi"")"),"हाफपीनी लंदन द्वारा वेडिंग ड्रेस")</f>
        <v>हाफपीनी लंदन द्वारा वेडिंग ड्रेस</v>
      </c>
    </row>
    <row r="9118">
      <c r="A9118" s="1" t="s">
        <v>8946</v>
      </c>
      <c r="B9118" s="2" t="str">
        <f>IFERROR(__xludf.DUMMYFUNCTION("GOOGLETRANSLATE(A9118,""en"",""hi"")"),"एक लक्जरी घर खरीदने के लिए टिप्स")</f>
        <v>एक लक्जरी घर खरीदने के लिए टिप्स</v>
      </c>
    </row>
    <row r="9119">
      <c r="A9119" s="1" t="s">
        <v>8947</v>
      </c>
      <c r="B9119" s="2" t="str">
        <f>IFERROR(__xludf.DUMMYFUNCTION("GOOGLETRANSLATE(A9119,""en"",""hi"")"),"वहाँ वास्तव में बर्फ की इस प्राचीन दुनिया की तरह कहीं भी नहीं है।")</f>
        <v>वहाँ वास्तव में बर्फ की इस प्राचीन दुनिया की तरह कहीं भी नहीं है।</v>
      </c>
    </row>
    <row r="9120">
      <c r="A9120" s="1" t="s">
        <v>8948</v>
      </c>
      <c r="B9120" s="2" t="str">
        <f>IFERROR(__xludf.DUMMYFUNCTION("GOOGLETRANSLATE(A9120,""en"",""hi"")"),"लकड़ी के घर के पास एक पेड़ की शाखा में उल्लू का चित्रण")</f>
        <v>लकड़ी के घर के पास एक पेड़ की शाखा में उल्लू का चित्रण</v>
      </c>
    </row>
    <row r="9121">
      <c r="A9121" s="1" t="s">
        <v>8949</v>
      </c>
      <c r="B9121" s="2" t="str">
        <f>IFERROR(__xludf.DUMMYFUNCTION("GOOGLETRANSLATE(A9121,""en"",""hi"")"),"एक minimalist stucco बाहरी घर डिजाइन का उदाहरण")</f>
        <v>एक minimalist stucco बाहरी घर डिजाइन का उदाहरण</v>
      </c>
    </row>
    <row r="9122">
      <c r="A9122" s="1" t="s">
        <v>8950</v>
      </c>
      <c r="B9122" s="2" t="str">
        <f>IFERROR(__xludf.DUMMYFUNCTION("GOOGLETRANSLATE(A9122,""en"",""hi"")"),"टेनिस खिलाड़ी टेनिस टूर्नामेंट में अपने दूसरे दौर के मैच के दौरान टेनिस खिलाड़ी के खिलाफ पहला सेट जीतने के बाद प्रतिक्रिया करता है")</f>
        <v>टेनिस खिलाड़ी टेनिस टूर्नामेंट में अपने दूसरे दौर के मैच के दौरान टेनिस खिलाड़ी के खिलाफ पहला सेट जीतने के बाद प्रतिक्रिया करता है</v>
      </c>
    </row>
    <row r="9123">
      <c r="A9123" s="1" t="s">
        <v>8951</v>
      </c>
      <c r="B9123" s="2" t="str">
        <f>IFERROR(__xludf.DUMMYFUNCTION("GOOGLETRANSLATE(A9123,""en"",""hi"")"),"समुंदर के किनारे पर एक विशिष्ट शेड")</f>
        <v>समुंदर के किनारे पर एक विशिष्ट शेड</v>
      </c>
    </row>
    <row r="9124">
      <c r="A9124" s="1" t="s">
        <v>8952</v>
      </c>
      <c r="B9124" s="2" t="str">
        <f>IFERROR(__xludf.DUMMYFUNCTION("GOOGLETRANSLATE(A9124,""en"",""hi"")"),"एक शैक्षिक प्रणाली कितनी टिकाऊ है जो छात्रों को ऊर्जावान आंदोलन और मुफ्त खेलने के लिए सहज आवश्यकता को पूरा करने में विफल रहता है?")</f>
        <v>एक शैक्षिक प्रणाली कितनी टिकाऊ है जो छात्रों को ऊर्जावान आंदोलन और मुफ्त खेलने के लिए सहज आवश्यकता को पूरा करने में विफल रहता है?</v>
      </c>
    </row>
    <row r="9125">
      <c r="A9125" s="1" t="s">
        <v>8953</v>
      </c>
      <c r="B9125" s="2" t="str">
        <f>IFERROR(__xludf.DUMMYFUNCTION("GOOGLETRANSLATE(A9125,""en"",""hi"")"),"सागर स्टॉक वेक्टर में अकेले द्वीप पर वेक्टर, कम बहुभुज 3 डी हथेली का पेड़")</f>
        <v>सागर स्टॉक वेक्टर में अकेले द्वीप पर वेक्टर, कम बहुभुज 3 डी हथेली का पेड़</v>
      </c>
    </row>
    <row r="9126">
      <c r="A9126" s="1" t="s">
        <v>8954</v>
      </c>
      <c r="B9126" s="2" t="str">
        <f>IFERROR(__xludf.DUMMYFUNCTION("GOOGLETRANSLATE(A9126,""en"",""hi"")"),"डॉल्फिन जो सफेद पृष्ठभूमि पर समुद्र के पानी से बाहर कूद रहा है, पृथक।")</f>
        <v>डॉल्फिन जो सफेद पृष्ठभूमि पर समुद्र के पानी से बाहर कूद रहा है, पृथक।</v>
      </c>
    </row>
    <row r="9127">
      <c r="A9127" s="1" t="s">
        <v>8955</v>
      </c>
      <c r="B9127" s="2" t="str">
        <f>IFERROR(__xludf.DUMMYFUNCTION("GOOGLETRANSLATE(A9127,""en"",""hi"")"),"अभिनेता प्रीमियर पर पहुंचते हैं")</f>
        <v>अभिनेता प्रीमियर पर पहुंचते हैं</v>
      </c>
    </row>
    <row r="9128">
      <c r="A9128" s="1" t="s">
        <v>8956</v>
      </c>
      <c r="B9128" s="2" t="str">
        <f>IFERROR(__xludf.DUMMYFUNCTION("GOOGLETRANSLATE(A9128,""en"",""hi"")"),"स्क्रूड्राइवर के साथ दरवाजा संभाल फिक्सिंग मैन")</f>
        <v>स्क्रूड्राइवर के साथ दरवाजा संभाल फिक्सिंग मैन</v>
      </c>
    </row>
    <row r="9129">
      <c r="A9129" s="1" t="s">
        <v>8957</v>
      </c>
      <c r="B9129" s="2" t="str">
        <f>IFERROR(__xludf.DUMMYFUNCTION("GOOGLETRANSLATE(A9129,""en"",""hi"")"),"कुछ मील दक्षिण में देखें।")</f>
        <v>कुछ मील दक्षिण में देखें।</v>
      </c>
    </row>
    <row r="9130">
      <c r="A9130" s="1" t="s">
        <v>8958</v>
      </c>
      <c r="B9130" s="2" t="str">
        <f>IFERROR(__xludf.DUMMYFUNCTION("GOOGLETRANSLATE(A9130,""en"",""hi"")"),"बुधवार को 4.65 मिलियन डॉलर के लिए एक शादी स्थल की नीलामी की गई थी।")</f>
        <v>बुधवार को 4.65 मिलियन डॉलर के लिए एक शादी स्थल की नीलामी की गई थी।</v>
      </c>
    </row>
    <row r="9131">
      <c r="A9131" s="1" t="s">
        <v>8959</v>
      </c>
      <c r="B9131" s="2" t="str">
        <f>IFERROR(__xludf.DUMMYFUNCTION("GOOGLETRANSLATE(A9131,""en"",""hi"")"),"इस औद्योगिक शैली गार्डन रूम की तरह")</f>
        <v>इस औद्योगिक शैली गार्डन रूम की तरह</v>
      </c>
    </row>
    <row r="9132">
      <c r="A9132" s="1" t="s">
        <v>8960</v>
      </c>
      <c r="B9132" s="2" t="str">
        <f>IFERROR(__xludf.DUMMYFUNCTION("GOOGLETRANSLATE(A9132,""en"",""hi"")"),"आर्किटेक्ट का टूलबॉक्स: एक सपने के घर के रास्ते पर चित्र")</f>
        <v>आर्किटेक्ट का टूलबॉक्स: एक सपने के घर के रास्ते पर चित्र</v>
      </c>
    </row>
    <row r="9133">
      <c r="A9133" s="1" t="s">
        <v>8961</v>
      </c>
      <c r="B9133" s="2" t="str">
        <f>IFERROR(__xludf.DUMMYFUNCTION("GOOGLETRANSLATE(A9133,""en"",""hi"")"),"पार्क में शरद ऋतु के पेड़")</f>
        <v>पार्क में शरद ऋतु के पेड़</v>
      </c>
    </row>
    <row r="9134">
      <c r="A9134" s="1" t="s">
        <v>8962</v>
      </c>
      <c r="B9134" s="2" t="str">
        <f>IFERROR(__xludf.DUMMYFUNCTION("GOOGLETRANSLATE(A9134,""en"",""hi"")"),"खिलाड़ी अपने मैच के दौरान क्रिकेट प्लेयर की बर्खास्तगी के लिए क्रिकेट प्लेयर को बधाई देते हैं।")</f>
        <v>खिलाड़ी अपने मैच के दौरान क्रिकेट प्लेयर की बर्खास्तगी के लिए क्रिकेट प्लेयर को बधाई देते हैं।</v>
      </c>
    </row>
    <row r="9135">
      <c r="A9135" s="1" t="s">
        <v>8963</v>
      </c>
      <c r="B9135" s="2" t="str">
        <f>IFERROR(__xludf.DUMMYFUNCTION("GOOGLETRANSLATE(A9135,""en"",""hi"")"),"एक लैपटॉप पर काम करने वाली बिजनेस महिला")</f>
        <v>एक लैपटॉप पर काम करने वाली बिजनेस महिला</v>
      </c>
    </row>
    <row r="9136">
      <c r="A9136" s="1" t="s">
        <v>8964</v>
      </c>
      <c r="B9136" s="2" t="str">
        <f>IFERROR(__xludf.DUMMYFUNCTION("GOOGLETRANSLATE(A9136,""en"",""hi"")"),"सुबह में एक घंटा खो दें, और आप पूरे दिन इसे ढूंढेंगे।")</f>
        <v>सुबह में एक घंटा खो दें, और आप पूरे दिन इसे ढूंढेंगे।</v>
      </c>
    </row>
    <row r="9137">
      <c r="A9137" s="1" t="s">
        <v>8965</v>
      </c>
      <c r="B9137" s="2" t="str">
        <f>IFERROR(__xludf.DUMMYFUNCTION("GOOGLETRANSLATE(A9137,""en"",""hi"")"),"एक और छाया: स्टार एक गहरे भूरे रंग की शर्ट और ग्रे पतलून में बदल गया")</f>
        <v>एक और छाया: स्टार एक गहरे भूरे रंग की शर्ट और ग्रे पतलून में बदल गया</v>
      </c>
    </row>
    <row r="9138">
      <c r="A9138" s="1" t="s">
        <v>8966</v>
      </c>
      <c r="B9138" s="2" t="str">
        <f>IFERROR(__xludf.DUMMYFUNCTION("GOOGLETRANSLATE(A9138,""en"",""hi"")"),"एक पत्ती के साथ एक लंबी छाया गिटार का चित्रण")</f>
        <v>एक पत्ती के साथ एक लंबी छाया गिटार का चित्रण</v>
      </c>
    </row>
    <row r="9139">
      <c r="A9139" s="1" t="s">
        <v>8967</v>
      </c>
      <c r="B9139" s="2" t="str">
        <f>IFERROR(__xludf.DUMMYFUNCTION("GOOGLETRANSLATE(A9139,""en"",""hi"")"),"एक वर्ग में ट्राम का अवलोकन")</f>
        <v>एक वर्ग में ट्राम का अवलोकन</v>
      </c>
    </row>
    <row r="9140">
      <c r="A9140" s="1" t="s">
        <v>8968</v>
      </c>
      <c r="B9140" s="2" t="str">
        <f>IFERROR(__xludf.DUMMYFUNCTION("GOOGLETRANSLATE(A9140,""en"",""hi"")"),"आइसबर्ग पृष्ठीय फिन की नाटकीय दृष्टि जो संकेत दिया गया है उससे अधिक उपाय")</f>
        <v>आइसबर्ग पृष्ठीय फिन की नाटकीय दृष्टि जो संकेत दिया गया है उससे अधिक उपाय</v>
      </c>
    </row>
    <row r="9141">
      <c r="A9141" s="1" t="s">
        <v>8969</v>
      </c>
      <c r="B9141" s="2" t="str">
        <f>IFERROR(__xludf.DUMMYFUNCTION("GOOGLETRANSLATE(A9141,""en"",""hi"")"),"लय और ब्लूज़ कलाकार भाग के रूप में मंच पर लाइव प्रदर्शन करता है")</f>
        <v>लय और ब्लूज़ कलाकार भाग के रूप में मंच पर लाइव प्रदर्शन करता है</v>
      </c>
    </row>
    <row r="9142">
      <c r="A9142" s="1" t="s">
        <v>8970</v>
      </c>
      <c r="B9142" s="2" t="str">
        <f>IFERROR(__xludf.DUMMYFUNCTION("GOOGLETRANSLATE(A9142,""en"",""hi"")"),"अवधारणा कला की छाया")</f>
        <v>अवधारणा कला की छाया</v>
      </c>
    </row>
    <row r="9143">
      <c r="A9143" s="1" t="s">
        <v>8971</v>
      </c>
      <c r="B9143" s="2" t="str">
        <f>IFERROR(__xludf.DUMMYFUNCTION("GOOGLETRANSLATE(A9143,""en"",""hi"")"),"रग्बी खिलाड़ी खेल से पहले बाहर फैला हुआ है")</f>
        <v>रग्बी खिलाड़ी खेल से पहले बाहर फैला हुआ है</v>
      </c>
    </row>
    <row r="9144">
      <c r="A9144" s="1" t="s">
        <v>8972</v>
      </c>
      <c r="B9144" s="2" t="str">
        <f>IFERROR(__xludf.DUMMYFUNCTION("GOOGLETRANSLATE(A9144,""en"",""hi"")"),"एक संगीत कार्यक्रम में देर से दिखने के बाद पॉप कलाकार ने अपने प्रशंसकों को बंद कर दिया।")</f>
        <v>एक संगीत कार्यक्रम में देर से दिखने के बाद पॉप कलाकार ने अपने प्रशंसकों को बंद कर दिया।</v>
      </c>
    </row>
    <row r="9145">
      <c r="A9145" s="1" t="s">
        <v>8973</v>
      </c>
      <c r="B9145" s="2" t="str">
        <f>IFERROR(__xludf.DUMMYFUNCTION("GOOGLETRANSLATE(A9145,""en"",""hi"")"),"दुनिया में सबसे तेज सड़क")</f>
        <v>दुनिया में सबसे तेज सड़क</v>
      </c>
    </row>
    <row r="9146">
      <c r="A9146" s="1" t="s">
        <v>8974</v>
      </c>
      <c r="B9146" s="2" t="str">
        <f>IFERROR(__xludf.DUMMYFUNCTION("GOOGLETRANSLATE(A9146,""en"",""hi"")"),"रोलिंग पहाड़ियों की घाटी में नदी के उथले पानी")</f>
        <v>रोलिंग पहाड़ियों की घाटी में नदी के उथले पानी</v>
      </c>
    </row>
    <row r="9147">
      <c r="A9147" s="1" t="s">
        <v>8975</v>
      </c>
      <c r="B9147" s="2" t="str">
        <f>IFERROR(__xludf.DUMMYFUNCTION("GOOGLETRANSLATE(A9147,""en"",""hi"")"),"किनारे पर चलने वाले समुद्र तट पर रोमांटिक युवा जोड़े")</f>
        <v>किनारे पर चलने वाले समुद्र तट पर रोमांटिक युवा जोड़े</v>
      </c>
    </row>
    <row r="9148">
      <c r="A9148" s="1" t="s">
        <v>8976</v>
      </c>
      <c r="B9148" s="2" t="str">
        <f>IFERROR(__xludf.DUMMYFUNCTION("GOOGLETRANSLATE(A9148,""en"",""hi"")"),"घुंघराले बाल के साथ बेबी प्यारा लड़की टेडी बियर को गले लगाओ")</f>
        <v>घुंघराले बाल के साथ बेबी प्यारा लड़की टेडी बियर को गले लगाओ</v>
      </c>
    </row>
    <row r="9149">
      <c r="A9149" s="1" t="s">
        <v>8977</v>
      </c>
      <c r="B9149" s="2" t="str">
        <f>IFERROR(__xludf.DUMMYFUNCTION("GOOGLETRANSLATE(A9149,""en"",""hi"")"),"एथलीटों की मूर्ति की प्रतिमा में रहते हुए।")</f>
        <v>एथलीटों की मूर्ति की प्रतिमा में रहते हुए।</v>
      </c>
    </row>
    <row r="9150">
      <c r="A9150" s="1" t="s">
        <v>8978</v>
      </c>
      <c r="B9150" s="2" t="str">
        <f>IFERROR(__xludf.DUMMYFUNCTION("GOOGLETRANSLATE(A9150,""en"",""hi"")"),"लकड़ी की अंधेरे पृष्ठभूमि पर स्टार के आकार में कुकीज़")</f>
        <v>लकड़ी की अंधेरे पृष्ठभूमि पर स्टार के आकार में कुकीज़</v>
      </c>
    </row>
    <row r="9151">
      <c r="A9151" s="1" t="s">
        <v>8979</v>
      </c>
      <c r="B9151" s="2" t="str">
        <f>IFERROR(__xludf.DUMMYFUNCTION("GOOGLETRANSLATE(A9151,""en"",""hi"")"),"इस पिल्ला का रंग क्या है?")</f>
        <v>इस पिल्ला का रंग क्या है?</v>
      </c>
    </row>
    <row r="9152">
      <c r="A9152" s="1" t="s">
        <v>8980</v>
      </c>
      <c r="B9152" s="2" t="str">
        <f>IFERROR(__xludf.DUMMYFUNCTION("GOOGLETRANSLATE(A9152,""en"",""hi"")"),"भवन के सामने सैनिक")</f>
        <v>भवन के सामने सैनिक</v>
      </c>
    </row>
    <row r="9153">
      <c r="A9153" s="1" t="s">
        <v>8981</v>
      </c>
      <c r="B9153" s="2" t="str">
        <f>IFERROR(__xludf.DUMMYFUNCTION("GOOGLETRANSLATE(A9153,""en"",""hi"")"),"उस व्यक्ति के लिए जीत हमेशा संभव होती है जो लड़ना बंद करने से इनकार करता है")</f>
        <v>उस व्यक्ति के लिए जीत हमेशा संभव होती है जो लड़ना बंद करने से इनकार करता है</v>
      </c>
    </row>
    <row r="9154">
      <c r="A9154" s="1" t="s">
        <v>8982</v>
      </c>
      <c r="B9154" s="2" t="str">
        <f>IFERROR(__xludf.DUMMYFUNCTION("GOOGLETRANSLATE(A9154,""en"",""hi"")"),"सफेद पृष्ठभूमि पर अलग पागल और मजाक की तरह हंसते हुए किशोर लड़के")</f>
        <v>सफेद पृष्ठभूमि पर अलग पागल और मजाक की तरह हंसते हुए किशोर लड़के</v>
      </c>
    </row>
    <row r="9155">
      <c r="A9155" s="1" t="s">
        <v>8983</v>
      </c>
      <c r="B9155" s="2" t="str">
        <f>IFERROR(__xludf.DUMMYFUNCTION("GOOGLETRANSLATE(A9155,""en"",""hi"")"),"एक हथौड़ा के साथ टायर मारने वाले मांसपेशियों के आदमी को बंद करें")</f>
        <v>एक हथौड़ा के साथ टायर मारने वाले मांसपेशियों के आदमी को बंद करें</v>
      </c>
    </row>
    <row r="9156">
      <c r="A9156" s="1" t="s">
        <v>656</v>
      </c>
      <c r="B9156" s="2" t="str">
        <f>IFERROR(__xludf.DUMMYFUNCTION("GOOGLETRANSLATE(A9156,""en"",""hi"")"),"छवि में हो सकता है: व्यक्ति, मंच पर, एक संगीत वाद्ययंत्र और इनडोर खेल रहा है")</f>
        <v>छवि में हो सकता है: व्यक्ति, मंच पर, एक संगीत वाद्ययंत्र और इनडोर खेल रहा है</v>
      </c>
    </row>
    <row r="9157">
      <c r="A9157" s="1" t="s">
        <v>8984</v>
      </c>
      <c r="B9157" s="2" t="str">
        <f>IFERROR(__xludf.DUMMYFUNCTION("GOOGLETRANSLATE(A9157,""en"",""hi"")"),"सफेद शर्ट, नीली जैकेट और हाय कम स्कर्ट की विशेषता वाले एक फैशन लुक।")</f>
        <v>सफेद शर्ट, नीली जैकेट और हाय कम स्कर्ट की विशेषता वाले एक फैशन लुक।</v>
      </c>
    </row>
    <row r="9158">
      <c r="A9158" s="1" t="s">
        <v>8985</v>
      </c>
      <c r="B9158" s="2" t="str">
        <f>IFERROR(__xludf.DUMMYFUNCTION("GOOGLETRANSLATE(A9158,""en"",""hi"")"),"एनिमेटेड सिल्हूट युवा महिला सफेद पृष्ठभूमि पर चल रही है।")</f>
        <v>एनिमेटेड सिल्हूट युवा महिला सफेद पृष्ठभूमि पर चल रही है।</v>
      </c>
    </row>
    <row r="9159">
      <c r="A9159" s="1" t="s">
        <v>8986</v>
      </c>
      <c r="B9159" s="2" t="str">
        <f>IFERROR(__xludf.DUMMYFUNCTION("GOOGLETRANSLATE(A9159,""en"",""hi"")"),"कार्यालय की जगह के साथ इमारत का फ्रंट व्यू")</f>
        <v>कार्यालय की जगह के साथ इमारत का फ्रंट व्यू</v>
      </c>
    </row>
    <row r="9160">
      <c r="A9160" s="1" t="s">
        <v>8987</v>
      </c>
      <c r="B9160" s="2" t="str">
        <f>IFERROR(__xludf.DUMMYFUNCTION("GOOGLETRANSLATE(A9160,""en"",""hi"")"),"टोडलर एक पपड़ी बाजार में पिल्लों की एक टोकरी द्वारा बैठते हैं जिसमें ज्यादातर व्यक्ति होते हैं")</f>
        <v>टोडलर एक पपड़ी बाजार में पिल्लों की एक टोकरी द्वारा बैठते हैं जिसमें ज्यादातर व्यक्ति होते हैं</v>
      </c>
    </row>
    <row r="9161">
      <c r="A9161" s="1" t="s">
        <v>8988</v>
      </c>
      <c r="B9161" s="2" t="str">
        <f>IFERROR(__xludf.DUMMYFUNCTION("GOOGLETRANSLATE(A9161,""en"",""hi"")"),"प्रवेश द्वार पर, पूर्व या पश्चिम के लिए बड़े दिशात्मक संकेत")</f>
        <v>प्रवेश द्वार पर, पूर्व या पश्चिम के लिए बड़े दिशात्मक संकेत</v>
      </c>
    </row>
    <row r="9162">
      <c r="A9162" s="1" t="s">
        <v>8989</v>
      </c>
      <c r="B9162" s="2" t="str">
        <f>IFERROR(__xludf.DUMMYFUNCTION("GOOGLETRANSLATE(A9162,""en"",""hi"")"),"इस तरह मैं अपनी दुल्हन की शादी को शादी के लिए तैयार होना चाहता हूं!")</f>
        <v>इस तरह मैं अपनी दुल्हन की शादी को शादी के लिए तैयार होना चाहता हूं!</v>
      </c>
    </row>
    <row r="9163">
      <c r="A9163" s="1" t="s">
        <v>8990</v>
      </c>
      <c r="B9163" s="2" t="str">
        <f>IFERROR(__xludf.DUMMYFUNCTION("GOOGLETRANSLATE(A9163,""en"",""hi"")"),"छवि में हो सकता है: व्यक्ति, एक संगीत वाद्ययंत्र बजाना, मंच, दाढ़ी और पाठ पर")</f>
        <v>छवि में हो सकता है: व्यक्ति, एक संगीत वाद्ययंत्र बजाना, मंच, दाढ़ी और पाठ पर</v>
      </c>
    </row>
    <row r="9164">
      <c r="A9164" s="1" t="s">
        <v>8991</v>
      </c>
      <c r="B9164" s="2" t="str">
        <f>IFERROR(__xludf.DUMMYFUNCTION("GOOGLETRANSLATE(A9164,""en"",""hi"")"),"अमेरिकी फुटबॉल टीम के खिलाफ टचडाउन रिसेप्शन के बाद व्यक्ति द्वारा व्यक्ति को बधाई दी गई है।")</f>
        <v>अमेरिकी फुटबॉल टीम के खिलाफ टचडाउन रिसेप्शन के बाद व्यक्ति द्वारा व्यक्ति को बधाई दी गई है।</v>
      </c>
    </row>
    <row r="9165">
      <c r="A9165" s="1" t="s">
        <v>8992</v>
      </c>
      <c r="B9165" s="2" t="str">
        <f>IFERROR(__xludf.DUMMYFUNCTION("GOOGLETRANSLATE(A9165,""en"",""hi"")"),"प्रतियोगिताओं के निदेशक आधिकारिक ड्रॉ के दौरान फुटबॉल टीम की घोषणा की।")</f>
        <v>प्रतियोगिताओं के निदेशक आधिकारिक ड्रॉ के दौरान फुटबॉल टीम की घोषणा की।</v>
      </c>
    </row>
    <row r="9166">
      <c r="A9166" s="1" t="s">
        <v>8993</v>
      </c>
      <c r="B9166" s="2" t="str">
        <f>IFERROR(__xludf.DUMMYFUNCTION("GOOGLETRANSLATE(A9166,""en"",""hi"")"),"फ्लोटिंग बादलों के सामने खतरनाक बार्बेड तार।")</f>
        <v>फ्लोटिंग बादलों के सामने खतरनाक बार्बेड तार।</v>
      </c>
    </row>
    <row r="9167">
      <c r="A9167" s="1" t="s">
        <v>8994</v>
      </c>
      <c r="B9167" s="2" t="str">
        <f>IFERROR(__xludf.DUMMYFUNCTION("GOOGLETRANSLATE(A9167,""en"",""hi"")"),"एक नीली पृष्ठभूमि पर फिल्म चरित्र के साथ उज्ज्वल क्रिसमस कार्ड")</f>
        <v>एक नीली पृष्ठभूमि पर फिल्म चरित्र के साथ उज्ज्वल क्रिसमस कार्ड</v>
      </c>
    </row>
    <row r="9168">
      <c r="A9168" s="1" t="s">
        <v>8995</v>
      </c>
      <c r="B9168" s="2" t="str">
        <f>IFERROR(__xludf.DUMMYFUNCTION("GOOGLETRANSLATE(A9168,""en"",""hi"")"),"10 वें ग्रेडर ने शनिवार को प्रोम कपड़े का मॉडल किया।")</f>
        <v>10 वें ग्रेडर ने शनिवार को प्रोम कपड़े का मॉडल किया।</v>
      </c>
    </row>
    <row r="9169">
      <c r="A9169" s="1" t="s">
        <v>8996</v>
      </c>
      <c r="B9169" s="2" t="str">
        <f>IFERROR(__xludf.DUMMYFUNCTION("GOOGLETRANSLATE(A9169,""en"",""hi"")"),"जैविक प्रजातियां यह एक विपरीत नीले आकाश के खिलाफ शरद ऋतु के रंग दिखा रही हैं")</f>
        <v>जैविक प्रजातियां यह एक विपरीत नीले आकाश के खिलाफ शरद ऋतु के रंग दिखा रही हैं</v>
      </c>
    </row>
    <row r="9170">
      <c r="A9170" s="1" t="s">
        <v>8997</v>
      </c>
      <c r="B9170" s="2" t="str">
        <f>IFERROR(__xludf.DUMMYFUNCTION("GOOGLETRANSLATE(A9170,""en"",""hi"")"),"क्रिसमस मां के लिए एक आभूषण प्राप्त करने के बाद इसे समझने के लिए एक आविष्कारक तरीका मिला")</f>
        <v>क्रिसमस मां के लिए एक आभूषण प्राप्त करने के बाद इसे समझने के लिए एक आविष्कारक तरीका मिला</v>
      </c>
    </row>
    <row r="9171">
      <c r="A9171" s="1" t="s">
        <v>8998</v>
      </c>
      <c r="B9171" s="2" t="str">
        <f>IFERROR(__xludf.DUMMYFUNCTION("GOOGLETRANSLATE(A9171,""en"",""hi"")"),"एनजीसी एक खुला क्लस्टर है जो नक्षत्र में स्थित गैलेक्सी में स्थित संबंधित नेबुला के साथ है")</f>
        <v>एनजीसी एक खुला क्लस्टर है जो नक्षत्र में स्थित गैलेक्सी में स्थित संबंधित नेबुला के साथ है</v>
      </c>
    </row>
    <row r="9172">
      <c r="A9172" s="1" t="s">
        <v>8999</v>
      </c>
      <c r="B9172" s="2" t="str">
        <f>IFERROR(__xludf.DUMMYFUNCTION("GOOGLETRANSLATE(A9172,""en"",""hi"")"),"शरद ऋतु में पर्यटक आकर्षण")</f>
        <v>शरद ऋतु में पर्यटक आकर्षण</v>
      </c>
    </row>
    <row r="9173">
      <c r="A9173" s="1" t="s">
        <v>9000</v>
      </c>
      <c r="B9173" s="2" t="str">
        <f>IFERROR(__xludf.DUMMYFUNCTION("GOOGLETRANSLATE(A9173,""en"",""hi"")"),"जहाज की वजह वह समुद्र में जलती हुई जलती हुई है")</f>
        <v>जहाज की वजह वह समुद्र में जलती हुई जलती हुई है</v>
      </c>
    </row>
    <row r="9174">
      <c r="A9174" s="1" t="s">
        <v>9001</v>
      </c>
      <c r="B9174" s="2" t="str">
        <f>IFERROR(__xludf.DUMMYFUNCTION("GOOGLETRANSLATE(A9174,""en"",""hi"")"),"सॉफ्टवेयर के साथ ब्याज के साथ हाथ")</f>
        <v>सॉफ्टवेयर के साथ ब्याज के साथ हाथ</v>
      </c>
    </row>
    <row r="9175">
      <c r="A9175" s="1" t="s">
        <v>9002</v>
      </c>
      <c r="B9175" s="2" t="str">
        <f>IFERROR(__xludf.DUMMYFUNCTION("GOOGLETRANSLATE(A9175,""en"",""hi"")"),"ब्लश कैमरा निविड़ अंधकार टोटे बैग ऊंचाई")</f>
        <v>ब्लश कैमरा निविड़ अंधकार टोटे बैग ऊंचाई</v>
      </c>
    </row>
    <row r="9176">
      <c r="A9176" s="1" t="s">
        <v>8955</v>
      </c>
      <c r="B9176" s="2" t="str">
        <f>IFERROR(__xludf.DUMMYFUNCTION("GOOGLETRANSLATE(A9176,""en"",""hi"")"),"अभिनेता प्रीमियर पर पहुंचते हैं")</f>
        <v>अभिनेता प्रीमियर पर पहुंचते हैं</v>
      </c>
    </row>
    <row r="9177">
      <c r="A9177" s="1" t="s">
        <v>9003</v>
      </c>
      <c r="B9177" s="2" t="str">
        <f>IFERROR(__xludf.DUMMYFUNCTION("GOOGLETRANSLATE(A9177,""en"",""hi"")"),"प्रदर्शन पर धातु में एक ड्रैगन मूर्तिकला")</f>
        <v>प्रदर्शन पर धातु में एक ड्रैगन मूर्तिकला</v>
      </c>
    </row>
    <row r="9178">
      <c r="A9178" s="1" t="s">
        <v>9004</v>
      </c>
      <c r="B9178" s="2" t="str">
        <f>IFERROR(__xludf.DUMMYFUNCTION("GOOGLETRANSLATE(A9178,""en"",""hi"")"),"सूर्यास्त या सूर्योदय पर हवा में उड़ने वाले गेहूं या जौ क्षेत्र की क्लिप")</f>
        <v>सूर्यास्त या सूर्योदय पर हवा में उड़ने वाले गेहूं या जौ क्षेत्र की क्लिप</v>
      </c>
    </row>
    <row r="9179">
      <c r="A9179" s="1" t="s">
        <v>9005</v>
      </c>
      <c r="B9179" s="2" t="str">
        <f>IFERROR(__xludf.DUMMYFUNCTION("GOOGLETRANSLATE(A9179,""en"",""hi"")"),"अमेरिकी फुटबॉल टीम एक फुटबॉल खेल के दूसरे छमाही के दौरान खेल टीम के खिलाफ अमेरिकी फुटबॉल खिलाड़ी, स्कोर के खिलाफ रनिंग।")</f>
        <v>अमेरिकी फुटबॉल टीम एक फुटबॉल खेल के दूसरे छमाही के दौरान खेल टीम के खिलाफ अमेरिकी फुटबॉल खिलाड़ी, स्कोर के खिलाफ रनिंग।</v>
      </c>
    </row>
    <row r="9180">
      <c r="A9180" s="1" t="s">
        <v>9006</v>
      </c>
      <c r="B9180" s="2" t="str">
        <f>IFERROR(__xludf.DUMMYFUNCTION("GOOGLETRANSLATE(A9180,""en"",""hi"")"),"मैक्सी कंधे से बाहर कपड़े")</f>
        <v>मैक्सी कंधे से बाहर कपड़े</v>
      </c>
    </row>
    <row r="9181">
      <c r="A9181" s="1" t="s">
        <v>9007</v>
      </c>
      <c r="B9181" s="2" t="str">
        <f>IFERROR(__xludf.DUMMYFUNCTION("GOOGLETRANSLATE(A9181,""en"",""hi"")"),"व्यक्ति प्रीमियर में पहुंचे")</f>
        <v>व्यक्ति प्रीमियर में पहुंचे</v>
      </c>
    </row>
    <row r="9182">
      <c r="A9182" s="1" t="s">
        <v>1731</v>
      </c>
      <c r="B9182" s="2" t="str">
        <f>IFERROR(__xludf.DUMMYFUNCTION("GOOGLETRANSLATE(A9182,""en"",""hi"")"),"डिजिटल कला # के लिए चुनी गई है")</f>
        <v>डिजिटल कला # के लिए चुनी गई है</v>
      </c>
    </row>
    <row r="9183">
      <c r="A9183" s="1" t="s">
        <v>9008</v>
      </c>
      <c r="B9183" s="2" t="str">
        <f>IFERROR(__xludf.DUMMYFUNCTION("GOOGLETRANSLATE(A9183,""en"",""hi"")"),"फूलों में नृत्य नृत्य")</f>
        <v>फूलों में नृत्य नृत्य</v>
      </c>
    </row>
    <row r="9184">
      <c r="A9184" s="1" t="s">
        <v>9009</v>
      </c>
      <c r="B9184" s="2" t="str">
        <f>IFERROR(__xludf.DUMMYFUNCTION("GOOGLETRANSLATE(A9184,""en"",""hi"")"),"बंडल: विजेता लक्ष्य स्कोर करने के बाद व्यक्ति को अपनी टीम - साथी द्वारा mobbed किया जाता है")</f>
        <v>बंडल: विजेता लक्ष्य स्कोर करने के बाद व्यक्ति को अपनी टीम - साथी द्वारा mobbed किया जाता है</v>
      </c>
    </row>
    <row r="9185">
      <c r="A9185" s="1" t="s">
        <v>9010</v>
      </c>
      <c r="B9185" s="2" t="str">
        <f>IFERROR(__xludf.DUMMYFUNCTION("GOOGLETRANSLATE(A9185,""en"",""hi"")"),"अभिनेता इमेक्स में आयोजित प्रीमियर में भाग लेता है")</f>
        <v>अभिनेता इमेक्स में आयोजित प्रीमियर में भाग लेता है</v>
      </c>
    </row>
    <row r="9186">
      <c r="A9186" s="1" t="s">
        <v>9011</v>
      </c>
      <c r="B9186" s="2" t="str">
        <f>IFERROR(__xludf.DUMMYFUNCTION("GOOGLETRANSLATE(A9186,""en"",""hi"")"),"अपने खेल के दौरान अमेरिकी फुटबॉल कॉर्नरबैक")</f>
        <v>अपने खेल के दौरान अमेरिकी फुटबॉल कॉर्नरबैक</v>
      </c>
    </row>
    <row r="9187">
      <c r="A9187" s="1" t="s">
        <v>9012</v>
      </c>
      <c r="B9187" s="2" t="str">
        <f>IFERROR(__xludf.DUMMYFUNCTION("GOOGLETRANSLATE(A9187,""en"",""hi"")"),"रेड हिरण एक सड़क पार करते हैं")</f>
        <v>रेड हिरण एक सड़क पार करते हैं</v>
      </c>
    </row>
    <row r="9188">
      <c r="A9188" s="1" t="s">
        <v>9013</v>
      </c>
      <c r="B9188" s="2" t="str">
        <f>IFERROR(__xludf.DUMMYFUNCTION("GOOGLETRANSLATE(A9188,""en"",""hi"")"),"भवन के साथ एक सड़क पर बसें")</f>
        <v>भवन के साथ एक सड़क पर बसें</v>
      </c>
    </row>
    <row r="9189">
      <c r="A9189" s="1" t="s">
        <v>9014</v>
      </c>
      <c r="B9189" s="2" t="str">
        <f>IFERROR(__xludf.DUMMYFUNCTION("GOOGLETRANSLATE(A9189,""en"",""hi"")"),"एक काले शर्ट और चश्मे में एक आदमी फोन पर बात कर रहा है।")</f>
        <v>एक काले शर्ट और चश्मे में एक आदमी फोन पर बात कर रहा है।</v>
      </c>
    </row>
    <row r="9190">
      <c r="A9190" s="1" t="s">
        <v>9015</v>
      </c>
      <c r="B9190" s="2" t="str">
        <f>IFERROR(__xludf.DUMMYFUNCTION("GOOGLETRANSLATE(A9190,""en"",""hi"")"),"पॉप कलाकार इस पोशाक में आश्चर्यजनक है।")</f>
        <v>पॉप कलाकार इस पोशाक में आश्चर्यजनक है।</v>
      </c>
    </row>
    <row r="9191">
      <c r="A9191" s="1" t="s">
        <v>9016</v>
      </c>
      <c r="B9191" s="2" t="str">
        <f>IFERROR(__xludf.DUMMYFUNCTION("GOOGLETRANSLATE(A9191,""en"",""hi"")"),"भोजन कक्ष का अवलोकन")</f>
        <v>भोजन कक्ष का अवलोकन</v>
      </c>
    </row>
    <row r="9192">
      <c r="A9192" s="1" t="s">
        <v>9017</v>
      </c>
      <c r="B9192" s="2" t="str">
        <f>IFERROR(__xludf.DUMMYFUNCTION("GOOGLETRANSLATE(A9192,""en"",""hi"")"),"रंग और पैटर्न बस मुझे हर बार मिलता है।")</f>
        <v>रंग और पैटर्न बस मुझे हर बार मिलता है।</v>
      </c>
    </row>
    <row r="9193">
      <c r="A9193" s="1" t="s">
        <v>9018</v>
      </c>
      <c r="B9193" s="2" t="str">
        <f>IFERROR(__xludf.DUMMYFUNCTION("GOOGLETRANSLATE(A9193,""en"",""hi"")"),"एक बेंच पर पार्क में महिला कॉफी पी रही है।")</f>
        <v>एक बेंच पर पार्क में महिला कॉफी पी रही है।</v>
      </c>
    </row>
    <row r="9194">
      <c r="A9194" s="1" t="s">
        <v>9019</v>
      </c>
      <c r="B9194" s="2" t="str">
        <f>IFERROR(__xludf.DUMMYFUNCTION("GOOGLETRANSLATE(A9194,""en"",""hi"")"),"यादृच्छिक रूप से घुमाए गए रंगीन अक्षरों का फ़ॉन्ट।")</f>
        <v>यादृच्छिक रूप से घुमाए गए रंगीन अक्षरों का फ़ॉन्ट।</v>
      </c>
    </row>
    <row r="9195">
      <c r="A9195" s="1" t="s">
        <v>9020</v>
      </c>
      <c r="B9195" s="2" t="str">
        <f>IFERROR(__xludf.DUMMYFUNCTION("GOOGLETRANSLATE(A9195,""en"",""hi"")"),"पुरस्कार में कॉमेडियन वाला व्यक्ति")</f>
        <v>पुरस्कार में कॉमेडियन वाला व्यक्ति</v>
      </c>
    </row>
    <row r="9196">
      <c r="A9196" s="1" t="s">
        <v>9021</v>
      </c>
      <c r="B9196" s="2" t="str">
        <f>IFERROR(__xludf.DUMMYFUNCTION("GOOGLETRANSLATE(A9196,""en"",""hi"")"),"पृष्ठभूमि का वेक्टर चित्रण।")</f>
        <v>पृष्ठभूमि का वेक्टर चित्रण।</v>
      </c>
    </row>
    <row r="9197">
      <c r="A9197" s="1" t="s">
        <v>9022</v>
      </c>
      <c r="B9197" s="2" t="str">
        <f>IFERROR(__xludf.DUMMYFUNCTION("GOOGLETRANSLATE(A9197,""en"",""hi"")"),"इस सीजन के लिए एयरलाइन के लिए कई खेलों में अपना दूसरा लक्ष्य स्कोर करने के बाद व्यक्ति को अपनी टीम - साथी द्वारा बधाई दी गई थी")</f>
        <v>इस सीजन के लिए एयरलाइन के लिए कई खेलों में अपना दूसरा लक्ष्य स्कोर करने के बाद व्यक्ति को अपनी टीम - साथी द्वारा बधाई दी गई थी</v>
      </c>
    </row>
    <row r="9198">
      <c r="A9198" s="1" t="s">
        <v>5870</v>
      </c>
      <c r="B9198" s="2" t="str">
        <f>IFERROR(__xludf.DUMMYFUNCTION("GOOGLETRANSLATE(A9198,""en"",""hi"")"),"एक कूदते आदमी का सिल्हूट।")</f>
        <v>एक कूदते आदमी का सिल्हूट।</v>
      </c>
    </row>
    <row r="9199">
      <c r="A9199" s="1" t="s">
        <v>9023</v>
      </c>
      <c r="B9199" s="2" t="str">
        <f>IFERROR(__xludf.DUMMYFUNCTION("GOOGLETRANSLATE(A9199,""en"",""hi"")"),"तूफान अंग्रेजी क्षेत्र को हिट करने की सबसे अधिक संभावना है।")</f>
        <v>तूफान अंग्रेजी क्षेत्र को हिट करने की सबसे अधिक संभावना है।</v>
      </c>
    </row>
    <row r="9200">
      <c r="A9200" s="1" t="s">
        <v>9024</v>
      </c>
      <c r="B9200" s="2" t="str">
        <f>IFERROR(__xludf.DUMMYFUNCTION("GOOGLETRANSLATE(A9200,""en"",""hi"")"),"एक कठिन पौधे पर उष्णकटिबंधीय फूल।")</f>
        <v>एक कठिन पौधे पर उष्णकटिबंधीय फूल।</v>
      </c>
    </row>
    <row r="9201">
      <c r="A9201" s="1" t="s">
        <v>9025</v>
      </c>
      <c r="B9201" s="2" t="str">
        <f>IFERROR(__xludf.DUMMYFUNCTION("GOOGLETRANSLATE(A9201,""en"",""hi"")"),"इस्तेमाल के समान आटा के वैगन")</f>
        <v>इस्तेमाल के समान आटा के वैगन</v>
      </c>
    </row>
    <row r="9202">
      <c r="A9202" s="1" t="s">
        <v>9026</v>
      </c>
      <c r="B9202" s="2" t="str">
        <f>IFERROR(__xludf.DUMMYFUNCTION("GOOGLETRANSLATE(A9202,""en"",""hi"")"),"एक कप जयकार दे दो!")</f>
        <v>एक कप जयकार दे दो!</v>
      </c>
    </row>
    <row r="9203">
      <c r="A9203" s="1" t="s">
        <v>9027</v>
      </c>
      <c r="B9203" s="2" t="str">
        <f>IFERROR(__xludf.DUMMYFUNCTION("GOOGLETRANSLATE(A9203,""en"",""hi"")"),"सनी ग्रीष्मकालीन दिवस पर पार्क में नेट, लड़कों और लड़कियों, विविधता को देखकर तितली का पीछा करते हुए बच्चे")</f>
        <v>सनी ग्रीष्मकालीन दिवस पर पार्क में नेट, लड़कों और लड़कियों, विविधता को देखकर तितली का पीछा करते हुए बच्चे</v>
      </c>
    </row>
    <row r="9204">
      <c r="A9204" s="1" t="s">
        <v>9028</v>
      </c>
      <c r="B9204" s="2" t="str">
        <f>IFERROR(__xludf.DUMMYFUNCTION("GOOGLETRANSLATE(A9204,""en"",""hi"")"),"एक समुद्री डाकू टोपी में बिल्ली चिल्लाओ।")</f>
        <v>एक समुद्री डाकू टोपी में बिल्ली चिल्लाओ।</v>
      </c>
    </row>
    <row r="9205">
      <c r="A9205" s="1" t="s">
        <v>9029</v>
      </c>
      <c r="B9205" s="2" t="str">
        <f>IFERROR(__xludf.DUMMYFUNCTION("GOOGLETRANSLATE(A9205,""en"",""hi"")"),"एक झरने के सामने एक मछली खाने वाली जैविक प्रजाति")</f>
        <v>एक झरने के सामने एक मछली खाने वाली जैविक प्रजाति</v>
      </c>
    </row>
    <row r="9206">
      <c r="A9206" s="1" t="s">
        <v>9030</v>
      </c>
      <c r="B9206" s="2" t="str">
        <f>IFERROR(__xludf.DUMMYFUNCTION("GOOGLETRANSLATE(A9206,""en"",""hi"")"),"व्यक्ति और अभिनेता पुरस्कार में भाग लेते हैं।")</f>
        <v>व्यक्ति और अभिनेता पुरस्कार में भाग लेते हैं।</v>
      </c>
    </row>
    <row r="9207">
      <c r="A9207" s="1" t="s">
        <v>9031</v>
      </c>
      <c r="B9207" s="2" t="str">
        <f>IFERROR(__xludf.DUMMYFUNCTION("GOOGLETRANSLATE(A9207,""en"",""hi"")"),"एक मॉडल शो में चलता है।")</f>
        <v>एक मॉडल शो में चलता है।</v>
      </c>
    </row>
    <row r="9208">
      <c r="A9208" s="1" t="s">
        <v>9032</v>
      </c>
      <c r="B9208" s="2" t="str">
        <f>IFERROR(__xludf.DUMMYFUNCTION("GOOGLETRANSLATE(A9208,""en"",""hi"")"),"रेसिंग के लिए तैयार बर्फ पर खड़ा स्केटर")</f>
        <v>रेसिंग के लिए तैयार बर्फ पर खड़ा स्केटर</v>
      </c>
    </row>
    <row r="9209">
      <c r="A9209" s="1" t="s">
        <v>9033</v>
      </c>
      <c r="B9209" s="2" t="str">
        <f>IFERROR(__xludf.DUMMYFUNCTION("GOOGLETRANSLATE(A9209,""en"",""hi"")"),"सर्दियों में एक बर्फीली दृश्य")</f>
        <v>सर्दियों में एक बर्फीली दृश्य</v>
      </c>
    </row>
    <row r="9210">
      <c r="A9210" s="1" t="s">
        <v>9034</v>
      </c>
      <c r="B9210" s="2" t="str">
        <f>IFERROR(__xludf.DUMMYFUNCTION("GOOGLETRANSLATE(A9210,""en"",""hi"")"),"रात के आकाश में उड़ान चीनी लालटेन के साथ नया साल मुबारक कार्ड ग्रीटिंग कार्ड")</f>
        <v>रात के आकाश में उड़ान चीनी लालटेन के साथ नया साल मुबारक कार्ड ग्रीटिंग कार्ड</v>
      </c>
    </row>
    <row r="9211">
      <c r="A9211" s="1" t="s">
        <v>9035</v>
      </c>
      <c r="B9211" s="2" t="str">
        <f>IFERROR(__xludf.DUMMYFUNCTION("GOOGLETRANSLATE(A9211,""en"",""hi"")"),"शैली उष्णकटिबंधीय में शादी -")</f>
        <v>शैली उष्णकटिबंधीय में शादी -</v>
      </c>
    </row>
    <row r="9212">
      <c r="A9212" s="1" t="s">
        <v>9036</v>
      </c>
      <c r="B9212" s="2" t="str">
        <f>IFERROR(__xludf.DUMMYFUNCTION("GOOGLETRANSLATE(A9212,""en"",""hi"")"),"सूरज की रोशनी के साथ लंबे सुस्त हरे घास में एक एकल पुरानी चमकदार लाल टेनिस बॉल घोंसला")</f>
        <v>सूरज की रोशनी के साथ लंबे सुस्त हरे घास में एक एकल पुरानी चमकदार लाल टेनिस बॉल घोंसला</v>
      </c>
    </row>
    <row r="9213">
      <c r="A9213" s="1" t="s">
        <v>9037</v>
      </c>
      <c r="B9213" s="2" t="str">
        <f>IFERROR(__xludf.DUMMYFUNCTION("GOOGLETRANSLATE(A9213,""en"",""hi"")"),"जब हमला हुआ तो लड़का मंगलवार की रात अपने परिवार के साथ पानी में घूम रहा था।")</f>
        <v>जब हमला हुआ तो लड़का मंगलवार की रात अपने परिवार के साथ पानी में घूम रहा था।</v>
      </c>
    </row>
    <row r="9214">
      <c r="A9214" s="1" t="s">
        <v>9038</v>
      </c>
      <c r="B9214" s="2" t="str">
        <f>IFERROR(__xludf.DUMMYFUNCTION("GOOGLETRANSLATE(A9214,""en"",""hi"")"),"एक पुरानी महिला के पैरों को बंद करने के साथ एक पुरानी महिला के पैरों को एक खड़ी बाइक के बगल में ले जाना")</f>
        <v>एक पुरानी महिला के पैरों को बंद करने के साथ एक पुरानी महिला के पैरों को एक खड़ी बाइक के बगल में ले जाना</v>
      </c>
    </row>
    <row r="9215">
      <c r="A9215" s="1" t="s">
        <v>9039</v>
      </c>
      <c r="B9215" s="2" t="str">
        <f>IFERROR(__xludf.DUMMYFUNCTION("GOOGLETRANSLATE(A9215,""en"",""hi"")"),"फुटबॉलर के घर में एक परिष्कृत अध्ययन कक्ष होता है जहां वह नेट सर्फ कर सकता है और अपने खाली समय में शतरंज का खेल खेल सकता है")</f>
        <v>फुटबॉलर के घर में एक परिष्कृत अध्ययन कक्ष होता है जहां वह नेट सर्फ कर सकता है और अपने खाली समय में शतरंज का खेल खेल सकता है</v>
      </c>
    </row>
    <row r="9216">
      <c r="A9216" s="1" t="s">
        <v>9040</v>
      </c>
      <c r="B9216" s="2" t="str">
        <f>IFERROR(__xludf.DUMMYFUNCTION("GOOGLETRANSLATE(A9216,""en"",""hi"")"),"एक कार्यक्रम ध्वज के साथ प्रदर्शित होता है।")</f>
        <v>एक कार्यक्रम ध्वज के साथ प्रदर्शित होता है।</v>
      </c>
    </row>
    <row r="9217">
      <c r="A9217" s="1" t="s">
        <v>9041</v>
      </c>
      <c r="B9217" s="2" t="str">
        <f>IFERROR(__xludf.DUMMYFUNCTION("GOOGLETRANSLATE(A9217,""en"",""hi"")"),"हमने खेल के मैदान पर खेलने का आनंद लिया।")</f>
        <v>हमने खेल के मैदान पर खेलने का आनंद लिया।</v>
      </c>
    </row>
    <row r="9218">
      <c r="A9218" s="1" t="s">
        <v>9042</v>
      </c>
      <c r="B9218" s="2" t="str">
        <f>IFERROR(__xludf.DUMMYFUNCTION("GOOGLETRANSLATE(A9218,""en"",""hi"")"),"शीतकालीन कुछ दिनों के लिए वापस आ गया है!")</f>
        <v>शीतकालीन कुछ दिनों के लिए वापस आ गया है!</v>
      </c>
    </row>
    <row r="9219">
      <c r="A9219" s="1" t="s">
        <v>9043</v>
      </c>
      <c r="B9219" s="2" t="str">
        <f>IFERROR(__xludf.DUMMYFUNCTION("GOOGLETRANSLATE(A9219,""en"",""hi"")"),"अभिनेता सिनेमा में प्रीमियर में भाग लेता है।")</f>
        <v>अभिनेता सिनेमा में प्रीमियर में भाग लेता है।</v>
      </c>
    </row>
    <row r="9220">
      <c r="A9220" s="1" t="s">
        <v>9044</v>
      </c>
      <c r="B9220" s="2" t="str">
        <f>IFERROR(__xludf.DUMMYFUNCTION("GOOGLETRANSLATE(A9220,""en"",""hi"")"),"एक हरे रंग की पृष्ठभूमि पर पशु")</f>
        <v>एक हरे रंग की पृष्ठभूमि पर पशु</v>
      </c>
    </row>
    <row r="9221">
      <c r="A9221" s="1" t="s">
        <v>9045</v>
      </c>
      <c r="B9221" s="2" t="str">
        <f>IFERROR(__xludf.DUMMYFUNCTION("GOOGLETRANSLATE(A9221,""en"",""hi"")"),"इस अंगूठी, जिसमें हीरा और आगे सफेद हीरे की विशेषता है, मॉडल के बालों में सेट है।")</f>
        <v>इस अंगूठी, जिसमें हीरा और आगे सफेद हीरे की विशेषता है, मॉडल के बालों में सेट है।</v>
      </c>
    </row>
    <row r="9222">
      <c r="A9222" s="1" t="s">
        <v>9046</v>
      </c>
      <c r="B9222" s="2" t="str">
        <f>IFERROR(__xludf.DUMMYFUNCTION("GOOGLETRANSLATE(A9222,""en"",""hi"")"),"जंगल के वसंत फूल")</f>
        <v>जंगल के वसंत फूल</v>
      </c>
    </row>
    <row r="9223">
      <c r="A9223" s="1" t="s">
        <v>9047</v>
      </c>
      <c r="B9223" s="2" t="str">
        <f>IFERROR(__xludf.DUMMYFUNCTION("GOOGLETRANSLATE(A9223,""en"",""hi"")"),"एक पहाड़ी जंगल में बर्फ से ढके शाखाओं के साथ पेड़")</f>
        <v>एक पहाड़ी जंगल में बर्फ से ढके शाखाओं के साथ पेड़</v>
      </c>
    </row>
    <row r="9224">
      <c r="A9224" s="1" t="s">
        <v>9048</v>
      </c>
      <c r="B9224" s="2" t="str">
        <f>IFERROR(__xludf.DUMMYFUNCTION("GOOGLETRANSLATE(A9224,""en"",""hi"")"),"पॉप कलाकार अभिनेता के चैट शो में भाग लेता है")</f>
        <v>पॉप कलाकार अभिनेता के चैट शो में भाग लेता है</v>
      </c>
    </row>
    <row r="9225">
      <c r="A9225" s="1" t="s">
        <v>9049</v>
      </c>
      <c r="B9225" s="2" t="str">
        <f>IFERROR(__xludf.DUMMYFUNCTION("GOOGLETRANSLATE(A9225,""en"",""hi"")"),"समुद्र का जंगल")</f>
        <v>समुद्र का जंगल</v>
      </c>
    </row>
    <row r="9226">
      <c r="A9226" s="1" t="s">
        <v>9050</v>
      </c>
      <c r="B9226" s="2" t="str">
        <f>IFERROR(__xludf.DUMMYFUNCTION("GOOGLETRANSLATE(A9226,""en"",""hi"")"),"व्यक्ति के साथ वितरित नवीनतम और सबसे फैशनेबल पुरुषों के कपड़े प्राप्त करें।")</f>
        <v>व्यक्ति के साथ वितरित नवीनतम और सबसे फैशनेबल पुरुषों के कपड़े प्राप्त करें।</v>
      </c>
    </row>
    <row r="9227">
      <c r="A9227" s="1" t="s">
        <v>9051</v>
      </c>
      <c r="B9227" s="2" t="str">
        <f>IFERROR(__xludf.DUMMYFUNCTION("GOOGLETRANSLATE(A9227,""en"",""hi"")"),"गलियारे, शादी के नीचे चलना")</f>
        <v>गलियारे, शादी के नीचे चलना</v>
      </c>
    </row>
    <row r="9228">
      <c r="A9228" s="1" t="s">
        <v>9052</v>
      </c>
      <c r="B9228" s="2" t="str">
        <f>IFERROR(__xludf.DUMMYFUNCTION("GOOGLETRANSLATE(A9228,""en"",""hi"")"),"एक चलना - भंडारण के साथ कोठरी में।")</f>
        <v>एक चलना - भंडारण के साथ कोठरी में।</v>
      </c>
    </row>
    <row r="9229">
      <c r="A9229" s="1" t="s">
        <v>9053</v>
      </c>
      <c r="B9229" s="2" t="str">
        <f>IFERROR(__xludf.DUMMYFUNCTION("GOOGLETRANSLATE(A9229,""en"",""hi"")"),"हल्की मोमबत्ती काले रंग की पृष्ठभूमि में चमकती है")</f>
        <v>हल्की मोमबत्ती काले रंग की पृष्ठभूमि में चमकती है</v>
      </c>
    </row>
    <row r="9230">
      <c r="A9230" s="1" t="s">
        <v>9054</v>
      </c>
      <c r="B9230" s="2" t="str">
        <f>IFERROR(__xludf.DUMMYFUNCTION("GOOGLETRANSLATE(A9230,""en"",""hi"")"),"एक चट्टानी रिज पर पर्वतारोही")</f>
        <v>एक चट्टानी रिज पर पर्वतारोही</v>
      </c>
    </row>
    <row r="9231">
      <c r="A9231" s="1" t="s">
        <v>9055</v>
      </c>
      <c r="B9231" s="2" t="str">
        <f>IFERROR(__xludf.DUMMYFUNCTION("GOOGLETRANSLATE(A9231,""en"",""hi"")"),"फिल्म निर्माता फिल्म व्यवसाय को विश्व प्रीमियर प्रस्तुत करता है")</f>
        <v>फिल्म निर्माता फिल्म व्यवसाय को विश्व प्रीमियर प्रस्तुत करता है</v>
      </c>
    </row>
    <row r="9232">
      <c r="A9232" s="1" t="s">
        <v>9056</v>
      </c>
      <c r="B9232" s="2" t="str">
        <f>IFERROR(__xludf.DUMMYFUNCTION("GOOGLETRANSLATE(A9232,""en"",""hi"")"),"डस्क में वेधशाला से देखें")</f>
        <v>डस्क में वेधशाला से देखें</v>
      </c>
    </row>
    <row r="9233">
      <c r="A9233" s="1" t="s">
        <v>9057</v>
      </c>
      <c r="B9233" s="2" t="str">
        <f>IFERROR(__xludf.DUMMYFUNCTION("GOOGLETRANSLATE(A9233,""en"",""hi"")"),"अमेरिकी जनगणना ने एक गर्म गर्मी के दिन में नौकाओं के साथ नामित स्थान")</f>
        <v>अमेरिकी जनगणना ने एक गर्म गर्मी के दिन में नौकाओं के साथ नामित स्थान</v>
      </c>
    </row>
    <row r="9234">
      <c r="A9234" s="1" t="s">
        <v>9058</v>
      </c>
      <c r="B9234" s="2" t="str">
        <f>IFERROR(__xludf.DUMMYFUNCTION("GOOGLETRANSLATE(A9234,""en"",""hi"")"),"फुटबॉल खिलाड़ी फुटबॉल टीम को पराजित करने के बाद ट्रॉफी को रोकता है")</f>
        <v>फुटबॉल खिलाड़ी फुटबॉल टीम को पराजित करने के बाद ट्रॉफी को रोकता है</v>
      </c>
    </row>
    <row r="9235">
      <c r="A9235" s="1" t="s">
        <v>9059</v>
      </c>
      <c r="B9235" s="2" t="str">
        <f>IFERROR(__xludf.DUMMYFUNCTION("GOOGLETRANSLATE(A9235,""en"",""hi"")"),"वर्षों में सबसे ठंडा सर्दियों")</f>
        <v>वर्षों में सबसे ठंडा सर्दियों</v>
      </c>
    </row>
    <row r="9236">
      <c r="A9236" s="1" t="s">
        <v>9060</v>
      </c>
      <c r="B9236" s="2" t="str">
        <f>IFERROR(__xludf.DUMMYFUNCTION("GOOGLETRANSLATE(A9236,""en"",""hi"")"),"जंगल में पवित्र वृक्ष")</f>
        <v>जंगल में पवित्र वृक्ष</v>
      </c>
    </row>
    <row r="9237">
      <c r="A9237" s="1" t="s">
        <v>9061</v>
      </c>
      <c r="B9237" s="2" t="str">
        <f>IFERROR(__xludf.DUMMYFUNCTION("GOOGLETRANSLATE(A9237,""en"",""hi"")"),"राज्य का तीसरा सबसे बड़ा शहर")</f>
        <v>राज्य का तीसरा सबसे बड़ा शहर</v>
      </c>
    </row>
    <row r="9238">
      <c r="A9238" s="1" t="s">
        <v>9062</v>
      </c>
      <c r="B9238" s="2" t="str">
        <f>IFERROR(__xludf.DUMMYFUNCTION("GOOGLETRANSLATE(A9238,""en"",""hi"")"),"यह वही है जो स्वर्गदूतों को दिखाने के लिए पहना जाता है")</f>
        <v>यह वही है जो स्वर्गदूतों को दिखाने के लिए पहना जाता है</v>
      </c>
    </row>
    <row r="9239">
      <c r="A9239" s="1" t="s">
        <v>9063</v>
      </c>
      <c r="B9239" s="2" t="str">
        <f>IFERROR(__xludf.DUMMYFUNCTION("GOOGLETRANSLATE(A9239,""en"",""hi"")"),"सभी ठीक हो गए और शक्तिशाली जुर्माना लग रहा है!")</f>
        <v>सभी ठीक हो गए और शक्तिशाली जुर्माना लग रहा है!</v>
      </c>
    </row>
    <row r="9240">
      <c r="A9240" s="1" t="s">
        <v>9064</v>
      </c>
      <c r="B9240" s="2" t="str">
        <f>IFERROR(__xludf.DUMMYFUNCTION("GOOGLETRANSLATE(A9240,""en"",""hi"")"),"इस तस्वीर में, हैं - बीयर के पैक प्रदर्शित किए गए हैं।")</f>
        <v>इस तस्वीर में, हैं - बीयर के पैक प्रदर्शित किए गए हैं।</v>
      </c>
    </row>
    <row r="9241">
      <c r="A9241" s="1" t="s">
        <v>9065</v>
      </c>
      <c r="B9241" s="2" t="str">
        <f>IFERROR(__xludf.DUMMYFUNCTION("GOOGLETRANSLATE(A9241,""en"",""hi"")"),"एक पहाड़ी बाइक पर एक लड़की धीमी गति में जंगल में एक बाधा से कूदती है")</f>
        <v>एक पहाड़ी बाइक पर एक लड़की धीमी गति में जंगल में एक बाधा से कूदती है</v>
      </c>
    </row>
    <row r="9242">
      <c r="A9242" s="1" t="s">
        <v>9066</v>
      </c>
      <c r="B9242" s="2" t="str">
        <f>IFERROR(__xludf.DUMMYFUNCTION("GOOGLETRANSLATE(A9242,""en"",""hi"")"),"आइकॉनिक कैंटिलीवर पुल फेरी की नौकरानी के साथ सैरगाह से देखा गया")</f>
        <v>आइकॉनिक कैंटिलीवर पुल फेरी की नौकरानी के साथ सैरगाह से देखा गया</v>
      </c>
    </row>
    <row r="9243">
      <c r="A9243" s="1" t="s">
        <v>9067</v>
      </c>
      <c r="B9243" s="2" t="str">
        <f>IFERROR(__xludf.DUMMYFUNCTION("GOOGLETRANSLATE(A9243,""en"",""hi"")"),"लॉर्ड राम के साथ छुट्टी के लिए पृष्ठभूमि का वेक्टर चित्रण।")</f>
        <v>लॉर्ड राम के साथ छुट्टी के लिए पृष्ठभूमि का वेक्टर चित्रण।</v>
      </c>
    </row>
    <row r="9244">
      <c r="A9244" s="1" t="s">
        <v>9068</v>
      </c>
      <c r="B9244" s="2" t="str">
        <f>IFERROR(__xludf.DUMMYFUNCTION("GOOGLETRANSLATE(A9244,""en"",""hi"")"),"गैंगस्टा रैप कलाकार फैशन डिजाइनर शो की पार्टी के बाद शीतकालीन 2015/2016 के हिस्से के रूप में भाग लेता है।")</f>
        <v>गैंगस्टा रैप कलाकार फैशन डिजाइनर शो की पार्टी के बाद शीतकालीन 2015/2016 के हिस्से के रूप में भाग लेता है।</v>
      </c>
    </row>
    <row r="9245">
      <c r="A9245" s="1" t="s">
        <v>9069</v>
      </c>
      <c r="B9245" s="2" t="str">
        <f>IFERROR(__xludf.DUMMYFUNCTION("GOOGLETRANSLATE(A9245,""en"",""hi"")"),"यातायात के रूप में शहर में एक पुल का शीर्ष शॉट।")</f>
        <v>यातायात के रूप में शहर में एक पुल का शीर्ष शॉट।</v>
      </c>
    </row>
    <row r="9246">
      <c r="A9246" s="1" t="s">
        <v>9070</v>
      </c>
      <c r="B9246" s="2" t="str">
        <f>IFERROR(__xludf.DUMMYFUNCTION("GOOGLETRANSLATE(A9246,""en"",""hi"")"),"दुल्हन और उसके पिता का पहला रूप")</f>
        <v>दुल्हन और उसके पिता का पहला रूप</v>
      </c>
    </row>
    <row r="9247">
      <c r="A9247" s="1" t="s">
        <v>9071</v>
      </c>
      <c r="B9247" s="2" t="str">
        <f>IFERROR(__xludf.DUMMYFUNCTION("GOOGLETRANSLATE(A9247,""en"",""hi"")"),"गायक में संगीत समारोह में अपनी जीभ चिपके हुए")</f>
        <v>गायक में संगीत समारोह में अपनी जीभ चिपके हुए</v>
      </c>
    </row>
    <row r="9248">
      <c r="A9248" s="1" t="s">
        <v>9072</v>
      </c>
      <c r="B9248" s="2" t="str">
        <f>IFERROR(__xludf.DUMMYFUNCTION("GOOGLETRANSLATE(A9248,""en"",""hi"")"),"उत्सव के दौरान प्रीमियर में अभिनेता")</f>
        <v>उत्सव के दौरान प्रीमियर में अभिनेता</v>
      </c>
    </row>
    <row r="9249">
      <c r="A9249" s="1" t="s">
        <v>9073</v>
      </c>
      <c r="B9249" s="2" t="str">
        <f>IFERROR(__xludf.DUMMYFUNCTION("GOOGLETRANSLATE(A9249,""en"",""hi"")"),"सूर्यास्त के दौरान ऐतिहासिक शहर का दृश्य")</f>
        <v>सूर्यास्त के दौरान ऐतिहासिक शहर का दृश्य</v>
      </c>
    </row>
    <row r="9250">
      <c r="A9250" s="1" t="s">
        <v>9074</v>
      </c>
      <c r="B9250" s="2" t="str">
        <f>IFERROR(__xludf.DUMMYFUNCTION("GOOGLETRANSLATE(A9250,""en"",""hi"")"),"व्यक्ति - फूलों का पठार")</f>
        <v>व्यक्ति - फूलों का पठार</v>
      </c>
    </row>
    <row r="9251">
      <c r="A9251" s="1" t="s">
        <v>9075</v>
      </c>
      <c r="B9251" s="2" t="str">
        <f>IFERROR(__xludf.DUMMYFUNCTION("GOOGLETRANSLATE(A9251,""en"",""hi"")"),"जैकेट में युवा महिला का पोर्ट्रेट एक बर्फीली सर्दियों के दिन पर एक प्यारे हुड पर डाल रहा है")</f>
        <v>जैकेट में युवा महिला का पोर्ट्रेट एक बर्फीली सर्दियों के दिन पर एक प्यारे हुड पर डाल रहा है</v>
      </c>
    </row>
    <row r="9252">
      <c r="A9252" s="1" t="s">
        <v>9076</v>
      </c>
      <c r="B9252" s="2" t="str">
        <f>IFERROR(__xludf.DUMMYFUNCTION("GOOGLETRANSLATE(A9252,""en"",""hi"")"),"रात आकाश में चंद्रमा")</f>
        <v>रात आकाश में चंद्रमा</v>
      </c>
    </row>
    <row r="9253">
      <c r="A9253" s="1" t="s">
        <v>9077</v>
      </c>
      <c r="B9253" s="2" t="str">
        <f>IFERROR(__xludf.DUMMYFUNCTION("GOOGLETRANSLATE(A9253,""en"",""hi"")"),"एक लाल बेल्ट और सफेद हेड्रेस के साथ एक काले बागे में, एक महिला का चित्र, आधा लंबाई")</f>
        <v>एक लाल बेल्ट और सफेद हेड्रेस के साथ एक काले बागे में, एक महिला का चित्र, आधा लंबाई</v>
      </c>
    </row>
    <row r="9254">
      <c r="A9254" s="1" t="s">
        <v>9078</v>
      </c>
      <c r="B9254" s="2" t="str">
        <f>IFERROR(__xludf.DUMMYFUNCTION("GOOGLETRANSLATE(A9254,""en"",""hi"")"),"एक पेड़ के खिलाफ खड़े एक मुस्कुराते हुए और भिगोने वाले व्यवसायी को बंद करें")</f>
        <v>एक पेड़ के खिलाफ खड़े एक मुस्कुराते हुए और भिगोने वाले व्यवसायी को बंद करें</v>
      </c>
    </row>
    <row r="9255">
      <c r="A9255" s="1" t="s">
        <v>9079</v>
      </c>
      <c r="B9255" s="2" t="str">
        <f>IFERROR(__xludf.DUMMYFUNCTION("GOOGLETRANSLATE(A9255,""en"",""hi"")"),"आंगन के रूप में निर्माण स्थल में भरे गए थे।")</f>
        <v>आंगन के रूप में निर्माण स्थल में भरे गए थे।</v>
      </c>
    </row>
    <row r="9256">
      <c r="A9256" s="1" t="s">
        <v>9080</v>
      </c>
      <c r="B9256" s="2" t="str">
        <f>IFERROR(__xludf.DUMMYFUNCTION("GOOGLETRANSLATE(A9256,""en"",""hi"")"),"एक शीतकालीन टोपी और स्कार्फ में एक लड़का")</f>
        <v>एक शीतकालीन टोपी और स्कार्फ में एक लड़का</v>
      </c>
    </row>
    <row r="9257">
      <c r="A9257" s="1" t="s">
        <v>9081</v>
      </c>
      <c r="B9257" s="2" t="str">
        <f>IFERROR(__xludf.DUMMYFUNCTION("GOOGLETRANSLATE(A9257,""en"",""hi"")"),"सूर्यास्त में घास के मैदान पर दिल के आकार में एक पेड़ के साथ बुक करें।")</f>
        <v>सूर्यास्त में घास के मैदान पर दिल के आकार में एक पेड़ के साथ बुक करें।</v>
      </c>
    </row>
    <row r="9258">
      <c r="A9258" s="1" t="s">
        <v>9082</v>
      </c>
      <c r="B9258" s="2" t="str">
        <f>IFERROR(__xludf.DUMMYFUNCTION("GOOGLETRANSLATE(A9258,""en"",""hi"")"),"पुस्तक चरित्र और व्यक्ति को भित्तिचित्रों में से एक के सामने कुछ मज़ा आता है।")</f>
        <v>पुस्तक चरित्र और व्यक्ति को भित्तिचित्रों में से एक के सामने कुछ मज़ा आता है।</v>
      </c>
    </row>
    <row r="9259">
      <c r="A9259" s="1" t="s">
        <v>9083</v>
      </c>
      <c r="B9259" s="2" t="str">
        <f>IFERROR(__xludf.DUMMYFUNCTION("GOOGLETRANSLATE(A9259,""en"",""hi"")"),"वॉलपेपर शायद परिवार नामक एक चित्र के साथ")</f>
        <v>वॉलपेपर शायद परिवार नामक एक चित्र के साथ</v>
      </c>
    </row>
    <row r="9260">
      <c r="A9260" s="1" t="s">
        <v>9084</v>
      </c>
      <c r="B9260" s="2" t="str">
        <f>IFERROR(__xludf.DUMMYFUNCTION("GOOGLETRANSLATE(A9260,""en"",""hi"")"),"व्यक्ति और फिल्मांकन स्थान के कोने पर संरचना")</f>
        <v>व्यक्ति और फिल्मांकन स्थान के कोने पर संरचना</v>
      </c>
    </row>
    <row r="9261">
      <c r="A9261" s="1" t="s">
        <v>9085</v>
      </c>
      <c r="B9261" s="2" t="str">
        <f>IFERROR(__xludf.DUMMYFUNCTION("GOOGLETRANSLATE(A9261,""en"",""hi"")"),"एक सफेद तस्वीर पर 3 डी फलों से बना संख्या")</f>
        <v>एक सफेद तस्वीर पर 3 डी फलों से बना संख्या</v>
      </c>
    </row>
    <row r="9262">
      <c r="A9262" s="1" t="s">
        <v>9086</v>
      </c>
      <c r="B9262" s="2" t="str">
        <f>IFERROR(__xludf.DUMMYFUNCTION("GOOGLETRANSLATE(A9262,""en"",""hi"")"),"बेघर जानवरों के लिए सेल आश्रय की पृष्ठभूमि पर बड़ा कुत्ता")</f>
        <v>बेघर जानवरों के लिए सेल आश्रय की पृष्ठभूमि पर बड़ा कुत्ता</v>
      </c>
    </row>
    <row r="9263">
      <c r="A9263" s="1" t="s">
        <v>9087</v>
      </c>
      <c r="B9263" s="2" t="str">
        <f>IFERROR(__xludf.DUMMYFUNCTION("GOOGLETRANSLATE(A9263,""en"",""hi"")"),"एक सफेद पृष्ठभूमि में एक दिल के भीतर राज्य ध्वज")</f>
        <v>एक सफेद पृष्ठभूमि में एक दिल के भीतर राज्य ध्वज</v>
      </c>
    </row>
    <row r="9264">
      <c r="A9264" s="1" t="s">
        <v>9088</v>
      </c>
      <c r="B9264" s="2" t="str">
        <f>IFERROR(__xludf.DUMMYFUNCTION("GOOGLETRANSLATE(A9264,""en"",""hi"")"),"पुरानी इमारत, निर्माण के तहत चित्रित")</f>
        <v>पुरानी इमारत, निर्माण के तहत चित्रित</v>
      </c>
    </row>
    <row r="9265">
      <c r="A9265" s="1" t="s">
        <v>9089</v>
      </c>
      <c r="B9265" s="2" t="str">
        <f>IFERROR(__xludf.DUMMYFUNCTION("GOOGLETRANSLATE(A9265,""en"",""hi"")"),"झंडे और राजधानियों के साथ वेक्टर अत्यधिक विस्तृत राजनीतिक मानचित्र।")</f>
        <v>झंडे और राजधानियों के साथ वेक्टर अत्यधिक विस्तृत राजनीतिक मानचित्र।</v>
      </c>
    </row>
    <row r="9266">
      <c r="A9266" s="1" t="s">
        <v>9090</v>
      </c>
      <c r="B9266" s="2" t="str">
        <f>IFERROR(__xludf.DUMMYFUNCTION("GOOGLETRANSLATE(A9266,""en"",""hi"")"),"एक उत्तरी परगोला पूरे साल रहने वाले कमरे को छाया देता है, जबकि बैटन स्क्रीन पश्चिम की रक्षा करती है - गर्मियों में खिड़कियों का सामना करना पड़ता है।")</f>
        <v>एक उत्तरी परगोला पूरे साल रहने वाले कमरे को छाया देता है, जबकि बैटन स्क्रीन पश्चिम की रक्षा करती है - गर्मियों में खिड़कियों का सामना करना पड़ता है।</v>
      </c>
    </row>
    <row r="9267">
      <c r="A9267" s="1" t="s">
        <v>9091</v>
      </c>
      <c r="B9267" s="2" t="str">
        <f>IFERROR(__xludf.DUMMYFUNCTION("GOOGLETRANSLATE(A9267,""en"",""hi"")"),"उद्योग - ब्लू ग्रंज पृष्ठभूमि पर भोजन - जेपीईजी संस्करण")</f>
        <v>उद्योग - ब्लू ग्रंज पृष्ठभूमि पर भोजन - जेपीईजी संस्करण</v>
      </c>
    </row>
    <row r="9268">
      <c r="A9268" s="1" t="s">
        <v>9092</v>
      </c>
      <c r="B9268" s="2" t="str">
        <f>IFERROR(__xludf.DUMMYFUNCTION("GOOGLETRANSLATE(A9268,""en"",""hi"")"),"चंद्रमा चंद्र चक्र में चरण")</f>
        <v>चंद्रमा चंद्र चक्र में चरण</v>
      </c>
    </row>
    <row r="9269">
      <c r="A9269" s="1" t="s">
        <v>9093</v>
      </c>
      <c r="B9269" s="2" t="str">
        <f>IFERROR(__xludf.DUMMYFUNCTION("GOOGLETRANSLATE(A9269,""en"",""hi"")"),"एक तूफानी अगस्त ईव पर सूर्यास्त")</f>
        <v>एक तूफानी अगस्त ईव पर सूर्यास्त</v>
      </c>
    </row>
    <row r="9270">
      <c r="A9270" s="1" t="s">
        <v>9094</v>
      </c>
      <c r="B9270" s="2" t="str">
        <f>IFERROR(__xludf.DUMMYFUNCTION("GOOGLETRANSLATE(A9270,""en"",""hi"")"),"बर्फ में सूर्योदय पर एक पुरुष शिकारी।")</f>
        <v>बर्फ में सूर्योदय पर एक पुरुष शिकारी।</v>
      </c>
    </row>
    <row r="9271">
      <c r="A9271" s="1" t="s">
        <v>9095</v>
      </c>
      <c r="B9271" s="2" t="str">
        <f>IFERROR(__xludf.DUMMYFUNCTION("GOOGLETRANSLATE(A9271,""en"",""hi"")"),"शाम की पोशाक में एक महिला का फोटो,")</f>
        <v>शाम की पोशाक में एक महिला का फोटो,</v>
      </c>
    </row>
    <row r="9272">
      <c r="A9272" s="1" t="s">
        <v>9096</v>
      </c>
      <c r="B9272" s="2" t="str">
        <f>IFERROR(__xludf.DUMMYFUNCTION("GOOGLETRANSLATE(A9272,""en"",""hi"")"),"एक आदमी तैरता है।")</f>
        <v>एक आदमी तैरता है।</v>
      </c>
    </row>
    <row r="9273">
      <c r="A9273" s="1" t="s">
        <v>9097</v>
      </c>
      <c r="B9273" s="2" t="str">
        <f>IFERROR(__xludf.DUMMYFUNCTION("GOOGLETRANSLATE(A9273,""en"",""hi"")"),"मंच पर प्रदर्शन करने वाले व्यक्ति के कलाकार")</f>
        <v>मंच पर प्रदर्शन करने वाले व्यक्ति के कलाकार</v>
      </c>
    </row>
    <row r="9274">
      <c r="A9274" s="1" t="s">
        <v>9098</v>
      </c>
      <c r="B9274" s="2" t="str">
        <f>IFERROR(__xludf.DUMMYFUNCTION("GOOGLETRANSLATE(A9274,""en"",""hi"")"),"एक उल्लू चंद्रमा पर बैठा है।")</f>
        <v>एक उल्लू चंद्रमा पर बैठा है।</v>
      </c>
    </row>
    <row r="9275">
      <c r="A9275" s="1" t="s">
        <v>9099</v>
      </c>
      <c r="B9275" s="2" t="str">
        <f>IFERROR(__xludf.DUMMYFUNCTION("GOOGLETRANSLATE(A9275,""en"",""hi"")"),"कॉकर स्पैनियल सूरज में पानी बंद कर रहा है")</f>
        <v>कॉकर स्पैनियल सूरज में पानी बंद कर रहा है</v>
      </c>
    </row>
    <row r="9276">
      <c r="A9276" s="1" t="s">
        <v>9100</v>
      </c>
      <c r="B9276" s="2" t="str">
        <f>IFERROR(__xludf.DUMMYFUNCTION("GOOGLETRANSLATE(A9276,""en"",""hi"")"),"एक कार्टून शैली में एक ट्यूलिप का वेक्टर चित्रण।")</f>
        <v>एक कार्टून शैली में एक ट्यूलिप का वेक्टर चित्रण।</v>
      </c>
    </row>
    <row r="9277">
      <c r="A9277" s="1" t="s">
        <v>9101</v>
      </c>
      <c r="B9277" s="2" t="str">
        <f>IFERROR(__xludf.DUMMYFUNCTION("GOOGLETRANSLATE(A9277,""en"",""hi"")"),"बेल पर लाल और हरे टमाटर।")</f>
        <v>बेल पर लाल और हरे टमाटर।</v>
      </c>
    </row>
    <row r="9278">
      <c r="A9278" s="1" t="s">
        <v>9102</v>
      </c>
      <c r="B9278" s="2" t="str">
        <f>IFERROR(__xludf.DUMMYFUNCTION("GOOGLETRANSLATE(A9278,""en"",""hi"")"),"व्यक्ति शो के दौरान लोगों के स्वामित्व वाले मोटर वाहन उद्योग व्यवसाय को देखता है।")</f>
        <v>व्यक्ति शो के दौरान लोगों के स्वामित्व वाले मोटर वाहन उद्योग व्यवसाय को देखता है।</v>
      </c>
    </row>
    <row r="9279">
      <c r="A9279" s="1" t="s">
        <v>9103</v>
      </c>
      <c r="B9279" s="2" t="str">
        <f>IFERROR(__xludf.DUMMYFUNCTION("GOOGLETRANSLATE(A9279,""en"",""hi"")"),"एक जिज्ञासु गाय का थूथन")</f>
        <v>एक जिज्ञासु गाय का थूथन</v>
      </c>
    </row>
    <row r="9280">
      <c r="A9280" s="1" t="s">
        <v>9104</v>
      </c>
      <c r="B9280" s="2" t="str">
        <f>IFERROR(__xludf.DUMMYFUNCTION("GOOGLETRANSLATE(A9280,""en"",""hi"")"),"एक लावा रॉक हरे मोसी फील्ड में सिलिका समृद्ध नीला हरा पानी")</f>
        <v>एक लावा रॉक हरे मोसी फील्ड में सिलिका समृद्ध नीला हरा पानी</v>
      </c>
    </row>
    <row r="9281">
      <c r="A9281" s="1" t="s">
        <v>9105</v>
      </c>
      <c r="B9281" s="2" t="str">
        <f>IFERROR(__xludf.DUMMYFUNCTION("GOOGLETRANSLATE(A9281,""en"",""hi"")"),"हाथ एक फ्लैट शैली वेक्टर में नीली पृष्ठभूमि पर अनुबंध, व्यापार अवधारणा भरता है")</f>
        <v>हाथ एक फ्लैट शैली वेक्टर में नीली पृष्ठभूमि पर अनुबंध, व्यापार अवधारणा भरता है</v>
      </c>
    </row>
    <row r="9282">
      <c r="A9282" s="1" t="s">
        <v>9106</v>
      </c>
      <c r="B9282" s="2" t="str">
        <f>IFERROR(__xludf.DUMMYFUNCTION("GOOGLETRANSLATE(A9282,""en"",""hi"")"),"समुद्र में व्हेल का एक वेक्टर चित्रण।")</f>
        <v>समुद्र में व्हेल का एक वेक्टर चित्रण।</v>
      </c>
    </row>
    <row r="9283">
      <c r="A9283" s="1" t="s">
        <v>9107</v>
      </c>
      <c r="B9283" s="2" t="str">
        <f>IFERROR(__xludf.DUMMYFUNCTION("GOOGLETRANSLATE(A9283,""en"",""hi"")"),"काले रंग के पेड़ पर एक क्रिसमस के पेड़ पर लटकते सुनहरे आकार के साथ एक लाल बाउबल।")</f>
        <v>काले रंग के पेड़ पर एक क्रिसमस के पेड़ पर लटकते सुनहरे आकार के साथ एक लाल बाउबल।</v>
      </c>
    </row>
    <row r="9284">
      <c r="A9284" s="1" t="s">
        <v>9108</v>
      </c>
      <c r="B9284" s="2" t="str">
        <f>IFERROR(__xludf.DUMMYFUNCTION("GOOGLETRANSLATE(A9284,""en"",""hi"")"),"देने वाले पेड़ के लिए धन्यवाद देना!")</f>
        <v>देने वाले पेड़ के लिए धन्यवाद देना!</v>
      </c>
    </row>
    <row r="9285">
      <c r="A9285" s="1" t="s">
        <v>9109</v>
      </c>
      <c r="B9285" s="2" t="str">
        <f>IFERROR(__xludf.DUMMYFUNCTION("GOOGLETRANSLATE(A9285,""en"",""hi"")"),"अभियंता या वास्तुकार निर्माण स्थल पर एक निरीक्षण कर रहा है")</f>
        <v>अभियंता या वास्तुकार निर्माण स्थल पर एक निरीक्षण कर रहा है</v>
      </c>
    </row>
    <row r="9286">
      <c r="A9286" s="1" t="s">
        <v>9110</v>
      </c>
      <c r="B9286" s="2" t="str">
        <f>IFERROR(__xludf.DUMMYFUNCTION("GOOGLETRANSLATE(A9286,""en"",""hi"")"),"एक यात्री पिछले हफ्ते एक एस्केलेटर की सवारी करता है।")</f>
        <v>एक यात्री पिछले हफ्ते एक एस्केलेटर की सवारी करता है।</v>
      </c>
    </row>
    <row r="9287">
      <c r="A9287" s="1" t="s">
        <v>9111</v>
      </c>
      <c r="B9287" s="2" t="str">
        <f>IFERROR(__xludf.DUMMYFUNCTION("GOOGLETRANSLATE(A9287,""en"",""hi"")"),"अपने शानदार उत्पादों के साथ अपनी अधिकांश कोठरी बनाएं!")</f>
        <v>अपने शानदार उत्पादों के साथ अपनी अधिकांश कोठरी बनाएं!</v>
      </c>
    </row>
    <row r="9288">
      <c r="A9288" s="1" t="s">
        <v>9112</v>
      </c>
      <c r="B9288" s="2" t="str">
        <f>IFERROR(__xludf.DUMMYFUNCTION("GOOGLETRANSLATE(A9288,""en"",""hi"")"),"पत्रिका के कवर पर व्यक्ति")</f>
        <v>पत्रिका के कवर पर व्यक्ति</v>
      </c>
    </row>
    <row r="9289">
      <c r="A9289" s="1" t="s">
        <v>9113</v>
      </c>
      <c r="B9289" s="2" t="str">
        <f>IFERROR(__xludf.DUMMYFUNCTION("GOOGLETRANSLATE(A9289,""en"",""hi"")"),"बाघ का खुला मुंह")</f>
        <v>बाघ का खुला मुंह</v>
      </c>
    </row>
    <row r="9290">
      <c r="A9290" s="1" t="s">
        <v>9114</v>
      </c>
      <c r="B9290" s="2" t="str">
        <f>IFERROR(__xludf.DUMMYFUNCTION("GOOGLETRANSLATE(A9290,""en"",""hi"")"),"अभिनेता और उसके बच्चे प्रीमियर पर पहुंचते हैं।")</f>
        <v>अभिनेता और उसके बच्चे प्रीमियर पर पहुंचते हैं।</v>
      </c>
    </row>
    <row r="9291">
      <c r="A9291" s="1" t="s">
        <v>9115</v>
      </c>
      <c r="B9291" s="2" t="str">
        <f>IFERROR(__xludf.DUMMYFUNCTION("GOOGLETRANSLATE(A9291,""en"",""hi"")"),"एक माँ और बेटी के लिए टैटू")</f>
        <v>एक माँ और बेटी के लिए टैटू</v>
      </c>
    </row>
    <row r="9292">
      <c r="A9292" s="1" t="s">
        <v>9116</v>
      </c>
      <c r="B9292" s="2" t="str">
        <f>IFERROR(__xludf.DUMMYFUNCTION("GOOGLETRANSLATE(A9292,""en"",""hi"")"),"मुझ पर सभी आंखें और इस पोशाक!")</f>
        <v>मुझ पर सभी आंखें और इस पोशाक!</v>
      </c>
    </row>
    <row r="9293">
      <c r="A9293" s="1" t="s">
        <v>9117</v>
      </c>
      <c r="B9293" s="2" t="str">
        <f>IFERROR(__xludf.DUMMYFUNCTION("GOOGLETRANSLATE(A9293,""en"",""hi"")"),"पुराने रेलिंग का ढेर घास पर बैठ गया")</f>
        <v>पुराने रेलिंग का ढेर घास पर बैठ गया</v>
      </c>
    </row>
    <row r="9294">
      <c r="A9294" s="1" t="s">
        <v>9118</v>
      </c>
      <c r="B9294" s="2" t="str">
        <f>IFERROR(__xludf.DUMMYFUNCTION("GOOGLETRANSLATE(A9294,""en"",""hi"")"),"दोस्त एक कार के खुले हिस्से में बात करते हुए बैठते हैं")</f>
        <v>दोस्त एक कार के खुले हिस्से में बात करते हुए बैठते हैं</v>
      </c>
    </row>
    <row r="9295">
      <c r="A9295" s="1" t="s">
        <v>9119</v>
      </c>
      <c r="B9295" s="2" t="str">
        <f>IFERROR(__xludf.DUMMYFUNCTION("GOOGLETRANSLATE(A9295,""en"",""hi"")"),"बेसबॉल खिलाड़ी स्पोर्ट्स टीम के खिलाफ प्रसारण शैली की पांचवीं पारी के दौरान ए-रन होम रन हिट करता है।")</f>
        <v>बेसबॉल खिलाड़ी स्पोर्ट्स टीम के खिलाफ प्रसारण शैली की पांचवीं पारी के दौरान ए-रन होम रन हिट करता है।</v>
      </c>
    </row>
    <row r="9296">
      <c r="A9296" s="1" t="s">
        <v>9120</v>
      </c>
      <c r="B9296" s="2" t="str">
        <f>IFERROR(__xludf.DUMMYFUNCTION("GOOGLETRANSLATE(A9296,""en"",""hi"")"),"पारिवारिक मज़ा: लोग अपने बच्चों के साथ पुस्तकालय की जांच करते हैं")</f>
        <v>पारिवारिक मज़ा: लोग अपने बच्चों के साथ पुस्तकालय की जांच करते हैं</v>
      </c>
    </row>
    <row r="9297">
      <c r="A9297" s="1" t="s">
        <v>9121</v>
      </c>
      <c r="B9297" s="2" t="str">
        <f>IFERROR(__xludf.DUMMYFUNCTION("GOOGLETRANSLATE(A9297,""en"",""hi"")"),"एक श्वेत पत्र पर दिल")</f>
        <v>एक श्वेत पत्र पर दिल</v>
      </c>
    </row>
    <row r="9298">
      <c r="A9298" s="1" t="s">
        <v>9122</v>
      </c>
      <c r="B9298" s="2" t="str">
        <f>IFERROR(__xludf.DUMMYFUNCTION("GOOGLETRANSLATE(A9298,""en"",""hi"")"),"हम अपने पड़ोसी से पार्क में मिले और उन्होंने जोर देकर कहा कि हम एक बियर के लिए उससे जुड़ गए")</f>
        <v>हम अपने पड़ोसी से पार्क में मिले और उन्होंने जोर देकर कहा कि हम एक बियर के लिए उससे जुड़ गए</v>
      </c>
    </row>
    <row r="9299">
      <c r="A9299" s="1" t="s">
        <v>9123</v>
      </c>
      <c r="B9299" s="2" t="str">
        <f>IFERROR(__xludf.DUMMYFUNCTION("GOOGLETRANSLATE(A9299,""en"",""hi"")"),"एक छोटा लड़का एक भूरा कुत्ते के साथ एक पोर्च पर बैठा")</f>
        <v>एक छोटा लड़का एक भूरा कुत्ते के साथ एक पोर्च पर बैठा</v>
      </c>
    </row>
    <row r="9300">
      <c r="A9300" s="1" t="s">
        <v>9124</v>
      </c>
      <c r="B9300" s="2" t="str">
        <f>IFERROR(__xludf.DUMMYFUNCTION("GOOGLETRANSLATE(A9300,""en"",""hi"")"),"पर्यटक आकर्षण - मैं सड़क के संकेतों की तुलना में ए 9 को हिट करने तक राष्ट्रीय उद्यान की ओर सड़क पर गोता लगाने का सुझाव दूंगा।")</f>
        <v>पर्यटक आकर्षण - मैं सड़क के संकेतों की तुलना में ए 9 को हिट करने तक राष्ट्रीय उद्यान की ओर सड़क पर गोता लगाने का सुझाव दूंगा।</v>
      </c>
    </row>
    <row r="9301">
      <c r="A9301" s="1" t="s">
        <v>9125</v>
      </c>
      <c r="B9301" s="2" t="str">
        <f>IFERROR(__xludf.DUMMYFUNCTION("GOOGLETRANSLATE(A9301,""en"",""hi"")"),"आश्चर्यजनक समुद्र तट जिसे हमने सड़क के अंत में पाया।")</f>
        <v>आश्चर्यजनक समुद्र तट जिसे हमने सड़क के अंत में पाया।</v>
      </c>
    </row>
    <row r="9302">
      <c r="A9302" s="1" t="s">
        <v>9126</v>
      </c>
      <c r="B9302" s="2" t="str">
        <f>IFERROR(__xludf.DUMMYFUNCTION("GOOGLETRANSLATE(A9302,""en"",""hi"")"),"वॉलपेपर शायद एक कॉफी ब्रेक के साथ अभिनेता कहा जाता है")</f>
        <v>वॉलपेपर शायद एक कॉफी ब्रेक के साथ अभिनेता कहा जाता है</v>
      </c>
    </row>
    <row r="9303">
      <c r="A9303" s="1" t="s">
        <v>9127</v>
      </c>
      <c r="B9303" s="2" t="str">
        <f>IFERROR(__xludf.DUMMYFUNCTION("GOOGLETRANSLATE(A9303,""en"",""hi"")"),"पृष्ठभूमि एक घड़ी और आतिशबाजी।")</f>
        <v>पृष्ठभूमि एक घड़ी और आतिशबाजी।</v>
      </c>
    </row>
    <row r="9304">
      <c r="A9304" s="1" t="s">
        <v>9128</v>
      </c>
      <c r="B9304" s="2" t="str">
        <f>IFERROR(__xludf.DUMMYFUNCTION("GOOGLETRANSLATE(A9304,""en"",""hi"")"),"बंद दरवाजे के पीछे: स्वीकृत बेटी ने कहा कि उसकी माँ जनता में है जो एक खुश चेहरे पर रखेगी, लेकिन फिर घर पर अपने बच्चों को अनदेखा कर देगी")</f>
        <v>बंद दरवाजे के पीछे: स्वीकृत बेटी ने कहा कि उसकी माँ जनता में है जो एक खुश चेहरे पर रखेगी, लेकिन फिर घर पर अपने बच्चों को अनदेखा कर देगी</v>
      </c>
    </row>
    <row r="9305">
      <c r="A9305" s="1" t="s">
        <v>9129</v>
      </c>
      <c r="B9305" s="2" t="str">
        <f>IFERROR(__xludf.DUMMYFUNCTION("GOOGLETRANSLATE(A9305,""en"",""hi"")"),"वन्यजीवों की तलाश में नदी के नीचे पर्यटक क्रूज")</f>
        <v>वन्यजीवों की तलाश में नदी के नीचे पर्यटक क्रूज</v>
      </c>
    </row>
    <row r="9306">
      <c r="A9306" s="1" t="s">
        <v>7253</v>
      </c>
      <c r="B9306" s="2" t="str">
        <f>IFERROR(__xludf.DUMMYFUNCTION("GOOGLETRANSLATE(A9306,""en"",""hi"")"),"अभिनेता विश्व प्रीमियर में भाग लेता है")</f>
        <v>अभिनेता विश्व प्रीमियर में भाग लेता है</v>
      </c>
    </row>
    <row r="9307">
      <c r="A9307" s="1" t="s">
        <v>9130</v>
      </c>
      <c r="B9307" s="2" t="str">
        <f>IFERROR(__xludf.DUMMYFUNCTION("GOOGLETRANSLATE(A9307,""en"",""hi"")"),"एक पहाड़ में बनाया गया एक मंदिर")</f>
        <v>एक पहाड़ में बनाया गया एक मंदिर</v>
      </c>
    </row>
    <row r="9308">
      <c r="A9308" s="1" t="s">
        <v>9131</v>
      </c>
      <c r="B9308" s="2" t="str">
        <f>IFERROR(__xludf.DUMMYFUNCTION("GOOGLETRANSLATE(A9308,""en"",""hi"")"),"अभी भी हो: अब टिप्पणी की कोई आवश्यकता नहीं है।")</f>
        <v>अभी भी हो: अब टिप्पणी की कोई आवश्यकता नहीं है।</v>
      </c>
    </row>
    <row r="9309">
      <c r="A9309" s="1" t="s">
        <v>9132</v>
      </c>
      <c r="B9309" s="2" t="str">
        <f>IFERROR(__xludf.DUMMYFUNCTION("GOOGLETRANSLATE(A9309,""en"",""hi"")"),"महिलाएं मेकअप, 1920x1080 के एक हिस्से पर ब्रश के साथ गाल पेंट करती हैं")</f>
        <v>महिलाएं मेकअप, 1920x1080 के एक हिस्से पर ब्रश के साथ गाल पेंट करती हैं</v>
      </c>
    </row>
    <row r="9310">
      <c r="A9310" s="1" t="s">
        <v>9133</v>
      </c>
      <c r="B9310" s="2" t="str">
        <f>IFERROR(__xludf.DUMMYFUNCTION("GOOGLETRANSLATE(A9310,""en"",""hi"")"),"वह चर्च जहां धर्म मंत्री ने प्रचार किया।")</f>
        <v>वह चर्च जहां धर्म मंत्री ने प्रचार किया।</v>
      </c>
    </row>
    <row r="9311">
      <c r="A9311" s="1" t="s">
        <v>9134</v>
      </c>
      <c r="B9311" s="2" t="str">
        <f>IFERROR(__xludf.DUMMYFUNCTION("GOOGLETRANSLATE(A9311,""en"",""hi"")"),"$ 1,174 के लिए एक अपार्टमेंट किराए पर लें")</f>
        <v>$ 1,174 के लिए एक अपार्टमेंट किराए पर लें</v>
      </c>
    </row>
    <row r="9312">
      <c r="A9312" s="1" t="s">
        <v>9135</v>
      </c>
      <c r="B9312" s="2" t="str">
        <f>IFERROR(__xludf.DUMMYFUNCTION("GOOGLETRANSLATE(A9312,""en"",""hi"")"),"डबल चुंबन: स्टार ने अपने बालों में उसके चश्मे को आराम दिया")</f>
        <v>डबल चुंबन: स्टार ने अपने बालों में उसके चश्मे को आराम दिया</v>
      </c>
    </row>
    <row r="9313">
      <c r="A9313" s="1" t="s">
        <v>9136</v>
      </c>
      <c r="B9313" s="2" t="str">
        <f>IFERROR(__xludf.DUMMYFUNCTION("GOOGLETRANSLATE(A9313,""en"",""hi"")"),"टार्टन की एक निर्बाध पैटर्न वाला टाइल।")</f>
        <v>टार्टन की एक निर्बाध पैटर्न वाला टाइल।</v>
      </c>
    </row>
    <row r="9314">
      <c r="A9314" s="1" t="s">
        <v>9137</v>
      </c>
      <c r="B9314" s="2" t="str">
        <f>IFERROR(__xludf.DUMMYFUNCTION("GOOGLETRANSLATE(A9314,""en"",""hi"")"),"उत्साहित पुरुष टीवी और ऊब गए गर्लफ्रेंड्स को घर पर रहने वाले कमरे में एक सोफे पर बैठे")</f>
        <v>उत्साहित पुरुष टीवी और ऊब गए गर्लफ्रेंड्स को घर पर रहने वाले कमरे में एक सोफे पर बैठे</v>
      </c>
    </row>
    <row r="9315">
      <c r="A9315" s="1" t="s">
        <v>9138</v>
      </c>
      <c r="B9315" s="2" t="str">
        <f>IFERROR(__xludf.DUMMYFUNCTION("GOOGLETRANSLATE(A9315,""en"",""hi"")"),"बाहर और इसके बारे में: उसने उच्च-शीर्ष प्रशिक्षकों के साथ काले एथलेटिक पतलून को चिपकाने की एक जोड़ी पहनी थी")</f>
        <v>बाहर और इसके बारे में: उसने उच्च-शीर्ष प्रशिक्षकों के साथ काले एथलेटिक पतलून को चिपकाने की एक जोड़ी पहनी थी</v>
      </c>
    </row>
    <row r="9316">
      <c r="A9316" s="1" t="s">
        <v>9139</v>
      </c>
      <c r="B9316" s="2" t="str">
        <f>IFERROR(__xludf.DUMMYFUNCTION("GOOGLETRANSLATE(A9316,""en"",""hi"")"),"एक एकल महिला हिरण घने जंगल से बारीकी से देखती है।")</f>
        <v>एक एकल महिला हिरण घने जंगल से बारीकी से देखती है।</v>
      </c>
    </row>
    <row r="9317">
      <c r="A9317" s="1" t="s">
        <v>9140</v>
      </c>
      <c r="B9317" s="2" t="str">
        <f>IFERROR(__xludf.DUMMYFUNCTION("GOOGLETRANSLATE(A9317,""en"",""hi"")"),"फुटबॉल खिलाड़ी ने सुनिश्चित किया कि वह आने पर हर खिलाड़ी के उपनाम को जानता था")</f>
        <v>फुटबॉल खिलाड़ी ने सुनिश्चित किया कि वह आने पर हर खिलाड़ी के उपनाम को जानता था</v>
      </c>
    </row>
    <row r="9318">
      <c r="A9318" s="1" t="s">
        <v>9141</v>
      </c>
      <c r="B9318" s="2" t="str">
        <f>IFERROR(__xludf.DUMMYFUNCTION("GOOGLETRANSLATE(A9318,""en"",""hi"")"),"दृश्य कलाकार की खोज में")</f>
        <v>दृश्य कलाकार की खोज में</v>
      </c>
    </row>
    <row r="9319">
      <c r="A9319" s="1" t="s">
        <v>9142</v>
      </c>
      <c r="B9319" s="2" t="str">
        <f>IFERROR(__xludf.DUMMYFUNCTION("GOOGLETRANSLATE(A9319,""en"",""hi"")"),"उत्पाद लाइन, बेटी, प्रशंसक कला")</f>
        <v>उत्पाद लाइन, बेटी, प्रशंसक कला</v>
      </c>
    </row>
    <row r="9320">
      <c r="A9320" s="1" t="s">
        <v>9143</v>
      </c>
      <c r="B9320" s="2" t="str">
        <f>IFERROR(__xludf.DUMMYFUNCTION("GOOGLETRANSLATE(A9320,""en"",""hi"")"),"एक गर्म हवा के गुब्बारे में प्रतिशत मक्खियों।")</f>
        <v>एक गर्म हवा के गुब्बारे में प्रतिशत मक्खियों।</v>
      </c>
    </row>
    <row r="9321">
      <c r="A9321" s="1" t="s">
        <v>9144</v>
      </c>
      <c r="B9321" s="2" t="str">
        <f>IFERROR(__xludf.DUMMYFUNCTION("GOOGLETRANSLATE(A9321,""en"",""hi"")"),"एक गाँव में टिन से बना एक छोटा सा घर।")</f>
        <v>एक गाँव में टिन से बना एक छोटा सा घर।</v>
      </c>
    </row>
    <row r="9322">
      <c r="A9322" s="1" t="s">
        <v>9145</v>
      </c>
      <c r="B9322" s="2" t="str">
        <f>IFERROR(__xludf.DUMMYFUNCTION("GOOGLETRANSLATE(A9322,""en"",""hi"")"),"वेबसाइट श्रेणी: कागज का एक टुकड़ा निकालें और वाक्यों का उपयोग करके इन सवालों का जवाब दें।")</f>
        <v>वेबसाइट श्रेणी: कागज का एक टुकड़ा निकालें और वाक्यों का उपयोग करके इन सवालों का जवाब दें।</v>
      </c>
    </row>
    <row r="9323">
      <c r="A9323" s="1" t="s">
        <v>9146</v>
      </c>
      <c r="B9323" s="2" t="str">
        <f>IFERROR(__xludf.DUMMYFUNCTION("GOOGLETRANSLATE(A9323,""en"",""hi"")"),"आप सर्कल में किस नंबर को देखते हैं?")</f>
        <v>आप सर्कल में किस नंबर को देखते हैं?</v>
      </c>
    </row>
    <row r="9324">
      <c r="A9324" s="1" t="s">
        <v>9147</v>
      </c>
      <c r="B9324" s="2" t="str">
        <f>IFERROR(__xludf.DUMMYFUNCTION("GOOGLETRANSLATE(A9324,""en"",""hi"")"),"सूर्यास्त में वसंत में रेपसीड क्षेत्र।")</f>
        <v>सूर्यास्त में वसंत में रेपसीड क्षेत्र।</v>
      </c>
    </row>
    <row r="9325">
      <c r="A9325" s="1" t="s">
        <v>9148</v>
      </c>
      <c r="B9325" s="2" t="str">
        <f>IFERROR(__xludf.DUMMYFUNCTION("GOOGLETRANSLATE(A9325,""en"",""hi"")"),"विस्तृत वेक्टर सिल्हूट में ध्वनिक गिटार और बंजजो।")</f>
        <v>विस्तृत वेक्टर सिल्हूट में ध्वनिक गिटार और बंजजो।</v>
      </c>
    </row>
    <row r="9326">
      <c r="A9326" s="1" t="s">
        <v>9149</v>
      </c>
      <c r="B9326" s="2" t="str">
        <f>IFERROR(__xludf.DUMMYFUNCTION("GOOGLETRANSLATE(A9326,""en"",""hi"")"),"ऑटोमोबाइल मॉडल ... कार की तरह मैंने ड्राइव करना सीखा।")</f>
        <v>ऑटोमोबाइल मॉडल ... कार की तरह मैंने ड्राइव करना सीखा।</v>
      </c>
    </row>
    <row r="9327">
      <c r="A9327" s="1" t="s">
        <v>9150</v>
      </c>
      <c r="B9327" s="2" t="str">
        <f>IFERROR(__xludf.DUMMYFUNCTION("GOOGLETRANSLATE(A9327,""en"",""hi"")"),"प्रकाश वेक्टर पृष्ठभूमि से एक रंगीन क्रिसमस पेड़।")</f>
        <v>प्रकाश वेक्टर पृष्ठभूमि से एक रंगीन क्रिसमस पेड़।</v>
      </c>
    </row>
    <row r="9328">
      <c r="A9328" s="1" t="s">
        <v>9151</v>
      </c>
      <c r="B9328" s="2" t="str">
        <f>IFERROR(__xludf.DUMMYFUNCTION("GOOGLETRANSLATE(A9328,""en"",""hi"")"),"अभिनेता उत्पादन कंपनी द्वारा प्रस्तुत पेय प्रकार पर आता है।")</f>
        <v>अभिनेता उत्पादन कंपनी द्वारा प्रस्तुत पेय प्रकार पर आता है।</v>
      </c>
    </row>
    <row r="9329">
      <c r="A9329" s="1" t="s">
        <v>9152</v>
      </c>
      <c r="B9329" s="2" t="str">
        <f>IFERROR(__xludf.DUMMYFUNCTION("GOOGLETRANSLATE(A9329,""en"",""hi"")"),"महिला क्षेत्र में सड़क पार करने की प्रतीक्षा कर रही है")</f>
        <v>महिला क्षेत्र में सड़क पार करने की प्रतीक्षा कर रही है</v>
      </c>
    </row>
    <row r="9330">
      <c r="A9330" s="1" t="s">
        <v>9153</v>
      </c>
      <c r="B9330" s="2" t="str">
        <f>IFERROR(__xludf.DUMMYFUNCTION("GOOGLETRANSLATE(A9330,""en"",""hi"")"),"इस आश्चर्यजनक घर के पास आने पर मुस्कुराना मुश्किल नहीं है।")</f>
        <v>इस आश्चर्यजनक घर के पास आने पर मुस्कुराना मुश्किल नहीं है।</v>
      </c>
    </row>
    <row r="9331">
      <c r="A9331" s="1" t="s">
        <v>9154</v>
      </c>
      <c r="B9331" s="2" t="str">
        <f>IFERROR(__xludf.DUMMYFUNCTION("GOOGLETRANSLATE(A9331,""en"",""hi"")"),"ब्लिट्ज सप्ताहांत में चाय के कमरे को चित्रित करना")</f>
        <v>ब्लिट्ज सप्ताहांत में चाय के कमरे को चित्रित करना</v>
      </c>
    </row>
    <row r="9332">
      <c r="A9332" s="1" t="s">
        <v>9155</v>
      </c>
      <c r="B9332" s="2" t="str">
        <f>IFERROR(__xludf.DUMMYFUNCTION("GOOGLETRANSLATE(A9332,""en"",""hi"")"),"इस जानवर के कौन से शरीर के अंग अपने घर में जीवित रहते हैं।")</f>
        <v>इस जानवर के कौन से शरीर के अंग अपने घर में जीवित रहते हैं।</v>
      </c>
    </row>
    <row r="9333">
      <c r="A9333" s="1" t="s">
        <v>9156</v>
      </c>
      <c r="B9333" s="2" t="str">
        <f>IFERROR(__xludf.DUMMYFUNCTION("GOOGLETRANSLATE(A9333,""en"",""hi"")"),"दृष्टिकोण पर, जापानी शहर में गेट और पत्थर लालटेन के साथ सड़क दृश्य।")</f>
        <v>दृष्टिकोण पर, जापानी शहर में गेट और पत्थर लालटेन के साथ सड़क दृश्य।</v>
      </c>
    </row>
    <row r="9334">
      <c r="A9334" s="1" t="s">
        <v>9157</v>
      </c>
      <c r="B9334" s="2" t="str">
        <f>IFERROR(__xludf.DUMMYFUNCTION("GOOGLETRANSLATE(A9334,""en"",""hi"")"),"बड़े बैल मूस छाया में आराम")</f>
        <v>बड़े बैल मूस छाया में आराम</v>
      </c>
    </row>
    <row r="9335">
      <c r="A9335" s="1" t="s">
        <v>9158</v>
      </c>
      <c r="B9335" s="2" t="str">
        <f>IFERROR(__xludf.DUMMYFUNCTION("GOOGLETRANSLATE(A9335,""en"",""hi"")"),"क्रिसमस धार्मिक जन्मजात दृश्य, स्टाररी रात में व्यक्ति और बिल्डर पाठ के लिए प्रतिलिपि स्थान के साथ")</f>
        <v>क्रिसमस धार्मिक जन्मजात दृश्य, स्टाररी रात में व्यक्ति और बिल्डर पाठ के लिए प्रतिलिपि स्थान के साथ</v>
      </c>
    </row>
    <row r="9336">
      <c r="A9336" s="1" t="s">
        <v>9159</v>
      </c>
      <c r="B9336" s="2" t="str">
        <f>IFERROR(__xludf.DUMMYFUNCTION("GOOGLETRANSLATE(A9336,""en"",""hi"")"),"मुझे लगता है कि किस व्यक्ति की तरह दिख सकता है।")</f>
        <v>मुझे लगता है कि किस व्यक्ति की तरह दिख सकता है।</v>
      </c>
    </row>
    <row r="9337">
      <c r="A9337" s="1" t="s">
        <v>9160</v>
      </c>
      <c r="B9337" s="2" t="str">
        <f>IFERROR(__xludf.DUMMYFUNCTION("GOOGLETRANSLATE(A9337,""en"",""hi"")"),"शीर्ष अंत में दक्षिण की ओर देख रहे हैं")</f>
        <v>शीर्ष अंत में दक्षिण की ओर देख रहे हैं</v>
      </c>
    </row>
    <row r="9338">
      <c r="A9338" s="1" t="s">
        <v>9161</v>
      </c>
      <c r="B9338" s="2" t="str">
        <f>IFERROR(__xludf.DUMMYFUNCTION("GOOGLETRANSLATE(A9338,""en"",""hi"")"),"कंक्रीट के बैग, प्रस्तुत करें ... यह सस्ता फ़र्श विचार हो सकता है जिसे मैं देख रहा हूं!")</f>
        <v>कंक्रीट के बैग, प्रस्तुत करें ... यह सस्ता फ़र्श विचार हो सकता है जिसे मैं देख रहा हूं!</v>
      </c>
    </row>
    <row r="9339">
      <c r="A9339" s="1" t="s">
        <v>9162</v>
      </c>
      <c r="B9339" s="2" t="str">
        <f>IFERROR(__xludf.DUMMYFUNCTION("GOOGLETRANSLATE(A9339,""en"",""hi"")"),"धार्मिक नेता को धार्मिक नेता द्वारा कार्डिनल बनाया जाता है।")</f>
        <v>धार्मिक नेता को धार्मिक नेता द्वारा कार्डिनल बनाया जाता है।</v>
      </c>
    </row>
    <row r="9340">
      <c r="A9340" s="1" t="s">
        <v>9163</v>
      </c>
      <c r="B9340" s="2" t="str">
        <f>IFERROR(__xludf.DUMMYFUNCTION("GOOGLETRANSLATE(A9340,""en"",""hi"")"),"व्यक्ति ने पुरुषों की वॉलीबॉल में कांस्य पदक जीता")</f>
        <v>व्यक्ति ने पुरुषों की वॉलीबॉल में कांस्य पदक जीता</v>
      </c>
    </row>
    <row r="9341">
      <c r="A9341" s="1" t="s">
        <v>9164</v>
      </c>
      <c r="B9341" s="2" t="str">
        <f>IFERROR(__xludf.DUMMYFUNCTION("GOOGLETRANSLATE(A9341,""en"",""hi"")"),"एक सफेद पृष्ठभूमि पर उसकी गर्दन के चारों ओर स्टेथोस्कोप के साथ एक नर्स या सर्जन।")</f>
        <v>एक सफेद पृष्ठभूमि पर उसकी गर्दन के चारों ओर स्टेथोस्कोप के साथ एक नर्स या सर्जन।</v>
      </c>
    </row>
    <row r="9342">
      <c r="A9342" s="1" t="s">
        <v>9165</v>
      </c>
      <c r="B9342" s="2" t="str">
        <f>IFERROR(__xludf.DUMMYFUNCTION("GOOGLETRANSLATE(A9342,""en"",""hi"")"),"साइट लिस्टिंग श्रेणी तिमाही में परिवर्तित हो रही है")</f>
        <v>साइट लिस्टिंग श्रेणी तिमाही में परिवर्तित हो रही है</v>
      </c>
    </row>
    <row r="9343">
      <c r="A9343" s="1" t="s">
        <v>2023</v>
      </c>
      <c r="B9343" s="2" t="str">
        <f>IFERROR(__xludf.DUMMYFUNCTION("GOOGLETRANSLATE(A9343,""en"",""hi"")"),"एक मॉडल घटना के दौरान फैशन शो में रनवे चलता है।")</f>
        <v>एक मॉडल घटना के दौरान फैशन शो में रनवे चलता है।</v>
      </c>
    </row>
    <row r="9344">
      <c r="A9344" s="1" t="s">
        <v>9166</v>
      </c>
      <c r="B9344" s="2" t="str">
        <f>IFERROR(__xludf.DUMMYFUNCTION("GOOGLETRANSLATE(A9344,""en"",""hi"")"),"एक दोस्त के साथ एक ही परी ~।")</f>
        <v>एक दोस्त के साथ एक ही परी ~।</v>
      </c>
    </row>
    <row r="9345">
      <c r="A9345" s="1" t="s">
        <v>9167</v>
      </c>
      <c r="B9345" s="2" t="str">
        <f>IFERROR(__xludf.DUMMYFUNCTION("GOOGLETRANSLATE(A9345,""en"",""hi"")"),"धार्मिक नेता की मूर्ति की छवियां")</f>
        <v>धार्मिक नेता की मूर्ति की छवियां</v>
      </c>
    </row>
    <row r="9346">
      <c r="A9346" s="1" t="s">
        <v>9168</v>
      </c>
      <c r="B9346" s="2" t="str">
        <f>IFERROR(__xludf.DUMMYFUNCTION("GOOGLETRANSLATE(A9346,""en"",""hi"")"),"जैविक प्रजाति, पूर्ण खिलने में, पत्तियां एक अच्छी प्राकृतिक दवा देते हैं")</f>
        <v>जैविक प्रजाति, पूर्ण खिलने में, पत्तियां एक अच्छी प्राकृतिक दवा देते हैं</v>
      </c>
    </row>
    <row r="9347">
      <c r="A9347" s="1" t="s">
        <v>9169</v>
      </c>
      <c r="B9347" s="2" t="str">
        <f>IFERROR(__xludf.DUMMYFUNCTION("GOOGLETRANSLATE(A9347,""en"",""hi"")"),"सफेद पृष्ठभूमि पर भुना हुआ तिल के बीज में ज़ूम इन करें।")</f>
        <v>सफेद पृष्ठभूमि पर भुना हुआ तिल के बीज में ज़ूम इन करें।</v>
      </c>
    </row>
    <row r="9348">
      <c r="A9348" s="1" t="s">
        <v>9170</v>
      </c>
      <c r="B9348" s="2" t="str">
        <f>IFERROR(__xludf.DUMMYFUNCTION("GOOGLETRANSLATE(A9348,""en"",""hi"")"),"बार्बर नाई की दुकान में एक आदमी के बाल काटने")</f>
        <v>बार्बर नाई की दुकान में एक आदमी के बाल काटने</v>
      </c>
    </row>
    <row r="9349">
      <c r="A9349" s="1" t="s">
        <v>9171</v>
      </c>
      <c r="B9349" s="2" t="str">
        <f>IFERROR(__xludf.DUMMYFUNCTION("GOOGLETRANSLATE(A9349,""en"",""hi"")"),"शेफ काटने प्याज, रसोईघर पर पिज्जा के लिए सामग्री तैयार करना")</f>
        <v>शेफ काटने प्याज, रसोईघर पर पिज्जा के लिए सामग्री तैयार करना</v>
      </c>
    </row>
    <row r="9350">
      <c r="A9350" s="1" t="s">
        <v>9172</v>
      </c>
      <c r="B9350" s="2" t="str">
        <f>IFERROR(__xludf.DUMMYFUNCTION("GOOGLETRANSLATE(A9350,""en"",""hi"")"),"एक घर के लिए आधुनिक विस्तार")</f>
        <v>एक घर के लिए आधुनिक विस्तार</v>
      </c>
    </row>
    <row r="9351">
      <c r="A9351" s="1" t="s">
        <v>9173</v>
      </c>
      <c r="B9351" s="2" t="str">
        <f>IFERROR(__xludf.DUMMYFUNCTION("GOOGLETRANSLATE(A9351,""en"",""hi"")"),"शाम को एक लैंडिंग")</f>
        <v>शाम को एक लैंडिंग</v>
      </c>
    </row>
    <row r="9352">
      <c r="A9352" s="1" t="s">
        <v>9174</v>
      </c>
      <c r="B9352" s="2" t="str">
        <f>IFERROR(__xludf.DUMMYFUNCTION("GOOGLETRANSLATE(A9352,""en"",""hi"")"),"बारिश करते समय शरद के पत्ते का दृश्य")</f>
        <v>बारिश करते समय शरद के पत्ते का दृश्य</v>
      </c>
    </row>
    <row r="9353">
      <c r="A9353" s="1" t="s">
        <v>9175</v>
      </c>
      <c r="B9353" s="2" t="str">
        <f>IFERROR(__xludf.DUMMYFUNCTION("GOOGLETRANSLATE(A9353,""en"",""hi"")"),"50 से अधिक महिलाओं के लिए सुंदर स्तरित हेयर स्टाइल।")</f>
        <v>50 से अधिक महिलाओं के लिए सुंदर स्तरित हेयर स्टाइल।</v>
      </c>
    </row>
    <row r="9354">
      <c r="A9354" s="1" t="s">
        <v>9176</v>
      </c>
      <c r="B9354" s="2" t="str">
        <f>IFERROR(__xludf.DUMMYFUNCTION("GOOGLETRANSLATE(A9354,""en"",""hi"")"),"अभिनेता और व्यक्ति, सफेद बिल्ली, फोटोग्राफर द्वारा आवधिक के लिए फोटोग्राफ ... एक शहर।")</f>
        <v>अभिनेता और व्यक्ति, सफेद बिल्ली, फोटोग्राफर द्वारा आवधिक के लिए फोटोग्राफ ... एक शहर।</v>
      </c>
    </row>
    <row r="9355">
      <c r="A9355" s="1" t="s">
        <v>9177</v>
      </c>
      <c r="B9355" s="2" t="str">
        <f>IFERROR(__xludf.DUMMYFUNCTION("GOOGLETRANSLATE(A9355,""en"",""hi"")"),"सड़क पर सड़क की रोशनी")</f>
        <v>सड़क पर सड़क की रोशनी</v>
      </c>
    </row>
    <row r="9356">
      <c r="A9356" s="1" t="s">
        <v>9178</v>
      </c>
      <c r="B9356" s="2" t="str">
        <f>IFERROR(__xludf.DUMMYFUNCTION("GOOGLETRANSLATE(A9356,""en"",""hi"")"),"शहर के केंद्र में टैक्सी जो टीवी शो की फिल्मांकन के लिए फिल्मांकन स्थान में परिवर्तित हो गई है")</f>
        <v>शहर के केंद्र में टैक्सी जो टीवी शो की फिल्मांकन के लिए फिल्मांकन स्थान में परिवर्तित हो गई है</v>
      </c>
    </row>
    <row r="9357">
      <c r="A9357" s="1" t="s">
        <v>9179</v>
      </c>
      <c r="B9357" s="2" t="str">
        <f>IFERROR(__xludf.DUMMYFUNCTION("GOOGLETRANSLATE(A9357,""en"",""hi"")"),"एक सामान्य इतालवी पृष्ठभूमि के खिलाफ कांच में लाल शराब डालना")</f>
        <v>एक सामान्य इतालवी पृष्ठभूमि के खिलाफ कांच में लाल शराब डालना</v>
      </c>
    </row>
    <row r="9358">
      <c r="A9358" s="1" t="s">
        <v>9180</v>
      </c>
      <c r="B9358" s="2" t="str">
        <f>IFERROR(__xludf.DUMMYFUNCTION("GOOGLETRANSLATE(A9358,""en"",""hi"")"),"एक सफेद पृष्ठभूमि पर अलग व्यक्ति।")</f>
        <v>एक सफेद पृष्ठभूमि पर अलग व्यक्ति।</v>
      </c>
    </row>
    <row r="9359">
      <c r="A9359" s="1" t="s">
        <v>9181</v>
      </c>
      <c r="B9359" s="2" t="str">
        <f>IFERROR(__xludf.DUMMYFUNCTION("GOOGLETRANSLATE(A9359,""en"",""hi"")"),"चश्मे में युवा महिला देर रात कार्यालय में एक टैबलेट के साथ काम करती है।")</f>
        <v>चश्मे में युवा महिला देर रात कार्यालय में एक टैबलेट के साथ काम करती है।</v>
      </c>
    </row>
    <row r="9360">
      <c r="A9360" s="1" t="s">
        <v>9182</v>
      </c>
      <c r="B9360" s="2" t="str">
        <f>IFERROR(__xludf.DUMMYFUNCTION("GOOGLETRANSLATE(A9360,""en"",""hi"")"),"स्विमिंग पूल और रिज़ॉर्ट")</f>
        <v>स्विमिंग पूल और रिज़ॉर्ट</v>
      </c>
    </row>
    <row r="9361">
      <c r="A9361" s="1" t="s">
        <v>9183</v>
      </c>
      <c r="B9361" s="2" t="str">
        <f>IFERROR(__xludf.DUMMYFUNCTION("GOOGLETRANSLATE(A9361,""en"",""hi"")"),"समुद्र के पास समुद्र तट पर क्रिसमस बॉल्स और सीशेल")</f>
        <v>समुद्र के पास समुद्र तट पर क्रिसमस बॉल्स और सीशेल</v>
      </c>
    </row>
    <row r="9362">
      <c r="A9362" s="1" t="s">
        <v>9184</v>
      </c>
      <c r="B9362" s="2" t="str">
        <f>IFERROR(__xludf.DUMMYFUNCTION("GOOGLETRANSLATE(A9362,""en"",""hi"")"),"कैफे में किसी के साथ चैट करते हुए सुंदर लड़की खुश दिखती है")</f>
        <v>कैफे में किसी के साथ चैट करते हुए सुंदर लड़की खुश दिखती है</v>
      </c>
    </row>
    <row r="9363">
      <c r="A9363" s="1" t="s">
        <v>9185</v>
      </c>
      <c r="B9363" s="2" t="str">
        <f>IFERROR(__xludf.DUMMYFUNCTION("GOOGLETRANSLATE(A9363,""en"",""hi"")"),"अपने बाल स्टाइलिस्ट से खुश होने की कुंजी संचार है।")</f>
        <v>अपने बाल स्टाइलिस्ट से खुश होने की कुंजी संचार है।</v>
      </c>
    </row>
    <row r="9364">
      <c r="A9364" s="1" t="s">
        <v>9186</v>
      </c>
      <c r="B9364" s="2" t="str">
        <f>IFERROR(__xludf.DUMMYFUNCTION("GOOGLETRANSLATE(A9364,""en"",""hi"")"),"एक बार घटना में प्रदर्शित किया जाएगा")</f>
        <v>एक बार घटना में प्रदर्शित किया जाएगा</v>
      </c>
    </row>
    <row r="9365">
      <c r="A9365" s="1" t="s">
        <v>9187</v>
      </c>
      <c r="B9365" s="2" t="str">
        <f>IFERROR(__xludf.DUMMYFUNCTION("GOOGLETRANSLATE(A9365,""en"",""hi"")"),"राजनेता को 400 वीं वर्षगांठ मनाने के लिए एक घटना में उनके समर्थन के लिए एक पुरस्कार मिला")</f>
        <v>राजनेता को 400 वीं वर्षगांठ मनाने के लिए एक घटना में उनके समर्थन के लिए एक पुरस्कार मिला</v>
      </c>
    </row>
    <row r="9366">
      <c r="A9366" s="1" t="s">
        <v>9188</v>
      </c>
      <c r="B9366" s="2" t="str">
        <f>IFERROR(__xludf.DUMMYFUNCTION("GOOGLETRANSLATE(A9366,""en"",""hi"")"),"सिरेमिक फूलदान, एक पृथक सफेद पृष्ठभूमि पर")</f>
        <v>सिरेमिक फूलदान, एक पृथक सफेद पृष्ठभूमि पर</v>
      </c>
    </row>
    <row r="9367">
      <c r="A9367" s="1" t="s">
        <v>9189</v>
      </c>
      <c r="B9367" s="2" t="str">
        <f>IFERROR(__xludf.DUMMYFUNCTION("GOOGLETRANSLATE(A9367,""en"",""hi"")"),"खेल कार अर्धशतक में डिजाइन की गई")</f>
        <v>खेल कार अर्धशतक में डिजाइन की गई</v>
      </c>
    </row>
    <row r="9368">
      <c r="A9368" s="1" t="s">
        <v>9190</v>
      </c>
      <c r="B9368" s="2" t="str">
        <f>IFERROR(__xludf.DUMMYFUNCTION("GOOGLETRANSLATE(A9368,""en"",""hi"")"),"पहली बार किसी ने मुझे फूलों का गुलदस्ता दिया")</f>
        <v>पहली बार किसी ने मुझे फूलों का गुलदस्ता दिया</v>
      </c>
    </row>
    <row r="9369">
      <c r="A9369" s="1" t="s">
        <v>9191</v>
      </c>
      <c r="B9369" s="2" t="str">
        <f>IFERROR(__xludf.DUMMYFUNCTION("GOOGLETRANSLATE(A9369,""en"",""hi"")"),"इस वीडियो में, हम एक मोटरसाइकिलिस्ट को एक पहाड़ी और फिर नीचे चला सकते हैं।")</f>
        <v>इस वीडियो में, हम एक मोटरसाइकिलिस्ट को एक पहाड़ी और फिर नीचे चला सकते हैं।</v>
      </c>
    </row>
    <row r="9370">
      <c r="A9370" s="1" t="s">
        <v>9192</v>
      </c>
      <c r="B9370" s="2" t="str">
        <f>IFERROR(__xludf.DUMMYFUNCTION("GOOGLETRANSLATE(A9370,""en"",""hi"")"),"व्यक्ति पुरानी किताब पढ़ रहा है एक मोमबत्ती की लौ पर प्रकाश डाला गया है।")</f>
        <v>व्यक्ति पुरानी किताब पढ़ रहा है एक मोमबत्ती की लौ पर प्रकाश डाला गया है।</v>
      </c>
    </row>
    <row r="9371">
      <c r="A9371" s="1" t="s">
        <v>9193</v>
      </c>
      <c r="B9371" s="2" t="str">
        <f>IFERROR(__xludf.DUMMYFUNCTION("GOOGLETRANSLATE(A9371,""en"",""hi"")"),"व्यक्ति - यह एक केक है जिसे मैंने अपनी चाची के जन्मदिन के लिए किया था।")</f>
        <v>व्यक्ति - यह एक केक है जिसे मैंने अपनी चाची के जन्मदिन के लिए किया था।</v>
      </c>
    </row>
    <row r="9372">
      <c r="A9372" s="1" t="s">
        <v>9194</v>
      </c>
      <c r="B9372" s="2" t="str">
        <f>IFERROR(__xludf.DUMMYFUNCTION("GOOGLETRANSLATE(A9372,""en"",""hi"")"),"ट्विन एकल के साथ विश्राम पर विला।")</f>
        <v>ट्विन एकल के साथ विश्राम पर विला।</v>
      </c>
    </row>
    <row r="9373">
      <c r="A9373" s="1" t="s">
        <v>9195</v>
      </c>
      <c r="B9373" s="2" t="str">
        <f>IFERROR(__xludf.DUMMYFUNCTION("GOOGLETRANSLATE(A9373,""en"",""hi"")"),"सार्वजनिक भूमि भूमि पर मीडिया शैली सभी नागरिकों के लिए सुलभ है")</f>
        <v>सार्वजनिक भूमि भूमि पर मीडिया शैली सभी नागरिकों के लिए सुलभ है</v>
      </c>
    </row>
    <row r="9374">
      <c r="A9374" s="1" t="s">
        <v>9196</v>
      </c>
      <c r="B9374" s="2" t="str">
        <f>IFERROR(__xludf.DUMMYFUNCTION("GOOGLETRANSLATE(A9374,""en"",""hi"")"),"शुक्रवार की शाम को एक शहर के साथ पब, बार और क्लब")</f>
        <v>शुक्रवार की शाम को एक शहर के साथ पब, बार और क्लब</v>
      </c>
    </row>
    <row r="9375">
      <c r="A9375" s="1" t="s">
        <v>9197</v>
      </c>
      <c r="B9375" s="2" t="str">
        <f>IFERROR(__xludf.DUMMYFUNCTION("GOOGLETRANSLATE(A9375,""en"",""hi"")"),"एक आदमी सड़कों के माध्यम से एक घोड़े की गाड़ी चलाता है")</f>
        <v>एक आदमी सड़कों के माध्यम से एक घोड़े की गाड़ी चलाता है</v>
      </c>
    </row>
    <row r="9376">
      <c r="A9376" s="1" t="s">
        <v>9198</v>
      </c>
      <c r="B9376" s="2" t="str">
        <f>IFERROR(__xludf.DUMMYFUNCTION("GOOGLETRANSLATE(A9376,""en"",""hi"")"),"ज्यादातर बच्चे भी हमारी बिल्ली से प्यार करते हैं।")</f>
        <v>ज्यादातर बच्चे भी हमारी बिल्ली से प्यार करते हैं।</v>
      </c>
    </row>
    <row r="9377">
      <c r="A9377" s="1" t="s">
        <v>9199</v>
      </c>
      <c r="B9377" s="2" t="str">
        <f>IFERROR(__xludf.DUMMYFUNCTION("GOOGLETRANSLATE(A9377,""en"",""hi"")"),"मुझे भोजन पर एक क्रश है।")</f>
        <v>मुझे भोजन पर एक क्रश है।</v>
      </c>
    </row>
    <row r="9378">
      <c r="A9378" s="1" t="s">
        <v>9200</v>
      </c>
      <c r="B9378" s="2" t="str">
        <f>IFERROR(__xludf.DUMMYFUNCTION("GOOGLETRANSLATE(A9378,""en"",""hi"")"),"यद्यपि व्यक्ति को एक सच्चे व्यक्ति के रूप में प्रस्तुत किया जाता है, लेकिन वह प्रतिष्ठा की रक्षा के लिए निहित है।")</f>
        <v>यद्यपि व्यक्ति को एक सच्चे व्यक्ति के रूप में प्रस्तुत किया जाता है, लेकिन वह प्रतिष्ठा की रक्षा के लिए निहित है।</v>
      </c>
    </row>
    <row r="9379">
      <c r="A9379" s="1" t="s">
        <v>9201</v>
      </c>
      <c r="B9379" s="2" t="str">
        <f>IFERROR(__xludf.DUMMYFUNCTION("GOOGLETRANSLATE(A9379,""en"",""hi"")"),"शरद ऋतु में भौगोलिक फीचर श्रेणी")</f>
        <v>शरद ऋतु में भौगोलिक फीचर श्रेणी</v>
      </c>
    </row>
    <row r="9380">
      <c r="A9380" s="1" t="s">
        <v>9202</v>
      </c>
      <c r="B9380" s="2" t="str">
        <f>IFERROR(__xludf.DUMMYFUNCTION("GOOGLETRANSLATE(A9380,""en"",""hi"")"),"एक पर्यटक अपनी शर्मीली पत्नी की एक तस्वीर छीन लेता है जो पानी के रंग पेंटिंग के पीछे छुपाता है जिसे उसने सिर्फ खाड़ी की तस्वीर दी थी।")</f>
        <v>एक पर्यटक अपनी शर्मीली पत्नी की एक तस्वीर छीन लेता है जो पानी के रंग पेंटिंग के पीछे छुपाता है जिसे उसने सिर्फ खाड़ी की तस्वीर दी थी।</v>
      </c>
    </row>
    <row r="9381">
      <c r="A9381" s="1" t="s">
        <v>9203</v>
      </c>
      <c r="B9381" s="2" t="str">
        <f>IFERROR(__xludf.DUMMYFUNCTION("GOOGLETRANSLATE(A9381,""en"",""hi"")"),"व्यक्ति कैमरे के लिए poses।")</f>
        <v>व्यक्ति कैमरे के लिए poses।</v>
      </c>
    </row>
    <row r="9382">
      <c r="A9382" s="1" t="s">
        <v>9204</v>
      </c>
      <c r="B9382" s="2" t="str">
        <f>IFERROR(__xludf.DUMMYFUNCTION("GOOGLETRANSLATE(A9382,""en"",""hi"")"),"आओ और कॉन्सर्ट रविवार को पारंपरिक संगीत और गीत का आनंद लें।")</f>
        <v>आओ और कॉन्सर्ट रविवार को पारंपरिक संगीत और गीत का आनंद लें।</v>
      </c>
    </row>
    <row r="9383">
      <c r="A9383" s="1" t="s">
        <v>9205</v>
      </c>
      <c r="B9383" s="2" t="str">
        <f>IFERROR(__xludf.DUMMYFUNCTION("GOOGLETRANSLATE(A9383,""en"",""hi"")"),"व्यक्ति - यह प्रतिभाशाली लड़की आपको स्केटबोर्ड पर कुचल जाएगी")</f>
        <v>व्यक्ति - यह प्रतिभाशाली लड़की आपको स्केटबोर्ड पर कुचल जाएगी</v>
      </c>
    </row>
    <row r="9384">
      <c r="A9384" s="1" t="s">
        <v>9206</v>
      </c>
      <c r="B9384" s="2" t="str">
        <f>IFERROR(__xludf.DUMMYFUNCTION("GOOGLETRANSLATE(A9384,""en"",""hi"")"),"शरद ऋतु मूड की अवधारणा।")</f>
        <v>शरद ऋतु मूड की अवधारणा।</v>
      </c>
    </row>
    <row r="9385">
      <c r="A9385" s="1" t="s">
        <v>9207</v>
      </c>
      <c r="B9385" s="2" t="str">
        <f>IFERROR(__xludf.DUMMYFUNCTION("GOOGLETRANSLATE(A9385,""en"",""hi"")"),"बिल्ली एक नीली पृष्ठभूमि के साथ देख रही है")</f>
        <v>बिल्ली एक नीली पृष्ठभूमि के साथ देख रही है</v>
      </c>
    </row>
    <row r="9386">
      <c r="A9386" s="1" t="s">
        <v>9208</v>
      </c>
      <c r="B9386" s="2" t="str">
        <f>IFERROR(__xludf.DUMMYFUNCTION("GOOGLETRANSLATE(A9386,""en"",""hi"")"),"क्रिसमस की रात, पृष्ठभूमि, इलस्ट्रेटर, वेक्टर में आकाश पर बिखरे हुए उपहार")</f>
        <v>क्रिसमस की रात, पृष्ठभूमि, इलस्ट्रेटर, वेक्टर में आकाश पर बिखरे हुए उपहार</v>
      </c>
    </row>
    <row r="9387">
      <c r="A9387" s="1" t="s">
        <v>9209</v>
      </c>
      <c r="B9387" s="2" t="str">
        <f>IFERROR(__xludf.DUMMYFUNCTION("GOOGLETRANSLATE(A9387,""en"",""hi"")"),"एक पहाड़ी और बंदरगाह पर शहर")</f>
        <v>एक पहाड़ी और बंदरगाह पर शहर</v>
      </c>
    </row>
    <row r="9388">
      <c r="A9388" s="1" t="s">
        <v>9210</v>
      </c>
      <c r="B9388" s="2" t="str">
        <f>IFERROR(__xludf.DUMMYFUNCTION("GOOGLETRANSLATE(A9388,""en"",""hi"")"),"फूलों के साथ एक बहुत ही आकर्षक बाड़")</f>
        <v>फूलों के साथ एक बहुत ही आकर्षक बाड़</v>
      </c>
    </row>
    <row r="9389">
      <c r="A9389" s="1" t="s">
        <v>9211</v>
      </c>
      <c r="B9389" s="2" t="str">
        <f>IFERROR(__xludf.DUMMYFUNCTION("GOOGLETRANSLATE(A9389,""en"",""hi"")"),"जंगल में मार्शी नदी का हवाई दृश्य")</f>
        <v>जंगल में मार्शी नदी का हवाई दृश्य</v>
      </c>
    </row>
    <row r="9390">
      <c r="A9390" s="1" t="s">
        <v>9212</v>
      </c>
      <c r="B9390" s="2" t="str">
        <f>IFERROR(__xludf.DUMMYFUNCTION("GOOGLETRANSLATE(A9390,""en"",""hi"")"),"फोटो: डाइनिंग टेबल का दृश्य")</f>
        <v>फोटो: डाइनिंग टेबल का दृश्य</v>
      </c>
    </row>
    <row r="9391">
      <c r="A9391" s="1" t="s">
        <v>9213</v>
      </c>
      <c r="B9391" s="2" t="str">
        <f>IFERROR(__xludf.DUMMYFUNCTION("GOOGLETRANSLATE(A9391,""en"",""hi"")"),"मादा मॉडल के साथ समान जुड़वां")</f>
        <v>मादा मॉडल के साथ समान जुड़वां</v>
      </c>
    </row>
    <row r="9392">
      <c r="A9392" s="1" t="s">
        <v>9214</v>
      </c>
      <c r="B9392" s="2" t="str">
        <f>IFERROR(__xludf.DUMMYFUNCTION("GOOGLETRANSLATE(A9392,""en"",""hi"")"),"अच्छा ... यह मैं कैसे चाहता हूँ मेरी कटौती लेकिन पक्षों के चारों ओर और अधिक बाल के साथ")</f>
        <v>अच्छा ... यह मैं कैसे चाहता हूँ मेरी कटौती लेकिन पक्षों के चारों ओर और अधिक बाल के साथ</v>
      </c>
    </row>
    <row r="9393">
      <c r="A9393" s="1" t="s">
        <v>9215</v>
      </c>
      <c r="B9393" s="2" t="str">
        <f>IFERROR(__xludf.DUMMYFUNCTION("GOOGLETRANSLATE(A9393,""en"",""hi"")"),"रॉकेट ने क्रू के सदस्यों को ले जाने की शुरुआत की")</f>
        <v>रॉकेट ने क्रू के सदस्यों को ले जाने की शुरुआत की</v>
      </c>
    </row>
    <row r="9394">
      <c r="A9394" s="1" t="s">
        <v>9216</v>
      </c>
      <c r="B9394" s="2" t="str">
        <f>IFERROR(__xludf.DUMMYFUNCTION("GOOGLETRANSLATE(A9394,""en"",""hi"")"),"चार्टर मछली पकड़ने की नौकाओं का एक बेड़ा मरीना में डॉक किया गया")</f>
        <v>चार्टर मछली पकड़ने की नौकाओं का एक बेड़ा मरीना में डॉक किया गया</v>
      </c>
    </row>
    <row r="9395">
      <c r="A9395" s="1" t="s">
        <v>9217</v>
      </c>
      <c r="B9395" s="2" t="str">
        <f>IFERROR(__xludf.DUMMYFUNCTION("GOOGLETRANSLATE(A9395,""en"",""hi"")"),"सामने और पीछे के साथ सिक्के")</f>
        <v>सामने और पीछे के साथ सिक्के</v>
      </c>
    </row>
    <row r="9396">
      <c r="A9396" s="1" t="s">
        <v>9218</v>
      </c>
      <c r="B9396" s="2" t="str">
        <f>IFERROR(__xludf.DUMMYFUNCTION("GOOGLETRANSLATE(A9396,""en"",""hi"")"),"एक काले रंग की पृष्ठभूमि पर नीली लौ")</f>
        <v>एक काले रंग की पृष्ठभूमि पर नीली लौ</v>
      </c>
    </row>
    <row r="9397">
      <c r="A9397" s="1" t="s">
        <v>9219</v>
      </c>
      <c r="B9397" s="2" t="str">
        <f>IFERROR(__xludf.DUMMYFUNCTION("GOOGLETRANSLATE(A9397,""en"",""hi"")"),"नए डिजाइन किए गए द्वीप के बारे में तथ्य और यह जहाज के संचालन के साथ कैसे एकीकृत करता है।")</f>
        <v>नए डिजाइन किए गए द्वीप के बारे में तथ्य और यह जहाज के संचालन के साथ कैसे एकीकृत करता है।</v>
      </c>
    </row>
    <row r="9398">
      <c r="A9398" s="1" t="s">
        <v>9220</v>
      </c>
      <c r="B9398" s="2" t="str">
        <f>IFERROR(__xludf.DUMMYFUNCTION("GOOGLETRANSLATE(A9398,""en"",""hi"")"),"घास में झूठ बोलने वाले जोखिम कारक और महिला शेरों को बंद करना")</f>
        <v>घास में झूठ बोलने वाले जोखिम कारक और महिला शेरों को बंद करना</v>
      </c>
    </row>
    <row r="9399">
      <c r="A9399" s="1" t="s">
        <v>9221</v>
      </c>
      <c r="B9399" s="2" t="str">
        <f>IFERROR(__xludf.DUMMYFUNCTION("GOOGLETRANSLATE(A9399,""en"",""hi"")"),"उन्हें सिनेमा की एक पारिवारिक यात्रा पर बोल्ड फुटवियर पहने हुए थे")</f>
        <v>उन्हें सिनेमा की एक पारिवारिक यात्रा पर बोल्ड फुटवियर पहने हुए थे</v>
      </c>
    </row>
    <row r="9400">
      <c r="A9400" s="1" t="s">
        <v>9222</v>
      </c>
      <c r="B9400" s="2" t="str">
        <f>IFERROR(__xludf.DUMMYFUNCTION("GOOGLETRANSLATE(A9400,""en"",""hi"")"),"लैंपपोस्ट के पास बहने वाले पानी का एक स्पष्ट दृश्य")</f>
        <v>लैंपपोस्ट के पास बहने वाले पानी का एक स्पष्ट दृश्य</v>
      </c>
    </row>
    <row r="9401">
      <c r="A9401" s="1" t="s">
        <v>9223</v>
      </c>
      <c r="B9401" s="2" t="str">
        <f>IFERROR(__xludf.DUMMYFUNCTION("GOOGLETRANSLATE(A9401,""en"",""hi"")"),"मेरे बालों के लिए ऐसा कर रहे हैं!")</f>
        <v>मेरे बालों के लिए ऐसा कर रहे हैं!</v>
      </c>
    </row>
    <row r="9402">
      <c r="A9402" s="1" t="s">
        <v>9224</v>
      </c>
      <c r="B9402" s="2" t="str">
        <f>IFERROR(__xludf.DUMMYFUNCTION("GOOGLETRANSLATE(A9402,""en"",""hi"")"),"मुख्य घर में कई बेडरूम हैं जो बिस्तर और नाश्ते के रूप में भी कार्य करते हैं")</f>
        <v>मुख्य घर में कई बेडरूम हैं जो बिस्तर और नाश्ते के रूप में भी कार्य करते हैं</v>
      </c>
    </row>
    <row r="9403">
      <c r="A9403" s="1" t="s">
        <v>9225</v>
      </c>
      <c r="B9403" s="2" t="str">
        <f>IFERROR(__xludf.DUMMYFUNCTION("GOOGLETRANSLATE(A9403,""en"",""hi"")"),"ब्लैक बैकग्राउंड के साथ एक आदमी का पोर्ट्रेट")</f>
        <v>ब्लैक बैकग्राउंड के साथ एक आदमी का पोर्ट्रेट</v>
      </c>
    </row>
    <row r="9404">
      <c r="A9404" s="1" t="s">
        <v>9226</v>
      </c>
      <c r="B9404" s="2" t="str">
        <f>IFERROR(__xludf.DUMMYFUNCTION("GOOGLETRANSLATE(A9404,""en"",""hi"")"),"प्रश्न अनुभाग पर अशिष्ट प्रश्नों की श्रेणी के तहत आते हैं; आपको स्पष्ट तर्क का समर्थन करने के लिए अपने लेखन में संक्रमणकालीन शब्दों का भी उपयोग करना चाहिए।")</f>
        <v>प्रश्न अनुभाग पर अशिष्ट प्रश्नों की श्रेणी के तहत आते हैं; आपको स्पष्ट तर्क का समर्थन करने के लिए अपने लेखन में संक्रमणकालीन शब्दों का भी उपयोग करना चाहिए।</v>
      </c>
    </row>
    <row r="9405">
      <c r="A9405" s="1" t="s">
        <v>9227</v>
      </c>
      <c r="B9405" s="2" t="str">
        <f>IFERROR(__xludf.DUMMYFUNCTION("GOOGLETRANSLATE(A9405,""en"",""hi"")"),"व्यक्ति - छवि पर क्लिक करके विवरण पाया जा सकता है।")</f>
        <v>व्यक्ति - छवि पर क्लिक करके विवरण पाया जा सकता है।</v>
      </c>
    </row>
    <row r="9406">
      <c r="A9406" s="1" t="s">
        <v>9228</v>
      </c>
      <c r="B9406" s="2" t="str">
        <f>IFERROR(__xludf.DUMMYFUNCTION("GOOGLETRANSLATE(A9406,""en"",""hi"")"),"एक सरल लेकिन मीठा दुल्हन सत्र - व्यक्ति द्वारा छवियां -")</f>
        <v>एक सरल लेकिन मीठा दुल्हन सत्र - व्यक्ति द्वारा छवियां -</v>
      </c>
    </row>
    <row r="9407">
      <c r="A9407" s="1" t="s">
        <v>9229</v>
      </c>
      <c r="B9407" s="2" t="str">
        <f>IFERROR(__xludf.DUMMYFUNCTION("GOOGLETRANSLATE(A9407,""en"",""hi"")"),"एक शानदार पोशाक में एक छोटी लड़की घड़ी और एक माला के पास खड़ी है।")</f>
        <v>एक शानदार पोशाक में एक छोटी लड़की घड़ी और एक माला के पास खड़ी है।</v>
      </c>
    </row>
    <row r="9408">
      <c r="A9408" s="1" t="s">
        <v>9230</v>
      </c>
      <c r="B9408" s="2" t="str">
        <f>IFERROR(__xludf.DUMMYFUNCTION("GOOGLETRANSLATE(A9408,""en"",""hi"")"),"व्यक्ति एक कुर्सी पर मेज पर बैठा है")</f>
        <v>व्यक्ति एक कुर्सी पर मेज पर बैठा है</v>
      </c>
    </row>
    <row r="9409">
      <c r="A9409" s="1" t="s">
        <v>9231</v>
      </c>
      <c r="B9409" s="2" t="str">
        <f>IFERROR(__xludf.DUMMYFUNCTION("GOOGLETRANSLATE(A9409,""en"",""hi"")"),"समुद्र तट पर एक चट्टान पर बैठे मध्य आयु वर्ग की महिला, गोद में किताब, सूर्य से उसकी आंखों को छायांकित करती है, जबकि वह दिखती है")</f>
        <v>समुद्र तट पर एक चट्टान पर बैठे मध्य आयु वर्ग की महिला, गोद में किताब, सूर्य से उसकी आंखों को छायांकित करती है, जबकि वह दिखती है</v>
      </c>
    </row>
    <row r="9410">
      <c r="A9410" s="1" t="s">
        <v>9232</v>
      </c>
      <c r="B9410" s="2" t="str">
        <f>IFERROR(__xludf.DUMMYFUNCTION("GOOGLETRANSLATE(A9410,""en"",""hi"")"),"एक नया कमरा, एक एपिसोड में दिखाए गए।")</f>
        <v>एक नया कमरा, एक एपिसोड में दिखाए गए।</v>
      </c>
    </row>
    <row r="9411">
      <c r="A9411" s="1" t="s">
        <v>9233</v>
      </c>
      <c r="B9411" s="2" t="str">
        <f>IFERROR(__xludf.DUMMYFUNCTION("GOOGLETRANSLATE(A9411,""en"",""hi"")"),"एक कंप्यूटर और एक लड़की का एक चित्रमय चित्रण")</f>
        <v>एक कंप्यूटर और एक लड़की का एक चित्रमय चित्रण</v>
      </c>
    </row>
    <row r="9412">
      <c r="A9412" s="1" t="s">
        <v>9234</v>
      </c>
      <c r="B9412" s="2" t="str">
        <f>IFERROR(__xludf.DUMMYFUNCTION("GOOGLETRANSLATE(A9412,""en"",""hi"")"),"व्यक्ति ने अपनी शादी की पोशाक बनाई")</f>
        <v>व्यक्ति ने अपनी शादी की पोशाक बनाई</v>
      </c>
    </row>
    <row r="9413">
      <c r="A9413" s="1" t="s">
        <v>9235</v>
      </c>
      <c r="B9413" s="2" t="str">
        <f>IFERROR(__xludf.DUMMYFUNCTION("GOOGLETRANSLATE(A9413,""en"",""hi"")"),"एक जंगल में सगाई फोटोग्राफी खुश जोड़े")</f>
        <v>एक जंगल में सगाई फोटोग्राफी खुश जोड़े</v>
      </c>
    </row>
    <row r="9414">
      <c r="A9414" s="1" t="s">
        <v>9236</v>
      </c>
      <c r="B9414" s="2" t="str">
        <f>IFERROR(__xludf.DUMMYFUNCTION("GOOGLETRANSLATE(A9414,""en"",""hi"")"),"कार्यालय में बैठक में व्यापारिक लोग")</f>
        <v>कार्यालय में बैठक में व्यापारिक लोग</v>
      </c>
    </row>
    <row r="9415">
      <c r="A9415" s="1" t="s">
        <v>9237</v>
      </c>
      <c r="B9415" s="2" t="str">
        <f>IFERROR(__xludf.DUMMYFUNCTION("GOOGLETRANSLATE(A9415,""en"",""hi"")"),"पहाड़ों में पत्थर के मुखौटे के साथ नवीनीकृत शहर का घर")</f>
        <v>पहाड़ों में पत्थर के मुखौटे के साथ नवीनीकृत शहर का घर</v>
      </c>
    </row>
    <row r="9416">
      <c r="A9416" s="1" t="s">
        <v>9238</v>
      </c>
      <c r="B9416" s="2" t="str">
        <f>IFERROR(__xludf.DUMMYFUNCTION("GOOGLETRANSLATE(A9416,""en"",""hi"")"),"नदी पर एक सड़क पर हस्ताक्षर")</f>
        <v>नदी पर एक सड़क पर हस्ताक्षर</v>
      </c>
    </row>
    <row r="9417">
      <c r="A9417" s="1" t="s">
        <v>9239</v>
      </c>
      <c r="B9417" s="2" t="str">
        <f>IFERROR(__xludf.DUMMYFUNCTION("GOOGLETRANSLATE(A9417,""en"",""hi"")"),"उत्सव के लिए आगमन")</f>
        <v>उत्सव के लिए आगमन</v>
      </c>
    </row>
    <row r="9418">
      <c r="A9418" s="1" t="s">
        <v>9240</v>
      </c>
      <c r="B9418" s="2" t="str">
        <f>IFERROR(__xludf.DUMMYFUNCTION("GOOGLETRANSLATE(A9418,""en"",""hi"")"),"सेलिब्रिटी फिल्मिंग स्थान के आसपास एक डॉलर के बख्तरबंद वाहन चला रहा है")</f>
        <v>सेलिब्रिटी फिल्मिंग स्थान के आसपास एक डॉलर के बख्तरबंद वाहन चला रहा है</v>
      </c>
    </row>
    <row r="9419">
      <c r="A9419" s="1" t="s">
        <v>5361</v>
      </c>
      <c r="B9419" s="2" t="str">
        <f>IFERROR(__xludf.DUMMYFUNCTION("GOOGLETRANSLATE(A9419,""en"",""hi"")"),"व्यक्ति प्रीमियर पर आता है")</f>
        <v>व्यक्ति प्रीमियर पर आता है</v>
      </c>
    </row>
    <row r="9420">
      <c r="A9420" s="1" t="s">
        <v>9241</v>
      </c>
      <c r="B9420" s="2" t="str">
        <f>IFERROR(__xludf.DUMMYFUNCTION("GOOGLETRANSLATE(A9420,""en"",""hi"")"),"सस्पेंशन ब्रिज एक प्रतीक है")</f>
        <v>सस्पेंशन ब्रिज एक प्रतीक है</v>
      </c>
    </row>
    <row r="9421">
      <c r="A9421" s="1" t="s">
        <v>9242</v>
      </c>
      <c r="B9421" s="2" t="str">
        <f>IFERROR(__xludf.DUMMYFUNCTION("GOOGLETRANSLATE(A9421,""en"",""hi"")"),"फरवरी को फुटबॉल मैच के दौरान अपने देर से जीतने के लक्ष्य को स्कोर करने के बाद स्ट्राइकर मनाता है")</f>
        <v>फरवरी को फुटबॉल मैच के दौरान अपने देर से जीतने के लक्ष्य को स्कोर करने के बाद स्ट्राइकर मनाता है</v>
      </c>
    </row>
    <row r="9422">
      <c r="A9422" s="1" t="s">
        <v>9243</v>
      </c>
      <c r="B9422" s="2" t="str">
        <f>IFERROR(__xludf.DUMMYFUNCTION("GOOGLETRANSLATE(A9422,""en"",""hi"")"),"लाइनों, पट्टियों के ज्यामितीय पैटर्न।")</f>
        <v>लाइनों, पट्टियों के ज्यामितीय पैटर्न।</v>
      </c>
    </row>
    <row r="9423">
      <c r="A9423" s="1" t="s">
        <v>9244</v>
      </c>
      <c r="B9423" s="2" t="str">
        <f>IFERROR(__xludf.DUMMYFUNCTION("GOOGLETRANSLATE(A9423,""en"",""hi"")"),"व्यक्ति पर पकवान का प्रकार")</f>
        <v>व्यक्ति पर पकवान का प्रकार</v>
      </c>
    </row>
    <row r="9424">
      <c r="A9424" s="1" t="s">
        <v>9245</v>
      </c>
      <c r="B9424" s="2" t="str">
        <f>IFERROR(__xludf.DUMMYFUNCTION("GOOGLETRANSLATE(A9424,""en"",""hi"")"),"व्यक्ति दिन के दौरान देखता है।")</f>
        <v>व्यक्ति दिन के दौरान देखता है।</v>
      </c>
    </row>
    <row r="9425">
      <c r="A9425" s="1" t="s">
        <v>9246</v>
      </c>
      <c r="B9425" s="2" t="str">
        <f>IFERROR(__xludf.DUMMYFUNCTION("GOOGLETRANSLATE(A9425,""en"",""hi"")"),"एक शुरुआती वसंत सुबह लकड़ी में युवा पेड़")</f>
        <v>एक शुरुआती वसंत सुबह लकड़ी में युवा पेड़</v>
      </c>
    </row>
    <row r="9426">
      <c r="A9426" s="1" t="s">
        <v>9247</v>
      </c>
      <c r="B9426" s="2" t="str">
        <f>IFERROR(__xludf.DUMMYFUNCTION("GOOGLETRANSLATE(A9426,""en"",""hi"")"),"पुराने पुल कार पार्क में चल रहा है")</f>
        <v>पुराने पुल कार पार्क में चल रहा है</v>
      </c>
    </row>
    <row r="9427">
      <c r="A9427" s="1" t="s">
        <v>9248</v>
      </c>
      <c r="B9427" s="2" t="str">
        <f>IFERROR(__xludf.DUMMYFUNCTION("GOOGLETRANSLATE(A9427,""en"",""hi"")"),"एक नल टपकता पानी का एक वेक्टर चित्रण, लेकिन पैसे के साथ सिंक भरना।")</f>
        <v>एक नल टपकता पानी का एक वेक्टर चित्रण, लेकिन पैसे के साथ सिंक भरना।</v>
      </c>
    </row>
    <row r="9428">
      <c r="A9428" s="1" t="s">
        <v>9249</v>
      </c>
      <c r="B9428" s="2" t="str">
        <f>IFERROR(__xludf.DUMMYFUNCTION("GOOGLETRANSLATE(A9428,""en"",""hi"")"),"टेनिस प्लेयर, फैशन डिजाइनर द्वारा डिजाइन की गई एक पोशाक पहने हुए ट्रॉफी के साथ रहते हुए।")</f>
        <v>टेनिस प्लेयर, फैशन डिजाइनर द्वारा डिजाइन की गई एक पोशाक पहने हुए ट्रॉफी के साथ रहते हुए।</v>
      </c>
    </row>
    <row r="9429">
      <c r="A9429" s="1" t="s">
        <v>9250</v>
      </c>
      <c r="B9429" s="2" t="str">
        <f>IFERROR(__xludf.DUMMYFUNCTION("GOOGLETRANSLATE(A9429,""en"",""hi"")"),"मुस्कुराते हुए लड़की बच्चे और उसकी मां हाथ धोने और बाथरूम में साबुन के साथ चेहरे।")</f>
        <v>मुस्कुराते हुए लड़की बच्चे और उसकी मां हाथ धोने और बाथरूम में साबुन के साथ चेहरे।</v>
      </c>
    </row>
    <row r="9430">
      <c r="A9430" s="1" t="s">
        <v>9251</v>
      </c>
      <c r="B9430" s="2" t="str">
        <f>IFERROR(__xludf.DUMMYFUNCTION("GOOGLETRANSLATE(A9430,""en"",""hi"")"),"जंगल में सूरज की जगह")</f>
        <v>जंगल में सूरज की जगह</v>
      </c>
    </row>
    <row r="9431">
      <c r="A9431" s="1" t="s">
        <v>9252</v>
      </c>
      <c r="B9431" s="2" t="str">
        <f>IFERROR(__xludf.DUMMYFUNCTION("GOOGLETRANSLATE(A9431,""en"",""hi"")"),"एक आदमी जमीन रॉयल्टी में एक छेद खोदता है - मुफ़्त")</f>
        <v>एक आदमी जमीन रॉयल्टी में एक छेद खोदता है - मुफ़्त</v>
      </c>
    </row>
    <row r="9432">
      <c r="A9432" s="1" t="s">
        <v>9253</v>
      </c>
      <c r="B9432" s="2" t="str">
        <f>IFERROR(__xludf.DUMMYFUNCTION("GOOGLETRANSLATE(A9432,""en"",""hi"")"),"व्यक्ति एक ग्राहक के टायर पर रखरखाव करता है")</f>
        <v>व्यक्ति एक ग्राहक के टायर पर रखरखाव करता है</v>
      </c>
    </row>
    <row r="9433">
      <c r="A9433" s="1" t="s">
        <v>9254</v>
      </c>
      <c r="B9433" s="2" t="str">
        <f>IFERROR(__xludf.DUMMYFUNCTION("GOOGLETRANSLATE(A9433,""en"",""hi"")"),"एक शहर में एक शहर शहर में सभी सीट फुटबॉल स्टेडियम।")</f>
        <v>एक शहर में एक शहर शहर में सभी सीट फुटबॉल स्टेडियम।</v>
      </c>
    </row>
    <row r="9434">
      <c r="A9434" s="1" t="s">
        <v>9255</v>
      </c>
      <c r="B9434" s="2" t="str">
        <f>IFERROR(__xludf.DUMMYFUNCTION("GOOGLETRANSLATE(A9434,""en"",""hi"")"),"हजारों ने फिनिश लाइन पार कर ली।")</f>
        <v>हजारों ने फिनिश लाइन पार कर ली।</v>
      </c>
    </row>
    <row r="9435">
      <c r="A9435" s="1" t="s">
        <v>9256</v>
      </c>
      <c r="B9435" s="2" t="str">
        <f>IFERROR(__xludf.DUMMYFUNCTION("GOOGLETRANSLATE(A9435,""en"",""hi"")"),"फैशन में जिंदा है का सपना")</f>
        <v>फैशन में जिंदा है का सपना</v>
      </c>
    </row>
    <row r="9436">
      <c r="A9436" s="1" t="s">
        <v>9257</v>
      </c>
      <c r="B9436" s="2" t="str">
        <f>IFERROR(__xludf.DUMMYFUNCTION("GOOGLETRANSLATE(A9436,""en"",""hi"")"),"एक प्रशिक्षण सत्र के दौरान एथलीट।")</f>
        <v>एक प्रशिक्षण सत्र के दौरान एथलीट।</v>
      </c>
    </row>
    <row r="9437">
      <c r="A9437" s="1" t="s">
        <v>9258</v>
      </c>
      <c r="B9437" s="2" t="str">
        <f>IFERROR(__xludf.DUMMYFUNCTION("GOOGLETRANSLATE(A9437,""en"",""hi"")"),"अभिनेता यूरोपीय प्रीमियर में भाग लेता है")</f>
        <v>अभिनेता यूरोपीय प्रीमियर में भाग लेता है</v>
      </c>
    </row>
    <row r="9438">
      <c r="A9438" s="1" t="s">
        <v>9259</v>
      </c>
      <c r="B9438" s="2" t="str">
        <f>IFERROR(__xludf.DUMMYFUNCTION("GOOGLETRANSLATE(A9438,""en"",""hi"")"),"सूखी बर्फ के शिविर को साफ़ करना")</f>
        <v>सूखी बर्फ के शिविर को साफ़ करना</v>
      </c>
    </row>
    <row r="9439">
      <c r="A9439" s="1" t="s">
        <v>9260</v>
      </c>
      <c r="B9439" s="2" t="str">
        <f>IFERROR(__xludf.DUMMYFUNCTION("GOOGLETRANSLATE(A9439,""en"",""hi"")"),"यहां तक ​​कि एक मुफ्त प्रिंट करने योग्य भी शामिल है जहां आप अपने बच्चे के जागरूक समय के साथ जो गलती कर सकते हैं उसे खोज लेंगे!")</f>
        <v>यहां तक ​​कि एक मुफ्त प्रिंट करने योग्य भी शामिल है जहां आप अपने बच्चे के जागरूक समय के साथ जो गलती कर सकते हैं उसे खोज लेंगे!</v>
      </c>
    </row>
    <row r="9440">
      <c r="A9440" s="1" t="s">
        <v>9261</v>
      </c>
      <c r="B9440" s="2" t="str">
        <f>IFERROR(__xludf.DUMMYFUNCTION("GOOGLETRANSLATE(A9440,""en"",""hi"")"),"खेल टीमों के लिए मध्य लाइनबैक का अनुमान है कि उन्होंने अपने समय के दौरान सिर पर हिट ली।")</f>
        <v>खेल टीमों के लिए मध्य लाइनबैक का अनुमान है कि उन्होंने अपने समय के दौरान सिर पर हिट ली।</v>
      </c>
    </row>
    <row r="9441">
      <c r="A9441" s="1" t="s">
        <v>9262</v>
      </c>
      <c r="B9441" s="2" t="str">
        <f>IFERROR(__xludf.DUMMYFUNCTION("GOOGLETRANSLATE(A9441,""en"",""hi"")"),"अभिनेता ने अपने नए शो पर चर्चा करने के लिए बिल्ड श्रृंखला का दौरा किया")</f>
        <v>अभिनेता ने अपने नए शो पर चर्चा करने के लिए बिल्ड श्रृंखला का दौरा किया</v>
      </c>
    </row>
    <row r="9442">
      <c r="A9442" s="1" t="s">
        <v>9263</v>
      </c>
      <c r="B9442" s="2" t="str">
        <f>IFERROR(__xludf.DUMMYFUNCTION("GOOGLETRANSLATE(A9442,""en"",""hi"")"),"लिपस्टिक के सभी रंग मेरे सैलून में स्टॉक में हैं।")</f>
        <v>लिपस्टिक के सभी रंग मेरे सैलून में स्टॉक में हैं।</v>
      </c>
    </row>
    <row r="9443">
      <c r="A9443" s="1" t="s">
        <v>9264</v>
      </c>
      <c r="B9443" s="2" t="str">
        <f>IFERROR(__xludf.DUMMYFUNCTION("GOOGLETRANSLATE(A9443,""en"",""hi"")"),"एक झाड़ू के साथ आधुनिक वैक्यूम क्लीनर।")</f>
        <v>एक झाड़ू के साथ आधुनिक वैक्यूम क्लीनर।</v>
      </c>
    </row>
    <row r="9444">
      <c r="A9444" s="1" t="s">
        <v>9265</v>
      </c>
      <c r="B9444" s="2" t="str">
        <f>IFERROR(__xludf.DUMMYFUNCTION("GOOGLETRANSLATE(A9444,""en"",""hi"")"),"हार्ड रॉक कलाकार सोचता है कि गायक कभी भी रॉकिंग बंद नहीं करेगा, क्योंकि वह कहता है कि वह सेवानिवृत्त होगा।")</f>
        <v>हार्ड रॉक कलाकार सोचता है कि गायक कभी भी रॉकिंग बंद नहीं करेगा, क्योंकि वह कहता है कि वह सेवानिवृत्त होगा।</v>
      </c>
    </row>
    <row r="9445">
      <c r="A9445" s="1" t="s">
        <v>9266</v>
      </c>
      <c r="B9445" s="2" t="str">
        <f>IFERROR(__xludf.DUMMYFUNCTION("GOOGLETRANSLATE(A9445,""en"",""hi"")"),"समुद्र की लहरें सूर्योदय से कुछ मिनट पहले एक रेतीले समुद्र तट पर टूट जाती हैं।")</f>
        <v>समुद्र की लहरें सूर्योदय से कुछ मिनट पहले एक रेतीले समुद्र तट पर टूट जाती हैं।</v>
      </c>
    </row>
    <row r="9446">
      <c r="A9446" s="1" t="s">
        <v>9267</v>
      </c>
      <c r="B9446" s="2" t="str">
        <f>IFERROR(__xludf.DUMMYFUNCTION("GOOGLETRANSLATE(A9446,""en"",""hi"")"),"18 वीं शताब्दी की शुरुआत में एक शहर प्रकाशित")</f>
        <v>18 वीं शताब्दी की शुरुआत में एक शहर प्रकाशित</v>
      </c>
    </row>
    <row r="9447">
      <c r="A9447" s="1" t="s">
        <v>9268</v>
      </c>
      <c r="B9447" s="2" t="str">
        <f>IFERROR(__xludf.DUMMYFUNCTION("GOOGLETRANSLATE(A9447,""en"",""hi"")"),"यदि आपके पास अपनी गर्दन के चारों ओर लूप करने के बाद बहुत अधिक कपड़े हैं, तो आप एक सामान्य आकार का स्कार्फ होगा, बस जैसे ही सिरों को बांधें।")</f>
        <v>यदि आपके पास अपनी गर्दन के चारों ओर लूप करने के बाद बहुत अधिक कपड़े हैं, तो आप एक सामान्य आकार का स्कार्फ होगा, बस जैसे ही सिरों को बांधें।</v>
      </c>
    </row>
    <row r="9448">
      <c r="A9448" s="1" t="s">
        <v>9269</v>
      </c>
      <c r="B9448" s="2" t="str">
        <f>IFERROR(__xludf.DUMMYFUNCTION("GOOGLETRANSLATE(A9448,""en"",""hi"")"),"ट्रैफिक लाइट पर स्कूटर")</f>
        <v>ट्रैफिक लाइट पर स्कूटर</v>
      </c>
    </row>
    <row r="9449">
      <c r="A9449" s="1" t="s">
        <v>9270</v>
      </c>
      <c r="B9449" s="2" t="str">
        <f>IFERROR(__xludf.DUMMYFUNCTION("GOOGLETRANSLATE(A9449,""en"",""hi"")"),"पॉप कलाकार एक पोर्ट्रेट सत्र के लिए poses")</f>
        <v>पॉप कलाकार एक पोर्ट्रेट सत्र के लिए poses</v>
      </c>
    </row>
    <row r="9450">
      <c r="A9450" s="1" t="s">
        <v>9271</v>
      </c>
      <c r="B9450" s="2" t="str">
        <f>IFERROR(__xludf.DUMMYFUNCTION("GOOGLETRANSLATE(A9450,""en"",""hi"")"),"एक फोन के साथ व्यापारिक महिला")</f>
        <v>एक फोन के साथ व्यापारिक महिला</v>
      </c>
    </row>
    <row r="9451">
      <c r="A9451" s="1" t="s">
        <v>9272</v>
      </c>
      <c r="B9451" s="2" t="str">
        <f>IFERROR(__xludf.DUMMYFUNCTION("GOOGLETRANSLATE(A9451,""en"",""hi"")"),"अंदर एक छतरी के साथ एक आदमी")</f>
        <v>अंदर एक छतरी के साथ एक आदमी</v>
      </c>
    </row>
    <row r="9452">
      <c r="A9452" s="1" t="s">
        <v>9273</v>
      </c>
      <c r="B9452" s="2" t="str">
        <f>IFERROR(__xludf.DUMMYFUNCTION("GOOGLETRANSLATE(A9452,""en"",""hi"")"),"एकाधिक हवाई जहाज संगठन क्षेत्र में एक दूसरे के खिलाफ सीधे दौड़ते हैं")</f>
        <v>एकाधिक हवाई जहाज संगठन क्षेत्र में एक दूसरे के खिलाफ सीधे दौड़ते हैं</v>
      </c>
    </row>
    <row r="9453">
      <c r="A9453" s="1" t="s">
        <v>9274</v>
      </c>
      <c r="B9453" s="2" t="str">
        <f>IFERROR(__xludf.DUMMYFUNCTION("GOOGLETRANSLATE(A9453,""en"",""hi"")"),"एक पुरानी लाल ईंट भवन पर काले शटर")</f>
        <v>एक पुरानी लाल ईंट भवन पर काले शटर</v>
      </c>
    </row>
    <row r="9454">
      <c r="A9454" s="1" t="s">
        <v>9275</v>
      </c>
      <c r="B9454" s="2" t="str">
        <f>IFERROR(__xludf.DUMMYFUNCTION("GOOGLETRANSLATE(A9454,""en"",""hi"")"),"क्रिकेटर पहले टेस्ट मैच के दूसरे दिन के दौरान अर्धशतक बनाने के बाद अपने बल्ले को उठाता है।")</f>
        <v>क्रिकेटर पहले टेस्ट मैच के दूसरे दिन के दौरान अर्धशतक बनाने के बाद अपने बल्ले को उठाता है।</v>
      </c>
    </row>
    <row r="9455">
      <c r="A9455" s="1" t="s">
        <v>9276</v>
      </c>
      <c r="B9455" s="2" t="str">
        <f>IFERROR(__xludf.DUMMYFUNCTION("GOOGLETRANSLATE(A9455,""en"",""hi"")"),"34 - यह सुंदर सड़क आपको ले जाएगी")</f>
        <v>34 - यह सुंदर सड़क आपको ले जाएगी</v>
      </c>
    </row>
    <row r="9456">
      <c r="A9456" s="1" t="s">
        <v>9277</v>
      </c>
      <c r="B9456" s="2" t="str">
        <f>IFERROR(__xludf.DUMMYFUNCTION("GOOGLETRANSLATE(A9456,""en"",""hi"")"),"राजनीतिक दल ने राजनेता के पक्ष में राजनेता को डंप किया।")</f>
        <v>राजनीतिक दल ने राजनेता के पक्ष में राजनेता को डंप किया।</v>
      </c>
    </row>
    <row r="9457">
      <c r="A9457" s="1" t="s">
        <v>9278</v>
      </c>
      <c r="B9457" s="2" t="str">
        <f>IFERROR(__xludf.DUMMYFUNCTION("GOOGLETRANSLATE(A9457,""en"",""hi"")"),"एक पुरानी इमारत में गोल्डन सर्पिल सीढ़ी")</f>
        <v>एक पुरानी इमारत में गोल्डन सर्पिल सीढ़ी</v>
      </c>
    </row>
    <row r="9458">
      <c r="A9458" s="1" t="s">
        <v>9279</v>
      </c>
      <c r="B9458" s="2" t="str">
        <f>IFERROR(__xludf.DUMMYFUNCTION("GOOGLETRANSLATE(A9458,""en"",""hi"")"),"एक पेड़ से लटकने वाले इलेक्ट्रिक केबल्स")</f>
        <v>एक पेड़ से लटकने वाले इलेक्ट्रिक केबल्स</v>
      </c>
    </row>
    <row r="9459">
      <c r="A9459" s="1" t="s">
        <v>9280</v>
      </c>
      <c r="B9459" s="2" t="str">
        <f>IFERROR(__xludf.DUMMYFUNCTION("GOOGLETRANSLATE(A9459,""en"",""hi"")"),"कला चित्रित, एक काले रंग की पृष्ठभूमि पर सोने की परी पंख।")</f>
        <v>कला चित्रित, एक काले रंग की पृष्ठभूमि पर सोने की परी पंख।</v>
      </c>
    </row>
    <row r="9460">
      <c r="A9460" s="1" t="s">
        <v>9281</v>
      </c>
      <c r="B9460" s="2" t="str">
        <f>IFERROR(__xludf.DUMMYFUNCTION("GOOGLETRANSLATE(A9460,""en"",""hi"")"),"एक सफेद पृष्ठभूमि पर कुत्ते के साथ लोगों का वेक्टर सिल्हूट।")</f>
        <v>एक सफेद पृष्ठभूमि पर कुत्ते के साथ लोगों का वेक्टर सिल्हूट।</v>
      </c>
    </row>
    <row r="9461">
      <c r="A9461" s="1" t="s">
        <v>9282</v>
      </c>
      <c r="B9461" s="2" t="str">
        <f>IFERROR(__xludf.DUMMYFUNCTION("GOOGLETRANSLATE(A9461,""en"",""hi"")"),"अंतहीन रेगिस्तान रास्ते में washes।")</f>
        <v>अंतहीन रेगिस्तान रास्ते में washes।</v>
      </c>
    </row>
    <row r="9462">
      <c r="A9462" s="1" t="s">
        <v>9283</v>
      </c>
      <c r="B9462" s="2" t="str">
        <f>IFERROR(__xludf.DUMMYFUNCTION("GOOGLETRANSLATE(A9462,""en"",""hi"")"),"इस इमारत को उद्योग के रूप में जाना जाता है।")</f>
        <v>इस इमारत को उद्योग के रूप में जाना जाता है।</v>
      </c>
    </row>
    <row r="9463">
      <c r="A9463" s="1" t="s">
        <v>9284</v>
      </c>
      <c r="B9463" s="2" t="str">
        <f>IFERROR(__xludf.DUMMYFUNCTION("GOOGLETRANSLATE(A9463,""en"",""hi"")"),"एक सफेद पृष्ठभूमि पर एक काले पक्षी के साथ खाली साइनबोर्ड का चित्रण")</f>
        <v>एक सफेद पृष्ठभूमि पर एक काले पक्षी के साथ खाली साइनबोर्ड का चित्रण</v>
      </c>
    </row>
    <row r="9464">
      <c r="A9464" s="1" t="s">
        <v>9285</v>
      </c>
      <c r="B9464" s="2" t="str">
        <f>IFERROR(__xludf.DUMMYFUNCTION("GOOGLETRANSLATE(A9464,""en"",""hi"")"),"एक पेड़ पर नई पत्तियां")</f>
        <v>एक पेड़ पर नई पत्तियां</v>
      </c>
    </row>
    <row r="9465">
      <c r="A9465" s="1" t="s">
        <v>9286</v>
      </c>
      <c r="B9465" s="2" t="str">
        <f>IFERROR(__xludf.DUMMYFUNCTION("GOOGLETRANSLATE(A9465,""en"",""hi"")"),"अभिनेता और रेसकार ड्राइवर प्रीमियर पर आता है")</f>
        <v>अभिनेता और रेसकार ड्राइवर प्रीमियर पर आता है</v>
      </c>
    </row>
    <row r="9466">
      <c r="A9466" s="1" t="s">
        <v>9287</v>
      </c>
      <c r="B9466" s="2" t="str">
        <f>IFERROR(__xludf.DUMMYFUNCTION("GOOGLETRANSLATE(A9466,""en"",""hi"")"),"डुवेट कवर जिसमें डिजिटल कला की विशेषता है")</f>
        <v>डुवेट कवर जिसमें डिजिटल कला की विशेषता है</v>
      </c>
    </row>
    <row r="9467">
      <c r="A9467" s="1" t="s">
        <v>9288</v>
      </c>
      <c r="B9467" s="2" t="str">
        <f>IFERROR(__xludf.DUMMYFUNCTION("GOOGLETRANSLATE(A9467,""en"",""hi"")"),"मोटरसाइकिल की सवारी करने से पहले हेलमेट और धूप का चश्मा में प्यारा छोटे लड़के का पोर्ट्रेट")</f>
        <v>मोटरसाइकिल की सवारी करने से पहले हेलमेट और धूप का चश्मा में प्यारा छोटे लड़के का पोर्ट्रेट</v>
      </c>
    </row>
    <row r="9468">
      <c r="A9468" s="1" t="s">
        <v>9289</v>
      </c>
      <c r="B9468" s="2" t="str">
        <f>IFERROR(__xludf.DUMMYFUNCTION("GOOGLETRANSLATE(A9468,""en"",""hi"")"),"समुद्र में एक उष्णकटिबंधीय द्वीप का लैगून।")</f>
        <v>समुद्र में एक उष्णकटिबंधीय द्वीप का लैगून।</v>
      </c>
    </row>
    <row r="9469">
      <c r="A9469" s="1" t="s">
        <v>9290</v>
      </c>
      <c r="B9469" s="2" t="str">
        <f>IFERROR(__xludf.DUMMYFUNCTION("GOOGLETRANSLATE(A9469,""en"",""hi"")"),"रॉक एंड रोल कलाकार रात के लिए एक शहर की यात्रा।")</f>
        <v>रॉक एंड रोल कलाकार रात के लिए एक शहर की यात्रा।</v>
      </c>
    </row>
    <row r="9470">
      <c r="A9470" s="1" t="s">
        <v>9291</v>
      </c>
      <c r="B9470" s="2" t="str">
        <f>IFERROR(__xludf.DUMMYFUNCTION("GOOGLETRANSLATE(A9470,""en"",""hi"")"),"लिविंग रूम से देखें")</f>
        <v>लिविंग रूम से देखें</v>
      </c>
    </row>
    <row r="9471">
      <c r="A9471" s="1" t="s">
        <v>9292</v>
      </c>
      <c r="B9471" s="2" t="str">
        <f>IFERROR(__xludf.DUMMYFUNCTION("GOOGLETRANSLATE(A9471,""en"",""hi"")"),"ये नक्शे उस प्रश्न का उत्तर देते हैं कि वह जगह कहां है")</f>
        <v>ये नक्शे उस प्रश्न का उत्तर देते हैं कि वह जगह कहां है</v>
      </c>
    </row>
    <row r="9472">
      <c r="A9472" s="1" t="s">
        <v>9293</v>
      </c>
      <c r="B9472" s="2" t="str">
        <f>IFERROR(__xludf.DUMMYFUNCTION("GOOGLETRANSLATE(A9472,""en"",""hi"")"),"गिटार बुककेस और रसोई के बीच एक नुक्कड़ भरें।")</f>
        <v>गिटार बुककेस और रसोई के बीच एक नुक्कड़ भरें।</v>
      </c>
    </row>
    <row r="9473">
      <c r="A9473" s="1" t="s">
        <v>9294</v>
      </c>
      <c r="B9473" s="2" t="str">
        <f>IFERROR(__xludf.DUMMYFUNCTION("GOOGLETRANSLATE(A9473,""en"",""hi"")"),"अमीरात के दौरान गेंद के लिए व्यक्ति और लड़ाई")</f>
        <v>अमीरात के दौरान गेंद के लिए व्यक्ति और लड़ाई</v>
      </c>
    </row>
    <row r="9474">
      <c r="A9474" s="1" t="s">
        <v>9295</v>
      </c>
      <c r="B9474" s="2" t="str">
        <f>IFERROR(__xludf.DUMMYFUNCTION("GOOGLETRANSLATE(A9474,""en"",""hi"")"),"पृष्ठभूमि में आकस्मिक रूप से देर से गोथिक पुनरुद्धार संरचना के साथ मेरी टोपी के साथ सभी पॉश देखने की कोशिश कर रहा है।")</f>
        <v>पृष्ठभूमि में आकस्मिक रूप से देर से गोथिक पुनरुद्धार संरचना के साथ मेरी टोपी के साथ सभी पॉश देखने की कोशिश कर रहा है।</v>
      </c>
    </row>
    <row r="9475">
      <c r="A9475" s="1" t="s">
        <v>9296</v>
      </c>
      <c r="B9475" s="2" t="str">
        <f>IFERROR(__xludf.DUMMYFUNCTION("GOOGLETRANSLATE(A9475,""en"",""hi"")"),"कोहरे को सूर्योदय में कवर किया गया")</f>
        <v>कोहरे को सूर्योदय में कवर किया गया</v>
      </c>
    </row>
    <row r="9476">
      <c r="A9476" s="1" t="s">
        <v>9297</v>
      </c>
      <c r="B9476" s="2" t="str">
        <f>IFERROR(__xludf.DUMMYFUNCTION("GOOGLETRANSLATE(A9476,""en"",""hi"")"),"गाजर के साथ आलू, बेकिंग ट्रे, भोजन पर प्याज")</f>
        <v>गाजर के साथ आलू, बेकिंग ट्रे, भोजन पर प्याज</v>
      </c>
    </row>
    <row r="9477">
      <c r="A9477" s="1" t="s">
        <v>9298</v>
      </c>
      <c r="B9477" s="2" t="str">
        <f>IFERROR(__xludf.DUMMYFUNCTION("GOOGLETRANSLATE(A9477,""en"",""hi"")"),"उसके रास्ते पर: ठाठ को ऊपर से पैर की अंगुली के ऊपर से पैर की अंगुली के रूप में देखा गया था क्योंकि उसने हवाई अड्डे को छोड़ दिया था")</f>
        <v>उसके रास्ते पर: ठाठ को ऊपर से पैर की अंगुली के ऊपर से पैर की अंगुली के रूप में देखा गया था क्योंकि उसने हवाई अड्डे को छोड़ दिया था</v>
      </c>
    </row>
    <row r="9478">
      <c r="A9478" s="1" t="s">
        <v>9299</v>
      </c>
      <c r="B9478" s="2" t="str">
        <f>IFERROR(__xludf.DUMMYFUNCTION("GOOGLETRANSLATE(A9478,""en"",""hi"")"),"हाउस एक मध्ययुगीन महल है।")</f>
        <v>हाउस एक मध्ययुगीन महल है।</v>
      </c>
    </row>
    <row r="9479">
      <c r="A9479" s="1" t="s">
        <v>9300</v>
      </c>
      <c r="B9479" s="2" t="str">
        <f>IFERROR(__xludf.DUMMYFUNCTION("GOOGLETRANSLATE(A9479,""en"",""hi"")"),"40 के दशक से एक स्मैशिंग सूट में एक युवा महिला का फोटो।")</f>
        <v>40 के दशक से एक स्मैशिंग सूट में एक युवा महिला का फोटो।</v>
      </c>
    </row>
    <row r="9480">
      <c r="A9480" s="1" t="s">
        <v>9301</v>
      </c>
      <c r="B9480" s="2" t="str">
        <f>IFERROR(__xludf.DUMMYFUNCTION("GOOGLETRANSLATE(A9480,""en"",""hi"")"),"एक महिला भारी बर्फबारी के दौरान स्मारक के माध्यम से चलती है")</f>
        <v>एक महिला भारी बर्फबारी के दौरान स्मारक के माध्यम से चलती है</v>
      </c>
    </row>
    <row r="9481">
      <c r="A9481" s="1" t="s">
        <v>9302</v>
      </c>
      <c r="B9481" s="2" t="str">
        <f>IFERROR(__xludf.DUMMYFUNCTION("GOOGLETRANSLATE(A9481,""en"",""hi"")"),"इन दीवारों से छुटकारा पाने और इसे सब खोलने का समय!")</f>
        <v>इन दीवारों से छुटकारा पाने और इसे सब खोलने का समय!</v>
      </c>
    </row>
    <row r="9482">
      <c r="A9482" s="1" t="s">
        <v>9303</v>
      </c>
      <c r="B9482" s="2" t="str">
        <f>IFERROR(__xludf.DUMMYFUNCTION("GOOGLETRANSLATE(A9482,""en"",""hi"")"),"लोग इसे जलाए जाने के लिए इंतजार कर रहे व्यक्ति में बोनफायर के आसपास नृत्य कर रहे हैं")</f>
        <v>लोग इसे जलाए जाने के लिए इंतजार कर रहे व्यक्ति में बोनफायर के आसपास नृत्य कर रहे हैं</v>
      </c>
    </row>
    <row r="9483">
      <c r="A9483" s="1" t="s">
        <v>9304</v>
      </c>
      <c r="B9483" s="2" t="str">
        <f>IFERROR(__xludf.DUMMYFUNCTION("GOOGLETRANSLATE(A9483,""en"",""hi"")"),"क्लिंग लपेटने और फ्रिज में एक घंटे के लिए ठंडा करने के लिए ठंड सूप को कवर करें।")</f>
        <v>क्लिंग लपेटने और फ्रिज में एक घंटे के लिए ठंडा करने के लिए ठंड सूप को कवर करें।</v>
      </c>
    </row>
    <row r="9484">
      <c r="A9484" s="1" t="s">
        <v>9305</v>
      </c>
      <c r="B9484" s="2" t="str">
        <f>IFERROR(__xludf.DUMMYFUNCTION("GOOGLETRANSLATE(A9484,""en"",""hi"")"),"बस एक अनुस्मारक का सुझाव देने के लिए कि पौधों को वातावरण पर बड़ा प्रभाव पड़ता है।")</f>
        <v>बस एक अनुस्मारक का सुझाव देने के लिए कि पौधों को वातावरण पर बड़ा प्रभाव पड़ता है।</v>
      </c>
    </row>
    <row r="9485">
      <c r="A9485" s="1" t="s">
        <v>9306</v>
      </c>
      <c r="B9485" s="2" t="str">
        <f>IFERROR(__xludf.DUMMYFUNCTION("GOOGLETRANSLATE(A9485,""en"",""hi"")"),"विंडोज़ के साथ दरवाजे जो घर इंटीरियर डिजाइन खोलते हैं")</f>
        <v>विंडोज़ के साथ दरवाजे जो घर इंटीरियर डिजाइन खोलते हैं</v>
      </c>
    </row>
    <row r="9486">
      <c r="A9486" s="1" t="s">
        <v>9307</v>
      </c>
      <c r="B9486" s="2" t="str">
        <f>IFERROR(__xludf.DUMMYFUNCTION("GOOGLETRANSLATE(A9486,""en"",""hi"")"),"फिल्म निदेशक प्रीमियर में भाग लेते हैं")</f>
        <v>फिल्म निदेशक प्रीमियर में भाग लेते हैं</v>
      </c>
    </row>
    <row r="9487">
      <c r="A9487" s="1" t="s">
        <v>9308</v>
      </c>
      <c r="B9487" s="2" t="str">
        <f>IFERROR(__xludf.DUMMYFUNCTION("GOOGLETRANSLATE(A9487,""en"",""hi"")"),"रसोई में सलाद स्लाइसिंग युवा महिलाएं।")</f>
        <v>रसोई में सलाद स्लाइसिंग युवा महिलाएं।</v>
      </c>
    </row>
    <row r="9488">
      <c r="A9488" s="1" t="s">
        <v>9309</v>
      </c>
      <c r="B9488" s="2" t="str">
        <f>IFERROR(__xludf.DUMMYFUNCTION("GOOGLETRANSLATE(A9488,""en"",""hi"")"),"पानी में बजाना")</f>
        <v>पानी में बजाना</v>
      </c>
    </row>
    <row r="9489">
      <c r="A9489" s="1" t="s">
        <v>9310</v>
      </c>
      <c r="B9489" s="2" t="str">
        <f>IFERROR(__xludf.DUMMYFUNCTION("GOOGLETRANSLATE(A9489,""en"",""hi"")"),"एक उपग्रह की तस्वीर अंतरिक्ष से देखी गई।")</f>
        <v>एक उपग्रह की तस्वीर अंतरिक्ष से देखी गई।</v>
      </c>
    </row>
    <row r="9490">
      <c r="A9490" s="1" t="s">
        <v>9311</v>
      </c>
      <c r="B9490" s="2" t="str">
        <f>IFERROR(__xludf.DUMMYFUNCTION("GOOGLETRANSLATE(A9490,""en"",""hi"")"),"अभिनेता पार्क में लॉन्च और विशेष स्क्रीनिंग में भाग लेता है।")</f>
        <v>अभिनेता पार्क में लॉन्च और विशेष स्क्रीनिंग में भाग लेता है।</v>
      </c>
    </row>
    <row r="9491">
      <c r="A9491" s="1" t="s">
        <v>9312</v>
      </c>
      <c r="B9491" s="2" t="str">
        <f>IFERROR(__xludf.DUMMYFUNCTION("GOOGLETRANSLATE(A9491,""en"",""hi"")"),"फ्लोरोसेंट जैकेट में भीड़ को देखकर एक महिला पुलिस अधिकारी")</f>
        <v>फ्लोरोसेंट जैकेट में भीड़ को देखकर एक महिला पुलिस अधिकारी</v>
      </c>
    </row>
    <row r="9492">
      <c r="A9492" s="1" t="s">
        <v>9313</v>
      </c>
      <c r="B9492" s="2" t="str">
        <f>IFERROR(__xludf.DUMMYFUNCTION("GOOGLETRANSLATE(A9492,""en"",""hi"")"),"आकर्षक महिला फोन पर बात कर रही है")</f>
        <v>आकर्षक महिला फोन पर बात कर रही है</v>
      </c>
    </row>
    <row r="9493">
      <c r="A9493" s="1" t="s">
        <v>9314</v>
      </c>
      <c r="B9493" s="2" t="str">
        <f>IFERROR(__xludf.DUMMYFUNCTION("GOOGLETRANSLATE(A9493,""en"",""hi"")"),"सड़क के लिए बंद अंक और समय का नक्शा प्रभावी।")</f>
        <v>सड़क के लिए बंद अंक और समय का नक्शा प्रभावी।</v>
      </c>
    </row>
    <row r="9494">
      <c r="A9494" s="1" t="s">
        <v>4503</v>
      </c>
      <c r="B9494" s="2" t="str">
        <f>IFERROR(__xludf.DUMMYFUNCTION("GOOGLETRANSLATE(A9494,""en"",""hi"")"),"फैशन वीक के दौरान फैशन शो में एक मॉडल रनवे चलता है")</f>
        <v>फैशन वीक के दौरान फैशन शो में एक मॉडल रनवे चलता है</v>
      </c>
    </row>
    <row r="9495">
      <c r="A9495" s="1" t="s">
        <v>9315</v>
      </c>
      <c r="B9495" s="2" t="str">
        <f>IFERROR(__xludf.DUMMYFUNCTION("GOOGLETRANSLATE(A9495,""en"",""hi"")"),"सफेद पृष्ठभूमि पर सुंदर महिलाओं के बहुत सारे वेक्टर काले सिल्हूट")</f>
        <v>सफेद पृष्ठभूमि पर सुंदर महिलाओं के बहुत सारे वेक्टर काले सिल्हूट</v>
      </c>
    </row>
    <row r="9496">
      <c r="A9496" s="1" t="s">
        <v>9316</v>
      </c>
      <c r="B9496" s="2" t="str">
        <f>IFERROR(__xludf.DUMMYFUNCTION("GOOGLETRANSLATE(A9496,""en"",""hi"")"),"जिम में मुफ्त भार उठाने वाला आदमी")</f>
        <v>जिम में मुफ्त भार उठाने वाला आदमी</v>
      </c>
    </row>
    <row r="9497">
      <c r="A9497" s="1" t="s">
        <v>9317</v>
      </c>
      <c r="B9497" s="2" t="str">
        <f>IFERROR(__xludf.DUMMYFUNCTION("GOOGLETRANSLATE(A9497,""en"",""hi"")"),"एक दुकान में केचप के लगभग खाली शेल्फ।")</f>
        <v>एक दुकान में केचप के लगभग खाली शेल्फ।</v>
      </c>
    </row>
    <row r="9498">
      <c r="A9498" s="1" t="s">
        <v>9318</v>
      </c>
      <c r="B9498" s="2" t="str">
        <f>IFERROR(__xludf.DUMMYFUNCTION("GOOGLETRANSLATE(A9498,""en"",""hi"")"),"अभिनेता प्रीमियर पर आ रहा है।")</f>
        <v>अभिनेता प्रीमियर पर आ रहा है।</v>
      </c>
    </row>
    <row r="9499">
      <c r="A9499" s="1" t="s">
        <v>9319</v>
      </c>
      <c r="B9499" s="2" t="str">
        <f>IFERROR(__xludf.DUMMYFUNCTION("GOOGLETRANSLATE(A9499,""en"",""hi"")"),"सम्राट उद्घाटन दिवस के दौरान एक भाषण प्रदान करता है")</f>
        <v>सम्राट उद्घाटन दिवस के दौरान एक भाषण प्रदान करता है</v>
      </c>
    </row>
    <row r="9500">
      <c r="A9500" s="1" t="s">
        <v>9320</v>
      </c>
      <c r="B9500" s="2" t="str">
        <f>IFERROR(__xludf.DUMMYFUNCTION("GOOGLETRANSLATE(A9500,""en"",""hi"")"),"एक ऑटोमोबाइल की विंडशील्ड पर पानी की बूंदें")</f>
        <v>एक ऑटोमोबाइल की विंडशील्ड पर पानी की बूंदें</v>
      </c>
    </row>
    <row r="9501">
      <c r="A9501" s="1" t="s">
        <v>9321</v>
      </c>
      <c r="B9501" s="2" t="str">
        <f>IFERROR(__xludf.DUMMYFUNCTION("GOOGLETRANSLATE(A9501,""en"",""hi"")"),"राजनेता एक घटना से बाहर चलता है")</f>
        <v>राजनेता एक घटना से बाहर चलता है</v>
      </c>
    </row>
    <row r="9502">
      <c r="A9502" s="1" t="s">
        <v>9322</v>
      </c>
      <c r="B9502" s="2" t="str">
        <f>IFERROR(__xludf.DUMMYFUNCTION("GOOGLETRANSLATE(A9502,""en"",""hi"")"),"कैम्पग्राउंड: बिल्डिंग फ़ंक्शन के पीछे से देखें")</f>
        <v>कैम्पग्राउंड: बिल्डिंग फ़ंक्शन के पीछे से देखें</v>
      </c>
    </row>
    <row r="9503">
      <c r="A9503" s="1" t="s">
        <v>9323</v>
      </c>
      <c r="B9503" s="2" t="str">
        <f>IFERROR(__xludf.DUMMYFUNCTION("GOOGLETRANSLATE(A9503,""en"",""hi"")"),"एक बाल्ड ईगल पृष्ठभूमि में ईगल्स के साथ बैंकों पर एक लॉग पर बैठता है क्योंकि यह निकट होता है")</f>
        <v>एक बाल्ड ईगल पृष्ठभूमि में ईगल्स के साथ बैंकों पर एक लॉग पर बैठता है क्योंकि यह निकट होता है</v>
      </c>
    </row>
    <row r="9504">
      <c r="A9504" s="1" t="s">
        <v>9324</v>
      </c>
      <c r="B9504" s="2" t="str">
        <f>IFERROR(__xludf.DUMMYFUNCTION("GOOGLETRANSLATE(A9504,""en"",""hi"")"),"व्यक्ति और अमेरिकी राज्य का कोना")</f>
        <v>व्यक्ति और अमेरिकी राज्य का कोना</v>
      </c>
    </row>
    <row r="9505">
      <c r="A9505" s="1" t="s">
        <v>656</v>
      </c>
      <c r="B9505" s="2" t="str">
        <f>IFERROR(__xludf.DUMMYFUNCTION("GOOGLETRANSLATE(A9505,""en"",""hi"")"),"छवि में हो सकता है: व्यक्ति, मंच पर, एक संगीत वाद्ययंत्र और इनडोर खेल रहा है")</f>
        <v>छवि में हो सकता है: व्यक्ति, मंच पर, एक संगीत वाद्ययंत्र और इनडोर खेल रहा है</v>
      </c>
    </row>
    <row r="9506">
      <c r="A9506" s="1" t="s">
        <v>9325</v>
      </c>
      <c r="B9506" s="2" t="str">
        <f>IFERROR(__xludf.DUMMYFUNCTION("GOOGLETRANSLATE(A9506,""en"",""hi"")"),"एक लैपटॉप के साथ युवा व्यापारी")</f>
        <v>एक लैपटॉप के साथ युवा व्यापारी</v>
      </c>
    </row>
    <row r="9507">
      <c r="A9507" s="1" t="s">
        <v>9326</v>
      </c>
      <c r="B9507" s="2" t="str">
        <f>IFERROR(__xludf.DUMMYFUNCTION("GOOGLETRANSLATE(A9507,""en"",""hi"")"),"ऑपरेटिंग सिस्टम बिल्डिंग पर मुखौटा का प्रकार बनाता है।")</f>
        <v>ऑपरेटिंग सिस्टम बिल्डिंग पर मुखौटा का प्रकार बनाता है।</v>
      </c>
    </row>
    <row r="9508">
      <c r="A9508" s="1" t="s">
        <v>9327</v>
      </c>
      <c r="B9508" s="2" t="str">
        <f>IFERROR(__xludf.DUMMYFUNCTION("GOOGLETRANSLATE(A9508,""en"",""hi"")"),"एक इंच डिस्प्ले के साथ पहले कभी लैपटॉप है")</f>
        <v>एक इंच डिस्प्ले के साथ पहले कभी लैपटॉप है</v>
      </c>
    </row>
    <row r="9509">
      <c r="A9509" s="1" t="s">
        <v>9328</v>
      </c>
      <c r="B9509" s="2" t="str">
        <f>IFERROR(__xludf.DUMMYFUNCTION("GOOGLETRANSLATE(A9509,""en"",""hi"")"),"एक औपचारिक उद्यान में पार्क बेंच")</f>
        <v>एक औपचारिक उद्यान में पार्क बेंच</v>
      </c>
    </row>
    <row r="9510">
      <c r="A9510" s="1" t="s">
        <v>9329</v>
      </c>
      <c r="B9510" s="2" t="str">
        <f>IFERROR(__xludf.DUMMYFUNCTION("GOOGLETRANSLATE(A9510,""en"",""hi"")"),"एक शीतकालीन तूफान फरवरी में पड़ोस के ऊपर देखा।")</f>
        <v>एक शीतकालीन तूफान फरवरी में पड़ोस के ऊपर देखा।</v>
      </c>
    </row>
    <row r="9511">
      <c r="A9511" s="1" t="s">
        <v>9330</v>
      </c>
      <c r="B9511" s="2" t="str">
        <f>IFERROR(__xludf.DUMMYFUNCTION("GOOGLETRANSLATE(A9511,""en"",""hi"")"),"बारिश के बादल राजधानी शहर में अचानक गिरावट से पहले आकाश में होवर करते हैं")</f>
        <v>बारिश के बादल राजधानी शहर में अचानक गिरावट से पहले आकाश में होवर करते हैं</v>
      </c>
    </row>
    <row r="9512">
      <c r="A9512" s="1" t="s">
        <v>9331</v>
      </c>
      <c r="B9512" s="2" t="str">
        <f>IFERROR(__xludf.DUMMYFUNCTION("GOOGLETRANSLATE(A9512,""en"",""hi"")"),"अभिनेता और पर्यावरणविद पुरस्कार के दौरान बोलते हैं।")</f>
        <v>अभिनेता और पर्यावरणविद पुरस्कार के दौरान बोलते हैं।</v>
      </c>
    </row>
    <row r="9513">
      <c r="A9513" s="1" t="s">
        <v>9332</v>
      </c>
      <c r="B9513" s="2" t="str">
        <f>IFERROR(__xludf.DUMMYFUNCTION("GOOGLETRANSLATE(A9513,""en"",""hi"")"),"फिल्म निर्देशक द्वारा निर्देशित फिल्म के सेट पर अभिनेता")</f>
        <v>फिल्म निर्देशक द्वारा निर्देशित फिल्म के सेट पर अभिनेता</v>
      </c>
    </row>
    <row r="9514">
      <c r="A9514" s="1" t="s">
        <v>9333</v>
      </c>
      <c r="B9514" s="2" t="str">
        <f>IFERROR(__xludf.DUMMYFUNCTION("GOOGLETRANSLATE(A9514,""en"",""hi"")"),"बढ़ते छोटे घुंघराले बाल इतने कठिन हैं लेकिन अभिनेता ने एक चैंप की तरह किया")</f>
        <v>बढ़ते छोटे घुंघराले बाल इतने कठिन हैं लेकिन अभिनेता ने एक चैंप की तरह किया</v>
      </c>
    </row>
    <row r="9515">
      <c r="A9515" s="1" t="s">
        <v>9334</v>
      </c>
      <c r="B9515" s="2" t="str">
        <f>IFERROR(__xludf.DUMMYFUNCTION("GOOGLETRANSLATE(A9515,""en"",""hi"")"),"सिटीस्केप, पुराने जिला की घनी पैक की गई ऐतिहासिक इमारतों का दृश्य ऊपर बढ़ रहा है")</f>
        <v>सिटीस्केप, पुराने जिला की घनी पैक की गई ऐतिहासिक इमारतों का दृश्य ऊपर बढ़ रहा है</v>
      </c>
    </row>
    <row r="9516">
      <c r="A9516" s="1" t="s">
        <v>9335</v>
      </c>
      <c r="B9516" s="2" t="str">
        <f>IFERROR(__xludf.DUMMYFUNCTION("GOOGLETRANSLATE(A9516,""en"",""hi"")"),"एक प्रशिक्षण सत्र के दौरान ऑस्ट्रेलियाई नियम फुटबॉलर और ट्रेन के व्यक्ति।")</f>
        <v>एक प्रशिक्षण सत्र के दौरान ऑस्ट्रेलियाई नियम फुटबॉलर और ट्रेन के व्यक्ति।</v>
      </c>
    </row>
    <row r="9517">
      <c r="A9517" s="1" t="s">
        <v>9336</v>
      </c>
      <c r="B9517" s="2" t="str">
        <f>IFERROR(__xludf.DUMMYFUNCTION("GOOGLETRANSLATE(A9517,""en"",""hi"")"),"रात में व्यक्ति में उद्योग के बाहर")</f>
        <v>रात में व्यक्ति में उद्योग के बाहर</v>
      </c>
    </row>
    <row r="9518">
      <c r="A9518" s="1" t="s">
        <v>9337</v>
      </c>
      <c r="B9518" s="2" t="str">
        <f>IFERROR(__xludf.DUMMYFUNCTION("GOOGLETRANSLATE(A9518,""en"",""hi"")"),"राजनेता और फिल्म निदेशक भाग लेते हैं।")</f>
        <v>राजनेता और फिल्म निदेशक भाग लेते हैं।</v>
      </c>
    </row>
    <row r="9519">
      <c r="A9519" s="1" t="s">
        <v>9338</v>
      </c>
      <c r="B9519" s="2" t="str">
        <f>IFERROR(__xludf.DUMMYFUNCTION("GOOGLETRANSLATE(A9519,""en"",""hi"")"),"याद रखें कि एक अच्छा ताला चुनना आपके घर में सुरक्षित होने में सक्षम होने में एक निर्णायक कारक होगा")</f>
        <v>याद रखें कि एक अच्छा ताला चुनना आपके घर में सुरक्षित होने में सक्षम होने में एक निर्णायक कारक होगा</v>
      </c>
    </row>
    <row r="9520">
      <c r="A9520" s="1" t="s">
        <v>9339</v>
      </c>
      <c r="B9520" s="2" t="str">
        <f>IFERROR(__xludf.DUMMYFUNCTION("GOOGLETRANSLATE(A9520,""en"",""hi"")"),"रिज के अंत तक चलना")</f>
        <v>रिज के अंत तक चलना</v>
      </c>
    </row>
    <row r="9521">
      <c r="A9521" s="1" t="s">
        <v>9340</v>
      </c>
      <c r="B9521" s="2" t="str">
        <f>IFERROR(__xludf.DUMMYFUNCTION("GOOGLETRANSLATE(A9521,""en"",""hi"")"),"छत के दरवाजे के साथ रहने का कमरा")</f>
        <v>छत के दरवाजे के साथ रहने का कमरा</v>
      </c>
    </row>
    <row r="9522">
      <c r="A9522" s="1" t="s">
        <v>9341</v>
      </c>
      <c r="B9522" s="2" t="str">
        <f>IFERROR(__xludf.DUMMYFUNCTION("GOOGLETRANSLATE(A9522,""en"",""hi"")"),"एक मजेदार परिवार का चित्र।")</f>
        <v>एक मजेदार परिवार का चित्र।</v>
      </c>
    </row>
    <row r="9523">
      <c r="A9523" s="1" t="s">
        <v>9342</v>
      </c>
      <c r="B9523" s="2" t="str">
        <f>IFERROR(__xludf.DUMMYFUNCTION("GOOGLETRANSLATE(A9523,""en"",""hi"")"),"अभिनेता ब्रिटेन प्रीमियर में भाग लेता है")</f>
        <v>अभिनेता ब्रिटेन प्रीमियर में भाग लेता है</v>
      </c>
    </row>
    <row r="9524">
      <c r="A9524" s="1" t="s">
        <v>9343</v>
      </c>
      <c r="B9524" s="2" t="str">
        <f>IFERROR(__xludf.DUMMYFUNCTION("GOOGLETRANSLATE(A9524,""en"",""hi"")"),"व्यक्ति व्यक्ति प्रीमियर पर आता है।")</f>
        <v>व्यक्ति व्यक्ति प्रीमियर पर आता है।</v>
      </c>
    </row>
    <row r="9525">
      <c r="A9525" s="1" t="s">
        <v>9344</v>
      </c>
      <c r="B9525" s="2" t="str">
        <f>IFERROR(__xludf.DUMMYFUNCTION("GOOGLETRANSLATE(A9525,""en"",""hi"")"),"एक योग वर्ग के साथ स्वतंत्रता दिवस मनाएं")</f>
        <v>एक योग वर्ग के साथ स्वतंत्रता दिवस मनाएं</v>
      </c>
    </row>
    <row r="9526">
      <c r="A9526" s="1" t="s">
        <v>9345</v>
      </c>
      <c r="B9526" s="2" t="str">
        <f>IFERROR(__xludf.DUMMYFUNCTION("GOOGLETRANSLATE(A9526,""en"",""hi"")"),"सूरज पहाड़ियों को गर्म रोशनी कास्टिंग करने वाला है")</f>
        <v>सूरज पहाड़ियों को गर्म रोशनी कास्टिंग करने वाला है</v>
      </c>
    </row>
    <row r="9527">
      <c r="A9527" s="1" t="s">
        <v>9346</v>
      </c>
      <c r="B9527" s="2" t="str">
        <f>IFERROR(__xludf.DUMMYFUNCTION("GOOGLETRANSLATE(A9527,""en"",""hi"")"),"बर्फ में ब्लूम में ट्यूलिप शामिल हैं")</f>
        <v>बर्फ में ब्लूम में ट्यूलिप शामिल हैं</v>
      </c>
    </row>
    <row r="9528">
      <c r="A9528" s="1" t="s">
        <v>9347</v>
      </c>
      <c r="B9528" s="2" t="str">
        <f>IFERROR(__xludf.DUMMYFUNCTION("GOOGLETRANSLATE(A9528,""en"",""hi"")"),"एक कप गर्म चाय")</f>
        <v>एक कप गर्म चाय</v>
      </c>
    </row>
    <row r="9529">
      <c r="A9529" s="1" t="s">
        <v>9348</v>
      </c>
      <c r="B9529" s="2" t="str">
        <f>IFERROR(__xludf.DUMMYFUNCTION("GOOGLETRANSLATE(A9529,""en"",""hi"")"),"सुबह में फर्श पर युवा महिला के पैर")</f>
        <v>सुबह में फर्श पर युवा महिला के पैर</v>
      </c>
    </row>
    <row r="9530">
      <c r="A9530" s="1" t="s">
        <v>9349</v>
      </c>
      <c r="B9530" s="2" t="str">
        <f>IFERROR(__xludf.DUMMYFUNCTION("GOOGLETRANSLATE(A9530,""en"",""hi"")"),"एक वसूली सत्र के दौरान महासागर में ऑस्ट्रेलियाई नियम फुटबॉलर वेड्स।")</f>
        <v>एक वसूली सत्र के दौरान महासागर में ऑस्ट्रेलियाई नियम फुटबॉलर वेड्स।</v>
      </c>
    </row>
    <row r="9531">
      <c r="A9531" s="1" t="s">
        <v>9350</v>
      </c>
      <c r="B9531" s="2" t="str">
        <f>IFERROR(__xludf.DUMMYFUNCTION("GOOGLETRANSLATE(A9531,""en"",""hi"")"),"आइस हॉकी गोलकक्षक देर से एक खेल के दौरान नेट की गार्ड")</f>
        <v>आइस हॉकी गोलकक्षक देर से एक खेल के दौरान नेट की गार्ड</v>
      </c>
    </row>
    <row r="9532">
      <c r="A9532" s="1" t="s">
        <v>9351</v>
      </c>
      <c r="B9532" s="2" t="str">
        <f>IFERROR(__xludf.DUMMYFUNCTION("GOOGLETRANSLATE(A9532,""en"",""hi"")"),"फुटबॉल खिलाड़ी ने कई हेडलाइंस को आकर्षित किया जब उन्होंने प्रशंसकों के बारे में टिप्पणी की")</f>
        <v>फुटबॉल खिलाड़ी ने कई हेडलाइंस को आकर्षित किया जब उन्होंने प्रशंसकों के बारे में टिप्पणी की</v>
      </c>
    </row>
    <row r="9533">
      <c r="A9533" s="1" t="s">
        <v>9352</v>
      </c>
      <c r="B9533" s="2" t="str">
        <f>IFERROR(__xludf.DUMMYFUNCTION("GOOGLETRANSLATE(A9533,""en"",""hi"")"),"एक बेकरी को बिक्री के लिए वस्तुओं को मेहमानों को सतर्क करने के लिए एक मेनू की आवश्यकता होती है।")</f>
        <v>एक बेकरी को बिक्री के लिए वस्तुओं को मेहमानों को सतर्क करने के लिए एक मेनू की आवश्यकता होती है।</v>
      </c>
    </row>
    <row r="9534">
      <c r="A9534" s="1" t="s">
        <v>9353</v>
      </c>
      <c r="B9534" s="2" t="str">
        <f>IFERROR(__xludf.DUMMYFUNCTION("GOOGLETRANSLATE(A9534,""en"",""hi"")"),"संगीतकार, व्यक्ति, और संगीतकार प्रदर्शन करता है।")</f>
        <v>संगीतकार, व्यक्ति, और संगीतकार प्रदर्शन करता है।</v>
      </c>
    </row>
    <row r="9535">
      <c r="A9535" s="1" t="s">
        <v>9354</v>
      </c>
      <c r="B9535" s="2" t="str">
        <f>IFERROR(__xludf.DUMMYFUNCTION("GOOGLETRANSLATE(A9535,""en"",""hi"")"),"टेनिस खिलाड़ी ने अफवाहों को आराम करने के लिए रखा जब उसने अपनी बाएं अंगूठी की अंगूठी पर एक अंगूठी के बिना पुरस्कार में भाग लिया")</f>
        <v>टेनिस खिलाड़ी ने अफवाहों को आराम करने के लिए रखा जब उसने अपनी बाएं अंगूठी की अंगूठी पर एक अंगूठी के बिना पुरस्कार में भाग लिया</v>
      </c>
    </row>
    <row r="9536">
      <c r="A9536" s="1" t="s">
        <v>9355</v>
      </c>
      <c r="B9536" s="2" t="str">
        <f>IFERROR(__xludf.DUMMYFUNCTION("GOOGLETRANSLATE(A9536,""en"",""hi"")"),"मैंने हाल ही में अपनी प्रारंभिक यात्रा के बाद वापस आ गया है और एक पूरी तरह से अलग और अधिक प्रेरणादायक शहर पाया है।")</f>
        <v>मैंने हाल ही में अपनी प्रारंभिक यात्रा के बाद वापस आ गया है और एक पूरी तरह से अलग और अधिक प्रेरणादायक शहर पाया है।</v>
      </c>
    </row>
    <row r="9537">
      <c r="A9537" s="1" t="s">
        <v>9356</v>
      </c>
      <c r="B9537" s="2" t="str">
        <f>IFERROR(__xludf.DUMMYFUNCTION("GOOGLETRANSLATE(A9537,""en"",""hi"")"),"एक काम करने वाली माँ के रूप में विशेष स्तनपान")</f>
        <v>एक काम करने वाली माँ के रूप में विशेष स्तनपान</v>
      </c>
    </row>
    <row r="9538">
      <c r="A9538" s="1" t="s">
        <v>9357</v>
      </c>
      <c r="B9538" s="2" t="str">
        <f>IFERROR(__xludf.DUMMYFUNCTION("GOOGLETRANSLATE(A9538,""en"",""hi"")"),"चारागाह पर सूखी घास खाने वाले घोड़े")</f>
        <v>चारागाह पर सूखी घास खाने वाले घोड़े</v>
      </c>
    </row>
    <row r="9539">
      <c r="A9539" s="1" t="s">
        <v>9358</v>
      </c>
      <c r="B9539" s="2" t="str">
        <f>IFERROR(__xludf.DUMMYFUNCTION("GOOGLETRANSLATE(A9539,""en"",""hi"")"),"बिक्री के लिए मोटर वाहन वर्ग का इस्तेमाल किया")</f>
        <v>बिक्री के लिए मोटर वाहन वर्ग का इस्तेमाल किया</v>
      </c>
    </row>
    <row r="9540">
      <c r="A9540" s="1" t="s">
        <v>9359</v>
      </c>
      <c r="B9540" s="2" t="str">
        <f>IFERROR(__xludf.DUMMYFUNCTION("GOOGLETRANSLATE(A9540,""en"",""hi"")"),"सुंदर महिला फूलों का गुलदस्ता रखती है")</f>
        <v>सुंदर महिला फूलों का गुलदस्ता रखती है</v>
      </c>
    </row>
    <row r="9541">
      <c r="A9541" s="1" t="s">
        <v>656</v>
      </c>
      <c r="B9541" s="2" t="str">
        <f>IFERROR(__xludf.DUMMYFUNCTION("GOOGLETRANSLATE(A9541,""en"",""hi"")"),"छवि में हो सकता है: व्यक्ति, मंच पर, एक संगीत वाद्ययंत्र और इनडोर खेल रहा है")</f>
        <v>छवि में हो सकता है: व्यक्ति, मंच पर, एक संगीत वाद्ययंत्र और इनडोर खेल रहा है</v>
      </c>
    </row>
    <row r="9542">
      <c r="A9542" s="1" t="s">
        <v>9360</v>
      </c>
      <c r="B9542" s="2" t="str">
        <f>IFERROR(__xludf.DUMMYFUNCTION("GOOGLETRANSLATE(A9542,""en"",""hi"")"),"एक बेहतर एथलीट बनने के लिए आवश्यक")</f>
        <v>एक बेहतर एथलीट बनने के लिए आवश्यक</v>
      </c>
    </row>
    <row r="9543">
      <c r="A9543" s="1" t="s">
        <v>9361</v>
      </c>
      <c r="B9543" s="2" t="str">
        <f>IFERROR(__xludf.DUMMYFUNCTION("GOOGLETRANSLATE(A9543,""en"",""hi"")"),"अच्छी लग रही भेड़, डाई के साथ छिड़काव और बिक्री के लिए तैयार।")</f>
        <v>अच्छी लग रही भेड़, डाई के साथ छिड़काव और बिक्री के लिए तैयार।</v>
      </c>
    </row>
    <row r="9544">
      <c r="A9544" s="1" t="s">
        <v>9362</v>
      </c>
      <c r="B9544" s="2" t="str">
        <f>IFERROR(__xludf.DUMMYFUNCTION("GOOGLETRANSLATE(A9544,""en"",""hi"")"),"एक काले रंग की पृष्ठभूमि, डॉली पर टेनिस गेंदों के साथ टेनिस रैकेट")</f>
        <v>एक काले रंग की पृष्ठभूमि, डॉली पर टेनिस गेंदों के साथ टेनिस रैकेट</v>
      </c>
    </row>
    <row r="9545">
      <c r="A9545" s="1" t="s">
        <v>9363</v>
      </c>
      <c r="B9545" s="2" t="str">
        <f>IFERROR(__xludf.DUMMYFUNCTION("GOOGLETRANSLATE(A9545,""en"",""hi"")"),"आदमी एक मत्स्यांगना भाला करने की कोशिश कर रहा है")</f>
        <v>आदमी एक मत्स्यांगना भाला करने की कोशिश कर रहा है</v>
      </c>
    </row>
    <row r="9546">
      <c r="A9546" s="1" t="s">
        <v>9364</v>
      </c>
      <c r="B9546" s="2" t="str">
        <f>IFERROR(__xludf.DUMMYFUNCTION("GOOGLETRANSLATE(A9546,""en"",""hi"")"),"बर्फ से ढके पेड़ों और चलने वाले लोगों के साथ एक शीतकालीन पार्क में बर्फ गिरना")</f>
        <v>बर्फ से ढके पेड़ों और चलने वाले लोगों के साथ एक शीतकालीन पार्क में बर्फ गिरना</v>
      </c>
    </row>
    <row r="9547">
      <c r="A9547" s="1" t="s">
        <v>9365</v>
      </c>
      <c r="B9547" s="2" t="str">
        <f>IFERROR(__xludf.DUMMYFUNCTION("GOOGLETRANSLATE(A9547,""en"",""hi"")"),"अग्रणी महिला: बुधवार को अपनी नई फिल्म के सम्मान में एक रिसेप्शन में भाग लिया - फिल्म के बाद पुरस्कारों में स्नब किया गया")</f>
        <v>अग्रणी महिला: बुधवार को अपनी नई फिल्म के सम्मान में एक रिसेप्शन में भाग लिया - फिल्म के बाद पुरस्कारों में स्नब किया गया</v>
      </c>
    </row>
    <row r="9548">
      <c r="A9548" s="1" t="s">
        <v>9366</v>
      </c>
      <c r="B9548" s="2" t="str">
        <f>IFERROR(__xludf.DUMMYFUNCTION("GOOGLETRANSLATE(A9548,""en"",""hi"")"),"रेत का लंबा खिंचाव मील तक फैली हुई है।")</f>
        <v>रेत का लंबा खिंचाव मील तक फैली हुई है।</v>
      </c>
    </row>
    <row r="9549">
      <c r="A9549" s="1" t="s">
        <v>9367</v>
      </c>
      <c r="B9549" s="2" t="str">
        <f>IFERROR(__xludf.DUMMYFUNCTION("GOOGLETRANSLATE(A9549,""en"",""hi"")"),"मुख्य दीर्घाओं में से एक में छत")</f>
        <v>मुख्य दीर्घाओं में से एक में छत</v>
      </c>
    </row>
    <row r="9550">
      <c r="A9550" s="1" t="s">
        <v>9368</v>
      </c>
      <c r="B9550" s="2" t="str">
        <f>IFERROR(__xludf.DUMMYFUNCTION("GOOGLETRANSLATE(A9550,""en"",""hi"")"),"सुई इन प्यारा किट के साथ गहने और सजावट महसूस किया!")</f>
        <v>सुई इन प्यारा किट के साथ गहने और सजावट महसूस किया!</v>
      </c>
    </row>
    <row r="9551">
      <c r="A9551" s="1" t="s">
        <v>9369</v>
      </c>
      <c r="B9551" s="2" t="str">
        <f>IFERROR(__xludf.DUMMYFUNCTION("GOOGLETRANSLATE(A9551,""en"",""hi"")"),"छवि में हो सकता है: व्यक्ति, मंच पर, एक संगीत वाद्ययंत्र और जूते खेल रहा है")</f>
        <v>छवि में हो सकता है: व्यक्ति, मंच पर, एक संगीत वाद्ययंत्र और जूते खेल रहा है</v>
      </c>
    </row>
    <row r="9552">
      <c r="A9552" s="1" t="s">
        <v>9370</v>
      </c>
      <c r="B9552" s="2" t="str">
        <f>IFERROR(__xludf.DUMMYFUNCTION("GOOGLETRANSLATE(A9552,""en"",""hi"")"),"व्यक्ति का फैशन ब्लॉग")</f>
        <v>व्यक्ति का फैशन ब्लॉग</v>
      </c>
    </row>
    <row r="9553">
      <c r="A9553" s="1" t="s">
        <v>9371</v>
      </c>
      <c r="B9553" s="2" t="str">
        <f>IFERROR(__xludf.DUMMYFUNCTION("GOOGLETRANSLATE(A9553,""en"",""hi"")"),"एक मानव रहित हवाई वाहन सैन्य संघर्ष के समर्थन में एक मिशन के बाद भूमि तैयार करता है")</f>
        <v>एक मानव रहित हवाई वाहन सैन्य संघर्ष के समर्थन में एक मिशन के बाद भूमि तैयार करता है</v>
      </c>
    </row>
    <row r="9554">
      <c r="A9554" s="1" t="s">
        <v>9372</v>
      </c>
      <c r="B9554" s="2" t="str">
        <f>IFERROR(__xludf.DUMMYFUNCTION("GOOGLETRANSLATE(A9554,""en"",""hi"")"),"समुद्र तट पर विंटेज प्लास्टिक बाल्टी")</f>
        <v>समुद्र तट पर विंटेज प्लास्टिक बाल्टी</v>
      </c>
    </row>
    <row r="9555">
      <c r="A9555" s="1" t="s">
        <v>9373</v>
      </c>
      <c r="B9555" s="2" t="str">
        <f>IFERROR(__xludf.DUMMYFUNCTION("GOOGLETRANSLATE(A9555,""en"",""hi"")"),"30 9: व्यक्ति स्पष्ट रूप से यह राष्ट्रीय बिल्ली दिवस है? जश्न मनाने के लिए, यहां व्यक्ति का त्वरित स्केच है।")</f>
        <v>30 9: व्यक्ति स्पष्ट रूप से यह राष्ट्रीय बिल्ली दिवस है? जश्न मनाने के लिए, यहां व्यक्ति का त्वरित स्केच है।</v>
      </c>
    </row>
    <row r="9556">
      <c r="A9556" s="1" t="s">
        <v>9374</v>
      </c>
      <c r="B9556" s="2" t="str">
        <f>IFERROR(__xludf.DUMMYFUNCTION("GOOGLETRANSLATE(A9556,""en"",""hi"")"),"पुरस्कार विजेता के कई हेलमेट")</f>
        <v>पुरस्कार विजेता के कई हेलमेट</v>
      </c>
    </row>
    <row r="9557">
      <c r="A9557" s="1" t="s">
        <v>9375</v>
      </c>
      <c r="B9557" s="2" t="str">
        <f>IFERROR(__xludf.DUMMYFUNCTION("GOOGLETRANSLATE(A9557,""en"",""hi"")"),"राजकुमार एक बच्चे के साथ अपने संगीत कार्यक्रम में बात कर रहा था।")</f>
        <v>राजकुमार एक बच्चे के साथ अपने संगीत कार्यक्रम में बात कर रहा था।</v>
      </c>
    </row>
    <row r="9558">
      <c r="A9558" s="1" t="s">
        <v>9376</v>
      </c>
      <c r="B9558" s="2" t="str">
        <f>IFERROR(__xludf.DUMMYFUNCTION("GOOGLETRANSLATE(A9558,""en"",""hi"")"),"फुटबॉल खिलाड़ी के पास अपने खिलाड़ियों के साथ गिरने का इतिहास है, और क्लब में वातावरण बिगड़ गया है")</f>
        <v>फुटबॉल खिलाड़ी के पास अपने खिलाड़ियों के साथ गिरने का इतिहास है, और क्लब में वातावरण बिगड़ गया है</v>
      </c>
    </row>
    <row r="9559">
      <c r="A9559" s="1" t="s">
        <v>9377</v>
      </c>
      <c r="B9559" s="2" t="str">
        <f>IFERROR(__xludf.DUMMYFUNCTION("GOOGLETRANSLATE(A9559,""en"",""hi"")"),"निवासी लकड़ी का काटते हैं और सर्दियों में घर को ढालते हैं")</f>
        <v>निवासी लकड़ी का काटते हैं और सर्दियों में घर को ढालते हैं</v>
      </c>
    </row>
    <row r="9560">
      <c r="A9560" s="1" t="s">
        <v>9378</v>
      </c>
      <c r="B9560" s="2" t="str">
        <f>IFERROR(__xludf.DUMMYFUNCTION("GOOGLETRANSLATE(A9560,""en"",""hi"")"),"फिल्म चरित्र, व्यक्ति की बिल्ली")</f>
        <v>फिल्म चरित्र, व्यक्ति की बिल्ली</v>
      </c>
    </row>
    <row r="9561">
      <c r="A9561" s="1" t="s">
        <v>9379</v>
      </c>
      <c r="B9561" s="2" t="str">
        <f>IFERROR(__xludf.DUMMYFUNCTION("GOOGLETRANSLATE(A9561,""en"",""hi"")"),"बीकन बिल्डिंग के ऊपर रोशनी")</f>
        <v>बीकन बिल्डिंग के ऊपर रोशनी</v>
      </c>
    </row>
    <row r="9562">
      <c r="A9562" s="1" t="s">
        <v>9380</v>
      </c>
      <c r="B9562" s="2" t="str">
        <f>IFERROR(__xludf.DUMMYFUNCTION("GOOGLETRANSLATE(A9562,""en"",""hi"")"),"जब वह एक कंडक्टर के साथ लड़ाई में आया तो व्यक्ति एक ट्रेन की सवारी कर रहा था।")</f>
        <v>जब वह एक कंडक्टर के साथ लड़ाई में आया तो व्यक्ति एक ट्रेन की सवारी कर रहा था।</v>
      </c>
    </row>
    <row r="9563">
      <c r="A9563" s="1" t="s">
        <v>9381</v>
      </c>
      <c r="B9563" s="2" t="str">
        <f>IFERROR(__xludf.DUMMYFUNCTION("GOOGLETRANSLATE(A9563,""en"",""hi"")"),"व्यक्ति और लड़की ऑनलाइन खरीदारी कर रहे हैं।")</f>
        <v>व्यक्ति और लड़की ऑनलाइन खरीदारी कर रहे हैं।</v>
      </c>
    </row>
    <row r="9564">
      <c r="A9564" s="1" t="s">
        <v>9382</v>
      </c>
      <c r="B9564" s="2" t="str">
        <f>IFERROR(__xludf.DUMMYFUNCTION("GOOGLETRANSLATE(A9564,""en"",""hi"")"),"दिन के समय में क्षितिज")</f>
        <v>दिन के समय में क्षितिज</v>
      </c>
    </row>
    <row r="9565">
      <c r="A9565" s="1" t="s">
        <v>9383</v>
      </c>
      <c r="B9565" s="2" t="str">
        <f>IFERROR(__xludf.DUMMYFUNCTION("GOOGLETRANSLATE(A9565,""en"",""hi"")"),"चमकदार नीली आसमान के नीचे, पुरस्कार विजेता प्रतिष्ठित दौड़ के 141 वें भागने के लिए एक स्टार-स्टडेड फील्ड में पसंदीदा था।")</f>
        <v>चमकदार नीली आसमान के नीचे, पुरस्कार विजेता प्रतिष्ठित दौड़ के 141 वें भागने के लिए एक स्टार-स्टडेड फील्ड में पसंदीदा था।</v>
      </c>
    </row>
    <row r="9566">
      <c r="A9566" s="1" t="s">
        <v>9384</v>
      </c>
      <c r="B9566" s="2" t="str">
        <f>IFERROR(__xludf.DUMMYFUNCTION("GOOGLETRANSLATE(A9566,""en"",""hi"")"),"डिश एक क्लासिक सूप है।")</f>
        <v>डिश एक क्लासिक सूप है।</v>
      </c>
    </row>
    <row r="9567">
      <c r="A9567" s="1" t="s">
        <v>9385</v>
      </c>
      <c r="B9567" s="2" t="str">
        <f>IFERROR(__xludf.DUMMYFUNCTION("GOOGLETRANSLATE(A9567,""en"",""hi"")"),"आप एक भुना हुआ चिकन को पूरा करने के लिए इस गुप्त चाल पर विश्वास नहीं करेंगे")</f>
        <v>आप एक भुना हुआ चिकन को पूरा करने के लिए इस गुप्त चाल पर विश्वास नहीं करेंगे</v>
      </c>
    </row>
    <row r="9568">
      <c r="A9568" s="1" t="s">
        <v>9386</v>
      </c>
      <c r="B9568" s="2" t="str">
        <f>IFERROR(__xludf.DUMMYFUNCTION("GOOGLETRANSLATE(A9568,""en"",""hi"")"),"व्यक्ति से व्यक्ति मंच पर लाइव प्रदर्शन करता है")</f>
        <v>व्यक्ति से व्यक्ति मंच पर लाइव प्रदर्शन करता है</v>
      </c>
    </row>
    <row r="9569">
      <c r="A9569" s="1" t="s">
        <v>9387</v>
      </c>
      <c r="B9569" s="2" t="str">
        <f>IFERROR(__xludf.DUMMYFUNCTION("GOOGLETRANSLATE(A9569,""en"",""hi"")"),"हेलोवीन कद्दू सफेद पृष्ठभूमि पर अलग")</f>
        <v>हेलोवीन कद्दू सफेद पृष्ठभूमि पर अलग</v>
      </c>
    </row>
    <row r="9570">
      <c r="A9570" s="1" t="s">
        <v>9388</v>
      </c>
      <c r="B9570" s="2" t="str">
        <f>IFERROR(__xludf.DUMMYFUNCTION("GOOGLETRANSLATE(A9570,""en"",""hi"")"),"उड़ान भरने के लिए तैयार: मॉडल एक हल्के भूरे रंग की शर्ट और जींस पर एक बेसबॉल टोपी के साथ पीछे की ओर था")</f>
        <v>उड़ान भरने के लिए तैयार: मॉडल एक हल्के भूरे रंग की शर्ट और जींस पर एक बेसबॉल टोपी के साथ पीछे की ओर था</v>
      </c>
    </row>
    <row r="9571">
      <c r="A9571" s="1" t="s">
        <v>9389</v>
      </c>
      <c r="B9571" s="2" t="str">
        <f>IFERROR(__xludf.DUMMYFUNCTION("GOOGLETRANSLATE(A9571,""en"",""hi"")"),"व्यक्ति खेल के दौरान काम करता है।")</f>
        <v>व्यक्ति खेल के दौरान काम करता है।</v>
      </c>
    </row>
    <row r="9572">
      <c r="A9572" s="1" t="s">
        <v>9390</v>
      </c>
      <c r="B9572" s="2" t="str">
        <f>IFERROR(__xludf.DUMMYFUNCTION("GOOGLETRANSLATE(A9572,""en"",""hi"")"),"एक युवा महिला का चित्र")</f>
        <v>एक युवा महिला का चित्र</v>
      </c>
    </row>
    <row r="9573">
      <c r="A9573" s="1" t="s">
        <v>9391</v>
      </c>
      <c r="B9573" s="2" t="str">
        <f>IFERROR(__xludf.DUMMYFUNCTION("GOOGLETRANSLATE(A9573,""en"",""hi"")"),"एक विरोध के दौरान हजारों लोगों को मोबाइल फोन और मशालों से रोशनी चमकती है।")</f>
        <v>एक विरोध के दौरान हजारों लोगों को मोबाइल फोन और मशालों से रोशनी चमकती है।</v>
      </c>
    </row>
    <row r="9574">
      <c r="A9574" s="1" t="s">
        <v>9392</v>
      </c>
      <c r="B9574" s="2" t="str">
        <f>IFERROR(__xludf.DUMMYFUNCTION("GOOGLETRANSLATE(A9574,""en"",""hi"")"),"एक नए घर का प्रतिपादन।")</f>
        <v>एक नए घर का प्रतिपादन।</v>
      </c>
    </row>
    <row r="9575">
      <c r="A9575" s="1" t="s">
        <v>9393</v>
      </c>
      <c r="B9575" s="2" t="str">
        <f>IFERROR(__xludf.DUMMYFUNCTION("GOOGLETRANSLATE(A9575,""en"",""hi"")"),"व्यक्ति स्टूडियो में तीव्रता से बना रहा है।")</f>
        <v>व्यक्ति स्टूडियो में तीव्रता से बना रहा है।</v>
      </c>
    </row>
    <row r="9576">
      <c r="A9576" s="1" t="s">
        <v>975</v>
      </c>
      <c r="B9576" s="2" t="str">
        <f>IFERROR(__xludf.DUMMYFUNCTION("GOOGLETRANSLATE(A9576,""en"",""hi"")"),"छुट्टी के लिए एक बैनर का वेक्टर चित्रण।")</f>
        <v>छुट्टी के लिए एक बैनर का वेक्टर चित्रण।</v>
      </c>
    </row>
    <row r="9577">
      <c r="A9577" s="1" t="s">
        <v>9394</v>
      </c>
      <c r="B9577" s="2" t="str">
        <f>IFERROR(__xludf.DUMMYFUNCTION("GOOGLETRANSLATE(A9577,""en"",""hi"")"),"एक बाथटब जन्मदिन केक में एक शार्क!")</f>
        <v>एक बाथटब जन्मदिन केक में एक शार्क!</v>
      </c>
    </row>
    <row r="9578">
      <c r="A9578" s="1" t="s">
        <v>9395</v>
      </c>
      <c r="B9578" s="2" t="str">
        <f>IFERROR(__xludf.DUMMYFUNCTION("GOOGLETRANSLATE(A9578,""en"",""hi"")"),"हिप्पोस पानी के नीचे डूब गया")</f>
        <v>हिप्पोस पानी के नीचे डूब गया</v>
      </c>
    </row>
    <row r="9579">
      <c r="A9579" s="1" t="s">
        <v>9396</v>
      </c>
      <c r="B9579" s="2" t="str">
        <f>IFERROR(__xludf.DUMMYFUNCTION("GOOGLETRANSLATE(A9579,""en"",""hi"")"),"पार्क चित्रण में कंप्यूटर पर काम कर रहे बच्चे")</f>
        <v>पार्क चित्रण में कंप्यूटर पर काम कर रहे बच्चे</v>
      </c>
    </row>
    <row r="9580">
      <c r="A9580" s="1" t="s">
        <v>9397</v>
      </c>
      <c r="B9580" s="2" t="str">
        <f>IFERROR(__xludf.DUMMYFUNCTION("GOOGLETRANSLATE(A9580,""en"",""hi"")"),"टीम एक टीम की तस्वीर के लिए इकट्ठा होती है।")</f>
        <v>टीम एक टीम की तस्वीर के लिए इकट्ठा होती है।</v>
      </c>
    </row>
    <row r="9581">
      <c r="A9581" s="1" t="s">
        <v>9398</v>
      </c>
      <c r="B9581" s="2" t="str">
        <f>IFERROR(__xludf.DUMMYFUNCTION("GOOGLETRANSLATE(A9581,""en"",""hi"")"),"व्यक्ति अपने पिछले बगीचे में एक तालाब से खड़ा है।")</f>
        <v>व्यक्ति अपने पिछले बगीचे में एक तालाब से खड़ा है।</v>
      </c>
    </row>
    <row r="9582">
      <c r="A9582" s="1" t="s">
        <v>9399</v>
      </c>
      <c r="B9582" s="2" t="str">
        <f>IFERROR(__xludf.DUMMYFUNCTION("GOOGLETRANSLATE(A9582,""en"",""hi"")"),"एक सफेद पृष्ठभूमि पर Hazelnut और बादाम")</f>
        <v>एक सफेद पृष्ठभूमि पर Hazelnut और बादाम</v>
      </c>
    </row>
    <row r="9583">
      <c r="A9583" s="1" t="s">
        <v>9400</v>
      </c>
      <c r="B9583" s="2" t="str">
        <f>IFERROR(__xludf.DUMMYFUNCTION("GOOGLETRANSLATE(A9583,""en"",""hi"")"),"अल्पाइन माउंटेन साइड टाइम विलंब: हाइकर्स और बाइक के दर्जनों चढ़ाई और एक पहाड़ के रास्ते से उतरते हुए बादलों की छायाएं गुजरती हैं")</f>
        <v>अल्पाइन माउंटेन साइड टाइम विलंब: हाइकर्स और बाइक के दर्जनों चढ़ाई और एक पहाड़ के रास्ते से उतरते हुए बादलों की छायाएं गुजरती हैं</v>
      </c>
    </row>
    <row r="9584">
      <c r="A9584" s="1" t="s">
        <v>9401</v>
      </c>
      <c r="B9584" s="2" t="str">
        <f>IFERROR(__xludf.DUMMYFUNCTION("GOOGLETRANSLATE(A9584,""en"",""hi"")"),"प्लस आकार के लिए एक ट्यूल स्कर्ट पहनने के तरीके")</f>
        <v>प्लस आकार के लिए एक ट्यूल स्कर्ट पहनने के तरीके</v>
      </c>
    </row>
    <row r="9585">
      <c r="A9585" s="1" t="s">
        <v>9402</v>
      </c>
      <c r="B9585" s="2" t="str">
        <f>IFERROR(__xludf.DUMMYFUNCTION("GOOGLETRANSLATE(A9585,""en"",""hi"")"),"लेखक, संगीत वीडियो निदेशक और अभिनेता प्रीमियर में भाग लेते हैं।")</f>
        <v>लेखक, संगीत वीडियो निदेशक और अभिनेता प्रीमियर में भाग लेते हैं।</v>
      </c>
    </row>
    <row r="9586">
      <c r="A9586" s="1" t="s">
        <v>9403</v>
      </c>
      <c r="B9586" s="2" t="str">
        <f>IFERROR(__xludf.DUMMYFUNCTION("GOOGLETRANSLATE(A9586,""en"",""hi"")"),"एक दीवार के पीछे खराब मौसम से भेड़ें आश्रय")</f>
        <v>एक दीवार के पीछे खराब मौसम से भेड़ें आश्रय</v>
      </c>
    </row>
    <row r="9587">
      <c r="A9587" s="1" t="s">
        <v>9404</v>
      </c>
      <c r="B9587" s="2" t="str">
        <f>IFERROR(__xludf.DUMMYFUNCTION("GOOGLETRANSLATE(A9587,""en"",""hi"")"),"अभिनेता - मैं इस महिला से एक विमान पर मिला, जब मैं 10 वर्ष का था तो वह मेरे बगल में बैठी!")</f>
        <v>अभिनेता - मैं इस महिला से एक विमान पर मिला, जब मैं 10 वर्ष का था तो वह मेरे बगल में बैठी!</v>
      </c>
    </row>
    <row r="9588">
      <c r="A9588" s="1" t="s">
        <v>9405</v>
      </c>
      <c r="B9588" s="2" t="str">
        <f>IFERROR(__xludf.DUMMYFUNCTION("GOOGLETRANSLATE(A9588,""en"",""hi"")"),"सफेद के खिलाफ अलग स्टेम पर खूबसूरत अंगूर का एक बड़ा गुच्छा।")</f>
        <v>सफेद के खिलाफ अलग स्टेम पर खूबसूरत अंगूर का एक बड़ा गुच्छा।</v>
      </c>
    </row>
    <row r="9589">
      <c r="A9589" s="1" t="s">
        <v>9406</v>
      </c>
      <c r="B9589" s="2" t="str">
        <f>IFERROR(__xludf.DUMMYFUNCTION("GOOGLETRANSLATE(A9589,""en"",""hi"")"),"व्यवसाय के लिए एक अच्छा साल है।")</f>
        <v>व्यवसाय के लिए एक अच्छा साल है।</v>
      </c>
    </row>
    <row r="9590">
      <c r="A9590" s="1" t="s">
        <v>9407</v>
      </c>
      <c r="B9590" s="2" t="str">
        <f>IFERROR(__xludf.DUMMYFUNCTION("GOOGLETRANSLATE(A9590,""en"",""hi"")"),"एक नदी के किनारे एक आदमी की एक काले और सफेद ड्राइंग: स्टॉक चित्रण")</f>
        <v>एक नदी के किनारे एक आदमी की एक काले और सफेद ड्राइंग: स्टॉक चित्रण</v>
      </c>
    </row>
    <row r="9591">
      <c r="A9591" s="1" t="s">
        <v>9408</v>
      </c>
      <c r="B9591" s="2" t="str">
        <f>IFERROR(__xludf.DUMMYFUNCTION("GOOGLETRANSLATE(A9591,""en"",""hi"")"),"जंगल में मशरूम का समुदाय")</f>
        <v>जंगल में मशरूम का समुदाय</v>
      </c>
    </row>
    <row r="9592">
      <c r="A9592" s="1" t="s">
        <v>9409</v>
      </c>
      <c r="B9592" s="2" t="str">
        <f>IFERROR(__xludf.DUMMYFUNCTION("GOOGLETRANSLATE(A9592,""en"",""hi"")"),"सड़क की रोशनी के तार, यहां तक ​​कि रोशनी बंद करो")</f>
        <v>सड़क की रोशनी के तार, यहां तक ​​कि रोशनी बंद करो</v>
      </c>
    </row>
    <row r="9593">
      <c r="A9593" s="1" t="s">
        <v>9410</v>
      </c>
      <c r="B9593" s="2" t="str">
        <f>IFERROR(__xludf.DUMMYFUNCTION("GOOGLETRANSLATE(A9593,""en"",""hi"")"),"बॉब्ड बालों वाली युवा महिला काले और सफेद चित्र फोटो में दूरी में देख रही है।")</f>
        <v>बॉब्ड बालों वाली युवा महिला काले और सफेद चित्र फोटो में दूरी में देख रही है।</v>
      </c>
    </row>
    <row r="9594">
      <c r="A9594" s="1" t="s">
        <v>9411</v>
      </c>
      <c r="B9594" s="2" t="str">
        <f>IFERROR(__xludf.DUMMYFUNCTION("GOOGLETRANSLATE(A9594,""en"",""hi"")"),"एक पायलट पर हुड कैसे खोलें")</f>
        <v>एक पायलट पर हुड कैसे खोलें</v>
      </c>
    </row>
    <row r="9595">
      <c r="A9595" s="1" t="s">
        <v>9412</v>
      </c>
      <c r="B9595" s="2" t="str">
        <f>IFERROR(__xludf.DUMMYFUNCTION("GOOGLETRANSLATE(A9595,""en"",""hi"")"),"... न्यू मैगज़ीन एक डिजिटल में प्रिंट के पाठकों की पेशकश करते हैं")</f>
        <v>... न्यू मैगज़ीन एक डिजिटल में प्रिंट के पाठकों की पेशकश करते हैं</v>
      </c>
    </row>
    <row r="9596">
      <c r="A9596" s="1" t="s">
        <v>9413</v>
      </c>
      <c r="B9596" s="2" t="str">
        <f>IFERROR(__xludf.DUMMYFUNCTION("GOOGLETRANSLATE(A9596,""en"",""hi"")"),"एक मानचित्र का चित्रण, इसके ध्वज और कम्युनिस्ट प्रतीक के साथ एक कॉमिक गुब्बारा")</f>
        <v>एक मानचित्र का चित्रण, इसके ध्वज और कम्युनिस्ट प्रतीक के साथ एक कॉमिक गुब्बारा</v>
      </c>
    </row>
    <row r="9597">
      <c r="A9597" s="1" t="s">
        <v>9414</v>
      </c>
      <c r="B9597" s="2" t="str">
        <f>IFERROR(__xludf.DUMMYFUNCTION("GOOGLETRANSLATE(A9597,""en"",""hi"")"),"शरद ऋतु में एक तालाब पर गिरता है, धीमी गति दृश्य।")</f>
        <v>शरद ऋतु में एक तालाब पर गिरता है, धीमी गति दृश्य।</v>
      </c>
    </row>
    <row r="9598">
      <c r="A9598" s="1" t="s">
        <v>9415</v>
      </c>
      <c r="B9598" s="2" t="str">
        <f>IFERROR(__xludf.DUMMYFUNCTION("GOOGLETRANSLATE(A9598,""en"",""hi"")"),"संगठन के संस्थापक और व्यक्ति ने उपनगरों के व्यापार के लिए एक अपार्टमेंट बनाया")</f>
        <v>संगठन के संस्थापक और व्यक्ति ने उपनगरों के व्यापार के लिए एक अपार्टमेंट बनाया</v>
      </c>
    </row>
    <row r="9599">
      <c r="A9599" s="1" t="s">
        <v>9416</v>
      </c>
      <c r="B9599" s="2" t="str">
        <f>IFERROR(__xludf.DUMMYFUNCTION("GOOGLETRANSLATE(A9599,""en"",""hi"")"),"मुझे लगता है कि इस नाव पर ज्वार बाहर चला गया है")</f>
        <v>मुझे लगता है कि इस नाव पर ज्वार बाहर चला गया है</v>
      </c>
    </row>
    <row r="9600">
      <c r="A9600" s="1" t="s">
        <v>9417</v>
      </c>
      <c r="B9600" s="2" t="str">
        <f>IFERROR(__xludf.DUMMYFUNCTION("GOOGLETRANSLATE(A9600,""en"",""hi"")"),"अन्य व्यक्तियों के साथ फिल्म चरित्र वॉलपेपर संभवतः एक आग लगाकर एक आग लगाकर")</f>
        <v>अन्य व्यक्तियों के साथ फिल्म चरित्र वॉलपेपर संभवतः एक आग लगाकर एक आग लगाकर</v>
      </c>
    </row>
    <row r="9601">
      <c r="A9601" s="1" t="s">
        <v>9418</v>
      </c>
      <c r="B9601" s="2" t="str">
        <f>IFERROR(__xludf.DUMMYFUNCTION("GOOGLETRANSLATE(A9601,""en"",""hi"")"),"सूर्यास्त में एक बिजली पिलोन")</f>
        <v>सूर्यास्त में एक बिजली पिलोन</v>
      </c>
    </row>
    <row r="9602">
      <c r="A9602" s="1" t="s">
        <v>9419</v>
      </c>
      <c r="B9602" s="2" t="str">
        <f>IFERROR(__xludf.DUMMYFUNCTION("GOOGLETRANSLATE(A9602,""en"",""hi"")"),"मध्ययुगीन पुराने महल के पास एक बैल की एक बड़ी मूर्ति")</f>
        <v>मध्ययुगीन पुराने महल के पास एक बैल की एक बड़ी मूर्ति</v>
      </c>
    </row>
    <row r="9603">
      <c r="A9603" s="1" t="s">
        <v>3200</v>
      </c>
      <c r="B9603" s="2" t="str">
        <f>IFERROR(__xludf.DUMMYFUNCTION("GOOGLETRANSLATE(A9603,""en"",""hi"")"),"अभिनेता वेस्टवुड प्रीमियर में भाग लेता है")</f>
        <v>अभिनेता वेस्टवुड प्रीमियर में भाग लेता है</v>
      </c>
    </row>
    <row r="9604">
      <c r="A9604" s="1" t="s">
        <v>9420</v>
      </c>
      <c r="B9604" s="2" t="str">
        <f>IFERROR(__xludf.DUMMYFUNCTION("GOOGLETRANSLATE(A9604,""en"",""hi"")"),"लीड पेपर पर काले रंग में मुद्रित दृश्य कलाकार, नक़्क़ाशी और उत्कीर्णन।")</f>
        <v>लीड पेपर पर काले रंग में मुद्रित दृश्य कलाकार, नक़्क़ाशी और उत्कीर्णन।</v>
      </c>
    </row>
    <row r="9605">
      <c r="A9605" s="1" t="s">
        <v>9421</v>
      </c>
      <c r="B9605" s="2" t="str">
        <f>IFERROR(__xludf.DUMMYFUNCTION("GOOGLETRANSLATE(A9605,""en"",""hi"")"),"व्यक्ति के रूप में वे अनुभव पर दिखाई देते हैं")</f>
        <v>व्यक्ति के रूप में वे अनुभव पर दिखाई देते हैं</v>
      </c>
    </row>
    <row r="9606">
      <c r="A9606" s="1" t="s">
        <v>9422</v>
      </c>
      <c r="B9606" s="2" t="str">
        <f>IFERROR(__xludf.DUMMYFUNCTION("GOOGLETRANSLATE(A9606,""en"",""hi"")"),"इन युक्तियों और प्रेरणा के साथ एक नो-कार्व पार्टी फेंको!")</f>
        <v>इन युक्तियों और प्रेरणा के साथ एक नो-कार्व पार्टी फेंको!</v>
      </c>
    </row>
    <row r="9607">
      <c r="A9607" s="1" t="s">
        <v>9423</v>
      </c>
      <c r="B9607" s="2" t="str">
        <f>IFERROR(__xludf.DUMMYFUNCTION("GOOGLETRANSLATE(A9607,""en"",""hi"")"),"सक्रिय वरिष्ठ नागरिक समुद्र द्वारा एक बाइक की सवारी पर जा रहे हैं")</f>
        <v>सक्रिय वरिष्ठ नागरिक समुद्र द्वारा एक बाइक की सवारी पर जा रहे हैं</v>
      </c>
    </row>
    <row r="9608">
      <c r="A9608" s="1" t="s">
        <v>9424</v>
      </c>
      <c r="B9608" s="2" t="str">
        <f>IFERROR(__xludf.DUMMYFUNCTION("GOOGLETRANSLATE(A9608,""en"",""hi"")"),"यह बीच में 12 वीं शताब्दी मूल चर्च है, धीरे-धीरे सदियों से जोड़ा जाता है।")</f>
        <v>यह बीच में 12 वीं शताब्दी मूल चर्च है, धीरे-धीरे सदियों से जोड़ा जाता है।</v>
      </c>
    </row>
    <row r="9609">
      <c r="A9609" s="1" t="s">
        <v>9425</v>
      </c>
      <c r="B9609" s="2" t="str">
        <f>IFERROR(__xludf.DUMMYFUNCTION("GOOGLETRANSLATE(A9609,""en"",""hi"")"),"संगीतकार अपने घर पर एक हंस खिलाता है।")</f>
        <v>संगीतकार अपने घर पर एक हंस खिलाता है।</v>
      </c>
    </row>
    <row r="9610">
      <c r="A9610" s="1" t="s">
        <v>9426</v>
      </c>
      <c r="B9610" s="2" t="str">
        <f>IFERROR(__xludf.DUMMYFUNCTION("GOOGLETRANSLATE(A9610,""en"",""hi"")"),"सूर्यास्त में जैविक प्रजाति दिल में लुप्तप्राय सूरज की रोशनी में रहता है।")</f>
        <v>सूर्यास्त में जैविक प्रजाति दिल में लुप्तप्राय सूरज की रोशनी में रहता है।</v>
      </c>
    </row>
    <row r="9611">
      <c r="A9611" s="1" t="s">
        <v>9427</v>
      </c>
      <c r="B9611" s="2" t="str">
        <f>IFERROR(__xludf.DUMMYFUNCTION("GOOGLETRANSLATE(A9611,""en"",""hi"")"),"शहर की सनी नीली आकाश का 4K हवाई दृश्य")</f>
        <v>शहर की सनी नीली आकाश का 4K हवाई दृश्य</v>
      </c>
    </row>
    <row r="9612">
      <c r="A9612" s="1" t="s">
        <v>9428</v>
      </c>
      <c r="B9612" s="2" t="str">
        <f>IFERROR(__xludf.DUMMYFUNCTION("GOOGLETRANSLATE(A9612,""en"",""hi"")"),"दीवारों के बाहर बेसिलिका - आंतरिक")</f>
        <v>दीवारों के बाहर बेसिलिका - आंतरिक</v>
      </c>
    </row>
    <row r="9613">
      <c r="A9613" s="1" t="s">
        <v>9429</v>
      </c>
      <c r="B9613" s="2" t="str">
        <f>IFERROR(__xludf.DUMMYFUNCTION("GOOGLETRANSLATE(A9613,""en"",""hi"")"),"पुराने शहर में आवासीय सड़क")</f>
        <v>पुराने शहर में आवासीय सड़क</v>
      </c>
    </row>
    <row r="9614">
      <c r="A9614" s="1" t="s">
        <v>9430</v>
      </c>
      <c r="B9614" s="2" t="str">
        <f>IFERROR(__xludf.DUMMYFUNCTION("GOOGLETRANSLATE(A9614,""en"",""hi"")"),"पर्यटक एक सेक्शन पर चलते हैं")</f>
        <v>पर्यटक एक सेक्शन पर चलते हैं</v>
      </c>
    </row>
    <row r="9615">
      <c r="A9615" s="1" t="s">
        <v>9431</v>
      </c>
      <c r="B9615" s="2" t="str">
        <f>IFERROR(__xludf.DUMMYFUNCTION("GOOGLETRANSLATE(A9615,""en"",""hi"")"),"पर्यटक आकर्षण के आसपास के घास में पशु")</f>
        <v>पर्यटक आकर्षण के आसपास के घास में पशु</v>
      </c>
    </row>
    <row r="9616">
      <c r="A9616" s="1" t="s">
        <v>9432</v>
      </c>
      <c r="B9616" s="2" t="str">
        <f>IFERROR(__xludf.DUMMYFUNCTION("GOOGLETRANSLATE(A9616,""en"",""hi"")"),"अमेरिकी फुटबॉल चलाने वाली स्पोर्ट्स टीम वापस चल रही दूसरी तिमाही में ए-यार्ड टचडाउन पास और अमेरिकी फुटबॉल खिलाड़ी के खिलाफ स्कोर।")</f>
        <v>अमेरिकी फुटबॉल चलाने वाली स्पोर्ट्स टीम वापस चल रही दूसरी तिमाही में ए-यार्ड टचडाउन पास और अमेरिकी फुटबॉल खिलाड़ी के खिलाफ स्कोर।</v>
      </c>
    </row>
    <row r="9617">
      <c r="A9617" s="1" t="s">
        <v>9433</v>
      </c>
      <c r="B9617" s="2" t="str">
        <f>IFERROR(__xludf.DUMMYFUNCTION("GOOGLETRANSLATE(A9617,""en"",""hi"")"),"श्री और अभिनेता ने एक बिस्तर पर और उसके बगल में फोटोग्राफ किया")</f>
        <v>श्री और अभिनेता ने एक बिस्तर पर और उसके बगल में फोटोग्राफ किया</v>
      </c>
    </row>
    <row r="9618">
      <c r="A9618" s="1" t="s">
        <v>9434</v>
      </c>
      <c r="B9618" s="2" t="str">
        <f>IFERROR(__xludf.DUMMYFUNCTION("GOOGLETRANSLATE(A9618,""en"",""hi"")"),"अभिनेता मंच पर एक पॉप स्टार के रूप में अपनी शुरुआत कर रहा है")</f>
        <v>अभिनेता मंच पर एक पॉप स्टार के रूप में अपनी शुरुआत कर रहा है</v>
      </c>
    </row>
    <row r="9619">
      <c r="A9619" s="1" t="s">
        <v>332</v>
      </c>
      <c r="B9619" s="2" t="str">
        <f>IFERROR(__xludf.DUMMYFUNCTION("GOOGLETRANSLATE(A9619,""en"",""hi"")"),"एक मॉडल घटना के दौरान शीतकालीन फैशन शो में रनवे चलता है।")</f>
        <v>एक मॉडल घटना के दौरान शीतकालीन फैशन शो में रनवे चलता है।</v>
      </c>
    </row>
    <row r="9620">
      <c r="A9620" s="1" t="s">
        <v>9435</v>
      </c>
      <c r="B9620" s="2" t="str">
        <f>IFERROR(__xludf.DUMMYFUNCTION("GOOGLETRANSLATE(A9620,""en"",""hi"")"),"भूमिगत - सबवे में जानवर")</f>
        <v>भूमिगत - सबवे में जानवर</v>
      </c>
    </row>
    <row r="9621">
      <c r="A9621" s="1" t="s">
        <v>9436</v>
      </c>
      <c r="B9621" s="2" t="str">
        <f>IFERROR(__xludf.DUMMYFUNCTION("GOOGLETRANSLATE(A9621,""en"",""hi"")"),"एक फायर फाइटर एक संरचना आग से जूझते हुए धूम्रपान में घिरा हुआ है।")</f>
        <v>एक फायर फाइटर एक संरचना आग से जूझते हुए धूम्रपान में घिरा हुआ है।</v>
      </c>
    </row>
    <row r="9622">
      <c r="A9622" s="1" t="s">
        <v>9437</v>
      </c>
      <c r="B9622" s="2" t="str">
        <f>IFERROR(__xludf.DUMMYFUNCTION("GOOGLETRANSLATE(A9622,""en"",""hi"")"),"साबुन बुलबुले की सतह पर गठित साइकेडेलिक पैटर्न")</f>
        <v>साबुन बुलबुले की सतह पर गठित साइकेडेलिक पैटर्न</v>
      </c>
    </row>
    <row r="9623">
      <c r="A9623" s="1" t="s">
        <v>9438</v>
      </c>
      <c r="B9623" s="2" t="str">
        <f>IFERROR(__xludf.DUMMYFUNCTION("GOOGLETRANSLATE(A9623,""en"",""hi"")"),"फुटबॉल खिलाड़ी चित्र में लौटता है")</f>
        <v>फुटबॉल खिलाड़ी चित्र में लौटता है</v>
      </c>
    </row>
    <row r="9624">
      <c r="A9624" s="1" t="s">
        <v>9439</v>
      </c>
      <c r="B9624" s="2" t="str">
        <f>IFERROR(__xludf.DUMMYFUNCTION("GOOGLETRANSLATE(A9624,""en"",""hi"")"),"ब्लू कार्गो जहाज बंदरगाह छोड़ रहा है")</f>
        <v>ब्लू कार्गो जहाज बंदरगाह छोड़ रहा है</v>
      </c>
    </row>
    <row r="9625">
      <c r="A9625" s="1" t="s">
        <v>9440</v>
      </c>
      <c r="B9625" s="2" t="str">
        <f>IFERROR(__xludf.DUMMYFUNCTION("GOOGLETRANSLATE(A9625,""en"",""hi"")"),"समुद्र की पृष्ठभूमि पर मछलियों का सिल्हूट।")</f>
        <v>समुद्र की पृष्ठभूमि पर मछलियों का सिल्हूट।</v>
      </c>
    </row>
    <row r="9626">
      <c r="A9626" s="1" t="s">
        <v>9441</v>
      </c>
      <c r="B9626" s="2" t="str">
        <f>IFERROR(__xludf.DUMMYFUNCTION("GOOGLETRANSLATE(A9626,""en"",""hi"")"),"खाओ, मेज पर खाना")</f>
        <v>खाओ, मेज पर खाना</v>
      </c>
    </row>
    <row r="9627">
      <c r="A9627" s="1" t="s">
        <v>9442</v>
      </c>
      <c r="B9627" s="2" t="str">
        <f>IFERROR(__xludf.DUMMYFUNCTION("GOOGLETRANSLATE(A9627,""en"",""hi"")"),"बेसबॉल टीम के पास एक बहुत ही सफल टूर्नामेंट सीजन था।")</f>
        <v>बेसबॉल टीम के पास एक बहुत ही सफल टूर्नामेंट सीजन था।</v>
      </c>
    </row>
    <row r="9628">
      <c r="A9628" s="1" t="s">
        <v>9443</v>
      </c>
      <c r="B9628" s="2" t="str">
        <f>IFERROR(__xludf.DUMMYFUNCTION("GOOGLETRANSLATE(A9628,""en"",""hi"")"),"जब उपयोगकर्ता साइकिल के कुछ पैरों के भीतर प्राप्त होते हैं तो उपयोगकर्ता ऐप को स्वचालित रूप से अनलॉक करने के लिए सिस्टम को स्वाइप कर सकते हैं")</f>
        <v>जब उपयोगकर्ता साइकिल के कुछ पैरों के भीतर प्राप्त होते हैं तो उपयोगकर्ता ऐप को स्वचालित रूप से अनलॉक करने के लिए सिस्टम को स्वाइप कर सकते हैं</v>
      </c>
    </row>
    <row r="9629">
      <c r="A9629" s="1" t="s">
        <v>9444</v>
      </c>
      <c r="B9629" s="2" t="str">
        <f>IFERROR(__xludf.DUMMYFUNCTION("GOOGLETRANSLATE(A9629,""en"",""hi"")"),"कला कलाई पर अच्छी तरह से फिट बैठती है।")</f>
        <v>कला कलाई पर अच्छी तरह से फिट बैठती है।</v>
      </c>
    </row>
    <row r="9630">
      <c r="A9630" s="1" t="s">
        <v>9445</v>
      </c>
      <c r="B9630" s="2" t="str">
        <f>IFERROR(__xludf.DUMMYFUNCTION("GOOGLETRANSLATE(A9630,""en"",""hi"")"),"प्रश्न पूछने के लिए एंकर चार्ट बच्चों को प्रश्न और पाठ में साक्ष्य के बीच लिंक देखने में मदद करने के लिए।")</f>
        <v>प्रश्न पूछने के लिए एंकर चार्ट बच्चों को प्रश्न और पाठ में साक्ष्य के बीच लिंक देखने में मदद करने के लिए।</v>
      </c>
    </row>
    <row r="9631">
      <c r="A9631" s="1" t="s">
        <v>9446</v>
      </c>
      <c r="B9631" s="2" t="str">
        <f>IFERROR(__xludf.DUMMYFUNCTION("GOOGLETRANSLATE(A9631,""en"",""hi"")"),"व्यक्ति रमजान के उपवास महीने के पहले दिन एक बाजार स्थान पर फल और सब्जियां खरीदते हैं")</f>
        <v>व्यक्ति रमजान के उपवास महीने के पहले दिन एक बाजार स्थान पर फल और सब्जियां खरीदते हैं</v>
      </c>
    </row>
    <row r="9632">
      <c r="A9632" s="1" t="s">
        <v>9447</v>
      </c>
      <c r="B9632" s="2" t="str">
        <f>IFERROR(__xludf.DUMMYFUNCTION("GOOGLETRANSLATE(A9632,""en"",""hi"")"),"मैंने खुद को एक मिश्रण कटोरे का इलाज किया।")</f>
        <v>मैंने खुद को एक मिश्रण कटोरे का इलाज किया।</v>
      </c>
    </row>
    <row r="9633">
      <c r="A9633" s="1" t="s">
        <v>9448</v>
      </c>
      <c r="B9633" s="2" t="str">
        <f>IFERROR(__xludf.DUMMYFUNCTION("GOOGLETRANSLATE(A9633,""en"",""hi"")"),"विपरीत दिशाओं में एक बेंच पर आंकड़ों की मूर्तिकला")</f>
        <v>विपरीत दिशाओं में एक बेंच पर आंकड़ों की मूर्तिकला</v>
      </c>
    </row>
    <row r="9634">
      <c r="A9634" s="1" t="s">
        <v>9449</v>
      </c>
      <c r="B9634" s="2" t="str">
        <f>IFERROR(__xludf.DUMMYFUNCTION("GOOGLETRANSLATE(A9634,""en"",""hi"")"),"जैविक जीनस, यह व्यक्ति का अर्थ है कि यह न्यूनतम देखभाल के साथ सौंदर्य प्रदान करता है")</f>
        <v>जैविक जीनस, यह व्यक्ति का अर्थ है कि यह न्यूनतम देखभाल के साथ सौंदर्य प्रदान करता है</v>
      </c>
    </row>
    <row r="9635">
      <c r="A9635" s="1" t="s">
        <v>9450</v>
      </c>
      <c r="B9635" s="2" t="str">
        <f>IFERROR(__xludf.DUMMYFUNCTION("GOOGLETRANSLATE(A9635,""en"",""hi"")"),"एक पेड़ लगाने वाले बच्चों का समूह")</f>
        <v>एक पेड़ लगाने वाले बच्चों का समूह</v>
      </c>
    </row>
    <row r="9636">
      <c r="A9636" s="1" t="s">
        <v>9451</v>
      </c>
      <c r="B9636" s="2" t="str">
        <f>IFERROR(__xludf.DUMMYFUNCTION("GOOGLETRANSLATE(A9636,""en"",""hi"")"),"एक छोटी कार्टून शैली में रोते हुए लौ का एक उदाहरण।")</f>
        <v>एक छोटी कार्टून शैली में रोते हुए लौ का एक उदाहरण।</v>
      </c>
    </row>
    <row r="9637">
      <c r="A9637" s="1" t="s">
        <v>9452</v>
      </c>
      <c r="B9637" s="2" t="str">
        <f>IFERROR(__xludf.DUMMYFUNCTION("GOOGLETRANSLATE(A9637,""en"",""hi"")"),"बजट पर छुट्टी की मेज कैसे स्थापित करें")</f>
        <v>बजट पर छुट्टी की मेज कैसे स्थापित करें</v>
      </c>
    </row>
    <row r="9638">
      <c r="A9638" s="1" t="s">
        <v>9453</v>
      </c>
      <c r="B9638" s="2" t="str">
        <f>IFERROR(__xludf.DUMMYFUNCTION("GOOGLETRANSLATE(A9638,""en"",""hi"")"),"पीले फूल #, 1680x1050 सभी डेस्कटॉप के लिए")</f>
        <v>पीले फूल #, 1680x1050 सभी डेस्कटॉप के लिए</v>
      </c>
    </row>
    <row r="9639">
      <c r="A9639" s="1" t="s">
        <v>9454</v>
      </c>
      <c r="B9639" s="2" t="str">
        <f>IFERROR(__xludf.DUMMYFUNCTION("GOOGLETRANSLATE(A9639,""en"",""hi"")"),"मेहमान जब भी चाहें भोजन कर सकते हैं")</f>
        <v>मेहमान जब भी चाहें भोजन कर सकते हैं</v>
      </c>
    </row>
    <row r="9640">
      <c r="A9640" s="1" t="s">
        <v>9455</v>
      </c>
      <c r="B9640" s="2" t="str">
        <f>IFERROR(__xludf.DUMMYFUNCTION("GOOGLETRANSLATE(A9640,""en"",""hi"")"),"जैतून का तेल का इतिहास")</f>
        <v>जैतून का तेल का इतिहास</v>
      </c>
    </row>
    <row r="9641">
      <c r="A9641" s="1" t="s">
        <v>9456</v>
      </c>
      <c r="B9641" s="2" t="str">
        <f>IFERROR(__xludf.DUMMYFUNCTION("GOOGLETRANSLATE(A9641,""en"",""hi"")"),"एक नर्स एक बुजुर्ग आदमी की हृदय गति की जाँच")</f>
        <v>एक नर्स एक बुजुर्ग आदमी की हृदय गति की जाँच</v>
      </c>
    </row>
    <row r="9642">
      <c r="A9642" s="1" t="s">
        <v>9457</v>
      </c>
      <c r="B9642" s="2" t="str">
        <f>IFERROR(__xludf.DUMMYFUNCTION("GOOGLETRANSLATE(A9642,""en"",""hi"")"),"लोक रॉक कलाकार फेस्टिवल में दिन के दौरान मंच पर प्रदर्शन करता है")</f>
        <v>लोक रॉक कलाकार फेस्टिवल में दिन के दौरान मंच पर प्रदर्शन करता है</v>
      </c>
    </row>
    <row r="9643">
      <c r="A9643" s="1" t="s">
        <v>9458</v>
      </c>
      <c r="B9643" s="2" t="str">
        <f>IFERROR(__xludf.DUMMYFUNCTION("GOOGLETRANSLATE(A9643,""en"",""hi"")"),"ब्लैक बैकग्राउंड पर अलग कॉफी बीन्स के साथ एक बैग में ध्वज")</f>
        <v>ब्लैक बैकग्राउंड पर अलग कॉफी बीन्स के साथ एक बैग में ध्वज</v>
      </c>
    </row>
    <row r="9644">
      <c r="A9644" s="1" t="s">
        <v>9459</v>
      </c>
      <c r="B9644" s="2" t="str">
        <f>IFERROR(__xludf.DUMMYFUNCTION("GOOGLETRANSLATE(A9644,""en"",""hi"")"),"अभिनेता पुरस्कार श्रेणी के लिए अपने पुरस्कार के साथ प्रस्तुत")</f>
        <v>अभिनेता पुरस्कार श्रेणी के लिए अपने पुरस्कार के साथ प्रस्तुत</v>
      </c>
    </row>
    <row r="9645">
      <c r="A9645" s="1" t="s">
        <v>9460</v>
      </c>
      <c r="B9645" s="2" t="str">
        <f>IFERROR(__xludf.DUMMYFUNCTION("GOOGLETRANSLATE(A9645,""en"",""hi"")"),"पृष्ठभूमि पर दिल के आकार का चिपचिपा नोट")</f>
        <v>पृष्ठभूमि पर दिल के आकार का चिपचिपा नोट</v>
      </c>
    </row>
    <row r="9646">
      <c r="A9646" s="1" t="s">
        <v>9461</v>
      </c>
      <c r="B9646" s="2" t="str">
        <f>IFERROR(__xludf.DUMMYFUNCTION("GOOGLETRANSLATE(A9646,""en"",""hi"")"),"काले रंग की पृष्ठभूमि के खिलाफ लकड़ी का एक टुकड़ा सुपर धीमी गति में काटने देखा")</f>
        <v>काले रंग की पृष्ठभूमि के खिलाफ लकड़ी का एक टुकड़ा सुपर धीमी गति में काटने देखा</v>
      </c>
    </row>
    <row r="9647">
      <c r="A9647" s="1" t="s">
        <v>9462</v>
      </c>
      <c r="B9647" s="2" t="str">
        <f>IFERROR(__xludf.DUMMYFUNCTION("GOOGLETRANSLATE(A9647,""en"",""hi"")"),"सिरका एक बहुउद्देशीय उत्पाद है जिसे आप अपने घर के सभी क्षेत्रों में उपयोग कर सकते हैं।")</f>
        <v>सिरका एक बहुउद्देशीय उत्पाद है जिसे आप अपने घर के सभी क्षेत्रों में उपयोग कर सकते हैं।</v>
      </c>
    </row>
    <row r="9648">
      <c r="A9648" s="1" t="s">
        <v>9463</v>
      </c>
      <c r="B9648" s="2" t="str">
        <f>IFERROR(__xludf.DUMMYFUNCTION("GOOGLETRANSLATE(A9648,""en"",""hi"")"),"हमारे बच्चों के विभाग में अंतरिक्ष पर मजेदार किताबें।")</f>
        <v>हमारे बच्चों के विभाग में अंतरिक्ष पर मजेदार किताबें।</v>
      </c>
    </row>
    <row r="9649">
      <c r="A9649" s="1" t="s">
        <v>9464</v>
      </c>
      <c r="B9649" s="2" t="str">
        <f>IFERROR(__xludf.DUMMYFUNCTION("GOOGLETRANSLATE(A9649,""en"",""hi"")"),"घास और एक पत्थर का पुल देखें")</f>
        <v>घास और एक पत्थर का पुल देखें</v>
      </c>
    </row>
    <row r="9650">
      <c r="A9650" s="1" t="s">
        <v>9465</v>
      </c>
      <c r="B9650" s="2" t="str">
        <f>IFERROR(__xludf.DUMMYFUNCTION("GOOGLETRANSLATE(A9650,""en"",""hi"")"),"पुरस्कार के सम्मान में पुरस्कार के विजेता के विजेता पुरस्कारों में भाग लेते हैं।")</f>
        <v>पुरस्कार के सम्मान में पुरस्कार के विजेता के विजेता पुरस्कारों में भाग लेते हैं।</v>
      </c>
    </row>
    <row r="9651">
      <c r="A9651" s="1" t="s">
        <v>9466</v>
      </c>
      <c r="B9651" s="2" t="str">
        <f>IFERROR(__xludf.DUMMYFUNCTION("GOOGLETRANSLATE(A9651,""en"",""hi"")"),"सप्ताह - फोटो बनाम फुटबॉल खेल।")</f>
        <v>सप्ताह - फोटो बनाम फुटबॉल खेल।</v>
      </c>
    </row>
    <row r="9652">
      <c r="A9652" s="1" t="s">
        <v>9467</v>
      </c>
      <c r="B9652" s="2" t="str">
        <f>IFERROR(__xludf.DUMMYFUNCTION("GOOGLETRANSLATE(A9652,""en"",""hi"")"),"पहाड़ नदी के ऊपर बढ़ रहे हैं")</f>
        <v>पहाड़ नदी के ऊपर बढ़ रहे हैं</v>
      </c>
    </row>
    <row r="9653">
      <c r="A9653" s="1" t="s">
        <v>9468</v>
      </c>
      <c r="B9653" s="2" t="str">
        <f>IFERROR(__xludf.DUMMYFUNCTION("GOOGLETRANSLATE(A9653,""en"",""hi"")"),"पुरस्कार से टीवी सिटकॉम")</f>
        <v>पुरस्कार से टीवी सिटकॉम</v>
      </c>
    </row>
    <row r="9654">
      <c r="A9654" s="1" t="s">
        <v>9469</v>
      </c>
      <c r="B9654" s="2" t="str">
        <f>IFERROR(__xludf.DUMMYFUNCTION("GOOGLETRANSLATE(A9654,""en"",""hi"")"),"प्रशंसकों को त्यौहार में जाने के लिए इंतजार करने के लिए मजबूर किया जाता है क्योंकि भीड़ क्षमता तक पहुंच जाती है")</f>
        <v>प्रशंसकों को त्यौहार में जाने के लिए इंतजार करने के लिए मजबूर किया जाता है क्योंकि भीड़ क्षमता तक पहुंच जाती है</v>
      </c>
    </row>
    <row r="9655">
      <c r="A9655" s="1" t="s">
        <v>9470</v>
      </c>
      <c r="B9655" s="2" t="str">
        <f>IFERROR(__xludf.DUMMYFUNCTION("GOOGLETRANSLATE(A9655,""en"",""hi"")"),"मुफ्त फोटो चलाते समय फोन पर बात करते हुए महिला")</f>
        <v>मुफ्त फोटो चलाते समय फोन पर बात करते हुए महिला</v>
      </c>
    </row>
    <row r="9656">
      <c r="A9656" s="1" t="s">
        <v>9471</v>
      </c>
      <c r="B9656" s="2" t="str">
        <f>IFERROR(__xludf.DUMMYFUNCTION("GOOGLETRANSLATE(A9656,""en"",""hi"")"),"वाटरफ्रंट के साथ एक अलंकृत रोशनी वाली इमारत")</f>
        <v>वाटरफ्रंट के साथ एक अलंकृत रोशनी वाली इमारत</v>
      </c>
    </row>
    <row r="9657">
      <c r="A9657" s="1" t="s">
        <v>9472</v>
      </c>
      <c r="B9657" s="2" t="str">
        <f>IFERROR(__xludf.DUMMYFUNCTION("GOOGLETRANSLATE(A9657,""en"",""hi"")"),"कॉमिक स्टाइल भाषण बुलबुले का संग्रह।")</f>
        <v>कॉमिक स्टाइल भाषण बुलबुले का संग्रह।</v>
      </c>
    </row>
    <row r="9658">
      <c r="A9658" s="1" t="s">
        <v>9473</v>
      </c>
      <c r="B9658" s="2" t="str">
        <f>IFERROR(__xludf.DUMMYFUNCTION("GOOGLETRANSLATE(A9658,""en"",""hi"")"),"एक बाथरूम सिंक के करीब")</f>
        <v>एक बाथरूम सिंक के करीब</v>
      </c>
    </row>
    <row r="9659">
      <c r="A9659" s="1" t="s">
        <v>9474</v>
      </c>
      <c r="B9659" s="2" t="str">
        <f>IFERROR(__xludf.DUMMYFUNCTION("GOOGLETRANSLATE(A9659,""en"",""hi"")"),"एक लाल - नारंगी प्राचीन ट्रक का पोर्ट्रेट।")</f>
        <v>एक लाल - नारंगी प्राचीन ट्रक का पोर्ट्रेट।</v>
      </c>
    </row>
    <row r="9660">
      <c r="A9660" s="1" t="s">
        <v>9475</v>
      </c>
      <c r="B9660" s="2" t="str">
        <f>IFERROR(__xludf.DUMMYFUNCTION("GOOGLETRANSLATE(A9660,""en"",""hi"")"),"अमेरिकी फुटबॉल खिलाड़ी एक फुटबॉल खेल के दौरान रक्षकों से बचाता है।")</f>
        <v>अमेरिकी फुटबॉल खिलाड़ी एक फुटबॉल खेल के दौरान रक्षकों से बचाता है।</v>
      </c>
    </row>
    <row r="9661">
      <c r="A9661" s="1" t="s">
        <v>9476</v>
      </c>
      <c r="B9661" s="2" t="str">
        <f>IFERROR(__xludf.DUMMYFUNCTION("GOOGLETRANSLATE(A9661,""en"",""hi"")"),"रोशनी नदी से बाहर चमकती है।")</f>
        <v>रोशनी नदी से बाहर चमकती है।</v>
      </c>
    </row>
    <row r="9662">
      <c r="A9662" s="1" t="s">
        <v>9477</v>
      </c>
      <c r="B9662" s="2" t="str">
        <f>IFERROR(__xludf.DUMMYFUNCTION("GOOGLETRANSLATE(A9662,""en"",""hi"")"),"धीमी गति: खेत में बकरियां")</f>
        <v>धीमी गति: खेत में बकरियां</v>
      </c>
    </row>
    <row r="9663">
      <c r="A9663" s="1" t="s">
        <v>9478</v>
      </c>
      <c r="B9663" s="2" t="str">
        <f>IFERROR(__xludf.DUMMYFUNCTION("GOOGLETRANSLATE(A9663,""en"",""hi"")"),"गाना बजानेवालों ने एक आखिरी बार अभ्यास किया।")</f>
        <v>गाना बजानेवालों ने एक आखिरी बार अभ्यास किया।</v>
      </c>
    </row>
    <row r="9664">
      <c r="A9664" s="1" t="s">
        <v>9479</v>
      </c>
      <c r="B9664" s="2" t="str">
        <f>IFERROR(__xludf.DUMMYFUNCTION("GOOGLETRANSLATE(A9664,""en"",""hi"")"),"प्राकृतिक रूप से छड़ पर आराम से बाल सेट।")</f>
        <v>प्राकृतिक रूप से छड़ पर आराम से बाल सेट।</v>
      </c>
    </row>
    <row r="9665">
      <c r="A9665" s="1" t="s">
        <v>9480</v>
      </c>
      <c r="B9665" s="2" t="str">
        <f>IFERROR(__xludf.DUMMYFUNCTION("GOOGLETRANSLATE(A9665,""en"",""hi"")"),"डेमो के लिए डिजाइन के साथ बजाना")</f>
        <v>डेमो के लिए डिजाइन के साथ बजाना</v>
      </c>
    </row>
    <row r="9666">
      <c r="A9666" s="1" t="s">
        <v>9481</v>
      </c>
      <c r="B9666" s="2" t="str">
        <f>IFERROR(__xludf.DUMMYFUNCTION("GOOGLETRANSLATE(A9666,""en"",""hi"")"),"नवंबर में मौसमी के लिए शरद ऋतु और बगीचे में धूप से ऊपर की पत्ती")</f>
        <v>नवंबर में मौसमी के लिए शरद ऋतु और बगीचे में धूप से ऊपर की पत्ती</v>
      </c>
    </row>
    <row r="9667">
      <c r="A9667" s="1" t="s">
        <v>9482</v>
      </c>
      <c r="B9667" s="2" t="str">
        <f>IFERROR(__xludf.DUMMYFUNCTION("GOOGLETRANSLATE(A9667,""en"",""hi"")"),"इकाइयों के patios के बाहर शॉट")</f>
        <v>इकाइयों के patios के बाहर शॉट</v>
      </c>
    </row>
    <row r="9668">
      <c r="A9668" s="1" t="s">
        <v>9483</v>
      </c>
      <c r="B9668" s="2" t="str">
        <f>IFERROR(__xludf.DUMMYFUNCTION("GOOGLETRANSLATE(A9668,""en"",""hi"")"),"एक सुपरमार्केट में भोजन के साथ शेल्फ।")</f>
        <v>एक सुपरमार्केट में भोजन के साथ शेल्फ।</v>
      </c>
    </row>
    <row r="9669">
      <c r="A9669" s="1" t="s">
        <v>9484</v>
      </c>
      <c r="B9669" s="2" t="str">
        <f>IFERROR(__xludf.DUMMYFUNCTION("GOOGLETRANSLATE(A9669,""en"",""hi"")"),"पहाड़ पर एक हवाई ड्रोन उड़ान")</f>
        <v>पहाड़ पर एक हवाई ड्रोन उड़ान</v>
      </c>
    </row>
    <row r="9670">
      <c r="A9670" s="1" t="s">
        <v>9485</v>
      </c>
      <c r="B9670" s="2" t="str">
        <f>IFERROR(__xludf.DUMMYFUNCTION("GOOGLETRANSLATE(A9670,""en"",""hi"")"),"मानव भाषा सीखने के लिए सबसे अच्छे शहर कौन से हैं?")</f>
        <v>मानव भाषा सीखने के लिए सबसे अच्छे शहर कौन से हैं?</v>
      </c>
    </row>
    <row r="9671">
      <c r="A9671" s="1" t="s">
        <v>9486</v>
      </c>
      <c r="B9671" s="2" t="str">
        <f>IFERROR(__xludf.DUMMYFUNCTION("GOOGLETRANSLATE(A9671,""en"",""hi"")"),"छवि में हो सकता है: व्यक्ति, मंच पर, एक संगीत वाद्ययंत्र, गिटार और दाढ़ी खेलना")</f>
        <v>छवि में हो सकता है: व्यक्ति, मंच पर, एक संगीत वाद्ययंत्र, गिटार और दाढ़ी खेलना</v>
      </c>
    </row>
    <row r="9672">
      <c r="A9672" s="1" t="s">
        <v>9487</v>
      </c>
      <c r="B9672" s="2" t="str">
        <f>IFERROR(__xludf.DUMMYFUNCTION("GOOGLETRANSLATE(A9672,""en"",""hi"")"),"रंगीन कार्टून का निर्बाध पृष्ठभूमि पैटर्न पके लाल सेब लाल सेब के साथ प्रिंट और वस्त्र के लिए एक चमकदार पीले रंग की पृष्ठभूमि पर बाहर निकलते हैं")</f>
        <v>रंगीन कार्टून का निर्बाध पृष्ठभूमि पैटर्न पके लाल सेब लाल सेब के साथ प्रिंट और वस्त्र के लिए एक चमकदार पीले रंग की पृष्ठभूमि पर बाहर निकलते हैं</v>
      </c>
    </row>
    <row r="9673">
      <c r="A9673" s="1" t="s">
        <v>9488</v>
      </c>
      <c r="B9673" s="2" t="str">
        <f>IFERROR(__xludf.DUMMYFUNCTION("GOOGLETRANSLATE(A9673,""en"",""hi"")"),"पुराने लकड़ी के खजाने की छाती, एक सफेद पृष्ठभूमि पर अलग")</f>
        <v>पुराने लकड़ी के खजाने की छाती, एक सफेद पृष्ठभूमि पर अलग</v>
      </c>
    </row>
    <row r="9674">
      <c r="A9674" s="1" t="s">
        <v>9489</v>
      </c>
      <c r="B9674" s="2" t="str">
        <f>IFERROR(__xludf.DUMMYFUNCTION("GOOGLETRANSLATE(A9674,""en"",""hi"")"),"शनिवार को रग्बी यूनियन टीम बनाम गेम में वह धैर्यपूर्वक अपने पल के लिए इंतजार कर रहा है इससे पहले कि वह अपनी सीट से छलांग लगा दी जाए, द्वार कूदकर और मैदान पर चल रहा हो")</f>
        <v>शनिवार को रग्बी यूनियन टीम बनाम गेम में वह धैर्यपूर्वक अपने पल के लिए इंतजार कर रहा है इससे पहले कि वह अपनी सीट से छलांग लगा दी जाए, द्वार कूदकर और मैदान पर चल रहा हो</v>
      </c>
    </row>
    <row r="9675">
      <c r="A9675" s="1" t="s">
        <v>9490</v>
      </c>
      <c r="B9675" s="2" t="str">
        <f>IFERROR(__xludf.DUMMYFUNCTION("GOOGLETRANSLATE(A9675,""en"",""hi"")"),"बिजनेस कपड़ों में हैप्पी जवान आदमी अंगूठे दिखा रहा है और एक व्यापारिक महिला के साथ हाथ हिला रहा है।")</f>
        <v>बिजनेस कपड़ों में हैप्पी जवान आदमी अंगूठे दिखा रहा है और एक व्यापारिक महिला के साथ हाथ हिला रहा है।</v>
      </c>
    </row>
    <row r="9676">
      <c r="A9676" s="1" t="s">
        <v>9491</v>
      </c>
      <c r="B9676" s="2" t="str">
        <f>IFERROR(__xludf.DUMMYFUNCTION("GOOGLETRANSLATE(A9676,""en"",""hi"")"),"काले रंग की पृष्ठभूमि पर स्मारक यूरो सिक्का")</f>
        <v>काले रंग की पृष्ठभूमि पर स्मारक यूरो सिक्का</v>
      </c>
    </row>
    <row r="9677">
      <c r="A9677" s="1" t="s">
        <v>9492</v>
      </c>
      <c r="B9677" s="2" t="str">
        <f>IFERROR(__xludf.DUMMYFUNCTION("GOOGLETRANSLATE(A9677,""en"",""hi"")"),"एक बहुआयामी नाव में पेशे, किशोरी।")</f>
        <v>एक बहुआयामी नाव में पेशे, किशोरी।</v>
      </c>
    </row>
    <row r="9678">
      <c r="A9678" s="1" t="s">
        <v>9493</v>
      </c>
      <c r="B9678" s="2" t="str">
        <f>IFERROR(__xludf.DUMMYFUNCTION("GOOGLETRANSLATE(A9678,""en"",""hi"")"),"शुक्रवार 13 वीं में दरवाजे के माध्यम से फिल्म चरित्र फट गया")</f>
        <v>शुक्रवार 13 वीं में दरवाजे के माध्यम से फिल्म चरित्र फट गया</v>
      </c>
    </row>
    <row r="9679">
      <c r="A9679" s="1" t="s">
        <v>9494</v>
      </c>
      <c r="B9679" s="2" t="str">
        <f>IFERROR(__xludf.DUMMYFUNCTION("GOOGLETRANSLATE(A9679,""en"",""hi"")"),"इस ट्विन बेड पर ओवर साइज तकिए और कॉम्फोर्टर की तरह!")</f>
        <v>इस ट्विन बेड पर ओवर साइज तकिए और कॉम्फोर्टर की तरह!</v>
      </c>
    </row>
    <row r="9680">
      <c r="A9680" s="1" t="s">
        <v>9495</v>
      </c>
      <c r="B9680" s="2" t="str">
        <f>IFERROR(__xludf.DUMMYFUNCTION("GOOGLETRANSLATE(A9680,""en"",""hi"")"),"व्यक्ति - वर्षावन में एक असली बगीचा")</f>
        <v>व्यक्ति - वर्षावन में एक असली बगीचा</v>
      </c>
    </row>
    <row r="9681">
      <c r="A9681" s="1" t="s">
        <v>9496</v>
      </c>
      <c r="B9681" s="2" t="str">
        <f>IFERROR(__xludf.DUMMYFUNCTION("GOOGLETRANSLATE(A9681,""en"",""hi"")"),"बिल्डिंग समारोह: व्यक्ति की यात्रा")</f>
        <v>बिल्डिंग समारोह: व्यक्ति की यात्रा</v>
      </c>
    </row>
    <row r="9682">
      <c r="A9682" s="1" t="s">
        <v>9497</v>
      </c>
      <c r="B9682" s="2" t="str">
        <f>IFERROR(__xludf.DUMMYFUNCTION("GOOGLETRANSLATE(A9682,""en"",""hi"")"),"अभिनेता पुरस्कार के लिए नामांकित व्यक्तियों के उत्सव में आता है।")</f>
        <v>अभिनेता पुरस्कार के लिए नामांकित व्यक्तियों के उत्सव में आता है।</v>
      </c>
    </row>
    <row r="9683">
      <c r="A9683" s="1" t="s">
        <v>9498</v>
      </c>
      <c r="B9683" s="2" t="str">
        <f>IFERROR(__xludf.DUMMYFUNCTION("GOOGLETRANSLATE(A9683,""en"",""hi"")"),"फूलों और पत्तियों को एक फूलदान में कैसे आकर्षित करें: कदम")</f>
        <v>फूलों और पत्तियों को एक फूलदान में कैसे आकर्षित करें: कदम</v>
      </c>
    </row>
    <row r="9684">
      <c r="A9684" s="1" t="s">
        <v>9499</v>
      </c>
      <c r="B9684" s="2" t="str">
        <f>IFERROR(__xludf.DUMMYFUNCTION("GOOGLETRANSLATE(A9684,""en"",""hi"")"),"एक चश्मे में ट्रेंडी उल्लू।")</f>
        <v>एक चश्मे में ट्रेंडी उल्लू।</v>
      </c>
    </row>
    <row r="9685">
      <c r="A9685" s="1" t="s">
        <v>9500</v>
      </c>
      <c r="B9685" s="2" t="str">
        <f>IFERROR(__xludf.DUMMYFUNCTION("GOOGLETRANSLATE(A9685,""en"",""hi"")"),"तीर मेरे व्यक्तिगत उद्देश्यों के साथ पेपर की एक शीट के साथ एक लक्ष्य के केंद्र को हिट करता है, जो सफेद पृष्ठभूमि पर लाल, नीले और भूरे रंग के रंगों पर हाथ से लिखे गए हैं, लक्ष्यों को प्राप्त करना अवधारणात्मक 3 डी रेंडर स्टॉक फोटो")</f>
        <v>तीर मेरे व्यक्तिगत उद्देश्यों के साथ पेपर की एक शीट के साथ एक लक्ष्य के केंद्र को हिट करता है, जो सफेद पृष्ठभूमि पर लाल, नीले और भूरे रंग के रंगों पर हाथ से लिखे गए हैं, लक्ष्यों को प्राप्त करना अवधारणात्मक 3 डी रेंडर स्टॉक फोटो</v>
      </c>
    </row>
    <row r="9686">
      <c r="A9686" s="1" t="s">
        <v>9501</v>
      </c>
      <c r="B9686" s="2" t="str">
        <f>IFERROR(__xludf.DUMMYFUNCTION("GOOGLETRANSLATE(A9686,""en"",""hi"")"),"एक नए ग्रह प्रकाश वर्षों की खोज सुराग प्रदान कर सकती है कि बृहस्पति हमारे सौर मंडल के जीवन में क्या था।")</f>
        <v>एक नए ग्रह प्रकाश वर्षों की खोज सुराग प्रदान कर सकती है कि बृहस्पति हमारे सौर मंडल के जीवन में क्या था।</v>
      </c>
    </row>
    <row r="9687">
      <c r="A9687" s="1" t="s">
        <v>1994</v>
      </c>
      <c r="B9687" s="2" t="str">
        <f>IFERROR(__xludf.DUMMYFUNCTION("GOOGLETRANSLATE(A9687,""en"",""hi"")"),"छवि में हो सकता है: व्यक्ति, मंच पर, एक संगीत वाद्ययंत्र, संगीत कार्यक्रम, गिटार और रात खेल रहा है")</f>
        <v>छवि में हो सकता है: व्यक्ति, मंच पर, एक संगीत वाद्ययंत्र, संगीत कार्यक्रम, गिटार और रात खेल रहा है</v>
      </c>
    </row>
    <row r="9688">
      <c r="A9688" s="1" t="s">
        <v>9502</v>
      </c>
      <c r="B9688" s="2" t="str">
        <f>IFERROR(__xludf.DUMMYFUNCTION("GOOGLETRANSLATE(A9688,""en"",""hi"")"),"व्यक्ति ने स्पोर्ट्स टीम के लिए अपने अंतिम खेलों में लक्ष्य बनाए हैं")</f>
        <v>व्यक्ति ने स्पोर्ट्स टीम के लिए अपने अंतिम खेलों में लक्ष्य बनाए हैं</v>
      </c>
    </row>
    <row r="9689">
      <c r="A9689" s="1" t="s">
        <v>9503</v>
      </c>
      <c r="B9689" s="2" t="str">
        <f>IFERROR(__xludf.DUMMYFUNCTION("GOOGLETRANSLATE(A9689,""en"",""hi"")"),"रैपर अपने मंच के नाम से बेहतर है और यहां चित्रित है")</f>
        <v>रैपर अपने मंच के नाम से बेहतर है और यहां चित्रित है</v>
      </c>
    </row>
    <row r="9690">
      <c r="A9690" s="1" t="s">
        <v>9504</v>
      </c>
      <c r="B9690" s="2" t="str">
        <f>IFERROR(__xludf.DUMMYFUNCTION("GOOGLETRANSLATE(A9690,""en"",""hi"")"),"पुरस्कार विजेता से सबसे साहसी शादी के गाउन, और अधिक")</f>
        <v>पुरस्कार विजेता से सबसे साहसी शादी के गाउन, और अधिक</v>
      </c>
    </row>
    <row r="9691">
      <c r="A9691" s="1" t="s">
        <v>9505</v>
      </c>
      <c r="B9691" s="2" t="str">
        <f>IFERROR(__xludf.DUMMYFUNCTION("GOOGLETRANSLATE(A9691,""en"",""hi"")"),"नया बुटीक खुलता है।")</f>
        <v>नया बुटीक खुलता है।</v>
      </c>
    </row>
    <row r="9692">
      <c r="A9692" s="1" t="s">
        <v>9506</v>
      </c>
      <c r="B9692" s="2" t="str">
        <f>IFERROR(__xludf.DUMMYFUNCTION("GOOGLETRANSLATE(A9692,""en"",""hi"")"),"व्यक्ति वास्तव में चीनी से भरा है")</f>
        <v>व्यक्ति वास्तव में चीनी से भरा है</v>
      </c>
    </row>
    <row r="9693">
      <c r="A9693" s="1" t="s">
        <v>9507</v>
      </c>
      <c r="B9693" s="2" t="str">
        <f>IFERROR(__xludf.DUMMYFUNCTION("GOOGLETRANSLATE(A9693,""en"",""hi"")"),"नए मालिकों ने $ 60 मिलियन ऋण में गिरने के बाद पिछले महीने 35 मिलियन डॉलर के लिए अपनी पूर्व संपत्ति बेची")</f>
        <v>नए मालिकों ने $ 60 मिलियन ऋण में गिरने के बाद पिछले महीने 35 मिलियन डॉलर के लिए अपनी पूर्व संपत्ति बेची</v>
      </c>
    </row>
    <row r="9694">
      <c r="A9694" s="1" t="s">
        <v>9508</v>
      </c>
      <c r="B9694" s="2" t="str">
        <f>IFERROR(__xludf.DUMMYFUNCTION("GOOGLETRANSLATE(A9694,""en"",""hi"")"),"एक सुंदर लड़की के रूप में ज्योतिषीय संकेत का चित्रण।")</f>
        <v>एक सुंदर लड़की के रूप में ज्योतिषीय संकेत का चित्रण।</v>
      </c>
    </row>
    <row r="9695">
      <c r="A9695" s="1" t="s">
        <v>9509</v>
      </c>
      <c r="B9695" s="2" t="str">
        <f>IFERROR(__xludf.DUMMYFUNCTION("GOOGLETRANSLATE(A9695,""en"",""hi"")"),"सभी बाघ रविवार को शुरू होने वाले प्रदर्शनी में होंगे")</f>
        <v>सभी बाघ रविवार को शुरू होने वाले प्रदर्शनी में होंगे</v>
      </c>
    </row>
    <row r="9696">
      <c r="A9696" s="1" t="s">
        <v>9510</v>
      </c>
      <c r="B9696" s="2" t="str">
        <f>IFERROR(__xludf.DUMMYFUNCTION("GOOGLETRANSLATE(A9696,""en"",""hi"")"),"एक पंक्ति में कुर्सियों का फोटो")</f>
        <v>एक पंक्ति में कुर्सियों का फोटो</v>
      </c>
    </row>
    <row r="9697">
      <c r="A9697" s="1" t="s">
        <v>9511</v>
      </c>
      <c r="B9697" s="2" t="str">
        <f>IFERROR(__xludf.DUMMYFUNCTION("GOOGLETRANSLATE(A9697,""en"",""hi"")"),"एक पारदर्शी पृष्ठभूमि पर अलग बिलियर्ड्स के लिए स्टॉक वेक्टर चित्रण पीला गेंद।")</f>
        <v>एक पारदर्शी पृष्ठभूमि पर अलग बिलियर्ड्स के लिए स्टॉक वेक्टर चित्रण पीला गेंद।</v>
      </c>
    </row>
    <row r="9698">
      <c r="A9698" s="1" t="s">
        <v>9512</v>
      </c>
      <c r="B9698" s="2" t="str">
        <f>IFERROR(__xludf.DUMMYFUNCTION("GOOGLETRANSLATE(A9698,""en"",""hi"")"),"एक प्रेस पूर्वावलोकन के दौरान नई कॉम्पैक्ट कार प्रदर्शित होती है")</f>
        <v>एक प्रेस पूर्वावलोकन के दौरान नई कॉम्पैक्ट कार प्रदर्शित होती है</v>
      </c>
    </row>
    <row r="9699">
      <c r="A9699" s="1" t="s">
        <v>9513</v>
      </c>
      <c r="B9699" s="2" t="str">
        <f>IFERROR(__xludf.DUMMYFUNCTION("GOOGLETRANSLATE(A9699,""en"",""hi"")"),"सूर्यास्त नदी और माउंट को देखता है।")</f>
        <v>सूर्यास्त नदी और माउंट को देखता है।</v>
      </c>
    </row>
    <row r="9700">
      <c r="A9700" s="1" t="s">
        <v>9514</v>
      </c>
      <c r="B9700" s="2" t="str">
        <f>IFERROR(__xludf.DUMMYFUNCTION("GOOGLETRANSLATE(A9700,""en"",""hi"")"),"वरिष्ठ व्यक्ति एक कुर्सी पर बैठा, उसका कुत्ता")</f>
        <v>वरिष्ठ व्यक्ति एक कुर्सी पर बैठा, उसका कुत्ता</v>
      </c>
    </row>
    <row r="9701">
      <c r="A9701" s="1" t="s">
        <v>1242</v>
      </c>
      <c r="B9701" s="2" t="str">
        <f>IFERROR(__xludf.DUMMYFUNCTION("GOOGLETRANSLATE(A9701,""en"",""hi"")"),"छवि में हो सकता है: व्यक्ति, मंच पर, एक संगीत वाद्ययंत्र और रात खेल रहा है")</f>
        <v>छवि में हो सकता है: व्यक्ति, मंच पर, एक संगीत वाद्ययंत्र और रात खेल रहा है</v>
      </c>
    </row>
    <row r="9702">
      <c r="A9702" s="1" t="s">
        <v>9515</v>
      </c>
      <c r="B9702" s="2" t="str">
        <f>IFERROR(__xludf.DUMMYFUNCTION("GOOGLETRANSLATE(A9702,""en"",""hi"")"),"रास्टर ग्राफिक्स संपादक सॉफ्टवेयर में रात की पहली")</f>
        <v>रास्टर ग्राफिक्स संपादक सॉफ्टवेयर में रात की पहली</v>
      </c>
    </row>
    <row r="9703">
      <c r="A9703" s="1" t="s">
        <v>9516</v>
      </c>
      <c r="B9703" s="2" t="str">
        <f>IFERROR(__xludf.DUMMYFUNCTION("GOOGLETRANSLATE(A9703,""en"",""hi"")"),"शहर के केंद्र में ट्राम")</f>
        <v>शहर के केंद्र में ट्राम</v>
      </c>
    </row>
    <row r="9704">
      <c r="A9704" s="1" t="s">
        <v>9517</v>
      </c>
      <c r="B9704" s="2" t="str">
        <f>IFERROR(__xludf.DUMMYFUNCTION("GOOGLETRANSLATE(A9704,""en"",""hi"")"),"मैंने पुराने लॉग और पेड़ स्टंप से इस ड्रम किट का निर्माण किया।")</f>
        <v>मैंने पुराने लॉग और पेड़ स्टंप से इस ड्रम किट का निर्माण किया।</v>
      </c>
    </row>
    <row r="9705">
      <c r="A9705" s="1" t="s">
        <v>9518</v>
      </c>
      <c r="B9705" s="2" t="str">
        <f>IFERROR(__xludf.DUMMYFUNCTION("GOOGLETRANSLATE(A9705,""en"",""hi"")"),"अभिनेता - एक सुंदर व्यक्ति, अंदर और बाहर।")</f>
        <v>अभिनेता - एक सुंदर व्यक्ति, अंदर और बाहर।</v>
      </c>
    </row>
    <row r="9706">
      <c r="A9706" s="1" t="s">
        <v>9519</v>
      </c>
      <c r="B9706" s="2" t="str">
        <f>IFERROR(__xludf.DUMMYFUNCTION("GOOGLETRANSLATE(A9706,""en"",""hi"")"),"शामिल चेहरा - प्लेट प्रशंसक आपके चश्मे को फॉगिंग से रोकता है")</f>
        <v>शामिल चेहरा - प्लेट प्रशंसक आपके चश्मे को फॉगिंग से रोकता है</v>
      </c>
    </row>
    <row r="9707">
      <c r="A9707" s="1" t="s">
        <v>9520</v>
      </c>
      <c r="B9707" s="2" t="str">
        <f>IFERROR(__xludf.DUMMYFUNCTION("GOOGLETRANSLATE(A9707,""en"",""hi"")"),"एक झुका हुआ विमान पर सांप")</f>
        <v>एक झुका हुआ विमान पर सांप</v>
      </c>
    </row>
    <row r="9708">
      <c r="A9708" s="1" t="s">
        <v>9521</v>
      </c>
      <c r="B9708" s="2" t="str">
        <f>IFERROR(__xludf.DUMMYFUNCTION("GOOGLETRANSLATE(A9708,""en"",""hi"")"),"बम्बलबी हवा में खसखस ​​फूल परागण।")</f>
        <v>बम्बलबी हवा में खसखस ​​फूल परागण।</v>
      </c>
    </row>
    <row r="9709">
      <c r="A9709" s="1" t="s">
        <v>9522</v>
      </c>
      <c r="B9709" s="2" t="str">
        <f>IFERROR(__xludf.DUMMYFUNCTION("GOOGLETRANSLATE(A9709,""en"",""hi"")"),"पॉप कलाकार एक बेचे गए संगीत कार्यक्रम में प्रदर्शन करता है")</f>
        <v>पॉप कलाकार एक बेचे गए संगीत कार्यक्रम में प्रदर्शन करता है</v>
      </c>
    </row>
    <row r="9710">
      <c r="A9710" s="1" t="s">
        <v>9523</v>
      </c>
      <c r="B9710" s="2" t="str">
        <f>IFERROR(__xludf.DUMMYFUNCTION("GOOGLETRANSLATE(A9710,""en"",""hi"")"),"बच्चों का नक्शा दुनिया का")</f>
        <v>बच्चों का नक्शा दुनिया का</v>
      </c>
    </row>
    <row r="9711">
      <c r="A9711" s="1" t="s">
        <v>9524</v>
      </c>
      <c r="B9711" s="2" t="str">
        <f>IFERROR(__xludf.DUMMYFUNCTION("GOOGLETRANSLATE(A9711,""en"",""hi"")"),"एक प्रशंसक अठारहवीं मेलेवे पर एक संकेत रखता है क्योंकि गोल्फर्स बनाते हैं")</f>
        <v>एक प्रशंसक अठारहवीं मेलेवे पर एक संकेत रखता है क्योंकि गोल्फर्स बनाते हैं</v>
      </c>
    </row>
    <row r="9712">
      <c r="A9712" s="1" t="s">
        <v>9525</v>
      </c>
      <c r="B9712" s="2" t="str">
        <f>IFERROR(__xludf.DUMMYFUNCTION("GOOGLETRANSLATE(A9712,""en"",""hi"")"),"एक ट्रैफिक लाइट के पीछे लोगो देखा जाता है।")</f>
        <v>एक ट्रैफिक लाइट के पीछे लोगो देखा जाता है।</v>
      </c>
    </row>
    <row r="9713">
      <c r="A9713" s="1" t="s">
        <v>9526</v>
      </c>
      <c r="B9713" s="2" t="str">
        <f>IFERROR(__xludf.DUMMYFUNCTION("GOOGLETRANSLATE(A9713,""en"",""hi"")"),"एक टीम को केवल कार्य को पूरा करने के लिए माना जाता है यदि यह प्रक्रिया में अपने किसी भी सदस्य के बिना अपने टावर को बनाने और विघटित करने में सक्षम है।")</f>
        <v>एक टीम को केवल कार्य को पूरा करने के लिए माना जाता है यदि यह प्रक्रिया में अपने किसी भी सदस्य के बिना अपने टावर को बनाने और विघटित करने में सक्षम है।</v>
      </c>
    </row>
    <row r="9714">
      <c r="A9714" s="1" t="s">
        <v>9527</v>
      </c>
      <c r="B9714" s="2" t="str">
        <f>IFERROR(__xludf.DUMMYFUNCTION("GOOGLETRANSLATE(A9714,""en"",""hi"")"),"एक अच्छी गर्मी के दिन में झाड़ियों, पत्थर के कदम, पेड़ और फूल लाल गुलाब के साथ गार्डन")</f>
        <v>एक अच्छी गर्मी के दिन में झाड़ियों, पत्थर के कदम, पेड़ और फूल लाल गुलाब के साथ गार्डन</v>
      </c>
    </row>
    <row r="9715">
      <c r="A9715" s="1" t="s">
        <v>9528</v>
      </c>
      <c r="B9715" s="2" t="str">
        <f>IFERROR(__xludf.DUMMYFUNCTION("GOOGLETRANSLATE(A9715,""en"",""hi"")"),"एक रोबोट का 3 डी सीजी प्रतिपादन")</f>
        <v>एक रोबोट का 3 डी सीजी प्रतिपादन</v>
      </c>
    </row>
    <row r="9716">
      <c r="A9716" s="1" t="s">
        <v>9529</v>
      </c>
      <c r="B9716" s="2" t="str">
        <f>IFERROR(__xludf.DUMMYFUNCTION("GOOGLETRANSLATE(A9716,""en"",""hi"")"),"चाय के कमरे और बगीचे ने ग्रामीणों का मनोरंजन किया है, लेकिन अगले महीने से पहले एक खरीदार नहीं पाया जाता है जब तक कि एक खरीदार नहीं मिलता है")</f>
        <v>चाय के कमरे और बगीचे ने ग्रामीणों का मनोरंजन किया है, लेकिन अगले महीने से पहले एक खरीदार नहीं पाया जाता है जब तक कि एक खरीदार नहीं मिलता है</v>
      </c>
    </row>
    <row r="9717">
      <c r="A9717" s="1" t="s">
        <v>9530</v>
      </c>
      <c r="B9717" s="2" t="str">
        <f>IFERROR(__xludf.DUMMYFUNCTION("GOOGLETRANSLATE(A9717,""en"",""hi"")"),"नदी के ऊपर उच्च जल स्तर।")</f>
        <v>नदी के ऊपर उच्च जल स्तर।</v>
      </c>
    </row>
    <row r="9718">
      <c r="A9718" s="1" t="s">
        <v>9531</v>
      </c>
      <c r="B9718" s="2" t="str">
        <f>IFERROR(__xludf.DUMMYFUNCTION("GOOGLETRANSLATE(A9718,""en"",""hi"")"),"अभिनेता ने फिल्म से एक दृश्य में एक बंदूक को इंगित किया")</f>
        <v>अभिनेता ने फिल्म से एक दृश्य में एक बंदूक को इंगित किया</v>
      </c>
    </row>
    <row r="9719">
      <c r="A9719" s="1" t="s">
        <v>9532</v>
      </c>
      <c r="B9719" s="2" t="str">
        <f>IFERROR(__xludf.DUMMYFUNCTION("GOOGLETRANSLATE(A9719,""en"",""hi"")"),"झील से सर्दियों में नाव")</f>
        <v>झील से सर्दियों में नाव</v>
      </c>
    </row>
    <row r="9720">
      <c r="A9720" s="1" t="s">
        <v>9533</v>
      </c>
      <c r="B9720" s="2" t="str">
        <f>IFERROR(__xludf.DUMMYFUNCTION("GOOGLETRANSLATE(A9720,""en"",""hi"")"),"मूवी मनी का पोस्टर")</f>
        <v>मूवी मनी का पोस्टर</v>
      </c>
    </row>
    <row r="9721">
      <c r="A9721" s="1" t="s">
        <v>9534</v>
      </c>
      <c r="B9721" s="2" t="str">
        <f>IFERROR(__xludf.DUMMYFUNCTION("GOOGLETRANSLATE(A9721,""en"",""hi"")"),"बूढ़े आदमी द्वारा सड़क पर चलने वाले लोग")</f>
        <v>बूढ़े आदमी द्वारा सड़क पर चलने वाले लोग</v>
      </c>
    </row>
    <row r="9722">
      <c r="A9722" s="1" t="s">
        <v>9535</v>
      </c>
      <c r="B9722" s="2" t="str">
        <f>IFERROR(__xludf.DUMMYFUNCTION("GOOGLETRANSLATE(A9722,""en"",""hi"")"),"वाहनों को एक सड़क के साथ समर्थित किया गया क्योंकि उन्हें पूरी तरह बाढ़ वाले कैरिजवे का सामना करना पड़ता है क्योंकि लोग नरसंहार के माध्यम से अपना रास्ता बनाते समय बाधाओं के करीब रहते हैं")</f>
        <v>वाहनों को एक सड़क के साथ समर्थित किया गया क्योंकि उन्हें पूरी तरह बाढ़ वाले कैरिजवे का सामना करना पड़ता है क्योंकि लोग नरसंहार के माध्यम से अपना रास्ता बनाते समय बाधाओं के करीब रहते हैं</v>
      </c>
    </row>
    <row r="9723">
      <c r="A9723" s="1" t="s">
        <v>9536</v>
      </c>
      <c r="B9723" s="2" t="str">
        <f>IFERROR(__xludf.DUMMYFUNCTION("GOOGLETRANSLATE(A9723,""en"",""hi"")"),"पारिवारिक पुनर्मिलन - मैंने इस केक को एक परिवार के पुनर्मिलन के लिए बनाया।")</f>
        <v>पारिवारिक पुनर्मिलन - मैंने इस केक को एक परिवार के पुनर्मिलन के लिए बनाया।</v>
      </c>
    </row>
    <row r="9724">
      <c r="A9724" s="1" t="s">
        <v>9537</v>
      </c>
      <c r="B9724" s="2" t="str">
        <f>IFERROR(__xludf.DUMMYFUNCTION("GOOGLETRANSLATE(A9724,""en"",""hi"")"),"दुल्हन और दूल्हे संग्रहालय के अंदर गाँठ बांधें")</f>
        <v>दुल्हन और दूल्हे संग्रहालय के अंदर गाँठ बांधें</v>
      </c>
    </row>
    <row r="9725">
      <c r="A9725" s="1" t="s">
        <v>9538</v>
      </c>
      <c r="B9725" s="2" t="str">
        <f>IFERROR(__xludf.DUMMYFUNCTION("GOOGLETRANSLATE(A9725,""en"",""hi"")"),"कैमरे की ओर चलने वाला सिर")</f>
        <v>कैमरे की ओर चलने वाला सिर</v>
      </c>
    </row>
    <row r="9726">
      <c r="A9726" s="1" t="s">
        <v>9539</v>
      </c>
      <c r="B9726" s="2" t="str">
        <f>IFERROR(__xludf.DUMMYFUNCTION("GOOGLETRANSLATE(A9726,""en"",""hi"")"),"खिड़की पर फर्न - पोस्टर")</f>
        <v>खिड़की पर फर्न - पोस्टर</v>
      </c>
    </row>
    <row r="9727">
      <c r="A9727" s="1" t="s">
        <v>9540</v>
      </c>
      <c r="B9727" s="2" t="str">
        <f>IFERROR(__xludf.DUMMYFUNCTION("GOOGLETRANSLATE(A9727,""en"",""hi"")"),"कपड़े पर सार जातीय ikat पैटर्न पृष्ठभूमि पारंपरिक पैटर्न")</f>
        <v>कपड़े पर सार जातीय ikat पैटर्न पृष्ठभूमि पारंपरिक पैटर्न</v>
      </c>
    </row>
    <row r="9728">
      <c r="A9728" s="1" t="s">
        <v>9541</v>
      </c>
      <c r="B9728" s="2" t="str">
        <f>IFERROR(__xludf.DUMMYFUNCTION("GOOGLETRANSLATE(A9728,""en"",""hi"")"),"एक कुत्ते के साथ एक साइकिल पर एक जवान लड़की")</f>
        <v>एक कुत्ते के साथ एक साइकिल पर एक जवान लड़की</v>
      </c>
    </row>
    <row r="9729">
      <c r="A9729" s="1" t="s">
        <v>9542</v>
      </c>
      <c r="B9729" s="2" t="str">
        <f>IFERROR(__xludf.DUMMYFUNCTION("GOOGLETRANSLATE(A9729,""en"",""hi"")"),"राजनेता एक समारोह में राष्ट्रपति चुनाव के आधिकारिक तौर पर विजेता घोषित करने वाले प्रमाण पत्र प्राप्त करने के बाद एक भाषण प्रदान करता है।")</f>
        <v>राजनेता एक समारोह में राष्ट्रपति चुनाव के आधिकारिक तौर पर विजेता घोषित करने वाले प्रमाण पत्र प्राप्त करने के बाद एक भाषण प्रदान करता है।</v>
      </c>
    </row>
    <row r="9730">
      <c r="A9730" s="1" t="s">
        <v>9543</v>
      </c>
      <c r="B9730" s="2" t="str">
        <f>IFERROR(__xludf.DUMMYFUNCTION("GOOGLETRANSLATE(A9730,""en"",""hi"")"),"व्यक्ति स्कूल के बच्चों के साथ बोलता है")</f>
        <v>व्यक्ति स्कूल के बच्चों के साथ बोलता है</v>
      </c>
    </row>
    <row r="9731">
      <c r="A9731" s="1" t="s">
        <v>9544</v>
      </c>
      <c r="B9731" s="2" t="str">
        <f>IFERROR(__xludf.DUMMYFUNCTION("GOOGLETRANSLATE(A9731,""en"",""hi"")"),"लाल में लेडी - इस स्लिंकी नंबर को उठाया")</f>
        <v>लाल में लेडी - इस स्लिंकी नंबर को उठाया</v>
      </c>
    </row>
    <row r="9732">
      <c r="A9732" s="1" t="s">
        <v>9545</v>
      </c>
      <c r="B9732" s="2" t="str">
        <f>IFERROR(__xludf.DUMMYFUNCTION("GOOGLETRANSLATE(A9732,""en"",""hi"")"),"दुनिया का प्रतीक एक चित्रण")</f>
        <v>दुनिया का प्रतीक एक चित्रण</v>
      </c>
    </row>
    <row r="9733">
      <c r="A9733" s="1" t="s">
        <v>9546</v>
      </c>
      <c r="B9733" s="2" t="str">
        <f>IFERROR(__xludf.DUMMYFUNCTION("GOOGLETRANSLATE(A9733,""en"",""hi"")"),"एक बर्फ के तूफान के बाद हटाना")</f>
        <v>एक बर्फ के तूफान के बाद हटाना</v>
      </c>
    </row>
    <row r="9734">
      <c r="A9734" s="1" t="s">
        <v>9257</v>
      </c>
      <c r="B9734" s="2" t="str">
        <f>IFERROR(__xludf.DUMMYFUNCTION("GOOGLETRANSLATE(A9734,""en"",""hi"")"),"एक प्रशिक्षण सत्र के दौरान एथलीट।")</f>
        <v>एक प्रशिक्षण सत्र के दौरान एथलीट।</v>
      </c>
    </row>
    <row r="9735">
      <c r="A9735" s="1" t="s">
        <v>9547</v>
      </c>
      <c r="B9735" s="2" t="str">
        <f>IFERROR(__xludf.DUMMYFUNCTION("GOOGLETRANSLATE(A9735,""en"",""hi"")"),"एक धारीदार पृष्ठभूमि पर पाठ के साथ अलग बिक्री लेबल")</f>
        <v>एक धारीदार पृष्ठभूमि पर पाठ के साथ अलग बिक्री लेबल</v>
      </c>
    </row>
    <row r="9736">
      <c r="A9736" s="1" t="s">
        <v>9548</v>
      </c>
      <c r="B9736" s="2" t="str">
        <f>IFERROR(__xludf.DUMMYFUNCTION("GOOGLETRANSLATE(A9736,""en"",""hi"")"),"खेल टीम के खिलाफ एक खेल के दौरान बेसबॉल खिलाड़ी पिच।")</f>
        <v>खेल टीम के खिलाफ एक खेल के दौरान बेसबॉल खिलाड़ी पिच।</v>
      </c>
    </row>
    <row r="9737">
      <c r="A9737" s="1" t="s">
        <v>9549</v>
      </c>
      <c r="B9737" s="2" t="str">
        <f>IFERROR(__xludf.DUMMYFUNCTION("GOOGLETRANSLATE(A9737,""en"",""hi"")"),"छोटे पिल्ले जो आपके छोटे घर के लिए सही फिट हैं")</f>
        <v>छोटे पिल्ले जो आपके छोटे घर के लिए सही फिट हैं</v>
      </c>
    </row>
    <row r="9738">
      <c r="A9738" s="1" t="s">
        <v>9550</v>
      </c>
      <c r="B9738" s="2" t="str">
        <f>IFERROR(__xludf.DUMMYFUNCTION("GOOGLETRANSLATE(A9738,""en"",""hi"")"),"चाल यह पता लगा रही है कि उन स्वस्थ खाद्य पदार्थ क्या हैं और उनमें से कितना खाने के लिए।")</f>
        <v>चाल यह पता लगा रही है कि उन स्वस्थ खाद्य पदार्थ क्या हैं और उनमें से कितना खाने के लिए।</v>
      </c>
    </row>
    <row r="9739">
      <c r="A9739" s="1" t="s">
        <v>9551</v>
      </c>
      <c r="B9739" s="2" t="str">
        <f>IFERROR(__xludf.DUMMYFUNCTION("GOOGLETRANSLATE(A9739,""en"",""hi"")"),"पर्यटक आकर्षण कायाकिंग या कैनोइंग और एक समुद्र तट के साथ-साथ लोगों के एक छोटे समूह को दर्शाता है")</f>
        <v>पर्यटक आकर्षण कायाकिंग या कैनोइंग और एक समुद्र तट के साथ-साथ लोगों के एक छोटे समूह को दर्शाता है</v>
      </c>
    </row>
    <row r="9740">
      <c r="A9740" s="1" t="s">
        <v>9552</v>
      </c>
      <c r="B9740" s="2" t="str">
        <f>IFERROR(__xludf.DUMMYFUNCTION("GOOGLETRANSLATE(A9740,""en"",""hi"")"),"एक मोनोक्रोम कार्टून चरित्र के वेक्टर चित्रण: एक स्ट्रिंग से बंधे बैंकनोट के बाद व्यवसायी का पीछा करते हुए।")</f>
        <v>एक मोनोक्रोम कार्टून चरित्र के वेक्टर चित्रण: एक स्ट्रिंग से बंधे बैंकनोट के बाद व्यवसायी का पीछा करते हुए।</v>
      </c>
    </row>
    <row r="9741">
      <c r="A9741" s="1" t="s">
        <v>9553</v>
      </c>
      <c r="B9741" s="2" t="str">
        <f>IFERROR(__xludf.DUMMYFUNCTION("GOOGLETRANSLATE(A9741,""en"",""hi"")"),"व्यक्ति व्यक्तिगत रूप से गुरुवार के खेल के दौरान एक पिच प्रदान करता है।")</f>
        <v>व्यक्ति व्यक्तिगत रूप से गुरुवार के खेल के दौरान एक पिच प्रदान करता है।</v>
      </c>
    </row>
    <row r="9742">
      <c r="A9742" s="1" t="s">
        <v>9554</v>
      </c>
      <c r="B9742" s="2" t="str">
        <f>IFERROR(__xludf.DUMMYFUNCTION("GOOGLETRANSLATE(A9742,""en"",""hi"")"),"चित्रण में गियर: वेक्टर कला")</f>
        <v>चित्रण में गियर: वेक्टर कला</v>
      </c>
    </row>
    <row r="9743">
      <c r="A9743" s="1" t="s">
        <v>9555</v>
      </c>
      <c r="B9743" s="2" t="str">
        <f>IFERROR(__xludf.DUMMYFUNCTION("GOOGLETRANSLATE(A9743,""en"",""hi"")"),"फुटबॉल खेल में उत्साहित व्यक्ति।")</f>
        <v>फुटबॉल खेल में उत्साहित व्यक्ति।</v>
      </c>
    </row>
    <row r="9744">
      <c r="A9744" s="1" t="s">
        <v>9556</v>
      </c>
      <c r="B9744" s="2" t="str">
        <f>IFERROR(__xludf.DUMMYFUNCTION("GOOGLETRANSLATE(A9744,""en"",""hi"")"),"उसने डंडेलियन पर उड़ा दिया और आकाश के साथ चलने वाले बीजों के साथ तैरना शुरू कर दिया क्योंकि वे आसमान को घुमाए।")</f>
        <v>उसने डंडेलियन पर उड़ा दिया और आकाश के साथ चलने वाले बीजों के साथ तैरना शुरू कर दिया क्योंकि वे आसमान को घुमाए।</v>
      </c>
    </row>
    <row r="9745">
      <c r="A9745" s="1" t="s">
        <v>9557</v>
      </c>
      <c r="B9745" s="2" t="str">
        <f>IFERROR(__xludf.DUMMYFUNCTION("GOOGLETRANSLATE(A9745,""en"",""hi"")"),"पानी के साथ क्रेन के नीचे साबुन के साथ हाथ धोना")</f>
        <v>पानी के साथ क्रेन के नीचे साबुन के साथ हाथ धोना</v>
      </c>
    </row>
    <row r="9746">
      <c r="A9746" s="1" t="s">
        <v>9558</v>
      </c>
      <c r="B9746" s="2" t="str">
        <f>IFERROR(__xludf.DUMMYFUNCTION("GOOGLETRANSLATE(A9746,""en"",""hi"")"),"एक उष्णकटिबंधीय समुद्र तट पर एक हथौड़ा में आराम करो")</f>
        <v>एक उष्णकटिबंधीय समुद्र तट पर एक हथौड़ा में आराम करो</v>
      </c>
    </row>
    <row r="9747">
      <c r="A9747" s="1" t="s">
        <v>9559</v>
      </c>
      <c r="B9747" s="2" t="str">
        <f>IFERROR(__xludf.DUMMYFUNCTION("GOOGLETRANSLATE(A9747,""en"",""hi"")"),"क्या आप जानते थे कि फर्श मैट रहे हैं?")</f>
        <v>क्या आप जानते थे कि फर्श मैट रहे हैं?</v>
      </c>
    </row>
    <row r="9748">
      <c r="A9748" s="1" t="s">
        <v>9560</v>
      </c>
      <c r="B9748" s="2" t="str">
        <f>IFERROR(__xludf.DUMMYFUNCTION("GOOGLETRANSLATE(A9748,""en"",""hi"")"),"मजेदार कारें")</f>
        <v>मजेदार कारें</v>
      </c>
    </row>
    <row r="9749">
      <c r="A9749" s="1" t="s">
        <v>9561</v>
      </c>
      <c r="B9749" s="2" t="str">
        <f>IFERROR(__xludf.DUMMYFUNCTION("GOOGLETRANSLATE(A9749,""en"",""hi"")"),"गर्मियों में अधिक ओवरसाइज़्ड परतें और बोल्डर पैटर्न सड़क पर अपना रास्ता बनाते हैं।")</f>
        <v>गर्मियों में अधिक ओवरसाइज़्ड परतें और बोल्डर पैटर्न सड़क पर अपना रास्ता बनाते हैं।</v>
      </c>
    </row>
    <row r="9750">
      <c r="A9750" s="1" t="s">
        <v>9562</v>
      </c>
      <c r="B9750" s="2" t="str">
        <f>IFERROR(__xludf.DUMMYFUNCTION("GOOGLETRANSLATE(A9750,""en"",""hi"")"),"बंद - फूलों के ऊपर एक मधुमक्खी के ऊपर")</f>
        <v>बंद - फूलों के ऊपर एक मधुमक्खी के ऊपर</v>
      </c>
    </row>
    <row r="9751">
      <c r="A9751" s="1" t="s">
        <v>9563</v>
      </c>
      <c r="B9751" s="2" t="str">
        <f>IFERROR(__xludf.DUMMYFUNCTION("GOOGLETRANSLATE(A9751,""en"",""hi"")"),"आग पर आधी धरती, दूर से देखा।")</f>
        <v>आग पर आधी धरती, दूर से देखा।</v>
      </c>
    </row>
    <row r="9752">
      <c r="A9752" s="1" t="s">
        <v>9564</v>
      </c>
      <c r="B9752" s="2" t="str">
        <f>IFERROR(__xludf.DUMMYFUNCTION("GOOGLETRANSLATE(A9752,""en"",""hi"")"),"चलो दुनिया भर में यात्रा करते हैं।")</f>
        <v>चलो दुनिया भर में यात्रा करते हैं।</v>
      </c>
    </row>
    <row r="9753">
      <c r="A9753" s="1" t="s">
        <v>9565</v>
      </c>
      <c r="B9753" s="2" t="str">
        <f>IFERROR(__xludf.DUMMYFUNCTION("GOOGLETRANSLATE(A9753,""en"",""hi"")"),"यह एक बंदर जन्मदिन का केक था जिसे मैंने किया था।")</f>
        <v>यह एक बंदर जन्मदिन का केक था जिसे मैंने किया था।</v>
      </c>
    </row>
    <row r="9754">
      <c r="A9754" s="1" t="s">
        <v>9566</v>
      </c>
      <c r="B9754" s="2" t="str">
        <f>IFERROR(__xludf.DUMMYFUNCTION("GOOGLETRANSLATE(A9754,""en"",""hi"")"),"पैलेस पृष्ठभूमि में है।")</f>
        <v>पैलेस पृष्ठभूमि में है।</v>
      </c>
    </row>
    <row r="9755">
      <c r="A9755" s="1" t="s">
        <v>9567</v>
      </c>
      <c r="B9755" s="2" t="str">
        <f>IFERROR(__xludf.DUMMYFUNCTION("GOOGLETRANSLATE(A9755,""en"",""hi"")"),"व्यक्ति सिर्फ पिकनिक टेबल पर उतर रहा है, घुटनों के साथ घुटने और हथियारों के साथ")</f>
        <v>व्यक्ति सिर्फ पिकनिक टेबल पर उतर रहा है, घुटनों के साथ घुटने और हथियारों के साथ</v>
      </c>
    </row>
    <row r="9756">
      <c r="A9756" s="1" t="s">
        <v>9568</v>
      </c>
      <c r="B9756" s="2" t="str">
        <f>IFERROR(__xludf.DUMMYFUNCTION("GOOGLETRANSLATE(A9756,""en"",""hi"")"),"लुकआउट के सामने लोग।")</f>
        <v>लुकआउट के सामने लोग।</v>
      </c>
    </row>
    <row r="9757">
      <c r="A9757" s="1" t="s">
        <v>9569</v>
      </c>
      <c r="B9757" s="2" t="str">
        <f>IFERROR(__xludf.DUMMYFUNCTION("GOOGLETRANSLATE(A9757,""en"",""hi"")"),"मृत घटना के दिन के लिए फूल और चित्रित चेहरे के साथ टोपी में युवा महिला")</f>
        <v>मृत घटना के दिन के लिए फूल और चित्रित चेहरे के साथ टोपी में युवा महिला</v>
      </c>
    </row>
    <row r="9758">
      <c r="A9758" s="1" t="s">
        <v>9570</v>
      </c>
      <c r="B9758" s="2" t="str">
        <f>IFERROR(__xludf.DUMMYFUNCTION("GOOGLETRANSLATE(A9758,""en"",""hi"")"),"क्या आप अपने घर में एक और बिल्ली ला रहे हैं? यहां कुछ चीजें हैं जो आप रास्ते में उनकी मदद करने के लिए कर सकते हैं।")</f>
        <v>क्या आप अपने घर में एक और बिल्ली ला रहे हैं? यहां कुछ चीजें हैं जो आप रास्ते में उनकी मदद करने के लिए कर सकते हैं।</v>
      </c>
    </row>
    <row r="9759">
      <c r="A9759" s="1" t="s">
        <v>9571</v>
      </c>
      <c r="B9759" s="2" t="str">
        <f>IFERROR(__xludf.DUMMYFUNCTION("GOOGLETRANSLATE(A9759,""en"",""hi"")"),"रिबन के साथ महीने का बैज")</f>
        <v>रिबन के साथ महीने का बैज</v>
      </c>
    </row>
    <row r="9760">
      <c r="A9760" s="1" t="s">
        <v>9572</v>
      </c>
      <c r="B9760" s="2" t="str">
        <f>IFERROR(__xludf.DUMMYFUNCTION("GOOGLETRANSLATE(A9760,""en"",""hi"")"),"एक महिला के हाथ में डॉलर के बिलों की गिनती आदमी के हाथों से नकदी का भुगतान करना")</f>
        <v>एक महिला के हाथ में डॉलर के बिलों की गिनती आदमी के हाथों से नकदी का भुगतान करना</v>
      </c>
    </row>
    <row r="9761">
      <c r="A9761" s="1" t="s">
        <v>9573</v>
      </c>
      <c r="B9761" s="2" t="str">
        <f>IFERROR(__xludf.DUMMYFUNCTION("GOOGLETRANSLATE(A9761,""en"",""hi"")"),"सुपरमॉडल ने अपने बालों को पुरस्कार के लिए एक ठाठ मुड़ बुन में खींच लिया।")</f>
        <v>सुपरमॉडल ने अपने बालों को पुरस्कार के लिए एक ठाठ मुड़ बुन में खींच लिया।</v>
      </c>
    </row>
    <row r="9762">
      <c r="A9762" s="1" t="s">
        <v>9574</v>
      </c>
      <c r="B9762" s="2" t="str">
        <f>IFERROR(__xludf.DUMMYFUNCTION("GOOGLETRANSLATE(A9762,""en"",""hi"")"),"सफेद पृष्ठभूमि पर अलग-अलग एमेथिस्ट के साथ रजत बालियां")</f>
        <v>सफेद पृष्ठभूमि पर अलग-अलग एमेथिस्ट के साथ रजत बालियां</v>
      </c>
    </row>
    <row r="9763">
      <c r="A9763" s="1" t="s">
        <v>9575</v>
      </c>
      <c r="B9763" s="2" t="str">
        <f>IFERROR(__xludf.DUMMYFUNCTION("GOOGLETRANSLATE(A9763,""en"",""hi"")"),"यह अब हमारे पास ड्राइववे के लिए शानदार होगा।")</f>
        <v>यह अब हमारे पास ड्राइववे के लिए शानदार होगा।</v>
      </c>
    </row>
    <row r="9764">
      <c r="A9764" s="1" t="s">
        <v>9576</v>
      </c>
      <c r="B9764" s="2" t="str">
        <f>IFERROR(__xludf.DUMMYFUNCTION("GOOGLETRANSLATE(A9764,""en"",""hi"")"),"मुझे लगता है कि एक गैस स्टेशन खोजने की कोशिश के बाद मुझे गलती से इस पिछली सड़क पर डाला गया था।")</f>
        <v>मुझे लगता है कि एक गैस स्टेशन खोजने की कोशिश के बाद मुझे गलती से इस पिछली सड़क पर डाला गया था।</v>
      </c>
    </row>
    <row r="9765">
      <c r="A9765" s="1" t="s">
        <v>9577</v>
      </c>
      <c r="B9765" s="2" t="str">
        <f>IFERROR(__xludf.DUMMYFUNCTION("GOOGLETRANSLATE(A9765,""en"",""hi"")"),"स्कोर वर्ष और 10, मुझे याद आ सकता है जब।")</f>
        <v>स्कोर वर्ष और 10, मुझे याद आ सकता है जब।</v>
      </c>
    </row>
    <row r="9766">
      <c r="A9766" s="1" t="s">
        <v>9578</v>
      </c>
      <c r="B9766" s="2" t="str">
        <f>IFERROR(__xludf.DUMMYFUNCTION("GOOGLETRANSLATE(A9766,""en"",""hi"")"),"प्रकृति में एक पेड़ की शाखा पर जैविक प्रजाति")</f>
        <v>प्रकृति में एक पेड़ की शाखा पर जैविक प्रजाति</v>
      </c>
    </row>
    <row r="9767">
      <c r="A9767" s="1" t="s">
        <v>9579</v>
      </c>
      <c r="B9767" s="2" t="str">
        <f>IFERROR(__xludf.DUMMYFUNCTION("GOOGLETRANSLATE(A9767,""en"",""hi"")"),"हेलोवीन डरावनी कद्दू वेक्टर निर्बाध पैटर्न का सामना करता है।")</f>
        <v>हेलोवीन डरावनी कद्दू वेक्टर निर्बाध पैटर्न का सामना करता है।</v>
      </c>
    </row>
    <row r="9768">
      <c r="A9768" s="1" t="s">
        <v>9580</v>
      </c>
      <c r="B9768" s="2" t="str">
        <f>IFERROR(__xludf.DUMMYFUNCTION("GOOGLETRANSLATE(A9768,""en"",""hi"")"),"एक झील के किनारे पर लकड़ी की बेंच")</f>
        <v>एक झील के किनारे पर लकड़ी की बेंच</v>
      </c>
    </row>
    <row r="9769">
      <c r="A9769" s="1" t="s">
        <v>9581</v>
      </c>
      <c r="B9769" s="2" t="str">
        <f>IFERROR(__xludf.DUMMYFUNCTION("GOOGLETRANSLATE(A9769,""en"",""hi"")"),"बातचीत में फैशन के दौरान चर्चा में उपन्यासकार और संगठन नेता।")</f>
        <v>बातचीत में फैशन के दौरान चर्चा में उपन्यासकार और संगठन नेता।</v>
      </c>
    </row>
    <row r="9770">
      <c r="A9770" s="1" t="s">
        <v>9582</v>
      </c>
      <c r="B9770" s="2" t="str">
        <f>IFERROR(__xludf.DUMMYFUNCTION("GOOGLETRANSLATE(A9770,""en"",""hi"")"),"एक कुर्सी के बगल में एक हंसी वाली महिला")</f>
        <v>एक कुर्सी के बगल में एक हंसी वाली महिला</v>
      </c>
    </row>
    <row r="9771">
      <c r="A9771" s="1" t="s">
        <v>9583</v>
      </c>
      <c r="B9771" s="2" t="str">
        <f>IFERROR(__xludf.DUMMYFUNCTION("GOOGLETRANSLATE(A9771,""en"",""hi"")"),"गाला स्क्रीनिंग - रेड कार्पेट आगमन")</f>
        <v>गाला स्क्रीनिंग - रेड कार्पेट आगमन</v>
      </c>
    </row>
    <row r="9772">
      <c r="A9772" s="1" t="s">
        <v>9584</v>
      </c>
      <c r="B9772" s="2" t="str">
        <f>IFERROR(__xludf.DUMMYFUNCTION("GOOGLETRANSLATE(A9772,""en"",""hi"")"),"लोनली खाली खिंचाव पर एक लहर टूट जाती है")</f>
        <v>लोनली खाली खिंचाव पर एक लहर टूट जाती है</v>
      </c>
    </row>
    <row r="9773">
      <c r="A9773" s="1" t="s">
        <v>9585</v>
      </c>
      <c r="B9773" s="2" t="str">
        <f>IFERROR(__xludf.DUMMYFUNCTION("GOOGLETRANSLATE(A9773,""en"",""hi"")"),"अभिनेता खेल में खेल टीम में भाग लेता है।")</f>
        <v>अभिनेता खेल में खेल टीम में भाग लेता है।</v>
      </c>
    </row>
    <row r="9774">
      <c r="A9774" s="1" t="s">
        <v>9586</v>
      </c>
      <c r="B9774" s="2" t="str">
        <f>IFERROR(__xludf.DUMMYFUNCTION("GOOGLETRANSLATE(A9774,""en"",""hi"")"),"पहाड़ी पर आर्क से सूर्योदय दृश्य")</f>
        <v>पहाड़ी पर आर्क से सूर्योदय दृश्य</v>
      </c>
    </row>
    <row r="9775">
      <c r="A9775" s="1" t="s">
        <v>9587</v>
      </c>
      <c r="B9775" s="2" t="str">
        <f>IFERROR(__xludf.DUMMYFUNCTION("GOOGLETRANSLATE(A9775,""en"",""hi"")"),"खिलाड़ी फुटबॉल टीम के खिलाफ एक राउंड ऑफ 32 जीत हासिल करते हैं।")</f>
        <v>खिलाड़ी फुटबॉल टीम के खिलाफ एक राउंड ऑफ 32 जीत हासिल करते हैं।</v>
      </c>
    </row>
    <row r="9776">
      <c r="A9776" s="1" t="s">
        <v>9588</v>
      </c>
      <c r="B9776" s="2" t="str">
        <f>IFERROR(__xludf.DUMMYFUNCTION("GOOGLETRANSLATE(A9776,""en"",""hi"")"),"वेडिंग फोटोग्राफर में कोच हाउस")</f>
        <v>वेडिंग फोटोग्राफर में कोच हाउस</v>
      </c>
    </row>
    <row r="9777">
      <c r="A9777" s="1" t="s">
        <v>9589</v>
      </c>
      <c r="B9777" s="2" t="str">
        <f>IFERROR(__xludf.DUMMYFUNCTION("GOOGLETRANSLATE(A9777,""en"",""hi"")"),"कलाकार फुटबॉल टीम के खिलाफ रविवार के खेल के लिए नई वर्दी की शुरुआत करेगा।")</f>
        <v>कलाकार फुटबॉल टीम के खिलाफ रविवार के खेल के लिए नई वर्दी की शुरुआत करेगा।</v>
      </c>
    </row>
    <row r="9778">
      <c r="A9778" s="1" t="s">
        <v>9590</v>
      </c>
      <c r="B9778" s="2" t="str">
        <f>IFERROR(__xludf.DUMMYFUNCTION("GOOGLETRANSLATE(A9778,""en"",""hi"")"),"वायलिनिस्ट के हाथ, विश्व प्रसिद्ध वायलिनिस्ट।")</f>
        <v>वायलिनिस्ट के हाथ, विश्व प्रसिद्ध वायलिनिस्ट।</v>
      </c>
    </row>
    <row r="9779">
      <c r="A9779" s="1" t="s">
        <v>9591</v>
      </c>
      <c r="B9779" s="2" t="str">
        <f>IFERROR(__xludf.DUMMYFUNCTION("GOOGLETRANSLATE(A9779,""en"",""hi"")"),"यह नवीनीकृत घर नीलामी में $ 5.35 मिलियन के लिए बेचा गया।")</f>
        <v>यह नवीनीकृत घर नीलामी में $ 5.35 मिलियन के लिए बेचा गया।</v>
      </c>
    </row>
    <row r="9780">
      <c r="A9780" s="1" t="s">
        <v>9592</v>
      </c>
      <c r="B9780" s="2" t="str">
        <f>IFERROR(__xludf.DUMMYFUNCTION("GOOGLETRANSLATE(A9780,""en"",""hi"")"),"अगर हम इसे एक प्रकाश में बदल देते हैं ... हम आंगन पर बाहर एक छोटा पक्षी पिंजरे लटका सकते हैं")</f>
        <v>अगर हम इसे एक प्रकाश में बदल देते हैं ... हम आंगन पर बाहर एक छोटा पक्षी पिंजरे लटका सकते हैं</v>
      </c>
    </row>
    <row r="9781">
      <c r="A9781" s="1" t="s">
        <v>9593</v>
      </c>
      <c r="B9781" s="2" t="str">
        <f>IFERROR(__xludf.DUMMYFUNCTION("GOOGLETRANSLATE(A9781,""en"",""hi"")"),"हवा में एक नीली आँखों की लड़की का चित्र।")</f>
        <v>हवा में एक नीली आँखों की लड़की का चित्र।</v>
      </c>
    </row>
    <row r="9782">
      <c r="A9782" s="1" t="s">
        <v>9594</v>
      </c>
      <c r="B9782" s="2" t="str">
        <f>IFERROR(__xludf.DUMMYFUNCTION("GOOGLETRANSLATE(A9782,""en"",""hi"")"),"वेब और मोबाइल minimalistic फ्लैट डिजाइन के लिए वैश्विक पतली रेखा आइकन के साथ व्यापारी।")</f>
        <v>वेब और मोबाइल minimalistic फ्लैट डिजाइन के लिए वैश्विक पतली रेखा आइकन के साथ व्यापारी।</v>
      </c>
    </row>
    <row r="9783">
      <c r="A9783" s="1" t="s">
        <v>9595</v>
      </c>
      <c r="B9783" s="2" t="str">
        <f>IFERROR(__xludf.DUMMYFUNCTION("GOOGLETRANSLATE(A9783,""en"",""hi"")"),"रात के आकाश में नए साल की पूर्व संध्या पायरोटेक्निक डिस्प्ले विस्फोट पर आतिशबाजी")</f>
        <v>रात के आकाश में नए साल की पूर्व संध्या पायरोटेक्निक डिस्प्ले विस्फोट पर आतिशबाजी</v>
      </c>
    </row>
    <row r="9784">
      <c r="A9784" s="1" t="s">
        <v>9596</v>
      </c>
      <c r="B9784" s="2" t="str">
        <f>IFERROR(__xludf.DUMMYFUNCTION("GOOGLETRANSLATE(A9784,""en"",""hi"")"),"$ 63 पोशाक वाले व्यक्ति")</f>
        <v>$ 63 पोशाक वाले व्यक्ति</v>
      </c>
    </row>
    <row r="9785">
      <c r="A9785" s="1" t="s">
        <v>9597</v>
      </c>
      <c r="B9785" s="2" t="str">
        <f>IFERROR(__xludf.DUMMYFUNCTION("GOOGLETRANSLATE(A9785,""en"",""hi"")"),"दुल्हन की पोशाक की माँ")</f>
        <v>दुल्हन की पोशाक की माँ</v>
      </c>
    </row>
    <row r="9786">
      <c r="A9786" s="1" t="s">
        <v>9598</v>
      </c>
      <c r="B9786" s="2" t="str">
        <f>IFERROR(__xludf.DUMMYFUNCTION("GOOGLETRANSLATE(A9786,""en"",""hi"")"),"स्वर्ण के मुख्य रूप से 19 वीं शताब्दी के क्रॉस का संग्रह युक्त डिस्प्ले केस का क्लोज-अप व्यू")</f>
        <v>स्वर्ण के मुख्य रूप से 19 वीं शताब्दी के क्रॉस का संग्रह युक्त डिस्प्ले केस का क्लोज-अप व्यू</v>
      </c>
    </row>
    <row r="9787">
      <c r="A9787" s="1" t="s">
        <v>9599</v>
      </c>
      <c r="B9787" s="2" t="str">
        <f>IFERROR(__xludf.DUMMYFUNCTION("GOOGLETRANSLATE(A9787,""en"",""hi"")"),"चलाने के लिए तैयार: गायक दोस्तों के एक बड़े समूह से जुड़ गए क्योंकि वे एक अच्छी जगह खोजने के लिए बाहर निकल गए")</f>
        <v>चलाने के लिए तैयार: गायक दोस्तों के एक बड़े समूह से जुड़ गए क्योंकि वे एक अच्छी जगह खोजने के लिए बाहर निकल गए</v>
      </c>
    </row>
    <row r="9788">
      <c r="A9788" s="1" t="s">
        <v>9600</v>
      </c>
      <c r="B9788" s="2" t="str">
        <f>IFERROR(__xludf.DUMMYFUNCTION("GOOGLETRANSLATE(A9788,""en"",""hi"")"),"एक पंक्ति नाव पर एक कुत्ते की डिजिटल छवि")</f>
        <v>एक पंक्ति नाव पर एक कुत्ते की डिजिटल छवि</v>
      </c>
    </row>
    <row r="9789">
      <c r="A9789" s="1" t="s">
        <v>9601</v>
      </c>
      <c r="B9789" s="2" t="str">
        <f>IFERROR(__xludf.DUMMYFUNCTION("GOOGLETRANSLATE(A9789,""en"",""hi"")"),"एक सफेद पृष्ठभूमि के खिलाफ नारंगी शॉपिंग बैग का 3 डी प्रतिपादन")</f>
        <v>एक सफेद पृष्ठभूमि के खिलाफ नारंगी शॉपिंग बैग का 3 डी प्रतिपादन</v>
      </c>
    </row>
    <row r="9790">
      <c r="A9790" s="1" t="s">
        <v>9602</v>
      </c>
      <c r="B9790" s="2" t="str">
        <f>IFERROR(__xludf.DUMMYFUNCTION("GOOGLETRANSLATE(A9790,""en"",""hi"")"),"सफेद पृष्ठभूमि के खिलाफ एक पिल्ला का पिछला दृश्य")</f>
        <v>सफेद पृष्ठभूमि के खिलाफ एक पिल्ला का पिछला दृश्य</v>
      </c>
    </row>
    <row r="9791">
      <c r="A9791" s="1" t="s">
        <v>53</v>
      </c>
      <c r="B9791" s="2" t="str">
        <f>IFERROR(__xludf.DUMMYFUNCTION("GOOGLETRANSLATE(A9791,""en"",""hi"")"),"अभिनेता और बेटियां ब्रिटेन प्रीमियर आयोजित")</f>
        <v>अभिनेता और बेटियां ब्रिटेन प्रीमियर आयोजित</v>
      </c>
    </row>
    <row r="9792">
      <c r="A9792" s="1" t="s">
        <v>9603</v>
      </c>
      <c r="B9792" s="2" t="str">
        <f>IFERROR(__xludf.DUMMYFUNCTION("GOOGLETRANSLATE(A9792,""en"",""hi"")"),"अभिनेता काले कॉमेडी फिल्म के प्रीमियर में आता है")</f>
        <v>अभिनेता काले कॉमेडी फिल्म के प्रीमियर में आता है</v>
      </c>
    </row>
    <row r="9793">
      <c r="A9793" s="1" t="s">
        <v>9604</v>
      </c>
      <c r="B9793" s="2" t="str">
        <f>IFERROR(__xludf.DUMMYFUNCTION("GOOGLETRANSLATE(A9793,""en"",""hi"")"),"घात शिकारी ... जब एक छोटी मछली या स्क्विड दृष्टिकोण, इसके विशाल जबड़े अपने तेज दांतों में पकड़े गए शिकार को श्वास लेते हैं।")</f>
        <v>घात शिकारी ... जब एक छोटी मछली या स्क्विड दृष्टिकोण, इसके विशाल जबड़े अपने तेज दांतों में पकड़े गए शिकार को श्वास लेते हैं।</v>
      </c>
    </row>
    <row r="9794">
      <c r="A9794" s="1" t="s">
        <v>9605</v>
      </c>
      <c r="B9794" s="2" t="str">
        <f>IFERROR(__xludf.DUMMYFUNCTION("GOOGLETRANSLATE(A9794,""en"",""hi"")"),"सूर्यास्त में एक सगाई फोटो")</f>
        <v>सूर्यास्त में एक सगाई फोटो</v>
      </c>
    </row>
    <row r="9795">
      <c r="A9795" s="1" t="s">
        <v>9606</v>
      </c>
      <c r="B9795" s="2" t="str">
        <f>IFERROR(__xludf.DUMMYFUNCTION("GOOGLETRANSLATE(A9795,""en"",""hi"")"),"नदी के भीतर झरने में एक नज़र")</f>
        <v>नदी के भीतर झरने में एक नज़र</v>
      </c>
    </row>
    <row r="9796">
      <c r="A9796" s="1" t="s">
        <v>9607</v>
      </c>
      <c r="B9796" s="2" t="str">
        <f>IFERROR(__xludf.DUMMYFUNCTION("GOOGLETRANSLATE(A9796,""en"",""hi"")"),"पुलों में से एक जिसे आप यहां पार करना चाहते हैं")</f>
        <v>पुलों में से एक जिसे आप यहां पार करना चाहते हैं</v>
      </c>
    </row>
    <row r="9797">
      <c r="A9797" s="1" t="s">
        <v>9608</v>
      </c>
      <c r="B9797" s="2" t="str">
        <f>IFERROR(__xludf.DUMMYFUNCTION("GOOGLETRANSLATE(A9797,""en"",""hi"")"),"विंटेज खोपड़ी, फूल और बंदूकों के साथ मृत कार्ड का दिन - स्टॉक वेक्टर #")</f>
        <v>विंटेज खोपड़ी, फूल और बंदूकों के साथ मृत कार्ड का दिन - स्टॉक वेक्टर #</v>
      </c>
    </row>
    <row r="9798">
      <c r="A9798" s="1" t="s">
        <v>9609</v>
      </c>
      <c r="B9798" s="2" t="str">
        <f>IFERROR(__xludf.DUMMYFUNCTION("GOOGLETRANSLATE(A9798,""en"",""hi"")"),"एक भारी भित्तिचित्र कवर दीवार के सामने दुल्हन और दूल्हे")</f>
        <v>एक भारी भित्तिचित्र कवर दीवार के सामने दुल्हन और दूल्हे</v>
      </c>
    </row>
    <row r="9799">
      <c r="A9799" s="1" t="s">
        <v>9610</v>
      </c>
      <c r="B9799" s="2" t="str">
        <f>IFERROR(__xludf.DUMMYFUNCTION("GOOGLETRANSLATE(A9799,""en"",""hi"")"),"सफेद पृष्ठभूमि पर एक क्रिसमस के पेड़ के साथ स्नो ग्लोब।")</f>
        <v>सफेद पृष्ठभूमि पर एक क्रिसमस के पेड़ के साथ स्नो ग्लोब।</v>
      </c>
    </row>
    <row r="9800">
      <c r="A9800" s="1" t="s">
        <v>9611</v>
      </c>
      <c r="B9800" s="2" t="str">
        <f>IFERROR(__xludf.DUMMYFUNCTION("GOOGLETRANSLATE(A9800,""en"",""hi"")"),"रसोई में कंप्यूटर का उपयोग कर खुश परिवार")</f>
        <v>रसोई में कंप्यूटर का उपयोग कर खुश परिवार</v>
      </c>
    </row>
    <row r="9801">
      <c r="A9801" s="1" t="s">
        <v>9612</v>
      </c>
      <c r="B9801" s="2" t="str">
        <f>IFERROR(__xludf.DUMMYFUNCTION("GOOGLETRANSLATE(A9801,""en"",""hi"")"),"एक तूफानी आकाश सिल्हूट एक धावक और उसके कुत्ते के रूप में वे पहाड़ियों के मुकुट के साथ चलते हैं।")</f>
        <v>एक तूफानी आकाश सिल्हूट एक धावक और उसके कुत्ते के रूप में वे पहाड़ियों के मुकुट के साथ चलते हैं।</v>
      </c>
    </row>
    <row r="9802">
      <c r="A9802" s="1" t="s">
        <v>9613</v>
      </c>
      <c r="B9802" s="2" t="str">
        <f>IFERROR(__xludf.DUMMYFUNCTION("GOOGLETRANSLATE(A9802,""en"",""hi"")"),"फुटबॉल मैच के दौरान आगे किक्स और स्कोर")</f>
        <v>फुटबॉल मैच के दौरान आगे किक्स और स्कोर</v>
      </c>
    </row>
    <row r="9803">
      <c r="A9803" s="1" t="s">
        <v>9614</v>
      </c>
      <c r="B9803" s="2" t="str">
        <f>IFERROR(__xludf.DUMMYFUNCTION("GOOGLETRANSLATE(A9803,""en"",""hi"")"),"कैमरे ने अगली दरवाजे के पेट्रोल स्टेशन की दीवार पर चोट पहुंचाने वाले एयरबोर्न वाहन पर कब्जा कर लिया")</f>
        <v>कैमरे ने अगली दरवाजे के पेट्रोल स्टेशन की दीवार पर चोट पहुंचाने वाले एयरबोर्न वाहन पर कब्जा कर लिया</v>
      </c>
    </row>
    <row r="9804">
      <c r="A9804" s="1" t="s">
        <v>9615</v>
      </c>
      <c r="B9804" s="2" t="str">
        <f>IFERROR(__xludf.DUMMYFUNCTION("GOOGLETRANSLATE(A9804,""en"",""hi"")"),"टोपी में एक मुस्कुराते हुए युवा व्यक्ति का चित्र।")</f>
        <v>टोपी में एक मुस्कुराते हुए युवा व्यक्ति का चित्र।</v>
      </c>
    </row>
    <row r="9805">
      <c r="A9805" s="1" t="s">
        <v>9616</v>
      </c>
      <c r="B9805" s="2" t="str">
        <f>IFERROR(__xludf.DUMMYFUNCTION("GOOGLETRANSLATE(A9805,""en"",""hi"")"),"अपने नए स्थान पर व्यक्ति")</f>
        <v>अपने नए स्थान पर व्यक्ति</v>
      </c>
    </row>
    <row r="9806">
      <c r="A9806" s="1" t="s">
        <v>9617</v>
      </c>
      <c r="B9806" s="2" t="str">
        <f>IFERROR(__xludf.DUMMYFUNCTION("GOOGLETRANSLATE(A9806,""en"",""hi"")"),"प्रत्येक के लिए निजी 3/4 वें बाथरूम।")</f>
        <v>प्रत्येक के लिए निजी 3/4 वें बाथरूम।</v>
      </c>
    </row>
    <row r="9807">
      <c r="A9807" s="1" t="s">
        <v>9618</v>
      </c>
      <c r="B9807" s="2" t="str">
        <f>IFERROR(__xludf.DUMMYFUNCTION("GOOGLETRANSLATE(A9807,""en"",""hi"")"),"# खेल टीम के खिलाफ एक शॉट के लिए चला जाता है।")</f>
        <v># खेल टीम के खिलाफ एक शॉट के लिए चला जाता है।</v>
      </c>
    </row>
    <row r="9808">
      <c r="A9808" s="1" t="s">
        <v>9619</v>
      </c>
      <c r="B9808" s="2" t="str">
        <f>IFERROR(__xludf.DUMMYFUNCTION("GOOGLETRANSLATE(A9808,""en"",""hi"")"),"असामान्य फल आप सुपरमार्केट में पा सकते हैं")</f>
        <v>असामान्य फल आप सुपरमार्केट में पा सकते हैं</v>
      </c>
    </row>
    <row r="9809">
      <c r="A9809" s="1" t="s">
        <v>9620</v>
      </c>
      <c r="B9809" s="2" t="str">
        <f>IFERROR(__xludf.DUMMYFUNCTION("GOOGLETRANSLATE(A9809,""en"",""hi"")"),"लैंडस्केप में एक पुरानी बाइक")</f>
        <v>लैंडस्केप में एक पुरानी बाइक</v>
      </c>
    </row>
    <row r="9810">
      <c r="A9810" s="1" t="s">
        <v>9621</v>
      </c>
      <c r="B9810" s="2" t="str">
        <f>IFERROR(__xludf.DUMMYFUNCTION("GOOGLETRANSLATE(A9810,""en"",""hi"")"),"एक कंबल पर पिल्ला")</f>
        <v>एक कंबल पर पिल्ला</v>
      </c>
    </row>
    <row r="9811">
      <c r="A9811" s="1" t="s">
        <v>9622</v>
      </c>
      <c r="B9811" s="2" t="str">
        <f>IFERROR(__xludf.DUMMYFUNCTION("GOOGLETRANSLATE(A9811,""en"",""hi"")"),"लोग नीचे की ओर देखकर पेड़ के नीचे खड़े होते हैं, एक गर्मियों के दिन चिल्लाते हुए")</f>
        <v>लोग नीचे की ओर देखकर पेड़ के नीचे खड़े होते हैं, एक गर्मियों के दिन चिल्लाते हुए</v>
      </c>
    </row>
    <row r="9812">
      <c r="A9812" s="1" t="s">
        <v>9623</v>
      </c>
      <c r="B9812" s="2" t="str">
        <f>IFERROR(__xludf.DUMMYFUNCTION("GOOGLETRANSLATE(A9812,""en"",""hi"")"),"राजा बिस्तर के साथ मास्टर एक निजी स्नान")</f>
        <v>राजा बिस्तर के साथ मास्टर एक निजी स्नान</v>
      </c>
    </row>
    <row r="9813">
      <c r="A9813" s="1" t="s">
        <v>9624</v>
      </c>
      <c r="B9813" s="2" t="str">
        <f>IFERROR(__xludf.DUMMYFUNCTION("GOOGLETRANSLATE(A9813,""en"",""hi"")"),"पानी की शक्ति - धीमी गति")</f>
        <v>पानी की शक्ति - धीमी गति</v>
      </c>
    </row>
    <row r="9814">
      <c r="A9814" s="1" t="s">
        <v>9625</v>
      </c>
      <c r="B9814" s="2" t="str">
        <f>IFERROR(__xludf.DUMMYFUNCTION("GOOGLETRANSLATE(A9814,""en"",""hi"")"),"परामर्शदाता महोत्सव में प्रीमियर में भाग लेता है")</f>
        <v>परामर्शदाता महोत्सव में प्रीमियर में भाग लेता है</v>
      </c>
    </row>
    <row r="9815">
      <c r="A9815" s="1" t="s">
        <v>9626</v>
      </c>
      <c r="B9815" s="2" t="str">
        <f>IFERROR(__xludf.DUMMYFUNCTION("GOOGLETRANSLATE(A9815,""en"",""hi"")"),"पशु चिकित्सक ने कहा कि वह अभी भी स्वस्थ थी लेकिन भोजन, पानी, और बहुत प्यार की जरूरत थी।")</f>
        <v>पशु चिकित्सक ने कहा कि वह अभी भी स्वस्थ थी लेकिन भोजन, पानी, और बहुत प्यार की जरूरत थी।</v>
      </c>
    </row>
    <row r="9816">
      <c r="A9816" s="1" t="s">
        <v>9627</v>
      </c>
      <c r="B9816" s="2" t="str">
        <f>IFERROR(__xludf.DUMMYFUNCTION("GOOGLETRANSLATE(A9816,""en"",""hi"")"),"पॉप कलाकार पुरस्कारों पर मंच पर प्रदर्शन करता है")</f>
        <v>पॉप कलाकार पुरस्कारों पर मंच पर प्रदर्शन करता है</v>
      </c>
    </row>
    <row r="9817">
      <c r="A9817" s="1" t="s">
        <v>9628</v>
      </c>
      <c r="B9817" s="2" t="str">
        <f>IFERROR(__xludf.DUMMYFUNCTION("GOOGLETRANSLATE(A9817,""en"",""hi"")"),"पृथक पृष्ठभूमि पर जल रंग चित्रण।")</f>
        <v>पृथक पृष्ठभूमि पर जल रंग चित्रण।</v>
      </c>
    </row>
    <row r="9818">
      <c r="A9818" s="1" t="s">
        <v>9629</v>
      </c>
      <c r="B9818" s="2" t="str">
        <f>IFERROR(__xludf.DUMMYFUNCTION("GOOGLETRANSLATE(A9818,""en"",""hi"")"),"विंटेज वाहनों की एक सभा में क्लासिक कारों की एक पंक्ति")</f>
        <v>विंटेज वाहनों की एक सभा में क्लासिक कारों की एक पंक्ति</v>
      </c>
    </row>
    <row r="9819">
      <c r="A9819" s="1" t="s">
        <v>9630</v>
      </c>
      <c r="B9819" s="2" t="str">
        <f>IFERROR(__xludf.DUMMYFUNCTION("GOOGLETRANSLATE(A9819,""en"",""hi"")"),"सीमेंट के बाल्टी का उपयोग करके निर्माण स्थल पर कंक्रीट डालना")</f>
        <v>सीमेंट के बाल्टी का उपयोग करके निर्माण स्थल पर कंक्रीट डालना</v>
      </c>
    </row>
    <row r="9820">
      <c r="A9820" s="1" t="s">
        <v>9631</v>
      </c>
      <c r="B9820" s="2" t="str">
        <f>IFERROR(__xludf.DUMMYFUNCTION("GOOGLETRANSLATE(A9820,""en"",""hi"")"),"एक नदी में तैरने वाली जैविक प्रजातियों का उच्च कोण दृश्य")</f>
        <v>एक नदी में तैरने वाली जैविक प्रजातियों का उच्च कोण दृश्य</v>
      </c>
    </row>
    <row r="9821">
      <c r="A9821" s="1" t="s">
        <v>9632</v>
      </c>
      <c r="B9821" s="2" t="str">
        <f>IFERROR(__xludf.DUMMYFUNCTION("GOOGLETRANSLATE(A9821,""en"",""hi"")"),"यदि आप छोटे रिक्त स्थान के लिए कंप्यूटर डेस्क चुनते हैं तो सरल कंप्यूटर डेस्क जो अंतरिक्ष के उपयोग को बचाएगा")</f>
        <v>यदि आप छोटे रिक्त स्थान के लिए कंप्यूटर डेस्क चुनते हैं तो सरल कंप्यूटर डेस्क जो अंतरिक्ष के उपयोग को बचाएगा</v>
      </c>
    </row>
    <row r="9822">
      <c r="A9822" s="1" t="s">
        <v>9633</v>
      </c>
      <c r="B9822" s="2" t="str">
        <f>IFERROR(__xludf.DUMMYFUNCTION("GOOGLETRANSLATE(A9822,""en"",""hi"")"),"एक आदमी मुख्यालय की इमारत में प्रवेश करता है।")</f>
        <v>एक आदमी मुख्यालय की इमारत में प्रवेश करता है।</v>
      </c>
    </row>
    <row r="9823">
      <c r="A9823" s="1" t="s">
        <v>9634</v>
      </c>
      <c r="B9823" s="2" t="str">
        <f>IFERROR(__xludf.DUMMYFUNCTION("GOOGLETRANSLATE(A9823,""en"",""hi"")"),"छोटी कहानी के लिए, उदास राजा और बच्चों का चित्रण")</f>
        <v>छोटी कहानी के लिए, उदास राजा और बच्चों का चित्रण</v>
      </c>
    </row>
    <row r="9824">
      <c r="A9824" s="1" t="s">
        <v>9635</v>
      </c>
      <c r="B9824" s="2" t="str">
        <f>IFERROR(__xludf.DUMMYFUNCTION("GOOGLETRANSLATE(A9824,""en"",""hi"")"),"एक लड़का किताबों के ढेर पर बैठा है और एक किताब पढ़ रहा है।")</f>
        <v>एक लड़का किताबों के ढेर पर बैठा है और एक किताब पढ़ रहा है।</v>
      </c>
    </row>
    <row r="9825">
      <c r="A9825" s="1" t="s">
        <v>9636</v>
      </c>
      <c r="B9825" s="2" t="str">
        <f>IFERROR(__xludf.DUMMYFUNCTION("GOOGLETRANSLATE(A9825,""en"",""hi"")"),"एक सड़क महोत्सव में प्रदर्शन देखने वाले लोग।")</f>
        <v>एक सड़क महोत्सव में प्रदर्शन देखने वाले लोग।</v>
      </c>
    </row>
    <row r="9826">
      <c r="A9826" s="1" t="s">
        <v>9637</v>
      </c>
      <c r="B9826" s="2" t="str">
        <f>IFERROR(__xludf.DUMMYFUNCTION("GOOGLETRANSLATE(A9826,""en"",""hi"")"),"कुत्ते पड़ोसियों पर नजर रखते हुए")</f>
        <v>कुत्ते पड़ोसियों पर नजर रखते हुए</v>
      </c>
    </row>
    <row r="9827">
      <c r="A9827" s="1" t="s">
        <v>9638</v>
      </c>
      <c r="B9827" s="2" t="str">
        <f>IFERROR(__xludf.DUMMYFUNCTION("GOOGLETRANSLATE(A9827,""en"",""hi"")"),"एक घर के लिए एक अच्छी तरह से डिज़ाइन किया गया प्रवेश न केवल आपको बताता है कि इमारत में कहां प्रवेश करना है, लेकिन यह आपको धीमा करने और इमारत की प्रशंसा करने के लिए भी आमंत्रित करता है।")</f>
        <v>एक घर के लिए एक अच्छी तरह से डिज़ाइन किया गया प्रवेश न केवल आपको बताता है कि इमारत में कहां प्रवेश करना है, लेकिन यह आपको धीमा करने और इमारत की प्रशंसा करने के लिए भी आमंत्रित करता है।</v>
      </c>
    </row>
    <row r="9828">
      <c r="A9828" s="1" t="s">
        <v>9639</v>
      </c>
      <c r="B9828" s="2" t="str">
        <f>IFERROR(__xludf.DUMMYFUNCTION("GOOGLETRANSLATE(A9828,""en"",""hi"")"),"अपने डेस्क के नीचे कैसे माउंट करें: चरण")</f>
        <v>अपने डेस्क के नीचे कैसे माउंट करें: चरण</v>
      </c>
    </row>
    <row r="9829">
      <c r="A9829" s="1" t="s">
        <v>9640</v>
      </c>
      <c r="B9829" s="2" t="str">
        <f>IFERROR(__xludf.DUMMYFUNCTION("GOOGLETRANSLATE(A9829,""en"",""hi"")"),"एक विरोध के दौरान एक विरोध के दौरान एक आदमी को ध्वज में लपेटा जाता है।")</f>
        <v>एक विरोध के दौरान एक विरोध के दौरान एक आदमी को ध्वज में लपेटा जाता है।</v>
      </c>
    </row>
    <row r="9830">
      <c r="A9830" s="1" t="s">
        <v>9641</v>
      </c>
      <c r="B9830" s="2" t="str">
        <f>IFERROR(__xludf.DUMMYFUNCTION("GOOGLETRANSLATE(A9830,""en"",""hi"")"),"एक बॉक्सर का कार्टून चित्रण")</f>
        <v>एक बॉक्सर का कार्टून चित्रण</v>
      </c>
    </row>
    <row r="9831">
      <c r="A9831" s="1" t="s">
        <v>9642</v>
      </c>
      <c r="B9831" s="2" t="str">
        <f>IFERROR(__xludf.DUMMYFUNCTION("GOOGLETRANSLATE(A9831,""en"",""hi"")"),"मेरे फूलवाला की छत पर बिल्ली!")</f>
        <v>मेरे फूलवाला की छत पर बिल्ली!</v>
      </c>
    </row>
    <row r="9832">
      <c r="A9832" s="1" t="s">
        <v>9643</v>
      </c>
      <c r="B9832" s="2" t="str">
        <f>IFERROR(__xludf.DUMMYFUNCTION("GOOGLETRANSLATE(A9832,""en"",""hi"")"),"एक विरोधक व्यक्ति की मृत्यु पर शहर भर के दंगों के बाद रात पुलिस के साथ सामना करता है।")</f>
        <v>एक विरोधक व्यक्ति की मृत्यु पर शहर भर के दंगों के बाद रात पुलिस के साथ सामना करता है।</v>
      </c>
    </row>
    <row r="9833">
      <c r="A9833" s="1" t="s">
        <v>9644</v>
      </c>
      <c r="B9833" s="2" t="str">
        <f>IFERROR(__xludf.DUMMYFUNCTION("GOOGLETRANSLATE(A9833,""en"",""hi"")"),"मंडप में आधुनिक कार")</f>
        <v>मंडप में आधुनिक कार</v>
      </c>
    </row>
    <row r="9834">
      <c r="A9834" s="1" t="s">
        <v>9645</v>
      </c>
      <c r="B9834" s="2" t="str">
        <f>IFERROR(__xludf.DUMMYFUNCTION("GOOGLETRANSLATE(A9834,""en"",""hi"")"),"वह सुअर करेगा - यकीन नहीं है कि यह किस गंभीर है, क्योंकि इसके पीछे मार्कर दूसरी दिशा का सामना करता है।")</f>
        <v>वह सुअर करेगा - यकीन नहीं है कि यह किस गंभीर है, क्योंकि इसके पीछे मार्कर दूसरी दिशा का सामना करता है।</v>
      </c>
    </row>
    <row r="9835">
      <c r="A9835" s="1" t="s">
        <v>9646</v>
      </c>
      <c r="B9835" s="2" t="str">
        <f>IFERROR(__xludf.DUMMYFUNCTION("GOOGLETRANSLATE(A9835,""en"",""hi"")"),"व्यक्ति ने बैंकों पर नॉर्मन संरचना का निर्माण किया")</f>
        <v>व्यक्ति ने बैंकों पर नॉर्मन संरचना का निर्माण किया</v>
      </c>
    </row>
    <row r="9836">
      <c r="A9836" s="1" t="s">
        <v>9647</v>
      </c>
      <c r="B9836" s="2" t="str">
        <f>IFERROR(__xludf.DUMMYFUNCTION("GOOGLETRANSLATE(A9836,""en"",""hi"")"),"क्षेत्र में प्रबुद्ध बाड़ से आगे के पदों पर सैनिक।")</f>
        <v>क्षेत्र में प्रबुद्ध बाड़ से आगे के पदों पर सैनिक।</v>
      </c>
    </row>
    <row r="9837">
      <c r="A9837" s="1" t="s">
        <v>9648</v>
      </c>
      <c r="B9837" s="2" t="str">
        <f>IFERROR(__xludf.DUMMYFUNCTION("GOOGLETRANSLATE(A9837,""en"",""hi"")"),"बोर्ड के अध्यक्ष, व्यक्ति पर कॉलिंग")</f>
        <v>बोर्ड के अध्यक्ष, व्यक्ति पर कॉलिंग</v>
      </c>
    </row>
    <row r="9838">
      <c r="A9838" s="1" t="s">
        <v>9649</v>
      </c>
      <c r="B9838" s="2" t="str">
        <f>IFERROR(__xludf.DUMMYFUNCTION("GOOGLETRANSLATE(A9838,""en"",""hi"")"),"एक ध्वज पर आतिशबाजी के कई विस्फोटों के साथ समग्र छवि")</f>
        <v>एक ध्वज पर आतिशबाजी के कई विस्फोटों के साथ समग्र छवि</v>
      </c>
    </row>
    <row r="9839">
      <c r="A9839" s="1" t="s">
        <v>9650</v>
      </c>
      <c r="B9839" s="2" t="str">
        <f>IFERROR(__xludf.DUMMYFUNCTION("GOOGLETRANSLATE(A9839,""en"",""hi"")"),"रोमांस फिल्म के लिए अतिरिक्त बड़ी फिल्म पोस्टर छवि")</f>
        <v>रोमांस फिल्म के लिए अतिरिक्त बड़ी फिल्म पोस्टर छवि</v>
      </c>
    </row>
    <row r="9840">
      <c r="A9840" s="1" t="s">
        <v>9651</v>
      </c>
      <c r="B9840" s="2" t="str">
        <f>IFERROR(__xludf.DUMMYFUNCTION("GOOGLETRANSLATE(A9840,""en"",""hi"")"),"विशेष रूप से खतरनाक जब वह गेंद के साथ चलता है, फुटबॉल खिलाड़ी रक्षा को हमले में बदलने में मदद करता है")</f>
        <v>विशेष रूप से खतरनाक जब वह गेंद के साथ चलता है, फुटबॉल खिलाड़ी रक्षा को हमले में बदलने में मदद करता है</v>
      </c>
    </row>
    <row r="9841">
      <c r="A9841" s="1" t="s">
        <v>9652</v>
      </c>
      <c r="B9841" s="2" t="str">
        <f>IFERROR(__xludf.DUMMYFUNCTION("GOOGLETRANSLATE(A9841,""en"",""hi"")"),"एक सफेद पृष्ठभूमि पर कीट।")</f>
        <v>एक सफेद पृष्ठभूमि पर कीट।</v>
      </c>
    </row>
    <row r="9842">
      <c r="A9842" s="1" t="s">
        <v>9653</v>
      </c>
      <c r="B9842" s="2" t="str">
        <f>IFERROR(__xludf.DUMMYFUNCTION("GOOGLETRANSLATE(A9842,""en"",""hi"")"),"धीमी गति में एक स्कार्फ पकड़े हुए समुद्र तट पर चलने वाली महिला")</f>
        <v>धीमी गति में एक स्कार्फ पकड़े हुए समुद्र तट पर चलने वाली महिला</v>
      </c>
    </row>
    <row r="9843">
      <c r="A9843" s="1" t="s">
        <v>9654</v>
      </c>
      <c r="B9843" s="2" t="str">
        <f>IFERROR(__xludf.DUMMYFUNCTION("GOOGLETRANSLATE(A9843,""en"",""hi"")"),"विंटेज शैली, लोगो और पाठ में कॉफी के लिए एक मेनू डिजाइन करें।")</f>
        <v>विंटेज शैली, लोगो और पाठ में कॉफी के लिए एक मेनू डिजाइन करें।</v>
      </c>
    </row>
    <row r="9844">
      <c r="A9844" s="1" t="s">
        <v>9655</v>
      </c>
      <c r="B9844" s="2" t="str">
        <f>IFERROR(__xludf.DUMMYFUNCTION("GOOGLETRANSLATE(A9844,""en"",""hi"")"),"पटकथा लेखक और व्यक्ति महोत्सव के दौरान प्रीमियर में भाग लेते हैं।")</f>
        <v>पटकथा लेखक और व्यक्ति महोत्सव के दौरान प्रीमियर में भाग लेते हैं।</v>
      </c>
    </row>
    <row r="9845">
      <c r="A9845" s="1" t="s">
        <v>9656</v>
      </c>
      <c r="B9845" s="2" t="str">
        <f>IFERROR(__xludf.DUMMYFUNCTION("GOOGLETRANSLATE(A9845,""en"",""hi"")"),"क्लासिक्स फॉल श्रृंखला का जश्न मनाने के दौरान क्लासिक, डरावनी फिल्म देखें")</f>
        <v>क्लासिक्स फॉल श्रृंखला का जश्न मनाने के दौरान क्लासिक, डरावनी फिल्म देखें</v>
      </c>
    </row>
    <row r="9846">
      <c r="A9846" s="1" t="s">
        <v>9657</v>
      </c>
      <c r="B9846" s="2" t="str">
        <f>IFERROR(__xludf.DUMMYFUNCTION("GOOGLETRANSLATE(A9846,""en"",""hi"")"),"जिले में एक प्रसिद्ध देर रात कैफे।")</f>
        <v>जिले में एक प्रसिद्ध देर रात कैफे।</v>
      </c>
    </row>
    <row r="9847">
      <c r="A9847" s="1" t="s">
        <v>9658</v>
      </c>
      <c r="B9847" s="2" t="str">
        <f>IFERROR(__xludf.DUMMYFUNCTION("GOOGLETRANSLATE(A9847,""en"",""hi"")"),"देवता की एक मूर्ति के साथ हमारी मार्गदर्शिका।")</f>
        <v>देवता की एक मूर्ति के साथ हमारी मार्गदर्शिका।</v>
      </c>
    </row>
    <row r="9848">
      <c r="A9848" s="1" t="s">
        <v>9659</v>
      </c>
      <c r="B9848" s="2" t="str">
        <f>IFERROR(__xludf.DUMMYFUNCTION("GOOGLETRANSLATE(A9848,""en"",""hi"")"),"एक पुरुष अल्पाका के सिर के करीब")</f>
        <v>एक पुरुष अल्पाका के सिर के करीब</v>
      </c>
    </row>
    <row r="9849">
      <c r="A9849" s="1" t="s">
        <v>1242</v>
      </c>
      <c r="B9849" s="2" t="str">
        <f>IFERROR(__xludf.DUMMYFUNCTION("GOOGLETRANSLATE(A9849,""en"",""hi"")"),"छवि में हो सकता है: व्यक्ति, मंच पर, एक संगीत वाद्ययंत्र और रात खेल रहा है")</f>
        <v>छवि में हो सकता है: व्यक्ति, मंच पर, एक संगीत वाद्ययंत्र और रात खेल रहा है</v>
      </c>
    </row>
    <row r="9850">
      <c r="A9850" s="1" t="s">
        <v>9660</v>
      </c>
      <c r="B9850" s="2" t="str">
        <f>IFERROR(__xludf.DUMMYFUNCTION("GOOGLETRANSLATE(A9850,""en"",""hi"")"),"इंटीरियर समुदाय से संबंधित है")</f>
        <v>इंटीरियर समुदाय से संबंधित है</v>
      </c>
    </row>
    <row r="9851">
      <c r="A9851" s="1" t="s">
        <v>9661</v>
      </c>
      <c r="B9851" s="2" t="str">
        <f>IFERROR(__xludf.DUMMYFUNCTION("GOOGLETRANSLATE(A9851,""en"",""hi"")"),"एक टोकरी में विषम आंखों वाला बिल्ली का बच्चा")</f>
        <v>एक टोकरी में विषम आंखों वाला बिल्ली का बच्चा</v>
      </c>
    </row>
    <row r="9852">
      <c r="A9852" s="1" t="s">
        <v>9662</v>
      </c>
      <c r="B9852" s="2" t="str">
        <f>IFERROR(__xludf.DUMMYFUNCTION("GOOGLETRANSLATE(A9852,""en"",""hi"")"),"चलो रस्ते के सफर पर चलते हैं ।")</f>
        <v>चलो रस्ते के सफर पर चलते हैं ।</v>
      </c>
    </row>
    <row r="9853">
      <c r="A9853" s="1" t="s">
        <v>9663</v>
      </c>
      <c r="B9853" s="2" t="str">
        <f>IFERROR(__xludf.DUMMYFUNCTION("GOOGLETRANSLATE(A9853,""en"",""hi"")"),"शाम को सागर द्वारा शहर")</f>
        <v>शाम को सागर द्वारा शहर</v>
      </c>
    </row>
    <row r="9854">
      <c r="A9854" s="1" t="s">
        <v>9664</v>
      </c>
      <c r="B9854" s="2" t="str">
        <f>IFERROR(__xludf.DUMMYFUNCTION("GOOGLETRANSLATE(A9854,""en"",""hi"")"),"स्पोर्ट्स एसोसिएशन वार्म अप मैच के दौरान क्रिकेट प्लेयर बैट्स")</f>
        <v>स्पोर्ट्स एसोसिएशन वार्म अप मैच के दौरान क्रिकेट प्लेयर बैट्स</v>
      </c>
    </row>
    <row r="9855">
      <c r="A9855" s="1" t="s">
        <v>9665</v>
      </c>
      <c r="B9855" s="2" t="str">
        <f>IFERROR(__xludf.DUMMYFUNCTION("GOOGLETRANSLATE(A9855,""en"",""hi"")"),"आप एक रुपये की तरह दिखते हैं ~")</f>
        <v>आप एक रुपये की तरह दिखते हैं ~</v>
      </c>
    </row>
    <row r="9856">
      <c r="A9856" s="1" t="s">
        <v>9666</v>
      </c>
      <c r="B9856" s="2" t="str">
        <f>IFERROR(__xludf.DUMMYFUNCTION("GOOGLETRANSLATE(A9856,""en"",""hi"")"),"एक बजट पर दुल्हन के लिए £ 1,000 के तहत शादी के कपड़े")</f>
        <v>एक बजट पर दुल्हन के लिए £ 1,000 के तहत शादी के कपड़े</v>
      </c>
    </row>
    <row r="9857">
      <c r="A9857" s="1" t="s">
        <v>9667</v>
      </c>
      <c r="B9857" s="2" t="str">
        <f>IFERROR(__xludf.DUMMYFUNCTION("GOOGLETRANSLATE(A9857,""en"",""hi"")"),"युवा व्यवसायी कार्यालय में लैपटॉप पर काम कर रहा है")</f>
        <v>युवा व्यवसायी कार्यालय में लैपटॉप पर काम कर रहा है</v>
      </c>
    </row>
    <row r="9858">
      <c r="A9858" s="1" t="s">
        <v>9668</v>
      </c>
      <c r="B9858" s="2" t="str">
        <f>IFERROR(__xludf.DUMMYFUNCTION("GOOGLETRANSLATE(A9858,""en"",""hi"")"),"यह भी उल्लेख करना भूल गया कि हमने सप्ताहांत में इन्हें भेज दिया!")</f>
        <v>यह भी उल्लेख करना भूल गया कि हमने सप्ताहांत में इन्हें भेज दिया!</v>
      </c>
    </row>
    <row r="9859">
      <c r="A9859" s="1" t="s">
        <v>9669</v>
      </c>
      <c r="B9859" s="2" t="str">
        <f>IFERROR(__xludf.DUMMYFUNCTION("GOOGLETRANSLATE(A9859,""en"",""hi"")"),"एक शराब ग्लास रॉयल्टी के साथ एक लाल कालीन पर युवा महिला")</f>
        <v>एक शराब ग्लास रॉयल्टी के साथ एक लाल कालीन पर युवा महिला</v>
      </c>
    </row>
    <row r="9860">
      <c r="A9860" s="1" t="s">
        <v>9670</v>
      </c>
      <c r="B9860" s="2" t="str">
        <f>IFERROR(__xludf.DUMMYFUNCTION("GOOGLETRANSLATE(A9860,""en"",""hi"")"),"दूर बाएं और दूर के राजनेताओं पर पोशाक समाचार पत्र जारी करें")</f>
        <v>दूर बाएं और दूर के राजनेताओं पर पोशाक समाचार पत्र जारी करें</v>
      </c>
    </row>
    <row r="9861">
      <c r="A9861" s="1" t="s">
        <v>9671</v>
      </c>
      <c r="B9861" s="2" t="str">
        <f>IFERROR(__xludf.DUMMYFUNCTION("GOOGLETRANSLATE(A9861,""en"",""hi"")"),"रॉयल परिवार के व्यक्ति का समर घर।")</f>
        <v>रॉयल परिवार के व्यक्ति का समर घर।</v>
      </c>
    </row>
    <row r="9862">
      <c r="A9862" s="1" t="s">
        <v>9672</v>
      </c>
      <c r="B9862" s="2" t="str">
        <f>IFERROR(__xludf.DUMMYFUNCTION("GOOGLETRANSLATE(A9862,""en"",""hi"")"),"लोक रॉक कलाकार एक प्रदर्शन के दौरान गाता है")</f>
        <v>लोक रॉक कलाकार एक प्रदर्शन के दौरान गाता है</v>
      </c>
    </row>
    <row r="9863">
      <c r="A9863" s="1" t="s">
        <v>9673</v>
      </c>
      <c r="B9863" s="2" t="str">
        <f>IFERROR(__xludf.DUMMYFUNCTION("GOOGLETRANSLATE(A9863,""en"",""hi"")"),"एक उदाहरण, खोपड़ी के दाहिने तरफ और पुनर्निर्माण दिखा रहा है।")</f>
        <v>एक उदाहरण, खोपड़ी के दाहिने तरफ और पुनर्निर्माण दिखा रहा है।</v>
      </c>
    </row>
    <row r="9864">
      <c r="A9864" s="1" t="s">
        <v>9674</v>
      </c>
      <c r="B9864" s="2" t="str">
        <f>IFERROR(__xludf.DUMMYFUNCTION("GOOGLETRANSLATE(A9864,""en"",""hi"")"),"मैदान में एक गुप्त छिपे हुए बार में ताला")</f>
        <v>मैदान में एक गुप्त छिपे हुए बार में ताला</v>
      </c>
    </row>
    <row r="9865">
      <c r="A9865" s="1" t="s">
        <v>9675</v>
      </c>
      <c r="B9865" s="2" t="str">
        <f>IFERROR(__xludf.DUMMYFUNCTION("GOOGLETRANSLATE(A9865,""en"",""hi"")"),"आस्तीन के पीछे की ओर।")</f>
        <v>आस्तीन के पीछे की ओर।</v>
      </c>
    </row>
    <row r="9866">
      <c r="A9866" s="1" t="s">
        <v>9676</v>
      </c>
      <c r="B9866" s="2" t="str">
        <f>IFERROR(__xludf.DUMMYFUNCTION("GOOGLETRANSLATE(A9866,""en"",""hi"")"),"सुपर स्लिम जींस और जूते की एक जोड़ी हमें लड़कों से अलग करती है")</f>
        <v>सुपर स्लिम जींस और जूते की एक जोड़ी हमें लड़कों से अलग करती है</v>
      </c>
    </row>
    <row r="9867">
      <c r="A9867" s="1" t="s">
        <v>9677</v>
      </c>
      <c r="B9867" s="2" t="str">
        <f>IFERROR(__xludf.DUMMYFUNCTION("GOOGLETRANSLATE(A9867,""en"",""hi"")"),"सुंदर आदमी ने अपनी पत्नी को गाल पर एक चुंबन दिया")</f>
        <v>सुंदर आदमी ने अपनी पत्नी को गाल पर एक चुंबन दिया</v>
      </c>
    </row>
    <row r="9868">
      <c r="A9868" s="1" t="s">
        <v>9678</v>
      </c>
      <c r="B9868" s="2" t="str">
        <f>IFERROR(__xludf.DUMMYFUNCTION("GOOGLETRANSLATE(A9868,""en"",""hi"")"),"एक आंतरिक दृश्य दक्षिण दिख रहा है।")</f>
        <v>एक आंतरिक दृश्य दक्षिण दिख रहा है।</v>
      </c>
    </row>
    <row r="9869">
      <c r="A9869" s="1" t="s">
        <v>9679</v>
      </c>
      <c r="B9869" s="2" t="str">
        <f>IFERROR(__xludf.DUMMYFUNCTION("GOOGLETRANSLATE(A9869,""en"",""hi"")"),"व्यक्ति द्वारा बनाए गए नए भित्तिदान इतिहास का अनावरण किया गया है।")</f>
        <v>व्यक्ति द्वारा बनाए गए नए भित्तिदान इतिहास का अनावरण किया गया है।</v>
      </c>
    </row>
    <row r="9870">
      <c r="A9870" s="1" t="s">
        <v>9680</v>
      </c>
      <c r="B9870" s="2" t="str">
        <f>IFERROR(__xludf.DUMMYFUNCTION("GOOGLETRANSLATE(A9870,""en"",""hi"")"),"समुद्र तट से एक शहर")</f>
        <v>समुद्र तट से एक शहर</v>
      </c>
    </row>
    <row r="9871">
      <c r="A9871" s="1" t="s">
        <v>9681</v>
      </c>
      <c r="B9871" s="2" t="str">
        <f>IFERROR(__xludf.DUMMYFUNCTION("GOOGLETRANSLATE(A9871,""en"",""hi"")"),"पर्यटक भी एक गर्म वसंत स्नान का आनंद ले सकते हैं")</f>
        <v>पर्यटक भी एक गर्म वसंत स्नान का आनंद ले सकते हैं</v>
      </c>
    </row>
    <row r="9872">
      <c r="A9872" s="1" t="s">
        <v>9682</v>
      </c>
      <c r="B9872" s="2" t="str">
        <f>IFERROR(__xludf.DUMMYFUNCTION("GOOGLETRANSLATE(A9872,""en"",""hi"")"),"काउंटी मेले में लोगों की घटनाओं के बीच भीड़ चलती है")</f>
        <v>काउंटी मेले में लोगों की घटनाओं के बीच भीड़ चलती है</v>
      </c>
    </row>
    <row r="9873">
      <c r="A9873" s="1" t="s">
        <v>9683</v>
      </c>
      <c r="B9873" s="2" t="str">
        <f>IFERROR(__xludf.DUMMYFUNCTION("GOOGLETRANSLATE(A9873,""en"",""hi"")"),"सड़क के लिए अधिक बैग")</f>
        <v>सड़क के लिए अधिक बैग</v>
      </c>
    </row>
    <row r="9874">
      <c r="A9874" s="1" t="s">
        <v>9684</v>
      </c>
      <c r="B9874" s="2" t="str">
        <f>IFERROR(__xludf.DUMMYFUNCTION("GOOGLETRANSLATE(A9874,""en"",""hi"")"),"पीछे के दरवाजे पर चलने वाले जूते")</f>
        <v>पीछे के दरवाजे पर चलने वाले जूते</v>
      </c>
    </row>
    <row r="9875">
      <c r="A9875" s="1" t="s">
        <v>9685</v>
      </c>
      <c r="B9875" s="2" t="str">
        <f>IFERROR(__xludf.DUMMYFUNCTION("GOOGLETRANSLATE(A9875,""en"",""hi"")"),"सूरज पहाड़ों के पीछे सेट होता है, जो बदले में, नीचे घाटी पर अपनी लंबी छाया डालता है")</f>
        <v>सूरज पहाड़ों के पीछे सेट होता है, जो बदले में, नीचे घाटी पर अपनी लंबी छाया डालता है</v>
      </c>
    </row>
    <row r="9876">
      <c r="A9876" s="1" t="s">
        <v>9686</v>
      </c>
      <c r="B9876" s="2" t="str">
        <f>IFERROR(__xludf.DUMMYFUNCTION("GOOGLETRANSLATE(A9876,""en"",""hi"")"),"एक शहर के साथ एक मीटर की बूंद बनाई गई है।")</f>
        <v>एक शहर के साथ एक मीटर की बूंद बनाई गई है।</v>
      </c>
    </row>
    <row r="9877">
      <c r="A9877" s="1" t="s">
        <v>9687</v>
      </c>
      <c r="B9877" s="2" t="str">
        <f>IFERROR(__xludf.DUMMYFUNCTION("GOOGLETRANSLATE(A9877,""en"",""hi"")"),"युवा लड़की एक पेंटिंग देख रही है")</f>
        <v>युवा लड़की एक पेंटिंग देख रही है</v>
      </c>
    </row>
    <row r="9878">
      <c r="A9878" s="1" t="s">
        <v>9688</v>
      </c>
      <c r="B9878" s="2" t="str">
        <f>IFERROR(__xludf.DUMMYFUNCTION("GOOGLETRANSLATE(A9878,""en"",""hi"")"),"तम्बू में रहने वाले बेघर आदमी की मदद करने की इस आदमी की कहानी प्रेरणादायक और दिल की धड़कन है")</f>
        <v>तम्बू में रहने वाले बेघर आदमी की मदद करने की इस आदमी की कहानी प्रेरणादायक और दिल की धड़कन है</v>
      </c>
    </row>
    <row r="9879">
      <c r="A9879" s="1" t="s">
        <v>1242</v>
      </c>
      <c r="B9879" s="2" t="str">
        <f>IFERROR(__xludf.DUMMYFUNCTION("GOOGLETRANSLATE(A9879,""en"",""hi"")"),"छवि में हो सकता है: व्यक्ति, मंच पर, एक संगीत वाद्ययंत्र और रात खेल रहा है")</f>
        <v>छवि में हो सकता है: व्यक्ति, मंच पर, एक संगीत वाद्ययंत्र और रात खेल रहा है</v>
      </c>
    </row>
    <row r="9880">
      <c r="A9880" s="1" t="s">
        <v>9689</v>
      </c>
      <c r="B9880" s="2" t="str">
        <f>IFERROR(__xludf.DUMMYFUNCTION("GOOGLETRANSLATE(A9880,""en"",""hi"")"),"मैं सर्दियों के दौरान नियमित रूप से यह सूप बना देता हूं और यह मुझे कभी निराश नहीं करता है।")</f>
        <v>मैं सर्दियों के दौरान नियमित रूप से यह सूप बना देता हूं और यह मुझे कभी निराश नहीं करता है।</v>
      </c>
    </row>
    <row r="9881">
      <c r="A9881" s="1" t="s">
        <v>9690</v>
      </c>
      <c r="B9881" s="2" t="str">
        <f>IFERROR(__xludf.DUMMYFUNCTION("GOOGLETRANSLATE(A9881,""en"",""hi"")"),"बिजली के एक दृष्टिकोण के साथ फर्नीचर")</f>
        <v>बिजली के एक दृष्टिकोण के साथ फर्नीचर</v>
      </c>
    </row>
    <row r="9882">
      <c r="A9882" s="1" t="s">
        <v>9691</v>
      </c>
      <c r="B9882" s="2" t="str">
        <f>IFERROR(__xludf.DUMMYFUNCTION("GOOGLETRANSLATE(A9882,""en"",""hi"")"),"फुटबॉलर मैच के दौरान अपने टीम के साथी के साथ अपने पक्ष दूसरे गोल को मनाता है।")</f>
        <v>फुटबॉलर मैच के दौरान अपने टीम के साथी के साथ अपने पक्ष दूसरे गोल को मनाता है।</v>
      </c>
    </row>
    <row r="9883">
      <c r="A9883" s="1" t="s">
        <v>9692</v>
      </c>
      <c r="B9883" s="2" t="str">
        <f>IFERROR(__xludf.DUMMYFUNCTION("GOOGLETRANSLATE(A9883,""en"",""hi"")"),"अभिनेता महोत्सव में प्रीमियर में भाग लेते हैं।")</f>
        <v>अभिनेता महोत्सव में प्रीमियर में भाग लेते हैं।</v>
      </c>
    </row>
    <row r="9884">
      <c r="A9884" s="1" t="s">
        <v>9693</v>
      </c>
      <c r="B9884" s="2" t="str">
        <f>IFERROR(__xludf.DUMMYFUNCTION("GOOGLETRANSLATE(A9884,""en"",""hi"")"),"व्यक्ति एक सड़क पर अपने घुटनों पर झुकता है")</f>
        <v>व्यक्ति एक सड़क पर अपने घुटनों पर झुकता है</v>
      </c>
    </row>
    <row r="9885">
      <c r="A9885" s="1" t="s">
        <v>9694</v>
      </c>
      <c r="B9885" s="2" t="str">
        <f>IFERROR(__xludf.DUMMYFUNCTION("GOOGLETRANSLATE(A9885,""en"",""hi"")"),"एक नियंत्रित जला के दौरान पृष्ठभूमि में फायरमैन के साथ धीमी गति में जलती हुई घर")</f>
        <v>एक नियंत्रित जला के दौरान पृष्ठभूमि में फायरमैन के साथ धीमी गति में जलती हुई घर</v>
      </c>
    </row>
    <row r="9886">
      <c r="A9886" s="1" t="s">
        <v>9695</v>
      </c>
      <c r="B9886" s="2" t="str">
        <f>IFERROR(__xludf.DUMMYFUNCTION("GOOGLETRANSLATE(A9886,""en"",""hi"")"),"एक ठाठ 1920 की शैली में अपने बालों के साथ एक पीला पीच बहने वाले व्यक्ति के साथ रात के खाने के लिए नोबल शीर्षक और सम्राट आते हैं")</f>
        <v>एक ठाठ 1920 की शैली में अपने बालों के साथ एक पीला पीच बहने वाले व्यक्ति के साथ रात के खाने के लिए नोबल शीर्षक और सम्राट आते हैं</v>
      </c>
    </row>
    <row r="9887">
      <c r="A9887" s="1" t="s">
        <v>9696</v>
      </c>
      <c r="B9887" s="2" t="str">
        <f>IFERROR(__xludf.DUMMYFUNCTION("GOOGLETRANSLATE(A9887,""en"",""hi"")"),"स्पीकर के साथ दूसरी बाईं बैठक")</f>
        <v>स्पीकर के साथ दूसरी बाईं बैठक</v>
      </c>
    </row>
    <row r="9888">
      <c r="A9888" s="1" t="s">
        <v>9697</v>
      </c>
      <c r="B9888" s="2" t="str">
        <f>IFERROR(__xludf.DUMMYFUNCTION("GOOGLETRANSLATE(A9888,""en"",""hi"")"),"व्यक्ति एक बार पहने लंबे काले पोशाक काट दिया।")</f>
        <v>व्यक्ति एक बार पहने लंबे काले पोशाक काट दिया।</v>
      </c>
    </row>
    <row r="9889">
      <c r="A9889" s="1" t="s">
        <v>9698</v>
      </c>
      <c r="B9889" s="2" t="str">
        <f>IFERROR(__xludf.DUMMYFUNCTION("GOOGLETRANSLATE(A9889,""en"",""hi"")"),"शो के दौरान व्यक्ति के साथ स्विंग कलाकार")</f>
        <v>शो के दौरान व्यक्ति के साथ स्विंग कलाकार</v>
      </c>
    </row>
    <row r="9890">
      <c r="A9890" s="1" t="s">
        <v>9699</v>
      </c>
      <c r="B9890" s="2" t="str">
        <f>IFERROR(__xludf.DUMMYFUNCTION("GOOGLETRANSLATE(A9890,""en"",""hi"")"),"अमेरिकी फुटबॉल खिलाड़ी ए-पॉइंट रूपांतरण में चलता है, जिससे चौथी तिमाही में इसे ए-पॉइंट गेम बनाते हैं।")</f>
        <v>अमेरिकी फुटबॉल खिलाड़ी ए-पॉइंट रूपांतरण में चलता है, जिससे चौथी तिमाही में इसे ए-पॉइंट गेम बनाते हैं।</v>
      </c>
    </row>
    <row r="9891">
      <c r="A9891" s="1" t="s">
        <v>9700</v>
      </c>
      <c r="B9891" s="2" t="str">
        <f>IFERROR(__xludf.DUMMYFUNCTION("GOOGLETRANSLATE(A9891,""en"",""hi"")"),"फुटबॉल खिलाड़ी फुटबॉलर और एथलीट के साथ खेल के अपने पहले लक्ष्य को स्कोर करता है")</f>
        <v>फुटबॉल खिलाड़ी फुटबॉलर और एथलीट के साथ खेल के अपने पहले लक्ष्य को स्कोर करता है</v>
      </c>
    </row>
    <row r="9892">
      <c r="A9892" s="1" t="s">
        <v>9701</v>
      </c>
      <c r="B9892" s="2" t="str">
        <f>IFERROR(__xludf.DUMMYFUNCTION("GOOGLETRANSLATE(A9892,""en"",""hi"")"),"ग्रे वुल्फ कुछ बर्च पेड़ों के आसपास देख रहे हैं")</f>
        <v>ग्रे वुल्फ कुछ बर्च पेड़ों के आसपास देख रहे हैं</v>
      </c>
    </row>
    <row r="9893">
      <c r="A9893" s="1" t="s">
        <v>9702</v>
      </c>
      <c r="B9893" s="2" t="str">
        <f>IFERROR(__xludf.DUMMYFUNCTION("GOOGLETRANSLATE(A9893,""en"",""hi"")"),"एक टहलने के दौरान व्यक्ति और उसके पति")</f>
        <v>एक टहलने के दौरान व्यक्ति और उसके पति</v>
      </c>
    </row>
    <row r="9894">
      <c r="A9894" s="1" t="s">
        <v>9703</v>
      </c>
      <c r="B9894" s="2" t="str">
        <f>IFERROR(__xludf.DUMMYFUNCTION("GOOGLETRANSLATE(A9894,""en"",""hi"")"),"मौत धातु कलाकार में आराम करें।")</f>
        <v>मौत धातु कलाकार में आराम करें।</v>
      </c>
    </row>
    <row r="9895">
      <c r="A9895" s="1" t="s">
        <v>9704</v>
      </c>
      <c r="B9895" s="2" t="str">
        <f>IFERROR(__xludf.DUMMYFUNCTION("GOOGLETRANSLATE(A9895,""en"",""hi"")"),"पुराने मोनोग्रामयुक्त लिनन लें और उन्हें तकिए में बदल दें।")</f>
        <v>पुराने मोनोग्रामयुक्त लिनन लें और उन्हें तकिए में बदल दें।</v>
      </c>
    </row>
    <row r="9896">
      <c r="A9896" s="1" t="s">
        <v>9705</v>
      </c>
      <c r="B9896" s="2" t="str">
        <f>IFERROR(__xludf.DUMMYFUNCTION("GOOGLETRANSLATE(A9896,""en"",""hi"")"),"ऐसे स्कूल एक चरम उदाहरण हैं - लेकिन कौन सा आलोचक ब्रेनवॉशिंग से थोड़ा अधिक निंदा करता है")</f>
        <v>ऐसे स्कूल एक चरम उदाहरण हैं - लेकिन कौन सा आलोचक ब्रेनवॉशिंग से थोड़ा अधिक निंदा करता है</v>
      </c>
    </row>
    <row r="9897">
      <c r="A9897" s="1" t="s">
        <v>9706</v>
      </c>
      <c r="B9897" s="2" t="str">
        <f>IFERROR(__xludf.DUMMYFUNCTION("GOOGLETRANSLATE(A9897,""en"",""hi"")"),"चावल के मैदान में एक युगल")</f>
        <v>चावल के मैदान में एक युगल</v>
      </c>
    </row>
    <row r="9898">
      <c r="A9898" s="1" t="s">
        <v>9707</v>
      </c>
      <c r="B9898" s="2" t="str">
        <f>IFERROR(__xludf.DUMMYFUNCTION("GOOGLETRANSLATE(A9898,""en"",""hi"")"),"एक तस्वीर गगनचुंबी इमारतों का एक सामान्य दृश्य दिखाती है")</f>
        <v>एक तस्वीर गगनचुंबी इमारतों का एक सामान्य दृश्य दिखाती है</v>
      </c>
    </row>
    <row r="9899">
      <c r="A9899" s="1" t="s">
        <v>9708</v>
      </c>
      <c r="B9899" s="2" t="str">
        <f>IFERROR(__xludf.DUMMYFUNCTION("GOOGLETRANSLATE(A9899,""en"",""hi"")"),"कैसे एक स्टोर खरीदा केक दिखने के लिए आप इसे एक बेकरी से खरीदा है")</f>
        <v>कैसे एक स्टोर खरीदा केक दिखने के लिए आप इसे एक बेकरी से खरीदा है</v>
      </c>
    </row>
    <row r="9900">
      <c r="A9900" s="1" t="s">
        <v>9709</v>
      </c>
      <c r="B9900" s="2" t="str">
        <f>IFERROR(__xludf.DUMMYFUNCTION("GOOGLETRANSLATE(A9900,""en"",""hi"")"),"गंभीर अपराधों के दोषी होने के बावजूद अधिकारियों की महत्वपूर्ण संख्या, पुलिस के साथ नियोजित रहें")</f>
        <v>गंभीर अपराधों के दोषी होने के बावजूद अधिकारियों की महत्वपूर्ण संख्या, पुलिस के साथ नियोजित रहें</v>
      </c>
    </row>
    <row r="9901">
      <c r="A9901" s="1" t="s">
        <v>9710</v>
      </c>
      <c r="B9901" s="2" t="str">
        <f>IFERROR(__xludf.DUMMYFUNCTION("GOOGLETRANSLATE(A9901,""en"",""hi"")"),"एक बाड़ के दोनों ओर, क्षेत्र में चराई घोड़ों")</f>
        <v>एक बाड़ के दोनों ओर, क्षेत्र में चराई घोड़ों</v>
      </c>
    </row>
    <row r="9902">
      <c r="A9902" s="1" t="s">
        <v>9711</v>
      </c>
      <c r="B9902" s="2" t="str">
        <f>IFERROR(__xludf.DUMMYFUNCTION("GOOGLETRANSLATE(A9902,""en"",""hi"")"),"हरे रंग की पृष्ठभूमि पर आइकन।")</f>
        <v>हरे रंग की पृष्ठभूमि पर आइकन।</v>
      </c>
    </row>
    <row r="9903">
      <c r="A9903" s="1" t="s">
        <v>9712</v>
      </c>
      <c r="B9903" s="2" t="str">
        <f>IFERROR(__xludf.DUMMYFUNCTION("GOOGLETRANSLATE(A9903,""en"",""hi"")"),"अमेरिकी फुटबॉल खिलाड़ी एक जीत में एक निपुण फुटबॉल टीम के खिलाफ एक निपटान से बचाता है।")</f>
        <v>अमेरिकी फुटबॉल खिलाड़ी एक जीत में एक निपुण फुटबॉल टीम के खिलाफ एक निपटान से बचाता है।</v>
      </c>
    </row>
    <row r="9904">
      <c r="A9904" s="1" t="s">
        <v>9713</v>
      </c>
      <c r="B9904" s="2" t="str">
        <f>IFERROR(__xludf.DUMMYFUNCTION("GOOGLETRANSLATE(A9904,""en"",""hi"")"),"समुद्र द्वारा सूर्यास्त देखने वाले पुरुष और महिला का सिल्हूट")</f>
        <v>समुद्र द्वारा सूर्यास्त देखने वाले पुरुष और महिला का सिल्हूट</v>
      </c>
    </row>
    <row r="9905">
      <c r="A9905" s="1" t="s">
        <v>9714</v>
      </c>
      <c r="B9905" s="2" t="str">
        <f>IFERROR(__xludf.DUMMYFUNCTION("GOOGLETRANSLATE(A9905,""en"",""hi"")"),"हर बच्चा संदेश के साथ आता है कि व्यक्ति अभी तक मनुष्य की निराश नहीं है।")</f>
        <v>हर बच्चा संदेश के साथ आता है कि व्यक्ति अभी तक मनुष्य की निराश नहीं है।</v>
      </c>
    </row>
    <row r="9906">
      <c r="A9906" s="1" t="s">
        <v>9715</v>
      </c>
      <c r="B9906" s="2" t="str">
        <f>IFERROR(__xludf.DUMMYFUNCTION("GOOGLETRANSLATE(A9906,""en"",""hi"")"),"एक पिता और माता रॉयल्टी के साथ परिवार - मुक्त")</f>
        <v>एक पिता और माता रॉयल्टी के साथ परिवार - मुक्त</v>
      </c>
    </row>
    <row r="9907">
      <c r="A9907" s="1" t="s">
        <v>9716</v>
      </c>
      <c r="B9907" s="2" t="str">
        <f>IFERROR(__xludf.DUMMYFUNCTION("GOOGLETRANSLATE(A9907,""en"",""hi"")"),"शीर्ष पर एक उपहार बॉक्स के साथ एक स्लेज का वेक्टर चित्रण।")</f>
        <v>शीर्ष पर एक उपहार बॉक्स के साथ एक स्लेज का वेक्टर चित्रण।</v>
      </c>
    </row>
    <row r="9908">
      <c r="A9908" s="1" t="s">
        <v>9717</v>
      </c>
      <c r="B9908" s="2" t="str">
        <f>IFERROR(__xludf.DUMMYFUNCTION("GOOGLETRANSLATE(A9908,""en"",""hi"")"),"बगीचे में एक झोपड़ी की छवि")</f>
        <v>बगीचे में एक झोपड़ी की छवि</v>
      </c>
    </row>
    <row r="9909">
      <c r="A9909" s="1" t="s">
        <v>9718</v>
      </c>
      <c r="B9909" s="2" t="str">
        <f>IFERROR(__xludf.DUMMYFUNCTION("GOOGLETRANSLATE(A9909,""en"",""hi"")"),"जैसे कि गांव जादुई पर्याप्त नहीं है, यहां तक ​​कि ब्राइट डे लाइट में फिल्म चरित्र राउंड भी हैं!")</f>
        <v>जैसे कि गांव जादुई पर्याप्त नहीं है, यहां तक ​​कि ब्राइट डे लाइट में फिल्म चरित्र राउंड भी हैं!</v>
      </c>
    </row>
    <row r="9910">
      <c r="A9910" s="1" t="s">
        <v>9719</v>
      </c>
      <c r="B9910" s="2" t="str">
        <f>IFERROR(__xludf.DUMMYFUNCTION("GOOGLETRANSLATE(A9910,""en"",""hi"")"),"देश, स्वतंत्रता और एक सुरक्षित नए साल में सैनिकों और देश की शुभकामनाएं!")</f>
        <v>देश, स्वतंत्रता और एक सुरक्षित नए साल में सैनिकों और देश की शुभकामनाएं!</v>
      </c>
    </row>
    <row r="9911">
      <c r="A9911" s="1" t="s">
        <v>9720</v>
      </c>
      <c r="B9911" s="2" t="str">
        <f>IFERROR(__xludf.DUMMYFUNCTION("GOOGLETRANSLATE(A9911,""en"",""hi"")"),"कैंपर को एक ट्रेलर पर ढेर या बोल्ट किया जा सकता है")</f>
        <v>कैंपर को एक ट्रेलर पर ढेर या बोल्ट किया जा सकता है</v>
      </c>
    </row>
    <row r="9912">
      <c r="A9912" s="1" t="s">
        <v>9721</v>
      </c>
      <c r="B9912" s="2" t="str">
        <f>IFERROR(__xludf.DUMMYFUNCTION("GOOGLETRANSLATE(A9912,""en"",""hi"")"),"डिश बल्लेबाज और काले मसूर से बना एक किण्वित क्रेप या पैनकेक है।")</f>
        <v>डिश बल्लेबाज और काले मसूर से बना एक किण्वित क्रेप या पैनकेक है।</v>
      </c>
    </row>
    <row r="9913">
      <c r="A9913" s="1" t="s">
        <v>9722</v>
      </c>
      <c r="B9913" s="2" t="str">
        <f>IFERROR(__xludf.DUMMYFUNCTION("GOOGLETRANSLATE(A9913,""en"",""hi"")"),"उत्सव का मज़ा कभी नहीं रुकता!")</f>
        <v>उत्सव का मज़ा कभी नहीं रुकता!</v>
      </c>
    </row>
    <row r="9914">
      <c r="A9914" s="1" t="s">
        <v>9723</v>
      </c>
      <c r="B9914" s="2" t="str">
        <f>IFERROR(__xludf.DUMMYFUNCTION("GOOGLETRANSLATE(A9914,""en"",""hi"")"),"बनावट हरे बोर्ड पर हाथ ड्राइंग।")</f>
        <v>बनावट हरे बोर्ड पर हाथ ड्राइंग।</v>
      </c>
    </row>
    <row r="9915">
      <c r="A9915" s="1" t="s">
        <v>9724</v>
      </c>
      <c r="B9915" s="2" t="str">
        <f>IFERROR(__xludf.DUMMYFUNCTION("GOOGLETRANSLATE(A9915,""en"",""hi"")"),"एक नदी पर छोटी निजी नाव")</f>
        <v>एक नदी पर छोटी निजी नाव</v>
      </c>
    </row>
    <row r="9916">
      <c r="A9916" s="1" t="s">
        <v>9725</v>
      </c>
      <c r="B9916" s="2" t="str">
        <f>IFERROR(__xludf.DUMMYFUNCTION("GOOGLETRANSLATE(A9916,""en"",""hi"")"),"अभिनेता ऑटोमोटिव उद्योग व्यवसाय द्वारा आयोजित दुनिया प्रीमियर में भाग लेता है।")</f>
        <v>अभिनेता ऑटोमोटिव उद्योग व्यवसाय द्वारा आयोजित दुनिया प्रीमियर में भाग लेता है।</v>
      </c>
    </row>
    <row r="9917">
      <c r="A9917" s="1" t="s">
        <v>9726</v>
      </c>
      <c r="B9917" s="2" t="str">
        <f>IFERROR(__xludf.DUMMYFUNCTION("GOOGLETRANSLATE(A9917,""en"",""hi"")"),"निशान पर मीटर ऊंचाई पर")</f>
        <v>निशान पर मीटर ऊंचाई पर</v>
      </c>
    </row>
    <row r="9918">
      <c r="A9918" s="1" t="s">
        <v>9727</v>
      </c>
      <c r="B9918" s="2" t="str">
        <f>IFERROR(__xludf.DUMMYFUNCTION("GOOGLETRANSLATE(A9918,""en"",""hi"")"),"मुस्कुराते हुए दाढ़ी वाले युवा व्यक्ति दूसरे से भूरे रंग का उपहार लेते हुए, लड़के की तरफ और नीली शर्ट पहनते हैं, सफेद पृष्ठभूमि स्टॉक फोटो पर अलग")</f>
        <v>मुस्कुराते हुए दाढ़ी वाले युवा व्यक्ति दूसरे से भूरे रंग का उपहार लेते हुए, लड़के की तरफ और नीली शर्ट पहनते हैं, सफेद पृष्ठभूमि स्टॉक फोटो पर अलग</v>
      </c>
    </row>
    <row r="9919">
      <c r="A9919" s="1" t="s">
        <v>9728</v>
      </c>
      <c r="B9919" s="2" t="str">
        <f>IFERROR(__xludf.DUMMYFUNCTION("GOOGLETRANSLATE(A9919,""en"",""hi"")"),"एक कुत्ते पार्क में पिल्ला बज रहा है")</f>
        <v>एक कुत्ते पार्क में पिल्ला बज रहा है</v>
      </c>
    </row>
    <row r="9920">
      <c r="A9920" s="1" t="s">
        <v>9729</v>
      </c>
      <c r="B9920" s="2" t="str">
        <f>IFERROR(__xludf.DUMMYFUNCTION("GOOGLETRANSLATE(A9920,""en"",""hi"")"),"द्वीप के एक हवाई जहाज से देखें")</f>
        <v>द्वीप के एक हवाई जहाज से देखें</v>
      </c>
    </row>
    <row r="9921">
      <c r="A9921" s="1" t="s">
        <v>9730</v>
      </c>
      <c r="B9921" s="2" t="str">
        <f>IFERROR(__xludf.DUMMYFUNCTION("GOOGLETRANSLATE(A9921,""en"",""hi"")"),"कई हाथ दुनिया के लिए शासन या देखभाल करना चाहते हैं")</f>
        <v>कई हाथ दुनिया के लिए शासन या देखभाल करना चाहते हैं</v>
      </c>
    </row>
    <row r="9922">
      <c r="A9922" s="1" t="s">
        <v>9731</v>
      </c>
      <c r="B9922" s="2" t="str">
        <f>IFERROR(__xludf.DUMMYFUNCTION("GOOGLETRANSLATE(A9922,""en"",""hi"")"),"क्रिसमस रोशनी में पकड़ा गया")</f>
        <v>क्रिसमस रोशनी में पकड़ा गया</v>
      </c>
    </row>
    <row r="9923">
      <c r="A9923" s="1" t="s">
        <v>975</v>
      </c>
      <c r="B9923" s="2" t="str">
        <f>IFERROR(__xludf.DUMMYFUNCTION("GOOGLETRANSLATE(A9923,""en"",""hi"")"),"छुट्टी के लिए एक बैनर का वेक्टर चित्रण।")</f>
        <v>छुट्टी के लिए एक बैनर का वेक्टर चित्रण।</v>
      </c>
    </row>
    <row r="9924">
      <c r="A9924" s="1" t="s">
        <v>9732</v>
      </c>
      <c r="B9924" s="2" t="str">
        <f>IFERROR(__xludf.DUMMYFUNCTION("GOOGLETRANSLATE(A9924,""en"",""hi"")"),"मूर्तियों द्वारा चुंबन लोग अपनी शादी के बाद रेत पर रहते हैं")</f>
        <v>मूर्तियों द्वारा चुंबन लोग अपनी शादी के बाद रेत पर रहते हैं</v>
      </c>
    </row>
    <row r="9925">
      <c r="A9925" s="1" t="s">
        <v>9733</v>
      </c>
      <c r="B9925" s="2" t="str">
        <f>IFERROR(__xludf.DUMMYFUNCTION("GOOGLETRANSLATE(A9925,""en"",""hi"")"),"संग्रहालय: नीचे फर्श से वर्महोल")</f>
        <v>संग्रहालय: नीचे फर्श से वर्महोल</v>
      </c>
    </row>
    <row r="9926">
      <c r="A9926" s="1" t="s">
        <v>9734</v>
      </c>
      <c r="B9926" s="2" t="str">
        <f>IFERROR(__xludf.DUMMYFUNCTION("GOOGLETRANSLATE(A9926,""en"",""hi"")"),"कैंपस पर अध्ययन करने वाले कॉलेज के छात्रों का एक शॉट")</f>
        <v>कैंपस पर अध्ययन करने वाले कॉलेज के छात्रों का एक शॉट</v>
      </c>
    </row>
    <row r="9927">
      <c r="A9927" s="1" t="s">
        <v>9735</v>
      </c>
      <c r="B9927" s="2" t="str">
        <f>IFERROR(__xludf.DUMMYFUNCTION("GOOGLETRANSLATE(A9927,""en"",""hi"")"),"बिजनेस सूट में सेल्समैन का सिल्हूट और एक ब्रीफकेस के साथ एक फेडोरा चल रहा है")</f>
        <v>बिजनेस सूट में सेल्समैन का सिल्हूट और एक ब्रीफकेस के साथ एक फेडोरा चल रहा है</v>
      </c>
    </row>
    <row r="9928">
      <c r="A9928" s="1" t="s">
        <v>9736</v>
      </c>
      <c r="B9928" s="2" t="str">
        <f>IFERROR(__xludf.DUMMYFUNCTION("GOOGLETRANSLATE(A9928,""en"",""hi"")"),"बास्केटबॉल खिलाड़ी बास्केटबॉल खेल के दौरान पिछले बास्केटबॉल खिलाड़ी ड्राइव करता है।")</f>
        <v>बास्केटबॉल खिलाड़ी बास्केटबॉल खेल के दौरान पिछले बास्केटबॉल खिलाड़ी ड्राइव करता है।</v>
      </c>
    </row>
    <row r="9929">
      <c r="A9929" s="1" t="s">
        <v>9737</v>
      </c>
      <c r="B9929" s="2" t="str">
        <f>IFERROR(__xludf.DUMMYFUNCTION("GOOGLETRANSLATE(A9929,""en"",""hi"")"),"जंगल में पुराने खुजली बंदर")</f>
        <v>जंगल में पुराने खुजली बंदर</v>
      </c>
    </row>
    <row r="9930">
      <c r="A9930" s="1" t="s">
        <v>9738</v>
      </c>
      <c r="B9930" s="2" t="str">
        <f>IFERROR(__xludf.DUMMYFUNCTION("GOOGLETRANSLATE(A9930,""en"",""hi"")"),"प्यारा tricolor पिल्ला कुत्ता कुत्ते के भोजन के एक नीले कटोरे के बगल में बैठा है - सफेद पृष्ठभूमि पर पृथक")</f>
        <v>प्यारा tricolor पिल्ला कुत्ता कुत्ते के भोजन के एक नीले कटोरे के बगल में बैठा है - सफेद पृष्ठभूमि पर पृथक</v>
      </c>
    </row>
    <row r="9931">
      <c r="A9931" s="1" t="s">
        <v>9739</v>
      </c>
      <c r="B9931" s="2" t="str">
        <f>IFERROR(__xludf.DUMMYFUNCTION("GOOGLETRANSLATE(A9931,""en"",""hi"")"),"फेरी टर्मिनल से फेरी प्रस्थान के बाद समुद्री जल गशिंग")</f>
        <v>फेरी टर्मिनल से फेरी प्रस्थान के बाद समुद्री जल गशिंग</v>
      </c>
    </row>
    <row r="9932">
      <c r="A9932" s="1" t="s">
        <v>9740</v>
      </c>
      <c r="B9932" s="2" t="str">
        <f>IFERROR(__xludf.DUMMYFUNCTION("GOOGLETRANSLATE(A9932,""en"",""hi"")"),"गोल्फर, चैंपियन, हरे रंग की जैकेट पहनने वाला व्यक्ति था")</f>
        <v>गोल्फर, चैंपियन, हरे रंग की जैकेट पहनने वाला व्यक्ति था</v>
      </c>
    </row>
    <row r="9933">
      <c r="A9933" s="1" t="s">
        <v>9741</v>
      </c>
      <c r="B9933" s="2" t="str">
        <f>IFERROR(__xludf.DUMMYFUNCTION("GOOGLETRANSLATE(A9933,""en"",""hi"")"),"ग्रीष्मकालीन बिक्री% बंद संकेत जल रंग कला ब्रश स्ट्रोक पेंट सार पृष्ठभूमि वेक्टर चित्रण।")</f>
        <v>ग्रीष्मकालीन बिक्री% बंद संकेत जल रंग कला ब्रश स्ट्रोक पेंट सार पृष्ठभूमि वेक्टर चित्रण।</v>
      </c>
    </row>
    <row r="9934">
      <c r="A9934" s="1" t="s">
        <v>9742</v>
      </c>
      <c r="B9934" s="2" t="str">
        <f>IFERROR(__xludf.DUMMYFUNCTION("GOOGLETRANSLATE(A9934,""en"",""hi"")"),"घोड़े पर महिला राइडिंग: एक किशोर और उसके काले घोड़े के लिए कूदने में प्रतिस्पर्धा का प्रशिक्षण")</f>
        <v>घोड़े पर महिला राइडिंग: एक किशोर और उसके काले घोड़े के लिए कूदने में प्रतिस्पर्धा का प्रशिक्षण</v>
      </c>
    </row>
    <row r="9935">
      <c r="A9935" s="1" t="s">
        <v>9743</v>
      </c>
      <c r="B9935" s="2" t="str">
        <f>IFERROR(__xludf.DUMMYFUNCTION("GOOGLETRANSLATE(A9935,""en"",""hi"")"),"एक सफेद पृष्ठभूमि वेक्टर पर लाल तीर आइसोमेट्रिक 3 डी आइकन ताज़ा करें")</f>
        <v>एक सफेद पृष्ठभूमि वेक्टर पर लाल तीर आइसोमेट्रिक 3 डी आइकन ताज़ा करें</v>
      </c>
    </row>
    <row r="9936">
      <c r="A9936" s="1" t="s">
        <v>9744</v>
      </c>
      <c r="B9936" s="2" t="str">
        <f>IFERROR(__xludf.DUMMYFUNCTION("GOOGLETRANSLATE(A9936,""en"",""hi"")"),"पेड़ों से घिरे एक सुंदर इमारत का फोटो।")</f>
        <v>पेड़ों से घिरे एक सुंदर इमारत का फोटो।</v>
      </c>
    </row>
    <row r="9937">
      <c r="A9937" s="1" t="s">
        <v>9745</v>
      </c>
      <c r="B9937" s="2" t="str">
        <f>IFERROR(__xludf.DUMMYFUNCTION("GOOGLETRANSLATE(A9937,""en"",""hi"")"),"संगठन क्षेत्र के लिए आकर्षित करने के लिए नक्शे")</f>
        <v>संगठन क्षेत्र के लिए आकर्षित करने के लिए नक्शे</v>
      </c>
    </row>
    <row r="9938">
      <c r="A9938" s="1" t="s">
        <v>9746</v>
      </c>
      <c r="B9938" s="2" t="str">
        <f>IFERROR(__xludf.DUMMYFUNCTION("GOOGLETRANSLATE(A9938,""en"",""hi"")"),"शहर ? रात को देखें")</f>
        <v>शहर ? रात को देखें</v>
      </c>
    </row>
    <row r="9939">
      <c r="A9939" s="1" t="s">
        <v>9747</v>
      </c>
      <c r="B9939" s="2" t="str">
        <f>IFERROR(__xludf.DUMMYFUNCTION("GOOGLETRANSLATE(A9939,""en"",""hi"")"),"समुद्र तट पर व्यायाम करने वाले लोग")</f>
        <v>समुद्र तट पर व्यायाम करने वाले लोग</v>
      </c>
    </row>
    <row r="9940">
      <c r="A9940" s="1" t="s">
        <v>9748</v>
      </c>
      <c r="B9940" s="2" t="str">
        <f>IFERROR(__xludf.DUMMYFUNCTION("GOOGLETRANSLATE(A9940,""en"",""hi"")"),"शिखर तक पहुंचने के लिए कोहरे के माध्यम से सवारी करने वाला व्यक्ति")</f>
        <v>शिखर तक पहुंचने के लिए कोहरे के माध्यम से सवारी करने वाला व्यक्ति</v>
      </c>
    </row>
    <row r="9941">
      <c r="A9941" s="1" t="s">
        <v>4604</v>
      </c>
      <c r="B9941" s="2" t="str">
        <f>IFERROR(__xludf.DUMMYFUNCTION("GOOGLETRANSLATE(A9941,""en"",""hi"")"),"हवा में लहराते हुए शीर्षक के साथ ध्वज।")</f>
        <v>हवा में लहराते हुए शीर्षक के साथ ध्वज।</v>
      </c>
    </row>
    <row r="9942">
      <c r="A9942" s="1" t="s">
        <v>9749</v>
      </c>
      <c r="B9942" s="2" t="str">
        <f>IFERROR(__xludf.DUMMYFUNCTION("GOOGLETRANSLATE(A9942,""en"",""hi"")"),"बर्फ में पड़े स्नोबॉल के एक गुच्छा के साथ क्रिसमस पृष्ठभूमि")</f>
        <v>बर्फ में पड़े स्नोबॉल के एक गुच्छा के साथ क्रिसमस पृष्ठभूमि</v>
      </c>
    </row>
    <row r="9943">
      <c r="A9943" s="1" t="s">
        <v>9750</v>
      </c>
      <c r="B9943" s="2" t="str">
        <f>IFERROR(__xludf.DUMMYFUNCTION("GOOGLETRANSLATE(A9943,""en"",""hi"")"),"सफेद पृष्ठभूमि पर रंगीन संगीत नोटों से बना एक पत्र।")</f>
        <v>सफेद पृष्ठभूमि पर रंगीन संगीत नोटों से बना एक पत्र।</v>
      </c>
    </row>
    <row r="9944">
      <c r="A9944" s="1" t="s">
        <v>9751</v>
      </c>
      <c r="B9944" s="2" t="str">
        <f>IFERROR(__xludf.DUMMYFUNCTION("GOOGLETRANSLATE(A9944,""en"",""hi"")"),"एक पहाड़ी पर एक पहाड़ी पर खड़े सूर्यास्त में लड़का सिल्हूट एक पक्षी लेता है")</f>
        <v>एक पहाड़ी पर एक पहाड़ी पर खड़े सूर्यास्त में लड़का सिल्हूट एक पक्षी लेता है</v>
      </c>
    </row>
    <row r="9945">
      <c r="A9945" s="1" t="s">
        <v>9752</v>
      </c>
      <c r="B9945" s="2" t="str">
        <f>IFERROR(__xludf.DUMMYFUNCTION("GOOGLETRANSLATE(A9945,""en"",""hi"")"),"आप कभी नहीं जानते कि दुकान के माध्यम से क्या आने वाला है।")</f>
        <v>आप कभी नहीं जानते कि दुकान के माध्यम से क्या आने वाला है।</v>
      </c>
    </row>
    <row r="9946">
      <c r="A9946" s="1" t="s">
        <v>9753</v>
      </c>
      <c r="B9946" s="2" t="str">
        <f>IFERROR(__xludf.DUMMYFUNCTION("GOOGLETRANSLATE(A9946,""en"",""hi"")"),"एक रेस्तरां में मेनू को देखने वाली युवा महिलाओं के साथ युवक")</f>
        <v>एक रेस्तरां में मेनू को देखने वाली युवा महिलाओं के साथ युवक</v>
      </c>
    </row>
    <row r="9947">
      <c r="A9947" s="1" t="s">
        <v>9754</v>
      </c>
      <c r="B9947" s="2" t="str">
        <f>IFERROR(__xludf.DUMMYFUNCTION("GOOGLETRANSLATE(A9947,""en"",""hi"")"),"कभी-कभी यह उन साधारण परिभाषित टुकड़े हैं जो आपको अलग बनाते हैं।")</f>
        <v>कभी-कभी यह उन साधारण परिभाषित टुकड़े हैं जो आपको अलग बनाते हैं।</v>
      </c>
    </row>
    <row r="9948">
      <c r="A9948" s="1" t="s">
        <v>9755</v>
      </c>
      <c r="B9948" s="2" t="str">
        <f>IFERROR(__xludf.DUMMYFUNCTION("GOOGLETRANSLATE(A9948,""en"",""hi"")"),"युवा लड़की ने एक प्लेड को कवर किया और समाचार पढ़ा।")</f>
        <v>युवा लड़की ने एक प्लेड को कवर किया और समाचार पढ़ा।</v>
      </c>
    </row>
    <row r="9949">
      <c r="A9949" s="1" t="s">
        <v>9756</v>
      </c>
      <c r="B9949" s="2" t="str">
        <f>IFERROR(__xludf.DUMMYFUNCTION("GOOGLETRANSLATE(A9949,""en"",""hi"")"),"एक प्रेसीजन फुटबॉल गेम के पहले भाग के दौरान अमेरिकी फुटबॉल खिलाड़ी स्पोर्ट्स टीम के खिलाफ फेंकता है।")</f>
        <v>एक प्रेसीजन फुटबॉल गेम के पहले भाग के दौरान अमेरिकी फुटबॉल खिलाड़ी स्पोर्ट्स टीम के खिलाफ फेंकता है।</v>
      </c>
    </row>
    <row r="9950">
      <c r="A9950" s="1" t="s">
        <v>9757</v>
      </c>
      <c r="B9950" s="2" t="str">
        <f>IFERROR(__xludf.DUMMYFUNCTION("GOOGLETRANSLATE(A9950,""en"",""hi"")"),"एक हरे रंग पर लाल ज्यामितीय रिबन।")</f>
        <v>एक हरे रंग पर लाल ज्यामितीय रिबन।</v>
      </c>
    </row>
    <row r="9951">
      <c r="A9951" s="1" t="s">
        <v>9758</v>
      </c>
      <c r="B9951" s="2" t="str">
        <f>IFERROR(__xludf.DUMMYFUNCTION("GOOGLETRANSLATE(A9951,""en"",""hi"")"),"कर्मचारियों के लिए अच्छा हो और वे आपके होटल के कमरे पर सबसे अच्छा सौदा पाने में मदद करने के लिए तैयार होंगे")</f>
        <v>कर्मचारियों के लिए अच्छा हो और वे आपके होटल के कमरे पर सबसे अच्छा सौदा पाने में मदद करने के लिए तैयार होंगे</v>
      </c>
    </row>
    <row r="9952">
      <c r="A9952" s="1" t="s">
        <v>9759</v>
      </c>
      <c r="B9952" s="2" t="str">
        <f>IFERROR(__xludf.DUMMYFUNCTION("GOOGLETRANSLATE(A9952,""en"",""hi"")"),"व्यक्ति महासागर की शक्ति को कम आंकता है।")</f>
        <v>व्यक्ति महासागर की शक्ति को कम आंकता है।</v>
      </c>
    </row>
    <row r="9953">
      <c r="A9953" s="1" t="s">
        <v>9760</v>
      </c>
      <c r="B9953" s="2" t="str">
        <f>IFERROR(__xludf.DUMMYFUNCTION("GOOGLETRANSLATE(A9953,""en"",""hi"")"),"पिंजरे में छोटी पक्षी।")</f>
        <v>पिंजरे में छोटी पक्षी।</v>
      </c>
    </row>
    <row r="9954">
      <c r="A9954" s="1" t="s">
        <v>9761</v>
      </c>
      <c r="B9954" s="2" t="str">
        <f>IFERROR(__xludf.DUMMYFUNCTION("GOOGLETRANSLATE(A9954,""en"",""hi"")"),"घाट, सौदा से तट रेखा का एक दृश्य")</f>
        <v>घाट, सौदा से तट रेखा का एक दृश्य</v>
      </c>
    </row>
    <row r="9955">
      <c r="A9955" s="1" t="s">
        <v>9762</v>
      </c>
      <c r="B9955" s="2" t="str">
        <f>IFERROR(__xludf.DUMMYFUNCTION("GOOGLETRANSLATE(A9955,""en"",""hi"")"),"स्क्रीनशॉट का रहस्य")</f>
        <v>स्क्रीनशॉट का रहस्य</v>
      </c>
    </row>
    <row r="9956">
      <c r="A9956" s="1" t="s">
        <v>9763</v>
      </c>
      <c r="B9956" s="2" t="str">
        <f>IFERROR(__xludf.DUMMYFUNCTION("GOOGLETRANSLATE(A9956,""en"",""hi"")"),"ऊपर: टॉवर ने जब बनाया गया था तो दृश्य नाटक लाया।")</f>
        <v>ऊपर: टॉवर ने जब बनाया गया था तो दृश्य नाटक लाया।</v>
      </c>
    </row>
    <row r="9957">
      <c r="A9957" s="1" t="s">
        <v>9764</v>
      </c>
      <c r="B9957" s="2" t="str">
        <f>IFERROR(__xludf.DUMMYFUNCTION("GOOGLETRANSLATE(A9957,""en"",""hi"")"),"शॉपिंग बैग के साथ शीतकालीन पहने हुए सर्दियों में एक बर्फीली सड़क के साथ चलने वाली एक महिला")</f>
        <v>शॉपिंग बैग के साथ शीतकालीन पहने हुए सर्दियों में एक बर्फीली सड़क के साथ चलने वाली एक महिला</v>
      </c>
    </row>
    <row r="9958">
      <c r="A9958" s="1" t="s">
        <v>9765</v>
      </c>
      <c r="B9958" s="2" t="str">
        <f>IFERROR(__xludf.DUMMYFUNCTION("GOOGLETRANSLATE(A9958,""en"",""hi"")"),"लोगों के सिल्हूट, नृत्य नर्तकी नृत्य।")</f>
        <v>लोगों के सिल्हूट, नृत्य नर्तकी नृत्य।</v>
      </c>
    </row>
    <row r="9959">
      <c r="A9959" s="1" t="s">
        <v>9766</v>
      </c>
      <c r="B9959" s="2" t="str">
        <f>IFERROR(__xludf.DUMMYFUNCTION("GOOGLETRANSLATE(A9959,""en"",""hi"")"),"हमने इस गांव के लिए सौर रोशनी और जागरूकता परियोजना पर चर्चा करने में समय लगा।")</f>
        <v>हमने इस गांव के लिए सौर रोशनी और जागरूकता परियोजना पर चर्चा करने में समय लगा।</v>
      </c>
    </row>
    <row r="9960">
      <c r="A9960" s="1" t="s">
        <v>9767</v>
      </c>
      <c r="B9960" s="2" t="str">
        <f>IFERROR(__xludf.DUMMYFUNCTION("GOOGLETRANSLATE(A9960,""en"",""hi"")"),"बाघ शार्क एक खराब समझदार प्रजाति है, लेकिन कई समुद्री पारिस्थितिक तंत्र में एक महत्वपूर्ण भूमिका निभा सकती है।")</f>
        <v>बाघ शार्क एक खराब समझदार प्रजाति है, लेकिन कई समुद्री पारिस्थितिक तंत्र में एक महत्वपूर्ण भूमिका निभा सकती है।</v>
      </c>
    </row>
    <row r="9961">
      <c r="A9961" s="1" t="s">
        <v>9768</v>
      </c>
      <c r="B9961" s="2" t="str">
        <f>IFERROR(__xludf.DUMMYFUNCTION("GOOGLETRANSLATE(A9961,""en"",""hi"")"),"एक क्रोकोडाइल का पैर एक नदी के किनारे सूरज")</f>
        <v>एक क्रोकोडाइल का पैर एक नदी के किनारे सूरज</v>
      </c>
    </row>
    <row r="9962">
      <c r="A9962" s="1" t="s">
        <v>9769</v>
      </c>
      <c r="B9962" s="2" t="str">
        <f>IFERROR(__xludf.DUMMYFUNCTION("GOOGLETRANSLATE(A9962,""en"",""hi"")"),"अभिनेता फिल्म प्रीमियर में भाग लेता है।")</f>
        <v>अभिनेता फिल्म प्रीमियर में भाग लेता है।</v>
      </c>
    </row>
    <row r="9963">
      <c r="A9963" s="1" t="s">
        <v>9770</v>
      </c>
      <c r="B9963" s="2" t="str">
        <f>IFERROR(__xludf.DUMMYFUNCTION("GOOGLETRANSLATE(A9963,""en"",""hi"")"),"बच्चों के साथ महिला का वेक्टर सिल्हूट।")</f>
        <v>बच्चों के साथ महिला का वेक्टर सिल्हूट।</v>
      </c>
    </row>
    <row r="9964">
      <c r="A9964" s="1" t="s">
        <v>9771</v>
      </c>
      <c r="B9964" s="2" t="str">
        <f>IFERROR(__xludf.DUMMYFUNCTION("GOOGLETRANSLATE(A9964,""en"",""hi"")"),"घटना के दौरान चौथे छेद से दूर।")</f>
        <v>घटना के दौरान चौथे छेद से दूर।</v>
      </c>
    </row>
    <row r="9965">
      <c r="A9965" s="1" t="s">
        <v>9772</v>
      </c>
      <c r="B9965" s="2" t="str">
        <f>IFERROR(__xludf.DUMMYFUNCTION("GOOGLETRANSLATE(A9965,""en"",""hi"")"),"प्राचीन भागों के पक्षी")</f>
        <v>प्राचीन भागों के पक्षी</v>
      </c>
    </row>
    <row r="9966">
      <c r="A9966" s="1" t="s">
        <v>9773</v>
      </c>
      <c r="B9966" s="2" t="str">
        <f>IFERROR(__xludf.DUMMYFUNCTION("GOOGLETRANSLATE(A9966,""en"",""hi"")"),"एक इमारत स्थल के शीर्ष से लिया गया पश्चिम की ओर हवाई दृश्य")</f>
        <v>एक इमारत स्थल के शीर्ष से लिया गया पश्चिम की ओर हवाई दृश्य</v>
      </c>
    </row>
    <row r="9967">
      <c r="A9967" s="1" t="s">
        <v>9774</v>
      </c>
      <c r="B9967" s="2" t="str">
        <f>IFERROR(__xludf.DUMMYFUNCTION("GOOGLETRANSLATE(A9967,""en"",""hi"")"),"अभिनेता राजनीतिक शेयरों को बढ़ावा देने के लिए एक गतिविधि के दौरान अपना भाषण देता है")</f>
        <v>अभिनेता राजनीतिक शेयरों को बढ़ावा देने के लिए एक गतिविधि के दौरान अपना भाषण देता है</v>
      </c>
    </row>
    <row r="9968">
      <c r="A9968" s="1" t="s">
        <v>9775</v>
      </c>
      <c r="B9968" s="2" t="str">
        <f>IFERROR(__xludf.DUMMYFUNCTION("GOOGLETRANSLATE(A9968,""en"",""hi"")"),"पैसा और सोने की चूड़ी रखने वाले व्यक्ति का चित्रण")</f>
        <v>पैसा और सोने की चूड़ी रखने वाले व्यक्ति का चित्रण</v>
      </c>
    </row>
    <row r="9969">
      <c r="A9969" s="1" t="s">
        <v>9776</v>
      </c>
      <c r="B9969" s="2" t="str">
        <f>IFERROR(__xludf.DUMMYFUNCTION("GOOGLETRANSLATE(A9969,""en"",""hi"")"),"अन्य कलाई पर क्या है?")</f>
        <v>अन्य कलाई पर क्या है?</v>
      </c>
    </row>
    <row r="9970">
      <c r="A9970" s="1" t="s">
        <v>9777</v>
      </c>
      <c r="B9970" s="2" t="str">
        <f>IFERROR(__xludf.DUMMYFUNCTION("GOOGLETRANSLATE(A9970,""en"",""hi"")"),"देख रहे हैं गुलाबी: अतिथि एक पुष्प हेड्रेस और साइड - स्प्लिट फीस गाउन के साथ बाहर चला गया")</f>
        <v>देख रहे हैं गुलाबी: अतिथि एक पुष्प हेड्रेस और साइड - स्प्लिट फीस गाउन के साथ बाहर चला गया</v>
      </c>
    </row>
    <row r="9971">
      <c r="A9971" s="1" t="s">
        <v>9778</v>
      </c>
      <c r="B9971" s="2" t="str">
        <f>IFERROR(__xludf.DUMMYFUNCTION("GOOGLETRANSLATE(A9971,""en"",""hi"")"),"छायांकित छत से बाहर निकलने वाला कमरा")</f>
        <v>छायांकित छत से बाहर निकलने वाला कमरा</v>
      </c>
    </row>
    <row r="9972">
      <c r="A9972" s="1" t="s">
        <v>9779</v>
      </c>
      <c r="B9972" s="2" t="str">
        <f>IFERROR(__xludf.DUMMYFUNCTION("GOOGLETRANSLATE(A9972,""en"",""hi"")"),"एक पियानो के साथ खड़ा व्यक्ति")</f>
        <v>एक पियानो के साथ खड़ा व्यक्ति</v>
      </c>
    </row>
    <row r="9973">
      <c r="A9973" s="1" t="s">
        <v>9780</v>
      </c>
      <c r="B9973" s="2" t="str">
        <f>IFERROR(__xludf.DUMMYFUNCTION("GOOGLETRANSLATE(A9973,""en"",""hi"")"),"एक ईंट की दीवार का शॉट, चित्रित ग्रे, डिजाइनर के लिए प्रतिलिपि स्थान के साथ प्रामाणिकता में जोड़ने के लिए खामियों के साथ छोड़ा गया")</f>
        <v>एक ईंट की दीवार का शॉट, चित्रित ग्रे, डिजाइनर के लिए प्रतिलिपि स्थान के साथ प्रामाणिकता में जोड़ने के लिए खामियों के साथ छोड़ा गया</v>
      </c>
    </row>
    <row r="9974">
      <c r="A9974" s="1" t="s">
        <v>9781</v>
      </c>
      <c r="B9974" s="2" t="str">
        <f>IFERROR(__xludf.DUMMYFUNCTION("GOOGLETRANSLATE(A9974,""en"",""hi"")"),"कृषि क्षेत्र में परिदृश्य")</f>
        <v>कृषि क्षेत्र में परिदृश्य</v>
      </c>
    </row>
    <row r="9975">
      <c r="A9975" s="1" t="s">
        <v>9782</v>
      </c>
      <c r="B9975" s="2" t="str">
        <f>IFERROR(__xludf.DUMMYFUNCTION("GOOGLETRANSLATE(A9975,""en"",""hi"")"),"सैनिकों को एक इन-प्रोसेसिंग संक्षिप्त हो सकता है")</f>
        <v>सैनिकों को एक इन-प्रोसेसिंग संक्षिप्त हो सकता है</v>
      </c>
    </row>
    <row r="9976">
      <c r="A9976" s="1" t="s">
        <v>9783</v>
      </c>
      <c r="B9976" s="2" t="str">
        <f>IFERROR(__xludf.DUMMYFUNCTION("GOOGLETRANSLATE(A9976,""en"",""hi"")"),"फर्म तटीय समुदायों को ताजा पानी लाने के लिए सागर की गति का उपयोग करता है")</f>
        <v>फर्म तटीय समुदायों को ताजा पानी लाने के लिए सागर की गति का उपयोग करता है</v>
      </c>
    </row>
    <row r="9977">
      <c r="A9977" s="1" t="s">
        <v>9784</v>
      </c>
      <c r="B9977" s="2" t="str">
        <f>IFERROR(__xludf.DUMMYFUNCTION("GOOGLETRANSLATE(A9977,""en"",""hi"")"),"एथलीट अमेरिकी राज्य के खिलाफ कॉलेज फुटबॉल गेम की पहली छमाही के दौरान एक छोटा सा पास लेने के बाद गेंद को चलाता है।")</f>
        <v>एथलीट अमेरिकी राज्य के खिलाफ कॉलेज फुटबॉल गेम की पहली छमाही के दौरान एक छोटा सा पास लेने के बाद गेंद को चलाता है।</v>
      </c>
    </row>
    <row r="9978">
      <c r="A9978" s="1" t="s">
        <v>9785</v>
      </c>
      <c r="B9978" s="2" t="str">
        <f>IFERROR(__xludf.DUMMYFUNCTION("GOOGLETRANSLATE(A9978,""en"",""hi"")"),"कंगन के साथ एक लड़के और लड़की के हाथ पकड़कर")</f>
        <v>कंगन के साथ एक लड़के और लड़की के हाथ पकड़कर</v>
      </c>
    </row>
    <row r="9979">
      <c r="A9979" s="1" t="s">
        <v>2107</v>
      </c>
      <c r="B9979" s="2" t="str">
        <f>IFERROR(__xludf.DUMMYFUNCTION("GOOGLETRANSLATE(A9979,""en"",""hi"")"),"कला ब्रश एक्रिलिक स्ट्रोक पेंट अमूर्त बनावट पृष्ठभूमि वेक्टर चित्रण पर हस्ताक्षर विशेष प्रस्ताव% बंद करें।")</f>
        <v>कला ब्रश एक्रिलिक स्ट्रोक पेंट अमूर्त बनावट पृष्ठभूमि वेक्टर चित्रण पर हस्ताक्षर विशेष प्रस्ताव% बंद करें।</v>
      </c>
    </row>
    <row r="9980">
      <c r="A9980" s="1" t="s">
        <v>9786</v>
      </c>
      <c r="B9980" s="2" t="str">
        <f>IFERROR(__xludf.DUMMYFUNCTION("GOOGLETRANSLATE(A9980,""en"",""hi"")"),"3 डी रूपरेखा ध्वज के साथ बनावट")</f>
        <v>3 डी रूपरेखा ध्वज के साथ बनावट</v>
      </c>
    </row>
    <row r="9981">
      <c r="A9981" s="1" t="s">
        <v>9787</v>
      </c>
      <c r="B9981" s="2" t="str">
        <f>IFERROR(__xludf.DUMMYFUNCTION("GOOGLETRANSLATE(A9981,""en"",""hi"")"),"व्यक्ति और प्रकार का पकवान")</f>
        <v>व्यक्ति और प्रकार का पकवान</v>
      </c>
    </row>
    <row r="9982">
      <c r="A9982" s="1" t="s">
        <v>9788</v>
      </c>
      <c r="B9982" s="2" t="str">
        <f>IFERROR(__xludf.DUMMYFUNCTION("GOOGLETRANSLATE(A9982,""en"",""hi"")"),"यातायात शंकु के रूप में पहने हुए दर्शक दिन में स्थल के लिए अपना रास्ता बनाते हैं।")</f>
        <v>यातायात शंकु के रूप में पहने हुए दर्शक दिन में स्थल के लिए अपना रास्ता बनाते हैं।</v>
      </c>
    </row>
    <row r="9983">
      <c r="A9983" s="1" t="s">
        <v>9789</v>
      </c>
      <c r="B9983" s="2" t="str">
        <f>IFERROR(__xludf.DUMMYFUNCTION("GOOGLETRANSLATE(A9983,""en"",""hi"")"),"नाटकीय निर्माता प्रीमियर में भाग लेता है")</f>
        <v>नाटकीय निर्माता प्रीमियर में भाग लेता है</v>
      </c>
    </row>
    <row r="9984">
      <c r="A9984" s="1" t="s">
        <v>9790</v>
      </c>
      <c r="B9984" s="2" t="str">
        <f>IFERROR(__xludf.DUMMYFUNCTION("GOOGLETRANSLATE(A9984,""en"",""hi"")"),"सफेद रेत समुद्र तट और फ़िरोज़ा पानी")</f>
        <v>सफेद रेत समुद्र तट और फ़िरोज़ा पानी</v>
      </c>
    </row>
    <row r="9985">
      <c r="A9985" s="1" t="s">
        <v>9791</v>
      </c>
      <c r="B9985" s="2" t="str">
        <f>IFERROR(__xludf.DUMMYFUNCTION("GOOGLETRANSLATE(A9985,""en"",""hi"")"),"कभी भी बदसूरत दांतों के साथ दुल्हन")</f>
        <v>कभी भी बदसूरत दांतों के साथ दुल्हन</v>
      </c>
    </row>
    <row r="9986">
      <c r="A9986" s="1" t="s">
        <v>9792</v>
      </c>
      <c r="B9986" s="2" t="str">
        <f>IFERROR(__xludf.DUMMYFUNCTION("GOOGLETRANSLATE(A9986,""en"",""hi"")"),"क्लीन एरियल शॉट अभी तट से बाहर उड़ रहा है")</f>
        <v>क्लीन एरियल शॉट अभी तट से बाहर उड़ रहा है</v>
      </c>
    </row>
    <row r="9987">
      <c r="A9987" s="1" t="s">
        <v>244</v>
      </c>
      <c r="B9987" s="2" t="str">
        <f>IFERROR(__xludf.DUMMYFUNCTION("GOOGLETRANSLATE(A9987,""en"",""hi"")"),"छवि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9988">
      <c r="A9988" s="1" t="s">
        <v>9793</v>
      </c>
      <c r="B9988" s="2" t="str">
        <f>IFERROR(__xludf.DUMMYFUNCTION("GOOGLETRANSLATE(A9988,""en"",""hi"")"),"कैफे में प्रकाश।")</f>
        <v>कैफे में प्रकाश।</v>
      </c>
    </row>
    <row r="9989">
      <c r="A9989" s="1" t="s">
        <v>9794</v>
      </c>
      <c r="B9989" s="2" t="str">
        <f>IFERROR(__xludf.DUMMYFUNCTION("GOOGLETRANSLATE(A9989,""en"",""hi"")"),"व्यक्ति त्यौहार के दौरान ऑनस्टेज करता है - दिन।")</f>
        <v>व्यक्ति त्यौहार के दौरान ऑनस्टेज करता है - दिन।</v>
      </c>
    </row>
    <row r="9990">
      <c r="A9990" s="1" t="s">
        <v>9795</v>
      </c>
      <c r="B9990" s="2" t="str">
        <f>IFERROR(__xludf.DUMMYFUNCTION("GOOGLETRANSLATE(A9990,""en"",""hi"")"),"कलाकार के व्यक्ति और संगीतकार दिन के दौरान मंच पर प्रदर्शन करते हैं।")</f>
        <v>कलाकार के व्यक्ति और संगीतकार दिन के दौरान मंच पर प्रदर्शन करते हैं।</v>
      </c>
    </row>
    <row r="9991">
      <c r="A9991" s="1" t="s">
        <v>9796</v>
      </c>
      <c r="B9991" s="2" t="str">
        <f>IFERROR(__xludf.DUMMYFUNCTION("GOOGLETRANSLATE(A9991,""en"",""hi"")"),"सजावटी खसखस ​​फूलों और एक भूरे रंग की पृष्ठभूमि पर पत्तियों के साथ निर्बाध पृष्ठभूमि पैटर्न।")</f>
        <v>सजावटी खसखस ​​फूलों और एक भूरे रंग की पृष्ठभूमि पर पत्तियों के साथ निर्बाध पृष्ठभूमि पैटर्न।</v>
      </c>
    </row>
    <row r="9992">
      <c r="A9992" s="1" t="s">
        <v>9797</v>
      </c>
      <c r="B9992" s="2" t="str">
        <f>IFERROR(__xludf.DUMMYFUNCTION("GOOGLETRANSLATE(A9992,""en"",""hi"")"),"कबूतर बर्फ की ठंडी सर्दी बर्फ पर बैठे")</f>
        <v>कबूतर बर्फ की ठंडी सर्दी बर्फ पर बैठे</v>
      </c>
    </row>
    <row r="9993">
      <c r="A9993" s="1" t="s">
        <v>7769</v>
      </c>
      <c r="B9993" s="2" t="str">
        <f>IFERROR(__xludf.DUMMYFUNCTION("GOOGLETRANSLATE(A9993,""en"",""hi"")"),"सफेद पृष्ठभूमि पर एक महिला का वेक्टर सिल्हूट।")</f>
        <v>सफेद पृष्ठभूमि पर एक महिला का वेक्टर सिल्हूट।</v>
      </c>
    </row>
    <row r="9994">
      <c r="A9994" s="1" t="s">
        <v>9798</v>
      </c>
      <c r="B9994" s="2" t="str">
        <f>IFERROR(__xludf.DUMMYFUNCTION("GOOGLETRANSLATE(A9994,""en"",""hi"")"),"प्यारा युगल: उसके सुन्दर बीओ ने भी बैगी ब्लू पैंट और एक ढीले, ग्रे टी शर्ट में चीजों को सरल रखा")</f>
        <v>प्यारा युगल: उसके सुन्दर बीओ ने भी बैगी ब्लू पैंट और एक ढीले, ग्रे टी शर्ट में चीजों को सरल रखा</v>
      </c>
    </row>
    <row r="9995">
      <c r="A9995" s="1" t="s">
        <v>9799</v>
      </c>
      <c r="B9995" s="2" t="str">
        <f>IFERROR(__xludf.DUMMYFUNCTION("GOOGLETRANSLATE(A9995,""en"",""hi"")"),"शेर का वेक्टर चित्रण।")</f>
        <v>शेर का वेक्टर चित्रण।</v>
      </c>
    </row>
    <row r="9996">
      <c r="A9996" s="1" t="s">
        <v>9800</v>
      </c>
      <c r="B9996" s="2" t="str">
        <f>IFERROR(__xludf.DUMMYFUNCTION("GOOGLETRANSLATE(A9996,""en"",""hi"")"),"पुरस्कार? बास्केटबॉल खिलाड़ी का दावा कर सकते हैं? तस्वीर")</f>
        <v>पुरस्कार? बास्केटबॉल खिलाड़ी का दावा कर सकते हैं? तस्वीर</v>
      </c>
    </row>
    <row r="9997">
      <c r="A9997" s="1" t="s">
        <v>9801</v>
      </c>
      <c r="B9997" s="2" t="str">
        <f>IFERROR(__xludf.DUMMYFUNCTION("GOOGLETRANSLATE(A9997,""en"",""hi"")"),"स्विमिंग पूल में छतरी के साथ तालिका")</f>
        <v>स्विमिंग पूल में छतरी के साथ तालिका</v>
      </c>
    </row>
    <row r="9998">
      <c r="A9998" s="1" t="s">
        <v>9802</v>
      </c>
      <c r="B9998" s="2" t="str">
        <f>IFERROR(__xludf.DUMMYFUNCTION("GOOGLETRANSLATE(A9998,""en"",""hi"")"),"दुर्लभ परिवार: युगल जो एक जन्मदिन का स्वागत है एक ही तारीख पर बेबी गर्ल")</f>
        <v>दुर्लभ परिवार: युगल जो एक जन्मदिन का स्वागत है एक ही तारीख पर बेबी गर्ल</v>
      </c>
    </row>
    <row r="9999">
      <c r="A9999" s="1" t="s">
        <v>9803</v>
      </c>
      <c r="B9999" s="2" t="str">
        <f>IFERROR(__xludf.DUMMYFUNCTION("GOOGLETRANSLATE(A9999,""en"",""hi"")"),"एक देश के घर के बगल में बढ़ रहा है")</f>
        <v>एक देश के घर के बगल में बढ़ रहा है</v>
      </c>
    </row>
    <row r="10000">
      <c r="A10000" s="1" t="s">
        <v>9804</v>
      </c>
      <c r="B10000" s="2" t="str">
        <f>IFERROR(__xludf.DUMMYFUNCTION("GOOGLETRANSLATE(A10000,""en"",""hi"")"),"शीतकालीन शाम एक शहर के किनारे से")</f>
        <v>शीतकालीन शाम एक शहर के किनारे से</v>
      </c>
    </row>
    <row r="10001">
      <c r="A10001" s="1" t="s">
        <v>9805</v>
      </c>
      <c r="B10001" s="2" t="str">
        <f>IFERROR(__xludf.DUMMYFUNCTION("GOOGLETRANSLATE(A10001,""en"",""hi"")"),"पत्रिका में अब अपने कवर पर लगभग विशेष रूप से हस्तियां हैं।")</f>
        <v>पत्रिका में अब अपने कवर पर लगभग विशेष रूप से हस्तियां हैं।</v>
      </c>
    </row>
    <row r="10002">
      <c r="A10002" s="1" t="s">
        <v>9806</v>
      </c>
      <c r="B10002" s="2" t="str">
        <f>IFERROR(__xludf.DUMMYFUNCTION("GOOGLETRANSLATE(A10002,""en"",""hi"")"),"एक शहर - व्यक्ति द्वारा,")</f>
        <v>एक शहर - व्यक्ति द्वारा,</v>
      </c>
    </row>
    <row r="10003">
      <c r="A10003" s="1" t="s">
        <v>9807</v>
      </c>
      <c r="B10003" s="2" t="str">
        <f>IFERROR(__xludf.DUMMYFUNCTION("GOOGLETRANSLATE(A10003,""en"",""hi"")"),"एक काले रंग की पृष्ठभूमि के सामने किशोर और उसके चेहरे पर एक गंभीर अभिव्यक्ति के साथ कैमरे को देख रहे हैं")</f>
        <v>एक काले रंग की पृष्ठभूमि के सामने किशोर और उसके चेहरे पर एक गंभीर अभिव्यक्ति के साथ कैमरे को देख रहे हैं</v>
      </c>
    </row>
    <row r="10004">
      <c r="A10004" s="1" t="s">
        <v>9808</v>
      </c>
      <c r="B10004" s="2" t="str">
        <f>IFERROR(__xludf.DUMMYFUNCTION("GOOGLETRANSLATE(A10004,""en"",""hi"")"),"खाना पकाने में फूलों के रोमांच के साथ खाना पकाने")</f>
        <v>खाना पकाने में फूलों के रोमांच के साथ खाना पकाने</v>
      </c>
    </row>
    <row r="10005">
      <c r="A10005" s="1" t="s">
        <v>220</v>
      </c>
      <c r="B10005" s="2" t="str">
        <f>IFERROR(__xludf.DUMMYFUNCTION("GOOGLETRANSLATE(A10005,""en"",""hi"")"),"अभिनेता प्रीमियर पर आता है")</f>
        <v>अभिनेता प्रीमियर पर आता है</v>
      </c>
    </row>
    <row r="10006">
      <c r="A10006" s="1" t="s">
        <v>9809</v>
      </c>
      <c r="B10006" s="2" t="str">
        <f>IFERROR(__xludf.DUMMYFUNCTION("GOOGLETRANSLATE(A10006,""en"",""hi"")"),"रात आकाश में पूर्णिमा।")</f>
        <v>रात आकाश में पूर्णिमा।</v>
      </c>
    </row>
    <row r="10007">
      <c r="A10007" s="1" t="s">
        <v>9810</v>
      </c>
      <c r="B10007" s="2" t="str">
        <f>IFERROR(__xludf.DUMMYFUNCTION("GOOGLETRANSLATE(A10007,""en"",""hi"")"),"कॉमेडियन और अभिनेता प्रीमियर पार्टी में भाग लेते हैं।")</f>
        <v>कॉमेडियन और अभिनेता प्रीमियर पार्टी में भाग लेते हैं।</v>
      </c>
    </row>
    <row r="10008">
      <c r="A10008" s="1" t="s">
        <v>9811</v>
      </c>
      <c r="B10008" s="2" t="str">
        <f>IFERROR(__xludf.DUMMYFUNCTION("GOOGLETRANSLATE(A10008,""en"",""hi"")"),"शरद ऋतु पार्क में एकोर्न और रंगीन पत्ते रखने वाली लड़की।")</f>
        <v>शरद ऋतु पार्क में एकोर्न और रंगीन पत्ते रखने वाली लड़की।</v>
      </c>
    </row>
    <row r="10009">
      <c r="A10009" s="1" t="s">
        <v>244</v>
      </c>
      <c r="B10009" s="2" t="str">
        <f>IFERROR(__xludf.DUMMYFUNCTION("GOOGLETRANSLATE(A10009,""en"",""hi"")"),"छवि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10010">
      <c r="A10010" s="1" t="s">
        <v>9812</v>
      </c>
      <c r="B10010" s="2" t="str">
        <f>IFERROR(__xludf.DUMMYFUNCTION("GOOGLETRANSLATE(A10010,""en"",""hi"")"),"व्यक्ति: व्यक्ति ने एक टीम के हिस्से के रूप में सोने का दावा किया।")</f>
        <v>व्यक्ति: व्यक्ति ने एक टीम के हिस्से के रूप में सोने का दावा किया।</v>
      </c>
    </row>
    <row r="10011">
      <c r="A10011" s="1" t="s">
        <v>9813</v>
      </c>
      <c r="B10011" s="2" t="str">
        <f>IFERROR(__xludf.DUMMYFUNCTION("GOOGLETRANSLATE(A10011,""en"",""hi"")"),"क्या मुझे अपनी शादी को बिस्तर और नाश्ते में रखना चाहिए")</f>
        <v>क्या मुझे अपनी शादी को बिस्तर और नाश्ते में रखना चाहिए</v>
      </c>
    </row>
    <row r="10012">
      <c r="A10012" s="1" t="s">
        <v>9814</v>
      </c>
      <c r="B10012" s="2" t="str">
        <f>IFERROR(__xludf.DUMMYFUNCTION("GOOGLETRANSLATE(A10012,""en"",""hi"")"),"जंगल में उष्णकटिबंधीय पौधे")</f>
        <v>जंगल में उष्णकटिबंधीय पौधे</v>
      </c>
    </row>
    <row r="10013">
      <c r="A10013" s="1" t="s">
        <v>9815</v>
      </c>
      <c r="B10013" s="2" t="str">
        <f>IFERROR(__xludf.DUMMYFUNCTION("GOOGLETRANSLATE(A10013,""en"",""hi"")"),"व्यक्ति ने इस सीजन में टेंगेरिन के लिए खेल खेले हैं")</f>
        <v>व्यक्ति ने इस सीजन में टेंगेरिन के लिए खेल खेले हैं</v>
      </c>
    </row>
    <row r="10014">
      <c r="A10014" s="1" t="s">
        <v>9816</v>
      </c>
      <c r="B10014" s="2" t="str">
        <f>IFERROR(__xludf.DUMMYFUNCTION("GOOGLETRANSLATE(A10014,""en"",""hi"")"),"गोल्डन बीच पर महासागर तरंगें")</f>
        <v>गोल्डन बीच पर महासागर तरंगें</v>
      </c>
    </row>
    <row r="10015">
      <c r="A10015" s="1" t="s">
        <v>9817</v>
      </c>
      <c r="B10015" s="2" t="str">
        <f>IFERROR(__xludf.DUMMYFUNCTION("GOOGLETRANSLATE(A10015,""en"",""hi"")"),"फायरप्लेस पर शराब डालना")</f>
        <v>फायरप्लेस पर शराब डालना</v>
      </c>
    </row>
    <row r="10016">
      <c r="A10016" s="1" t="s">
        <v>9818</v>
      </c>
      <c r="B10016" s="2" t="str">
        <f>IFERROR(__xludf.DUMMYFUNCTION("GOOGLETRANSLATE(A10016,""en"",""hi"")"),"घंटी के साथ एक वसंत ऋतु सलाल झाड़ी!")</f>
        <v>घंटी के साथ एक वसंत ऋतु सलाल झाड़ी!</v>
      </c>
    </row>
    <row r="10017">
      <c r="A10017" s="1" t="s">
        <v>9819</v>
      </c>
      <c r="B10017" s="2" t="str">
        <f>IFERROR(__xludf.DUMMYFUNCTION("GOOGLETRANSLATE(A10017,""en"",""hi"")"),"प्यार कैसे एक कमरे विभक्त के रूप में उपयोग किया जाता है।")</f>
        <v>प्यार कैसे एक कमरे विभक्त के रूप में उपयोग किया जाता है।</v>
      </c>
    </row>
    <row r="10018">
      <c r="A10018" s="1" t="s">
        <v>9820</v>
      </c>
      <c r="B10018" s="2" t="str">
        <f>IFERROR(__xludf.DUMMYFUNCTION("GOOGLETRANSLATE(A10018,""en"",""hi"")"),"एक शादी के केक पर दुल्हन और दूल्हे केक टॉपर्स")</f>
        <v>एक शादी के केक पर दुल्हन और दूल्हे केक टॉपर्स</v>
      </c>
    </row>
    <row r="10019">
      <c r="A10019" s="1" t="s">
        <v>9821</v>
      </c>
      <c r="B10019" s="2" t="str">
        <f>IFERROR(__xludf.DUMMYFUNCTION("GOOGLETRANSLATE(A10019,""en"",""hi"")"),"सिंहासन गिल्ड: इसमें अपने फैला हुआ निवास के लिए सोने के चढ़ाया शौचालयों पर $ 750,000 शामिल हैं।")</f>
        <v>सिंहासन गिल्ड: इसमें अपने फैला हुआ निवास के लिए सोने के चढ़ाया शौचालयों पर $ 750,000 शामिल हैं।</v>
      </c>
    </row>
    <row r="10020">
      <c r="A10020" s="1" t="s">
        <v>9822</v>
      </c>
      <c r="B10020" s="2" t="str">
        <f>IFERROR(__xludf.DUMMYFUNCTION("GOOGLETRANSLATE(A10020,""en"",""hi"")"),"उच्च रेगिस्तान में एक पुराने घर के एक ड्रोन से कम फ्लाईओवर")</f>
        <v>उच्च रेगिस्तान में एक पुराने घर के एक ड्रोन से कम फ्लाईओवर</v>
      </c>
    </row>
    <row r="10021">
      <c r="A10021" s="1" t="s">
        <v>9823</v>
      </c>
      <c r="B10021" s="2" t="str">
        <f>IFERROR(__xludf.DUMMYFUNCTION("GOOGLETRANSLATE(A10021,""en"",""hi"")"),"लिटर ने एक सार्वजनिक फुटपाथ पर गिरा दिया")</f>
        <v>लिटर ने एक सार्वजनिक फुटपाथ पर गिरा दिया</v>
      </c>
    </row>
    <row r="10022">
      <c r="A10022" s="1" t="s">
        <v>9824</v>
      </c>
      <c r="B10022" s="2" t="str">
        <f>IFERROR(__xludf.DUMMYFUNCTION("GOOGLETRANSLATE(A10022,""en"",""hi"")"),"व्यवसायी एक सफेद पृष्ठभूमि पर अपनी टाई को सीधा करता है")</f>
        <v>व्यवसायी एक सफेद पृष्ठभूमि पर अपनी टाई को सीधा करता है</v>
      </c>
    </row>
    <row r="10023">
      <c r="A10023" s="1" t="s">
        <v>9825</v>
      </c>
      <c r="B10023" s="2" t="str">
        <f>IFERROR(__xludf.DUMMYFUNCTION("GOOGLETRANSLATE(A10023,""en"",""hi"")"),"जंगल में देश की सड़क सही फोटो बदलती है")</f>
        <v>जंगल में देश की सड़क सही फोटो बदलती है</v>
      </c>
    </row>
    <row r="10024">
      <c r="A10024" s="1" t="s">
        <v>9826</v>
      </c>
      <c r="B10024" s="2" t="str">
        <f>IFERROR(__xludf.DUMMYFUNCTION("GOOGLETRANSLATE(A10024,""en"",""hi"")"),"एक सवारी पर सवारी करने वाले बूढ़े आदमी - एक पार्क में घास में घास काटने और बुझाते हुए लॉनमोवर पर")</f>
        <v>एक सवारी पर सवारी करने वाले बूढ़े आदमी - एक पार्क में घास में घास काटने और बुझाते हुए लॉनमोवर पर</v>
      </c>
    </row>
    <row r="10025">
      <c r="A10025" s="1" t="s">
        <v>9827</v>
      </c>
      <c r="B10025" s="2" t="str">
        <f>IFERROR(__xludf.DUMMYFUNCTION("GOOGLETRANSLATE(A10025,""en"",""hi"")"),"एक कुत्ते के शो में पशु")</f>
        <v>एक कुत्ते के शो में पशु</v>
      </c>
    </row>
    <row r="10026">
      <c r="A10026" s="1" t="s">
        <v>9828</v>
      </c>
      <c r="B10026" s="2" t="str">
        <f>IFERROR(__xludf.DUMMYFUNCTION("GOOGLETRANSLATE(A10026,""en"",""hi"")"),"प्राचीन फुट स्ट्रीट एक पत्थर के ब्लॉक द्वारा पक्का।")</f>
        <v>प्राचीन फुट स्ट्रीट एक पत्थर के ब्लॉक द्वारा पक्का।</v>
      </c>
    </row>
    <row r="10027">
      <c r="A10027" s="1" t="s">
        <v>9829</v>
      </c>
      <c r="B10027" s="2" t="str">
        <f>IFERROR(__xludf.DUMMYFUNCTION("GOOGLETRANSLATE(A10027,""en"",""hi"")"),"एक उज्ज्वल जल रंग पृष्ठभूमि पर नाजुक लैवेंडर फूल")</f>
        <v>एक उज्ज्वल जल रंग पृष्ठभूमि पर नाजुक लैवेंडर फूल</v>
      </c>
    </row>
    <row r="10028">
      <c r="A10028" s="1" t="s">
        <v>9830</v>
      </c>
      <c r="B10028" s="2" t="str">
        <f>IFERROR(__xludf.DUMMYFUNCTION("GOOGLETRANSLATE(A10028,""en"",""hi"")"),"अभिनेता महोत्सव के दौरान प्रीमियर में भाग लेते हैं।")</f>
        <v>अभिनेता महोत्सव के दौरान प्रीमियर में भाग लेते हैं।</v>
      </c>
    </row>
    <row r="10029">
      <c r="A10029" s="1" t="s">
        <v>4039</v>
      </c>
      <c r="B10029" s="2" t="str">
        <f>IFERROR(__xludf.DUMMYFUNCTION("GOOGLETRANSLATE(A10029,""en"",""hi"")"),"होटल में रेस्तरां के अंदर देखें")</f>
        <v>होटल में रेस्तरां के अंदर देखें</v>
      </c>
    </row>
    <row r="10030">
      <c r="A10030" s="1" t="s">
        <v>9831</v>
      </c>
      <c r="B10030" s="2" t="str">
        <f>IFERROR(__xludf.DUMMYFUNCTION("GOOGLETRANSLATE(A10030,""en"",""hi"")"),"एक पृष्ठभूमि स्टॉक फोटो के रूप में गुलाब के गुलदस्ते के साथ गिटार")</f>
        <v>एक पृष्ठभूमि स्टॉक फोटो के रूप में गुलाब के गुलदस्ते के साथ गिटार</v>
      </c>
    </row>
    <row r="10031">
      <c r="A10031" s="1" t="s">
        <v>9832</v>
      </c>
      <c r="B10031" s="2" t="str">
        <f>IFERROR(__xludf.DUMMYFUNCTION("GOOGLETRANSLATE(A10031,""en"",""hi"")"),"समुद्र तट पर कूदने वाले लोगों का खुश समूह।")</f>
        <v>समुद्र तट पर कूदने वाले लोगों का खुश समूह।</v>
      </c>
    </row>
    <row r="10032">
      <c r="A10032" s="1" t="s">
        <v>9833</v>
      </c>
      <c r="B10032" s="2" t="str">
        <f>IFERROR(__xludf.DUMMYFUNCTION("GOOGLETRANSLATE(A10032,""en"",""hi"")"),"गर्मियों में पारंपरिक लकड़ी की इमारत में कैफे के बाहर बैठे लोग")</f>
        <v>गर्मियों में पारंपरिक लकड़ी की इमारत में कैफे के बाहर बैठे लोग</v>
      </c>
    </row>
    <row r="10033">
      <c r="A10033" s="1" t="s">
        <v>9834</v>
      </c>
      <c r="B10033" s="2" t="str">
        <f>IFERROR(__xludf.DUMMYFUNCTION("GOOGLETRANSLATE(A10033,""en"",""hi"")"),"देश कलाकार त्यौहार के दिन के दौरान ऑनस्टेज करता है")</f>
        <v>देश कलाकार त्यौहार के दिन के दौरान ऑनस्टेज करता है</v>
      </c>
    </row>
    <row r="10034">
      <c r="A10034" s="1" t="s">
        <v>9835</v>
      </c>
      <c r="B10034" s="2" t="str">
        <f>IFERROR(__xludf.DUMMYFUNCTION("GOOGLETRANSLATE(A10034,""en"",""hi"")"),"राजनेता और लोग पानी की दान की बोतलों से भरते हैं।")</f>
        <v>राजनेता और लोग पानी की दान की बोतलों से भरते हैं।</v>
      </c>
    </row>
    <row r="10035">
      <c r="A10035" s="1" t="s">
        <v>9836</v>
      </c>
      <c r="B10035" s="2" t="str">
        <f>IFERROR(__xludf.DUMMYFUNCTION("GOOGLETRANSLATE(A10035,""en"",""hi"")"),"मेरे रास्ते में एक प्रकाश")</f>
        <v>मेरे रास्ते में एक प्रकाश</v>
      </c>
    </row>
    <row r="10036">
      <c r="A10036" s="1" t="s">
        <v>9837</v>
      </c>
      <c r="B10036" s="2" t="str">
        <f>IFERROR(__xludf.DUMMYFUNCTION("GOOGLETRANSLATE(A10036,""en"",""hi"")"),"सड़कों के माध्यम से गवर्नर के नेतृत्व में घोड़े की पीठ पर सवार")</f>
        <v>सड़कों के माध्यम से गवर्नर के नेतृत्व में घोड़े की पीठ पर सवार</v>
      </c>
    </row>
    <row r="10037">
      <c r="A10037" s="1" t="s">
        <v>9838</v>
      </c>
      <c r="B10037" s="2" t="str">
        <f>IFERROR(__xludf.DUMMYFUNCTION("GOOGLETRANSLATE(A10037,""en"",""hi"")"),"आटा ओवन के लिए इंतजार कर रहा है")</f>
        <v>आटा ओवन के लिए इंतजार कर रहा है</v>
      </c>
    </row>
    <row r="10038">
      <c r="A10038" s="1" t="s">
        <v>9839</v>
      </c>
      <c r="B10038" s="2" t="str">
        <f>IFERROR(__xludf.DUMMYFUNCTION("GOOGLETRANSLATE(A10038,""en"",""hi"")"),"विंटेज प्रचार पोस्टर और तत्व।")</f>
        <v>विंटेज प्रचार पोस्टर और तत्व।</v>
      </c>
    </row>
    <row r="10039">
      <c r="A10039" s="1" t="s">
        <v>9840</v>
      </c>
      <c r="B10039" s="2" t="str">
        <f>IFERROR(__xludf.DUMMYFUNCTION("GOOGLETRANSLATE(A10039,""en"",""hi"")"),"बेसबॉल प्लेयर, आउटफील्डर, बेसबॉल गेम से पहले डगआउट के लिए चलता है")</f>
        <v>बेसबॉल प्लेयर, आउटफील्डर, बेसबॉल गेम से पहले डगआउट के लिए चलता है</v>
      </c>
    </row>
    <row r="10040">
      <c r="A10040" s="1" t="s">
        <v>9841</v>
      </c>
      <c r="B10040" s="2" t="str">
        <f>IFERROR(__xludf.DUMMYFUNCTION("GOOGLETRANSLATE(A10040,""en"",""hi"")"),"छत एक आकाश की तरह दिखता है।")</f>
        <v>छत एक आकाश की तरह दिखता है।</v>
      </c>
    </row>
    <row r="10041">
      <c r="A10041" s="1" t="s">
        <v>9842</v>
      </c>
      <c r="B10041" s="2" t="str">
        <f>IFERROR(__xludf.DUMMYFUNCTION("GOOGLETRANSLATE(A10041,""en"",""hi"")"),"हर कोई अधिनियम में आता है")</f>
        <v>हर कोई अधिनियम में आता है</v>
      </c>
    </row>
    <row r="10042">
      <c r="A10042" s="1" t="s">
        <v>9843</v>
      </c>
      <c r="B10042" s="2" t="str">
        <f>IFERROR(__xludf.DUMMYFUNCTION("GOOGLETRANSLATE(A10042,""en"",""hi"")"),"कैरोसेल, एक बहाल 1920 के फेयरग्राउंड कैरोसेल अब स्थित है")</f>
        <v>कैरोसेल, एक बहाल 1920 के फेयरग्राउंड कैरोसेल अब स्थित है</v>
      </c>
    </row>
    <row r="10043">
      <c r="A10043" s="1" t="s">
        <v>9844</v>
      </c>
      <c r="B10043" s="2" t="str">
        <f>IFERROR(__xludf.DUMMYFUNCTION("GOOGLETRANSLATE(A10043,""en"",""hi"")"),"पेशे बर्फ से ढके चरागाहों के माध्यम से घोड़ों का एक झुंड ड्राइव")</f>
        <v>पेशे बर्फ से ढके चरागाहों के माध्यम से घोड़ों का एक झुंड ड्राइव</v>
      </c>
    </row>
    <row r="10044">
      <c r="A10044" s="1" t="s">
        <v>9845</v>
      </c>
      <c r="B10044" s="2" t="str">
        <f>IFERROR(__xludf.DUMMYFUNCTION("GOOGLETRANSLATE(A10044,""en"",""hi"")"),"मछली पकड़ने की नाव एक दिन के बाद बंदरगाह में डॉक किया गया।")</f>
        <v>मछली पकड़ने की नाव एक दिन के बाद बंदरगाह में डॉक किया गया।</v>
      </c>
    </row>
    <row r="10045">
      <c r="A10045" s="1" t="s">
        <v>9846</v>
      </c>
      <c r="B10045" s="2" t="str">
        <f>IFERROR(__xludf.DUMMYFUNCTION("GOOGLETRANSLATE(A10045,""en"",""hi"")"),"लाल, गुलाबी और नारंगी खिलने धीरे-धीरे अंधेरे, बादल वाले पानी पर किनारे पर तैरते हैं")</f>
        <v>लाल, गुलाबी और नारंगी खिलने धीरे-धीरे अंधेरे, बादल वाले पानी पर किनारे पर तैरते हैं</v>
      </c>
    </row>
    <row r="10046">
      <c r="A10046" s="1" t="s">
        <v>9847</v>
      </c>
      <c r="B10046" s="2" t="str">
        <f>IFERROR(__xludf.DUMMYFUNCTION("GOOGLETRANSLATE(A10046,""en"",""hi"")"),"एक व्यवस्था में फूल, क्लोजअप व्यू।")</f>
        <v>एक व्यवस्था में फूल, क्लोजअप व्यू।</v>
      </c>
    </row>
    <row r="10047">
      <c r="A10047" s="1" t="s">
        <v>9848</v>
      </c>
      <c r="B10047" s="2" t="str">
        <f>IFERROR(__xludf.DUMMYFUNCTION("GOOGLETRANSLATE(A10047,""en"",""hi"")"),"महिला भविष्य के पति को शॉपिंग कार्ट में गलियारे के नीचे धक्का देती है")</f>
        <v>महिला भविष्य के पति को शॉपिंग कार्ट में गलियारे के नीचे धक्का देती है</v>
      </c>
    </row>
    <row r="10048">
      <c r="A10048" s="1" t="s">
        <v>9849</v>
      </c>
      <c r="B10048" s="2" t="str">
        <f>IFERROR(__xludf.DUMMYFUNCTION("GOOGLETRANSLATE(A10048,""en"",""hi"")"),"फुटबॉल खिलाड़ी अपने पक्ष के खेल का पहला लक्ष्य स्कोरिंग मनाता है")</f>
        <v>फुटबॉल खिलाड़ी अपने पक्ष के खेल का पहला लक्ष्य स्कोरिंग मनाता है</v>
      </c>
    </row>
    <row r="10049">
      <c r="A10049" s="1" t="s">
        <v>9850</v>
      </c>
      <c r="B10049" s="2" t="str">
        <f>IFERROR(__xludf.DUMMYFUNCTION("GOOGLETRANSLATE(A10049,""en"",""hi"")"),"चलती बादलों के साथ खाड़ी पर सूर्यास्त, पहाड़ियों से देखें")</f>
        <v>चलती बादलों के साथ खाड़ी पर सूर्यास्त, पहाड़ियों से देखें</v>
      </c>
    </row>
    <row r="10050">
      <c r="A10050" s="1" t="s">
        <v>9851</v>
      </c>
      <c r="B10050" s="2" t="str">
        <f>IFERROR(__xludf.DUMMYFUNCTION("GOOGLETRANSLATE(A10050,""en"",""hi"")"),"प्रचलित इस छवि ने स्मोकी, उमस भरे, सम्राट-प्रेरित सौंदर्य लुक पर एक लेख को चित्रित किया।")</f>
        <v>प्रचलित इस छवि ने स्मोकी, उमस भरे, सम्राट-प्रेरित सौंदर्य लुक पर एक लेख को चित्रित किया।</v>
      </c>
    </row>
    <row r="10051">
      <c r="A10051" s="1" t="s">
        <v>9852</v>
      </c>
      <c r="B10051" s="2" t="str">
        <f>IFERROR(__xludf.DUMMYFUNCTION("GOOGLETRANSLATE(A10051,""en"",""hi"")"),"तट पर मज़ा वसंत दिवस")</f>
        <v>तट पर मज़ा वसंत दिवस</v>
      </c>
    </row>
    <row r="10052">
      <c r="A10052" s="1" t="s">
        <v>9853</v>
      </c>
      <c r="B10052" s="2" t="str">
        <f>IFERROR(__xludf.DUMMYFUNCTION("GOOGLETRANSLATE(A10052,""en"",""hi"")"),"जड़ें बड़ी झील के साथ खेल रही हैं")</f>
        <v>जड़ें बड़ी झील के साथ खेल रही हैं</v>
      </c>
    </row>
    <row r="10053">
      <c r="A10053" s="1" t="s">
        <v>9854</v>
      </c>
      <c r="B10053" s="2" t="str">
        <f>IFERROR(__xludf.DUMMYFUNCTION("GOOGLETRANSLATE(A10053,""en"",""hi"")"),"ब्याज, ऑस्ट्रेलियाई उपनगर में लगभग हर कमरे से मनोरम दृश्य हैं।")</f>
        <v>ब्याज, ऑस्ट्रेलियाई उपनगर में लगभग हर कमरे से मनोरम दृश्य हैं।</v>
      </c>
    </row>
    <row r="10054">
      <c r="A10054" s="1" t="s">
        <v>9855</v>
      </c>
      <c r="B10054" s="2" t="str">
        <f>IFERROR(__xludf.DUMMYFUNCTION("GOOGLETRANSLATE(A10054,""en"",""hi"")"),"एक बंदर यांत्रिक व्यक्ति के समान, रोबोट के फ्लैट आइकन डिजाइन")</f>
        <v>एक बंदर यांत्रिक व्यक्ति के समान, रोबोट के फ्लैट आइकन डिजाइन</v>
      </c>
    </row>
    <row r="10055">
      <c r="A10055" s="1" t="s">
        <v>9856</v>
      </c>
      <c r="B10055" s="2" t="str">
        <f>IFERROR(__xludf.DUMMYFUNCTION("GOOGLETRANSLATE(A10055,""en"",""hi"")"),"एक दृश्य के साथ टीवी शैली")</f>
        <v>एक दृश्य के साथ टीवी शैली</v>
      </c>
    </row>
    <row r="10056">
      <c r="A10056" s="1" t="s">
        <v>9857</v>
      </c>
      <c r="B10056" s="2" t="str">
        <f>IFERROR(__xludf.DUMMYFUNCTION("GOOGLETRANSLATE(A10056,""en"",""hi"")"),"एक लंबी इमारत के बगल में लंबा बैंगनी फूल, जो पृष्ठभूमि में अस्पष्ट रूप से देखा जाता है, और एक सूरज फ्लेयर चमकदार रोशनी में सबकुछ को कवर करता है।")</f>
        <v>एक लंबी इमारत के बगल में लंबा बैंगनी फूल, जो पृष्ठभूमि में अस्पष्ट रूप से देखा जाता है, और एक सूरज फ्लेयर चमकदार रोशनी में सबकुछ को कवर करता है।</v>
      </c>
    </row>
    <row r="10057">
      <c r="A10057" s="1" t="s">
        <v>9858</v>
      </c>
      <c r="B10057" s="2" t="str">
        <f>IFERROR(__xludf.DUMMYFUNCTION("GOOGLETRANSLATE(A10057,""en"",""hi"")"),"गुफा, मंदिरों का हिस्सा")</f>
        <v>गुफा, मंदिरों का हिस्सा</v>
      </c>
    </row>
    <row r="10058">
      <c r="A10058" s="1" t="s">
        <v>9859</v>
      </c>
      <c r="B10058" s="2" t="str">
        <f>IFERROR(__xludf.DUMMYFUNCTION("GOOGLETRANSLATE(A10058,""en"",""hi"")"),"एक प्रशिक्षण सत्र के दौरान सॉकर प्लेयर।")</f>
        <v>एक प्रशिक्षण सत्र के दौरान सॉकर प्लेयर।</v>
      </c>
    </row>
    <row r="10059">
      <c r="A10059" s="1" t="s">
        <v>9860</v>
      </c>
      <c r="B10059" s="2" t="str">
        <f>IFERROR(__xludf.DUMMYFUNCTION("GOOGLETRANSLATE(A10059,""en"",""hi"")"),"व्यक्ति और कलाकार व्यक्ति और राजनीतिज्ञ लेते हैं")</f>
        <v>व्यक्ति और कलाकार व्यक्ति और राजनीतिज्ञ लेते हैं</v>
      </c>
    </row>
    <row r="10060">
      <c r="A10060" s="1" t="s">
        <v>9861</v>
      </c>
      <c r="B10060" s="2" t="str">
        <f>IFERROR(__xludf.DUMMYFUNCTION("GOOGLETRANSLATE(A10060,""en"",""hi"")"),"कमरे कैसा दिखते हैं?")</f>
        <v>कमरे कैसा दिखते हैं?</v>
      </c>
    </row>
    <row r="10061">
      <c r="A10061" s="1" t="s">
        <v>9862</v>
      </c>
      <c r="B10061" s="2" t="str">
        <f>IFERROR(__xludf.DUMMYFUNCTION("GOOGLETRANSLATE(A10061,""en"",""hi"")"),"सभी समावेशी अंदर समावेशी पाठ के साथ रबर स्टैम्प")</f>
        <v>सभी समावेशी अंदर समावेशी पाठ के साथ रबर स्टैम्प</v>
      </c>
    </row>
    <row r="10062">
      <c r="A10062" s="1" t="s">
        <v>9863</v>
      </c>
      <c r="B10062" s="2" t="str">
        <f>IFERROR(__xludf.DUMMYFUNCTION("GOOGLETRANSLATE(A10062,""en"",""hi"")"),"एक नीला गिटार एक हार पर सितारों के साथ पिक।")</f>
        <v>एक नीला गिटार एक हार पर सितारों के साथ पिक।</v>
      </c>
    </row>
    <row r="10063">
      <c r="A10063" s="1" t="s">
        <v>9864</v>
      </c>
      <c r="B10063" s="2" t="str">
        <f>IFERROR(__xludf.DUMMYFUNCTION("GOOGLETRANSLATE(A10063,""en"",""hi"")"),"पृष्ठभूमि में स्काईलाइन के साथ पुराना बंदरगाह")</f>
        <v>पृष्ठभूमि में स्काईलाइन के साथ पुराना बंदरगाह</v>
      </c>
    </row>
    <row r="10064">
      <c r="A10064" s="1" t="s">
        <v>9865</v>
      </c>
      <c r="B10064" s="2" t="str">
        <f>IFERROR(__xludf.DUMMYFUNCTION("GOOGLETRANSLATE(A10064,""en"",""hi"")"),"एन-रूट के साथ अंग्रेजी सिविल पैरिश पत्तियां स्टेशन")</f>
        <v>एन-रूट के साथ अंग्रेजी सिविल पैरिश पत्तियां स्टेशन</v>
      </c>
    </row>
    <row r="10065">
      <c r="A10065" s="1" t="s">
        <v>9866</v>
      </c>
      <c r="B10065" s="2" t="str">
        <f>IFERROR(__xludf.DUMMYFUNCTION("GOOGLETRANSLATE(A10065,""en"",""hi"")"),"अमेरिकी जनगणना नामित जगह, पुरस्कार विजेता के स्वामित्व वाले कुत्ते")</f>
        <v>अमेरिकी जनगणना नामित जगह, पुरस्कार विजेता के स्वामित्व वाले कुत्ते</v>
      </c>
    </row>
    <row r="10066">
      <c r="A10066" s="1" t="s">
        <v>9867</v>
      </c>
      <c r="B10066" s="2" t="str">
        <f>IFERROR(__xludf.DUMMYFUNCTION("GOOGLETRANSLATE(A10066,""en"",""hi"")"),"व्यक्ति, छात्रों से बहुत ऊंची फिव्स हो जाता है क्योंकि वह पुनरावर्ती प्रतिस्पर्धा चलाता है।")</f>
        <v>व्यक्ति, छात्रों से बहुत ऊंची फिव्स हो जाता है क्योंकि वह पुनरावर्ती प्रतिस्पर्धा चलाता है।</v>
      </c>
    </row>
    <row r="10067">
      <c r="A10067" s="1" t="s">
        <v>356</v>
      </c>
      <c r="B10067" s="2" t="str">
        <f>IFERROR(__xludf.DUMMYFUNCTION("GOOGLETRANSLATE(A10067,""en"",""hi"")"),"अभिनेता प्रीमियर पर आता है।")</f>
        <v>अभिनेता प्रीमियर पर आता है।</v>
      </c>
    </row>
    <row r="10068">
      <c r="A10068" s="1" t="s">
        <v>2511</v>
      </c>
      <c r="B10068" s="2" t="str">
        <f>IFERROR(__xludf.DUMMYFUNCTION("GOOGLETRANSLATE(A10068,""en"",""hi"")"),"एक आधुनिक बाथरूम डिजाइन का उदाहरण")</f>
        <v>एक आधुनिक बाथरूम डिजाइन का उदाहरण</v>
      </c>
    </row>
    <row r="10069">
      <c r="A10069" s="1" t="s">
        <v>9868</v>
      </c>
      <c r="B10069" s="2" t="str">
        <f>IFERROR(__xludf.DUMMYFUNCTION("GOOGLETRANSLATE(A10069,""en"",""hi"")"),"जीत के लिए पूरे खाद्य पदार्थ")</f>
        <v>जीत के लिए पूरे खाद्य पदार्थ</v>
      </c>
    </row>
    <row r="10070">
      <c r="A10070" s="1" t="s">
        <v>9869</v>
      </c>
      <c r="B10070" s="2" t="str">
        <f>IFERROR(__xludf.DUMMYFUNCTION("GOOGLETRANSLATE(A10070,""en"",""hi"")"),"एक सफेद पृष्ठभूमि स्टॉक फोटो पर सफेद बकरी का पोर्ट्रेट")</f>
        <v>एक सफेद पृष्ठभूमि स्टॉक फोटो पर सफेद बकरी का पोर्ट्रेट</v>
      </c>
    </row>
    <row r="10071">
      <c r="A10071" s="1" t="s">
        <v>9870</v>
      </c>
      <c r="B10071" s="2" t="str">
        <f>IFERROR(__xludf.DUMMYFUNCTION("GOOGLETRANSLATE(A10071,""en"",""hi"")"),"प्यारा युगल: प्रतिष्ठित निर्देशक के बाल अपमानित थे और उन्होंने चेहरे के बालों के अपने सामान्य सदमे को स्पोर्ट किया क्योंकि वह अपने परिवार के साथ सड़क के माध्यम से चला गया था")</f>
        <v>प्यारा युगल: प्रतिष्ठित निर्देशक के बाल अपमानित थे और उन्होंने चेहरे के बालों के अपने सामान्य सदमे को स्पोर्ट किया क्योंकि वह अपने परिवार के साथ सड़क के माध्यम से चला गया था</v>
      </c>
    </row>
    <row r="10072">
      <c r="A10072" s="1" t="s">
        <v>9871</v>
      </c>
      <c r="B10072" s="2" t="str">
        <f>IFERROR(__xludf.DUMMYFUNCTION("GOOGLETRANSLATE(A10072,""en"",""hi"")"),"बाहरी परिदृश्य के दृश्यों के साथ समकालीन ग्लास इमारत में एक बैठक में विविध चिकित्सा टीम।")</f>
        <v>बाहरी परिदृश्य के दृश्यों के साथ समकालीन ग्लास इमारत में एक बैठक में विविध चिकित्सा टीम।</v>
      </c>
    </row>
    <row r="10073">
      <c r="A10073" s="1" t="s">
        <v>9872</v>
      </c>
      <c r="B10073" s="2" t="str">
        <f>IFERROR(__xludf.DUMMYFUNCTION("GOOGLETRANSLATE(A10073,""en"",""hi"")"),"कॉमेडियन और टीवी निर्माता प्रीमियर में भाग लेते हैं")</f>
        <v>कॉमेडियन और टीवी निर्माता प्रीमियर में भाग लेते हैं</v>
      </c>
    </row>
    <row r="10074">
      <c r="A10074" s="1" t="s">
        <v>9873</v>
      </c>
      <c r="B10074" s="2" t="str">
        <f>IFERROR(__xludf.DUMMYFUNCTION("GOOGLETRANSLATE(A10074,""en"",""hi"")"),"एक पिल्ला के साथ चलने वाला आदमी")</f>
        <v>एक पिल्ला के साथ चलने वाला आदमी</v>
      </c>
    </row>
    <row r="10075">
      <c r="A10075" s="1" t="s">
        <v>9874</v>
      </c>
      <c r="B10075" s="2" t="str">
        <f>IFERROR(__xludf.DUMMYFUNCTION("GOOGLETRANSLATE(A10075,""en"",""hi"")"),"रेट्रो ग्रीन कार का चित्रण।")</f>
        <v>रेट्रो ग्रीन कार का चित्रण।</v>
      </c>
    </row>
    <row r="10076">
      <c r="A10076" s="1" t="s">
        <v>9875</v>
      </c>
      <c r="B10076" s="2" t="str">
        <f>IFERROR(__xludf.DUMMYFUNCTION("GOOGLETRANSLATE(A10076,""en"",""hi"")"),"एक बर्फ कवर लाल खलिहान।")</f>
        <v>एक बर्फ कवर लाल खलिहान।</v>
      </c>
    </row>
    <row r="10077">
      <c r="A10077" s="1" t="s">
        <v>9876</v>
      </c>
      <c r="B10077" s="2" t="str">
        <f>IFERROR(__xludf.DUMMYFUNCTION("GOOGLETRANSLATE(A10077,""en"",""hi"")"),"पेंटिंग प्रजनन द्वारा एक लड़की का प्रमुख")</f>
        <v>पेंटिंग प्रजनन द्वारा एक लड़की का प्रमुख</v>
      </c>
    </row>
    <row r="10078">
      <c r="A10078" s="1" t="s">
        <v>9877</v>
      </c>
      <c r="B10078" s="2" t="str">
        <f>IFERROR(__xludf.DUMMYFUNCTION("GOOGLETRANSLATE(A10078,""en"",""hi"")"),"एक आदमी एक भयभीत छात्र को आराम देता है क्योंकि वह उसे पड़ोस में अपने स्कूल से एकत्र करता है")</f>
        <v>एक आदमी एक भयभीत छात्र को आराम देता है क्योंकि वह उसे पड़ोस में अपने स्कूल से एकत्र करता है</v>
      </c>
    </row>
    <row r="10079">
      <c r="A10079" s="1" t="s">
        <v>9878</v>
      </c>
      <c r="B10079" s="2" t="str">
        <f>IFERROR(__xludf.DUMMYFUNCTION("GOOGLETRANSLATE(A10079,""en"",""hi"")"),"संभवतः सबसे अच्छा स्टेक और पसलियों तूफान? कोई विचार? यह बहुत कमजोर हो सकता है हालांकि दो के लिए रोमांटिक भोजन के लिए एक महान जगह नहीं है।")</f>
        <v>संभवतः सबसे अच्छा स्टेक और पसलियों तूफान? कोई विचार? यह बहुत कमजोर हो सकता है हालांकि दो के लिए रोमांटिक भोजन के लिए एक महान जगह नहीं है।</v>
      </c>
    </row>
    <row r="10080">
      <c r="A10080" s="1" t="s">
        <v>9879</v>
      </c>
      <c r="B10080" s="2" t="str">
        <f>IFERROR(__xludf.DUMMYFUNCTION("GOOGLETRANSLATE(A10080,""en"",""hi"")"),"थोड़ी देर और धैर्य के साथ, डॉल्फिन बनाने के लिए चिकन तार बनाने के लिए मजेदार है।")</f>
        <v>थोड़ी देर और धैर्य के साथ, डॉल्फिन बनाने के लिए चिकन तार बनाने के लिए मजेदार है।</v>
      </c>
    </row>
    <row r="10081">
      <c r="A10081" s="1" t="s">
        <v>9880</v>
      </c>
      <c r="B10081" s="2" t="str">
        <f>IFERROR(__xludf.DUMMYFUNCTION("GOOGLETRANSLATE(A10081,""en"",""hi"")"),"डार्ट्स एक पब में डार्ट बोर्ड की ओर उड़ रहे हैं")</f>
        <v>डार्ट्स एक पब में डार्ट बोर्ड की ओर उड़ रहे हैं</v>
      </c>
    </row>
    <row r="10082">
      <c r="A10082" s="1" t="s">
        <v>9881</v>
      </c>
      <c r="B10082" s="2" t="str">
        <f>IFERROR(__xludf.DUMMYFUNCTION("GOOGLETRANSLATE(A10082,""en"",""hi"")"),"उसी व्यक्ति के पास संपत्ति का स्वामित्व है")</f>
        <v>उसी व्यक्ति के पास संपत्ति का स्वामित्व है</v>
      </c>
    </row>
    <row r="10083">
      <c r="A10083" s="1" t="s">
        <v>9882</v>
      </c>
      <c r="B10083" s="2" t="str">
        <f>IFERROR(__xludf.DUMMYFUNCTION("GOOGLETRANSLATE(A10083,""en"",""hi"")"),"एक औपचारिक भोजन कक्ष, औपचारिक चाय कक्ष और रेस्तरां - उन लोगों के लिए शैली रसोईघर है जो अपने प्रियजनों का मनोरंजन करना पसंद करते हैं")</f>
        <v>एक औपचारिक भोजन कक्ष, औपचारिक चाय कक्ष और रेस्तरां - उन लोगों के लिए शैली रसोईघर है जो अपने प्रियजनों का मनोरंजन करना पसंद करते हैं</v>
      </c>
    </row>
    <row r="10084">
      <c r="A10084" s="1" t="s">
        <v>9883</v>
      </c>
      <c r="B10084" s="2" t="str">
        <f>IFERROR(__xludf.DUMMYFUNCTION("GOOGLETRANSLATE(A10084,""en"",""hi"")"),"व्यक्ति शो के लिए कास्टिंग में भाग लेता है")</f>
        <v>व्यक्ति शो के लिए कास्टिंग में भाग लेता है</v>
      </c>
    </row>
    <row r="10085">
      <c r="A10085" s="1" t="s">
        <v>9884</v>
      </c>
      <c r="B10085" s="2" t="str">
        <f>IFERROR(__xludf.DUMMYFUNCTION("GOOGLETRANSLATE(A10085,""en"",""hi"")"),"नवोदित सुंदरता: व्यक्ति ने अपने कान के पीछे एक बैंगनी फूल के साथ रंग की एक खुराक इंजेक्शन दी")</f>
        <v>नवोदित सुंदरता: व्यक्ति ने अपने कान के पीछे एक बैंगनी फूल के साथ रंग की एक खुराक इंजेक्शन दी</v>
      </c>
    </row>
    <row r="10086">
      <c r="A10086" s="1" t="s">
        <v>9885</v>
      </c>
      <c r="B10086" s="2" t="str">
        <f>IFERROR(__xludf.DUMMYFUNCTION("GOOGLETRANSLATE(A10086,""en"",""hi"")"),"चित्रण के एक सेट को चित्रित करने वाले चित्रों के एक सेट को दर्शाते हुए शब्दों को निष्पादित नहीं किया गया।")</f>
        <v>चित्रण के एक सेट को चित्रित करने वाले चित्रों के एक सेट को दर्शाते हुए शब्दों को निष्पादित नहीं किया गया।</v>
      </c>
    </row>
    <row r="10087">
      <c r="A10087" s="1" t="s">
        <v>9886</v>
      </c>
      <c r="B10087" s="2" t="str">
        <f>IFERROR(__xludf.DUMMYFUNCTION("GOOGLETRANSLATE(A10087,""en"",""hi"")"),"एक प्लेकार्ड पकड़े एक आदमी का चित्र")</f>
        <v>एक प्लेकार्ड पकड़े एक आदमी का चित्र</v>
      </c>
    </row>
    <row r="10088">
      <c r="A10088" s="1" t="s">
        <v>9887</v>
      </c>
      <c r="B10088" s="2" t="str">
        <f>IFERROR(__xludf.DUMMYFUNCTION("GOOGLETRANSLATE(A10088,""en"",""hi"")"),"सभी कवर किए गए: सभी एक नीले रंग के कोट में बटन हो गए थे क्योंकि वह इस कार्यक्रम में पहुंची थी")</f>
        <v>सभी कवर किए गए: सभी एक नीले रंग के कोट में बटन हो गए थे क्योंकि वह इस कार्यक्रम में पहुंची थी</v>
      </c>
    </row>
    <row r="10089">
      <c r="A10089" s="1" t="s">
        <v>9888</v>
      </c>
      <c r="B10089" s="2" t="str">
        <f>IFERROR(__xludf.DUMMYFUNCTION("GOOGLETRANSLATE(A10089,""en"",""hi"")"),"सोफे और पर्दे के साथ एक पुराना बैठक कमरा")</f>
        <v>सोफे और पर्दे के साथ एक पुराना बैठक कमरा</v>
      </c>
    </row>
    <row r="10090">
      <c r="A10090" s="1" t="s">
        <v>9889</v>
      </c>
      <c r="B10090" s="2" t="str">
        <f>IFERROR(__xludf.DUMMYFUNCTION("GOOGLETRANSLATE(A10090,""en"",""hi"")"),"माता-पिता और बच्चे एक जंगल में चल रहे हैं")</f>
        <v>माता-पिता और बच्चे एक जंगल में चल रहे हैं</v>
      </c>
    </row>
    <row r="10091">
      <c r="A10091" s="1" t="s">
        <v>9890</v>
      </c>
      <c r="B10091" s="2" t="str">
        <f>IFERROR(__xludf.DUMMYFUNCTION("GOOGLETRANSLATE(A10091,""en"",""hi"")"),"व्यक्ति अपने बास्केटबॉल खेल के दूसरे भाग के दौरान व्यक्ति के खिलाफ एक बेईमानी खींचने की कोशिश करता है।")</f>
        <v>व्यक्ति अपने बास्केटबॉल खेल के दूसरे भाग के दौरान व्यक्ति के खिलाफ एक बेईमानी खींचने की कोशिश करता है।</v>
      </c>
    </row>
    <row r="10092">
      <c r="A10092" s="1" t="s">
        <v>9891</v>
      </c>
      <c r="B10092" s="2" t="str">
        <f>IFERROR(__xludf.DUMMYFUNCTION("GOOGLETRANSLATE(A10092,""en"",""hi"")"),"व्यक्ति परेशान था वह उस कार के लिए बहुत बड़ा था।")</f>
        <v>व्यक्ति परेशान था वह उस कार के लिए बहुत बड़ा था।</v>
      </c>
    </row>
    <row r="10093">
      <c r="A10093" s="1" t="s">
        <v>9892</v>
      </c>
      <c r="B10093" s="2" t="str">
        <f>IFERROR(__xludf.DUMMYFUNCTION("GOOGLETRANSLATE(A10093,""en"",""hi"")"),"भागीदारी में वृद्धि: टेनिस खेल के बीच और अधिक भाग लेने के लिए है")</f>
        <v>भागीदारी में वृद्धि: टेनिस खेल के बीच और अधिक भाग लेने के लिए है</v>
      </c>
    </row>
    <row r="10094">
      <c r="A10094" s="1" t="s">
        <v>9893</v>
      </c>
      <c r="B10094" s="2" t="str">
        <f>IFERROR(__xludf.DUMMYFUNCTION("GOOGLETRANSLATE(A10094,""en"",""hi"")"),"हथियार और टोपी के साथ मानचित्र जो गिटार, 3 डी चित्रण खेलते हैं")</f>
        <v>हथियार और टोपी के साथ मानचित्र जो गिटार, 3 डी चित्रण खेलते हैं</v>
      </c>
    </row>
    <row r="10095">
      <c r="A10095" s="1" t="s">
        <v>9894</v>
      </c>
      <c r="B10095" s="2" t="str">
        <f>IFERROR(__xludf.DUMMYFUNCTION("GOOGLETRANSLATE(A10095,""en"",""hi"")"),"अपनी खरीद के साथ एक मुफ्त-पीसी उपहार प्राप्त करें")</f>
        <v>अपनी खरीद के साथ एक मुफ्त-पीसी उपहार प्राप्त करें</v>
      </c>
    </row>
    <row r="10096">
      <c r="A10096" s="1" t="s">
        <v>9895</v>
      </c>
      <c r="B10096" s="2" t="str">
        <f>IFERROR(__xludf.DUMMYFUNCTION("GOOGLETRANSLATE(A10096,""en"",""hi"")"),"एक क्लासिक कार के साथ सगाई फोटो")</f>
        <v>एक क्लासिक कार के साथ सगाई फोटो</v>
      </c>
    </row>
    <row r="10097">
      <c r="A10097" s="1" t="s">
        <v>9896</v>
      </c>
      <c r="B10097" s="2" t="str">
        <f>IFERROR(__xludf.DUMMYFUNCTION("GOOGLETRANSLATE(A10097,""en"",""hi"")"),"चौंकाने वाले लोगों का एक समूह")</f>
        <v>चौंकाने वाले लोगों का एक समूह</v>
      </c>
    </row>
    <row r="10098">
      <c r="A10098" s="1" t="s">
        <v>9897</v>
      </c>
      <c r="B10098" s="2" t="str">
        <f>IFERROR(__xludf.DUMMYFUNCTION("GOOGLETRANSLATE(A10098,""en"",""hi"")"),"बाड़ पर बच्चे मवेशियों को देख रहे हैं।")</f>
        <v>बाड़ पर बच्चे मवेशियों को देख रहे हैं।</v>
      </c>
    </row>
    <row r="10099">
      <c r="A10099" s="1" t="s">
        <v>9898</v>
      </c>
      <c r="B10099" s="2" t="str">
        <f>IFERROR(__xludf.DUMMYFUNCTION("GOOGLETRANSLATE(A10099,""en"",""hi"")"),"सफेद पृष्ठभूमि पर एक ग्रे ब्रिटिश बिल्ली का चित्रण")</f>
        <v>सफेद पृष्ठभूमि पर एक ग्रे ब्रिटिश बिल्ली का चित्रण</v>
      </c>
    </row>
    <row r="10100">
      <c r="A10100" s="1" t="s">
        <v>9899</v>
      </c>
      <c r="B10100" s="2" t="str">
        <f>IFERROR(__xludf.DUMMYFUNCTION("GOOGLETRANSLATE(A10100,""en"",""hi"")"),"थ्रिलर फिल्म के प्रीमियर में अभिनेता।")</f>
        <v>थ्रिलर फिल्म के प्रीमियर में अभिनेता।</v>
      </c>
    </row>
    <row r="10101">
      <c r="A10101" s="1" t="s">
        <v>9900</v>
      </c>
      <c r="B10101" s="2" t="str">
        <f>IFERROR(__xludf.DUMMYFUNCTION("GOOGLETRANSLATE(A10101,""en"",""hi"")"),"एक सूर्यास्त के खिलाफ एक हेलीकॉप्टर उड़ रहा है")</f>
        <v>एक सूर्यास्त के खिलाफ एक हेलीकॉप्टर उड़ रहा है</v>
      </c>
    </row>
    <row r="10102">
      <c r="A10102" s="1" t="s">
        <v>9901</v>
      </c>
      <c r="B10102" s="2" t="str">
        <f>IFERROR(__xludf.DUMMYFUNCTION("GOOGLETRANSLATE(A10102,""en"",""hi"")"),"स्पेनिश स्वायत्त समुदाय का मानचित्र पूरे क्षेत्र में सामान्य हड़ताल के प्रमुख स्थानों को दिखा रहा है")</f>
        <v>स्पेनिश स्वायत्त समुदाय का मानचित्र पूरे क्षेत्र में सामान्य हड़ताल के प्रमुख स्थानों को दिखा रहा है</v>
      </c>
    </row>
    <row r="10103">
      <c r="A10103" s="1" t="s">
        <v>9902</v>
      </c>
      <c r="B10103" s="2" t="str">
        <f>IFERROR(__xludf.DUMMYFUNCTION("GOOGLETRANSLATE(A10103,""en"",""hi"")"),"हमारे क्रूज जहाज के साथ बंदरगाह में कुछ सेलबोट।")</f>
        <v>हमारे क्रूज जहाज के साथ बंदरगाह में कुछ सेलबोट।</v>
      </c>
    </row>
    <row r="10104">
      <c r="A10104" s="1" t="s">
        <v>9903</v>
      </c>
      <c r="B10104" s="2" t="str">
        <f>IFERROR(__xludf.DUMMYFUNCTION("GOOGLETRANSLATE(A10104,""en"",""hi"")"),"एक बार्न शादी के लिए सरल पीले फूल")</f>
        <v>एक बार्न शादी के लिए सरल पीले फूल</v>
      </c>
    </row>
    <row r="10105">
      <c r="A10105" s="1" t="s">
        <v>9904</v>
      </c>
      <c r="B10105" s="2" t="str">
        <f>IFERROR(__xludf.DUMMYFUNCTION("GOOGLETRANSLATE(A10105,""en"",""hi"")"),"जोड़ी ने अपने पैर ठंडे होने के बाद जल्दी से काम किया और ट्रिपल को कॉल करने से पहले अपनी मां को टेक्स्ट किया - शून्य")</f>
        <v>जोड़ी ने अपने पैर ठंडे होने के बाद जल्दी से काम किया और ट्रिपल को कॉल करने से पहले अपनी मां को टेक्स्ट किया - शून्य</v>
      </c>
    </row>
    <row r="10106">
      <c r="A10106" s="1" t="s">
        <v>9905</v>
      </c>
      <c r="B10106" s="2" t="str">
        <f>IFERROR(__xludf.DUMMYFUNCTION("GOOGLETRANSLATE(A10106,""en"",""hi"")"),"घटना के दौरान व्यक्ति पानी पर कार्रवाई में होगा।")</f>
        <v>घटना के दौरान व्यक्ति पानी पर कार्रवाई में होगा।</v>
      </c>
    </row>
    <row r="10107">
      <c r="A10107" s="1" t="s">
        <v>9906</v>
      </c>
      <c r="B10107" s="2" t="str">
        <f>IFERROR(__xludf.DUMMYFUNCTION("GOOGLETRANSLATE(A10107,""en"",""hi"")"),"ट्रू हार्डवुड पिक्चर फ्रेम का मूल्य क्या है?")</f>
        <v>ट्रू हार्डवुड पिक्चर फ्रेम का मूल्य क्या है?</v>
      </c>
    </row>
    <row r="10108">
      <c r="A10108" s="1" t="s">
        <v>9907</v>
      </c>
      <c r="B10108" s="2" t="str">
        <f>IFERROR(__xludf.DUMMYFUNCTION("GOOGLETRANSLATE(A10108,""en"",""hi"")"),"एक बच्चे को पकड़े हुए एक देशी आदमी का पोर्ट्रेट")</f>
        <v>एक बच्चे को पकड़े हुए एक देशी आदमी का पोर्ट्रेट</v>
      </c>
    </row>
    <row r="10109">
      <c r="A10109" s="1" t="s">
        <v>9908</v>
      </c>
      <c r="B10109" s="2" t="str">
        <f>IFERROR(__xludf.DUMMYFUNCTION("GOOGLETRANSLATE(A10109,""en"",""hi"")"),"अंतिम सीटी और फुटबॉल खिलाड़ी को एक बोतल द्वारा मारा जाने के बाद खिलाड़ियों को एक आदमी विवाद में मिला")</f>
        <v>अंतिम सीटी और फुटबॉल खिलाड़ी को एक बोतल द्वारा मारा जाने के बाद खिलाड़ियों को एक आदमी विवाद में मिला</v>
      </c>
    </row>
    <row r="10110">
      <c r="A10110" s="1" t="s">
        <v>9909</v>
      </c>
      <c r="B10110" s="2" t="str">
        <f>IFERROR(__xludf.DUMMYFUNCTION("GOOGLETRANSLATE(A10110,""en"",""hi"")"),"लगभग एक दिन का घटाकर सेटिंग शॉट")</f>
        <v>लगभग एक दिन का घटाकर सेटिंग शॉट</v>
      </c>
    </row>
    <row r="10111">
      <c r="A10111" s="1" t="s">
        <v>9910</v>
      </c>
      <c r="B10111" s="2" t="str">
        <f>IFERROR(__xludf.DUMMYFUNCTION("GOOGLETRANSLATE(A10111,""en"",""hi"")"),"बारिश के पानी से चलने वाली जैविक प्रजाति।")</f>
        <v>बारिश के पानी से चलने वाली जैविक प्रजाति।</v>
      </c>
    </row>
    <row r="10112">
      <c r="A10112" s="1" t="s">
        <v>9911</v>
      </c>
      <c r="B10112" s="2" t="str">
        <f>IFERROR(__xludf.DUMMYFUNCTION("GOOGLETRANSLATE(A10112,""en"",""hi"")"),"कलाकार का कलाकार त्यौहार में मंच पर करता है")</f>
        <v>कलाकार का कलाकार त्यौहार में मंच पर करता है</v>
      </c>
    </row>
    <row r="10113">
      <c r="A10113" s="1" t="s">
        <v>9912</v>
      </c>
      <c r="B10113" s="2" t="str">
        <f>IFERROR(__xludf.DUMMYFUNCTION("GOOGLETRANSLATE(A10113,""en"",""hi"")"),"यह एक नारंगी Tabby बिल्ली की छवि दर्पण पर अपने paw के साथ है क्योंकि वह अपने प्रतिबिंब को देखता है")</f>
        <v>यह एक नारंगी Tabby बिल्ली की छवि दर्पण पर अपने paw के साथ है क्योंकि वह अपने प्रतिबिंब को देखता है</v>
      </c>
    </row>
    <row r="10114">
      <c r="A10114" s="1" t="s">
        <v>9913</v>
      </c>
      <c r="B10114" s="2" t="str">
        <f>IFERROR(__xludf.DUMMYFUNCTION("GOOGLETRANSLATE(A10114,""en"",""hi"")"),"हाथ और लौ देखी जाती है")</f>
        <v>हाथ और लौ देखी जाती है</v>
      </c>
    </row>
    <row r="10115">
      <c r="A10115" s="1" t="s">
        <v>9914</v>
      </c>
      <c r="B10115" s="2" t="str">
        <f>IFERROR(__xludf.DUMMYFUNCTION("GOOGLETRANSLATE(A10115,""en"",""hi"")"),"एक चट्टानी चट्टान के शीर्ष पर एक चट्टानी चट्टान के ऊपर से बाहर निकलने वाला बच्चा समुद्र भर में देख रहा था")</f>
        <v>एक चट्टानी चट्टान के शीर्ष पर एक चट्टानी चट्टान के ऊपर से बाहर निकलने वाला बच्चा समुद्र भर में देख रहा था</v>
      </c>
    </row>
    <row r="10116">
      <c r="A10116" s="1" t="s">
        <v>9915</v>
      </c>
      <c r="B10116" s="2" t="str">
        <f>IFERROR(__xludf.DUMMYFUNCTION("GOOGLETRANSLATE(A10116,""en"",""hi"")"),"मैं इस पोर्च पर एक किताब आराम कर सकता हूं और पढ़ सकता हूं!")</f>
        <v>मैं इस पोर्च पर एक किताब आराम कर सकता हूं और पढ़ सकता हूं!</v>
      </c>
    </row>
    <row r="10117">
      <c r="A10117" s="1" t="s">
        <v>9916</v>
      </c>
      <c r="B10117" s="2" t="str">
        <f>IFERROR(__xludf.DUMMYFUNCTION("GOOGLETRANSLATE(A10117,""en"",""hi"")"),"एक जेट के अंदर एक परिवार के साथ।")</f>
        <v>एक जेट के अंदर एक परिवार के साथ।</v>
      </c>
    </row>
    <row r="10118">
      <c r="A10118" s="1" t="s">
        <v>9917</v>
      </c>
      <c r="B10118" s="2" t="str">
        <f>IFERROR(__xludf.DUMMYFUNCTION("GOOGLETRANSLATE(A10118,""en"",""hi"")"),"लाइकेन ने बर्फ से घिरे एक चट्टान पर बढ़ना दिखाया")</f>
        <v>लाइकेन ने बर्फ से घिरे एक चट्टान पर बढ़ना दिखाया</v>
      </c>
    </row>
    <row r="10119">
      <c r="A10119" s="1" t="s">
        <v>9918</v>
      </c>
      <c r="B10119" s="2" t="str">
        <f>IFERROR(__xludf.DUMMYFUNCTION("GOOGLETRANSLATE(A10119,""en"",""hi"")"),"रग्बी यूनियन टीम फाइनल में पहुंचे")</f>
        <v>रग्बी यूनियन टीम फाइनल में पहुंचे</v>
      </c>
    </row>
    <row r="10120">
      <c r="A10120" s="1" t="s">
        <v>9919</v>
      </c>
      <c r="B10120" s="2" t="str">
        <f>IFERROR(__xludf.DUMMYFUNCTION("GOOGLETRANSLATE(A10120,""en"",""hi"")"),"गोल्डन ईगल मूर्ति जो लाल और काले झंडे के सामने अपने पंख फैलती है")</f>
        <v>गोल्डन ईगल मूर्ति जो लाल और काले झंडे के सामने अपने पंख फैलती है</v>
      </c>
    </row>
    <row r="10121">
      <c r="A10121" s="1" t="s">
        <v>9920</v>
      </c>
      <c r="B10121" s="2" t="str">
        <f>IFERROR(__xludf.DUMMYFUNCTION("GOOGLETRANSLATE(A10121,""en"",""hi"")"),"एक अभियान रैली के दौरान राष्ट्रपति पद के उम्मीदवार और राजनेता रॉक कलाकार गेट्स।")</f>
        <v>एक अभियान रैली के दौरान राष्ट्रपति पद के उम्मीदवार और राजनेता रॉक कलाकार गेट्स।</v>
      </c>
    </row>
    <row r="10122">
      <c r="A10122" s="1" t="s">
        <v>9921</v>
      </c>
      <c r="B10122" s="2" t="str">
        <f>IFERROR(__xludf.DUMMYFUNCTION("GOOGLETRANSLATE(A10122,""en"",""hi"")"),"मेरी क्रिसमस और यह पश्चिमी ईसाई अवकाश पर विशेष पद है")</f>
        <v>मेरी क्रिसमस और यह पश्चिमी ईसाई अवकाश पर विशेष पद है</v>
      </c>
    </row>
    <row r="10123">
      <c r="A10123" s="1" t="s">
        <v>9922</v>
      </c>
      <c r="B10123" s="2" t="str">
        <f>IFERROR(__xludf.DUMMYFUNCTION("GOOGLETRANSLATE(A10123,""en"",""hi"")"),"एकल आश्चर्यजनक महिला एक रेस्तरां में एक लैपटॉप और क्रेडिट कार्ड के साथ लाइन पर एक प्रस्ताव खरीद रहा है")</f>
        <v>एकल आश्चर्यजनक महिला एक रेस्तरां में एक लैपटॉप और क्रेडिट कार्ड के साथ लाइन पर एक प्रस्ताव खरीद रहा है</v>
      </c>
    </row>
    <row r="10124">
      <c r="A10124" s="1" t="s">
        <v>9923</v>
      </c>
      <c r="B10124" s="2" t="str">
        <f>IFERROR(__xludf.DUMMYFUNCTION("GOOGLETRANSLATE(A10124,""en"",""hi"")"),"कुत्ता एक बिल्ली को देख रहा है जो पत्तियों की मोटाई में छिपा हुआ है")</f>
        <v>कुत्ता एक बिल्ली को देख रहा है जो पत्तियों की मोटाई में छिपा हुआ है</v>
      </c>
    </row>
    <row r="10125">
      <c r="A10125" s="1" t="s">
        <v>9924</v>
      </c>
      <c r="B10125" s="2" t="str">
        <f>IFERROR(__xludf.DUMMYFUNCTION("GOOGLETRANSLATE(A10125,""en"",""hi"")"),"आपको क्यों चुनना चाहिए?")</f>
        <v>आपको क्यों चुनना चाहिए?</v>
      </c>
    </row>
    <row r="10126">
      <c r="A10126" s="1" t="s">
        <v>9925</v>
      </c>
      <c r="B10126" s="2" t="str">
        <f>IFERROR(__xludf.DUMMYFUNCTION("GOOGLETRANSLATE(A10126,""en"",""hi"")"),"घाटी में अकेले होने की अवधारणा मौजूद नहीं है, क्योंकि हर पत्थर और मिट्टी के हर वर्ग में व्यक्ति द्वारा आत्मा होती है")</f>
        <v>घाटी में अकेले होने की अवधारणा मौजूद नहीं है, क्योंकि हर पत्थर और मिट्टी के हर वर्ग में व्यक्ति द्वारा आत्मा होती है</v>
      </c>
    </row>
    <row r="10127">
      <c r="A10127" s="1" t="s">
        <v>9926</v>
      </c>
      <c r="B10127" s="2" t="str">
        <f>IFERROR(__xludf.DUMMYFUNCTION("GOOGLETRANSLATE(A10127,""en"",""hi"")"),"व्यक्ति ने हस्ताक्षर किए - मेरी बांह अब ठीक लगती है और मुझे एक महान वर्ष लगता है।")</f>
        <v>व्यक्ति ने हस्ताक्षर किए - मेरी बांह अब ठीक लगती है और मुझे एक महान वर्ष लगता है।</v>
      </c>
    </row>
    <row r="10128">
      <c r="A10128" s="1" t="s">
        <v>9927</v>
      </c>
      <c r="B10128" s="2" t="str">
        <f>IFERROR(__xludf.DUMMYFUNCTION("GOOGLETRANSLATE(A10128,""en"",""hi"")"),"पुरस्कार विजेता संगीतकार और रंगमंच अभिनेता संगठन के लिए एक लाभ के लिए प्रदर्शन करता है।")</f>
        <v>पुरस्कार विजेता संगीतकार और रंगमंच अभिनेता संगठन के लिए एक लाभ के लिए प्रदर्शन करता है।</v>
      </c>
    </row>
    <row r="10129">
      <c r="A10129" s="1" t="s">
        <v>9928</v>
      </c>
      <c r="B10129" s="2" t="str">
        <f>IFERROR(__xludf.DUMMYFUNCTION("GOOGLETRANSLATE(A10129,""en"",""hi"")"),"एक बैग में मजेदार बिल्ली")</f>
        <v>एक बैग में मजेदार बिल्ली</v>
      </c>
    </row>
    <row r="10130">
      <c r="A10130" s="1" t="s">
        <v>9929</v>
      </c>
      <c r="B10130" s="2" t="str">
        <f>IFERROR(__xludf.DUMMYFUNCTION("GOOGLETRANSLATE(A10130,""en"",""hi"")"),"अच्छी आत्माओं में: पैनल के सदस्यों ने मंच पर ले जाने के रूप में भी अपनी चालों को दिखाया")</f>
        <v>अच्छी आत्माओं में: पैनल के सदस्यों ने मंच पर ले जाने के रूप में भी अपनी चालों को दिखाया</v>
      </c>
    </row>
    <row r="10131">
      <c r="A10131" s="1" t="s">
        <v>9930</v>
      </c>
      <c r="B10131" s="2" t="str">
        <f>IFERROR(__xludf.DUMMYFUNCTION("GOOGLETRANSLATE(A10131,""en"",""hi"")"),"लड़का एक म्यून फील्ड पर अपने घोड़े पर चढ़ाई पर सवारी करता है")</f>
        <v>लड़का एक म्यून फील्ड पर अपने घोड़े पर चढ़ाई पर सवारी करता है</v>
      </c>
    </row>
    <row r="10132">
      <c r="A10132" s="1" t="s">
        <v>9931</v>
      </c>
      <c r="B10132" s="2" t="str">
        <f>IFERROR(__xludf.DUMMYFUNCTION("GOOGLETRANSLATE(A10132,""en"",""hi"")"),"एक क्लासिक बाथरूम डिजाइन का उदाहरण")</f>
        <v>एक क्लासिक बाथरूम डिजाइन का उदाहरण</v>
      </c>
    </row>
    <row r="10133">
      <c r="A10133" s="1" t="s">
        <v>9932</v>
      </c>
      <c r="B10133" s="2" t="str">
        <f>IFERROR(__xludf.DUMMYFUNCTION("GOOGLETRANSLATE(A10133,""en"",""hi"")"),"कार्टून बच्चे चूट पर खेल रहे हैं - रेत महलों को बनाना - बच्चों के लिए चित्रण")</f>
        <v>कार्टून बच्चे चूट पर खेल रहे हैं - रेत महलों को बनाना - बच्चों के लिए चित्रण</v>
      </c>
    </row>
    <row r="10134">
      <c r="A10134" s="1" t="s">
        <v>9933</v>
      </c>
      <c r="B10134" s="2" t="str">
        <f>IFERROR(__xludf.DUMMYFUNCTION("GOOGLETRANSLATE(A10134,""en"",""hi"")"),"देश कलाकार का दृश्य क्योंकि वह सामने में गिटार बजाता है")</f>
        <v>देश कलाकार का दृश्य क्योंकि वह सामने में गिटार बजाता है</v>
      </c>
    </row>
    <row r="10135">
      <c r="A10135" s="1" t="s">
        <v>9934</v>
      </c>
      <c r="B10135" s="2" t="str">
        <f>IFERROR(__xludf.DUMMYFUNCTION("GOOGLETRANSLATE(A10135,""en"",""hi"")"),"पॉप कलाकार और ब्लूज़ कलाकार मंच पर प्रदर्शन करते हैं")</f>
        <v>पॉप कलाकार और ब्लूज़ कलाकार मंच पर प्रदर्शन करते हैं</v>
      </c>
    </row>
    <row r="10136">
      <c r="A10136" s="1" t="s">
        <v>9935</v>
      </c>
      <c r="B10136" s="2" t="str">
        <f>IFERROR(__xludf.DUMMYFUNCTION("GOOGLETRANSLATE(A10136,""en"",""hi"")"),"प्रकाश और छाया यथार्थवादी के प्रतिबिंब के साथ गोल बटन राष्ट्रीय ध्वज।")</f>
        <v>प्रकाश और छाया यथार्थवादी के प्रतिबिंब के साथ गोल बटन राष्ट्रीय ध्वज।</v>
      </c>
    </row>
    <row r="10137">
      <c r="A10137" s="1" t="s">
        <v>9936</v>
      </c>
      <c r="B10137" s="2" t="str">
        <f>IFERROR(__xludf.DUMMYFUNCTION("GOOGLETRANSLATE(A10137,""en"",""hi"")"),"सप्ताह के मोटर वाहन वर्ग")</f>
        <v>सप्ताह के मोटर वाहन वर्ग</v>
      </c>
    </row>
    <row r="10138">
      <c r="A10138" s="1" t="s">
        <v>9937</v>
      </c>
      <c r="B10138" s="2" t="str">
        <f>IFERROR(__xludf.DUMMYFUNCTION("GOOGLETRANSLATE(A10138,""en"",""hi"")"),"व्यक्ति के सम्मान में मोमबत्तियों और अन्य वस्तुओं का संग्रह छोड़ा गया है।")</f>
        <v>व्यक्ति के सम्मान में मोमबत्तियों और अन्य वस्तुओं का संग्रह छोड़ा गया है।</v>
      </c>
    </row>
    <row r="10139">
      <c r="A10139" s="1" t="s">
        <v>9938</v>
      </c>
      <c r="B10139" s="2" t="str">
        <f>IFERROR(__xludf.DUMMYFUNCTION("GOOGLETRANSLATE(A10139,""en"",""hi"")"),"विस्तारित परिवार पार्क में मुस्कुराते हुए")</f>
        <v>विस्तारित परिवार पार्क में मुस्कुराते हुए</v>
      </c>
    </row>
    <row r="10140">
      <c r="A10140" s="1" t="s">
        <v>9939</v>
      </c>
      <c r="B10140" s="2" t="str">
        <f>IFERROR(__xludf.DUMMYFUNCTION("GOOGLETRANSLATE(A10140,""en"",""hi"")"),"रेडवुड के पेड़ एक प्रतिष्ठित हिस्सा हैं।")</f>
        <v>रेडवुड के पेड़ एक प्रतिष्ठित हिस्सा हैं।</v>
      </c>
    </row>
    <row r="10141">
      <c r="A10141" s="1" t="s">
        <v>9940</v>
      </c>
      <c r="B10141" s="2" t="str">
        <f>IFERROR(__xludf.DUMMYFUNCTION("GOOGLETRANSLATE(A10141,""en"",""hi"")"),"अमेरिकी राज्य के माध्यम से एक ग्रामीण सड़क के साथ कार गुजर रही है")</f>
        <v>अमेरिकी राज्य के माध्यम से एक ग्रामीण सड़क के साथ कार गुजर रही है</v>
      </c>
    </row>
    <row r="10142">
      <c r="A10142" s="1" t="s">
        <v>9941</v>
      </c>
      <c r="B10142" s="2" t="str">
        <f>IFERROR(__xludf.DUMMYFUNCTION("GOOGLETRANSLATE(A10142,""en"",""hi"")"),"पर्यटक आकर्षण पर अपनी उड़ान के दौरान एक विमान")</f>
        <v>पर्यटक आकर्षण पर अपनी उड़ान के दौरान एक विमान</v>
      </c>
    </row>
    <row r="10143">
      <c r="A10143" s="1" t="s">
        <v>9942</v>
      </c>
      <c r="B10143" s="2" t="str">
        <f>IFERROR(__xludf.DUMMYFUNCTION("GOOGLETRANSLATE(A10143,""en"",""hi"")"),"एक शहर तट पर स्थित है और हिस्सा है।")</f>
        <v>एक शहर तट पर स्थित है और हिस्सा है।</v>
      </c>
    </row>
    <row r="10144">
      <c r="A10144" s="1" t="s">
        <v>9943</v>
      </c>
      <c r="B10144" s="2" t="str">
        <f>IFERROR(__xludf.DUMMYFUNCTION("GOOGLETRANSLATE(A10144,""en"",""hi"")"),"इस मुखौटा को आवश्यकतानुसार लागू किया जा सकता है, किसी भी समय आपकी त्वचा को अपनी सबसे चमकदार और युवा दिखने की आवश्यकता होती है।")</f>
        <v>इस मुखौटा को आवश्यकतानुसार लागू किया जा सकता है, किसी भी समय आपकी त्वचा को अपनी सबसे चमकदार और युवा दिखने की आवश्यकता होती है।</v>
      </c>
    </row>
    <row r="10145">
      <c r="A10145" s="1" t="s">
        <v>9944</v>
      </c>
      <c r="B10145" s="2" t="str">
        <f>IFERROR(__xludf.DUMMYFUNCTION("GOOGLETRANSLATE(A10145,""en"",""hi"")"),"क्लासिक: मेजबान ने गुरुवार को अपना लुक सरल रखा, एक काले सूट और काले पोशाक के जूते समन्वयित किया")</f>
        <v>क्लासिक: मेजबान ने गुरुवार को अपना लुक सरल रखा, एक काले सूट और काले पोशाक के जूते समन्वयित किया</v>
      </c>
    </row>
    <row r="10146">
      <c r="A10146" s="1" t="s">
        <v>9945</v>
      </c>
      <c r="B10146" s="2" t="str">
        <f>IFERROR(__xludf.DUMMYFUNCTION("GOOGLETRANSLATE(A10146,""en"",""hi"")"),"प्रस्तुतियों का एक करीबी शॉट")</f>
        <v>प्रस्तुतियों का एक करीबी शॉट</v>
      </c>
    </row>
    <row r="10147">
      <c r="A10147" s="1" t="s">
        <v>9946</v>
      </c>
      <c r="B10147" s="2" t="str">
        <f>IFERROR(__xludf.DUMMYFUNCTION("GOOGLETRANSLATE(A10147,""en"",""hi"")"),"अभिनेता और टीवी निर्माता प्रीमियर में भाग लेते हैं।")</f>
        <v>अभिनेता और टीवी निर्माता प्रीमियर में भाग लेते हैं।</v>
      </c>
    </row>
    <row r="10148">
      <c r="A10148" s="1" t="s">
        <v>9947</v>
      </c>
      <c r="B10148" s="2" t="str">
        <f>IFERROR(__xludf.DUMMYFUNCTION("GOOGLETRANSLATE(A10148,""en"",""hi"")"),"व्यक्ति शुरुआत से पहले एक अभ्यास दौर के दौरान एक टी शॉट हिट करता है।")</f>
        <v>व्यक्ति शुरुआत से पहले एक अभ्यास दौर के दौरान एक टी शॉट हिट करता है।</v>
      </c>
    </row>
    <row r="10149">
      <c r="A10149" s="1" t="s">
        <v>9948</v>
      </c>
      <c r="B10149" s="2" t="str">
        <f>IFERROR(__xludf.DUMMYFUNCTION("GOOGLETRANSLATE(A10149,""en"",""hi"")"),"महिलाओं के लिए काले और सफेद धारीदार टी शर्ट आधा आस्तीन फूल कढ़ाई शीर्ष के साथ")</f>
        <v>महिलाओं के लिए काले और सफेद धारीदार टी शर्ट आधा आस्तीन फूल कढ़ाई शीर्ष के साथ</v>
      </c>
    </row>
    <row r="10150">
      <c r="A10150" s="1" t="s">
        <v>9949</v>
      </c>
      <c r="B10150" s="2" t="str">
        <f>IFERROR(__xludf.DUMMYFUNCTION("GOOGLETRANSLATE(A10150,""en"",""hi"")"),"मेरे पति और मैं साल की शादी में।")</f>
        <v>मेरे पति और मैं साल की शादी में।</v>
      </c>
    </row>
    <row r="10151">
      <c r="A10151" s="1" t="s">
        <v>9950</v>
      </c>
      <c r="B10151" s="2" t="str">
        <f>IFERROR(__xludf.DUMMYFUNCTION("GOOGLETRANSLATE(A10151,""en"",""hi"")"),"एलईडी रोशनी 12 वी सौर पर चल रही है - उद्यम वित्त पोषित कंपनी से कहानियां")</f>
        <v>एलईडी रोशनी 12 वी सौर पर चल रही है - उद्यम वित्त पोषित कंपनी से कहानियां</v>
      </c>
    </row>
    <row r="10152">
      <c r="A10152" s="1" t="s">
        <v>9951</v>
      </c>
      <c r="B10152" s="2" t="str">
        <f>IFERROR(__xludf.DUMMYFUNCTION("GOOGLETRANSLATE(A10152,""en"",""hi"")"),"एक युवा महिला के साथ एक युवा वयस्क आदमी के साथ एक युवा वयस्क आदमी पर बात करने वाली एक युवा महिला को बंद करो")</f>
        <v>एक युवा महिला के साथ एक युवा वयस्क आदमी के साथ एक युवा वयस्क आदमी पर बात करने वाली एक युवा महिला को बंद करो</v>
      </c>
    </row>
    <row r="10153">
      <c r="A10153" s="1" t="s">
        <v>9952</v>
      </c>
      <c r="B10153" s="2" t="str">
        <f>IFERROR(__xludf.DUMMYFUNCTION("GOOGLETRANSLATE(A10153,""en"",""hi"")"),"एक न्यूनतम बेडरूम डिजाइन का उदाहरण")</f>
        <v>एक न्यूनतम बेडरूम डिजाइन का उदाहरण</v>
      </c>
    </row>
    <row r="10154">
      <c r="A10154" s="1" t="s">
        <v>9953</v>
      </c>
      <c r="B10154" s="2" t="str">
        <f>IFERROR(__xludf.DUMMYFUNCTION("GOOGLETRANSLATE(A10154,""en"",""hi"")"),"एक सफेद पृष्ठभूमि पर बोतल के साथ सुंदर शिशु बच्चे बच्चे")</f>
        <v>एक सफेद पृष्ठभूमि पर बोतल के साथ सुंदर शिशु बच्चे बच्चे</v>
      </c>
    </row>
    <row r="10155">
      <c r="A10155" s="1" t="s">
        <v>9954</v>
      </c>
      <c r="B10155" s="2" t="str">
        <f>IFERROR(__xludf.DUMMYFUNCTION("GOOGLETRANSLATE(A10155,""en"",""hi"")"),"अपने जीवन में अद्वितीय अंतर्दृष्टि को पकड़ने के लिए छोटे लोगों को पेपर को पेपर में डालने के लिए प्रोत्साहित करें।")</f>
        <v>अपने जीवन में अद्वितीय अंतर्दृष्टि को पकड़ने के लिए छोटे लोगों को पेपर को पेपर में डालने के लिए प्रोत्साहित करें।</v>
      </c>
    </row>
    <row r="10156">
      <c r="A10156" s="1" t="s">
        <v>9955</v>
      </c>
      <c r="B10156" s="2" t="str">
        <f>IFERROR(__xludf.DUMMYFUNCTION("GOOGLETRANSLATE(A10156,""en"",""hi"")"),"खिलाड़ी फुटबॉल खिलाड़ी को करीबी रेंज से परिवर्तित करने के बाद जश्न मनाने के लिए इकट्ठे होते हैं ताकि वे अपनी तरफ से अपना लीड ले सकें")</f>
        <v>खिलाड़ी फुटबॉल खिलाड़ी को करीबी रेंज से परिवर्तित करने के बाद जश्न मनाने के लिए इकट्ठे होते हैं ताकि वे अपनी तरफ से अपना लीड ले सकें</v>
      </c>
    </row>
    <row r="10157">
      <c r="A10157" s="1" t="s">
        <v>9956</v>
      </c>
      <c r="B10157" s="2" t="str">
        <f>IFERROR(__xludf.DUMMYFUNCTION("GOOGLETRANSLATE(A10157,""en"",""hi"")"),"सड़क पर सबसे सुरक्षित कार")</f>
        <v>सड़क पर सबसे सुरक्षित कार</v>
      </c>
    </row>
    <row r="10158">
      <c r="A10158" s="1" t="s">
        <v>9957</v>
      </c>
      <c r="B10158" s="2" t="str">
        <f>IFERROR(__xludf.DUMMYFUNCTION("GOOGLETRANSLATE(A10158,""en"",""hi"")"),"पहली मंजिल: स्नान के साथ स्नान के साथ पारिवारिक बाथरूम")</f>
        <v>पहली मंजिल: स्नान के साथ स्नान के साथ पारिवारिक बाथरूम</v>
      </c>
    </row>
    <row r="10159">
      <c r="A10159" s="1" t="s">
        <v>9958</v>
      </c>
      <c r="B10159" s="2" t="str">
        <f>IFERROR(__xludf.DUMMYFUNCTION("GOOGLETRANSLATE(A10159,""en"",""hi"")"),"मुझे इन पेड़ों से थोड़ा सा जुनून मिला।")</f>
        <v>मुझे इन पेड़ों से थोड़ा सा जुनून मिला।</v>
      </c>
    </row>
    <row r="10160">
      <c r="A10160" s="1" t="s">
        <v>9959</v>
      </c>
      <c r="B10160" s="2" t="str">
        <f>IFERROR(__xludf.DUMMYFUNCTION("GOOGLETRANSLATE(A10160,""en"",""hi"")"),"मशरूम एक जंगल में बढ़ रहे हैं")</f>
        <v>मशरूम एक जंगल में बढ़ रहे हैं</v>
      </c>
    </row>
    <row r="10161">
      <c r="A10161" s="1" t="s">
        <v>9960</v>
      </c>
      <c r="B10161" s="2" t="str">
        <f>IFERROR(__xludf.DUMMYFUNCTION("GOOGLETRANSLATE(A10161,""en"",""hi"")"),"टीम प्रस्तुति के दौरान व्यक्ति बनता है")</f>
        <v>टीम प्रस्तुति के दौरान व्यक्ति बनता है</v>
      </c>
    </row>
    <row r="10162">
      <c r="A10162" s="1" t="s">
        <v>9961</v>
      </c>
      <c r="B10162" s="2" t="str">
        <f>IFERROR(__xludf.DUMMYFUNCTION("GOOGLETRANSLATE(A10162,""en"",""hi"")"),"घोड़ों के साथ नीले आकाश के एक दिन और शरद ऋतु में रोलिंग पहाड़ियों के एक सुंदर परिदृश्य के एक दिन पर चरागाह में एरियल वीडियो")</f>
        <v>घोड़ों के साथ नीले आकाश के एक दिन और शरद ऋतु में रोलिंग पहाड़ियों के एक सुंदर परिदृश्य के एक दिन पर चरागाह में एरियल वीडियो</v>
      </c>
    </row>
    <row r="10163">
      <c r="A10163" s="1" t="s">
        <v>9962</v>
      </c>
      <c r="B10163" s="2" t="str">
        <f>IFERROR(__xludf.DUMMYFUNCTION("GOOGLETRANSLATE(A10163,""en"",""hi"")"),"सूर्यास्त में मिडी ड्रेस में घाट पर चलने वाली युवा सुंदर महिला।")</f>
        <v>सूर्यास्त में मिडी ड्रेस में घाट पर चलने वाली युवा सुंदर महिला।</v>
      </c>
    </row>
    <row r="10164">
      <c r="A10164" s="1" t="s">
        <v>9963</v>
      </c>
      <c r="B10164" s="2" t="str">
        <f>IFERROR(__xludf.DUMMYFUNCTION("GOOGLETRANSLATE(A10164,""en"",""hi"")"),"व्यक्ति यदि आप चाहें तो यह आपका पिछवाड़ा था।")</f>
        <v>व्यक्ति यदि आप चाहें तो यह आपका पिछवाड़ा था।</v>
      </c>
    </row>
    <row r="10165">
      <c r="A10165" s="1" t="s">
        <v>9964</v>
      </c>
      <c r="B10165" s="2" t="str">
        <f>IFERROR(__xludf.DUMMYFUNCTION("GOOGLETRANSLATE(A10165,""en"",""hi"")"),"रमणीय खुबानी के साथ इस लोकप्रिय संयंत्र का पीला संस्करण - पीले फूल।")</f>
        <v>रमणीय खुबानी के साथ इस लोकप्रिय संयंत्र का पीला संस्करण - पीले फूल।</v>
      </c>
    </row>
    <row r="10166">
      <c r="A10166" s="1" t="s">
        <v>9965</v>
      </c>
      <c r="B10166" s="2" t="str">
        <f>IFERROR(__xludf.DUMMYFUNCTION("GOOGLETRANSLATE(A10166,""en"",""hi"")"),"समुद्र तट पर धुलाई समुद्र तरंग")</f>
        <v>समुद्र तट पर धुलाई समुद्र तरंग</v>
      </c>
    </row>
    <row r="10167">
      <c r="A10167" s="1" t="s">
        <v>9966</v>
      </c>
      <c r="B10167" s="2" t="str">
        <f>IFERROR(__xludf.DUMMYFUNCTION("GOOGLETRANSLATE(A10167,""en"",""hi"")"),"पैर पैमाने पर वजन मापने")</f>
        <v>पैर पैमाने पर वजन मापने</v>
      </c>
    </row>
    <row r="10168">
      <c r="A10168" s="1" t="s">
        <v>9967</v>
      </c>
      <c r="B10168" s="2" t="str">
        <f>IFERROR(__xludf.DUMMYFUNCTION("GOOGLETRANSLATE(A10168,""en"",""hi"")"),"एक पेड़ पर लटका शादी की पोशाक")</f>
        <v>एक पेड़ पर लटका शादी की पोशाक</v>
      </c>
    </row>
    <row r="10169">
      <c r="A10169" s="1" t="s">
        <v>9968</v>
      </c>
      <c r="B10169" s="2" t="str">
        <f>IFERROR(__xludf.DUMMYFUNCTION("GOOGLETRANSLATE(A10169,""en"",""hi"")"),"एक स्मार्टफोन का उपयोग कर बर्फ के नीचे काले छतरी के साथ कोट और बुना हुआ दुपट्टा।")</f>
        <v>एक स्मार्टफोन का उपयोग कर बर्फ के नीचे काले छतरी के साथ कोट और बुना हुआ दुपट्टा।</v>
      </c>
    </row>
    <row r="10170">
      <c r="A10170" s="1" t="s">
        <v>9969</v>
      </c>
      <c r="B10170" s="2" t="str">
        <f>IFERROR(__xludf.DUMMYFUNCTION("GOOGLETRANSLATE(A10170,""en"",""hi"")"),"एक सफेद पृष्ठभूमि पर अलग कीड़ों का सेट।")</f>
        <v>एक सफेद पृष्ठभूमि पर अलग कीड़ों का सेट।</v>
      </c>
    </row>
    <row r="10171">
      <c r="A10171" s="1" t="s">
        <v>9970</v>
      </c>
      <c r="B10171" s="2" t="str">
        <f>IFERROR(__xludf.DUMMYFUNCTION("GOOGLETRANSLATE(A10171,""en"",""hi"")"),"व्यापार भागीदारों के साथ चैट के लिए टैबलेट का उपयोग करके टेप पर टेप पर टेप मापने वाले चश्मे में फैशन डिजाइनर का पोर्ट्रेट")</f>
        <v>व्यापार भागीदारों के साथ चैट के लिए टैबलेट का उपयोग करके टेप पर टेप पर टेप मापने वाले चश्मे में फैशन डिजाइनर का पोर्ट्रेट</v>
      </c>
    </row>
    <row r="10172">
      <c r="A10172" s="1" t="s">
        <v>9971</v>
      </c>
      <c r="B10172" s="2" t="str">
        <f>IFERROR(__xludf.DUMMYFUNCTION("GOOGLETRANSLATE(A10172,""en"",""hi"")"),"फुटबॉल खिलाड़ी फुटबॉल टीम के खिलाफ उद्घाटन लक्ष्य स्कोरिंग मनाता है।")</f>
        <v>फुटबॉल खिलाड़ी फुटबॉल टीम के खिलाफ उद्घाटन लक्ष्य स्कोरिंग मनाता है।</v>
      </c>
    </row>
    <row r="10173">
      <c r="A10173" s="1" t="s">
        <v>9972</v>
      </c>
      <c r="B10173" s="2" t="str">
        <f>IFERROR(__xludf.DUMMYFUNCTION("GOOGLETRANSLATE(A10173,""en"",""hi"")"),"अमेरिकी राज्य के महान विश्वविद्यालय हैं।")</f>
        <v>अमेरिकी राज्य के महान विश्वविद्यालय हैं।</v>
      </c>
    </row>
    <row r="10174">
      <c r="A10174" s="1" t="s">
        <v>9973</v>
      </c>
      <c r="B10174" s="2" t="str">
        <f>IFERROR(__xludf.DUMMYFUNCTION("GOOGLETRANSLATE(A10174,""en"",""hi"")"),"दायां कोण दृश्य यह आकार स्पष्ट रूप से सभी पक्षों के साथ एक त्रिकोण है")</f>
        <v>दायां कोण दृश्य यह आकार स्पष्ट रूप से सभी पक्षों के साथ एक त्रिकोण है</v>
      </c>
    </row>
    <row r="10175">
      <c r="A10175" s="1" t="s">
        <v>9974</v>
      </c>
      <c r="B10175" s="2" t="str">
        <f>IFERROR(__xludf.DUMMYFUNCTION("GOOGLETRANSLATE(A10175,""en"",""hi"")"),"पूरी दुनिया को दिखाए गए मानचित्र का बंद करें")</f>
        <v>पूरी दुनिया को दिखाए गए मानचित्र का बंद करें</v>
      </c>
    </row>
    <row r="10176">
      <c r="A10176" s="1" t="s">
        <v>9975</v>
      </c>
      <c r="B10176" s="2" t="str">
        <f>IFERROR(__xludf.DUMMYFUNCTION("GOOGLETRANSLATE(A10176,""en"",""hi"")"),"एक क्लासिक कार का फ्रंट-साइड क्लोजअप, नीले आकाश के खिलाफ")</f>
        <v>एक क्लासिक कार का फ्रंट-साइड क्लोजअप, नीले आकाश के खिलाफ</v>
      </c>
    </row>
    <row r="10177">
      <c r="A10177" s="1" t="s">
        <v>9976</v>
      </c>
      <c r="B10177" s="2" t="str">
        <f>IFERROR(__xludf.DUMMYFUNCTION("GOOGLETRANSLATE(A10177,""en"",""hi"")"),"फॉरवर्ड स्टेडियम में लीग फुटबॉल मैच बनाम फुटबॉल टीम के दौरान एक गेंद को नियंत्रित करता है।")</f>
        <v>फॉरवर्ड स्टेडियम में लीग फुटबॉल मैच बनाम फुटबॉल टीम के दौरान एक गेंद को नियंत्रित करता है।</v>
      </c>
    </row>
    <row r="10178">
      <c r="A10178" s="1" t="s">
        <v>9977</v>
      </c>
      <c r="B10178" s="2" t="str">
        <f>IFERROR(__xludf.DUMMYFUNCTION("GOOGLETRANSLATE(A10178,""en"",""hi"")"),"पहाड़ों से घिरे सुन्दर खेत के साथ एक घाटी के माध्यम से बहती एक नदी")</f>
        <v>पहाड़ों से घिरे सुन्दर खेत के साथ एक घाटी के माध्यम से बहती एक नदी</v>
      </c>
    </row>
    <row r="10179">
      <c r="A10179" s="1" t="s">
        <v>9978</v>
      </c>
      <c r="B10179" s="2" t="str">
        <f>IFERROR(__xludf.DUMMYFUNCTION("GOOGLETRANSLATE(A10179,""en"",""hi"")"),"शो छोड़कर और एक शहर के माध्यम से दक्षिण की ओर ड्राइविंग।")</f>
        <v>शो छोड़कर और एक शहर के माध्यम से दक्षिण की ओर ड्राइविंग।</v>
      </c>
    </row>
    <row r="10180">
      <c r="A10180" s="1" t="s">
        <v>9979</v>
      </c>
      <c r="B10180" s="2" t="str">
        <f>IFERROR(__xludf.DUMMYFUNCTION("GOOGLETRANSLATE(A10180,""en"",""hi"")"),"अपार्टमेंट रेंटल - पोर्टल के प्रवेश द्वार हम पहली मंजिल हैं")</f>
        <v>अपार्टमेंट रेंटल - पोर्टल के प्रवेश द्वार हम पहली मंजिल हैं</v>
      </c>
    </row>
    <row r="10181">
      <c r="A10181" s="1" t="s">
        <v>9980</v>
      </c>
      <c r="B10181" s="2" t="str">
        <f>IFERROR(__xludf.DUMMYFUNCTION("GOOGLETRANSLATE(A10181,""en"",""hi"")"),"व्यक्ति सीज़न लाइव फाइनल में अपने टैटू के साथ मंच पर दिखाई देता है")</f>
        <v>व्यक्ति सीज़न लाइव फाइनल में अपने टैटू के साथ मंच पर दिखाई देता है</v>
      </c>
    </row>
    <row r="10182">
      <c r="A10182" s="1" t="s">
        <v>9981</v>
      </c>
      <c r="B10182" s="2" t="str">
        <f>IFERROR(__xludf.DUMMYFUNCTION("GOOGLETRANSLATE(A10182,""en"",""hi"")"),"एक साधारण शहर के लिए एक साधारण नक्शा")</f>
        <v>एक साधारण शहर के लिए एक साधारण नक्शा</v>
      </c>
    </row>
    <row r="10183">
      <c r="A10183" s="1" t="s">
        <v>9982</v>
      </c>
      <c r="B10183" s="2" t="str">
        <f>IFERROR(__xludf.DUMMYFUNCTION("GOOGLETRANSLATE(A10183,""en"",""hi"")"),"अभिनेता, व्यक्ति, महिला और अभिनेता लॉस एंजिल्स प्रीमियर में भाग लेते हैं।")</f>
        <v>अभिनेता, व्यक्ति, महिला और अभिनेता लॉस एंजिल्स प्रीमियर में भाग लेते हैं।</v>
      </c>
    </row>
    <row r="10184">
      <c r="A10184" s="1" t="s">
        <v>9983</v>
      </c>
      <c r="B10184" s="2" t="str">
        <f>IFERROR(__xludf.DUMMYFUNCTION("GOOGLETRANSLATE(A10184,""en"",""hi"")"),"मेरे द्वारा रोज़गार, किसी अन्य कलाकार द्वारा स्क्रॉल और टेक्स्ट")</f>
        <v>मेरे द्वारा रोज़गार, किसी अन्य कलाकार द्वारा स्क्रॉल और टेक्स्ट</v>
      </c>
    </row>
    <row r="10185">
      <c r="A10185" s="1" t="s">
        <v>9984</v>
      </c>
      <c r="B10185" s="2" t="str">
        <f>IFERROR(__xludf.DUMMYFUNCTION("GOOGLETRANSLATE(A10185,""en"",""hi"")"),"दरवाजा और एक पेड़ की छाया")</f>
        <v>दरवाजा और एक पेड़ की छाया</v>
      </c>
    </row>
    <row r="10186">
      <c r="A10186" s="1" t="s">
        <v>9985</v>
      </c>
      <c r="B10186" s="2" t="str">
        <f>IFERROR(__xludf.DUMMYFUNCTION("GOOGLETRANSLATE(A10186,""en"",""hi"")"),"सड़क से देखा गया ड्राइववे।")</f>
        <v>सड़क से देखा गया ड्राइववे।</v>
      </c>
    </row>
    <row r="10187">
      <c r="A10187" s="1" t="s">
        <v>9986</v>
      </c>
      <c r="B10187" s="2" t="str">
        <f>IFERROR(__xludf.DUMMYFUNCTION("GOOGLETRANSLATE(A10187,""en"",""hi"")"),"स्नीकर्स पावर लाइन पर लटकते हैं।")</f>
        <v>स्नीकर्स पावर लाइन पर लटकते हैं।</v>
      </c>
    </row>
    <row r="10188">
      <c r="A10188" s="1" t="s">
        <v>9987</v>
      </c>
      <c r="B10188" s="2" t="str">
        <f>IFERROR(__xludf.DUMMYFUNCTION("GOOGLETRANSLATE(A10188,""en"",""hi"")"),"3 रॉयल्स ने शादी का जश्न मनाने के लिए इकट्ठा किया।")</f>
        <v>3 रॉयल्स ने शादी का जश्न मनाने के लिए इकट्ठा किया।</v>
      </c>
    </row>
    <row r="10189">
      <c r="A10189" s="1" t="s">
        <v>9988</v>
      </c>
      <c r="B10189" s="2" t="str">
        <f>IFERROR(__xludf.DUMMYFUNCTION("GOOGLETRANSLATE(A10189,""en"",""hi"")"),"पिताजी और बच्चे सूर्यास्त में समुद्र तट पर खेलते हैं")</f>
        <v>पिताजी और बच्चे सूर्यास्त में समुद्र तट पर खेलते हैं</v>
      </c>
    </row>
    <row r="10190">
      <c r="A10190" s="1" t="s">
        <v>9989</v>
      </c>
      <c r="B10190" s="2" t="str">
        <f>IFERROR(__xludf.DUMMYFUNCTION("GOOGLETRANSLATE(A10190,""en"",""hi"")"),"एक पुराने मंदिर के खंडहरों पर बैठे बंदर")</f>
        <v>एक पुराने मंदिर के खंडहरों पर बैठे बंदर</v>
      </c>
    </row>
    <row r="10191">
      <c r="A10191" s="1" t="s">
        <v>9990</v>
      </c>
      <c r="B10191" s="2" t="str">
        <f>IFERROR(__xludf.DUMMYFUNCTION("GOOGLETRANSLATE(A10191,""en"",""hi"")"),"पनीर के वर्गीकरण को देखते हुए")</f>
        <v>पनीर के वर्गीकरण को देखते हुए</v>
      </c>
    </row>
    <row r="10192">
      <c r="A10192" s="1" t="s">
        <v>9991</v>
      </c>
      <c r="B10192" s="2" t="str">
        <f>IFERROR(__xludf.DUMMYFUNCTION("GOOGLETRANSLATE(A10192,""en"",""hi"")"),"टेप या गोंद का उपयोग करके लकड़ी की छड़ें लाल दिलों को सुरक्षित करें।")</f>
        <v>टेप या गोंद का उपयोग करके लकड़ी की छड़ें लाल दिलों को सुरक्षित करें।</v>
      </c>
    </row>
    <row r="10193">
      <c r="A10193" s="1" t="s">
        <v>9992</v>
      </c>
      <c r="B10193" s="2" t="str">
        <f>IFERROR(__xludf.DUMMYFUNCTION("GOOGLETRANSLATE(A10193,""en"",""hi"")"),"स्टोव के ऊपर उबलते सूप का बर्तन")</f>
        <v>स्टोव के ऊपर उबलते सूप का बर्तन</v>
      </c>
    </row>
    <row r="10194">
      <c r="A10194" s="1" t="s">
        <v>9993</v>
      </c>
      <c r="B10194" s="2" t="str">
        <f>IFERROR(__xludf.DUMMYFUNCTION("GOOGLETRANSLATE(A10194,""en"",""hi"")"),"वाणिज्यिक रसोई में बात करते हुए शेफ")</f>
        <v>वाणिज्यिक रसोई में बात करते हुए शेफ</v>
      </c>
    </row>
    <row r="10195">
      <c r="A10195" s="1" t="s">
        <v>9994</v>
      </c>
      <c r="B10195" s="2" t="str">
        <f>IFERROR(__xludf.DUMMYFUNCTION("GOOGLETRANSLATE(A10195,""en"",""hi"")"),"पृष्ठभूमि के लिए धुंधले फोकस में स्टेडियम में फुटबॉल क्षेत्र")</f>
        <v>पृष्ठभूमि के लिए धुंधले फोकस में स्टेडियम में फुटबॉल क्षेत्र</v>
      </c>
    </row>
    <row r="10196">
      <c r="A10196" s="1" t="s">
        <v>9995</v>
      </c>
      <c r="B10196" s="2" t="str">
        <f>IFERROR(__xludf.DUMMYFUNCTION("GOOGLETRANSLATE(A10196,""en"",""hi"")"),"पहले पर्वत रिज को पार करने के बाद यह खूबसूरती से स्थित कुंवारी समुद्र तट दृश्यमान हो गया, केवल नाव से ही सुलभ हो गया या छुपे हुए पथ से बहुत ही खड़ा हुआ।")</f>
        <v>पहले पर्वत रिज को पार करने के बाद यह खूबसूरती से स्थित कुंवारी समुद्र तट दृश्यमान हो गया, केवल नाव से ही सुलभ हो गया या छुपे हुए पथ से बहुत ही खड़ा हुआ।</v>
      </c>
    </row>
    <row r="10197">
      <c r="A10197" s="1" t="s">
        <v>9996</v>
      </c>
      <c r="B10197" s="2" t="str">
        <f>IFERROR(__xludf.DUMMYFUNCTION("GOOGLETRANSLATE(A10197,""en"",""hi"")"),"शहर में एक छेद के माध्यम से एक दृश्य")</f>
        <v>शहर में एक छेद के माध्यम से एक दृश्य</v>
      </c>
    </row>
    <row r="10198">
      <c r="A10198" s="1" t="s">
        <v>9997</v>
      </c>
      <c r="B10198" s="2" t="str">
        <f>IFERROR(__xludf.DUMMYFUNCTION("GOOGLETRANSLATE(A10198,""en"",""hi"")"),"घरों में घोड़े के खेतों और संपत्ति सहित बिक्री और लक्जरी अचल संपत्ति के लिए घर")</f>
        <v>घरों में घोड़े के खेतों और संपत्ति सहित बिक्री और लक्जरी अचल संपत्ति के लिए घर</v>
      </c>
    </row>
    <row r="10199">
      <c r="A10199" s="1" t="s">
        <v>9998</v>
      </c>
      <c r="B10199" s="2" t="str">
        <f>IFERROR(__xludf.DUMMYFUNCTION("GOOGLETRANSLATE(A10199,""en"",""hi"")"),"व्यक्ति और एक बिल्ली की बिल्ली")</f>
        <v>व्यक्ति और एक बिल्ली की बिल्ली</v>
      </c>
    </row>
    <row r="10200">
      <c r="A10200" s="1" t="s">
        <v>9999</v>
      </c>
      <c r="B10200" s="2" t="str">
        <f>IFERROR(__xludf.DUMMYFUNCTION("GOOGLETRANSLATE(A10200,""en"",""hi"")"),"चूंकि धावक खत्म हो जाते हैं, स्टेडियम भरता है!")</f>
        <v>चूंकि धावक खत्म हो जाते हैं, स्टेडियम भरता है!</v>
      </c>
    </row>
    <row r="10201">
      <c r="A10201" s="1" t="s">
        <v>10000</v>
      </c>
      <c r="B10201" s="2" t="str">
        <f>IFERROR(__xludf.DUMMYFUNCTION("GOOGLETRANSLATE(A10201,""en"",""hi"")"),"ये सबसे अच्छी घड़ियों हैं जिन्हें आप $ 500 से कम खरीद सकते हैं")</f>
        <v>ये सबसे अच्छी घड़ियों हैं जिन्हें आप $ 500 से कम खरीद सकते हैं</v>
      </c>
    </row>
    <row r="10202">
      <c r="A10202" s="1" t="s">
        <v>10001</v>
      </c>
      <c r="B10202" s="2" t="str">
        <f>IFERROR(__xludf.DUMMYFUNCTION("GOOGLETRANSLATE(A10202,""en"",""hi"")"),"विकास के बारे में आर्किटेक्ट की धारणा कैसे दिखाई देगी।")</f>
        <v>विकास के बारे में आर्किटेक्ट की धारणा कैसे दिखाई देगी।</v>
      </c>
    </row>
    <row r="10203">
      <c r="A10203" s="1" t="s">
        <v>10002</v>
      </c>
      <c r="B10203" s="2" t="str">
        <f>IFERROR(__xludf.DUMMYFUNCTION("GOOGLETRANSLATE(A10203,""en"",""hi"")"),"दादा-दादी गोल्फ के एक दौर का आनंद ले रहे हैं")</f>
        <v>दादा-दादी गोल्फ के एक दौर का आनंद ले रहे हैं</v>
      </c>
    </row>
    <row r="10204">
      <c r="A10204" s="1" t="s">
        <v>10003</v>
      </c>
      <c r="B10204" s="2" t="str">
        <f>IFERROR(__xludf.DUMMYFUNCTION("GOOGLETRANSLATE(A10204,""en"",""hi"")"),"नई फिल्म के प्रीमियर में मार्शल आर्टिस्ट, अभिनेता और पर्यावरणविद")</f>
        <v>नई फिल्म के प्रीमियर में मार्शल आर्टिस्ट, अभिनेता और पर्यावरणविद</v>
      </c>
    </row>
    <row r="10205">
      <c r="A10205" s="1" t="s">
        <v>10004</v>
      </c>
      <c r="B10205" s="2" t="str">
        <f>IFERROR(__xludf.DUMMYFUNCTION("GOOGLETRANSLATE(A10205,""en"",""hi"")"),"अंत में व्यक्ति खोजें")</f>
        <v>अंत में व्यक्ति खोजें</v>
      </c>
    </row>
    <row r="10206">
      <c r="A10206" s="1" t="s">
        <v>10005</v>
      </c>
      <c r="B10206" s="2" t="str">
        <f>IFERROR(__xludf.DUMMYFUNCTION("GOOGLETRANSLATE(A10206,""en"",""hi"")"),"शीतकालीन मौसम और बर्फ से ढकी छतें।")</f>
        <v>शीतकालीन मौसम और बर्फ से ढकी छतें।</v>
      </c>
    </row>
    <row r="10207">
      <c r="A10207" s="1" t="s">
        <v>10006</v>
      </c>
      <c r="B10207" s="2" t="str">
        <f>IFERROR(__xludf.DUMMYFUNCTION("GOOGLETRANSLATE(A10207,""en"",""hi"")"),"महासागर और पहाड़ों की घाटी का हवाई दृश्य।")</f>
        <v>महासागर और पहाड़ों की घाटी का हवाई दृश्य।</v>
      </c>
    </row>
    <row r="10208">
      <c r="A10208" s="1" t="s">
        <v>10007</v>
      </c>
      <c r="B10208" s="2" t="str">
        <f>IFERROR(__xludf.DUMMYFUNCTION("GOOGLETRANSLATE(A10208,""en"",""hi"")"),"स्कोर करने वाला सबसे पुराना खिलाड़ी है?")</f>
        <v>स्कोर करने वाला सबसे पुराना खिलाड़ी है?</v>
      </c>
    </row>
    <row r="10209">
      <c r="A10209" s="1" t="s">
        <v>10008</v>
      </c>
      <c r="B10209" s="2" t="str">
        <f>IFERROR(__xludf.DUMMYFUNCTION("GOOGLETRANSLATE(A10209,""en"",""hi"")"),"यह कुछ डॉक्स का एक वीडियो है।")</f>
        <v>यह कुछ डॉक्स का एक वीडियो है।</v>
      </c>
    </row>
    <row r="10210">
      <c r="A10210" s="1" t="s">
        <v>10009</v>
      </c>
      <c r="B10210" s="2" t="str">
        <f>IFERROR(__xludf.DUMMYFUNCTION("GOOGLETRANSLATE(A10210,""en"",""hi"")"),"रेड कार ड्राइविंग वेक्टर इलस्ट्रेशन वेक्टर में फैशन लड़की")</f>
        <v>रेड कार ड्राइविंग वेक्टर इलस्ट्रेशन वेक्टर में फैशन लड़की</v>
      </c>
    </row>
    <row r="10211">
      <c r="A10211" s="1" t="s">
        <v>10010</v>
      </c>
      <c r="B10211" s="2" t="str">
        <f>IFERROR(__xludf.DUMMYFUNCTION("GOOGLETRANSLATE(A10211,""en"",""hi"")"),"मास्टर बेडरूम मूल रूप से अपने केबिन की तरह दिखता है।")</f>
        <v>मास्टर बेडरूम मूल रूप से अपने केबिन की तरह दिखता है।</v>
      </c>
    </row>
    <row r="10212">
      <c r="A10212" s="1" t="s">
        <v>10011</v>
      </c>
      <c r="B10212" s="2" t="str">
        <f>IFERROR(__xludf.DUMMYFUNCTION("GOOGLETRANSLATE(A10212,""en"",""hi"")"),"कुछ पवन खेत की टरबाइन")</f>
        <v>कुछ पवन खेत की टरबाइन</v>
      </c>
    </row>
    <row r="10213">
      <c r="A10213" s="1" t="s">
        <v>10012</v>
      </c>
      <c r="B10213" s="2" t="str">
        <f>IFERROR(__xludf.DUMMYFUNCTION("GOOGLETRANSLATE(A10213,""en"",""hi"")"),"बच्चों ने सबक, सीखने में भाग लिया।")</f>
        <v>बच्चों ने सबक, सीखने में भाग लिया।</v>
      </c>
    </row>
    <row r="10214">
      <c r="A10214" s="1" t="s">
        <v>10013</v>
      </c>
      <c r="B10214" s="2" t="str">
        <f>IFERROR(__xludf.DUMMYFUNCTION("GOOGLETRANSLATE(A10214,""en"",""hi"")"),"वातावरण का एक दृश्य")</f>
        <v>वातावरण का एक दृश्य</v>
      </c>
    </row>
    <row r="10215">
      <c r="A10215" s="1" t="s">
        <v>10014</v>
      </c>
      <c r="B10215" s="2" t="str">
        <f>IFERROR(__xludf.DUMMYFUNCTION("GOOGLETRANSLATE(A10215,""en"",""hi"")"),"जंगल में लंबे समय तक पूंछ वाला मैकक बंदर")</f>
        <v>जंगल में लंबे समय तक पूंछ वाला मैकक बंदर</v>
      </c>
    </row>
    <row r="10216">
      <c r="A10216" s="1" t="s">
        <v>10015</v>
      </c>
      <c r="B10216" s="2" t="str">
        <f>IFERROR(__xludf.DUMMYFUNCTION("GOOGLETRANSLATE(A10216,""en"",""hi"")"),"एक संगीत कार्यक्रम के दौरान पारंपरिक पॉप कलाकार")</f>
        <v>एक संगीत कार्यक्रम के दौरान पारंपरिक पॉप कलाकार</v>
      </c>
    </row>
    <row r="10217">
      <c r="A10217" s="1" t="s">
        <v>10016</v>
      </c>
      <c r="B10217" s="2" t="str">
        <f>IFERROR(__xludf.DUMMYFUNCTION("GOOGLETRANSLATE(A10217,""en"",""hi"")"),"शरद ऋतु के दौरान बैंक पर अपार्टमेंट")</f>
        <v>शरद ऋतु के दौरान बैंक पर अपार्टमेंट</v>
      </c>
    </row>
    <row r="10218">
      <c r="A10218" s="1" t="s">
        <v>10017</v>
      </c>
      <c r="B10218" s="2" t="str">
        <f>IFERROR(__xludf.DUMMYFUNCTION("GOOGLETRANSLATE(A10218,""en"",""hi"")"),"ग्रे पृष्ठभूमि पर सफेद घरों के साथ प्रतीक।")</f>
        <v>ग्रे पृष्ठभूमि पर सफेद घरों के साथ प्रतीक।</v>
      </c>
    </row>
    <row r="10219">
      <c r="A10219" s="1" t="s">
        <v>10018</v>
      </c>
      <c r="B10219" s="2" t="str">
        <f>IFERROR(__xludf.DUMMYFUNCTION("GOOGLETRANSLATE(A10219,""en"",""hi"")"),"बाथरूम और आवास प्रकार की दीवारों को कैसे पेंट करें")</f>
        <v>बाथरूम और आवास प्रकार की दीवारों को कैसे पेंट करें</v>
      </c>
    </row>
    <row r="10220">
      <c r="A10220" s="1" t="s">
        <v>10019</v>
      </c>
      <c r="B10220" s="2" t="str">
        <f>IFERROR(__xludf.DUMMYFUNCTION("GOOGLETRANSLATE(A10220,""en"",""hi"")"),"बंदरगाह शहर और राजधानी में एक सड़क दृश्य")</f>
        <v>बंदरगाह शहर और राजधानी में एक सड़क दृश्य</v>
      </c>
    </row>
    <row r="10221">
      <c r="A10221" s="1" t="s">
        <v>10020</v>
      </c>
      <c r="B10221" s="2" t="str">
        <f>IFERROR(__xludf.DUMMYFUNCTION("GOOGLETRANSLATE(A10221,""en"",""hi"")"),"व्यक्ति द्वारा ध्वनि में रंग")</f>
        <v>व्यक्ति द्वारा ध्वनि में रंग</v>
      </c>
    </row>
    <row r="10222">
      <c r="A10222" s="1" t="s">
        <v>10021</v>
      </c>
      <c r="B10222" s="2" t="str">
        <f>IFERROR(__xludf.DUMMYFUNCTION("GOOGLETRANSLATE(A10222,""en"",""hi"")"),"गाउन में अभिनेता पर फैशन।")</f>
        <v>गाउन में अभिनेता पर फैशन।</v>
      </c>
    </row>
    <row r="10223">
      <c r="A10223" s="1" t="s">
        <v>10022</v>
      </c>
      <c r="B10223" s="2" t="str">
        <f>IFERROR(__xludf.DUMMYFUNCTION("GOOGLETRANSLATE(A10223,""en"",""hi"")"),"पुराना - स्कूल: देश पॉप कलाकार ने दिखाया - गुरुवार को एक और रेट्रो शैली संगठन बंद करें क्योंकि वह कॉफी के लिए गई थी")</f>
        <v>पुराना - स्कूल: देश पॉप कलाकार ने दिखाया - गुरुवार को एक और रेट्रो शैली संगठन बंद करें क्योंकि वह कॉफी के लिए गई थी</v>
      </c>
    </row>
    <row r="10224">
      <c r="A10224" s="1" t="s">
        <v>10023</v>
      </c>
      <c r="B10224" s="2" t="str">
        <f>IFERROR(__xludf.DUMMYFUNCTION("GOOGLETRANSLATE(A10224,""en"",""hi"")"),"एक बड़े पैमाने पर सामना करने वाले सममित काले ध्रुवों के बीच एक नंगे लकड़ी की छत पर खड़े एकल आधुनिक मोल्ड वाली सफेद कुर्सी")</f>
        <v>एक बड़े पैमाने पर सामना करने वाले सममित काले ध्रुवों के बीच एक नंगे लकड़ी की छत पर खड़े एकल आधुनिक मोल्ड वाली सफेद कुर्सी</v>
      </c>
    </row>
    <row r="10225">
      <c r="A10225" s="1" t="s">
        <v>10024</v>
      </c>
      <c r="B10225" s="2" t="str">
        <f>IFERROR(__xludf.DUMMYFUNCTION("GOOGLETRANSLATE(A10225,""en"",""hi"")"),"मार्शल आर्टिस्ट प्रीमियर में भाग लेता है।")</f>
        <v>मार्शल आर्टिस्ट प्रीमियर में भाग लेता है।</v>
      </c>
    </row>
    <row r="10226">
      <c r="A10226" s="1" t="s">
        <v>10025</v>
      </c>
      <c r="B10226" s="2" t="str">
        <f>IFERROR(__xludf.DUMMYFUNCTION("GOOGLETRANSLATE(A10226,""en"",""hi"")"),"ग्लेशियरों का व्यक्तिगत शॉट।")</f>
        <v>ग्लेशियरों का व्यक्तिगत शॉट।</v>
      </c>
    </row>
    <row r="10227">
      <c r="A10227" s="1" t="s">
        <v>10026</v>
      </c>
      <c r="B10227" s="2" t="str">
        <f>IFERROR(__xludf.DUMMYFUNCTION("GOOGLETRANSLATE(A10227,""en"",""hi"")"),"सामुदायिक महोत्सव के उत्सव के लिए पाठ की सुलेख।")</f>
        <v>सामुदायिक महोत्सव के उत्सव के लिए पाठ की सुलेख।</v>
      </c>
    </row>
    <row r="10228">
      <c r="A10228" s="1" t="s">
        <v>10027</v>
      </c>
      <c r="B10228" s="2" t="str">
        <f>IFERROR(__xludf.DUMMYFUNCTION("GOOGLETRANSLATE(A10228,""en"",""hi"")"),"सिंथपॉप कलाकार त्योहार के दिन के दौरान ऑनस्टेज करता है")</f>
        <v>सिंथपॉप कलाकार त्योहार के दिन के दौरान ऑनस्टेज करता है</v>
      </c>
    </row>
    <row r="10229">
      <c r="A10229" s="1" t="s">
        <v>10028</v>
      </c>
      <c r="B10229" s="2" t="str">
        <f>IFERROR(__xludf.DUMMYFUNCTION("GOOGLETRANSLATE(A10229,""en"",""hi"")"),"संरक्षित के पास ट्रेल्स हैं; और मुख्य निशान, दोनों शिखर सम्मेलन के लिए सिर।")</f>
        <v>संरक्षित के पास ट्रेल्स हैं; और मुख्य निशान, दोनों शिखर सम्मेलन के लिए सिर।</v>
      </c>
    </row>
    <row r="10230">
      <c r="A10230" s="1" t="s">
        <v>10029</v>
      </c>
      <c r="B10230" s="2" t="str">
        <f>IFERROR(__xludf.DUMMYFUNCTION("GOOGLETRANSLATE(A10230,""en"",""hi"")"),"मोजे की एक जोड़ी के सरल हाथ खींचा डूडल")</f>
        <v>मोजे की एक जोड़ी के सरल हाथ खींचा डूडल</v>
      </c>
    </row>
    <row r="10231">
      <c r="A10231" s="1" t="s">
        <v>10030</v>
      </c>
      <c r="B10231" s="2" t="str">
        <f>IFERROR(__xludf.DUMMYFUNCTION("GOOGLETRANSLATE(A10231,""en"",""hi"")"),"एक समुद्र तट पर मुस्कुराते हुए दोस्तों")</f>
        <v>एक समुद्र तट पर मुस्कुराते हुए दोस्तों</v>
      </c>
    </row>
    <row r="10232">
      <c r="A10232" s="1" t="s">
        <v>10031</v>
      </c>
      <c r="B10232" s="2" t="str">
        <f>IFERROR(__xludf.DUMMYFUNCTION("GOOGLETRANSLATE(A10232,""en"",""hi"")"),"दुनिया में शीर्ष गायक")</f>
        <v>दुनिया में शीर्ष गायक</v>
      </c>
    </row>
    <row r="10233">
      <c r="A10233" s="1" t="s">
        <v>10032</v>
      </c>
      <c r="B10233" s="2" t="str">
        <f>IFERROR(__xludf.DUMMYFUNCTION("GOOGLETRANSLATE(A10233,""en"",""hi"")"),"पंख वाले वेशभूषा में एक माँ और बेटी")</f>
        <v>पंख वाले वेशभूषा में एक माँ और बेटी</v>
      </c>
    </row>
    <row r="10234">
      <c r="A10234" s="1" t="s">
        <v>10033</v>
      </c>
      <c r="B10234" s="2" t="str">
        <f>IFERROR(__xludf.DUMMYFUNCTION("GOOGLETRANSLATE(A10234,""en"",""hi"")"),"जमीन पर लेटने वाले जानवर का काला और सफेद शॉट")</f>
        <v>जमीन पर लेटने वाले जानवर का काला और सफेद शॉट</v>
      </c>
    </row>
    <row r="10235">
      <c r="A10235" s="1" t="s">
        <v>10034</v>
      </c>
      <c r="B10235" s="2" t="str">
        <f>IFERROR(__xludf.DUMMYFUNCTION("GOOGLETRANSLATE(A10235,""en"",""hi"")"),"फिल्म लेखक आयोजित पुरस्कारों के प्रेस रूम के अंदर")</f>
        <v>फिल्म लेखक आयोजित पुरस्कारों के प्रेस रूम के अंदर</v>
      </c>
    </row>
    <row r="10236">
      <c r="A10236" s="1" t="s">
        <v>10035</v>
      </c>
      <c r="B10236" s="2" t="str">
        <f>IFERROR(__xludf.DUMMYFUNCTION("GOOGLETRANSLATE(A10236,""en"",""hi"")"),"शहर में दैनिक आउटडोर बाजार, द्वीप के दक्षिणपूर्व कोने में बिक्री के लिए मछलियों और श्रिंप")</f>
        <v>शहर में दैनिक आउटडोर बाजार, द्वीप के दक्षिणपूर्व कोने में बिक्री के लिए मछलियों और श्रिंप</v>
      </c>
    </row>
    <row r="10237">
      <c r="A10237" s="1" t="s">
        <v>10036</v>
      </c>
      <c r="B10237" s="2" t="str">
        <f>IFERROR(__xludf.DUMMYFUNCTION("GOOGLETRANSLATE(A10237,""en"",""hi"")"),"अभिनेता सिनेमा में प्रीमियर में भाग लेता है")</f>
        <v>अभिनेता सिनेमा में प्रीमियर में भाग लेता है</v>
      </c>
    </row>
    <row r="10238">
      <c r="A10238" s="1" t="s">
        <v>10037</v>
      </c>
      <c r="B10238" s="2" t="str">
        <f>IFERROR(__xludf.DUMMYFUNCTION("GOOGLETRANSLATE(A10238,""en"",""hi"")"),"स्वीटहार्ट टेबल खुश जोड़े के लिए तैयार है।")</f>
        <v>स्वीटहार्ट टेबल खुश जोड़े के लिए तैयार है।</v>
      </c>
    </row>
    <row r="10239">
      <c r="A10239" s="1" t="s">
        <v>10038</v>
      </c>
      <c r="B10239" s="2" t="str">
        <f>IFERROR(__xludf.DUMMYFUNCTION("GOOGLETRANSLATE(A10239,""en"",""hi"")"),"# अमेरिकी फुटबॉल टीम के खिलाफ पहली तिमाही के दौरान एक खुले रिसीवर की तलाश है।")</f>
        <v># अमेरिकी फुटबॉल टीम के खिलाफ पहली तिमाही के दौरान एक खुले रिसीवर की तलाश है।</v>
      </c>
    </row>
    <row r="10240">
      <c r="A10240" s="1" t="s">
        <v>10039</v>
      </c>
      <c r="B10240" s="2" t="str">
        <f>IFERROR(__xludf.DUMMYFUNCTION("GOOGLETRANSLATE(A10240,""en"",""hi"")"),"ऊपर और नीचे एक घर के नीचे हाथ।")</f>
        <v>ऊपर और नीचे एक घर के नीचे हाथ।</v>
      </c>
    </row>
    <row r="10241">
      <c r="A10241" s="1" t="s">
        <v>8186</v>
      </c>
      <c r="B10241" s="2" t="str">
        <f>IFERROR(__xludf.DUMMYFUNCTION("GOOGLETRANSLATE(A10241,""en"",""hi"")"),"घर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10242">
      <c r="A10242" s="1" t="s">
        <v>10040</v>
      </c>
      <c r="B10242" s="2" t="str">
        <f>IFERROR(__xludf.DUMMYFUNCTION("GOOGLETRANSLATE(A10242,""en"",""hi"")"),"पानी के निकायों को देखकर दृष्टिकोण")</f>
        <v>पानी के निकायों को देखकर दृष्टिकोण</v>
      </c>
    </row>
    <row r="10243">
      <c r="A10243" s="1" t="s">
        <v>10041</v>
      </c>
      <c r="B10243" s="2" t="str">
        <f>IFERROR(__xludf.DUMMYFUNCTION("GOOGLETRANSLATE(A10243,""en"",""hi"")"),"सीढ़ी के साथ हॉल में दरवाजा खोलना।")</f>
        <v>सीढ़ी के साथ हॉल में दरवाजा खोलना।</v>
      </c>
    </row>
    <row r="10244">
      <c r="A10244" s="1" t="s">
        <v>10042</v>
      </c>
      <c r="B10244" s="2" t="str">
        <f>IFERROR(__xludf.DUMMYFUNCTION("GOOGLETRANSLATE(A10244,""en"",""hi"")"),"एक उपहार बक्से और टोपी के साथ पृष्ठभूमि।")</f>
        <v>एक उपहार बक्से और टोपी के साथ पृष्ठभूमि।</v>
      </c>
    </row>
    <row r="10245">
      <c r="A10245" s="1" t="s">
        <v>10043</v>
      </c>
      <c r="B10245" s="2" t="str">
        <f>IFERROR(__xludf.DUMMYFUNCTION("GOOGLETRANSLATE(A10245,""en"",""hi"")"),"एक लामा का एक करीबी जो मुस्कुराता प्रतीत होता है")</f>
        <v>एक लामा का एक करीबी जो मुस्कुराता प्रतीत होता है</v>
      </c>
    </row>
    <row r="10246">
      <c r="A10246" s="1" t="s">
        <v>10044</v>
      </c>
      <c r="B10246" s="2" t="str">
        <f>IFERROR(__xludf.DUMMYFUNCTION("GOOGLETRANSLATE(A10246,""en"",""hi"")"),"यह पिता का दोहन थोड़ा सा स्नग था क्योंकि वह और उसके परिवार ने एक जंगल में एक ज़िप लाइन के साथ तेजी से एक तस्वीर के लिए तैयार किया था")</f>
        <v>यह पिता का दोहन थोड़ा सा स्नग था क्योंकि वह और उसके परिवार ने एक जंगल में एक ज़िप लाइन के साथ तेजी से एक तस्वीर के लिए तैयार किया था</v>
      </c>
    </row>
    <row r="10247">
      <c r="A10247" s="1" t="s">
        <v>10045</v>
      </c>
      <c r="B10247" s="2" t="str">
        <f>IFERROR(__xludf.DUMMYFUNCTION("GOOGLETRANSLATE(A10247,""en"",""hi"")"),"पॉप कलाकार आयोजित पुरस्कारों के दौरान ऑनस्टेज करते हैं।")</f>
        <v>पॉप कलाकार आयोजित पुरस्कारों के दौरान ऑनस्टेज करते हैं।</v>
      </c>
    </row>
    <row r="10248">
      <c r="A10248" s="1" t="s">
        <v>10046</v>
      </c>
      <c r="B10248" s="2" t="str">
        <f>IFERROR(__xludf.DUMMYFUNCTION("GOOGLETRANSLATE(A10248,""en"",""hi"")"),"सफेद पृष्ठभूमि पर सभी आत्माओं दिवस का प्रतीक पृथक चित्रण।")</f>
        <v>सफेद पृष्ठभूमि पर सभी आत्माओं दिवस का प्रतीक पृथक चित्रण।</v>
      </c>
    </row>
    <row r="10249">
      <c r="A10249" s="1" t="s">
        <v>10047</v>
      </c>
      <c r="B10249" s="2" t="str">
        <f>IFERROR(__xludf.DUMMYFUNCTION("GOOGLETRANSLATE(A10249,""en"",""hi"")"),"कार्यालय रॉयल्टी - मुक्त पर पिज्जा खाने के गंभीर व्यवसायी")</f>
        <v>कार्यालय रॉयल्टी - मुक्त पर पिज्जा खाने के गंभीर व्यवसायी</v>
      </c>
    </row>
    <row r="10250">
      <c r="A10250" s="1" t="s">
        <v>356</v>
      </c>
      <c r="B10250" s="2" t="str">
        <f>IFERROR(__xludf.DUMMYFUNCTION("GOOGLETRANSLATE(A10250,""en"",""hi"")"),"अभिनेता प्रीमियर पर आता है।")</f>
        <v>अभिनेता प्रीमियर पर आता है।</v>
      </c>
    </row>
    <row r="10251">
      <c r="A10251" s="1" t="s">
        <v>10048</v>
      </c>
      <c r="B10251" s="2" t="str">
        <f>IFERROR(__xludf.DUMMYFUNCTION("GOOGLETRANSLATE(A10251,""en"",""hi"")"),"झील इस क्षेत्र में एक आदमी निर्मित जलाशय है")</f>
        <v>झील इस क्षेत्र में एक आदमी निर्मित जलाशय है</v>
      </c>
    </row>
    <row r="10252">
      <c r="A10252" s="1" t="s">
        <v>10049</v>
      </c>
      <c r="B10252" s="2" t="str">
        <f>IFERROR(__xludf.DUMMYFUNCTION("GOOGLETRANSLATE(A10252,""en"",""hi"")"),"विंटेज कैमरा के साथ युवा महिला")</f>
        <v>विंटेज कैमरा के साथ युवा महिला</v>
      </c>
    </row>
    <row r="10253">
      <c r="A10253" s="1" t="s">
        <v>10050</v>
      </c>
      <c r="B10253" s="2" t="str">
        <f>IFERROR(__xludf.DUMMYFUNCTION("GOOGLETRANSLATE(A10253,""en"",""hi"")"),"किसी भी पृष्ठभूमि पर स्थानांतरण के साथ पारदर्शिता के साथ अल्फा चैनल के साथ दिल")</f>
        <v>किसी भी पृष्ठभूमि पर स्थानांतरण के साथ पारदर्शिता के साथ अल्फा चैनल के साथ दिल</v>
      </c>
    </row>
    <row r="10254">
      <c r="A10254" s="1" t="s">
        <v>10051</v>
      </c>
      <c r="B10254" s="2" t="str">
        <f>IFERROR(__xludf.DUMMYFUNCTION("GOOGLETRANSLATE(A10254,""en"",""hi"")"),"एक सफेद पृष्ठभूमि पर लोगों के साथ वेक्टर निर्बाध पैटर्न")</f>
        <v>एक सफेद पृष्ठभूमि पर लोगों के साथ वेक्टर निर्बाध पैटर्न</v>
      </c>
    </row>
    <row r="10255">
      <c r="A10255" s="1" t="s">
        <v>10052</v>
      </c>
      <c r="B10255" s="2" t="str">
        <f>IFERROR(__xludf.DUMMYFUNCTION("GOOGLETRANSLATE(A10255,""en"",""hi"")"),"सुरंगों का नेटवर्क जहां सैनिकों को प्रशिक्षित किया गया था, एक शहर के नीचे चाक से बाहर रखा गया था")</f>
        <v>सुरंगों का नेटवर्क जहां सैनिकों को प्रशिक्षित किया गया था, एक शहर के नीचे चाक से बाहर रखा गया था</v>
      </c>
    </row>
    <row r="10256">
      <c r="A10256" s="1" t="s">
        <v>10053</v>
      </c>
      <c r="B10256" s="2" t="str">
        <f>IFERROR(__xludf.DUMMYFUNCTION("GOOGLETRANSLATE(A10256,""en"",""hi"")"),"डूबने वाले घरों में से एक।")</f>
        <v>डूबने वाले घरों में से एक।</v>
      </c>
    </row>
    <row r="10257">
      <c r="A10257" s="1" t="s">
        <v>10054</v>
      </c>
      <c r="B10257" s="2" t="str">
        <f>IFERROR(__xludf.DUMMYFUNCTION("GOOGLETRANSLATE(A10257,""en"",""hi"")"),"एक पैकेज में हरी चाय एक सफेद कप में बनाई गई है।")</f>
        <v>एक पैकेज में हरी चाय एक सफेद कप में बनाई गई है।</v>
      </c>
    </row>
    <row r="10258">
      <c r="A10258" s="1" t="s">
        <v>10055</v>
      </c>
      <c r="B10258" s="2" t="str">
        <f>IFERROR(__xludf.DUMMYFUNCTION("GOOGLETRANSLATE(A10258,""en"",""hi"")"),"दो, रॉक कलाकार और गायक ने स्कूल श्रेणी के लिए इस गिटार पर हस्ताक्षर किए।")</f>
        <v>दो, रॉक कलाकार और गायक ने स्कूल श्रेणी के लिए इस गिटार पर हस्ताक्षर किए।</v>
      </c>
    </row>
    <row r="10259">
      <c r="A10259" s="1" t="s">
        <v>10056</v>
      </c>
      <c r="B10259" s="2" t="str">
        <f>IFERROR(__xludf.DUMMYFUNCTION("GOOGLETRANSLATE(A10259,""en"",""hi"")"),"व्यक्ति इस गिरावट के खेल टीम के लिए आक्रामक और रक्षात्मक लाइनों के साथ स्टार्टर्स रिटर्निंग स्टार्टर्स का एक बड़ा समूह की ओर जाता है।")</f>
        <v>व्यक्ति इस गिरावट के खेल टीम के लिए आक्रामक और रक्षात्मक लाइनों के साथ स्टार्टर्स रिटर्निंग स्टार्टर्स का एक बड़ा समूह की ओर जाता है।</v>
      </c>
    </row>
    <row r="10260">
      <c r="A10260" s="1" t="s">
        <v>10057</v>
      </c>
      <c r="B10260" s="2" t="str">
        <f>IFERROR(__xludf.DUMMYFUNCTION("GOOGLETRANSLATE(A10260,""en"",""hi"")"),"घोड़े के सवार गाँव में पब गुजर रहे हैं")</f>
        <v>घोड़े के सवार गाँव में पब गुजर रहे हैं</v>
      </c>
    </row>
    <row r="10261">
      <c r="A10261" s="1" t="s">
        <v>10058</v>
      </c>
      <c r="B10261" s="2" t="str">
        <f>IFERROR(__xludf.DUMMYFUNCTION("GOOGLETRANSLATE(A10261,""en"",""hi"")"),"एक इलेक्ट्रिक बस एक सेवा के रूप में संचालित, रुकती है")</f>
        <v>एक इलेक्ट्रिक बस एक सेवा के रूप में संचालित, रुकती है</v>
      </c>
    </row>
    <row r="10262">
      <c r="A10262" s="1" t="s">
        <v>10059</v>
      </c>
      <c r="B10262" s="2" t="str">
        <f>IFERROR(__xludf.DUMMYFUNCTION("GOOGLETRANSLATE(A10262,""en"",""hi"")"),"एक चंद्रमा के साथ ग्रीटिंग कार्ड टेम्पलेट और विशेष रूप से महीने की इच्छा और डिजाइन के लिए सितारों।")</f>
        <v>एक चंद्रमा के साथ ग्रीटिंग कार्ड टेम्पलेट और विशेष रूप से महीने की इच्छा और डिजाइन के लिए सितारों।</v>
      </c>
    </row>
    <row r="10263">
      <c r="A10263" s="1" t="s">
        <v>10060</v>
      </c>
      <c r="B10263" s="2" t="str">
        <f>IFERROR(__xludf.DUMMYFUNCTION("GOOGLETRANSLATE(A10263,""en"",""hi"")"),"पहाड़ों के खिलाफ पुराने फैशन दीपक")</f>
        <v>पहाड़ों के खिलाफ पुराने फैशन दीपक</v>
      </c>
    </row>
    <row r="10264">
      <c r="A10264" s="1" t="s">
        <v>10061</v>
      </c>
      <c r="B10264" s="2" t="str">
        <f>IFERROR(__xludf.DUMMYFUNCTION("GOOGLETRANSLATE(A10264,""en"",""hi"")"),"एक सफेद पृष्ठभूमि पर एक फ्लैट शैली में पैटर्न, हरा ऐप्पल")</f>
        <v>एक सफेद पृष्ठभूमि पर एक फ्लैट शैली में पैटर्न, हरा ऐप्पल</v>
      </c>
    </row>
    <row r="10265">
      <c r="A10265" s="1" t="s">
        <v>10062</v>
      </c>
      <c r="B10265" s="2" t="str">
        <f>IFERROR(__xludf.DUMMYFUNCTION("GOOGLETRANSLATE(A10265,""en"",""hi"")"),"अगर आपको लगता है कि आपने अपने जीवन के लिए योजना बनाई है, तो इस मेरे खूबसूरत दोस्त में आराम करें, आप शक्तिशाली नहीं हैं!")</f>
        <v>अगर आपको लगता है कि आपने अपने जीवन के लिए योजना बनाई है, तो इस मेरे खूबसूरत दोस्त में आराम करें, आप शक्तिशाली नहीं हैं!</v>
      </c>
    </row>
    <row r="10266">
      <c r="A10266" s="1" t="s">
        <v>10063</v>
      </c>
      <c r="B10266" s="2" t="str">
        <f>IFERROR(__xludf.DUMMYFUNCTION("GOOGLETRANSLATE(A10266,""en"",""hi"")"),"एक एलईडी अंकों पर डिजिटल संख्याओं का विस्तृत चित्रण")</f>
        <v>एक एलईडी अंकों पर डिजिटल संख्याओं का विस्तृत चित्रण</v>
      </c>
    </row>
    <row r="10267">
      <c r="A10267" s="1" t="s">
        <v>10064</v>
      </c>
      <c r="B10267" s="2" t="str">
        <f>IFERROR(__xludf.DUMMYFUNCTION("GOOGLETRANSLATE(A10267,""en"",""hi"")"),"सभी आकार स्कर्ट और ब्लैक फ़्लिकर की एक छाया - फोटो शेयरिंग!")</f>
        <v>सभी आकार स्कर्ट और ब्लैक फ़्लिकर की एक छाया - फोटो शेयरिंग!</v>
      </c>
    </row>
    <row r="10268">
      <c r="A10268" s="1" t="s">
        <v>10065</v>
      </c>
      <c r="B10268" s="2" t="str">
        <f>IFERROR(__xludf.DUMMYFUNCTION("GOOGLETRANSLATE(A10268,""en"",""hi"")"),"कोबबलर का प्रोफ़ाइल दृश्य अपनी कार्यशाला में एक जूता का एकमात्र देख रहा है")</f>
        <v>कोबबलर का प्रोफ़ाइल दृश्य अपनी कार्यशाला में एक जूता का एकमात्र देख रहा है</v>
      </c>
    </row>
    <row r="10269">
      <c r="A10269" s="1" t="s">
        <v>10066</v>
      </c>
      <c r="B10269" s="2" t="str">
        <f>IFERROR(__xludf.DUMMYFUNCTION("GOOGLETRANSLATE(A10269,""en"",""hi"")"),"समकालीन ग्राफिक्स पर यह पिन और अधिक खोजें")</f>
        <v>समकालीन ग्राफिक्स पर यह पिन और अधिक खोजें</v>
      </c>
    </row>
    <row r="10270">
      <c r="A10270" s="1" t="s">
        <v>10067</v>
      </c>
      <c r="B10270" s="2" t="str">
        <f>IFERROR(__xludf.DUMMYFUNCTION("GOOGLETRANSLATE(A10270,""en"",""hi"")"),"व्यक्ति विश्व प्रीमियर स्क्रीनिंग में भाग लेता है।")</f>
        <v>व्यक्ति विश्व प्रीमियर स्क्रीनिंग में भाग लेता है।</v>
      </c>
    </row>
    <row r="10271">
      <c r="A10271" s="1" t="s">
        <v>10068</v>
      </c>
      <c r="B10271" s="2" t="str">
        <f>IFERROR(__xludf.DUMMYFUNCTION("GOOGLETRANSLATE(A10271,""en"",""hi"")"),"उसके हुडी के लिए बैग सुरक्षित करें")</f>
        <v>उसके हुडी के लिए बैग सुरक्षित करें</v>
      </c>
    </row>
    <row r="10272">
      <c r="A10272" s="1" t="s">
        <v>10069</v>
      </c>
      <c r="B10272" s="2" t="str">
        <f>IFERROR(__xludf.DUMMYFUNCTION("GOOGLETRANSLATE(A10272,""en"",""hi"")"),"रेत में स्वागत संदेश")</f>
        <v>रेत में स्वागत संदेश</v>
      </c>
    </row>
    <row r="10273">
      <c r="A10273" s="1" t="s">
        <v>10070</v>
      </c>
      <c r="B10273" s="2" t="str">
        <f>IFERROR(__xludf.DUMMYFUNCTION("GOOGLETRANSLATE(A10273,""en"",""hi"")"),"नृत्य मंजिल पर आगंतुक")</f>
        <v>नृत्य मंजिल पर आगंतुक</v>
      </c>
    </row>
    <row r="10274">
      <c r="A10274" s="1" t="s">
        <v>10071</v>
      </c>
      <c r="B10274" s="2" t="str">
        <f>IFERROR(__xludf.DUMMYFUNCTION("GOOGLETRANSLATE(A10274,""en"",""hi"")"),"पेंटिंग प्रजनन द्वारा एक फूल के साथ महिला")</f>
        <v>पेंटिंग प्रजनन द्वारा एक फूल के साथ महिला</v>
      </c>
    </row>
    <row r="10275">
      <c r="A10275" s="1" t="s">
        <v>10072</v>
      </c>
      <c r="B10275" s="2" t="str">
        <f>IFERROR(__xludf.DUMMYFUNCTION("GOOGLETRANSLATE(A10275,""en"",""hi"")"),"एक फोटो के लिए प्रस्तुत मेहमान")</f>
        <v>एक फोटो के लिए प्रस्तुत मेहमान</v>
      </c>
    </row>
    <row r="10276">
      <c r="A10276" s="1" t="s">
        <v>10073</v>
      </c>
      <c r="B10276" s="2" t="str">
        <f>IFERROR(__xludf.DUMMYFUNCTION("GOOGLETRANSLATE(A10276,""en"",""hi"")"),"फुटबॉल खिलाड़ी टीम के बाद टीम का नेतृत्व करता है")</f>
        <v>फुटबॉल खिलाड़ी टीम के बाद टीम का नेतृत्व करता है</v>
      </c>
    </row>
    <row r="10277">
      <c r="A10277" s="1" t="s">
        <v>10074</v>
      </c>
      <c r="B10277" s="2" t="str">
        <f>IFERROR(__xludf.DUMMYFUNCTION("GOOGLETRANSLATE(A10277,""en"",""hi"")"),"एक मां और बेटी की डिजिटल वॉटरकलर पेंटिंग समुद्र के पास एक चट्टान पर बैठी")</f>
        <v>एक मां और बेटी की डिजिटल वॉटरकलर पेंटिंग समुद्र के पास एक चट्टान पर बैठी</v>
      </c>
    </row>
    <row r="10278">
      <c r="A10278" s="1" t="s">
        <v>10075</v>
      </c>
      <c r="B10278" s="2" t="str">
        <f>IFERROR(__xludf.DUMMYFUNCTION("GOOGLETRANSLATE(A10278,""en"",""hi"")"),"कार्यालय में एक साथ लैपटॉप का उपयोग कर अंतर्राष्ट्रीय व्यापार टीम")</f>
        <v>कार्यालय में एक साथ लैपटॉप का उपयोग कर अंतर्राष्ट्रीय व्यापार टीम</v>
      </c>
    </row>
    <row r="10279">
      <c r="A10279" s="1" t="s">
        <v>9997</v>
      </c>
      <c r="B10279" s="2" t="str">
        <f>IFERROR(__xludf.DUMMYFUNCTION("GOOGLETRANSLATE(A10279,""en"",""hi"")"),"घरों में घोड़े के खेतों और संपत्ति सहित बिक्री और लक्जरी अचल संपत्ति के लिए घर")</f>
        <v>घरों में घोड़े के खेतों और संपत्ति सहित बिक्री और लक्जरी अचल संपत्ति के लिए घर</v>
      </c>
    </row>
    <row r="10280">
      <c r="A10280" s="1" t="s">
        <v>10076</v>
      </c>
      <c r="B10280" s="2" t="str">
        <f>IFERROR(__xludf.DUMMYFUNCTION("GOOGLETRANSLATE(A10280,""en"",""hi"")"),"तैनात सैनिक, उसकी तस्वीर इस तरह से ली गई थी कि इसे अपनी पत्नी की तस्वीर से जुड़ा हो सकता है।")</f>
        <v>तैनात सैनिक, उसकी तस्वीर इस तरह से ली गई थी कि इसे अपनी पत्नी की तस्वीर से जुड़ा हो सकता है।</v>
      </c>
    </row>
    <row r="10281">
      <c r="A10281" s="1" t="s">
        <v>10077</v>
      </c>
      <c r="B10281" s="2" t="str">
        <f>IFERROR(__xludf.DUMMYFUNCTION("GOOGLETRANSLATE(A10281,""en"",""hi"")"),"रविवार को इमारत के पीछे सूरज उगता है।")</f>
        <v>रविवार को इमारत के पीछे सूरज उगता है।</v>
      </c>
    </row>
    <row r="10282">
      <c r="A10282" s="1" t="s">
        <v>10078</v>
      </c>
      <c r="B10282" s="2" t="str">
        <f>IFERROR(__xludf.DUMMYFUNCTION("GOOGLETRANSLATE(A10282,""en"",""hi"")"),"नाव की नौकरानी घाट में आ रही है")</f>
        <v>नाव की नौकरानी घाट में आ रही है</v>
      </c>
    </row>
    <row r="10283">
      <c r="A10283" s="1" t="s">
        <v>10079</v>
      </c>
      <c r="B10283" s="2" t="str">
        <f>IFERROR(__xludf.DUMMYFUNCTION("GOOGLETRANSLATE(A10283,""en"",""hi"")"),"एक दीवार के साथ जानवर और प्रकार का पकवान")</f>
        <v>एक दीवार के साथ जानवर और प्रकार का पकवान</v>
      </c>
    </row>
    <row r="10284">
      <c r="A10284" s="1" t="s">
        <v>10080</v>
      </c>
      <c r="B10284" s="2" t="str">
        <f>IFERROR(__xludf.DUMMYFUNCTION("GOOGLETRANSLATE(A10284,""en"",""hi"")"),"ऐतिहासिक इमारतों को दिखाते हुए पानी से देखा गया पर्यटक आकर्षण")</f>
        <v>ऐतिहासिक इमारतों को दिखाते हुए पानी से देखा गया पर्यटक आकर्षण</v>
      </c>
    </row>
    <row r="10285">
      <c r="A10285" s="1" t="s">
        <v>10081</v>
      </c>
      <c r="B10285" s="2" t="str">
        <f>IFERROR(__xludf.DUMMYFUNCTION("GOOGLETRANSLATE(A10285,""en"",""hi"")"),"एक मेज पर मेरा लैपटॉप")</f>
        <v>एक मेज पर मेरा लैपटॉप</v>
      </c>
    </row>
    <row r="10286">
      <c r="A10286" s="1" t="s">
        <v>10082</v>
      </c>
      <c r="B10286" s="2" t="str">
        <f>IFERROR(__xludf.DUMMYFUNCTION("GOOGLETRANSLATE(A10286,""en"",""hi"")"),"मेरी भरोसेमंद पहली सड़क बाइक - YRS में इस बाइक पर 8000 किमी साइकिल चलाई गई")</f>
        <v>मेरी भरोसेमंद पहली सड़क बाइक - YRS में इस बाइक पर 8000 किमी साइकिल चलाई गई</v>
      </c>
    </row>
    <row r="10287">
      <c r="A10287" s="1" t="s">
        <v>1417</v>
      </c>
      <c r="B10287" s="2" t="str">
        <f>IFERROR(__xludf.DUMMYFUNCTION("GOOGLETRANSLATE(A10287,""en"",""hi"")"),"छवि में हो सकता है: व्यक्ति, मंच पर, एक संगीत वाद्ययंत्र, बैठे और इनडोर खेलना")</f>
        <v>छवि में हो सकता है: व्यक्ति, मंच पर, एक संगीत वाद्ययंत्र, बैठे और इनडोर खेलना</v>
      </c>
    </row>
    <row r="10288">
      <c r="A10288" s="1" t="s">
        <v>10083</v>
      </c>
      <c r="B10288" s="2" t="str">
        <f>IFERROR(__xludf.DUMMYFUNCTION("GOOGLETRANSLATE(A10288,""en"",""hi"")"),"अपनी छुट्टियों की पार्टी को टीवी निर्माता प्रेरित शैली के साथ थोड़ा एडगियर बनाएं")</f>
        <v>अपनी छुट्टियों की पार्टी को टीवी निर्माता प्रेरित शैली के साथ थोड़ा एडगियर बनाएं</v>
      </c>
    </row>
    <row r="10289">
      <c r="A10289" s="1" t="s">
        <v>10084</v>
      </c>
      <c r="B10289" s="2" t="str">
        <f>IFERROR(__xludf.DUMMYFUNCTION("GOOGLETRANSLATE(A10289,""en"",""hi"")"),"एक गिलास सफेद किनारे के साथ लपेटा एक कालातीत क्लासिक चेकर्ड नृत्य मंजिल।")</f>
        <v>एक गिलास सफेद किनारे के साथ लपेटा एक कालातीत क्लासिक चेकर्ड नृत्य मंजिल।</v>
      </c>
    </row>
    <row r="10290">
      <c r="A10290" s="1" t="s">
        <v>10085</v>
      </c>
      <c r="B10290" s="2" t="str">
        <f>IFERROR(__xludf.DUMMYFUNCTION("GOOGLETRANSLATE(A10290,""en"",""hi"")"),"सभी टीमों के लिए फिर से डिजाइन किए गए लोगो")</f>
        <v>सभी टीमों के लिए फिर से डिजाइन किए गए लोगो</v>
      </c>
    </row>
    <row r="10291">
      <c r="A10291" s="1" t="s">
        <v>10086</v>
      </c>
      <c r="B10291" s="2" t="str">
        <f>IFERROR(__xludf.DUMMYFUNCTION("GOOGLETRANSLATE(A10291,""en"",""hi"")"),"लोगों ने अंतिम घटना में भाग लिया")</f>
        <v>लोगों ने अंतिम घटना में भाग लिया</v>
      </c>
    </row>
    <row r="10292">
      <c r="A10292" s="1" t="s">
        <v>10087</v>
      </c>
      <c r="B10292" s="2" t="str">
        <f>IFERROR(__xludf.DUMMYFUNCTION("GOOGLETRANSLATE(A10292,""en"",""hi"")"),"मोटर वाहन उद्योग व्यवसाय द्वारा काले रंग में महिला")</f>
        <v>मोटर वाहन उद्योग व्यवसाय द्वारा काले रंग में महिला</v>
      </c>
    </row>
    <row r="10293">
      <c r="A10293" s="1" t="s">
        <v>10088</v>
      </c>
      <c r="B10293" s="2" t="str">
        <f>IFERROR(__xludf.DUMMYFUNCTION("GOOGLETRANSLATE(A10293,""en"",""hi"")"),"शनिवार को स्नातक की शुरुआत से पहले व्यक्ति, बाएं, और व्यक्ति एक फोटो लेते हैं।")</f>
        <v>शनिवार को स्नातक की शुरुआत से पहले व्यक्ति, बाएं, और व्यक्ति एक फोटो लेते हैं।</v>
      </c>
    </row>
    <row r="10294">
      <c r="A10294" s="1" t="s">
        <v>10089</v>
      </c>
      <c r="B10294" s="2" t="str">
        <f>IFERROR(__xludf.DUMMYFUNCTION("GOOGLETRANSLATE(A10294,""en"",""hi"")"),"सूर्यास्त में क्षितिज का हवाई")</f>
        <v>सूर्यास्त में क्षितिज का हवाई</v>
      </c>
    </row>
    <row r="10295">
      <c r="A10295" s="1" t="s">
        <v>5787</v>
      </c>
      <c r="B10295" s="2" t="str">
        <f>IFERROR(__xludf.DUMMYFUNCTION("GOOGLETRANSLATE(A10295,""en"",""hi"")"),"छवि में हो सकता है: व्यक्ति, मंच पर, एक संगीत वाद्ययंत्र और गिटार बजाना")</f>
        <v>छवि में हो सकता है: व्यक्ति, मंच पर, एक संगीत वाद्ययंत्र और गिटार बजाना</v>
      </c>
    </row>
    <row r="10296">
      <c r="A10296" s="1" t="s">
        <v>10090</v>
      </c>
      <c r="B10296" s="2" t="str">
        <f>IFERROR(__xludf.DUMMYFUNCTION("GOOGLETRANSLATE(A10296,""en"",""hi"")"),"लड़की पूल में आनंददायक है")</f>
        <v>लड़की पूल में आनंददायक है</v>
      </c>
    </row>
    <row r="10297">
      <c r="A10297" s="1" t="s">
        <v>10091</v>
      </c>
      <c r="B10297" s="2" t="str">
        <f>IFERROR(__xludf.DUMMYFUNCTION("GOOGLETRANSLATE(A10297,""en"",""hi"")"),"वसंत खिलाया जलाशय जो सदियों से बाजार शहर में पानी की आपूर्ति की।")</f>
        <v>वसंत खिलाया जलाशय जो सदियों से बाजार शहर में पानी की आपूर्ति की।</v>
      </c>
    </row>
    <row r="10298">
      <c r="A10298" s="1" t="s">
        <v>10092</v>
      </c>
      <c r="B10298" s="2" t="str">
        <f>IFERROR(__xludf.DUMMYFUNCTION("GOOGLETRANSLATE(A10298,""en"",""hi"")"),"स्टोर में उपलब्ध मॉडल खेल के साथ आएगा - सभी डिस्क पर।")</f>
        <v>स्टोर में उपलब्ध मॉडल खेल के साथ आएगा - सभी डिस्क पर।</v>
      </c>
    </row>
    <row r="10299">
      <c r="A10299" s="1" t="s">
        <v>10093</v>
      </c>
      <c r="B10299" s="2" t="str">
        <f>IFERROR(__xludf.DUMMYFUNCTION("GOOGLETRANSLATE(A10299,""en"",""hi"")"),"की छवि: एक डेक स्कर्टिंग")</f>
        <v>की छवि: एक डेक स्कर्टिंग</v>
      </c>
    </row>
    <row r="10300">
      <c r="A10300" s="1" t="s">
        <v>10094</v>
      </c>
      <c r="B10300" s="2" t="str">
        <f>IFERROR(__xludf.DUMMYFUNCTION("GOOGLETRANSLATE(A10300,""en"",""hi"")"),"रग्बी प्लेयर भाग के रूप में एक रग्बी मैच के दौरान खिलाड़ियों द्वारा निपटाया जाता है।")</f>
        <v>रग्बी प्लेयर भाग के रूप में एक रग्बी मैच के दौरान खिलाड़ियों द्वारा निपटाया जाता है।</v>
      </c>
    </row>
    <row r="10301">
      <c r="A10301" s="1" t="s">
        <v>10095</v>
      </c>
      <c r="B10301" s="2" t="str">
        <f>IFERROR(__xludf.DUMMYFUNCTION("GOOGLETRANSLATE(A10301,""en"",""hi"")"),"लय और ब्लूज़ कलाकार त्यौहार के हिस्से के रूप में मंच पर प्रदर्शन करते हैं")</f>
        <v>लय और ब्लूज़ कलाकार त्यौहार के हिस्से के रूप में मंच पर प्रदर्शन करते हैं</v>
      </c>
    </row>
    <row r="10302">
      <c r="A10302" s="1" t="s">
        <v>10096</v>
      </c>
      <c r="B10302" s="2" t="str">
        <f>IFERROR(__xludf.DUMMYFUNCTION("GOOGLETRANSLATE(A10302,""en"",""hi"")"),"सीजन के अमेरिकी फुटबॉल खिलाड़ी अंतिम खेल।")</f>
        <v>सीजन के अमेरिकी फुटबॉल खिलाड़ी अंतिम खेल।</v>
      </c>
    </row>
    <row r="10303">
      <c r="A10303" s="1" t="s">
        <v>10097</v>
      </c>
      <c r="B10303" s="2" t="str">
        <f>IFERROR(__xludf.DUMMYFUNCTION("GOOGLETRANSLATE(A10303,""en"",""hi"")"),"व्यक्ति को शुक्रवार के खेल के दौरान गेंद को माध्यमिक में ले जाता है।")</f>
        <v>व्यक्ति को शुक्रवार के खेल के दौरान गेंद को माध्यमिक में ले जाता है।</v>
      </c>
    </row>
    <row r="10304">
      <c r="A10304" s="1" t="s">
        <v>10098</v>
      </c>
      <c r="B10304" s="2" t="str">
        <f>IFERROR(__xludf.DUMMYFUNCTION("GOOGLETRANSLATE(A10304,""en"",""hi"")"),"एक पक्षी पिंजरे में वेडिंग केक।")</f>
        <v>एक पक्षी पिंजरे में वेडिंग केक।</v>
      </c>
    </row>
    <row r="10305">
      <c r="A10305" s="1" t="s">
        <v>10099</v>
      </c>
      <c r="B10305" s="2" t="str">
        <f>IFERROR(__xludf.DUMMYFUNCTION("GOOGLETRANSLATE(A10305,""en"",""hi"")"),"अभिनेता अपने शादी के दिन चित्रों के लिए प्रस्तुत करते हैं")</f>
        <v>अभिनेता अपने शादी के दिन चित्रों के लिए प्रस्तुत करते हैं</v>
      </c>
    </row>
    <row r="10306">
      <c r="A10306" s="1" t="s">
        <v>10100</v>
      </c>
      <c r="B10306" s="2" t="str">
        <f>IFERROR(__xludf.DUMMYFUNCTION("GOOGLETRANSLATE(A10306,""en"",""hi"")"),"व्यक्ति टीम के नुकसान से पहले निर्देश प्रदान करता है।")</f>
        <v>व्यक्ति टीम के नुकसान से पहले निर्देश प्रदान करता है।</v>
      </c>
    </row>
    <row r="10307">
      <c r="A10307" s="1" t="s">
        <v>10101</v>
      </c>
      <c r="B10307" s="2" t="str">
        <f>IFERROR(__xludf.DUMMYFUNCTION("GOOGLETRANSLATE(A10307,""en"",""hi"")"),"एक ग्रामीण परिदृश्य का वेक्टर चित्रण।")</f>
        <v>एक ग्रामीण परिदृश्य का वेक्टर चित्रण।</v>
      </c>
    </row>
    <row r="10308">
      <c r="A10308" s="1" t="s">
        <v>10102</v>
      </c>
      <c r="B10308" s="2" t="str">
        <f>IFERROR(__xludf.DUMMYFUNCTION("GOOGLETRANSLATE(A10308,""en"",""hi"")"),"बिल्ली का बच्चा, एक शराबी गलीचा पर सो रहा है")</f>
        <v>बिल्ली का बच्चा, एक शराबी गलीचा पर सो रहा है</v>
      </c>
    </row>
    <row r="10309">
      <c r="A10309" s="1" t="s">
        <v>10103</v>
      </c>
      <c r="B10309" s="2" t="str">
        <f>IFERROR(__xludf.DUMMYFUNCTION("GOOGLETRANSLATE(A10309,""en"",""hi"")"),"काम पर कुछ नए खिलौनों के साथ खेलना।")</f>
        <v>काम पर कुछ नए खिलौनों के साथ खेलना।</v>
      </c>
    </row>
    <row r="10310">
      <c r="A10310" s="1" t="s">
        <v>10104</v>
      </c>
      <c r="B10310" s="2" t="str">
        <f>IFERROR(__xludf.DUMMYFUNCTION("GOOGLETRANSLATE(A10310,""en"",""hi"")"),"द्वीपों पर खुश महिला")</f>
        <v>द्वीपों पर खुश महिला</v>
      </c>
    </row>
    <row r="10311">
      <c r="A10311" s="1" t="s">
        <v>10105</v>
      </c>
      <c r="B10311" s="2" t="str">
        <f>IFERROR(__xludf.DUMMYFUNCTION("GOOGLETRANSLATE(A10311,""en"",""hi"")"),"व्यक्ति: विला के फ्रॉन व्यू")</f>
        <v>व्यक्ति: विला के फ्रॉन व्यू</v>
      </c>
    </row>
    <row r="10312">
      <c r="A10312" s="1" t="s">
        <v>10106</v>
      </c>
      <c r="B10312" s="2" t="str">
        <f>IFERROR(__xludf.DUMMYFUNCTION("GOOGLETRANSLATE(A10312,""en"",""hi"")"),"# चरण # आर्किटेक्चर में एक वातावरण का उत्खनन")</f>
        <v># चरण # आर्किटेक्चर में एक वातावरण का उत्खनन</v>
      </c>
    </row>
    <row r="10313">
      <c r="A10313" s="1" t="s">
        <v>10107</v>
      </c>
      <c r="B10313" s="2" t="str">
        <f>IFERROR(__xludf.DUMMYFUNCTION("GOOGLETRANSLATE(A10313,""en"",""hi"")"),"टॉडलर लड़की पारंपरिक राष्ट्रीय पोशाक पोशाक पहने हुए और टोपी बजाते हुए ट्यूलिप खिलने के क्षेत्र में बजाना")</f>
        <v>टॉडलर लड़की पारंपरिक राष्ट्रीय पोशाक पोशाक पहने हुए और टोपी बजाते हुए ट्यूलिप खिलने के क्षेत्र में बजाना</v>
      </c>
    </row>
    <row r="10314">
      <c r="A10314" s="1" t="s">
        <v>10108</v>
      </c>
      <c r="B10314" s="2" t="str">
        <f>IFERROR(__xludf.DUMMYFUNCTION("GOOGLETRANSLATE(A10314,""en"",""hi"")"),"मुझे निश्चित रूप से मेरे कुत्तों को मेरी शादी में शामिल करने की आवश्यकता है!")</f>
        <v>मुझे निश्चित रूप से मेरे कुत्तों को मेरी शादी में शामिल करने की आवश्यकता है!</v>
      </c>
    </row>
    <row r="10315">
      <c r="A10315" s="1" t="s">
        <v>1793</v>
      </c>
      <c r="B10315" s="2" t="str">
        <f>IFERROR(__xludf.DUMMYFUNCTION("GOOGLETRANSLATE(A10315,""en"",""hi"")"),"हवा में लहराते झंडा")</f>
        <v>हवा में लहराते झंडा</v>
      </c>
    </row>
    <row r="10316">
      <c r="A10316" s="1" t="s">
        <v>10109</v>
      </c>
      <c r="B10316" s="2" t="str">
        <f>IFERROR(__xludf.DUMMYFUNCTION("GOOGLETRANSLATE(A10316,""en"",""hi"")"),"भोजन क्षेत्र परिवार के कमरे में खुलता है, जो नीले रंग के रंगों में किया गया था")</f>
        <v>भोजन क्षेत्र परिवार के कमरे में खुलता है, जो नीले रंग के रंगों में किया गया था</v>
      </c>
    </row>
    <row r="10317">
      <c r="A10317" s="1" t="s">
        <v>10110</v>
      </c>
      <c r="B10317" s="2" t="str">
        <f>IFERROR(__xludf.DUMMYFUNCTION("GOOGLETRANSLATE(A10317,""en"",""hi"")"),"आँखों में नाखून कला")</f>
        <v>आँखों में नाखून कला</v>
      </c>
    </row>
    <row r="10318">
      <c r="A10318" s="1" t="s">
        <v>10111</v>
      </c>
      <c r="B10318" s="2" t="str">
        <f>IFERROR(__xludf.DUMMYFUNCTION("GOOGLETRANSLATE(A10318,""en"",""hi"")"),"समुद्री परत के माध्यम से एक यात्रा पर जंगली फ्लावर और धुंध की तस्वीरें।")</f>
        <v>समुद्री परत के माध्यम से एक यात्रा पर जंगली फ्लावर और धुंध की तस्वीरें।</v>
      </c>
    </row>
    <row r="10319">
      <c r="A10319" s="1" t="s">
        <v>10112</v>
      </c>
      <c r="B10319" s="2" t="str">
        <f>IFERROR(__xludf.DUMMYFUNCTION("GOOGLETRANSLATE(A10319,""en"",""hi"")"),"एक यादृच्छिक रूप से - व्यक्ति द्वारा चुना गया चित्र")</f>
        <v>एक यादृच्छिक रूप से - व्यक्ति द्वारा चुना गया चित्र</v>
      </c>
    </row>
    <row r="10320">
      <c r="A10320" s="1" t="s">
        <v>10113</v>
      </c>
      <c r="B10320" s="2" t="str">
        <f>IFERROR(__xludf.DUMMYFUNCTION("GOOGLETRANSLATE(A10320,""en"",""hi"")"),"विशेष रूप से आराम की तलाश करने वालों के लिए डिज़ाइन किया गया और वैकल्पिक अनुभव")</f>
        <v>विशेष रूप से आराम की तलाश करने वालों के लिए डिज़ाइन किया गया और वैकल्पिक अनुभव</v>
      </c>
    </row>
    <row r="10321">
      <c r="A10321" s="1" t="s">
        <v>10114</v>
      </c>
      <c r="B10321" s="2" t="str">
        <f>IFERROR(__xludf.DUMMYFUNCTION("GOOGLETRANSLATE(A10321,""en"",""hi"")"),"देर से सर्दियों और शुरुआती वसंत के फूल हमारे दिल में अपने आकार के अनुपात से बाहर हैं। व्यक्ति")</f>
        <v>देर से सर्दियों और शुरुआती वसंत के फूल हमारे दिल में अपने आकार के अनुपात से बाहर हैं। व्यक्ति</v>
      </c>
    </row>
    <row r="10322">
      <c r="A10322" s="1" t="s">
        <v>10115</v>
      </c>
      <c r="B10322" s="2" t="str">
        <f>IFERROR(__xludf.DUMMYFUNCTION("GOOGLETRANSLATE(A10322,""en"",""hi"")"),"एक संघीय एजेंट एक इमारत के बाहर खड़ा है।")</f>
        <v>एक संघीय एजेंट एक इमारत के बाहर खड़ा है।</v>
      </c>
    </row>
    <row r="10323">
      <c r="A10323" s="1" t="s">
        <v>10116</v>
      </c>
      <c r="B10323" s="2" t="str">
        <f>IFERROR(__xludf.DUMMYFUNCTION("GOOGLETRANSLATE(A10323,""en"",""hi"")"),"बुरी सांस, एक आदमी के मुंह से बदबू आती है")</f>
        <v>बुरी सांस, एक आदमी के मुंह से बदबू आती है</v>
      </c>
    </row>
    <row r="10324">
      <c r="A10324" s="1" t="s">
        <v>10117</v>
      </c>
      <c r="B10324" s="2" t="str">
        <f>IFERROR(__xludf.DUMMYFUNCTION("GOOGLETRANSLATE(A10324,""en"",""hi"")"),"दीवार की तरह, जो हम अपने बैक आंगन के साथ करना चाहते हैं, उसके लिए काम करेंगे")</f>
        <v>दीवार की तरह, जो हम अपने बैक आंगन के साथ करना चाहते हैं, उसके लिए काम करेंगे</v>
      </c>
    </row>
    <row r="10325">
      <c r="A10325" s="1" t="s">
        <v>10118</v>
      </c>
      <c r="B10325" s="2" t="str">
        <f>IFERROR(__xludf.DUMMYFUNCTION("GOOGLETRANSLATE(A10325,""en"",""hi"")"),"उष्णकटिबंधीय जंगल में एक छोटा सा झरना")</f>
        <v>उष्णकटिबंधीय जंगल में एक छोटा सा झरना</v>
      </c>
    </row>
    <row r="10326">
      <c r="A10326" s="1" t="s">
        <v>10119</v>
      </c>
      <c r="B10326" s="2" t="str">
        <f>IFERROR(__xludf.DUMMYFUNCTION("GOOGLETRANSLATE(A10326,""en"",""hi"")"),"मौसम में व्यक्ति की पहली पाल")</f>
        <v>मौसम में व्यक्ति की पहली पाल</v>
      </c>
    </row>
    <row r="10327">
      <c r="A10327" s="1" t="s">
        <v>10120</v>
      </c>
      <c r="B10327" s="2" t="str">
        <f>IFERROR(__xludf.DUMMYFUNCTION("GOOGLETRANSLATE(A10327,""en"",""hi"")"),"पिता ने टेलीविजन को बताया कि उनके बेटे की हालत है और वह सिर की चोटों के लिए सर्जरी कर रहा है।")</f>
        <v>पिता ने टेलीविजन को बताया कि उनके बेटे की हालत है और वह सिर की चोटों के लिए सर्जरी कर रहा है।</v>
      </c>
    </row>
    <row r="10328">
      <c r="A10328" s="1" t="s">
        <v>10121</v>
      </c>
      <c r="B10328" s="2" t="str">
        <f>IFERROR(__xludf.DUMMYFUNCTION("GOOGLETRANSLATE(A10328,""en"",""hi"")"),"बाइनरी कोड, एक काले रंग की पृष्ठभूमि पर हरी संख्या")</f>
        <v>बाइनरी कोड, एक काले रंग की पृष्ठभूमि पर हरी संख्या</v>
      </c>
    </row>
    <row r="10329">
      <c r="A10329" s="1" t="s">
        <v>10122</v>
      </c>
      <c r="B10329" s="2" t="str">
        <f>IFERROR(__xludf.DUMMYFUNCTION("GOOGLETRANSLATE(A10329,""en"",""hi"")"),"अभिनेता अपने धातु में सोने के लिए जाता है - एक घटना में सोने की घुटने - लंबाई पोशाक।")</f>
        <v>अभिनेता अपने धातु में सोने के लिए जाता है - एक घटना में सोने की घुटने - लंबाई पोशाक।</v>
      </c>
    </row>
    <row r="10330">
      <c r="A10330" s="1" t="s">
        <v>10123</v>
      </c>
      <c r="B10330" s="2" t="str">
        <f>IFERROR(__xludf.DUMMYFUNCTION("GOOGLETRANSLATE(A10330,""en"",""hi"")"),"यह तस्वीर ली गई चिम्पांजी को खिलाने को दिखाती है")</f>
        <v>यह तस्वीर ली गई चिम्पांजी को खिलाने को दिखाती है</v>
      </c>
    </row>
    <row r="10331">
      <c r="A10331" s="1" t="s">
        <v>10124</v>
      </c>
      <c r="B10331" s="2" t="str">
        <f>IFERROR(__xludf.DUMMYFUNCTION("GOOGLETRANSLATE(A10331,""en"",""hi"")"),"एक लैपटॉप और मोबाइल डिवाइस के साथ एक डेस्क पर एक व्यक्ति।")</f>
        <v>एक लैपटॉप और मोबाइल डिवाइस के साथ एक डेस्क पर एक व्यक्ति।</v>
      </c>
    </row>
    <row r="10332">
      <c r="A10332" s="1" t="s">
        <v>10125</v>
      </c>
      <c r="B10332" s="2" t="str">
        <f>IFERROR(__xludf.DUMMYFUNCTION("GOOGLETRANSLATE(A10332,""en"",""hi"")"),"छुट्टियां: सजावट के साथ एक क्रिसमस के पेड़ का एक हाथ खींचा गया चित्र और एक बर्फीली सेटिंग में प्रस्तुत करता है")</f>
        <v>छुट्टियां: सजावट के साथ एक क्रिसमस के पेड़ का एक हाथ खींचा गया चित्र और एक बर्फीली सेटिंग में प्रस्तुत करता है</v>
      </c>
    </row>
    <row r="10333">
      <c r="A10333" s="1" t="s">
        <v>10126</v>
      </c>
      <c r="B10333" s="2" t="str">
        <f>IFERROR(__xludf.DUMMYFUNCTION("GOOGLETRANSLATE(A10333,""en"",""hi"")"),"आप यहां रह सकते हैं लेकिन आपका स्टार्टअप या कंपनी शहर के नजदीक दूरस्थ रूप से कहीं भी होने की संभावना नहीं है।")</f>
        <v>आप यहां रह सकते हैं लेकिन आपका स्टार्टअप या कंपनी शहर के नजदीक दूरस्थ रूप से कहीं भी होने की संभावना नहीं है।</v>
      </c>
    </row>
    <row r="10334">
      <c r="A10334" s="1" t="s">
        <v>10127</v>
      </c>
      <c r="B10334" s="2" t="str">
        <f>IFERROR(__xludf.DUMMYFUNCTION("GOOGLETRANSLATE(A10334,""en"",""hi"")"),"धारा, आकाश और बादलों में एक तालाब पर व्यक्ति के फूल और रीड के साथ सना हुआ ग्लास शैली में चित्रण")</f>
        <v>धारा, आकाश और बादलों में एक तालाब पर व्यक्ति के फूल और रीड के साथ सना हुआ ग्लास शैली में चित्रण</v>
      </c>
    </row>
    <row r="10335">
      <c r="A10335" s="1" t="s">
        <v>10128</v>
      </c>
      <c r="B10335" s="2" t="str">
        <f>IFERROR(__xludf.DUMMYFUNCTION("GOOGLETRANSLATE(A10335,""en"",""hi"")"),"लय और ब्लूज़ कलाकार नई पत्रिका के लिए लॉन्च पार्टी में मंच पर सेलिब्रिटी के साथ प्रदर्शन करते हैं।")</f>
        <v>लय और ब्लूज़ कलाकार नई पत्रिका के लिए लॉन्च पार्टी में मंच पर सेलिब्रिटी के साथ प्रदर्शन करते हैं।</v>
      </c>
    </row>
    <row r="10336">
      <c r="A10336" s="1" t="s">
        <v>10129</v>
      </c>
      <c r="B10336" s="2" t="str">
        <f>IFERROR(__xludf.DUMMYFUNCTION("GOOGLETRANSLATE(A10336,""en"",""hi"")"),"एक व्यापारी एक बड़ी लोहे की गेंद को छेड़छाड़ की और ऊपर कुछ पकड़ने की कोशिश करता है")</f>
        <v>एक व्यापारी एक बड़ी लोहे की गेंद को छेड़छाड़ की और ऊपर कुछ पकड़ने की कोशिश करता है</v>
      </c>
    </row>
    <row r="10337">
      <c r="A10337" s="1" t="s">
        <v>10130</v>
      </c>
      <c r="B10337" s="2" t="str">
        <f>IFERROR(__xludf.DUMMYFUNCTION("GOOGLETRANSLATE(A10337,""en"",""hi"")"),"शिखर से उत्तर की ओर देखते हुए।")</f>
        <v>शिखर से उत्तर की ओर देखते हुए।</v>
      </c>
    </row>
    <row r="10338">
      <c r="A10338" s="1" t="s">
        <v>10131</v>
      </c>
      <c r="B10338" s="2" t="str">
        <f>IFERROR(__xludf.DUMMYFUNCTION("GOOGLETRANSLATE(A10338,""en"",""hi"")"),"फिर भी इसमें पानी की कोई कमी नहीं है।")</f>
        <v>फिर भी इसमें पानी की कोई कमी नहीं है।</v>
      </c>
    </row>
    <row r="10339">
      <c r="A10339" s="1" t="s">
        <v>10132</v>
      </c>
      <c r="B10339" s="2" t="str">
        <f>IFERROR(__xludf.DUMMYFUNCTION("GOOGLETRANSLATE(A10339,""en"",""hi"")"),"उच्च परिभाषा सार सीजीआई मोशन पृष्ठभूमि संपादन, एलईडी बैकड्रॉप या प्रसारण के लिए आदर्श एक अंतरिक्ष जहाज में निर्माण की तरह एक लेगो की विशेषता है")</f>
        <v>उच्च परिभाषा सार सीजीआई मोशन पृष्ठभूमि संपादन, एलईडी बैकड्रॉप या प्रसारण के लिए आदर्श एक अंतरिक्ष जहाज में निर्माण की तरह एक लेगो की विशेषता है</v>
      </c>
    </row>
    <row r="10340">
      <c r="A10340" s="1" t="s">
        <v>10133</v>
      </c>
      <c r="B10340" s="2" t="str">
        <f>IFERROR(__xludf.DUMMYFUNCTION("GOOGLETRANSLATE(A10340,""en"",""hi"")"),"आधुनिक फार्महाउस के लिए सोने और हरी थैंक्सगिविंग टेबल।")</f>
        <v>आधुनिक फार्महाउस के लिए सोने और हरी थैंक्सगिविंग टेबल।</v>
      </c>
    </row>
    <row r="10341">
      <c r="A10341" s="1" t="s">
        <v>10134</v>
      </c>
      <c r="B10341" s="2" t="str">
        <f>IFERROR(__xludf.DUMMYFUNCTION("GOOGLETRANSLATE(A10341,""en"",""hi"")"),"पुलिस के बड़े समूहों ने परिसर की सड़कों पर गश्त की।")</f>
        <v>पुलिस के बड़े समूहों ने परिसर की सड़कों पर गश्त की।</v>
      </c>
    </row>
    <row r="10342">
      <c r="A10342" s="1" t="s">
        <v>10135</v>
      </c>
      <c r="B10342" s="2" t="str">
        <f>IFERROR(__xludf.DUMMYFUNCTION("GOOGLETRANSLATE(A10342,""en"",""hi"")"),"क्लब को एक साथ छोड़ने से पहले लोग पिक्स के लिए तैयार थे")</f>
        <v>क्लब को एक साथ छोड़ने से पहले लोग पिक्स के लिए तैयार थे</v>
      </c>
    </row>
    <row r="10343">
      <c r="A10343" s="1" t="s">
        <v>10136</v>
      </c>
      <c r="B10343" s="2" t="str">
        <f>IFERROR(__xludf.DUMMYFUNCTION("GOOGLETRANSLATE(A10343,""en"",""hi"")"),"कॉमेडी फिल्म का प्रीमियर - आगमन")</f>
        <v>कॉमेडी फिल्म का प्रीमियर - आगमन</v>
      </c>
    </row>
    <row r="10344">
      <c r="A10344" s="1" t="s">
        <v>10137</v>
      </c>
      <c r="B10344" s="2" t="str">
        <f>IFERROR(__xludf.DUMMYFUNCTION("GOOGLETRANSLATE(A10344,""en"",""hi"")"),"एक तटीय घर में लाल, सफेद और नीले रंग में सजाए गए देशभक्त बेडरूम")</f>
        <v>एक तटीय घर में लाल, सफेद और नीले रंग में सजाए गए देशभक्त बेडरूम</v>
      </c>
    </row>
    <row r="10345">
      <c r="A10345" s="1" t="s">
        <v>10138</v>
      </c>
      <c r="B10345" s="2" t="str">
        <f>IFERROR(__xludf.DUMMYFUNCTION("GOOGLETRANSLATE(A10345,""en"",""hi"")"),"व्यक्ति: अभिनेता ने एक धारीदार सफेद टी शर्ट पर एक काला सूट पहना")</f>
        <v>व्यक्ति: अभिनेता ने एक धारीदार सफेद टी शर्ट पर एक काला सूट पहना</v>
      </c>
    </row>
    <row r="10346">
      <c r="A10346" s="1" t="s">
        <v>10139</v>
      </c>
      <c r="B10346" s="2" t="str">
        <f>IFERROR(__xludf.DUMMYFUNCTION("GOOGLETRANSLATE(A10346,""en"",""hi"")"),"ढलानों के दृश्य के साथ अपार्टमेंट किराये")</f>
        <v>ढलानों के दृश्य के साथ अपार्टमेंट किराये</v>
      </c>
    </row>
    <row r="10347">
      <c r="A10347" s="1" t="s">
        <v>10140</v>
      </c>
      <c r="B10347" s="2" t="str">
        <f>IFERROR(__xludf.DUMMYFUNCTION("GOOGLETRANSLATE(A10347,""en"",""hi"")"),"मुझे अशुद्ध चित्रकला के साथ प्यार है")</f>
        <v>मुझे अशुद्ध चित्रकला के साथ प्यार है</v>
      </c>
    </row>
    <row r="10348">
      <c r="A10348" s="1" t="s">
        <v>10141</v>
      </c>
      <c r="B10348" s="2" t="str">
        <f>IFERROR(__xludf.DUMMYFUNCTION("GOOGLETRANSLATE(A10348,""en"",""hi"")"),"टूरिस्टिक यूनिनहाबिटेड द्वीप पर अभी भी खाली समुद्र तट का सुबह का दृश्य")</f>
        <v>टूरिस्टिक यूनिनहाबिटेड द्वीप पर अभी भी खाली समुद्र तट का सुबह का दृश्य</v>
      </c>
    </row>
    <row r="10349">
      <c r="A10349" s="1" t="s">
        <v>10142</v>
      </c>
      <c r="B10349" s="2" t="str">
        <f>IFERROR(__xludf.DUMMYFUNCTION("GOOGLETRANSLATE(A10349,""en"",""hi"")"),"अभिनेता एक सूट में अच्छा लग रहा है")</f>
        <v>अभिनेता एक सूट में अच्छा लग रहा है</v>
      </c>
    </row>
    <row r="10350">
      <c r="A10350" s="1" t="s">
        <v>10143</v>
      </c>
      <c r="B10350" s="2" t="str">
        <f>IFERROR(__xludf.DUMMYFUNCTION("GOOGLETRANSLATE(A10350,""en"",""hi"")"),"पहले और बाद में - विशाल पांडा")</f>
        <v>पहले और बाद में - विशाल पांडा</v>
      </c>
    </row>
    <row r="10351">
      <c r="A10351" s="1" t="s">
        <v>10144</v>
      </c>
      <c r="B10351" s="2" t="str">
        <f>IFERROR(__xludf.DUMMYFUNCTION("GOOGLETRANSLATE(A10351,""en"",""hi"")"),"राजनेता अपनी कार खिड़की से बाहर देखता है क्योंकि वह एक टाउन हॉल मीटिंग में बोलने के बाद छोड़ देता है।")</f>
        <v>राजनेता अपनी कार खिड़की से बाहर देखता है क्योंकि वह एक टाउन हॉल मीटिंग में बोलने के बाद छोड़ देता है।</v>
      </c>
    </row>
    <row r="10352">
      <c r="A10352" s="1" t="s">
        <v>10145</v>
      </c>
      <c r="B10352" s="2" t="str">
        <f>IFERROR(__xludf.DUMMYFUNCTION("GOOGLETRANSLATE(A10352,""en"",""hi"")"),"टेनिस टूर्नामेंट चैंपियन कोल्ड ऑफ ट्रॉफी उन्होंने जीता कि वह 97 61 64 जीता")</f>
        <v>टेनिस टूर्नामेंट चैंपियन कोल्ड ऑफ ट्रॉफी उन्होंने जीता कि वह 97 61 64 जीता</v>
      </c>
    </row>
    <row r="10353">
      <c r="A10353" s="1" t="s">
        <v>10146</v>
      </c>
      <c r="B10353" s="2" t="str">
        <f>IFERROR(__xludf.DUMMYFUNCTION("GOOGLETRANSLATE(A10353,""en"",""hi"")"),"मुझे इस समग्र शैली और लेआउट के साथ-साथ फोंट और इसकी सादगी पसंद है।")</f>
        <v>मुझे इस समग्र शैली और लेआउट के साथ-साथ फोंट और इसकी सादगी पसंद है।</v>
      </c>
    </row>
    <row r="10354">
      <c r="A10354" s="1" t="s">
        <v>10147</v>
      </c>
      <c r="B10354" s="2" t="str">
        <f>IFERROR(__xludf.DUMMYFUNCTION("GOOGLETRANSLATE(A10354,""en"",""hi"")"),"पॉप कलाकार अभिनीत फिल्म निर्देशक के लिए आधिकारिक पोस्टर")</f>
        <v>पॉप कलाकार अभिनीत फिल्म निर्देशक के लिए आधिकारिक पोस्टर</v>
      </c>
    </row>
    <row r="10355">
      <c r="A10355" s="1" t="s">
        <v>10148</v>
      </c>
      <c r="B10355" s="2" t="str">
        <f>IFERROR(__xludf.DUMMYFUNCTION("GOOGLETRANSLATE(A10355,""en"",""hi"")"),"समुद्र तट पर मज़ा आ रहा है!")</f>
        <v>समुद्र तट पर मज़ा आ रहा है!</v>
      </c>
    </row>
    <row r="10356">
      <c r="A10356" s="1" t="s">
        <v>10149</v>
      </c>
      <c r="B10356" s="2" t="str">
        <f>IFERROR(__xludf.DUMMYFUNCTION("GOOGLETRANSLATE(A10356,""en"",""hi"")"),"पकड़ना: महिला को शराब के बड़े गिलास पीने की शादी में फिल्माया गया था")</f>
        <v>पकड़ना: महिला को शराब के बड़े गिलास पीने की शादी में फिल्माया गया था</v>
      </c>
    </row>
    <row r="10357">
      <c r="A10357" s="1" t="s">
        <v>10150</v>
      </c>
      <c r="B10357" s="2" t="str">
        <f>IFERROR(__xludf.DUMMYFUNCTION("GOOGLETRANSLATE(A10357,""en"",""hi"")"),"व्यक्ति सूर्यास्त के दौरान अपने टुकड़े के आर्द्रभूमि के लिए जीता।")</f>
        <v>व्यक्ति सूर्यास्त के दौरान अपने टुकड़े के आर्द्रभूमि के लिए जीता।</v>
      </c>
    </row>
    <row r="10358">
      <c r="A10358" s="1" t="s">
        <v>10151</v>
      </c>
      <c r="B10358" s="2" t="str">
        <f>IFERROR(__xludf.DUMMYFUNCTION("GOOGLETRANSLATE(A10358,""en"",""hi"")"),"पैनल जो कुर्सी पर बाहर निकलते हैं")</f>
        <v>पैनल जो कुर्सी पर बाहर निकलते हैं</v>
      </c>
    </row>
    <row r="10359">
      <c r="A10359" s="1" t="s">
        <v>10152</v>
      </c>
      <c r="B10359" s="2" t="str">
        <f>IFERROR(__xludf.DUMMYFUNCTION("GOOGLETRANSLATE(A10359,""en"",""hi"")"),"क्लोज - एक लाल टैंक में जिम में एक आदमी का शीर्ष पेयजल")</f>
        <v>क्लोज - एक लाल टैंक में जिम में एक आदमी का शीर्ष पेयजल</v>
      </c>
    </row>
    <row r="10360">
      <c r="A10360" s="1" t="s">
        <v>244</v>
      </c>
      <c r="B10360" s="2" t="str">
        <f>IFERROR(__xludf.DUMMYFUNCTION("GOOGLETRANSLATE(A10360,""en"",""hi"")"),"छवि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10361">
      <c r="A10361" s="1" t="s">
        <v>10153</v>
      </c>
      <c r="B10361" s="2" t="str">
        <f>IFERROR(__xludf.DUMMYFUNCTION("GOOGLETRANSLATE(A10361,""en"",""hi"")"),"रास्ते में एक स्नोमैन बनाना")</f>
        <v>रास्ते में एक स्नोमैन बनाना</v>
      </c>
    </row>
    <row r="10362">
      <c r="A10362" s="1" t="s">
        <v>10154</v>
      </c>
      <c r="B10362" s="2" t="str">
        <f>IFERROR(__xludf.DUMMYFUNCTION("GOOGLETRANSLATE(A10362,""en"",""hi"")"),"हमने बायौ को वापस जाने से पहले हमारे कयाक और स्वाम से दोपहर का भोजन खा लिया।")</f>
        <v>हमने बायौ को वापस जाने से पहले हमारे कयाक और स्वाम से दोपहर का भोजन खा लिया।</v>
      </c>
    </row>
    <row r="10363">
      <c r="A10363" s="1" t="s">
        <v>10155</v>
      </c>
      <c r="B10363" s="2" t="str">
        <f>IFERROR(__xludf.DUMMYFUNCTION("GOOGLETRANSLATE(A10363,""en"",""hi"")"),"व्यक्ति क्रिसमस की खिड़कियों के अनावरण के दौरान प्रदर्शन करता है।")</f>
        <v>व्यक्ति क्रिसमस की खिड़कियों के अनावरण के दौरान प्रदर्शन करता है।</v>
      </c>
    </row>
    <row r="10364">
      <c r="A10364" s="1" t="s">
        <v>10156</v>
      </c>
      <c r="B10364" s="2" t="str">
        <f>IFERROR(__xludf.DUMMYFUNCTION("GOOGLETRANSLATE(A10364,""en"",""hi"")"),"शेर शावक एक पेड़ में लाउंजिंग")</f>
        <v>शेर शावक एक पेड़ में लाउंजिंग</v>
      </c>
    </row>
    <row r="10365">
      <c r="A10365" s="1" t="s">
        <v>10157</v>
      </c>
      <c r="B10365" s="2" t="str">
        <f>IFERROR(__xludf.DUMMYFUNCTION("GOOGLETRANSLATE(A10365,""en"",""hi"")"),"कम से कम डिजाइन ग्रे बाहरी दीवार डिजाइन जो सफेद आधुनिक के साथ सजावट हो सकता है")</f>
        <v>कम से कम डिजाइन ग्रे बाहरी दीवार डिजाइन जो सफेद आधुनिक के साथ सजावट हो सकता है</v>
      </c>
    </row>
    <row r="10366">
      <c r="A10366" s="1" t="s">
        <v>10158</v>
      </c>
      <c r="B10366" s="2" t="str">
        <f>IFERROR(__xludf.DUMMYFUNCTION("GOOGLETRANSLATE(A10366,""en"",""hi"")"),"बैले ... ब्लैक व्हाइट और गोल्ड व्हाइट ट्यूल")</f>
        <v>बैले ... ब्लैक व्हाइट और गोल्ड व्हाइट ट्यूल</v>
      </c>
    </row>
    <row r="10367">
      <c r="A10367" s="1" t="s">
        <v>10159</v>
      </c>
      <c r="B10367" s="2" t="str">
        <f>IFERROR(__xludf.DUMMYFUNCTION("GOOGLETRANSLATE(A10367,""en"",""hi"")"),"रत्नों के साथ एक ग्लैमरस कंगन बनाओ")</f>
        <v>रत्नों के साथ एक ग्लैमरस कंगन बनाओ</v>
      </c>
    </row>
    <row r="10368">
      <c r="A10368" s="1" t="s">
        <v>10160</v>
      </c>
      <c r="B10368" s="2" t="str">
        <f>IFERROR(__xludf.DUMMYFUNCTION("GOOGLETRANSLATE(A10368,""en"",""hi"")"),"इलेक्ट्रॉनिका कलाकार त्यौहार के दिन के दौरान प्रदर्शन करता है।")</f>
        <v>इलेक्ट्रॉनिका कलाकार त्यौहार के दिन के दौरान प्रदर्शन करता है।</v>
      </c>
    </row>
    <row r="10369">
      <c r="A10369" s="1" t="s">
        <v>10161</v>
      </c>
      <c r="B10369" s="2" t="str">
        <f>IFERROR(__xludf.DUMMYFUNCTION("GOOGLETRANSLATE(A10369,""en"",""hi"")"),"सॉकर प्लेयर अपने पक्ष के खेल का दूसरा लक्ष्य स्कोरिंग करता है")</f>
        <v>सॉकर प्लेयर अपने पक्ष के खेल का दूसरा लक्ष्य स्कोरिंग करता है</v>
      </c>
    </row>
    <row r="10370">
      <c r="A10370" s="1" t="s">
        <v>10162</v>
      </c>
      <c r="B10370" s="2" t="str">
        <f>IFERROR(__xludf.DUMMYFUNCTION("GOOGLETRANSLATE(A10370,""en"",""hi"")"),"एक युवा फर्न और मॉस कवर ट्री ट्रंक")</f>
        <v>एक युवा फर्न और मॉस कवर ट्री ट्रंक</v>
      </c>
    </row>
    <row r="10371">
      <c r="A10371" s="1" t="s">
        <v>10163</v>
      </c>
      <c r="B10371" s="2" t="str">
        <f>IFERROR(__xludf.DUMMYFUNCTION("GOOGLETRANSLATE(A10371,""en"",""hi"")"),"एक मेसन जार में जैविक प्रजाति")</f>
        <v>एक मेसन जार में जैविक प्रजाति</v>
      </c>
    </row>
    <row r="10372">
      <c r="A10372" s="1" t="s">
        <v>10164</v>
      </c>
      <c r="B10372" s="2" t="str">
        <f>IFERROR(__xludf.DUMMYFUNCTION("GOOGLETRANSLATE(A10372,""en"",""hi"")"),"दुल्हन और दुल्हन शादी के रिसेप्शन पर एक खेल खेल रहा है।")</f>
        <v>दुल्हन और दुल्हन शादी के रिसेप्शन पर एक खेल खेल रहा है।</v>
      </c>
    </row>
    <row r="10373">
      <c r="A10373" s="1" t="s">
        <v>10165</v>
      </c>
      <c r="B10373" s="2" t="str">
        <f>IFERROR(__xludf.DUMMYFUNCTION("GOOGLETRANSLATE(A10373,""en"",""hi"")"),"एक महिला माउंटेन बाइकर ट्रेल्स की सवारी करते समय दृश्य का आनंद लेने के लिए रुकती है।")</f>
        <v>एक महिला माउंटेन बाइकर ट्रेल्स की सवारी करते समय दृश्य का आनंद लेने के लिए रुकती है।</v>
      </c>
    </row>
    <row r="10374">
      <c r="A10374" s="1" t="s">
        <v>10166</v>
      </c>
      <c r="B10374" s="2" t="str">
        <f>IFERROR(__xludf.DUMMYFUNCTION("GOOGLETRANSLATE(A10374,""en"",""hi"")"),"एक हरी पृष्ठभूमि के साथ जैविक प्रजाति")</f>
        <v>एक हरी पृष्ठभूमि के साथ जैविक प्रजाति</v>
      </c>
    </row>
    <row r="10375">
      <c r="A10375" s="1" t="s">
        <v>10167</v>
      </c>
      <c r="B10375" s="2" t="str">
        <f>IFERROR(__xludf.DUMMYFUNCTION("GOOGLETRANSLATE(A10375,""en"",""hi"")"),"निराश निराश व्यवसायिक अपने हाथों में उसके चेहरे के साथ बैठे और उसकी कोहनी एक मेज पर आराम कर रहे हैं")</f>
        <v>निराश निराश व्यवसायिक अपने हाथों में उसके चेहरे के साथ बैठे और उसकी कोहनी एक मेज पर आराम कर रहे हैं</v>
      </c>
    </row>
    <row r="10376">
      <c r="A10376" s="1" t="s">
        <v>10168</v>
      </c>
      <c r="B10376" s="2" t="str">
        <f>IFERROR(__xludf.DUMMYFUNCTION("GOOGLETRANSLATE(A10376,""en"",""hi"")"),"लेखक, एक बच्चे के रूप में, अपने माता-पिता के साथ")</f>
        <v>लेखक, एक बच्चे के रूप में, अपने माता-पिता के साथ</v>
      </c>
    </row>
    <row r="10377">
      <c r="A10377" s="1" t="s">
        <v>10169</v>
      </c>
      <c r="B10377" s="2" t="str">
        <f>IFERROR(__xludf.DUMMYFUNCTION("GOOGLETRANSLATE(A10377,""en"",""hi"")"),"दिन का ट्रांसफार्मर: ग्रैपल")</f>
        <v>दिन का ट्रांसफार्मर: ग्रैपल</v>
      </c>
    </row>
    <row r="10378">
      <c r="A10378" s="1" t="s">
        <v>10170</v>
      </c>
      <c r="B10378" s="2" t="str">
        <f>IFERROR(__xludf.DUMMYFUNCTION("GOOGLETRANSLATE(A10378,""en"",""hi"")"),"संगीतकार और व्यक्ति बैंड के दौरे के दौरान मंच पर प्रदर्शन करते हैं")</f>
        <v>संगीतकार और व्यक्ति बैंड के दौरे के दौरान मंच पर प्रदर्शन करते हैं</v>
      </c>
    </row>
    <row r="10379">
      <c r="A10379" s="1" t="s">
        <v>10171</v>
      </c>
      <c r="B10379" s="2" t="str">
        <f>IFERROR(__xludf.DUMMYFUNCTION("GOOGLETRANSLATE(A10379,""en"",""hi"")"),"कई पेड़ों और बादल के साथ एक क्षेत्र में विंडमिल की वैचारिक छवि")</f>
        <v>कई पेड़ों और बादल के साथ एक क्षेत्र में विंडमिल की वैचारिक छवि</v>
      </c>
    </row>
    <row r="10380">
      <c r="A10380" s="1" t="s">
        <v>10172</v>
      </c>
      <c r="B10380" s="2" t="str">
        <f>IFERROR(__xludf.DUMMYFUNCTION("GOOGLETRANSLATE(A10380,""en"",""hi"")"),"पक्षियों को तट पर झुंड")</f>
        <v>पक्षियों को तट पर झुंड</v>
      </c>
    </row>
    <row r="10381">
      <c r="A10381" s="1" t="s">
        <v>10173</v>
      </c>
      <c r="B10381" s="2" t="str">
        <f>IFERROR(__xludf.DUMMYFUNCTION("GOOGLETRANSLATE(A10381,""en"",""hi"")"),"हेयर एक्सटेंशन के साथ खुद को वॉल्यूम करने के लिए स्मार्ट हेयर स्टाइल और अच्छा विचार।")</f>
        <v>हेयर एक्सटेंशन के साथ खुद को वॉल्यूम करने के लिए स्मार्ट हेयर स्टाइल और अच्छा विचार।</v>
      </c>
    </row>
    <row r="10382">
      <c r="A10382" s="1" t="s">
        <v>10174</v>
      </c>
      <c r="B10382" s="2" t="str">
        <f>IFERROR(__xludf.DUMMYFUNCTION("GOOGLETRANSLATE(A10382,""en"",""hi"")"),"डॉल्फिन समुद्र तट के साथ सर्फिंग करते हैं जहां लहरें रेत से मिलती हैं")</f>
        <v>डॉल्फिन समुद्र तट के साथ सर्फिंग करते हैं जहां लहरें रेत से मिलती हैं</v>
      </c>
    </row>
    <row r="10383">
      <c r="A10383" s="1" t="s">
        <v>10175</v>
      </c>
      <c r="B10383" s="2" t="str">
        <f>IFERROR(__xludf.DUMMYFUNCTION("GOOGLETRANSLATE(A10383,""en"",""hi"")"),"बादलों की समय चूक")</f>
        <v>बादलों की समय चूक</v>
      </c>
    </row>
    <row r="10384">
      <c r="A10384" s="1" t="s">
        <v>10176</v>
      </c>
      <c r="B10384" s="2" t="str">
        <f>IFERROR(__xludf.DUMMYFUNCTION("GOOGLETRANSLATE(A10384,""en"",""hi"")"),"टोनी पड़ोस में शैली वास्तुकला")</f>
        <v>टोनी पड़ोस में शैली वास्तुकला</v>
      </c>
    </row>
    <row r="10385">
      <c r="A10385" s="1" t="s">
        <v>10177</v>
      </c>
      <c r="B10385" s="2" t="str">
        <f>IFERROR(__xludf.DUMMYFUNCTION("GOOGLETRANSLATE(A10385,""en"",""hi"")"),"स्थानीय प्रेतवाधित घर, चर्च, हाल ही में एक लक्जरी अपार्टमेंट इमारत में बदल गया है।")</f>
        <v>स्थानीय प्रेतवाधित घर, चर्च, हाल ही में एक लक्जरी अपार्टमेंट इमारत में बदल गया है।</v>
      </c>
    </row>
    <row r="10386">
      <c r="A10386" s="1" t="s">
        <v>10178</v>
      </c>
      <c r="B10386" s="2" t="str">
        <f>IFERROR(__xludf.DUMMYFUNCTION("GOOGLETRANSLATE(A10386,""en"",""hi"")"),"मार्च के दौरान महिलाओं के खिलाफ विरोधी हिंसा में महिलाएं इकट्ठी हुईं")</f>
        <v>मार्च के दौरान महिलाओं के खिलाफ विरोधी हिंसा में महिलाएं इकट्ठी हुईं</v>
      </c>
    </row>
    <row r="10387">
      <c r="A10387" s="1" t="s">
        <v>10179</v>
      </c>
      <c r="B10387" s="2" t="str">
        <f>IFERROR(__xludf.DUMMYFUNCTION("GOOGLETRANSLATE(A10387,""en"",""hi"")"),"बिस्तर के पीछे के लिए बड़े प्रतिबिंबित पैनलिंग: एक्स")</f>
        <v>बिस्तर के पीछे के लिए बड़े प्रतिबिंबित पैनलिंग: एक्स</v>
      </c>
    </row>
    <row r="10388">
      <c r="A10388" s="1" t="s">
        <v>10180</v>
      </c>
      <c r="B10388" s="2" t="str">
        <f>IFERROR(__xludf.DUMMYFUNCTION("GOOGLETRANSLATE(A10388,""en"",""hi"")"),"व्यापक अभी भी निर्माण के तहत एक इमारत का गोली मार दी।")</f>
        <v>व्यापक अभी भी निर्माण के तहत एक इमारत का गोली मार दी।</v>
      </c>
    </row>
    <row r="10389">
      <c r="A10389" s="1" t="s">
        <v>10181</v>
      </c>
      <c r="B10389" s="2" t="str">
        <f>IFERROR(__xludf.DUMMYFUNCTION("GOOGLETRANSLATE(A10389,""en"",""hi"")"),"सूर्यास्त में पुरानी मलबे वाली कारों की एक जोड़ी")</f>
        <v>सूर्यास्त में पुरानी मलबे वाली कारों की एक जोड़ी</v>
      </c>
    </row>
    <row r="10390">
      <c r="A10390" s="1" t="s">
        <v>10182</v>
      </c>
      <c r="B10390" s="2" t="str">
        <f>IFERROR(__xludf.DUMMYFUNCTION("GOOGLETRANSLATE(A10390,""en"",""hi"")"),"वरिष्ठ जोड़े एक बेंच पर बैठे")</f>
        <v>वरिष्ठ जोड़े एक बेंच पर बैठे</v>
      </c>
    </row>
    <row r="10391">
      <c r="A10391" s="1" t="s">
        <v>10183</v>
      </c>
      <c r="B10391" s="2" t="str">
        <f>IFERROR(__xludf.DUMMYFUNCTION("GOOGLETRANSLATE(A10391,""en"",""hi"")"),"पिच का एक दृश्य")</f>
        <v>पिच का एक दृश्य</v>
      </c>
    </row>
    <row r="10392">
      <c r="A10392" s="1" t="s">
        <v>10184</v>
      </c>
      <c r="B10392" s="2" t="str">
        <f>IFERROR(__xludf.DUMMYFUNCTION("GOOGLETRANSLATE(A10392,""en"",""hi"")"),"अभिनेता विश्व प्रीमियर में भाग लेता है।")</f>
        <v>अभिनेता विश्व प्रीमियर में भाग लेता है।</v>
      </c>
    </row>
    <row r="10393">
      <c r="A10393" s="1" t="s">
        <v>10185</v>
      </c>
      <c r="B10393" s="2" t="str">
        <f>IFERROR(__xludf.DUMMYFUNCTION("GOOGLETRANSLATE(A10393,""en"",""hi"")"),"छोटे टैटू जो डरावनी से अधिक तेज हैं")</f>
        <v>छोटे टैटू जो डरावनी से अधिक तेज हैं</v>
      </c>
    </row>
    <row r="10394">
      <c r="A10394" s="1" t="s">
        <v>10186</v>
      </c>
      <c r="B10394" s="2" t="str">
        <f>IFERROR(__xludf.DUMMYFUNCTION("GOOGLETRANSLATE(A10394,""en"",""hi"")"),"एक राजकुमारी के लिए दिखाओ ...")</f>
        <v>एक राजकुमारी के लिए दिखाओ ...</v>
      </c>
    </row>
    <row r="10395">
      <c r="A10395" s="1" t="s">
        <v>10187</v>
      </c>
      <c r="B10395" s="2" t="str">
        <f>IFERROR(__xludf.DUMMYFUNCTION("GOOGLETRANSLATE(A10395,""en"",""hi"")"),"अमेरिकी फुटबॉल खिलाड़ी खेल टीम के खिलाफ एक खेल के दौरान देखता है")</f>
        <v>अमेरिकी फुटबॉल खिलाड़ी खेल टीम के खिलाफ एक खेल के दौरान देखता है</v>
      </c>
    </row>
    <row r="10396">
      <c r="A10396" s="1" t="s">
        <v>10188</v>
      </c>
      <c r="B10396" s="2" t="str">
        <f>IFERROR(__xludf.DUMMYFUNCTION("GOOGLETRANSLATE(A10396,""en"",""hi"")"),"शुक्रवार की रात 1 9 50 के दशक को पूरी ताकत में ट्वीड कर रही है!")</f>
        <v>शुक्रवार की रात 1 9 50 के दशक को पूरी ताकत में ट्वीड कर रही है!</v>
      </c>
    </row>
    <row r="10397">
      <c r="A10397" s="1" t="s">
        <v>10189</v>
      </c>
      <c r="B10397" s="2" t="str">
        <f>IFERROR(__xludf.DUMMYFUNCTION("GOOGLETRANSLATE(A10397,""en"",""hi"")"),"युवा आदमी अपनी उंगली से नीले आकाश की ओर इशारा करता है")</f>
        <v>युवा आदमी अपनी उंगली से नीले आकाश की ओर इशारा करता है</v>
      </c>
    </row>
    <row r="10398">
      <c r="A10398" s="1" t="s">
        <v>10190</v>
      </c>
      <c r="B10398" s="2" t="str">
        <f>IFERROR(__xludf.DUMMYFUNCTION("GOOGLETRANSLATE(A10398,""en"",""hi"")"),"दीवारों के बाहर उच्च वेदी")</f>
        <v>दीवारों के बाहर उच्च वेदी</v>
      </c>
    </row>
    <row r="10399">
      <c r="A10399" s="1" t="s">
        <v>10191</v>
      </c>
      <c r="B10399" s="2" t="str">
        <f>IFERROR(__xludf.DUMMYFUNCTION("GOOGLETRANSLATE(A10399,""en"",""hi"")"),"एक नदी में एक द्वीप पर पृष्ठभूमि में एक शहर, पानी की सुरक्षा के लिए वहाँ बनाया गया।")</f>
        <v>एक नदी में एक द्वीप पर पृष्ठभूमि में एक शहर, पानी की सुरक्षा के लिए वहाँ बनाया गया।</v>
      </c>
    </row>
    <row r="10400">
      <c r="A10400" s="1" t="s">
        <v>10192</v>
      </c>
      <c r="B10400" s="2" t="str">
        <f>IFERROR(__xludf.DUMMYFUNCTION("GOOGLETRANSLATE(A10400,""en"",""hi"")"),"यह थोड़ा मुश्किल था क्योंकि यह अभी तक मॉड्यूलर घरों में से सबसे छोटा है।")</f>
        <v>यह थोड़ा मुश्किल था क्योंकि यह अभी तक मॉड्यूलर घरों में से सबसे छोटा है।</v>
      </c>
    </row>
    <row r="10401">
      <c r="A10401" s="1" t="s">
        <v>10193</v>
      </c>
      <c r="B10401" s="2" t="str">
        <f>IFERROR(__xludf.DUMMYFUNCTION("GOOGLETRANSLATE(A10401,""en"",""hi"")"),"दोस्ताना मैच के दौरान फुटबॉल खिलाड़ी गेंद की ओर चलता है।")</f>
        <v>दोस्ताना मैच के दौरान फुटबॉल खिलाड़ी गेंद की ओर चलता है।</v>
      </c>
    </row>
    <row r="10402">
      <c r="A10402" s="1" t="s">
        <v>10194</v>
      </c>
      <c r="B10402" s="2" t="str">
        <f>IFERROR(__xludf.DUMMYFUNCTION("GOOGLETRANSLATE(A10402,""en"",""hi"")"),"प्रतियोगियों की विशेषता के लिए प्रतियोगियों का वजन होता है: बॉक्सर")</f>
        <v>प्रतियोगियों की विशेषता के लिए प्रतियोगियों का वजन होता है: बॉक्सर</v>
      </c>
    </row>
    <row r="10403">
      <c r="A10403" s="1" t="s">
        <v>10195</v>
      </c>
      <c r="B10403" s="2" t="str">
        <f>IFERROR(__xludf.DUMMYFUNCTION("GOOGLETRANSLATE(A10403,""en"",""hi"")"),"कार्टून वेक्टर हाथ खींचा डूडल मैं आपको चित्रण पसंद करता हूं।")</f>
        <v>कार्टून वेक्टर हाथ खींचा डूडल मैं आपको चित्रण पसंद करता हूं।</v>
      </c>
    </row>
    <row r="10404">
      <c r="A10404" s="1" t="s">
        <v>10196</v>
      </c>
      <c r="B10404" s="2" t="str">
        <f>IFERROR(__xludf.DUMMYFUNCTION("GOOGLETRANSLATE(A10404,""en"",""hi"")"),"बोर्ड पर एक्रिलिक पर गुल।")</f>
        <v>बोर्ड पर एक्रिलिक पर गुल।</v>
      </c>
    </row>
    <row r="10405">
      <c r="A10405" s="1" t="s">
        <v>10197</v>
      </c>
      <c r="B10405" s="2" t="str">
        <f>IFERROR(__xludf.DUMMYFUNCTION("GOOGLETRANSLATE(A10405,""en"",""hi"")"),"नूडल्स, दिन का पालतू")</f>
        <v>नूडल्स, दिन का पालतू</v>
      </c>
    </row>
    <row r="10406">
      <c r="A10406" s="1" t="s">
        <v>10198</v>
      </c>
      <c r="B10406" s="2" t="str">
        <f>IFERROR(__xludf.DUMMYFUNCTION("GOOGLETRANSLATE(A10406,""en"",""hi"")"),"शैक्षिक संस्थान परिसर व्यक्ति द्वारा एक लक्ष्य मनाता है।")</f>
        <v>शैक्षिक संस्थान परिसर व्यक्ति द्वारा एक लक्ष्य मनाता है।</v>
      </c>
    </row>
    <row r="10407">
      <c r="A10407" s="1" t="s">
        <v>10199</v>
      </c>
      <c r="B10407" s="2" t="str">
        <f>IFERROR(__xludf.DUMMYFUNCTION("GOOGLETRANSLATE(A10407,""en"",""hi"")"),"मैच में एक टीम के लिए फुटबॉल खिलाड़ी खेल रहा है")</f>
        <v>मैच में एक टीम के लिए फुटबॉल खिलाड़ी खेल रहा है</v>
      </c>
    </row>
    <row r="10408">
      <c r="A10408" s="1" t="s">
        <v>77</v>
      </c>
      <c r="B10408" s="2" t="str">
        <f>IFERROR(__xludf.DUMMYFUNCTION("GOOGLETRANSLATE(A10408,""en"",""hi"")"),"कार की तस्वीरों के लिए मालिक से पूछें")</f>
        <v>कार की तस्वीरों के लिए मालिक से पूछें</v>
      </c>
    </row>
    <row r="10409">
      <c r="A10409" s="1" t="s">
        <v>10200</v>
      </c>
      <c r="B10409" s="2" t="str">
        <f>IFERROR(__xludf.DUMMYFUNCTION("GOOGLETRANSLATE(A10409,""en"",""hi"")"),"लोगों ने व्यक्ति और महान व्यक्ति के धार्मिक शादी समारोह के बाद टेरेस में एक रात्रिभोज में भाग लिया।")</f>
        <v>लोगों ने व्यक्ति और महान व्यक्ति के धार्मिक शादी समारोह के बाद टेरेस में एक रात्रिभोज में भाग लिया।</v>
      </c>
    </row>
    <row r="10410">
      <c r="A10410" s="1" t="s">
        <v>10201</v>
      </c>
      <c r="B10410" s="2" t="str">
        <f>IFERROR(__xludf.DUMMYFUNCTION("GOOGLETRANSLATE(A10410,""en"",""hi"")"),"वाट एक मंदिर है, जो प्रायद्वीप की उत्तरी नोक पर स्थित है")</f>
        <v>वाट एक मंदिर है, जो प्रायद्वीप की उत्तरी नोक पर स्थित है</v>
      </c>
    </row>
    <row r="10411">
      <c r="A10411" s="1" t="s">
        <v>10202</v>
      </c>
      <c r="B10411" s="2" t="str">
        <f>IFERROR(__xludf.DUMMYFUNCTION("GOOGLETRANSLATE(A10411,""en"",""hi"")"),"एक गुफा का दौरा करने के लिए पर्यटक नाव")</f>
        <v>एक गुफा का दौरा करने के लिए पर्यटक नाव</v>
      </c>
    </row>
    <row r="10412">
      <c r="A10412" s="1" t="s">
        <v>10203</v>
      </c>
      <c r="B10412" s="2" t="str">
        <f>IFERROR(__xludf.DUMMYFUNCTION("GOOGLETRANSLATE(A10412,""en"",""hi"")"),"एक बार स्थित ट्विन टावर्स का हवाई दृश्य")</f>
        <v>एक बार स्थित ट्विन टावर्स का हवाई दृश्य</v>
      </c>
    </row>
    <row r="10413">
      <c r="A10413" s="1" t="s">
        <v>10204</v>
      </c>
      <c r="B10413" s="2" t="str">
        <f>IFERROR(__xludf.DUMMYFUNCTION("GOOGLETRANSLATE(A10413,""en"",""hi"")"),"दक्षिण में खसखस ​​क्षेत्र")</f>
        <v>दक्षिण में खसखस ​​क्षेत्र</v>
      </c>
    </row>
    <row r="10414">
      <c r="A10414" s="1" t="s">
        <v>10205</v>
      </c>
      <c r="B10414" s="2" t="str">
        <f>IFERROR(__xludf.DUMMYFUNCTION("GOOGLETRANSLATE(A10414,""en"",""hi"")"),"अन्य टीम के समर्थकों के साथ बैठे प्रशंसक निराशा दिखाते हैं")</f>
        <v>अन्य टीम के समर्थकों के साथ बैठे प्रशंसक निराशा दिखाते हैं</v>
      </c>
    </row>
    <row r="10415">
      <c r="A10415" s="1" t="s">
        <v>10206</v>
      </c>
      <c r="B10415" s="2" t="str">
        <f>IFERROR(__xludf.DUMMYFUNCTION("GOOGLETRANSLATE(A10415,""en"",""hi"")"),"पार्कलैंड के हेक्टेयर में एक सुंदर - बेडरूम मनोर घर")</f>
        <v>पार्कलैंड के हेक्टेयर में एक सुंदर - बेडरूम मनोर घर</v>
      </c>
    </row>
    <row r="10416">
      <c r="A10416" s="1" t="s">
        <v>10207</v>
      </c>
      <c r="B10416" s="2" t="str">
        <f>IFERROR(__xludf.DUMMYFUNCTION("GOOGLETRANSLATE(A10416,""en"",""hi"")"),"पुनर्निर्मित सेल को विंडो देखने वाले गार्ड के माध्यम से देखें")</f>
        <v>पुनर्निर्मित सेल को विंडो देखने वाले गार्ड के माध्यम से देखें</v>
      </c>
    </row>
    <row r="10417">
      <c r="A10417" s="1" t="s">
        <v>10208</v>
      </c>
      <c r="B10417" s="2" t="str">
        <f>IFERROR(__xludf.DUMMYFUNCTION("GOOGLETRANSLATE(A10417,""en"",""hi"")"),"सामने के दृश्य कलाकार द्वारा मूर्तिकला")</f>
        <v>सामने के दृश्य कलाकार द्वारा मूर्तिकला</v>
      </c>
    </row>
    <row r="10418">
      <c r="A10418" s="1" t="s">
        <v>10209</v>
      </c>
      <c r="B10418" s="2" t="str">
        <f>IFERROR(__xludf.DUMMYFUNCTION("GOOGLETRANSLATE(A10418,""en"",""hi"")"),"दुर्लभ - धातु संभावित विश्व स्तरीय खजाना")</f>
        <v>दुर्लभ - धातु संभावित विश्व स्तरीय खजाना</v>
      </c>
    </row>
    <row r="10419">
      <c r="A10419" s="1" t="s">
        <v>10210</v>
      </c>
      <c r="B10419" s="2" t="str">
        <f>IFERROR(__xludf.DUMMYFUNCTION("GOOGLETRANSLATE(A10419,""en"",""hi"")"),"कॉलेज छात्र नोटबुक के साथ डेस्क पर बैठता है, अध्ययन शुरू होता है")</f>
        <v>कॉलेज छात्र नोटबुक के साथ डेस्क पर बैठता है, अध्ययन शुरू होता है</v>
      </c>
    </row>
    <row r="10420">
      <c r="A10420" s="1" t="s">
        <v>10211</v>
      </c>
      <c r="B10420" s="2" t="str">
        <f>IFERROR(__xludf.DUMMYFUNCTION("GOOGLETRANSLATE(A10420,""en"",""hi"")"),"फिल्म निर्माता, अभिनेता, अभिनेता, व्यक्ति, अभिनेता और व्यक्ति प्रीमियर में भाग लेते हैं।")</f>
        <v>फिल्म निर्माता, अभिनेता, अभिनेता, व्यक्ति, अभिनेता और व्यक्ति प्रीमियर में भाग लेते हैं।</v>
      </c>
    </row>
    <row r="10421">
      <c r="A10421" s="1" t="s">
        <v>10212</v>
      </c>
      <c r="B10421" s="2" t="str">
        <f>IFERROR(__xludf.DUMMYFUNCTION("GOOGLETRANSLATE(A10421,""en"",""hi"")"),"एक नीली रोशनी और पृष्ठभूमि पर धूम्रपान के साथ एक लड़के का सिल्हूट तेजी से नृत्य कर रहे हैं")</f>
        <v>एक नीली रोशनी और पृष्ठभूमि पर धूम्रपान के साथ एक लड़के का सिल्हूट तेजी से नृत्य कर रहे हैं</v>
      </c>
    </row>
    <row r="10422">
      <c r="A10422" s="1" t="s">
        <v>10213</v>
      </c>
      <c r="B10422" s="2" t="str">
        <f>IFERROR(__xludf.DUMMYFUNCTION("GOOGLETRANSLATE(A10422,""en"",""hi"")"),"छवि में हो सकता है: व्यक्ति, मंच पर, एक संगीत वाद्ययंत्र, गिटार, रात और संगीत कार्यक्रम खेलना")</f>
        <v>छवि में हो सकता है: व्यक्ति, मंच पर, एक संगीत वाद्ययंत्र, गिटार, रात और संगीत कार्यक्रम खेलना</v>
      </c>
    </row>
    <row r="10423">
      <c r="A10423" s="1" t="s">
        <v>10214</v>
      </c>
      <c r="B10423" s="2" t="str">
        <f>IFERROR(__xludf.DUMMYFUNCTION("GOOGLETRANSLATE(A10423,""en"",""hi"")"),"अंत में, कुछ भी नहीं लेकिन प्यार वास्तव में मायने रखता है ...")</f>
        <v>अंत में, कुछ भी नहीं लेकिन प्यार वास्तव में मायने रखता है ...</v>
      </c>
    </row>
    <row r="10424">
      <c r="A10424" s="1" t="s">
        <v>10215</v>
      </c>
      <c r="B10424" s="2" t="str">
        <f>IFERROR(__xludf.DUMMYFUNCTION("GOOGLETRANSLATE(A10424,""en"",""hi"")"),"Toddler क्रिसमस के पेड़ के नीचे प्रस्तुत करता है")</f>
        <v>Toddler क्रिसमस के पेड़ के नीचे प्रस्तुत करता है</v>
      </c>
    </row>
    <row r="10425">
      <c r="A10425" s="1" t="s">
        <v>10216</v>
      </c>
      <c r="B10425" s="2" t="str">
        <f>IFERROR(__xludf.DUMMYFUNCTION("GOOGLETRANSLATE(A10425,""en"",""hi"")"),"लक्जरी: हाल के वर्षों में मंजिला इमारत को कॉन्डोमिनियम में परिवर्तित कर दिया गया है।")</f>
        <v>लक्जरी: हाल के वर्षों में मंजिला इमारत को कॉन्डोमिनियम में परिवर्तित कर दिया गया है।</v>
      </c>
    </row>
    <row r="10426">
      <c r="A10426" s="1" t="s">
        <v>10217</v>
      </c>
      <c r="B10426" s="2" t="str">
        <f>IFERROR(__xludf.DUMMYFUNCTION("GOOGLETRANSLATE(A10426,""en"",""hi"")"),"सभी उम्र और आकार के लिए वस्त्र")</f>
        <v>सभी उम्र और आकार के लिए वस्त्र</v>
      </c>
    </row>
    <row r="10427">
      <c r="A10427" s="1" t="s">
        <v>10218</v>
      </c>
      <c r="B10427" s="2" t="str">
        <f>IFERROR(__xludf.DUMMYFUNCTION("GOOGLETRANSLATE(A10427,""en"",""hi"")"),"अंतिम मैच के दौरान फुटबॉल खिलाड़ी")</f>
        <v>अंतिम मैच के दौरान फुटबॉल खिलाड़ी</v>
      </c>
    </row>
    <row r="10428">
      <c r="A10428" s="1" t="s">
        <v>10219</v>
      </c>
      <c r="B10428" s="2" t="str">
        <f>IFERROR(__xludf.DUMMYFUNCTION("GOOGLETRANSLATE(A10428,""en"",""hi"")"),"भीड़ से हाथ उस व्यक्ति तक पहुंचते हैं क्योंकि वह मंच पर प्रदर्शन करती है")</f>
        <v>भीड़ से हाथ उस व्यक्ति तक पहुंचते हैं क्योंकि वह मंच पर प्रदर्शन करती है</v>
      </c>
    </row>
    <row r="10429">
      <c r="A10429" s="1" t="s">
        <v>10220</v>
      </c>
      <c r="B10429" s="2" t="str">
        <f>IFERROR(__xludf.DUMMYFUNCTION("GOOGLETRANSLATE(A10429,""en"",""hi"")"),"सफेद पृष्ठभूमि पर अलग साफ नीले पानी के साथ यथार्थवादी बड़ी बोतल।")</f>
        <v>सफेद पृष्ठभूमि पर अलग साफ नीले पानी के साथ यथार्थवादी बड़ी बोतल।</v>
      </c>
    </row>
    <row r="10430">
      <c r="A10430" s="1" t="s">
        <v>10221</v>
      </c>
      <c r="B10430" s="2" t="str">
        <f>IFERROR(__xludf.DUMMYFUNCTION("GOOGLETRANSLATE(A10430,""en"",""hi"")"),"हैंडबॉल बजाना, एक आदमी गेंद को अपने टीम के साथी को टॉस करने के लिए कूदता है")</f>
        <v>हैंडबॉल बजाना, एक आदमी गेंद को अपने टीम के साथी को टॉस करने के लिए कूदता है</v>
      </c>
    </row>
    <row r="10431">
      <c r="A10431" s="1" t="s">
        <v>10222</v>
      </c>
      <c r="B10431" s="2" t="str">
        <f>IFERROR(__xludf.DUMMYFUNCTION("GOOGLETRANSLATE(A10431,""en"",""hi"")"),"इस कीमती छोटी लड़की के साथ खेलकर और संवाद करके संस्कृतियों को ब्रिजिंग करना।")</f>
        <v>इस कीमती छोटी लड़की के साथ खेलकर और संवाद करके संस्कृतियों को ब्रिजिंग करना।</v>
      </c>
    </row>
    <row r="10432">
      <c r="A10432" s="1" t="s">
        <v>10223</v>
      </c>
      <c r="B10432" s="2" t="str">
        <f>IFERROR(__xludf.DUMMYFUNCTION("GOOGLETRANSLATE(A10432,""en"",""hi"")"),"आधार पर एक शोकेस के दौरान एक हमला हेलीकॉप्टर")</f>
        <v>आधार पर एक शोकेस के दौरान एक हमला हेलीकॉप्टर</v>
      </c>
    </row>
    <row r="10433">
      <c r="A10433" s="1" t="s">
        <v>3181</v>
      </c>
      <c r="B10433" s="2" t="str">
        <f>IFERROR(__xludf.DUMMYFUNCTION("GOOGLETRANSLATE(A10433,""en"",""hi"")"),"अभिनेता शुरुआती रात में भाग लेते हैं")</f>
        <v>अभिनेता शुरुआती रात में भाग लेते हैं</v>
      </c>
    </row>
    <row r="10434">
      <c r="A10434" s="1" t="s">
        <v>10224</v>
      </c>
      <c r="B10434" s="2" t="str">
        <f>IFERROR(__xludf.DUMMYFUNCTION("GOOGLETRANSLATE(A10434,""en"",""hi"")"),"फाइल फोटो दिनांकित फुटबॉल प्रतियोगिता जीतना")</f>
        <v>फाइल फोटो दिनांकित फुटबॉल प्रतियोगिता जीतना</v>
      </c>
    </row>
    <row r="10435">
      <c r="A10435" s="1" t="s">
        <v>10225</v>
      </c>
      <c r="B10435" s="2" t="str">
        <f>IFERROR(__xludf.DUMMYFUNCTION("GOOGLETRANSLATE(A10435,""en"",""hi"")"),"स्टीम ट्रेन जा रहा है लोकोमोटिव परिवहन का एक केंद्र है।")</f>
        <v>स्टीम ट्रेन जा रहा है लोकोमोटिव परिवहन का एक केंद्र है।</v>
      </c>
    </row>
    <row r="10436">
      <c r="A10436" s="1" t="s">
        <v>10226</v>
      </c>
      <c r="B10436" s="2" t="str">
        <f>IFERROR(__xludf.DUMMYFUNCTION("GOOGLETRANSLATE(A10436,""en"",""hi"")"),"उन चश्मे उस पर आश्चर्यचकित दिखते हैं")</f>
        <v>उन चश्मे उस पर आश्चर्यचकित दिखते हैं</v>
      </c>
    </row>
    <row r="10437">
      <c r="A10437" s="1" t="s">
        <v>10227</v>
      </c>
      <c r="B10437" s="2" t="str">
        <f>IFERROR(__xludf.DUMMYFUNCTION("GOOGLETRANSLATE(A10437,""en"",""hi"")"),"सिलाई के सत्र प्रीमियर का सामान्य दृश्य")</f>
        <v>सिलाई के सत्र प्रीमियर का सामान्य दृश्य</v>
      </c>
    </row>
    <row r="10438">
      <c r="A10438" s="1" t="s">
        <v>10228</v>
      </c>
      <c r="B10438" s="2" t="str">
        <f>IFERROR(__xludf.DUMMYFUNCTION("GOOGLETRANSLATE(A10438,""en"",""hi"")"),"एक हेलीकॉप्टर पानी गिराता है जहां घरों को आग से धमकी दी गई थी।")</f>
        <v>एक हेलीकॉप्टर पानी गिराता है जहां घरों को आग से धमकी दी गई थी।</v>
      </c>
    </row>
    <row r="10439">
      <c r="A10439" s="1" t="s">
        <v>10229</v>
      </c>
      <c r="B10439" s="2" t="str">
        <f>IFERROR(__xludf.DUMMYFUNCTION("GOOGLETRANSLATE(A10439,""en"",""hi"")"),"प्रतिमा के साथ व्यक्ति और पादरी चर्च")</f>
        <v>प्रतिमा के साथ व्यक्ति और पादरी चर्च</v>
      </c>
    </row>
    <row r="10440">
      <c r="A10440" s="1" t="s">
        <v>10230</v>
      </c>
      <c r="B10440" s="2" t="str">
        <f>IFERROR(__xludf.DUMMYFUNCTION("GOOGLETRANSLATE(A10440,""en"",""hi"")"),"एक आदमी एक कार को धक्का दे रहा है जो बर्फ में फंस गया है।")</f>
        <v>एक आदमी एक कार को धक्का दे रहा है जो बर्फ में फंस गया है।</v>
      </c>
    </row>
    <row r="10441">
      <c r="A10441" s="1" t="s">
        <v>10231</v>
      </c>
      <c r="B10441" s="2" t="str">
        <f>IFERROR(__xludf.DUMMYFUNCTION("GOOGLETRANSLATE(A10441,""en"",""hi"")"),"गहरे हरे रंग की दीवार और रंगीन बिस्तर के साथ एक बेडरूम।")</f>
        <v>गहरे हरे रंग की दीवार और रंगीन बिस्तर के साथ एक बेडरूम।</v>
      </c>
    </row>
    <row r="10442">
      <c r="A10442" s="1" t="s">
        <v>10232</v>
      </c>
      <c r="B10442" s="2" t="str">
        <f>IFERROR(__xludf.DUMMYFUNCTION("GOOGLETRANSLATE(A10442,""en"",""hi"")"),"एक घर के लिए डिजाइन विवरण - जैसे रहने की तरह")</f>
        <v>एक घर के लिए डिजाइन विवरण - जैसे रहने की तरह</v>
      </c>
    </row>
    <row r="10443">
      <c r="A10443" s="1" t="s">
        <v>10233</v>
      </c>
      <c r="B10443" s="2" t="str">
        <f>IFERROR(__xludf.DUMMYFUNCTION("GOOGLETRANSLATE(A10443,""en"",""hi"")"),"फिल्म प्रीमियर से व्यक्ति")</f>
        <v>फिल्म प्रीमियर से व्यक्ति</v>
      </c>
    </row>
    <row r="10444">
      <c r="A10444" s="1" t="s">
        <v>10234</v>
      </c>
      <c r="B10444" s="2" t="str">
        <f>IFERROR(__xludf.DUMMYFUNCTION("GOOGLETRANSLATE(A10444,""en"",""hi"")"),"महिला पीले फूलों के क्षेत्र के माध्यम से घूमती है")</f>
        <v>महिला पीले फूलों के क्षेत्र के माध्यम से घूमती है</v>
      </c>
    </row>
    <row r="10445">
      <c r="A10445" s="1" t="s">
        <v>10235</v>
      </c>
      <c r="B10445" s="2" t="str">
        <f>IFERROR(__xludf.DUMMYFUNCTION("GOOGLETRANSLATE(A10445,""en"",""hi"")"),"खुदरा का अहसास पक्ष")</f>
        <v>खुदरा का अहसास पक्ष</v>
      </c>
    </row>
    <row r="10446">
      <c r="A10446" s="1" t="s">
        <v>10236</v>
      </c>
      <c r="B10446" s="2" t="str">
        <f>IFERROR(__xludf.DUMMYFUNCTION("GOOGLETRANSLATE(A10446,""en"",""hi"")"),"थके हुए कमरे में थका हुआ और दिनांकित सजावट।")</f>
        <v>थके हुए कमरे में थका हुआ और दिनांकित सजावट।</v>
      </c>
    </row>
    <row r="10447">
      <c r="A10447" s="1" t="s">
        <v>10237</v>
      </c>
      <c r="B10447" s="2" t="str">
        <f>IFERROR(__xludf.DUMMYFUNCTION("GOOGLETRANSLATE(A10447,""en"",""hi"")"),"17 वें तक वेशभूषा का चार्ट")</f>
        <v>17 वें तक वेशभूषा का चार्ट</v>
      </c>
    </row>
    <row r="10448">
      <c r="A10448" s="1" t="s">
        <v>10238</v>
      </c>
      <c r="B10448" s="2" t="str">
        <f>IFERROR(__xludf.DUMMYFUNCTION("GOOGLETRANSLATE(A10448,""en"",""hi"")"),"पानी के स्तर Dwindle पहाड़ पीछे खड़ा है।")</f>
        <v>पानी के स्तर Dwindle पहाड़ पीछे खड़ा है।</v>
      </c>
    </row>
    <row r="10449">
      <c r="A10449" s="1" t="s">
        <v>10239</v>
      </c>
      <c r="B10449" s="2" t="str">
        <f>IFERROR(__xludf.DUMMYFUNCTION("GOOGLETRANSLATE(A10449,""en"",""hi"")"),"एक सुरक्षित के साथ एक छोटा मंदिर")</f>
        <v>एक सुरक्षित के साथ एक छोटा मंदिर</v>
      </c>
    </row>
    <row r="10450">
      <c r="A10450" s="1" t="s">
        <v>10240</v>
      </c>
      <c r="B10450" s="2" t="str">
        <f>IFERROR(__xludf.DUMMYFUNCTION("GOOGLETRANSLATE(A10450,""en"",""hi"")"),"द्वीप के सुनहरे समुद्र तट")</f>
        <v>द्वीप के सुनहरे समुद्र तट</v>
      </c>
    </row>
    <row r="10451">
      <c r="A10451" s="1" t="s">
        <v>10241</v>
      </c>
      <c r="B10451" s="2" t="str">
        <f>IFERROR(__xludf.DUMMYFUNCTION("GOOGLETRANSLATE(A10451,""en"",""hi"")"),"एक प्रकाश पृष्ठभूमि पर नीली ग्रीष्मकालीन फूल।")</f>
        <v>एक प्रकाश पृष्ठभूमि पर नीली ग्रीष्मकालीन फूल।</v>
      </c>
    </row>
    <row r="10452">
      <c r="A10452" s="1" t="s">
        <v>10242</v>
      </c>
      <c r="B10452" s="2" t="str">
        <f>IFERROR(__xludf.DUMMYFUNCTION("GOOGLETRANSLATE(A10452,""en"",""hi"")"),"दोनों तरफ खेतों के साथ क्षितिज तक फैनी गंदगी सड़क।")</f>
        <v>दोनों तरफ खेतों के साथ क्षितिज तक फैनी गंदगी सड़क।</v>
      </c>
    </row>
    <row r="10453">
      <c r="A10453" s="1" t="s">
        <v>10243</v>
      </c>
      <c r="B10453" s="2" t="str">
        <f>IFERROR(__xludf.DUMMYFUNCTION("GOOGLETRANSLATE(A10453,""en"",""hi"")"),"तालिका में बैठे रचनात्मक टीम")</f>
        <v>तालिका में बैठे रचनात्मक टीम</v>
      </c>
    </row>
    <row r="10454">
      <c r="A10454" s="1" t="s">
        <v>10244</v>
      </c>
      <c r="B10454" s="2" t="str">
        <f>IFERROR(__xludf.DUMMYFUNCTION("GOOGLETRANSLATE(A10454,""en"",""hi"")"),"व्यक्ति द्वारा संग्रह के साथ स्टाइलिश लिविंग रूम।")</f>
        <v>व्यक्ति द्वारा संग्रह के साथ स्टाइलिश लिविंग रूम।</v>
      </c>
    </row>
    <row r="10455">
      <c r="A10455" s="1" t="s">
        <v>10245</v>
      </c>
      <c r="B10455" s="2" t="str">
        <f>IFERROR(__xludf.DUMMYFUNCTION("GOOGLETRANSLATE(A10455,""en"",""hi"")"),"व्यक्ति आधिकारिक तौर पर एक खिलाड़ी के रूप में प्रस्तुत किया")</f>
        <v>व्यक्ति आधिकारिक तौर पर एक खिलाड़ी के रूप में प्रस्तुत किया</v>
      </c>
    </row>
    <row r="10456">
      <c r="A10456" s="1" t="s">
        <v>10246</v>
      </c>
      <c r="B10456" s="2" t="str">
        <f>IFERROR(__xludf.DUMMYFUNCTION("GOOGLETRANSLATE(A10456,""en"",""hi"")"),"खाड़ी पर पाल पर शादी")</f>
        <v>खाड़ी पर पाल पर शादी</v>
      </c>
    </row>
    <row r="10457">
      <c r="A10457" s="1" t="s">
        <v>862</v>
      </c>
      <c r="B10457" s="2" t="str">
        <f>IFERROR(__xludf.DUMMYFUNCTION("GOOGLETRANSLATE(A10457,""en"",""hi"")"),"छवि में हो सकता है: व्यक्ति, मंच पर, एक संगीत वाद्ययंत्र, संगीत कार्यक्रम, रात और इनडोर खेल रहा है")</f>
        <v>छवि में हो सकता है: व्यक्ति, मंच पर, एक संगीत वाद्ययंत्र, संगीत कार्यक्रम, रात और इनडोर खेल रहा है</v>
      </c>
    </row>
    <row r="10458">
      <c r="A10458" s="1" t="s">
        <v>10247</v>
      </c>
      <c r="B10458" s="2" t="str">
        <f>IFERROR(__xludf.DUMMYFUNCTION("GOOGLETRANSLATE(A10458,""en"",""hi"")"),"महिला प्रतीक लंबी छाया ग्लाइफ आइकन।")</f>
        <v>महिला प्रतीक लंबी छाया ग्लाइफ आइकन।</v>
      </c>
    </row>
    <row r="10459">
      <c r="A10459" s="1" t="s">
        <v>10248</v>
      </c>
      <c r="B10459" s="2" t="str">
        <f>IFERROR(__xludf.DUMMYFUNCTION("GOOGLETRANSLATE(A10459,""en"",""hi"")"),"अमेरिकी फुटबॉल खिलाड़ी यार्ड के लिए scrambles, खेल टीम के खिलाफ चौथी तिमाही टचडाउन की स्थापना।")</f>
        <v>अमेरिकी फुटबॉल खिलाड़ी यार्ड के लिए scrambles, खेल टीम के खिलाफ चौथी तिमाही टचडाउन की स्थापना।</v>
      </c>
    </row>
    <row r="10460">
      <c r="A10460" s="1" t="s">
        <v>10249</v>
      </c>
      <c r="B10460" s="2" t="str">
        <f>IFERROR(__xludf.DUMMYFUNCTION("GOOGLETRANSLATE(A10460,""en"",""hi"")"),"ऐसे जानवर जो पर्णपाती जंगल में रहते हैं - फोटो #")</f>
        <v>ऐसे जानवर जो पर्णपाती जंगल में रहते हैं - फोटो #</v>
      </c>
    </row>
    <row r="10461">
      <c r="A10461" s="1" t="s">
        <v>10250</v>
      </c>
      <c r="B10461" s="2" t="str">
        <f>IFERROR(__xludf.DUMMYFUNCTION("GOOGLETRANSLATE(A10461,""en"",""hi"")"),"व्यक्ति की दूसरी मंजिल से देखें।")</f>
        <v>व्यक्ति की दूसरी मंजिल से देखें।</v>
      </c>
    </row>
    <row r="10462">
      <c r="A10462" s="1" t="s">
        <v>10251</v>
      </c>
      <c r="B10462" s="2" t="str">
        <f>IFERROR(__xludf.DUMMYFUNCTION("GOOGLETRANSLATE(A10462,""en"",""hi"")"),"छवि में शामिल हो सकते हैं: व्यक्ति, एक संगीत वाद्ययंत्र बजाना, मंच, संगीत कार्यक्रम और इनडोर पर")</f>
        <v>छवि में शामिल हो सकते हैं: व्यक्ति, एक संगीत वाद्ययंत्र बजाना, मंच, संगीत कार्यक्रम और इनडोर पर</v>
      </c>
    </row>
    <row r="10463">
      <c r="A10463" s="1" t="s">
        <v>10252</v>
      </c>
      <c r="B10463" s="2" t="str">
        <f>IFERROR(__xludf.DUMMYFUNCTION("GOOGLETRANSLATE(A10463,""en"",""hi"")"),"कॉमिक स्ट्रिप द स्टफर्ड एनिमल")</f>
        <v>कॉमिक स्ट्रिप द स्टफर्ड एनिमल</v>
      </c>
    </row>
    <row r="10464">
      <c r="A10464" s="1" t="s">
        <v>10253</v>
      </c>
      <c r="B10464" s="2" t="str">
        <f>IFERROR(__xludf.DUMMYFUNCTION("GOOGLETRANSLATE(A10464,""en"",""hi"")"),"समुद्र तट के पास चट्टानी चट्टानें")</f>
        <v>समुद्र तट के पास चट्टानी चट्टानें</v>
      </c>
    </row>
    <row r="10465">
      <c r="A10465" s="1" t="s">
        <v>10254</v>
      </c>
      <c r="B10465" s="2" t="str">
        <f>IFERROR(__xludf.DUMMYFUNCTION("GOOGLETRANSLATE(A10465,""en"",""hi"")"),"झील से घर")</f>
        <v>झील से घर</v>
      </c>
    </row>
    <row r="10466">
      <c r="A10466" s="1" t="s">
        <v>1879</v>
      </c>
      <c r="B10466" s="2" t="str">
        <f>IFERROR(__xludf.DUMMYFUNCTION("GOOGLETRANSLATE(A10466,""en"",""hi"")"),"बिक्री संपत्ति के लिए एक शहर।")</f>
        <v>बिक्री संपत्ति के लिए एक शहर।</v>
      </c>
    </row>
    <row r="10467">
      <c r="A10467" s="1" t="s">
        <v>10255</v>
      </c>
      <c r="B10467" s="2" t="str">
        <f>IFERROR(__xludf.DUMMYFUNCTION("GOOGLETRANSLATE(A10467,""en"",""hi"")"),"शनिवार को बड़ी बर्फ के बहाव के तहत कारों को लगभग दफनाया गया क्योंकि रिकॉर्ड ब्रेकिंग हिमपात आया था")</f>
        <v>शनिवार को बड़ी बर्फ के बहाव के तहत कारों को लगभग दफनाया गया क्योंकि रिकॉर्ड ब्रेकिंग हिमपात आया था</v>
      </c>
    </row>
    <row r="10468">
      <c r="A10468" s="1" t="s">
        <v>10256</v>
      </c>
      <c r="B10468" s="2" t="str">
        <f>IFERROR(__xludf.DUMMYFUNCTION("GOOGLETRANSLATE(A10468,""en"",""hi"")"),"अपने डिजाइन के लिए सफेद पृष्ठभूमि पर ओक पत्तियों का सेट")</f>
        <v>अपने डिजाइन के लिए सफेद पृष्ठभूमि पर ओक पत्तियों का सेट</v>
      </c>
    </row>
    <row r="10469">
      <c r="A10469" s="1" t="s">
        <v>10257</v>
      </c>
      <c r="B10469" s="2" t="str">
        <f>IFERROR(__xludf.DUMMYFUNCTION("GOOGLETRANSLATE(A10469,""en"",""hi"")"),"विध्वंस से पहले - मूल रूप से वर्तमान साइट पर")</f>
        <v>विध्वंस से पहले - मूल रूप से वर्तमान साइट पर</v>
      </c>
    </row>
    <row r="10470">
      <c r="A10470" s="1" t="s">
        <v>10258</v>
      </c>
      <c r="B10470" s="2" t="str">
        <f>IFERROR(__xludf.DUMMYFUNCTION("GOOGLETRANSLATE(A10470,""en"",""hi"")"),"इस quirky पागल कुत्तों वॉलपेपर प्यार करो।")</f>
        <v>इस quirky पागल कुत्तों वॉलपेपर प्यार करो।</v>
      </c>
    </row>
    <row r="10471">
      <c r="A10471" s="1" t="s">
        <v>10259</v>
      </c>
      <c r="B10471" s="2" t="str">
        <f>IFERROR(__xludf.DUMMYFUNCTION("GOOGLETRANSLATE(A10471,""en"",""hi"")"),"मजेदार युवती जिसने बर्फबारी के दौरान एक सुंदर शीतकालीन पार्क में अपनी जीभ के साथ बर्फ के टुकड़े पकड़ा।")</f>
        <v>मजेदार युवती जिसने बर्फबारी के दौरान एक सुंदर शीतकालीन पार्क में अपनी जीभ के साथ बर्फ के टुकड़े पकड़ा।</v>
      </c>
    </row>
    <row r="10472">
      <c r="A10472" s="1" t="s">
        <v>10260</v>
      </c>
      <c r="B10472" s="2" t="str">
        <f>IFERROR(__xludf.DUMMYFUNCTION("GOOGLETRANSLATE(A10472,""en"",""hi"")"),"महिला mannequin पारंपरिक कपड़े कलाकृति के मंदिर के पास बिक्री के लिए बैठते हैं")</f>
        <v>महिला mannequin पारंपरिक कपड़े कलाकृति के मंदिर के पास बिक्री के लिए बैठते हैं</v>
      </c>
    </row>
    <row r="10473">
      <c r="A10473" s="1" t="s">
        <v>10261</v>
      </c>
      <c r="B10473" s="2" t="str">
        <f>IFERROR(__xludf.DUMMYFUNCTION("GOOGLETRANSLATE(A10473,""en"",""hi"")"),"बचाव के पहले और बाद में पालतू जानवरों को बचाया")</f>
        <v>बचाव के पहले और बाद में पालतू जानवरों को बचाया</v>
      </c>
    </row>
    <row r="10474">
      <c r="A10474" s="1" t="s">
        <v>10262</v>
      </c>
      <c r="B10474" s="2" t="str">
        <f>IFERROR(__xludf.DUMMYFUNCTION("GOOGLETRANSLATE(A10474,""en"",""hi"")"),"उद्योग में गगनचुंबी इमारतों के साथ सड़क दृश्य")</f>
        <v>उद्योग में गगनचुंबी इमारतों के साथ सड़क दृश्य</v>
      </c>
    </row>
    <row r="10475">
      <c r="A10475" s="1" t="s">
        <v>10263</v>
      </c>
      <c r="B10475" s="2" t="str">
        <f>IFERROR(__xludf.DUMMYFUNCTION("GOOGLETRANSLATE(A10475,""en"",""hi"")"),"फुटबॉल खिलाड़ी एक शहर बनाम मैच के दौरान एक गोल मनाते हैं")</f>
        <v>फुटबॉल खिलाड़ी एक शहर बनाम मैच के दौरान एक गोल मनाते हैं</v>
      </c>
    </row>
    <row r="10476">
      <c r="A10476" s="1" t="s">
        <v>10264</v>
      </c>
      <c r="B10476" s="2" t="str">
        <f>IFERROR(__xludf.DUMMYFUNCTION("GOOGLETRANSLATE(A10476,""en"",""hi"")"),"एक ठंढी सुबह नदी")</f>
        <v>एक ठंढी सुबह नदी</v>
      </c>
    </row>
    <row r="10477">
      <c r="A10477" s="1" t="s">
        <v>10265</v>
      </c>
      <c r="B10477" s="2" t="str">
        <f>IFERROR(__xludf.DUMMYFUNCTION("GOOGLETRANSLATE(A10477,""en"",""hi"")"),"एक हल्के नारंगी पृष्ठभूमि पर नारंगी रोमांटिक फूलों के साथ सजावटी आभूषण")</f>
        <v>एक हल्के नारंगी पृष्ठभूमि पर नारंगी रोमांटिक फूलों के साथ सजावटी आभूषण</v>
      </c>
    </row>
    <row r="10478">
      <c r="A10478" s="1" t="s">
        <v>220</v>
      </c>
      <c r="B10478" s="2" t="str">
        <f>IFERROR(__xludf.DUMMYFUNCTION("GOOGLETRANSLATE(A10478,""en"",""hi"")"),"अभिनेता प्रीमियर पर आता है")</f>
        <v>अभिनेता प्रीमियर पर आता है</v>
      </c>
    </row>
    <row r="10479">
      <c r="A10479" s="1" t="s">
        <v>10266</v>
      </c>
      <c r="B10479" s="2" t="str">
        <f>IFERROR(__xludf.DUMMYFUNCTION("GOOGLETRANSLATE(A10479,""en"",""hi"")"),"एक मॉडल फैशन डिजाइनर द्वारा डिजाइन किए गए थीम्ड आउटफिट पहने हुए रनवे चलता है।")</f>
        <v>एक मॉडल फैशन डिजाइनर द्वारा डिजाइन किए गए थीम्ड आउटफिट पहने हुए रनवे चलता है।</v>
      </c>
    </row>
    <row r="10480">
      <c r="A10480" s="1" t="s">
        <v>10267</v>
      </c>
      <c r="B10480" s="2" t="str">
        <f>IFERROR(__xludf.DUMMYFUNCTION("GOOGLETRANSLATE(A10480,""en"",""hi"")"),"श्रृंखला से दृश्य कलाकार")</f>
        <v>श्रृंखला से दृश्य कलाकार</v>
      </c>
    </row>
    <row r="10481">
      <c r="A10481" s="1" t="s">
        <v>8590</v>
      </c>
      <c r="B10481" s="2" t="str">
        <f>IFERROR(__xludf.DUMMYFUNCTION("GOOGLETRANSLATE(A10481,""en"",""hi"")"),"हार्ड रॉक कलाकार लाइव प्रदर्शन करता है।")</f>
        <v>हार्ड रॉक कलाकार लाइव प्रदर्शन करता है।</v>
      </c>
    </row>
    <row r="10482">
      <c r="A10482" s="1" t="s">
        <v>10268</v>
      </c>
      <c r="B10482" s="2" t="str">
        <f>IFERROR(__xludf.DUMMYFUNCTION("GOOGLETRANSLATE(A10482,""en"",""hi"")"),"हरे रंग की पृष्ठभूमि पर हाथ से खींचे गए सफेद दिलों के साथ कोमल निर्बाध पैटर्न।")</f>
        <v>हरे रंग की पृष्ठभूमि पर हाथ से खींचे गए सफेद दिलों के साथ कोमल निर्बाध पैटर्न।</v>
      </c>
    </row>
    <row r="10483">
      <c r="A10483" s="1" t="s">
        <v>10269</v>
      </c>
      <c r="B10483" s="2" t="str">
        <f>IFERROR(__xludf.DUMMYFUNCTION("GOOGLETRANSLATE(A10483,""en"",""hi"")"),"विश्व प्रीमियर में ऑटोमोबाइल मॉडल")</f>
        <v>विश्व प्रीमियर में ऑटोमोबाइल मॉडल</v>
      </c>
    </row>
    <row r="10484">
      <c r="A10484" s="1" t="s">
        <v>10270</v>
      </c>
      <c r="B10484" s="2" t="str">
        <f>IFERROR(__xludf.DUMMYFUNCTION("GOOGLETRANSLATE(A10484,""en"",""hi"")"),"व्यक्ति, समुद्र तट पर सूर्यास्त")</f>
        <v>व्यक्ति, समुद्र तट पर सूर्यास्त</v>
      </c>
    </row>
    <row r="10485">
      <c r="A10485" s="1" t="s">
        <v>10271</v>
      </c>
      <c r="B10485" s="2" t="str">
        <f>IFERROR(__xludf.DUMMYFUNCTION("GOOGLETRANSLATE(A10485,""en"",""hi"")"),"तेजी से बहती नदी द्वीप पर सर्दियों के दौरान बर्फ में बदल रही है")</f>
        <v>तेजी से बहती नदी द्वीप पर सर्दियों के दौरान बर्फ में बदल रही है</v>
      </c>
    </row>
    <row r="10486">
      <c r="A10486" s="1" t="s">
        <v>10272</v>
      </c>
      <c r="B10486" s="2" t="str">
        <f>IFERROR(__xludf.DUMMYFUNCTION("GOOGLETRANSLATE(A10486,""en"",""hi"")"),"एक निजी घर के धुएं की चिमनी से।")</f>
        <v>एक निजी घर के धुएं की चिमनी से।</v>
      </c>
    </row>
    <row r="10487">
      <c r="A10487" s="1" t="s">
        <v>10273</v>
      </c>
      <c r="B10487" s="2" t="str">
        <f>IFERROR(__xludf.DUMMYFUNCTION("GOOGLETRANSLATE(A10487,""en"",""hi"")"),"दुनिया में सबसे प्रतिष्ठित इमारतें")</f>
        <v>दुनिया में सबसे प्रतिष्ठित इमारतें</v>
      </c>
    </row>
    <row r="10488">
      <c r="A10488" s="1" t="s">
        <v>10274</v>
      </c>
      <c r="B10488" s="2" t="str">
        <f>IFERROR(__xludf.DUMMYFUNCTION("GOOGLETRANSLATE(A10488,""en"",""hi"")"),"एक पिकनिक टेबल एक सफेद gazebo के बगल में बैठता है")</f>
        <v>एक पिकनिक टेबल एक सफेद gazebo के बगल में बैठता है</v>
      </c>
    </row>
    <row r="10489">
      <c r="A10489" s="1" t="s">
        <v>10275</v>
      </c>
      <c r="B10489" s="2" t="str">
        <f>IFERROR(__xludf.DUMMYFUNCTION("GOOGLETRANSLATE(A10489,""en"",""hi"")"),"एक व्यापार चांदी - चढ़ाया और उद्योग कवर किया")</f>
        <v>एक व्यापार चांदी - चढ़ाया और उद्योग कवर किया</v>
      </c>
    </row>
    <row r="10490">
      <c r="A10490" s="1" t="s">
        <v>10276</v>
      </c>
      <c r="B10490" s="2" t="str">
        <f>IFERROR(__xludf.DUMMYFUNCTION("GOOGLETRANSLATE(A10490,""en"",""hi"")"),"अपने बड़े लाल ईंट टॉवर के साथ चर्च।")</f>
        <v>अपने बड़े लाल ईंट टॉवर के साथ चर्च।</v>
      </c>
    </row>
    <row r="10491">
      <c r="A10491" s="1" t="s">
        <v>10277</v>
      </c>
      <c r="B10491" s="2" t="str">
        <f>IFERROR(__xludf.DUMMYFUNCTION("GOOGLETRANSLATE(A10491,""en"",""hi"")"),"एथलीट और फुटबॉल खिलाड़ी खेल के बाद ट्रॉफी के साथ मनाएं")</f>
        <v>एथलीट और फुटबॉल खिलाड़ी खेल के बाद ट्रॉफी के साथ मनाएं</v>
      </c>
    </row>
    <row r="10492">
      <c r="A10492" s="1" t="s">
        <v>10278</v>
      </c>
      <c r="B10492" s="2" t="str">
        <f>IFERROR(__xludf.DUMMYFUNCTION("GOOGLETRANSLATE(A10492,""en"",""hi"")"),"दुर्लभ फूल देखने वाले लोग")</f>
        <v>दुर्लभ फूल देखने वाले लोग</v>
      </c>
    </row>
    <row r="10493">
      <c r="A10493" s="1" t="s">
        <v>10279</v>
      </c>
      <c r="B10493" s="2" t="str">
        <f>IFERROR(__xludf.DUMMYFUNCTION("GOOGLETRANSLATE(A10493,""en"",""hi"")"),"पूर्ण-ऊंचाई दृश्य में दक्षिणपूर्व से देखें")</f>
        <v>पूर्ण-ऊंचाई दृश्य में दक्षिणपूर्व से देखें</v>
      </c>
    </row>
    <row r="10494">
      <c r="A10494" s="1" t="s">
        <v>10280</v>
      </c>
      <c r="B10494" s="2" t="str">
        <f>IFERROR(__xludf.DUMMYFUNCTION("GOOGLETRANSLATE(A10494,""en"",""hi"")"),"यहां राजनेता आज एक भाषण देने की खुशी है।")</f>
        <v>यहां राजनेता आज एक भाषण देने की खुशी है।</v>
      </c>
    </row>
    <row r="10495">
      <c r="A10495" s="1" t="s">
        <v>10281</v>
      </c>
      <c r="B10495" s="2" t="str">
        <f>IFERROR(__xludf.DUMMYFUNCTION("GOOGLETRANSLATE(A10495,""en"",""hi"")"),"यातायात में ट्रकों और कारों का एक करीबी दृश्य")</f>
        <v>यातायात में ट्रकों और कारों का एक करीबी दृश्य</v>
      </c>
    </row>
    <row r="10496">
      <c r="A10496" s="1" t="s">
        <v>10282</v>
      </c>
      <c r="B10496" s="2" t="str">
        <f>IFERROR(__xludf.DUMMYFUNCTION("GOOGLETRANSLATE(A10496,""en"",""hi"")"),"रात के आकाश में लाल, हरे और सुनहरे रंग के आतिशबाजी के स्टेटिक मध्यम लंबे कम कोण शॉट")</f>
        <v>रात के आकाश में लाल, हरे और सुनहरे रंग के आतिशबाजी के स्टेटिक मध्यम लंबे कम कोण शॉट</v>
      </c>
    </row>
    <row r="10497">
      <c r="A10497" s="1" t="s">
        <v>10283</v>
      </c>
      <c r="B10497" s="2" t="str">
        <f>IFERROR(__xludf.DUMMYFUNCTION("GOOGLETRANSLATE(A10497,""en"",""hi"")"),"जलमार्ग पर जैविक प्रजाति")</f>
        <v>जलमार्ग पर जैविक प्रजाति</v>
      </c>
    </row>
    <row r="10498">
      <c r="A10498" s="1" t="s">
        <v>10284</v>
      </c>
      <c r="B10498" s="2" t="str">
        <f>IFERROR(__xludf.DUMMYFUNCTION("GOOGLETRANSLATE(A10498,""en"",""hi"")"),"सुंदर पेस्टल वेडिंग कपड़े जो आपको एक राजकुमारी की तरह लग रहे हैं")</f>
        <v>सुंदर पेस्टल वेडिंग कपड़े जो आपको एक राजकुमारी की तरह लग रहे हैं</v>
      </c>
    </row>
    <row r="10499">
      <c r="A10499" s="1" t="s">
        <v>10285</v>
      </c>
      <c r="B10499" s="2" t="str">
        <f>IFERROR(__xludf.DUMMYFUNCTION("GOOGLETRANSLATE(A10499,""en"",""hi"")"),"चरम गोताखोर: नाव पर")</f>
        <v>चरम गोताखोर: नाव पर</v>
      </c>
    </row>
    <row r="10500">
      <c r="A10500" s="1" t="s">
        <v>10286</v>
      </c>
      <c r="B10500" s="2" t="str">
        <f>IFERROR(__xludf.DUMMYFUNCTION("GOOGLETRANSLATE(A10500,""en"",""hi"")"),"डिश क्लोज में एक डेसर्ट")</f>
        <v>डिश क्लोज में एक डेसर्ट</v>
      </c>
    </row>
    <row r="10501">
      <c r="A10501" s="1" t="s">
        <v>10287</v>
      </c>
      <c r="B10501" s="2" t="str">
        <f>IFERROR(__xludf.DUMMYFUNCTION("GOOGLETRANSLATE(A10501,""en"",""hi"")"),"परिसर में व्यक्ति का मंदिर।")</f>
        <v>परिसर में व्यक्ति का मंदिर।</v>
      </c>
    </row>
    <row r="10502">
      <c r="A10502" s="1" t="s">
        <v>10288</v>
      </c>
      <c r="B10502" s="2" t="str">
        <f>IFERROR(__xludf.DUMMYFUNCTION("GOOGLETRANSLATE(A10502,""en"",""hi"")"),"नक्शा जो दिखाता है कि किस डिग्री को देश के कानून व्यंजन और अच्छी तरह से लागू किया गया है, और यदि कानून सरकार के लिए उच्च प्राथमिकता हैं।")</f>
        <v>नक्शा जो दिखाता है कि किस डिग्री को देश के कानून व्यंजन और अच्छी तरह से लागू किया गया है, और यदि कानून सरकार के लिए उच्च प्राथमिकता हैं।</v>
      </c>
    </row>
    <row r="10503">
      <c r="A10503" s="1" t="s">
        <v>10289</v>
      </c>
      <c r="B10503" s="2" t="str">
        <f>IFERROR(__xludf.DUMMYFUNCTION("GOOGLETRANSLATE(A10503,""en"",""hi"")"),"ट्रैक पर ट्रैक ... वाइडक्ट मास परिवहन प्रणाली को पार करता है।")</f>
        <v>ट्रैक पर ट्रैक ... वाइडक्ट मास परिवहन प्रणाली को पार करता है।</v>
      </c>
    </row>
    <row r="10504">
      <c r="A10504" s="1" t="s">
        <v>10290</v>
      </c>
      <c r="B10504" s="2" t="str">
        <f>IFERROR(__xludf.DUMMYFUNCTION("GOOGLETRANSLATE(A10504,""en"",""hi"")"),"अंतरिक्ष यान निर्माता ने पिछले साल चंद्रमा में एक रॉकेट को क्रैश किया ताकि विश्लेषण के लिए मलबे को लात मार दिया, पहले अज्ञात रासायनिक जटिलता का खुलासा किया।")</f>
        <v>अंतरिक्ष यान निर्माता ने पिछले साल चंद्रमा में एक रॉकेट को क्रैश किया ताकि विश्लेषण के लिए मलबे को लात मार दिया, पहले अज्ञात रासायनिक जटिलता का खुलासा किया।</v>
      </c>
    </row>
    <row r="10505">
      <c r="A10505" s="1" t="s">
        <v>10291</v>
      </c>
      <c r="B10505" s="2" t="str">
        <f>IFERROR(__xludf.DUMMYFUNCTION("GOOGLETRANSLATE(A10505,""en"",""hi"")"),"एक खेल के दौरान आइस हॉकी टीम के खिलाफ स्पोर्ट्स टीम स्केट्स के आइस हॉकी डिफेंसमैन")</f>
        <v>एक खेल के दौरान आइस हॉकी टीम के खिलाफ स्पोर्ट्स टीम स्केट्स के आइस हॉकी डिफेंसमैन</v>
      </c>
    </row>
    <row r="10506">
      <c r="A10506" s="1" t="s">
        <v>10292</v>
      </c>
      <c r="B10506" s="2" t="str">
        <f>IFERROR(__xludf.DUMMYFUNCTION("GOOGLETRANSLATE(A10506,""en"",""hi"")"),"मोटरसाइकिल रेसर और व्यवसाय रेस के लिए व्यवसाय द्वारा स्थापित अनिवार्य पिट स्टॉप प्रदर्शन करते हैं।")</f>
        <v>मोटरसाइकिल रेसर और व्यवसाय रेस के लिए व्यवसाय द्वारा स्थापित अनिवार्य पिट स्टॉप प्रदर्शन करते हैं।</v>
      </c>
    </row>
    <row r="10507">
      <c r="A10507" s="1" t="s">
        <v>10293</v>
      </c>
      <c r="B10507" s="2" t="str">
        <f>IFERROR(__xludf.DUMMYFUNCTION("GOOGLETRANSLATE(A10507,""en"",""hi"")"),"एक प्रकाश पृष्ठभूमि पर फूल पैटर्न")</f>
        <v>एक प्रकाश पृष्ठभूमि पर फूल पैटर्न</v>
      </c>
    </row>
    <row r="10508">
      <c r="A10508" s="1" t="s">
        <v>10294</v>
      </c>
      <c r="B10508" s="2" t="str">
        <f>IFERROR(__xludf.DUMMYFUNCTION("GOOGLETRANSLATE(A10508,""en"",""hi"")"),"सफेद दीवारों, मध्यम दृढ़ लकड़ी के फर्श और कोई फायरप्लेस के साथ एक बड़ी समकालीन खुली योजना भोजन का फोटो।")</f>
        <v>सफेद दीवारों, मध्यम दृढ़ लकड़ी के फर्श और कोई फायरप्लेस के साथ एक बड़ी समकालीन खुली योजना भोजन का फोटो।</v>
      </c>
    </row>
    <row r="10509">
      <c r="A10509" s="1" t="s">
        <v>10295</v>
      </c>
      <c r="B10509" s="2" t="str">
        <f>IFERROR(__xludf.DUMMYFUNCTION("GOOGLETRANSLATE(A10509,""en"",""hi"")"),"लाल पृष्ठभूमि पर अक्षम चिह्न।")</f>
        <v>लाल पृष्ठभूमि पर अक्षम चिह्न।</v>
      </c>
    </row>
    <row r="10510">
      <c r="A10510" s="1" t="s">
        <v>10296</v>
      </c>
      <c r="B10510" s="2" t="str">
        <f>IFERROR(__xludf.DUMMYFUNCTION("GOOGLETRANSLATE(A10510,""en"",""hi"")"),"रात में सुंदर आतिशबाजी के साथ ग्रीटिंग कार्ड।")</f>
        <v>रात में सुंदर आतिशबाजी के साथ ग्रीटिंग कार्ड।</v>
      </c>
    </row>
    <row r="10511">
      <c r="A10511" s="1" t="s">
        <v>10297</v>
      </c>
      <c r="B10511" s="2" t="str">
        <f>IFERROR(__xludf.DUMMYFUNCTION("GOOGLETRANSLATE(A10511,""en"",""hi"")"),"नेट में सॉकर बॉल एक लक्ष्य को दर्शाता है")</f>
        <v>नेट में सॉकर बॉल एक लक्ष्य को दर्शाता है</v>
      </c>
    </row>
    <row r="10512">
      <c r="A10512" s="1" t="s">
        <v>10298</v>
      </c>
      <c r="B10512" s="2" t="str">
        <f>IFERROR(__xludf.DUMMYFUNCTION("GOOGLETRANSLATE(A10512,""en"",""hi"")"),"अपने व्यक्ति पर कहीं भी हीरे के लायक हैं।")</f>
        <v>अपने व्यक्ति पर कहीं भी हीरे के लायक हैं।</v>
      </c>
    </row>
    <row r="10513">
      <c r="A10513" s="1" t="s">
        <v>10299</v>
      </c>
      <c r="B10513" s="2" t="str">
        <f>IFERROR(__xludf.DUMMYFUNCTION("GOOGLETRANSLATE(A10513,""en"",""hi"")"),"फुटबॉल खिलाड़ी, उसके एक काम के साथ।")</f>
        <v>फुटबॉल खिलाड़ी, उसके एक काम के साथ।</v>
      </c>
    </row>
    <row r="10514">
      <c r="A10514" s="1" t="s">
        <v>10300</v>
      </c>
      <c r="B10514" s="2" t="str">
        <f>IFERROR(__xludf.DUMMYFUNCTION("GOOGLETRANSLATE(A10514,""en"",""hi"")"),"युद्ध स्मारक एक सैनिक का कांस्य चित्र आर्म को आगे बढ़ाता है")</f>
        <v>युद्ध स्मारक एक सैनिक का कांस्य चित्र आर्म को आगे बढ़ाता है</v>
      </c>
    </row>
    <row r="10515">
      <c r="A10515" s="1" t="s">
        <v>10301</v>
      </c>
      <c r="B10515" s="2" t="str">
        <f>IFERROR(__xludf.DUMMYFUNCTION("GOOGLETRANSLATE(A10515,""en"",""hi"")"),"सॉकर प्लेयर मैच के दौरान गेंद के साथ चलता है।")</f>
        <v>सॉकर प्लेयर मैच के दौरान गेंद के साथ चलता है।</v>
      </c>
    </row>
    <row r="10516">
      <c r="A10516" s="1" t="s">
        <v>10302</v>
      </c>
      <c r="B10516" s="2" t="str">
        <f>IFERROR(__xludf.DUMMYFUNCTION("GOOGLETRANSLATE(A10516,""en"",""hi"")"),"एक ट्रेन शब्द।")</f>
        <v>एक ट्रेन शब्द।</v>
      </c>
    </row>
    <row r="10517">
      <c r="A10517" s="1" t="s">
        <v>10303</v>
      </c>
      <c r="B10517" s="2" t="str">
        <f>IFERROR(__xludf.DUMMYFUNCTION("GOOGLETRANSLATE(A10517,""en"",""hi"")"),"बेंच पर खिलाड़ियों को हमेशा आने और प्रभाव बनाने के लिए तैयार होने की आवश्यकता होती है।")</f>
        <v>बेंच पर खिलाड़ियों को हमेशा आने और प्रभाव बनाने के लिए तैयार होने की आवश्यकता होती है।</v>
      </c>
    </row>
    <row r="10518">
      <c r="A10518" s="1" t="s">
        <v>10304</v>
      </c>
      <c r="B10518" s="2" t="str">
        <f>IFERROR(__xludf.DUMMYFUNCTION("GOOGLETRANSLATE(A10518,""en"",""hi"")"),"कॉसमॉस के पार उत्तरी रोशनी")</f>
        <v>कॉसमॉस के पार उत्तरी रोशनी</v>
      </c>
    </row>
    <row r="10519">
      <c r="A10519" s="1" t="s">
        <v>10305</v>
      </c>
      <c r="B10519" s="2" t="str">
        <f>IFERROR(__xludf.DUMMYFUNCTION("GOOGLETRANSLATE(A10519,""en"",""hi"")"),"हाथ से सर्दियों की छुट्टी पुष्पांजलि।")</f>
        <v>हाथ से सर्दियों की छुट्टी पुष्पांजलि।</v>
      </c>
    </row>
    <row r="10520">
      <c r="A10520" s="1" t="s">
        <v>10306</v>
      </c>
      <c r="B10520" s="2" t="str">
        <f>IFERROR(__xludf.DUMMYFUNCTION("GOOGLETRANSLATE(A10520,""en"",""hi"")"),"एक धूप दिन पर कुछ रेत के साथ एक लकड़ी के भूरे रंग के पार्क बेंच का फ्रंट व्यू")</f>
        <v>एक धूप दिन पर कुछ रेत के साथ एक लकड़ी के भूरे रंग के पार्क बेंच का फ्रंट व्यू</v>
      </c>
    </row>
    <row r="10521">
      <c r="A10521" s="1" t="s">
        <v>10307</v>
      </c>
      <c r="B10521" s="2" t="str">
        <f>IFERROR(__xludf.DUMMYFUNCTION("GOOGLETRANSLATE(A10521,""en"",""hi"")"),"एक शहर में लड़कियों बास्केटबॉल खेल से छवियां।")</f>
        <v>एक शहर में लड़कियों बास्केटबॉल खेल से छवियां।</v>
      </c>
    </row>
    <row r="10522">
      <c r="A10522" s="1" t="s">
        <v>10308</v>
      </c>
      <c r="B10522" s="2" t="str">
        <f>IFERROR(__xludf.DUMMYFUNCTION("GOOGLETRANSLATE(A10522,""en"",""hi"")"),"उपन्यासकार की कब्र पर")</f>
        <v>उपन्यासकार की कब्र पर</v>
      </c>
    </row>
    <row r="10523">
      <c r="A10523" s="1" t="s">
        <v>10309</v>
      </c>
      <c r="B10523" s="2" t="str">
        <f>IFERROR(__xludf.DUMMYFUNCTION("GOOGLETRANSLATE(A10523,""en"",""hi"")"),"एक पतन शादी के लिए कपड़े पहनने के लिए")</f>
        <v>एक पतन शादी के लिए कपड़े पहनने के लिए</v>
      </c>
    </row>
    <row r="10524">
      <c r="A10524" s="1" t="s">
        <v>10310</v>
      </c>
      <c r="B10524" s="2" t="str">
        <f>IFERROR(__xludf.DUMMYFUNCTION("GOOGLETRANSLATE(A10524,""en"",""hi"")"),"टॉवर दुनिया में सबसे प्रसिद्ध स्मारक है")</f>
        <v>टॉवर दुनिया में सबसे प्रसिद्ध स्मारक है</v>
      </c>
    </row>
    <row r="10525">
      <c r="A10525" s="1" t="s">
        <v>10311</v>
      </c>
      <c r="B10525" s="2" t="str">
        <f>IFERROR(__xludf.DUMMYFUNCTION("GOOGLETRANSLATE(A10525,""en"",""hi"")"),"चित्रकारी, 18 वीं शताब्दी से आंकड़ों के साथ हलचल")</f>
        <v>चित्रकारी, 18 वीं शताब्दी से आंकड़ों के साथ हलचल</v>
      </c>
    </row>
    <row r="10526">
      <c r="A10526" s="1" t="s">
        <v>10312</v>
      </c>
      <c r="B10526" s="2" t="str">
        <f>IFERROR(__xludf.DUMMYFUNCTION("GOOGLETRANSLATE(A10526,""en"",""hi"")"),"एक धातु पाइप के चारों ओर उगाया पेड़।")</f>
        <v>एक धातु पाइप के चारों ओर उगाया पेड़।</v>
      </c>
    </row>
    <row r="10527">
      <c r="A10527" s="1" t="s">
        <v>10313</v>
      </c>
      <c r="B10527" s="2" t="str">
        <f>IFERROR(__xludf.DUMMYFUNCTION("GOOGLETRANSLATE(A10527,""en"",""hi"")"),"पूजा का स्थान स्थित है, और आंशिक रूप से पुरानी संघीय अदालत की इमारत में स्थित है; इसका सभागार 7,500 बैठता है")</f>
        <v>पूजा का स्थान स्थित है, और आंशिक रूप से पुरानी संघीय अदालत की इमारत में स्थित है; इसका सभागार 7,500 बैठता है</v>
      </c>
    </row>
    <row r="10528">
      <c r="A10528" s="1" t="s">
        <v>10314</v>
      </c>
      <c r="B10528" s="2" t="str">
        <f>IFERROR(__xludf.DUMMYFUNCTION("GOOGLETRANSLATE(A10528,""en"",""hi"")"),"उपेक्षित: घोड़ों में से एक")</f>
        <v>उपेक्षित: घोड़ों में से एक</v>
      </c>
    </row>
    <row r="10529">
      <c r="A10529" s="1" t="s">
        <v>10315</v>
      </c>
      <c r="B10529" s="2" t="str">
        <f>IFERROR(__xludf.DUMMYFUNCTION("GOOGLETRANSLATE(A10529,""en"",""hi"")"),"सड़क के संकेत एक सफेद पृष्ठभूमि पर सेट।")</f>
        <v>सड़क के संकेत एक सफेद पृष्ठभूमि पर सेट।</v>
      </c>
    </row>
    <row r="10530">
      <c r="A10530" s="1" t="s">
        <v>10316</v>
      </c>
      <c r="B10530" s="2" t="str">
        <f>IFERROR(__xludf.DUMMYFUNCTION("GOOGLETRANSLATE(A10530,""en"",""hi"")"),"जैसा कि रात जमीन पर पड़ती है, यह फिर से सोने का समय है")</f>
        <v>जैसा कि रात जमीन पर पड़ती है, यह फिर से सोने का समय है</v>
      </c>
    </row>
    <row r="10531">
      <c r="A10531" s="1" t="s">
        <v>10317</v>
      </c>
      <c r="B10531" s="2" t="str">
        <f>IFERROR(__xludf.DUMMYFUNCTION("GOOGLETRANSLATE(A10531,""en"",""hi"")"),"गर्मी की छुट्टियां एक कैंपसाइट पर लक्जरी नई स्थिर कारवां, रात में")</f>
        <v>गर्मी की छुट्टियां एक कैंपसाइट पर लक्जरी नई स्थिर कारवां, रात में</v>
      </c>
    </row>
    <row r="10532">
      <c r="A10532" s="1" t="s">
        <v>10318</v>
      </c>
      <c r="B10532" s="2" t="str">
        <f>IFERROR(__xludf.DUMMYFUNCTION("GOOGLETRANSLATE(A10532,""en"",""hi"")"),"संगीत कलाकार पुरस्कारों में मंच पर बोलता है")</f>
        <v>संगीत कलाकार पुरस्कारों में मंच पर बोलता है</v>
      </c>
    </row>
    <row r="10533">
      <c r="A10533" s="1" t="s">
        <v>10319</v>
      </c>
      <c r="B10533" s="2" t="str">
        <f>IFERROR(__xludf.DUMMYFUNCTION("GOOGLETRANSLATE(A10533,""en"",""hi"")"),"दुनिया में सबसे अधिक उपलब्ध पर्यटक आकर्षण")</f>
        <v>दुनिया में सबसे अधिक उपलब्ध पर्यटक आकर्षण</v>
      </c>
    </row>
    <row r="10534">
      <c r="A10534" s="1" t="s">
        <v>10320</v>
      </c>
      <c r="B10534" s="2" t="str">
        <f>IFERROR(__xludf.DUMMYFUNCTION("GOOGLETRANSLATE(A10534,""en"",""hi"")"),"ऑटोमोबाइल मॉडल बनाम ऑटोमोबाइल मॉडल के बीच इस तुलना को देखें!")</f>
        <v>ऑटोमोबाइल मॉडल बनाम ऑटोमोबाइल मॉडल के बीच इस तुलना को देखें!</v>
      </c>
    </row>
    <row r="10535">
      <c r="A10535" s="1" t="s">
        <v>10321</v>
      </c>
      <c r="B10535" s="2" t="str">
        <f>IFERROR(__xludf.DUMMYFUNCTION("GOOGLETRANSLATE(A10535,""en"",""hi"")"),"आपका दिल पृथ्वी पर सबसे नरम स्थान है ...")</f>
        <v>आपका दिल पृथ्वी पर सबसे नरम स्थान है ...</v>
      </c>
    </row>
    <row r="10536">
      <c r="A10536" s="1" t="s">
        <v>10322</v>
      </c>
      <c r="B10536" s="2" t="str">
        <f>IFERROR(__xludf.DUMMYFUNCTION("GOOGLETRANSLATE(A10536,""en"",""hi"")"),"कई मछलियों और जलीय सेटिंग्स में से एक")</f>
        <v>कई मछलियों और जलीय सेटिंग्स में से एक</v>
      </c>
    </row>
    <row r="10537">
      <c r="A10537" s="1" t="s">
        <v>10323</v>
      </c>
      <c r="B10537" s="2" t="str">
        <f>IFERROR(__xludf.DUMMYFUNCTION("GOOGLETRANSLATE(A10537,""en"",""hi"")"),"दूसरी मंजिल पर बिक्री के लिए सुपर अपार्टमेंट")</f>
        <v>दूसरी मंजिल पर बिक्री के लिए सुपर अपार्टमेंट</v>
      </c>
    </row>
    <row r="10538">
      <c r="A10538" s="1" t="s">
        <v>10324</v>
      </c>
      <c r="B10538" s="2" t="str">
        <f>IFERROR(__xludf.DUMMYFUNCTION("GOOGLETRANSLATE(A10538,""en"",""hi"")"),"सूखे घास में एक पहाड़ी पर ज़ेबरा")</f>
        <v>सूखे घास में एक पहाड़ी पर ज़ेबरा</v>
      </c>
    </row>
    <row r="10539">
      <c r="A10539" s="1" t="s">
        <v>10325</v>
      </c>
      <c r="B10539" s="2" t="str">
        <f>IFERROR(__xludf.DUMMYFUNCTION("GOOGLETRANSLATE(A10539,""en"",""hi"")"),"रात भर सैंपल")</f>
        <v>रात भर सैंपल</v>
      </c>
    </row>
    <row r="10540">
      <c r="A10540" s="1" t="s">
        <v>1263</v>
      </c>
      <c r="B10540" s="2" t="str">
        <f>IFERROR(__xludf.DUMMYFUNCTION("GOOGLETRANSLATE(A10540,""en"",""hi"")"),"छवि में हो सकता है: व्यक्ति, घोड़े, घोड़े और आउटडोर पर सवारी करना")</f>
        <v>छवि में हो सकता है: व्यक्ति, घोड़े, घोड़े और आउटडोर पर सवारी करना</v>
      </c>
    </row>
    <row r="10541">
      <c r="A10541" s="1" t="s">
        <v>10326</v>
      </c>
      <c r="B10541" s="2" t="str">
        <f>IFERROR(__xludf.DUMMYFUNCTION("GOOGLETRANSLATE(A10541,""en"",""hi"")"),"दौड़ के दौरान दो मोड़ लेता है।")</f>
        <v>दौड़ के दौरान दो मोड़ लेता है।</v>
      </c>
    </row>
    <row r="10542">
      <c r="A10542" s="1" t="s">
        <v>10327</v>
      </c>
      <c r="B10542" s="2" t="str">
        <f>IFERROR(__xludf.DUMMYFUNCTION("GOOGLETRANSLATE(A10542,""en"",""hi"")"),"सड़क पर कैप्सूल देखा!")</f>
        <v>सड़क पर कैप्सूल देखा!</v>
      </c>
    </row>
    <row r="10543">
      <c r="A10543" s="1" t="s">
        <v>10328</v>
      </c>
      <c r="B10543" s="2" t="str">
        <f>IFERROR(__xludf.DUMMYFUNCTION("GOOGLETRANSLATE(A10543,""en"",""hi"")"),"बगीचे में आग लग गई - सजावटी मूल्य के साथ मोबाइल फायरप्लेस")</f>
        <v>बगीचे में आग लग गई - सजावटी मूल्य के साथ मोबाइल फायरप्लेस</v>
      </c>
    </row>
    <row r="10544">
      <c r="A10544" s="1" t="s">
        <v>10329</v>
      </c>
      <c r="B10544" s="2" t="str">
        <f>IFERROR(__xludf.DUMMYFUNCTION("GOOGLETRANSLATE(A10544,""en"",""hi"")"),"नई टीम बस को आधिकारिक प्रस्तुति के दौरान सौंप दिया गया है।")</f>
        <v>नई टीम बस को आधिकारिक प्रस्तुति के दौरान सौंप दिया गया है।</v>
      </c>
    </row>
    <row r="10545">
      <c r="A10545" s="1" t="s">
        <v>10330</v>
      </c>
      <c r="B10545" s="2" t="str">
        <f>IFERROR(__xludf.DUMMYFUNCTION("GOOGLETRANSLATE(A10545,""en"",""hi"")"),"इस तरह की एक कॉम्फी कुर्सी आपके मेहमानों को बताती है कि आप कैसे आराम करें, जबकि जंगली पैटर्न वाले तकिया का कहना है कि आप एक पार्टी फेंकने के बारे में जानते हैं!")</f>
        <v>इस तरह की एक कॉम्फी कुर्सी आपके मेहमानों को बताती है कि आप कैसे आराम करें, जबकि जंगली पैटर्न वाले तकिया का कहना है कि आप एक पार्टी फेंकने के बारे में जानते हैं!</v>
      </c>
    </row>
    <row r="10546">
      <c r="A10546" s="1" t="s">
        <v>10331</v>
      </c>
      <c r="B10546" s="2" t="str">
        <f>IFERROR(__xludf.DUMMYFUNCTION("GOOGLETRANSLATE(A10546,""en"",""hi"")"),"यह अब डरावना है, लेकिन आखिरकार, सबकुछ जगह में गिर जाएगा।")</f>
        <v>यह अब डरावना है, लेकिन आखिरकार, सबकुछ जगह में गिर जाएगा।</v>
      </c>
    </row>
    <row r="10547">
      <c r="A10547" s="1" t="s">
        <v>10332</v>
      </c>
      <c r="B10547" s="2" t="str">
        <f>IFERROR(__xludf.DUMMYFUNCTION("GOOGLETRANSLATE(A10547,""en"",""hi"")"),"अपने लड़के के साथ एक बाड़ पर बैठा आदमी")</f>
        <v>अपने लड़के के साथ एक बाड़ पर बैठा आदमी</v>
      </c>
    </row>
    <row r="10548">
      <c r="A10548" s="1" t="s">
        <v>10333</v>
      </c>
      <c r="B10548" s="2" t="str">
        <f>IFERROR(__xludf.DUMMYFUNCTION("GOOGLETRANSLATE(A10548,""en"",""hi"")"),"प्राकृतिक, पूरे खाद्य पदार्थों और उपचार के बारे में एक ब्लॉग एक-कुछ युवा पेशेवर द्वारा लिखित दुनिया में अपना रास्ता बनाने के लिए।")</f>
        <v>प्राकृतिक, पूरे खाद्य पदार्थों और उपचार के बारे में एक ब्लॉग एक-कुछ युवा पेशेवर द्वारा लिखित दुनिया में अपना रास्ता बनाने के लिए।</v>
      </c>
    </row>
    <row r="10549">
      <c r="A10549" s="1" t="s">
        <v>10334</v>
      </c>
      <c r="B10549" s="2" t="str">
        <f>IFERROR(__xludf.DUMMYFUNCTION("GOOGLETRANSLATE(A10549,""en"",""hi"")"),"थैंक्सगिविंग पर खुलने के सामने बे द्वारा छुट्टी।")</f>
        <v>थैंक्सगिविंग पर खुलने के सामने बे द्वारा छुट्टी।</v>
      </c>
    </row>
    <row r="10550">
      <c r="A10550" s="1" t="s">
        <v>10335</v>
      </c>
      <c r="B10550" s="2" t="str">
        <f>IFERROR(__xludf.DUMMYFUNCTION("GOOGLETRANSLATE(A10550,""en"",""hi"")"),"टूर बोट आगंतुकों को व्यक्ति से मुंह की छोटी यात्रा पर ले जाता है")</f>
        <v>टूर बोट आगंतुकों को व्यक्ति से मुंह की छोटी यात्रा पर ले जाता है</v>
      </c>
    </row>
    <row r="10551">
      <c r="A10551" s="1" t="s">
        <v>10336</v>
      </c>
      <c r="B10551" s="2" t="str">
        <f>IFERROR(__xludf.DUMMYFUNCTION("GOOGLETRANSLATE(A10551,""en"",""hi"")"),"ट्रेल पर हमारा समूह")</f>
        <v>ट्रेल पर हमारा समूह</v>
      </c>
    </row>
    <row r="10552">
      <c r="A10552" s="1" t="s">
        <v>10337</v>
      </c>
      <c r="B10552" s="2" t="str">
        <f>IFERROR(__xludf.DUMMYFUNCTION("GOOGLETRANSLATE(A10552,""en"",""hi"")"),"ऑटोमोबाइल मॉडल: जो सबसे अच्छा है?")</f>
        <v>ऑटोमोबाइल मॉडल: जो सबसे अच्छा है?</v>
      </c>
    </row>
    <row r="10553">
      <c r="A10553" s="1" t="s">
        <v>10338</v>
      </c>
      <c r="B10553" s="2" t="str">
        <f>IFERROR(__xludf.DUMMYFUNCTION("GOOGLETRANSLATE(A10553,""en"",""hi"")"),"त्वचा के नीचे मोटर वाहन उद्योग व्यापार")</f>
        <v>त्वचा के नीचे मोटर वाहन उद्योग व्यापार</v>
      </c>
    </row>
    <row r="10554">
      <c r="A10554" s="1" t="s">
        <v>10339</v>
      </c>
      <c r="B10554" s="2" t="str">
        <f>IFERROR(__xludf.DUMMYFUNCTION("GOOGLETRANSLATE(A10554,""en"",""hi"")"),"यह एक वास्तुशिल्प आश्चर्य है जो इस शहर को सबसे बड़े पर्यटक आकर्षणों में से एक के रूप में रखता है।")</f>
        <v>यह एक वास्तुशिल्प आश्चर्य है जो इस शहर को सबसे बड़े पर्यटक आकर्षणों में से एक के रूप में रखता है।</v>
      </c>
    </row>
    <row r="10555">
      <c r="A10555" s="1" t="s">
        <v>10340</v>
      </c>
      <c r="B10555" s="2" t="str">
        <f>IFERROR(__xludf.DUMMYFUNCTION("GOOGLETRANSLATE(A10555,""en"",""hi"")"),"देश की भूमि पर जाएं!")</f>
        <v>देश की भूमि पर जाएं!</v>
      </c>
    </row>
    <row r="10556">
      <c r="A10556" s="1" t="s">
        <v>10341</v>
      </c>
      <c r="B10556" s="2" t="str">
        <f>IFERROR(__xludf.DUMMYFUNCTION("GOOGLETRANSLATE(A10556,""en"",""hi"")"),"स्कोरबोर्ड मैच के दौरान कहानी बताता है")</f>
        <v>स्कोरबोर्ड मैच के दौरान कहानी बताता है</v>
      </c>
    </row>
    <row r="10557">
      <c r="A10557" s="1" t="s">
        <v>10342</v>
      </c>
      <c r="B10557" s="2" t="str">
        <f>IFERROR(__xludf.DUMMYFUNCTION("GOOGLETRANSLATE(A10557,""en"",""hi"")"),"पॉप कलाकार फैशन वीक के दौरान शो में भाग लेता है")</f>
        <v>पॉप कलाकार फैशन वीक के दौरान शो में भाग लेता है</v>
      </c>
    </row>
    <row r="10558">
      <c r="A10558" s="1" t="s">
        <v>10343</v>
      </c>
      <c r="B10558" s="2" t="str">
        <f>IFERROR(__xludf.DUMMYFUNCTION("GOOGLETRANSLATE(A10558,""en"",""hi"")"),"सफेद पर सफेद कंबल के साथ एक आराध्य बच्चे का चित्रण प्रकाश की ओर बढ़ रहा है, सफेद पर अलग")</f>
        <v>सफेद पर सफेद कंबल के साथ एक आराध्य बच्चे का चित्रण प्रकाश की ओर बढ़ रहा है, सफेद पर अलग</v>
      </c>
    </row>
    <row r="10559">
      <c r="A10559" s="1" t="s">
        <v>10344</v>
      </c>
      <c r="B10559" s="2" t="str">
        <f>IFERROR(__xludf.DUMMYFUNCTION("GOOGLETRANSLATE(A10559,""en"",""hi"")"),"एक अंतहीन सुंदर लाल पुष्प प्रिंट पोशाक।")</f>
        <v>एक अंतहीन सुंदर लाल पुष्प प्रिंट पोशाक।</v>
      </c>
    </row>
    <row r="10560">
      <c r="A10560" s="1" t="s">
        <v>10345</v>
      </c>
      <c r="B10560" s="2" t="str">
        <f>IFERROR(__xludf.DUMMYFUNCTION("GOOGLETRANSLATE(A10560,""en"",""hi"")"),"क्रेटर झील पर सूरज।")</f>
        <v>क्रेटर झील पर सूरज।</v>
      </c>
    </row>
    <row r="10561">
      <c r="A10561" s="1" t="s">
        <v>10346</v>
      </c>
      <c r="B10561" s="2" t="str">
        <f>IFERROR(__xludf.DUMMYFUNCTION("GOOGLETRANSLATE(A10561,""en"",""hi"")"),"ब्लैक में महिला: एक बहने वाली ट्रेन के साथ एक गॉथिक सरासर फीता ब्लैक गाउन में व्यक्ति को डर गया")</f>
        <v>ब्लैक में महिला: एक बहने वाली ट्रेन के साथ एक गॉथिक सरासर फीता ब्लैक गाउन में व्यक्ति को डर गया</v>
      </c>
    </row>
    <row r="10562">
      <c r="A10562" s="1" t="s">
        <v>10347</v>
      </c>
      <c r="B10562" s="2" t="str">
        <f>IFERROR(__xludf.DUMMYFUNCTION("GOOGLETRANSLATE(A10562,""en"",""hi"")"),"गुणवत्ता बछड़े के साथ बने चमड़े के सामान की नई श्रृंखला")</f>
        <v>गुणवत्ता बछड़े के साथ बने चमड़े के सामान की नई श्रृंखला</v>
      </c>
    </row>
    <row r="10563">
      <c r="A10563" s="1" t="s">
        <v>10348</v>
      </c>
      <c r="B10563" s="2" t="str">
        <f>IFERROR(__xludf.DUMMYFUNCTION("GOOGLETRANSLATE(A10563,""en"",""hi"")"),"गोल्फ कोर्स पर औपनिवेशिक लक्जरी घर")</f>
        <v>गोल्फ कोर्स पर औपनिवेशिक लक्जरी घर</v>
      </c>
    </row>
    <row r="10564">
      <c r="A10564" s="1" t="s">
        <v>10349</v>
      </c>
      <c r="B10564" s="2" t="str">
        <f>IFERROR(__xludf.DUMMYFUNCTION("GOOGLETRANSLATE(A10564,""en"",""hi"")"),"बस द्वारा गर्म पानी तक पहुंचें")</f>
        <v>बस द्वारा गर्म पानी तक पहुंचें</v>
      </c>
    </row>
    <row r="10565">
      <c r="A10565" s="1" t="s">
        <v>1099</v>
      </c>
      <c r="B10565" s="2" t="str">
        <f>IFERROR(__xludf.DUMMYFUNCTION("GOOGLETRANSLATE(A10565,""en"",""hi"")"),"मुख्यालय के बाहर एक लोगो साइन")</f>
        <v>मुख्यालय के बाहर एक लोगो साइन</v>
      </c>
    </row>
    <row r="10566">
      <c r="A10566" s="1" t="s">
        <v>10350</v>
      </c>
      <c r="B10566" s="2" t="str">
        <f>IFERROR(__xludf.DUMMYFUNCTION("GOOGLETRANSLATE(A10566,""en"",""hi"")"),"इलेक्ट्रॉनिक घटकों का सरल सेट।")</f>
        <v>इलेक्ट्रॉनिक घटकों का सरल सेट।</v>
      </c>
    </row>
    <row r="10567">
      <c r="A10567" s="1" t="s">
        <v>10351</v>
      </c>
      <c r="B10567" s="2" t="str">
        <f>IFERROR(__xludf.DUMMYFUNCTION("GOOGLETRANSLATE(A10567,""en"",""hi"")"),"महिला हाथ में दिल के साथ एक खुली लिफाफा रखती है।")</f>
        <v>महिला हाथ में दिल के साथ एक खुली लिफाफा रखती है।</v>
      </c>
    </row>
    <row r="10568">
      <c r="A10568" s="1" t="s">
        <v>10352</v>
      </c>
      <c r="B10568" s="2" t="str">
        <f>IFERROR(__xludf.DUMMYFUNCTION("GOOGLETRANSLATE(A10568,""en"",""hi"")"),"एक नीले फूल पर सफेद तितली")</f>
        <v>एक नीले फूल पर सफेद तितली</v>
      </c>
    </row>
    <row r="10569">
      <c r="A10569" s="1" t="s">
        <v>10353</v>
      </c>
      <c r="B10569" s="2" t="str">
        <f>IFERROR(__xludf.DUMMYFUNCTION("GOOGLETRANSLATE(A10569,""en"",""hi"")"),"पेशे एक दाढ़ी वाले क्रूर आदमी के चेहरे को घूरता है, क्लोज-अप")</f>
        <v>पेशे एक दाढ़ी वाले क्रूर आदमी के चेहरे को घूरता है, क्लोज-अप</v>
      </c>
    </row>
    <row r="10570">
      <c r="A10570" s="1" t="s">
        <v>10354</v>
      </c>
      <c r="B10570" s="2" t="str">
        <f>IFERROR(__xludf.DUMMYFUNCTION("GOOGLETRANSLATE(A10570,""en"",""hi"")"),"कुछ चाल के साथ भीड़ को गर्म करने वाला व्यक्ति।")</f>
        <v>कुछ चाल के साथ भीड़ को गर्म करने वाला व्यक्ति।</v>
      </c>
    </row>
    <row r="10571">
      <c r="A10571" s="1" t="s">
        <v>10355</v>
      </c>
      <c r="B10571" s="2" t="str">
        <f>IFERROR(__xludf.DUMMYFUNCTION("GOOGLETRANSLATE(A10571,""en"",""hi"")"),"खराब चिह्नित निशान का पालन करें")</f>
        <v>खराब चिह्नित निशान का पालन करें</v>
      </c>
    </row>
    <row r="10572">
      <c r="A10572" s="1" t="s">
        <v>10356</v>
      </c>
      <c r="B10572" s="2" t="str">
        <f>IFERROR(__xludf.DUMMYFUNCTION("GOOGLETRANSLATE(A10572,""en"",""hi"")"),"बेसबॉल खिलाड़ी बेसबॉल गेम की तीसरी पारी के दौरान एक एकल मारते हुए अपने बल्ले को तोड़ता है।")</f>
        <v>बेसबॉल खिलाड़ी बेसबॉल गेम की तीसरी पारी के दौरान एक एकल मारते हुए अपने बल्ले को तोड़ता है।</v>
      </c>
    </row>
    <row r="10573">
      <c r="A10573" s="1" t="s">
        <v>10357</v>
      </c>
      <c r="B10573" s="2" t="str">
        <f>IFERROR(__xludf.DUMMYFUNCTION("GOOGLETRANSLATE(A10573,""en"",""hi"")"),"मैं वास्तव में इस शैली की इस शैली से प्यार करता हूं जो चेहरे की विशेषताओं को बनाने के लिए केवल ठोस आकार का उपयोग करता है")</f>
        <v>मैं वास्तव में इस शैली की इस शैली से प्यार करता हूं जो चेहरे की विशेषताओं को बनाने के लिए केवल ठोस आकार का उपयोग करता है</v>
      </c>
    </row>
    <row r="10574">
      <c r="A10574" s="1" t="s">
        <v>4243</v>
      </c>
      <c r="B10574" s="2" t="str">
        <f>IFERROR(__xludf.DUMMYFUNCTION("GOOGLETRANSLATE(A10574,""en"",""hi"")"),"छवि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10575">
      <c r="A10575" s="1" t="s">
        <v>10358</v>
      </c>
      <c r="B10575" s="2" t="str">
        <f>IFERROR(__xludf.DUMMYFUNCTION("GOOGLETRANSLATE(A10575,""en"",""hi"")"),"रात के आसमान में चमकीले रंगीन आतिशबाजी और विभिन्न रंगों का सलाम")</f>
        <v>रात के आसमान में चमकीले रंगीन आतिशबाजी और विभिन्न रंगों का सलाम</v>
      </c>
    </row>
    <row r="10576">
      <c r="A10576" s="1" t="s">
        <v>10359</v>
      </c>
      <c r="B10576" s="2" t="str">
        <f>IFERROR(__xludf.DUMMYFUNCTION("GOOGLETRANSLATE(A10576,""en"",""hi"")"),"दिल जंगली प्राणी हैं, यही कारण है कि हमारी पसलियों पिंजरे हैं।")</f>
        <v>दिल जंगली प्राणी हैं, यही कारण है कि हमारी पसलियों पिंजरे हैं।</v>
      </c>
    </row>
    <row r="10577">
      <c r="A10577" s="1" t="s">
        <v>10360</v>
      </c>
      <c r="B10577" s="2" t="str">
        <f>IFERROR(__xludf.DUMMYFUNCTION("GOOGLETRANSLATE(A10577,""en"",""hi"")"),"यह जहाँ मैं रहता हूं, उससे सड़क के नीचे है।")</f>
        <v>यह जहाँ मैं रहता हूं, उससे सड़क के नीचे है।</v>
      </c>
    </row>
    <row r="10578">
      <c r="A10578" s="1" t="s">
        <v>10361</v>
      </c>
      <c r="B10578" s="2" t="str">
        <f>IFERROR(__xludf.DUMMYFUNCTION("GOOGLETRANSLATE(A10578,""en"",""hi"")"),"ईमानदारी दुल्हन एसएस 18 संग्रह से परिधान")</f>
        <v>ईमानदारी दुल्हन एसएस 18 संग्रह से परिधान</v>
      </c>
    </row>
    <row r="10579">
      <c r="A10579" s="1" t="s">
        <v>10362</v>
      </c>
      <c r="B10579" s="2" t="str">
        <f>IFERROR(__xludf.DUMMYFUNCTION("GOOGLETRANSLATE(A10579,""en"",""hi"")"),"छवि में हो सकता है: व्यक्ति, एक संगीत वाद्ययंत्र बजाना, बैठना और मंच पर")</f>
        <v>छवि में हो सकता है: व्यक्ति, एक संगीत वाद्ययंत्र बजाना, बैठना और मंच पर</v>
      </c>
    </row>
    <row r="10580">
      <c r="A10580" s="1" t="s">
        <v>10363</v>
      </c>
      <c r="B10580" s="2" t="str">
        <f>IFERROR(__xludf.DUMMYFUNCTION("GOOGLETRANSLATE(A10580,""en"",""hi"")"),"एक प्लेट टमाटर का सूप आकार में क्रीम के साथ।")</f>
        <v>एक प्लेट टमाटर का सूप आकार में क्रीम के साथ।</v>
      </c>
    </row>
    <row r="10581">
      <c r="A10581" s="1" t="s">
        <v>10364</v>
      </c>
      <c r="B10581" s="2" t="str">
        <f>IFERROR(__xludf.DUMMYFUNCTION("GOOGLETRANSLATE(A10581,""en"",""hi"")"),"elves का एक परिवार छुट्टी रोशनी की एक स्ट्रिंग में उलझा हुआ है।")</f>
        <v>elves का एक परिवार छुट्टी रोशनी की एक स्ट्रिंग में उलझा हुआ है।</v>
      </c>
    </row>
    <row r="10582">
      <c r="A10582" s="1" t="s">
        <v>10365</v>
      </c>
      <c r="B10582" s="2" t="str">
        <f>IFERROR(__xludf.DUMMYFUNCTION("GOOGLETRANSLATE(A10582,""en"",""hi"")"),"सुरक्षात्मक कपड़ों में मधुमक्खी एक छिद्र से भोजन एकत्र करना")</f>
        <v>सुरक्षात्मक कपड़ों में मधुमक्खी एक छिद्र से भोजन एकत्र करना</v>
      </c>
    </row>
    <row r="10583">
      <c r="A10583" s="1" t="s">
        <v>10366</v>
      </c>
      <c r="B10583" s="2" t="str">
        <f>IFERROR(__xludf.DUMMYFUNCTION("GOOGLETRANSLATE(A10583,""en"",""hi"")"),"जंगल के पास घास के मैदान में लाल बाल नृत्य वाली लड़की")</f>
        <v>जंगल के पास घास के मैदान में लाल बाल नृत्य वाली लड़की</v>
      </c>
    </row>
    <row r="10584">
      <c r="A10584" s="1" t="s">
        <v>10367</v>
      </c>
      <c r="B10584" s="2" t="str">
        <f>IFERROR(__xludf.DUMMYFUNCTION("GOOGLETRANSLATE(A10584,""en"",""hi"")"),"अभिनेता और अभिनेता एक उपस्थिति बनाता है")</f>
        <v>अभिनेता और अभिनेता एक उपस्थिति बनाता है</v>
      </c>
    </row>
    <row r="10585">
      <c r="A10585" s="1" t="s">
        <v>10368</v>
      </c>
      <c r="B10585" s="2" t="str">
        <f>IFERROR(__xludf.DUMMYFUNCTION("GOOGLETRANSLATE(A10585,""en"",""hi"")"),"... अभी भी वसंत की प्रतीक्षा करें ... चलो एक प्यारा वसंत प्रेरित केक का आनंद लें")</f>
        <v>... अभी भी वसंत की प्रतीक्षा करें ... चलो एक प्यारा वसंत प्रेरित केक का आनंद लें</v>
      </c>
    </row>
    <row r="10586">
      <c r="A10586" s="1" t="s">
        <v>10369</v>
      </c>
      <c r="B10586" s="2" t="str">
        <f>IFERROR(__xludf.DUMMYFUNCTION("GOOGLETRANSLATE(A10586,""en"",""hi"")"),"समुद्र तट पर अभिनेता सीगल के झुंड के साथ।")</f>
        <v>समुद्र तट पर अभिनेता सीगल के झुंड के साथ।</v>
      </c>
    </row>
    <row r="10587">
      <c r="A10587" s="1" t="s">
        <v>10370</v>
      </c>
      <c r="B10587" s="2" t="str">
        <f>IFERROR(__xludf.DUMMYFUNCTION("GOOGLETRANSLATE(A10587,""en"",""hi"")"),"शेफ की एक छवि कैमरे को अपने ठोड़ी पर हाथ से देख रही है।")</f>
        <v>शेफ की एक छवि कैमरे को अपने ठोड़ी पर हाथ से देख रही है।</v>
      </c>
    </row>
    <row r="10588">
      <c r="A10588" s="1" t="s">
        <v>10371</v>
      </c>
      <c r="B10588" s="2" t="str">
        <f>IFERROR(__xludf.DUMMYFUNCTION("GOOGLETRANSLATE(A10588,""en"",""hi"")"),"पारंपरिक वास्तुकला का एक पारंपरिक बालकनी")</f>
        <v>पारंपरिक वास्तुकला का एक पारंपरिक बालकनी</v>
      </c>
    </row>
    <row r="10589">
      <c r="A10589" s="1" t="s">
        <v>10372</v>
      </c>
      <c r="B10589" s="2" t="str">
        <f>IFERROR(__xludf.DUMMYFUNCTION("GOOGLETRANSLATE(A10589,""en"",""hi"")"),"बालकनी से देखें क्योंकि दुल्हन शादी में गलियारे तक चलती है")</f>
        <v>बालकनी से देखें क्योंकि दुल्हन शादी में गलियारे तक चलती है</v>
      </c>
    </row>
    <row r="10590">
      <c r="A10590" s="1" t="s">
        <v>10373</v>
      </c>
      <c r="B10590" s="2" t="str">
        <f>IFERROR(__xludf.DUMMYFUNCTION("GOOGLETRANSLATE(A10590,""en"",""hi"")"),"एक बाल्टी में एक बुलडॉग पिल्ला के करीब")</f>
        <v>एक बाल्टी में एक बुलडॉग पिल्ला के करीब</v>
      </c>
    </row>
    <row r="10591">
      <c r="A10591" s="1" t="s">
        <v>10374</v>
      </c>
      <c r="B10591" s="2" t="str">
        <f>IFERROR(__xludf.DUMMYFUNCTION("GOOGLETRANSLATE(A10591,""en"",""hi"")"),"एक कार्यालय के सम्मेलन कक्ष में प्रस्तुति पर क्लैप किए गए अधिकारियों की टीम")</f>
        <v>एक कार्यालय के सम्मेलन कक्ष में प्रस्तुति पर क्लैप किए गए अधिकारियों की टीम</v>
      </c>
    </row>
    <row r="10592">
      <c r="A10592" s="1" t="s">
        <v>10375</v>
      </c>
      <c r="B10592" s="2" t="str">
        <f>IFERROR(__xludf.DUMMYFUNCTION("GOOGLETRANSLATE(A10592,""en"",""hi"")"),"हाथी सड़क पर चल रहा है")</f>
        <v>हाथी सड़क पर चल रहा है</v>
      </c>
    </row>
    <row r="10593">
      <c r="A10593" s="1" t="s">
        <v>10376</v>
      </c>
      <c r="B10593" s="2" t="str">
        <f>IFERROR(__xludf.DUMMYFUNCTION("GOOGLETRANSLATE(A10593,""en"",""hi"")"),"व्यक्ति, एक स्वदेशी आदमी, एक उम्मीदवार के रूप में चल रहा है")</f>
        <v>व्यक्ति, एक स्वदेशी आदमी, एक उम्मीदवार के रूप में चल रहा है</v>
      </c>
    </row>
    <row r="10594">
      <c r="A10594" s="1" t="s">
        <v>10377</v>
      </c>
      <c r="B10594" s="2" t="str">
        <f>IFERROR(__xludf.DUMMYFUNCTION("GOOGLETRANSLATE(A10594,""en"",""hi"")"),"सुबह टूट गया: फ्रॉस्टी बैंक")</f>
        <v>सुबह टूट गया: फ्रॉस्टी बैंक</v>
      </c>
    </row>
    <row r="10595">
      <c r="A10595" s="1" t="s">
        <v>10378</v>
      </c>
      <c r="B10595" s="2" t="str">
        <f>IFERROR(__xludf.DUMMYFUNCTION("GOOGLETRANSLATE(A10595,""en"",""hi"")"),"ढाल पर गोल्डन पुष्प के केंद्र में क्रिकेट बॉल।")</f>
        <v>ढाल पर गोल्डन पुष्प के केंद्र में क्रिकेट बॉल।</v>
      </c>
    </row>
    <row r="10596">
      <c r="A10596" s="1" t="s">
        <v>10379</v>
      </c>
      <c r="B10596" s="2" t="str">
        <f>IFERROR(__xludf.DUMMYFUNCTION("GOOGLETRANSLATE(A10596,""en"",""hi"")"),"बच्चों का क्लासिक मंच पर आता है")</f>
        <v>बच्चों का क्लासिक मंच पर आता है</v>
      </c>
    </row>
    <row r="10597">
      <c r="A10597" s="1" t="s">
        <v>10380</v>
      </c>
      <c r="B10597" s="2" t="str">
        <f>IFERROR(__xludf.DUMMYFUNCTION("GOOGLETRANSLATE(A10597,""en"",""hi"")"),"व्यक्ति, रात्रि या झपकी समय के बीच में उन्हें बिना जागने के बच्चे पर जांच करने के लिए स्कैन और ज़ूम करें।")</f>
        <v>व्यक्ति, रात्रि या झपकी समय के बीच में उन्हें बिना जागने के बच्चे पर जांच करने के लिए स्कैन और ज़ूम करें।</v>
      </c>
    </row>
    <row r="10598">
      <c r="A10598" s="1" t="s">
        <v>10381</v>
      </c>
      <c r="B10598" s="2" t="str">
        <f>IFERROR(__xludf.DUMMYFUNCTION("GOOGLETRANSLATE(A10598,""en"",""hi"")"),"खेती वाले क्षेत्रों और गंदगी सड़क की पृष्ठभूमि पर सूर्यास्त में एक चलती कार का यात्रा पक्ष")</f>
        <v>खेती वाले क्षेत्रों और गंदगी सड़क की पृष्ठभूमि पर सूर्यास्त में एक चलती कार का यात्रा पक्ष</v>
      </c>
    </row>
    <row r="10599">
      <c r="A10599" s="1" t="s">
        <v>10382</v>
      </c>
      <c r="B10599" s="2" t="str">
        <f>IFERROR(__xludf.DUMMYFUNCTION("GOOGLETRANSLATE(A10599,""en"",""hi"")"),"फुटबॉल टीम बनाम फुटबॉल टीम के दौरान स्कोरिंग के बाद आगे मनाता है।")</f>
        <v>फुटबॉल टीम बनाम फुटबॉल टीम के दौरान स्कोरिंग के बाद आगे मनाता है।</v>
      </c>
    </row>
    <row r="10600">
      <c r="A10600" s="1" t="s">
        <v>10383</v>
      </c>
      <c r="B10600" s="2" t="str">
        <f>IFERROR(__xludf.DUMMYFUNCTION("GOOGLETRANSLATE(A10600,""en"",""hi"")"),"टैक्सी लोगों को दूसरी तरफ ले जाएं")</f>
        <v>टैक्सी लोगों को दूसरी तरफ ले जाएं</v>
      </c>
    </row>
    <row r="10601">
      <c r="A10601" s="1" t="s">
        <v>10384</v>
      </c>
      <c r="B10601" s="2" t="str">
        <f>IFERROR(__xludf.DUMMYFUNCTION("GOOGLETRANSLATE(A10601,""en"",""hi"")"),"कामों में कैंपस और मुख्यालय शामिल हैं।")</f>
        <v>कामों में कैंपस और मुख्यालय शामिल हैं।</v>
      </c>
    </row>
    <row r="10602">
      <c r="A10602" s="1" t="s">
        <v>10385</v>
      </c>
      <c r="B10602" s="2" t="str">
        <f>IFERROR(__xludf.DUMMYFUNCTION("GOOGLETRANSLATE(A10602,""en"",""hi"")"),"सूर्यास्त में एक लड़के का चित्र")</f>
        <v>सूर्यास्त में एक लड़के का चित्र</v>
      </c>
    </row>
    <row r="10603">
      <c r="A10603" s="1" t="s">
        <v>10386</v>
      </c>
      <c r="B10603" s="2" t="str">
        <f>IFERROR(__xludf.DUMMYFUNCTION("GOOGLETRANSLATE(A10603,""en"",""hi"")"),"डिजाइनर को एक स्पष्ट रूप से रंगीन और ढेरकारी आर्मचेयर के रूप में खिलौना डिजाइन किया गया है जो समान रूप से इनडोर और आउटडोर क्षेत्रों में अनुकूलित है, इसकी प्लास्टिक सामग्री के लिए धन्यवाद।")</f>
        <v>डिजाइनर को एक स्पष्ट रूप से रंगीन और ढेरकारी आर्मचेयर के रूप में खिलौना डिजाइन किया गया है जो समान रूप से इनडोर और आउटडोर क्षेत्रों में अनुकूलित है, इसकी प्लास्टिक सामग्री के लिए धन्यवाद।</v>
      </c>
    </row>
    <row r="10604">
      <c r="A10604" s="1" t="s">
        <v>10387</v>
      </c>
      <c r="B10604" s="2" t="str">
        <f>IFERROR(__xludf.DUMMYFUNCTION("GOOGLETRANSLATE(A10604,""en"",""hi"")"),"एक दौड़ में रैली कार")</f>
        <v>एक दौड़ में रैली कार</v>
      </c>
    </row>
    <row r="10605">
      <c r="A10605" s="1" t="s">
        <v>10388</v>
      </c>
      <c r="B10605" s="2" t="str">
        <f>IFERROR(__xludf.DUMMYFUNCTION("GOOGLETRANSLATE(A10605,""en"",""hi"")"),"एक प्रशंसक एक शर्ट उपनाम पहनता है")</f>
        <v>एक प्रशंसक एक शर्ट उपनाम पहनता है</v>
      </c>
    </row>
    <row r="10606">
      <c r="A10606" s="1" t="s">
        <v>10389</v>
      </c>
      <c r="B10606" s="2" t="str">
        <f>IFERROR(__xludf.DUMMYFUNCTION("GOOGLETRANSLATE(A10606,""en"",""hi"")"),"ग्रामीण गांव में एक सांप्रदायिक जल में हाथ धोने वाली लड़की।")</f>
        <v>ग्रामीण गांव में एक सांप्रदायिक जल में हाथ धोने वाली लड़की।</v>
      </c>
    </row>
    <row r="10607">
      <c r="A10607" s="1" t="s">
        <v>10390</v>
      </c>
      <c r="B10607" s="2" t="str">
        <f>IFERROR(__xludf.DUMMYFUNCTION("GOOGLETRANSLATE(A10607,""en"",""hi"")"),"हार्ड रॉक कलाकार और पॉप कलाकार मंच पर प्रदर्शन करते हैं")</f>
        <v>हार्ड रॉक कलाकार और पॉप कलाकार मंच पर प्रदर्शन करते हैं</v>
      </c>
    </row>
    <row r="10608">
      <c r="A10608" s="1" t="s">
        <v>10391</v>
      </c>
      <c r="B10608" s="2" t="str">
        <f>IFERROR(__xludf.DUMMYFUNCTION("GOOGLETRANSLATE(A10608,""en"",""hi"")"),"पॉप रॉक कलाकार ने आयोजित पुरस्कारों में बैकस्टेज पॉज़ किया")</f>
        <v>पॉप रॉक कलाकार ने आयोजित पुरस्कारों में बैकस्टेज पॉज़ किया</v>
      </c>
    </row>
    <row r="10609">
      <c r="A10609" s="1" t="s">
        <v>10392</v>
      </c>
      <c r="B10609" s="2" t="str">
        <f>IFERROR(__xludf.DUMMYFUNCTION("GOOGLETRANSLATE(A10609,""en"",""hi"")"),"मुख्य घर में टेलीविजन के साथ अटारी स्नग क्षेत्र")</f>
        <v>मुख्य घर में टेलीविजन के साथ अटारी स्नग क्षेत्र</v>
      </c>
    </row>
    <row r="10610">
      <c r="A10610" s="1" t="s">
        <v>10393</v>
      </c>
      <c r="B10610" s="2" t="str">
        <f>IFERROR(__xludf.DUMMYFUNCTION("GOOGLETRANSLATE(A10610,""en"",""hi"")"),"लय और ब्लूज़ कलाकार और कंपनी दिन के आखिरी सेट के लिए एक साथ मिलती हैं, जिसमें गिटार पर व्यक्ति की विशेषता है।")</f>
        <v>लय और ब्लूज़ कलाकार और कंपनी दिन के आखिरी सेट के लिए एक साथ मिलती हैं, जिसमें गिटार पर व्यक्ति की विशेषता है।</v>
      </c>
    </row>
    <row r="10611">
      <c r="A10611" s="1" t="s">
        <v>10394</v>
      </c>
      <c r="B10611" s="2" t="str">
        <f>IFERROR(__xludf.DUMMYFUNCTION("GOOGLETRANSLATE(A10611,""en"",""hi"")"),"व्यक्ति, ड्यूक परेड के दौरान कारों को देखता है।")</f>
        <v>व्यक्ति, ड्यूक परेड के दौरान कारों को देखता है।</v>
      </c>
    </row>
    <row r="10612">
      <c r="A10612" s="1" t="s">
        <v>10395</v>
      </c>
      <c r="B10612" s="2" t="str">
        <f>IFERROR(__xludf.DUMMYFUNCTION("GOOGLETRANSLATE(A10612,""en"",""hi"")"),"एक पहाड़ के साथ द्वीप में एक पहाड़ी पर रंगीन घरों का दृश्य")</f>
        <v>एक पहाड़ के साथ द्वीप में एक पहाड़ी पर रंगीन घरों का दृश्य</v>
      </c>
    </row>
    <row r="10613">
      <c r="A10613" s="1" t="s">
        <v>10396</v>
      </c>
      <c r="B10613" s="2" t="str">
        <f>IFERROR(__xludf.DUMMYFUNCTION("GOOGLETRANSLATE(A10613,""en"",""hi"")"),"कुछ दाताओं और प्राप्तकर्ताओं की तस्वीरों के साथ पेड़ का चित्रण")</f>
        <v>कुछ दाताओं और प्राप्तकर्ताओं की तस्वीरों के साथ पेड़ का चित्रण</v>
      </c>
    </row>
    <row r="10614">
      <c r="A10614" s="1" t="s">
        <v>10397</v>
      </c>
      <c r="B10614" s="2" t="str">
        <f>IFERROR(__xludf.DUMMYFUNCTION("GOOGLETRANSLATE(A10614,""en"",""hi"")"),"रोमन संरचना या रोमन संरचना के विभिन्न कोण")</f>
        <v>रोमन संरचना या रोमन संरचना के विभिन्न कोण</v>
      </c>
    </row>
    <row r="10615">
      <c r="A10615" s="1" t="s">
        <v>10398</v>
      </c>
      <c r="B10615" s="2" t="str">
        <f>IFERROR(__xludf.DUMMYFUNCTION("GOOGLETRANSLATE(A10615,""en"",""hi"")"),"विभिन्न देश: पत्नी, अभिनेता की पहली तस्वीरें के बाद से उनकी बेटियों के साथ रह रही है और उसका नया प्रेमी उभरा")</f>
        <v>विभिन्न देश: पत्नी, अभिनेता की पहली तस्वीरें के बाद से उनकी बेटियों के साथ रह रही है और उसका नया प्रेमी उभरा</v>
      </c>
    </row>
    <row r="10616">
      <c r="A10616" s="1" t="s">
        <v>10399</v>
      </c>
      <c r="B10616" s="2" t="str">
        <f>IFERROR(__xludf.DUMMYFUNCTION("GOOGLETRANSLATE(A10616,""en"",""hi"")"),"इस मामले में हमारे मूल डिजाइन की सुविधा है और व्यक्तिगत रूप से हाथ - हमारे स्टूडियो में मुद्रित होगा")</f>
        <v>इस मामले में हमारे मूल डिजाइन की सुविधा है और व्यक्तिगत रूप से हाथ - हमारे स्टूडियो में मुद्रित होगा</v>
      </c>
    </row>
    <row r="10617">
      <c r="A10617" s="1" t="s">
        <v>10400</v>
      </c>
      <c r="B10617" s="2" t="str">
        <f>IFERROR(__xludf.DUMMYFUNCTION("GOOGLETRANSLATE(A10617,""en"",""hi"")"),"हमारे कमरे का रसोई क्षेत्र")</f>
        <v>हमारे कमरे का रसोई क्षेत्र</v>
      </c>
    </row>
    <row r="10618">
      <c r="A10618" s="1" t="s">
        <v>10401</v>
      </c>
      <c r="B10618" s="2" t="str">
        <f>IFERROR(__xludf.DUMMYFUNCTION("GOOGLETRANSLATE(A10618,""en"",""hi"")"),"एक काले रंग की पृष्ठभूमि पर शतरंज के टुकड़े")</f>
        <v>एक काले रंग की पृष्ठभूमि पर शतरंज के टुकड़े</v>
      </c>
    </row>
    <row r="10619">
      <c r="A10619" s="1" t="s">
        <v>8758</v>
      </c>
      <c r="B10619" s="2" t="str">
        <f>IFERROR(__xludf.DUMMYFUNCTION("GOOGLETRANSLATE(A10619,""en"",""hi"")"),"व्यक्ति उत्सव के दौरान प्रीमियर में भाग लेता है")</f>
        <v>व्यक्ति उत्सव के दौरान प्रीमियर में भाग लेता है</v>
      </c>
    </row>
    <row r="10620">
      <c r="A10620" s="1" t="s">
        <v>10402</v>
      </c>
      <c r="B10620" s="2" t="str">
        <f>IFERROR(__xludf.DUMMYFUNCTION("GOOGLETRANSLATE(A10620,""en"",""hi"")"),"देश का नक्शा")</f>
        <v>देश का नक्शा</v>
      </c>
    </row>
    <row r="10621">
      <c r="A10621" s="1" t="s">
        <v>10403</v>
      </c>
      <c r="B10621" s="2" t="str">
        <f>IFERROR(__xludf.DUMMYFUNCTION("GOOGLETRANSLATE(A10621,""en"",""hi"")"),"प्रश्न # निम्नलिखित में से कौन सा वर्णन करता है कि पोस्टर में देश को कैसे चित्रित किया जाता है।")</f>
        <v>प्रश्न # निम्नलिखित में से कौन सा वर्णन करता है कि पोस्टर में देश को कैसे चित्रित किया जाता है।</v>
      </c>
    </row>
    <row r="10622">
      <c r="A10622" s="1" t="s">
        <v>10404</v>
      </c>
      <c r="B10622" s="2" t="str">
        <f>IFERROR(__xludf.DUMMYFUNCTION("GOOGLETRANSLATE(A10622,""en"",""hi"")"),"गंभीर वायुमंडलीय प्रदूषण के कारण हवा में डालने वाले घने सफेद औद्योगिक धुआं के बादल")</f>
        <v>गंभीर वायुमंडलीय प्रदूषण के कारण हवा में डालने वाले घने सफेद औद्योगिक धुआं के बादल</v>
      </c>
    </row>
    <row r="10623">
      <c r="A10623" s="1" t="s">
        <v>10405</v>
      </c>
      <c r="B10623" s="2" t="str">
        <f>IFERROR(__xludf.DUMMYFUNCTION("GOOGLETRANSLATE(A10623,""en"",""hi"")"),"जैसा कि आप शहर में प्रवेश करते हैं।")</f>
        <v>जैसा कि आप शहर में प्रवेश करते हैं।</v>
      </c>
    </row>
    <row r="10624">
      <c r="A10624" s="1" t="s">
        <v>10406</v>
      </c>
      <c r="B10624" s="2" t="str">
        <f>IFERROR(__xludf.DUMMYFUNCTION("GOOGLETRANSLATE(A10624,""en"",""hi"")"),"क्या आपने एक अच्छी मुस्कान और अच्छे मौखिक स्वास्थ्य के प्रभाव के बारे में सोचा है? एक बेहतर पहली छाप बनाने के लिए धूम्रपान छोड़ो!")</f>
        <v>क्या आपने एक अच्छी मुस्कान और अच्छे मौखिक स्वास्थ्य के प्रभाव के बारे में सोचा है? एक बेहतर पहली छाप बनाने के लिए धूम्रपान छोड़ो!</v>
      </c>
    </row>
    <row r="10625">
      <c r="A10625" s="1" t="s">
        <v>10407</v>
      </c>
      <c r="B10625" s="2" t="str">
        <f>IFERROR(__xludf.DUMMYFUNCTION("GOOGLETRANSLATE(A10625,""en"",""hi"")"),"एक फ्लफ फल सलाद के साथ मौसम का जश्न मनाएं!")</f>
        <v>एक फ्लफ फल सलाद के साथ मौसम का जश्न मनाएं!</v>
      </c>
    </row>
    <row r="10626">
      <c r="A10626" s="1" t="s">
        <v>10408</v>
      </c>
      <c r="B10626" s="2" t="str">
        <f>IFERROR(__xludf.DUMMYFUNCTION("GOOGLETRANSLATE(A10626,""en"",""hi"")"),"इस आधुनिक बेडरूम में ग्रे असबाबवाला हेडबोर्ड लगभग पूरी दीवार लेता है।")</f>
        <v>इस आधुनिक बेडरूम में ग्रे असबाबवाला हेडबोर्ड लगभग पूरी दीवार लेता है।</v>
      </c>
    </row>
    <row r="10627">
      <c r="A10627" s="1" t="s">
        <v>10409</v>
      </c>
      <c r="B10627" s="2" t="str">
        <f>IFERROR(__xludf.DUMMYFUNCTION("GOOGLETRANSLATE(A10627,""en"",""hi"")"),"गर्मियों में एक देश के बगीचे में बड़े ग्रीनहाउस")</f>
        <v>गर्मियों में एक देश के बगीचे में बड़े ग्रीनहाउस</v>
      </c>
    </row>
    <row r="10628">
      <c r="A10628" s="1" t="s">
        <v>10410</v>
      </c>
      <c r="B10628" s="2" t="str">
        <f>IFERROR(__xludf.DUMMYFUNCTION("GOOGLETRANSLATE(A10628,""en"",""hi"")"),"चेहरे के साथ मध्यम केश विन्यास जो चेहरे को फ्रेम करते हैं")</f>
        <v>चेहरे के साथ मध्यम केश विन्यास जो चेहरे को फ्रेम करते हैं</v>
      </c>
    </row>
    <row r="10629">
      <c r="A10629" s="1" t="s">
        <v>10411</v>
      </c>
      <c r="B10629" s="2" t="str">
        <f>IFERROR(__xludf.DUMMYFUNCTION("GOOGLETRANSLATE(A10629,""en"",""hi"")"),"और यह इनकार करना मुश्किल है कि समुद्र तट पर ये पिल्ले अधिक भयंकर और महान हैं जो आपने पहले कभी देखा है।")</f>
        <v>और यह इनकार करना मुश्किल है कि समुद्र तट पर ये पिल्ले अधिक भयंकर और महान हैं जो आपने पहले कभी देखा है।</v>
      </c>
    </row>
    <row r="10630">
      <c r="A10630" s="1" t="s">
        <v>10412</v>
      </c>
      <c r="B10630" s="2" t="str">
        <f>IFERROR(__xludf.DUMMYFUNCTION("GOOGLETRANSLATE(A10630,""en"",""hi"")"),"व्यस्त महिला कई उपस्थितियां कर रही है - शुक्रवार को शो सहित")</f>
        <v>व्यस्त महिला कई उपस्थितियां कर रही है - शुक्रवार को शो सहित</v>
      </c>
    </row>
    <row r="10631">
      <c r="A10631" s="1" t="s">
        <v>10413</v>
      </c>
      <c r="B10631" s="2" t="str">
        <f>IFERROR(__xludf.DUMMYFUNCTION("GOOGLETRANSLATE(A10631,""en"",""hi"")"),"प्रैक्टिस के दौरान शुक्रवार को एक अज्ञात व्यक्ति से अमेरिकी फुटबॉल खिलाड़ी को गले मिला।")</f>
        <v>प्रैक्टिस के दौरान शुक्रवार को एक अज्ञात व्यक्ति से अमेरिकी फुटबॉल खिलाड़ी को गले मिला।</v>
      </c>
    </row>
    <row r="10632">
      <c r="A10632" s="1" t="s">
        <v>10414</v>
      </c>
      <c r="B10632" s="2" t="str">
        <f>IFERROR(__xludf.DUMMYFUNCTION("GOOGLETRANSLATE(A10632,""en"",""hi"")"),"आदमी धीरे-धीरे एक कीवी के आकार में एक और मोमबत्ती से मोमबत्ती को रोशनी देता है")</f>
        <v>आदमी धीरे-धीरे एक कीवी के आकार में एक और मोमबत्ती से मोमबत्ती को रोशनी देता है</v>
      </c>
    </row>
    <row r="10633">
      <c r="A10633" s="1" t="s">
        <v>10415</v>
      </c>
      <c r="B10633" s="2" t="str">
        <f>IFERROR(__xludf.DUMMYFUNCTION("GOOGLETRANSLATE(A10633,""en"",""hi"")"),"रोमनस्का संरचना ऊपरी शहर में पैरिश चर्च है")</f>
        <v>रोमनस्का संरचना ऊपरी शहर में पैरिश चर्च है</v>
      </c>
    </row>
    <row r="10634">
      <c r="A10634" s="1" t="s">
        <v>10416</v>
      </c>
      <c r="B10634" s="2" t="str">
        <f>IFERROR(__xludf.DUMMYFUNCTION("GOOGLETRANSLATE(A10634,""en"",""hi"")"),"समुद्र के ऊपर रंगीन आतिशबाजी")</f>
        <v>समुद्र के ऊपर रंगीन आतिशबाजी</v>
      </c>
    </row>
    <row r="10635">
      <c r="A10635" s="1" t="s">
        <v>10417</v>
      </c>
      <c r="B10635" s="2" t="str">
        <f>IFERROR(__xludf.DUMMYFUNCTION("GOOGLETRANSLATE(A10635,""en"",""hi"")"),"नल से बहने वाला पानी")</f>
        <v>नल से बहने वाला पानी</v>
      </c>
    </row>
    <row r="10636">
      <c r="A10636" s="1" t="s">
        <v>1054</v>
      </c>
      <c r="B10636" s="2" t="str">
        <f>IFERROR(__xludf.DUMMYFUNCTION("GOOGLETRANSLATE(A10636,""en"",""hi"")"),"अभिनेता प्रीमियर पर पहुंचते हैं।")</f>
        <v>अभिनेता प्रीमियर पर पहुंचते हैं।</v>
      </c>
    </row>
    <row r="10637">
      <c r="A10637" s="1" t="s">
        <v>7253</v>
      </c>
      <c r="B10637" s="2" t="str">
        <f>IFERROR(__xludf.DUMMYFUNCTION("GOOGLETRANSLATE(A10637,""en"",""hi"")"),"अभिनेता विश्व प्रीमियर में भाग लेता है")</f>
        <v>अभिनेता विश्व प्रीमियर में भाग लेता है</v>
      </c>
    </row>
    <row r="10638">
      <c r="A10638" s="1" t="s">
        <v>10418</v>
      </c>
      <c r="B10638" s="2" t="str">
        <f>IFERROR(__xludf.DUMMYFUNCTION("GOOGLETRANSLATE(A10638,""en"",""hi"")"),"1 9 40 के सप्ताहांत कार्यक्रम के दौरान लोग एक ट्रेन में बोर्ड")</f>
        <v>1 9 40 के सप्ताहांत कार्यक्रम के दौरान लोग एक ट्रेन में बोर्ड</v>
      </c>
    </row>
    <row r="10639">
      <c r="A10639" s="1" t="s">
        <v>10419</v>
      </c>
      <c r="B10639" s="2" t="str">
        <f>IFERROR(__xludf.DUMMYFUNCTION("GOOGLETRANSLATE(A10639,""en"",""hi"")"),"यात्रियों की भीड़ वर्षा में मुख्य रेलवे स्टेशन छोड़ती है")</f>
        <v>यात्रियों की भीड़ वर्षा में मुख्य रेलवे स्टेशन छोड़ती है</v>
      </c>
    </row>
    <row r="10640">
      <c r="A10640" s="1" t="s">
        <v>10420</v>
      </c>
      <c r="B10640" s="2" t="str">
        <f>IFERROR(__xludf.DUMMYFUNCTION("GOOGLETRANSLATE(A10640,""en"",""hi"")"),"स्पोर्ट्स टीम के खिलाफ एक फुटबॉल गेम से पहले अमेरिकी फुटबॉल खिलाड़ी")</f>
        <v>स्पोर्ट्स टीम के खिलाफ एक फुटबॉल गेम से पहले अमेरिकी फुटबॉल खिलाड़ी</v>
      </c>
    </row>
    <row r="10641">
      <c r="A10641" s="1" t="s">
        <v>10421</v>
      </c>
      <c r="B10641" s="2" t="str">
        <f>IFERROR(__xludf.DUMMYFUNCTION("GOOGLETRANSLATE(A10641,""en"",""hi"")"),"समुद्र के पहाड़ों पर गिरने पर प्रशांत महासागर का मनोरम दृश्य")</f>
        <v>समुद्र के पहाड़ों पर गिरने पर प्रशांत महासागर का मनोरम दृश्य</v>
      </c>
    </row>
    <row r="10642">
      <c r="A10642" s="1" t="s">
        <v>10422</v>
      </c>
      <c r="B10642" s="2" t="str">
        <f>IFERROR(__xludf.DUMMYFUNCTION("GOOGLETRANSLATE(A10642,""en"",""hi"")"),"अलंकृत औपचारिक बैठक कक्ष में एक झलक।")</f>
        <v>अलंकृत औपचारिक बैठक कक्ष में एक झलक।</v>
      </c>
    </row>
    <row r="10643">
      <c r="A10643" s="1" t="s">
        <v>10423</v>
      </c>
      <c r="B10643" s="2" t="str">
        <f>IFERROR(__xludf.DUMMYFUNCTION("GOOGLETRANSLATE(A10643,""en"",""hi"")"),"गर्लफ्रेंड्स पहाड़ के ऊपर कंबल के नीचे एक साथ cuddle")</f>
        <v>गर्लफ्रेंड्स पहाड़ के ऊपर कंबल के नीचे एक साथ cuddle</v>
      </c>
    </row>
    <row r="10644">
      <c r="A10644" s="1" t="s">
        <v>10424</v>
      </c>
      <c r="B10644" s="2" t="str">
        <f>IFERROR(__xludf.DUMMYFUNCTION("GOOGLETRANSLATE(A10644,""en"",""hi"")"),"लोगों को पुरस्कार के लिए शॉर्टलिस्ट किया जाता है")</f>
        <v>लोगों को पुरस्कार के लिए शॉर्टलिस्ट किया जाता है</v>
      </c>
    </row>
    <row r="10645">
      <c r="A10645" s="1" t="s">
        <v>10425</v>
      </c>
      <c r="B10645" s="2" t="str">
        <f>IFERROR(__xludf.DUMMYFUNCTION("GOOGLETRANSLATE(A10645,""en"",""hi"")"),"पुरानी ऊर्ध्वाधर औद्योगिक धातु जंगली सीढ़ी।")</f>
        <v>पुरानी ऊर्ध्वाधर औद्योगिक धातु जंगली सीढ़ी।</v>
      </c>
    </row>
    <row r="10646">
      <c r="A10646" s="1" t="s">
        <v>3430</v>
      </c>
      <c r="B10646" s="2" t="str">
        <f>IFERROR(__xludf.DUMMYFUNCTION("GOOGLETRANSLATE(A10646,""en"",""hi"")"),"वातावरण का एक सामान्य दृश्य।")</f>
        <v>वातावरण का एक सामान्य दृश्य।</v>
      </c>
    </row>
    <row r="10647">
      <c r="A10647" s="1" t="s">
        <v>10426</v>
      </c>
      <c r="B10647" s="2" t="str">
        <f>IFERROR(__xludf.DUMMYFUNCTION("GOOGLETRANSLATE(A10647,""en"",""hi"")"),"तट पर किनारे के प्रकार और तट पर moored युद्धपोतों के साथ जहाज प्रकार")</f>
        <v>तट पर किनारे के प्रकार और तट पर moored युद्धपोतों के साथ जहाज प्रकार</v>
      </c>
    </row>
    <row r="10648">
      <c r="A10648" s="1" t="s">
        <v>10427</v>
      </c>
      <c r="B10648" s="2" t="str">
        <f>IFERROR(__xludf.DUMMYFUNCTION("GOOGLETRANSLATE(A10648,""en"",""hi"")"),"पेड़ पर एक छोटी सी बिल्ली")</f>
        <v>पेड़ पर एक छोटी सी बिल्ली</v>
      </c>
    </row>
    <row r="10649">
      <c r="A10649" s="1" t="s">
        <v>10428</v>
      </c>
      <c r="B10649" s="2" t="str">
        <f>IFERROR(__xludf.DUMMYFUNCTION("GOOGLETRANSLATE(A10649,""en"",""hi"")"),"देर से मौसम का एक कटोरा मिश्रित हरा और लाल टमाटर")</f>
        <v>देर से मौसम का एक कटोरा मिश्रित हरा और लाल टमाटर</v>
      </c>
    </row>
    <row r="10650">
      <c r="A10650" s="1" t="s">
        <v>10429</v>
      </c>
      <c r="B10650" s="2" t="str">
        <f>IFERROR(__xludf.DUMMYFUNCTION("GOOGLETRANSLATE(A10650,""en"",""hi"")"),"समारोह के बाद दूल्हे और groomsmen।")</f>
        <v>समारोह के बाद दूल्हे और groomsmen।</v>
      </c>
    </row>
    <row r="10651">
      <c r="A10651" s="1" t="s">
        <v>10430</v>
      </c>
      <c r="B10651" s="2" t="str">
        <f>IFERROR(__xludf.DUMMYFUNCTION("GOOGLETRANSLATE(A10651,""en"",""hi"")"),"ट्रेन स्टेशन के मंच पर एक अखबार पढ़ने वाली टोपी के साथ वरिष्ठ सज्जन")</f>
        <v>ट्रेन स्टेशन के मंच पर एक अखबार पढ़ने वाली टोपी के साथ वरिष्ठ सज्जन</v>
      </c>
    </row>
    <row r="10652">
      <c r="A10652" s="1" t="s">
        <v>10431</v>
      </c>
      <c r="B10652" s="2" t="str">
        <f>IFERROR(__xludf.DUMMYFUNCTION("GOOGLETRANSLATE(A10652,""en"",""hi"")"),"अमेरिकी फुटबॉल खिलाड़ी स्पोर्ट्स टीम के खिलाफ फुटबॉल गेम की पहली छमाही के दौरान सराहना करता है")</f>
        <v>अमेरिकी फुटबॉल खिलाड़ी स्पोर्ट्स टीम के खिलाफ फुटबॉल गेम की पहली छमाही के दौरान सराहना करता है</v>
      </c>
    </row>
    <row r="10653">
      <c r="A10653" s="1" t="s">
        <v>10432</v>
      </c>
      <c r="B10653" s="2" t="str">
        <f>IFERROR(__xludf.DUMMYFUNCTION("GOOGLETRANSLATE(A10653,""en"",""hi"")"),"इससे पहले कि आप खुदाई करने से पहले व्यंजनों के ट्रे से चुनें।")</f>
        <v>इससे पहले कि आप खुदाई करने से पहले व्यंजनों के ट्रे से चुनें।</v>
      </c>
    </row>
    <row r="10654">
      <c r="A10654" s="1" t="s">
        <v>10433</v>
      </c>
      <c r="B10654" s="2" t="str">
        <f>IFERROR(__xludf.DUMMYFUNCTION("GOOGLETRANSLATE(A10654,""en"",""hi"")"),"# खेले गए खेल के दौरान शूट करता है।")</f>
        <v># खेले गए खेल के दौरान शूट करता है।</v>
      </c>
    </row>
    <row r="10655">
      <c r="A10655" s="1" t="s">
        <v>10434</v>
      </c>
      <c r="B10655" s="2" t="str">
        <f>IFERROR(__xludf.DUMMYFUNCTION("GOOGLETRANSLATE(A10655,""en"",""hi"")"),"एक मिशन पर आदमी: लॉर्ड शुगर केवल अपने बढ़ते साम्राज्य में शामिल होने के लिए सबसे अच्छे प्रतियोगी का चयन करेगा")</f>
        <v>एक मिशन पर आदमी: लॉर्ड शुगर केवल अपने बढ़ते साम्राज्य में शामिल होने के लिए सबसे अच्छे प्रतियोगी का चयन करेगा</v>
      </c>
    </row>
    <row r="10656">
      <c r="A10656" s="1" t="s">
        <v>10435</v>
      </c>
      <c r="B10656" s="2" t="str">
        <f>IFERROR(__xludf.DUMMYFUNCTION("GOOGLETRANSLATE(A10656,""en"",""hi"")"),"शहर में स्क्वायर पर फ्लाइंग ब्लू स्काई पृष्ठभूमि के साथ राष्ट्रीय ध्वज")</f>
        <v>शहर में स्क्वायर पर फ्लाइंग ब्लू स्काई पृष्ठभूमि के साथ राष्ट्रीय ध्वज</v>
      </c>
    </row>
    <row r="10657">
      <c r="A10657" s="1" t="s">
        <v>10436</v>
      </c>
      <c r="B10657" s="2" t="str">
        <f>IFERROR(__xludf.DUMMYFUNCTION("GOOGLETRANSLATE(A10657,""en"",""hi"")"),"पूल में आराम करने वाली टोपी वाली महिला")</f>
        <v>पूल में आराम करने वाली टोपी वाली महिला</v>
      </c>
    </row>
    <row r="10658">
      <c r="A10658" s="1" t="s">
        <v>10437</v>
      </c>
      <c r="B10658" s="2" t="str">
        <f>IFERROR(__xludf.DUMMYFUNCTION("GOOGLETRANSLATE(A10658,""en"",""hi"")"),"रॉक कटौती व्यक्ति का मकबरा")</f>
        <v>रॉक कटौती व्यक्ति का मकबरा</v>
      </c>
    </row>
    <row r="10659">
      <c r="A10659" s="1" t="s">
        <v>10438</v>
      </c>
      <c r="B10659" s="2" t="str">
        <f>IFERROR(__xludf.DUMMYFUNCTION("GOOGLETRANSLATE(A10659,""en"",""hi"")"),"एक युवा महिला का पोर्ट्रेट निराश महसूस करता है कि वह कुछ भूल गई, 4K")</f>
        <v>एक युवा महिला का पोर्ट्रेट निराश महसूस करता है कि वह कुछ भूल गई, 4K</v>
      </c>
    </row>
    <row r="10660">
      <c r="A10660" s="1" t="s">
        <v>10439</v>
      </c>
      <c r="B10660" s="2" t="str">
        <f>IFERROR(__xludf.DUMMYFUNCTION("GOOGLETRANSLATE(A10660,""en"",""hi"")"),"अंत में छुट्टियों के लिए घर")</f>
        <v>अंत में छुट्टियों के लिए घर</v>
      </c>
    </row>
    <row r="10661">
      <c r="A10661" s="1" t="s">
        <v>10440</v>
      </c>
      <c r="B10661" s="2" t="str">
        <f>IFERROR(__xludf.DUMMYFUNCTION("GOOGLETRANSLATE(A10661,""en"",""hi"")"),"घर के चरणों के भीतर सुंदर समुद्र तट।")</f>
        <v>घर के चरणों के भीतर सुंदर समुद्र तट।</v>
      </c>
    </row>
    <row r="10662">
      <c r="A10662" s="1" t="s">
        <v>10441</v>
      </c>
      <c r="B10662" s="2" t="str">
        <f>IFERROR(__xludf.DUMMYFUNCTION("GOOGLETRANSLATE(A10662,""en"",""hi"")"),"गिरने के साथ लंबी पैदल यात्रा के दौरान परिदृश्य का एक सुंदर दृश्य")</f>
        <v>गिरने के साथ लंबी पैदल यात्रा के दौरान परिदृश्य का एक सुंदर दृश्य</v>
      </c>
    </row>
    <row r="10663">
      <c r="A10663" s="1" t="s">
        <v>10442</v>
      </c>
      <c r="B10663" s="2" t="str">
        <f>IFERROR(__xludf.DUMMYFUNCTION("GOOGLETRANSLATE(A10663,""en"",""hi"")"),"दूल्हा शादी में दुल्हन के लिए इंतजार कर रहा है")</f>
        <v>दूल्हा शादी में दुल्हन के लिए इंतजार कर रहा है</v>
      </c>
    </row>
    <row r="10664">
      <c r="A10664" s="1" t="s">
        <v>10443</v>
      </c>
      <c r="B10664" s="2" t="str">
        <f>IFERROR(__xludf.DUMMYFUNCTION("GOOGLETRANSLATE(A10664,""en"",""hi"")"),"शानदार जंगल की पृष्ठभूमि के खिलाफ फ़्लोटिंग बंगले सेट")</f>
        <v>शानदार जंगल की पृष्ठभूमि के खिलाफ फ़्लोटिंग बंगले सेट</v>
      </c>
    </row>
    <row r="10665">
      <c r="A10665" s="1" t="s">
        <v>10444</v>
      </c>
      <c r="B10665" s="2" t="str">
        <f>IFERROR(__xludf.DUMMYFUNCTION("GOOGLETRANSLATE(A10665,""en"",""hi"")"),"आखिरी बार फिल्मांकन स्थान छोड़कर सम्राट।")</f>
        <v>आखिरी बार फिल्मांकन स्थान छोड़कर सम्राट।</v>
      </c>
    </row>
    <row r="10666">
      <c r="A10666" s="1" t="s">
        <v>10445</v>
      </c>
      <c r="B10666" s="2" t="str">
        <f>IFERROR(__xludf.DUMMYFUNCTION("GOOGLETRANSLATE(A10666,""en"",""hi"")"),"एक अतिथि बेडरूम में एक राजा के आकार के बिस्तर बनाने के लिए ट्विन बेड एक साथ स्लाइड करें।")</f>
        <v>एक अतिथि बेडरूम में एक राजा के आकार के बिस्तर बनाने के लिए ट्विन बेड एक साथ स्लाइड करें।</v>
      </c>
    </row>
    <row r="10667">
      <c r="A10667" s="1" t="s">
        <v>10446</v>
      </c>
      <c r="B10667" s="2" t="str">
        <f>IFERROR(__xludf.DUMMYFUNCTION("GOOGLETRANSLATE(A10667,""en"",""hi"")"),"अभिनेता उत्पादन कंपनी के प्रीमियर में भाग लेता है।")</f>
        <v>अभिनेता उत्पादन कंपनी के प्रीमियर में भाग लेता है।</v>
      </c>
    </row>
    <row r="10668">
      <c r="A10668" s="1" t="s">
        <v>10447</v>
      </c>
      <c r="B10668" s="2" t="str">
        <f>IFERROR(__xludf.DUMMYFUNCTION("GOOGLETRANSLATE(A10668,""en"",""hi"")"),"एक गिलास में शराब डालना")</f>
        <v>एक गिलास में शराब डालना</v>
      </c>
    </row>
    <row r="10669">
      <c r="A10669" s="1" t="s">
        <v>10448</v>
      </c>
      <c r="B10669" s="2" t="str">
        <f>IFERROR(__xludf.DUMMYFUNCTION("GOOGLETRANSLATE(A10669,""en"",""hi"")"),"डॉक्टर एक लड़के के गले की जांच")</f>
        <v>डॉक्टर एक लड़के के गले की जांच</v>
      </c>
    </row>
    <row r="10670">
      <c r="A10670" s="1" t="s">
        <v>10449</v>
      </c>
      <c r="B10670" s="2" t="str">
        <f>IFERROR(__xludf.DUMMYFUNCTION("GOOGLETRANSLATE(A10670,""en"",""hi"")"),"जीवन क्रेयॉन के एक बॉक्स की तरह है!")</f>
        <v>जीवन क्रेयॉन के एक बॉक्स की तरह है!</v>
      </c>
    </row>
    <row r="10671">
      <c r="A10671" s="1" t="s">
        <v>10450</v>
      </c>
      <c r="B10671" s="2" t="str">
        <f>IFERROR(__xludf.DUMMYFUNCTION("GOOGLETRANSLATE(A10671,""en"",""hi"")"),"फिल्मांकन स्थान के दौरान ओलंपिक एथलीट गेंद को गोली मारता है।")</f>
        <v>फिल्मांकन स्थान के दौरान ओलंपिक एथलीट गेंद को गोली मारता है।</v>
      </c>
    </row>
    <row r="10672">
      <c r="A10672" s="1" t="s">
        <v>10451</v>
      </c>
      <c r="B10672" s="2" t="str">
        <f>IFERROR(__xludf.DUMMYFUNCTION("GOOGLETRANSLATE(A10672,""en"",""hi"")"),"पेड़ पर पीला प्लम")</f>
        <v>पेड़ पर पीला प्लम</v>
      </c>
    </row>
    <row r="10673">
      <c r="A10673" s="1" t="s">
        <v>10452</v>
      </c>
      <c r="B10673" s="2" t="str">
        <f>IFERROR(__xludf.DUMMYFUNCTION("GOOGLETRANSLATE(A10673,""en"",""hi"")"),"छोटे हेवन में मछली पकड़ने वाली नावें")</f>
        <v>छोटे हेवन में मछली पकड़ने वाली नावें</v>
      </c>
    </row>
    <row r="10674">
      <c r="A10674" s="1" t="s">
        <v>10453</v>
      </c>
      <c r="B10674" s="2" t="str">
        <f>IFERROR(__xludf.DUMMYFUNCTION("GOOGLETRANSLATE(A10674,""en"",""hi"")"),"एक युवा महिला एक स्पष्ट गर्मी के दिन हवा के माध्यम से छलांग लगाती है।")</f>
        <v>एक युवा महिला एक स्पष्ट गर्मी के दिन हवा के माध्यम से छलांग लगाती है।</v>
      </c>
    </row>
    <row r="10675">
      <c r="A10675" s="1" t="s">
        <v>10454</v>
      </c>
      <c r="B10675" s="2" t="str">
        <f>IFERROR(__xludf.DUMMYFUNCTION("GOOGLETRANSLATE(A10675,""en"",""hi"")"),"एक लाल और सफेद पोशाक में एक महिला फूल शाम की रोशनी की पुष्पांजलि बनाती है")</f>
        <v>एक लाल और सफेद पोशाक में एक महिला फूल शाम की रोशनी की पुष्पांजलि बनाती है</v>
      </c>
    </row>
    <row r="10676">
      <c r="A10676" s="1" t="s">
        <v>10455</v>
      </c>
      <c r="B10676" s="2" t="str">
        <f>IFERROR(__xludf.DUMMYFUNCTION("GOOGLETRANSLATE(A10676,""en"",""hi"")"),"गुलाबी पृष्ठभूमि पर कार्टून गुप्त सांता")</f>
        <v>गुलाबी पृष्ठभूमि पर कार्टून गुप्त सांता</v>
      </c>
    </row>
    <row r="10677">
      <c r="A10677" s="1" t="s">
        <v>10456</v>
      </c>
      <c r="B10677" s="2" t="str">
        <f>IFERROR(__xludf.DUMMYFUNCTION("GOOGLETRANSLATE(A10677,""en"",""hi"")"),"एक इमारत के सामने पेड़")</f>
        <v>एक इमारत के सामने पेड़</v>
      </c>
    </row>
    <row r="10678">
      <c r="A10678" s="1" t="s">
        <v>10457</v>
      </c>
      <c r="B10678" s="2" t="str">
        <f>IFERROR(__xludf.DUMMYFUNCTION("GOOGLETRANSLATE(A10678,""en"",""hi"")"),"एक गेल एक ब्लॉक पर रहता है, जो अदालतों के विचार का प्रतिनिधित्व करता है।")</f>
        <v>एक गेल एक ब्लॉक पर रहता है, जो अदालतों के विचार का प्रतिनिधित्व करता है।</v>
      </c>
    </row>
    <row r="10679">
      <c r="A10679" s="1" t="s">
        <v>10458</v>
      </c>
      <c r="B10679" s="2" t="str">
        <f>IFERROR(__xludf.DUMMYFUNCTION("GOOGLETRANSLATE(A10679,""en"",""hi"")"),"प्रतीक्षा कक्ष में क्रिसमस का पेड़")</f>
        <v>प्रतीक्षा कक्ष में क्रिसमस का पेड़</v>
      </c>
    </row>
    <row r="10680">
      <c r="A10680" s="1" t="s">
        <v>10459</v>
      </c>
      <c r="B10680" s="2" t="str">
        <f>IFERROR(__xludf.DUMMYFUNCTION("GOOGLETRANSLATE(A10680,""en"",""hi"")"),"कुत्ता पार्क बस नीचे।")</f>
        <v>कुत्ता पार्क बस नीचे।</v>
      </c>
    </row>
    <row r="10681">
      <c r="A10681" s="1" t="s">
        <v>10460</v>
      </c>
      <c r="B10681" s="2" t="str">
        <f>IFERROR(__xludf.DUMMYFUNCTION("GOOGLETRANSLATE(A10681,""en"",""hi"")"),"एक महिला एक छोटे चैपल में प्रार्थना कर रही है")</f>
        <v>एक महिला एक छोटे चैपल में प्रार्थना कर रही है</v>
      </c>
    </row>
    <row r="10682">
      <c r="A10682" s="1" t="s">
        <v>10461</v>
      </c>
      <c r="B10682" s="2" t="str">
        <f>IFERROR(__xludf.DUMMYFUNCTION("GOOGLETRANSLATE(A10682,""en"",""hi"")"),"क्या आप रात के कवर के तहत प्रवेश करने की हिम्मत करेंगे?")</f>
        <v>क्या आप रात के कवर के तहत प्रवेश करने की हिम्मत करेंगे?</v>
      </c>
    </row>
    <row r="10683">
      <c r="A10683" s="1" t="s">
        <v>10462</v>
      </c>
      <c r="B10683" s="2" t="str">
        <f>IFERROR(__xludf.DUMMYFUNCTION("GOOGLETRANSLATE(A10683,""en"",""hi"")"),"इंटीरियर डिजाइन छोटे स्थान छोटे घर इंटीरियर डिजाइन विचार सौंदर्य और कार्यक्षमता की अच्छी गुणवत्ता के लिए सीमित स्थान को सजाने या अधिकतम करने के तरीके पर सर्वोत्तम और लोकप्रिय संदर्भ प्रदान करते हैं।")</f>
        <v>इंटीरियर डिजाइन छोटे स्थान छोटे घर इंटीरियर डिजाइन विचार सौंदर्य और कार्यक्षमता की अच्छी गुणवत्ता के लिए सीमित स्थान को सजाने या अधिकतम करने के तरीके पर सर्वोत्तम और लोकप्रिय संदर्भ प्रदान करते हैं।</v>
      </c>
    </row>
    <row r="10684">
      <c r="A10684" s="1" t="s">
        <v>10463</v>
      </c>
      <c r="B10684" s="2" t="str">
        <f>IFERROR(__xludf.DUMMYFUNCTION("GOOGLETRANSLATE(A10684,""en"",""hi"")"),"सफेद पृष्ठभूमि पर एक पुराने टूथब्रश को बंद करने की आवश्यकता है जिसे बदलने की जरूरत है")</f>
        <v>सफेद पृष्ठभूमि पर एक पुराने टूथब्रश को बंद करने की आवश्यकता है जिसे बदलने की जरूरत है</v>
      </c>
    </row>
    <row r="10685">
      <c r="A10685" s="1" t="s">
        <v>10464</v>
      </c>
      <c r="B10685" s="2" t="str">
        <f>IFERROR(__xludf.DUMMYFUNCTION("GOOGLETRANSLATE(A10685,""en"",""hi"")"),"नीली - गुलाबी पृष्ठभूमि बीच में पानी और अंतरिक्ष की बूंदों के साथ।")</f>
        <v>नीली - गुलाबी पृष्ठभूमि बीच में पानी और अंतरिक्ष की बूंदों के साथ।</v>
      </c>
    </row>
    <row r="10686">
      <c r="A10686" s="1" t="s">
        <v>10465</v>
      </c>
      <c r="B10686" s="2" t="str">
        <f>IFERROR(__xludf.DUMMYFUNCTION("GOOGLETRANSLATE(A10686,""en"",""hi"")"),"कलाकार और सेलिब्रिटी स्पोर्ट्स टीम बनाम गेम में भाग लेते हैं")</f>
        <v>कलाकार और सेलिब्रिटी स्पोर्ट्स टीम बनाम गेम में भाग लेते हैं</v>
      </c>
    </row>
    <row r="10687">
      <c r="A10687" s="1" t="s">
        <v>10466</v>
      </c>
      <c r="B10687" s="2" t="str">
        <f>IFERROR(__xludf.DUMMYFUNCTION("GOOGLETRANSLATE(A10687,""en"",""hi"")"),"सड़कों पर खड़ी बहुत पुरानी कार")</f>
        <v>सड़कों पर खड़ी बहुत पुरानी कार</v>
      </c>
    </row>
    <row r="10688">
      <c r="A10688" s="1" t="s">
        <v>10467</v>
      </c>
      <c r="B10688" s="2" t="str">
        <f>IFERROR(__xludf.DUMMYFUNCTION("GOOGLETRANSLATE(A10688,""en"",""hi"")"),"दिन के दौरान दूसरे दिन")</f>
        <v>दिन के दौरान दूसरे दिन</v>
      </c>
    </row>
    <row r="10689">
      <c r="A10689" s="1" t="s">
        <v>10468</v>
      </c>
      <c r="B10689" s="2" t="str">
        <f>IFERROR(__xludf.DUMMYFUNCTION("GOOGLETRANSLATE(A10689,""en"",""hi"")"),"पेड़ों से गिरने वाले पीले पत्ते के साथ एक पार्क बेंच पर बैठा महिला")</f>
        <v>पेड़ों से गिरने वाले पीले पत्ते के साथ एक पार्क बेंच पर बैठा महिला</v>
      </c>
    </row>
    <row r="10690">
      <c r="A10690" s="1" t="s">
        <v>10469</v>
      </c>
      <c r="B10690" s="2" t="str">
        <f>IFERROR(__xludf.DUMMYFUNCTION("GOOGLETRANSLATE(A10690,""en"",""hi"")"),"बैंड कलाकार का कलाकार प्रदर्शन करता है।")</f>
        <v>बैंड कलाकार का कलाकार प्रदर्शन करता है।</v>
      </c>
    </row>
    <row r="10691">
      <c r="A10691" s="1" t="s">
        <v>10213</v>
      </c>
      <c r="B10691" s="2" t="str">
        <f>IFERROR(__xludf.DUMMYFUNCTION("GOOGLETRANSLATE(A10691,""en"",""hi"")"),"छवि में हो सकता है: व्यक्ति, मंच पर, एक संगीत वाद्ययंत्र, गिटार, रात और संगीत कार्यक्रम खेलना")</f>
        <v>छवि में हो सकता है: व्यक्ति, मंच पर, एक संगीत वाद्ययंत्र, गिटार, रात और संगीत कार्यक्रम खेलना</v>
      </c>
    </row>
    <row r="10692">
      <c r="A10692" s="1" t="s">
        <v>10470</v>
      </c>
      <c r="B10692" s="2" t="str">
        <f>IFERROR(__xludf.DUMMYFUNCTION("GOOGLETRANSLATE(A10692,""en"",""hi"")"),"समुद्र तट पर सूरज को भिगोने के बाद अपने प्रियजनों के साथ डेक पर लॉन्गिंग करने के लिए तत्पर रहें, थोड़ी देर की पैदल दूरी पर।")</f>
        <v>समुद्र तट पर सूरज को भिगोने के बाद अपने प्रियजनों के साथ डेक पर लॉन्गिंग करने के लिए तत्पर रहें, थोड़ी देर की पैदल दूरी पर।</v>
      </c>
    </row>
    <row r="10693">
      <c r="A10693" s="1" t="s">
        <v>10471</v>
      </c>
      <c r="B10693" s="2" t="str">
        <f>IFERROR(__xludf.DUMMYFUNCTION("GOOGLETRANSLATE(A10693,""en"",""hi"")"),"निदेशक और कास्ट उत्सव में व्यक्ति के लिए प्रीमियर में भाग लेते हैं")</f>
        <v>निदेशक और कास्ट उत्सव में व्यक्ति के लिए प्रीमियर में भाग लेते हैं</v>
      </c>
    </row>
    <row r="10694">
      <c r="A10694" s="1" t="s">
        <v>10472</v>
      </c>
      <c r="B10694" s="2" t="str">
        <f>IFERROR(__xludf.DUMMYFUNCTION("GOOGLETRANSLATE(A10694,""en"",""hi"")"),"महत्वपूर्ण आंकड़े एक माप में सार्थक अंकों की संख्या अनिश्चित अंक सहित।")</f>
        <v>महत्वपूर्ण आंकड़े एक माप में सार्थक अंकों की संख्या अनिश्चित अंक सहित।</v>
      </c>
    </row>
    <row r="10695">
      <c r="A10695" s="1" t="s">
        <v>10473</v>
      </c>
      <c r="B10695" s="2" t="str">
        <f>IFERROR(__xludf.DUMMYFUNCTION("GOOGLETRANSLATE(A10695,""en"",""hi"")"),"एक जहाज और लेटरिंग के साथ हाथ खींचा विंटेज लेबल।")</f>
        <v>एक जहाज और लेटरिंग के साथ हाथ खींचा विंटेज लेबल।</v>
      </c>
    </row>
    <row r="10696">
      <c r="A10696" s="1" t="s">
        <v>10474</v>
      </c>
      <c r="B10696" s="2" t="str">
        <f>IFERROR(__xludf.DUMMYFUNCTION("GOOGLETRANSLATE(A10696,""en"",""hi"")"),"सड़क दौड़ के लिए गियरिंग गियर")</f>
        <v>सड़क दौड़ के लिए गियरिंग गियर</v>
      </c>
    </row>
    <row r="10697">
      <c r="A10697" s="1" t="s">
        <v>10475</v>
      </c>
      <c r="B10697" s="2" t="str">
        <f>IFERROR(__xludf.DUMMYFUNCTION("GOOGLETRANSLATE(A10697,""en"",""hi"")"),"पक्षियों ने इसे सब में ले जाया।")</f>
        <v>पक्षियों ने इसे सब में ले जाया।</v>
      </c>
    </row>
    <row r="10698">
      <c r="A10698" s="1" t="s">
        <v>10476</v>
      </c>
      <c r="B10698" s="2" t="str">
        <f>IFERROR(__xludf.DUMMYFUNCTION("GOOGLETRANSLATE(A10698,""en"",""hi"")"),"लोक रॉक कलाकार का संगीतकार त्यौहार के दौरान करता है।")</f>
        <v>लोक रॉक कलाकार का संगीतकार त्यौहार के दौरान करता है।</v>
      </c>
    </row>
    <row r="10699">
      <c r="A10699" s="1" t="s">
        <v>10477</v>
      </c>
      <c r="B10699" s="2" t="str">
        <f>IFERROR(__xludf.DUMMYFUNCTION("GOOGLETRANSLATE(A10699,""en"",""hi"")"),"लड़कियां एक स्मार्टफोन और इंटरनेट का उपयोग करके पहाड़ पर गाती हैं")</f>
        <v>लड़कियां एक स्मार्टफोन और इंटरनेट का उपयोग करके पहाड़ पर गाती हैं</v>
      </c>
    </row>
    <row r="10700">
      <c r="A10700" s="1" t="s">
        <v>10478</v>
      </c>
      <c r="B10700" s="2" t="str">
        <f>IFERROR(__xludf.DUMMYFUNCTION("GOOGLETRANSLATE(A10700,""en"",""hi"")"),"कैप्सूल के अंदर बैठे अपने अंतरिक्ष सूट में अंतरिक्ष यात्री का एक क्लोजअप।")</f>
        <v>कैप्सूल के अंदर बैठे अपने अंतरिक्ष सूट में अंतरिक्ष यात्री का एक क्लोजअप।</v>
      </c>
    </row>
    <row r="10701">
      <c r="A10701" s="1" t="s">
        <v>10479</v>
      </c>
      <c r="B10701" s="2" t="str">
        <f>IFERROR(__xludf.DUMMYFUNCTION("GOOGLETRANSLATE(A10701,""en"",""hi"")"),"एक कोरल रीफ पर एक उष्णकटिबंधीय मछली का फोटो")</f>
        <v>एक कोरल रीफ पर एक उष्णकटिबंधीय मछली का फोटो</v>
      </c>
    </row>
    <row r="10702">
      <c r="A10702" s="1" t="s">
        <v>10480</v>
      </c>
      <c r="B10702" s="2" t="str">
        <f>IFERROR(__xludf.DUMMYFUNCTION("GOOGLETRANSLATE(A10702,""en"",""hi"")"),"गोल्फ कोर्स पर चलने वाले लोगों का पोर्ट्रेट")</f>
        <v>गोल्फ कोर्स पर चलने वाले लोगों का पोर्ट्रेट</v>
      </c>
    </row>
    <row r="10703">
      <c r="A10703" s="1" t="s">
        <v>10481</v>
      </c>
      <c r="B10703" s="2" t="str">
        <f>IFERROR(__xludf.DUMMYFUNCTION("GOOGLETRANSLATE(A10703,""en"",""hi"")"),"पेज और 8 मेनू।")</f>
        <v>पेज और 8 मेनू।</v>
      </c>
    </row>
    <row r="10704">
      <c r="A10704" s="1" t="s">
        <v>10482</v>
      </c>
      <c r="B10704" s="2" t="str">
        <f>IFERROR(__xludf.DUMMYFUNCTION("GOOGLETRANSLATE(A10704,""en"",""hi"")"),"एक शहर एक प्रसिद्ध चिड़ियाघर का घर है।")</f>
        <v>एक शहर एक प्रसिद्ध चिड़ियाघर का घर है।</v>
      </c>
    </row>
    <row r="10705">
      <c r="A10705" s="1" t="s">
        <v>10483</v>
      </c>
      <c r="B10705" s="2" t="str">
        <f>IFERROR(__xludf.DUMMYFUNCTION("GOOGLETRANSLATE(A10705,""en"",""hi"")"),"सम्मेलन हॉल में दर्शक")</f>
        <v>सम्मेलन हॉल में दर्शक</v>
      </c>
    </row>
    <row r="10706">
      <c r="A10706" s="1" t="s">
        <v>10484</v>
      </c>
      <c r="B10706" s="2" t="str">
        <f>IFERROR(__xludf.DUMMYFUNCTION("GOOGLETRANSLATE(A10706,""en"",""hi"")"),"क्या आप गर्मियों में काले जूते पहन सकते हैं")</f>
        <v>क्या आप गर्मियों में काले जूते पहन सकते हैं</v>
      </c>
    </row>
    <row r="10707">
      <c r="A10707" s="1" t="s">
        <v>10485</v>
      </c>
      <c r="B10707" s="2" t="str">
        <f>IFERROR(__xludf.DUMMYFUNCTION("GOOGLETRANSLATE(A10707,""en"",""hi"")"),"विंटेज ब्लू दरवाजा, दीवार पर टोकरी")</f>
        <v>विंटेज ब्लू दरवाजा, दीवार पर टोकरी</v>
      </c>
    </row>
    <row r="10708">
      <c r="A10708" s="1" t="s">
        <v>10486</v>
      </c>
      <c r="B10708" s="2" t="str">
        <f>IFERROR(__xludf.DUMMYFUNCTION("GOOGLETRANSLATE(A10708,""en"",""hi"")"),"फुटबॉल खिलाड़ी हाल ही में एक अभ्यास के दौरान गेंद चलाते हैं।")</f>
        <v>फुटबॉल खिलाड़ी हाल ही में एक अभ्यास के दौरान गेंद चलाते हैं।</v>
      </c>
    </row>
    <row r="10709">
      <c r="A10709" s="1" t="s">
        <v>10487</v>
      </c>
      <c r="B10709" s="2" t="str">
        <f>IFERROR(__xludf.DUMMYFUNCTION("GOOGLETRANSLATE(A10709,""en"",""hi"")"),"एक साइन बोर्ड रखने और उस पर इंगित करने वाले फिल्म चरित्र का क्रिसमस कार्टून चित्रण।")</f>
        <v>एक साइन बोर्ड रखने और उस पर इंगित करने वाले फिल्म चरित्र का क्रिसमस कार्टून चित्रण।</v>
      </c>
    </row>
    <row r="10710">
      <c r="A10710" s="1" t="s">
        <v>10488</v>
      </c>
      <c r="B10710" s="2" t="str">
        <f>IFERROR(__xludf.DUMMYFUNCTION("GOOGLETRANSLATE(A10710,""en"",""hi"")"),"एक छोटा सा शहर की हार्डवेयर स्टोर")</f>
        <v>एक छोटा सा शहर की हार्डवेयर स्टोर</v>
      </c>
    </row>
    <row r="10711">
      <c r="A10711" s="1" t="s">
        <v>10489</v>
      </c>
      <c r="B10711" s="2" t="str">
        <f>IFERROR(__xludf.DUMMYFUNCTION("GOOGLETRANSLATE(A10711,""en"",""hi"")"),"पेड़ के नीचे एक रेत समुद्र तट पर बैठा महिला")</f>
        <v>पेड़ के नीचे एक रेत समुद्र तट पर बैठा महिला</v>
      </c>
    </row>
    <row r="10712">
      <c r="A10712" s="1" t="s">
        <v>10490</v>
      </c>
      <c r="B10712" s="2" t="str">
        <f>IFERROR(__xludf.DUMMYFUNCTION("GOOGLETRANSLATE(A10712,""en"",""hi"")"),"पक्षी आकाश पृष्ठभूमि के खिलाफ एक सिल्हूट है")</f>
        <v>पक्षी आकाश पृष्ठभूमि के खिलाफ एक सिल्हूट है</v>
      </c>
    </row>
    <row r="10713">
      <c r="A10713" s="1" t="s">
        <v>10491</v>
      </c>
      <c r="B10713" s="2" t="str">
        <f>IFERROR(__xludf.DUMMYFUNCTION("GOOGLETRANSLATE(A10713,""en"",""hi"")"),"लैवेंडर की हरी और बैंगनी झाड़ी और सूर्यास्त में एक नंगे पेड़")</f>
        <v>लैवेंडर की हरी और बैंगनी झाड़ी और सूर्यास्त में एक नंगे पेड़</v>
      </c>
    </row>
    <row r="10714">
      <c r="A10714" s="1" t="s">
        <v>10492</v>
      </c>
      <c r="B10714" s="2" t="str">
        <f>IFERROR(__xludf.DUMMYFUNCTION("GOOGLETRANSLATE(A10714,""en"",""hi"")"),"बालों की मात्रा की तरह, शायद यहां बहुत अधिक, इसे एक स्पर्श से नीचे टोन करेगा।")</f>
        <v>बालों की मात्रा की तरह, शायद यहां बहुत अधिक, इसे एक स्पर्श से नीचे टोन करेगा।</v>
      </c>
    </row>
    <row r="10715">
      <c r="A10715" s="1" t="s">
        <v>10493</v>
      </c>
      <c r="B10715" s="2" t="str">
        <f>IFERROR(__xludf.DUMMYFUNCTION("GOOGLETRANSLATE(A10715,""en"",""hi"")"),"मरीना पर सिटी स्काईलाइन")</f>
        <v>मरीना पर सिटी स्काईलाइन</v>
      </c>
    </row>
    <row r="10716">
      <c r="A10716" s="1" t="s">
        <v>10494</v>
      </c>
      <c r="B10716" s="2" t="str">
        <f>IFERROR(__xludf.DUMMYFUNCTION("GOOGLETRANSLATE(A10716,""en"",""hi"")"),"लकड़ी के पैनलिंग के साथ कैसे सजाने के लिए - हरे रंग के रंग के पॉप के साथ तटस्थ रंग और भूरा")</f>
        <v>लकड़ी के पैनलिंग के साथ कैसे सजाने के लिए - हरे रंग के रंग के पॉप के साथ तटस्थ रंग और भूरा</v>
      </c>
    </row>
    <row r="10717">
      <c r="A10717" s="1" t="s">
        <v>10495</v>
      </c>
      <c r="B10717" s="2" t="str">
        <f>IFERROR(__xludf.DUMMYFUNCTION("GOOGLETRANSLATE(A10717,""en"",""hi"")"),"एक पिज्जा को ऊपर से आदेश दें")</f>
        <v>एक पिज्जा को ऊपर से आदेश दें</v>
      </c>
    </row>
    <row r="10718">
      <c r="A10718" s="1" t="s">
        <v>10496</v>
      </c>
      <c r="B10718" s="2" t="str">
        <f>IFERROR(__xludf.DUMMYFUNCTION("GOOGLETRANSLATE(A10718,""en"",""hi"")"),"एक बड़े आधुनिक कॉर्पोरेट इमारत में विविध व्यापार समूह का समय चूक")</f>
        <v>एक बड़े आधुनिक कॉर्पोरेट इमारत में विविध व्यापार समूह का समय चूक</v>
      </c>
    </row>
    <row r="10719">
      <c r="A10719" s="1" t="s">
        <v>10497</v>
      </c>
      <c r="B10719" s="2" t="str">
        <f>IFERROR(__xludf.DUMMYFUNCTION("GOOGLETRANSLATE(A10719,""en"",""hi"")"),"बुरो के सामने जैविक प्रजाति")</f>
        <v>बुरो के सामने जैविक प्रजाति</v>
      </c>
    </row>
    <row r="10720">
      <c r="A10720" s="1" t="s">
        <v>10498</v>
      </c>
      <c r="B10720" s="2" t="str">
        <f>IFERROR(__xludf.DUMMYFUNCTION("GOOGLETRANSLATE(A10720,""en"",""hi"")"),"मुझे लगता है कि हमें वास्तव में एक डोंगी की जरूरत है")</f>
        <v>मुझे लगता है कि हमें वास्तव में एक डोंगी की जरूरत है</v>
      </c>
    </row>
    <row r="10721">
      <c r="A10721" s="1" t="s">
        <v>10499</v>
      </c>
      <c r="B10721" s="2" t="str">
        <f>IFERROR(__xludf.DUMMYFUNCTION("GOOGLETRANSLATE(A10721,""en"",""hi"")"),"फल और सब्जियों से भरा एक चॉपिंग बोर्ड")</f>
        <v>फल और सब्जियों से भरा एक चॉपिंग बोर्ड</v>
      </c>
    </row>
    <row r="10722">
      <c r="A10722" s="1" t="s">
        <v>10500</v>
      </c>
      <c r="B10722" s="2" t="str">
        <f>IFERROR(__xludf.DUMMYFUNCTION("GOOGLETRANSLATE(A10722,""en"",""hi"")"),"युवा व्यापार के समूह लोग अंगूठे - ऊपर साइन")</f>
        <v>युवा व्यापार के समूह लोग अंगूठे - ऊपर साइन</v>
      </c>
    </row>
    <row r="10723">
      <c r="A10723" s="1" t="s">
        <v>10501</v>
      </c>
      <c r="B10723" s="2" t="str">
        <f>IFERROR(__xludf.DUMMYFUNCTION("GOOGLETRANSLATE(A10723,""en"",""hi"")"),"जूता विस्तार घटना में भाग लेता है")</f>
        <v>जूता विस्तार घटना में भाग लेता है</v>
      </c>
    </row>
    <row r="10724">
      <c r="A10724" s="1" t="s">
        <v>5846</v>
      </c>
      <c r="B10724" s="2" t="str">
        <f>IFERROR(__xludf.DUMMYFUNCTION("GOOGLETRANSLATE(A10724,""en"",""hi"")"),"इसके नीचे सभी जंपसूट - काला")</f>
        <v>इसके नीचे सभी जंपसूट - काला</v>
      </c>
    </row>
    <row r="10725">
      <c r="A10725" s="1" t="s">
        <v>3558</v>
      </c>
      <c r="B10725" s="2" t="str">
        <f>IFERROR(__xludf.DUMMYFUNCTION("GOOGLETRANSLATE(A10725,""en"",""hi"")"),"# खेल टीम के खिलाफ गेंद को गोली मारता है।")</f>
        <v># खेल टीम के खिलाफ गेंद को गोली मारता है।</v>
      </c>
    </row>
    <row r="10726">
      <c r="A10726" s="1" t="s">
        <v>10502</v>
      </c>
      <c r="B10726" s="2" t="str">
        <f>IFERROR(__xludf.DUMMYFUNCTION("GOOGLETRANSLATE(A10726,""en"",""hi"")"),"हाथ पेंट वाटरकलर गीली पृष्ठभूमि।")</f>
        <v>हाथ पेंट वाटरकलर गीली पृष्ठभूमि।</v>
      </c>
    </row>
    <row r="10727">
      <c r="A10727" s="1" t="s">
        <v>10503</v>
      </c>
      <c r="B10727" s="2" t="str">
        <f>IFERROR(__xludf.DUMMYFUNCTION("GOOGLETRANSLATE(A10727,""en"",""hi"")"),"एक बच्चे के साथ एक महिला डॉक्टर अपनी हृदय गति ले रही है")</f>
        <v>एक बच्चे के साथ एक महिला डॉक्टर अपनी हृदय गति ले रही है</v>
      </c>
    </row>
    <row r="10728">
      <c r="A10728" s="1" t="s">
        <v>10504</v>
      </c>
      <c r="B10728" s="2" t="str">
        <f>IFERROR(__xludf.DUMMYFUNCTION("GOOGLETRANSLATE(A10728,""en"",""hi"")"),"सुंदर छोटे बच्चे लड़की उज्ज्वल सुंदर सूर्यास्त आकाश पर समुद्र तट पर चल रही है")</f>
        <v>सुंदर छोटे बच्चे लड़की उज्ज्वल सुंदर सूर्यास्त आकाश पर समुद्र तट पर चल रही है</v>
      </c>
    </row>
    <row r="10729">
      <c r="A10729" s="1" t="s">
        <v>10505</v>
      </c>
      <c r="B10729" s="2" t="str">
        <f>IFERROR(__xludf.DUMMYFUNCTION("GOOGLETRANSLATE(A10729,""en"",""hi"")"),"कंधे के शीर्ष पर एक झुकाव एक पुष्प मिडी स्कर्ट के लिए एक मजेदार मैच है।")</f>
        <v>कंधे के शीर्ष पर एक झुकाव एक पुष्प मिडी स्कर्ट के लिए एक मजेदार मैच है।</v>
      </c>
    </row>
    <row r="10730">
      <c r="A10730" s="1" t="s">
        <v>10506</v>
      </c>
      <c r="B10730" s="2" t="str">
        <f>IFERROR(__xludf.DUMMYFUNCTION("GOOGLETRANSLATE(A10730,""en"",""hi"")"),"बदलते कमरे में व्यक्ति")</f>
        <v>बदलते कमरे में व्यक्ति</v>
      </c>
    </row>
    <row r="10731">
      <c r="A10731" s="1" t="s">
        <v>10507</v>
      </c>
      <c r="B10731" s="2" t="str">
        <f>IFERROR(__xludf.DUMMYFUNCTION("GOOGLETRANSLATE(A10731,""en"",""hi"")"),"ब्लैक बैकग्राउंड वेक्टर पर मौत का कारण")</f>
        <v>ब्लैक बैकग्राउंड वेक्टर पर मौत का कारण</v>
      </c>
    </row>
    <row r="10732">
      <c r="A10732" s="1" t="s">
        <v>10508</v>
      </c>
      <c r="B10732" s="2" t="str">
        <f>IFERROR(__xludf.DUMMYFUNCTION("GOOGLETRANSLATE(A10732,""en"",""hi"")"),"जंगल में एक छोटी सी समाशोधन")</f>
        <v>जंगल में एक छोटी सी समाशोधन</v>
      </c>
    </row>
    <row r="10733">
      <c r="A10733" s="1" t="s">
        <v>10509</v>
      </c>
      <c r="B10733" s="2" t="str">
        <f>IFERROR(__xludf.DUMMYFUNCTION("GOOGLETRANSLATE(A10733,""en"",""hi"")"),"क्या आपने मछलीघर में mermaids देखा है? # मत्स्यांगना")</f>
        <v>क्या आपने मछलीघर में mermaids देखा है? # मत्स्यांगना</v>
      </c>
    </row>
    <row r="10734">
      <c r="A10734" s="1" t="s">
        <v>10510</v>
      </c>
      <c r="B10734" s="2" t="str">
        <f>IFERROR(__xludf.DUMMYFUNCTION("GOOGLETRANSLATE(A10734,""en"",""hi"")"),"दोस्ताना मैच के दौरान कोच।")</f>
        <v>दोस्ताना मैच के दौरान कोच।</v>
      </c>
    </row>
    <row r="10735">
      <c r="A10735" s="1" t="s">
        <v>10511</v>
      </c>
      <c r="B10735" s="2" t="str">
        <f>IFERROR(__xludf.DUMMYFUNCTION("GOOGLETRANSLATE(A10735,""en"",""hi"")"),"हिमनद कीचड़ से बना एक दिलचस्प गठन बर्फ से धक्का दिया")</f>
        <v>हिमनद कीचड़ से बना एक दिलचस्प गठन बर्फ से धक्का दिया</v>
      </c>
    </row>
    <row r="10736">
      <c r="A10736" s="1" t="s">
        <v>10512</v>
      </c>
      <c r="B10736" s="2" t="str">
        <f>IFERROR(__xludf.DUMMYFUNCTION("GOOGLETRANSLATE(A10736,""en"",""hi"")"),"कोई बकरी से बात करना चाहता था")</f>
        <v>कोई बकरी से बात करना चाहता था</v>
      </c>
    </row>
    <row r="10737">
      <c r="A10737" s="1" t="s">
        <v>10513</v>
      </c>
      <c r="B10737" s="2" t="str">
        <f>IFERROR(__xludf.DUMMYFUNCTION("GOOGLETRANSLATE(A10737,""en"",""hi"")"),"फिल्मों के मुख्य सितारे")</f>
        <v>फिल्मों के मुख्य सितारे</v>
      </c>
    </row>
    <row r="10738">
      <c r="A10738" s="1" t="s">
        <v>10514</v>
      </c>
      <c r="B10738" s="2" t="str">
        <f>IFERROR(__xludf.DUMMYFUNCTION("GOOGLETRANSLATE(A10738,""en"",""hi"")"),"जमीन में जैविक प्रजातियों को कैसे संयोजित करें")</f>
        <v>जमीन में जैविक प्रजातियों को कैसे संयोजित करें</v>
      </c>
    </row>
    <row r="10739">
      <c r="A10739" s="1" t="s">
        <v>10515</v>
      </c>
      <c r="B10739" s="2" t="str">
        <f>IFERROR(__xludf.DUMMYFUNCTION("GOOGLETRANSLATE(A10739,""en"",""hi"")"),"मैं अब शेफ से अलग अलग होने की डिग्री हूं।")</f>
        <v>मैं अब शेफ से अलग अलग होने की डिग्री हूं।</v>
      </c>
    </row>
    <row r="10740">
      <c r="A10740" s="1" t="s">
        <v>10516</v>
      </c>
      <c r="B10740" s="2" t="str">
        <f>IFERROR(__xludf.DUMMYFUNCTION("GOOGLETRANSLATE(A10740,""en"",""hi"")"),"एक संलग्नक पर उत्सुक युवा घोड़े")</f>
        <v>एक संलग्नक पर उत्सुक युवा घोड़े</v>
      </c>
    </row>
    <row r="10741">
      <c r="A10741" s="1" t="s">
        <v>10517</v>
      </c>
      <c r="B10741" s="2" t="str">
        <f>IFERROR(__xludf.DUMMYFUNCTION("GOOGLETRANSLATE(A10741,""en"",""hi"")"),"होम लाइब्रेरी के करीब वाइड विंडो पर लटकते हुए सफेद चलती पर्दे")</f>
        <v>होम लाइब्रेरी के करीब वाइड विंडो पर लटकते हुए सफेद चलती पर्दे</v>
      </c>
    </row>
    <row r="10742">
      <c r="A10742" s="1" t="s">
        <v>10518</v>
      </c>
      <c r="B10742" s="2" t="str">
        <f>IFERROR(__xludf.DUMMYFUNCTION("GOOGLETRANSLATE(A10742,""en"",""hi"")"),"अपने पिछवाड़े में एक कबाना के लिए स्टेनलेस स्टील हार्डवेयर पर बर्न दरवाजा के बारे में अच्छा महसूस करने के लिए यहां कुछ है।")</f>
        <v>अपने पिछवाड़े में एक कबाना के लिए स्टेनलेस स्टील हार्डवेयर पर बर्न दरवाजा के बारे में अच्छा महसूस करने के लिए यहां कुछ है।</v>
      </c>
    </row>
    <row r="10743">
      <c r="A10743" s="1" t="s">
        <v>10519</v>
      </c>
      <c r="B10743" s="2" t="str">
        <f>IFERROR(__xludf.DUMMYFUNCTION("GOOGLETRANSLATE(A10743,""en"",""hi"")"),"मिस्टलेटो के तहत मुझसे मिलें।")</f>
        <v>मिस्टलेटो के तहत मुझसे मिलें।</v>
      </c>
    </row>
    <row r="10744">
      <c r="A10744" s="1" t="s">
        <v>10520</v>
      </c>
      <c r="B10744" s="2" t="str">
        <f>IFERROR(__xludf.DUMMYFUNCTION("GOOGLETRANSLATE(A10744,""en"",""hi"")"),"वॉलपेपर एक वृद्ध कागज का चित्रण, ध्वज के एक खरोंच चित्रण के साथ बनावट पृष्ठभूमि")</f>
        <v>वॉलपेपर एक वृद्ध कागज का चित्रण, ध्वज के एक खरोंच चित्रण के साथ बनावट पृष्ठभूमि</v>
      </c>
    </row>
    <row r="10745">
      <c r="A10745" s="1" t="s">
        <v>10521</v>
      </c>
      <c r="B10745" s="2" t="str">
        <f>IFERROR(__xludf.DUMMYFUNCTION("GOOGLETRANSLATE(A10745,""en"",""hi"")"),"इतिहास, संस्कृति और प्राचीन खंडहर वहां यात्रा करने के कारण हैं।")</f>
        <v>इतिहास, संस्कृति और प्राचीन खंडहर वहां यात्रा करने के कारण हैं।</v>
      </c>
    </row>
    <row r="10746">
      <c r="A10746" s="1" t="s">
        <v>10522</v>
      </c>
      <c r="B10746" s="2" t="str">
        <f>IFERROR(__xludf.DUMMYFUNCTION("GOOGLETRANSLATE(A10746,""en"",""hi"")"),"धूप का चश्मा का सेट एक सफेद पृष्ठभूमि पर चित्रित किया गया है।")</f>
        <v>धूप का चश्मा का सेट एक सफेद पृष्ठभूमि पर चित्रित किया गया है।</v>
      </c>
    </row>
    <row r="10747">
      <c r="A10747" s="1" t="s">
        <v>10523</v>
      </c>
      <c r="B10747" s="2" t="str">
        <f>IFERROR(__xludf.DUMMYFUNCTION("GOOGLETRANSLATE(A10747,""en"",""hi"")"),"चरागाह पर चराई घास के मैदान में काले और सफेद गायों")</f>
        <v>चरागाह पर चराई घास के मैदान में काले और सफेद गायों</v>
      </c>
    </row>
    <row r="10748">
      <c r="A10748" s="1" t="s">
        <v>10524</v>
      </c>
      <c r="B10748" s="2" t="str">
        <f>IFERROR(__xludf.DUMMYFUNCTION("GOOGLETRANSLATE(A10748,""en"",""hi"")"),"अभिनेता के रूप में अभिनेता के रूप में फिल्म से एक दृश्य में कमरे को नष्ट कर देता है")</f>
        <v>अभिनेता के रूप में अभिनेता के रूप में फिल्म से एक दृश्य में कमरे को नष्ट कर देता है</v>
      </c>
    </row>
    <row r="10749">
      <c r="A10749" s="1" t="s">
        <v>10525</v>
      </c>
      <c r="B10749" s="2" t="str">
        <f>IFERROR(__xludf.DUMMYFUNCTION("GOOGLETRANSLATE(A10749,""en"",""hi"")"),"विंटेज फोटो, एक बर्फीले शहर की सड़क में अपने कुत्ते को चलने वाले आदमी के हाथ रंगीन शीतकालीन रात का दृश्य।")</f>
        <v>विंटेज फोटो, एक बर्फीले शहर की सड़क में अपने कुत्ते को चलने वाले आदमी के हाथ रंगीन शीतकालीन रात का दृश्य।</v>
      </c>
    </row>
    <row r="10750">
      <c r="A10750" s="1" t="s">
        <v>10526</v>
      </c>
      <c r="B10750" s="2" t="str">
        <f>IFERROR(__xludf.DUMMYFUNCTION("GOOGLETRANSLATE(A10750,""en"",""hi"")"),"एक युवक डिनर के लिए गाता है")</f>
        <v>एक युवक डिनर के लिए गाता है</v>
      </c>
    </row>
    <row r="10751">
      <c r="A10751" s="1" t="s">
        <v>10527</v>
      </c>
      <c r="B10751" s="2" t="str">
        <f>IFERROR(__xludf.DUMMYFUNCTION("GOOGLETRANSLATE(A10751,""en"",""hi"")"),"दीवार वाले शहर के अंदर घोड़े की गाड़ी")</f>
        <v>दीवार वाले शहर के अंदर घोड़े की गाड़ी</v>
      </c>
    </row>
    <row r="10752">
      <c r="A10752" s="1" t="s">
        <v>10528</v>
      </c>
      <c r="B10752" s="2" t="str">
        <f>IFERROR(__xludf.DUMMYFUNCTION("GOOGLETRANSLATE(A10752,""en"",""hi"")"),"क्रैकर के साथ कटा हुआ सब्जियों पर ग्रील्ड लॉबस्टर")</f>
        <v>क्रैकर के साथ कटा हुआ सब्जियों पर ग्रील्ड लॉबस्टर</v>
      </c>
    </row>
    <row r="10753">
      <c r="A10753" s="1" t="s">
        <v>10529</v>
      </c>
      <c r="B10753" s="2" t="str">
        <f>IFERROR(__xludf.DUMMYFUNCTION("GOOGLETRANSLATE(A10753,""en"",""hi"")"),"चीजें जो आप केवल जानते हैं कि क्या आप एक चिहुआहुआ के मालिक हैं")</f>
        <v>चीजें जो आप केवल जानते हैं कि क्या आप एक चिहुआहुआ के मालिक हैं</v>
      </c>
    </row>
    <row r="10754">
      <c r="A10754" s="1" t="s">
        <v>10530</v>
      </c>
      <c r="B10754" s="2" t="str">
        <f>IFERROR(__xludf.DUMMYFUNCTION("GOOGLETRANSLATE(A10754,""en"",""hi"")"),"प्यार के स्पर्श में हर कोई एक कवि बन जाता है ।")</f>
        <v>प्यार के स्पर्श में हर कोई एक कवि बन जाता है ।</v>
      </c>
    </row>
    <row r="10755">
      <c r="A10755" s="1" t="s">
        <v>10531</v>
      </c>
      <c r="B10755" s="2" t="str">
        <f>IFERROR(__xludf.DUMMYFUNCTION("GOOGLETRANSLATE(A10755,""en"",""hi"")"),"जैविक प्रजाति एक स्पष्ट नीले आकाश के खिलाफ छोड़ती है")</f>
        <v>जैविक प्रजाति एक स्पष्ट नीले आकाश के खिलाफ छोड़ती है</v>
      </c>
    </row>
    <row r="10756">
      <c r="A10756" s="1" t="s">
        <v>10532</v>
      </c>
      <c r="B10756" s="2" t="str">
        <f>IFERROR(__xludf.DUMMYFUNCTION("GOOGLETRANSLATE(A10756,""en"",""hi"")"),"चित्रकारी कलाकार को ड्रेसिंग इस छवि को पुस्तक में खोजें")</f>
        <v>चित्रकारी कलाकार को ड्रेसिंग इस छवि को पुस्तक में खोजें</v>
      </c>
    </row>
    <row r="10757">
      <c r="A10757" s="1" t="s">
        <v>10533</v>
      </c>
      <c r="B10757" s="2" t="str">
        <f>IFERROR(__xludf.DUMMYFUNCTION("GOOGLETRANSLATE(A10757,""en"",""hi"")"),"एक हंपबैक व्हेल अपने पेट को तट से दिखाता है।")</f>
        <v>एक हंपबैक व्हेल अपने पेट को तट से दिखाता है।</v>
      </c>
    </row>
    <row r="10758">
      <c r="A10758" s="1" t="s">
        <v>10534</v>
      </c>
      <c r="B10758" s="2" t="str">
        <f>IFERROR(__xludf.DUMMYFUNCTION("GOOGLETRANSLATE(A10758,""en"",""hi"")"),"जाम - नीली सीमा के साथ एक सफेद प्लेट पर भरा कुकीज़")</f>
        <v>जाम - नीली सीमा के साथ एक सफेद प्लेट पर भरा कुकीज़</v>
      </c>
    </row>
    <row r="10759">
      <c r="A10759" s="1" t="s">
        <v>10535</v>
      </c>
      <c r="B10759" s="2" t="str">
        <f>IFERROR(__xludf.DUMMYFUNCTION("GOOGLETRANSLATE(A10759,""en"",""hi"")"),"गेहूं के मैदान पर ट्रैक्टर के साथ हारवेस्टर को मिलाएं")</f>
        <v>गेहूं के मैदान पर ट्रैक्टर के साथ हारवेस्टर को मिलाएं</v>
      </c>
    </row>
    <row r="10760">
      <c r="A10760" s="1" t="s">
        <v>10536</v>
      </c>
      <c r="B10760" s="2" t="str">
        <f>IFERROR(__xludf.DUMMYFUNCTION("GOOGLETRANSLATE(A10760,""en"",""hi"")"),"एक मंच पर अभिनेता")</f>
        <v>एक मंच पर अभिनेता</v>
      </c>
    </row>
    <row r="10761">
      <c r="A10761" s="1" t="s">
        <v>10537</v>
      </c>
      <c r="B10761" s="2" t="str">
        <f>IFERROR(__xludf.DUMMYFUNCTION("GOOGLETRANSLATE(A10761,""en"",""hi"")"),"गोदी पर ऑटोमोबाइल मॉडल")</f>
        <v>गोदी पर ऑटोमोबाइल मॉडल</v>
      </c>
    </row>
    <row r="10762">
      <c r="A10762" s="1" t="s">
        <v>10538</v>
      </c>
      <c r="B10762" s="2" t="str">
        <f>IFERROR(__xludf.DUMMYFUNCTION("GOOGLETRANSLATE(A10762,""en"",""hi"")"),"कारें पुल के नीचे पश्चिम ज़ूम करें।")</f>
        <v>कारें पुल के नीचे पश्चिम ज़ूम करें।</v>
      </c>
    </row>
    <row r="10763">
      <c r="A10763" s="1" t="s">
        <v>10539</v>
      </c>
      <c r="B10763" s="2" t="str">
        <f>IFERROR(__xludf.DUMMYFUNCTION("GOOGLETRANSLATE(A10763,""en"",""hi"")"),"चक्रों के प्रतीकों के साथ योग स्थिति में मैन सिल्हूट")</f>
        <v>चक्रों के प्रतीकों के साथ योग स्थिति में मैन सिल्हूट</v>
      </c>
    </row>
    <row r="10764">
      <c r="A10764" s="1" t="s">
        <v>10540</v>
      </c>
      <c r="B10764" s="2" t="str">
        <f>IFERROR(__xludf.DUMMYFUNCTION("GOOGLETRANSLATE(A10764,""en"",""hi"")"),"फिल्म से एक दृश्य में अभिनेता")</f>
        <v>फिल्म से एक दृश्य में अभिनेता</v>
      </c>
    </row>
    <row r="10765">
      <c r="A10765" s="1" t="s">
        <v>7388</v>
      </c>
      <c r="B10765" s="2" t="str">
        <f>IFERROR(__xludf.DUMMYFUNCTION("GOOGLETRANSLATE(A10765,""en"",""hi"")"),"पानी के नीचे डॉल्फिन के झुंड के साथ निर्बाध बनावट, पृष्ठभूमि के लिए चित्रण")</f>
        <v>पानी के नीचे डॉल्फिन के झुंड के साथ निर्बाध बनावट, पृष्ठभूमि के लिए चित्रण</v>
      </c>
    </row>
    <row r="10766">
      <c r="A10766" s="1" t="s">
        <v>10541</v>
      </c>
      <c r="B10766" s="2" t="str">
        <f>IFERROR(__xludf.DUMMYFUNCTION("GOOGLETRANSLATE(A10766,""en"",""hi"")"),"मेरे डाइनिंग रूम टेबल, एक लोहा दरवाजे से बना है जो हमें मिला।")</f>
        <v>मेरे डाइनिंग रूम टेबल, एक लोहा दरवाजे से बना है जो हमें मिला।</v>
      </c>
    </row>
    <row r="10767">
      <c r="A10767" s="1" t="s">
        <v>10542</v>
      </c>
      <c r="B10767" s="2" t="str">
        <f>IFERROR(__xludf.DUMMYFUNCTION("GOOGLETRANSLATE(A10767,""en"",""hi"")"),"अपनी पोती के हाथ रखने वाली एक वरिष्ठ महिला की तस्वीर को बंद करें")</f>
        <v>अपनी पोती के हाथ रखने वाली एक वरिष्ठ महिला की तस्वीर को बंद करें</v>
      </c>
    </row>
    <row r="10768">
      <c r="A10768" s="1" t="s">
        <v>10543</v>
      </c>
      <c r="B10768" s="2" t="str">
        <f>IFERROR(__xludf.DUMMYFUNCTION("GOOGLETRANSLATE(A10768,""en"",""hi"")"),"फुटबॉल प्रतियोगिता के लिए घर और स्थान")</f>
        <v>फुटबॉल प्रतियोगिता के लिए घर और स्थान</v>
      </c>
    </row>
    <row r="10769">
      <c r="A10769" s="1" t="s">
        <v>10544</v>
      </c>
      <c r="B10769" s="2" t="str">
        <f>IFERROR(__xludf.DUMMYFUNCTION("GOOGLETRANSLATE(A10769,""en"",""hi"")"),"बाईं भूत शहर पर निवास के साथ गंदगी सड़क")</f>
        <v>बाईं भूत शहर पर निवास के साथ गंदगी सड़क</v>
      </c>
    </row>
    <row r="10770">
      <c r="A10770" s="1" t="s">
        <v>10545</v>
      </c>
      <c r="B10770" s="2" t="str">
        <f>IFERROR(__xludf.DUMMYFUNCTION("GOOGLETRANSLATE(A10770,""en"",""hi"")"),"पहाड़ियों के परिदृश्य पर पेड़")</f>
        <v>पहाड़ियों के परिदृश्य पर पेड़</v>
      </c>
    </row>
    <row r="10771">
      <c r="A10771" s="1" t="s">
        <v>10546</v>
      </c>
      <c r="B10771" s="2" t="str">
        <f>IFERROR(__xludf.DUMMYFUNCTION("GOOGLETRANSLATE(A10771,""en"",""hi"")"),"महिला दर्पण में खुद को देख रही है")</f>
        <v>महिला दर्पण में खुद को देख रही है</v>
      </c>
    </row>
    <row r="10772">
      <c r="A10772" s="1" t="s">
        <v>10547</v>
      </c>
      <c r="B10772" s="2" t="str">
        <f>IFERROR(__xludf.DUMMYFUNCTION("GOOGLETRANSLATE(A10772,""en"",""hi"")"),"गोलकीपर फुटबॉल टीम के खिलाफ एक खेल के दौरान एक बचाने के लिए")</f>
        <v>गोलकीपर फुटबॉल टीम के खिलाफ एक खेल के दौरान एक बचाने के लिए</v>
      </c>
    </row>
    <row r="10773">
      <c r="A10773" s="1" t="s">
        <v>10548</v>
      </c>
      <c r="B10773" s="2" t="str">
        <f>IFERROR(__xludf.DUMMYFUNCTION("GOOGLETRANSLATE(A10773,""en"",""hi"")"),"आदमी चल रहा है और शहर में शॉपिंग बैग के साथ स्मार्टफोन पर बात कर रहा है")</f>
        <v>आदमी चल रहा है और शहर में शॉपिंग बैग के साथ स्मार्टफोन पर बात कर रहा है</v>
      </c>
    </row>
    <row r="10774">
      <c r="A10774" s="1" t="s">
        <v>10549</v>
      </c>
      <c r="B10774" s="2" t="str">
        <f>IFERROR(__xludf.DUMMYFUNCTION("GOOGLETRANSLATE(A10774,""en"",""hi"")"),"फिल्म निदेशक उत्सव के दौरान आयोजित प्रीमियर में भाग लेता है।")</f>
        <v>फिल्म निदेशक उत्सव के दौरान आयोजित प्रीमियर में भाग लेता है।</v>
      </c>
    </row>
    <row r="10775">
      <c r="A10775" s="1" t="s">
        <v>10550</v>
      </c>
      <c r="B10775" s="2" t="str">
        <f>IFERROR(__xludf.DUMMYFUNCTION("GOOGLETRANSLATE(A10775,""en"",""hi"")"),"शहर में लुकआउट से घाटी का पैनोरमा व्यू")</f>
        <v>शहर में लुकआउट से घाटी का पैनोरमा व्यू</v>
      </c>
    </row>
    <row r="10776">
      <c r="A10776" s="1" t="s">
        <v>913</v>
      </c>
      <c r="B10776" s="2" t="str">
        <f>IFERROR(__xludf.DUMMYFUNCTION("GOOGLETRANSLATE(A10776,""en"",""hi"")"),"अभिनेता प्रीमियर के लिए आता है")</f>
        <v>अभिनेता प्रीमियर के लिए आता है</v>
      </c>
    </row>
    <row r="10777">
      <c r="A10777" s="1" t="s">
        <v>10551</v>
      </c>
      <c r="B10777" s="2" t="str">
        <f>IFERROR(__xludf.DUMMYFUNCTION("GOOGLETRANSLATE(A10777,""en"",""hi"")"),"स्ट्रीट लाइफ एंड ओपेरा हाउस सूर्यास्त में")</f>
        <v>स्ट्रीट लाइफ एंड ओपेरा हाउस सूर्यास्त में</v>
      </c>
    </row>
    <row r="10778">
      <c r="A10778" s="1" t="s">
        <v>10552</v>
      </c>
      <c r="B10778" s="2" t="str">
        <f>IFERROR(__xludf.DUMMYFUNCTION("GOOGLETRANSLATE(A10778,""en"",""hi"")"),"पत्थर फूलदान के साथ एक झंडा बगीचे के शांत कोने")</f>
        <v>पत्थर फूलदान के साथ एक झंडा बगीचे के शांत कोने</v>
      </c>
    </row>
    <row r="10779">
      <c r="A10779" s="1" t="s">
        <v>10553</v>
      </c>
      <c r="B10779" s="2" t="str">
        <f>IFERROR(__xludf.DUMMYFUNCTION("GOOGLETRANSLATE(A10779,""en"",""hi"")"),"एक युवा आकस्मिक महिला का पोर्ट्रेट मेगाफोन में चिल्लाना और एक सफेद पृष्ठभूमि पर पृथक उंगली की ओर इशारा करते हुए")</f>
        <v>एक युवा आकस्मिक महिला का पोर्ट्रेट मेगाफोन में चिल्लाना और एक सफेद पृष्ठभूमि पर पृथक उंगली की ओर इशारा करते हुए</v>
      </c>
    </row>
    <row r="10780">
      <c r="A10780" s="1" t="s">
        <v>10554</v>
      </c>
      <c r="B10780" s="2" t="str">
        <f>IFERROR(__xludf.DUMMYFUNCTION("GOOGLETRANSLATE(A10780,""en"",""hi"")"),"व्यक्ति को वर्गीकृत के साथ दुनिया के नक्शे पर निकाला गया।")</f>
        <v>व्यक्ति को वर्गीकृत के साथ दुनिया के नक्शे पर निकाला गया।</v>
      </c>
    </row>
    <row r="10781">
      <c r="A10781" s="1" t="s">
        <v>10555</v>
      </c>
      <c r="B10781" s="2" t="str">
        <f>IFERROR(__xludf.DUMMYFUNCTION("GOOGLETRANSLATE(A10781,""en"",""hi"")"),"फिल्म अभिनेता शो के दौरान रनवे चलता है")</f>
        <v>फिल्म अभिनेता शो के दौरान रनवे चलता है</v>
      </c>
    </row>
    <row r="10782">
      <c r="A10782" s="1" t="s">
        <v>10556</v>
      </c>
      <c r="B10782" s="2" t="str">
        <f>IFERROR(__xludf.DUMMYFUNCTION("GOOGLETRANSLATE(A10782,""en"",""hi"")"),"एक रिंच के साथ एक लंबी छाया सेब फल का चित्रण")</f>
        <v>एक रिंच के साथ एक लंबी छाया सेब फल का चित्रण</v>
      </c>
    </row>
    <row r="10783">
      <c r="A10783" s="1" t="s">
        <v>5787</v>
      </c>
      <c r="B10783" s="2" t="str">
        <f>IFERROR(__xludf.DUMMYFUNCTION("GOOGLETRANSLATE(A10783,""en"",""hi"")"),"छवि में हो सकता है: व्यक्ति, मंच पर, एक संगीत वाद्ययंत्र और गिटार बजाना")</f>
        <v>छवि में हो सकता है: व्यक्ति, मंच पर, एक संगीत वाद्ययंत्र और गिटार बजाना</v>
      </c>
    </row>
    <row r="10784">
      <c r="A10784" s="1" t="s">
        <v>10557</v>
      </c>
      <c r="B10784" s="2" t="str">
        <f>IFERROR(__xludf.DUMMYFUNCTION("GOOGLETRANSLATE(A10784,""en"",""hi"")"),"रात तक एक पहाड़ी पर एक घर का 3 डी प्रस्तुत करना")</f>
        <v>रात तक एक पहाड़ी पर एक घर का 3 डी प्रस्तुत करना</v>
      </c>
    </row>
    <row r="10785">
      <c r="A10785" s="1" t="s">
        <v>10558</v>
      </c>
      <c r="B10785" s="2" t="str">
        <f>IFERROR(__xludf.DUMMYFUNCTION("GOOGLETRANSLATE(A10785,""en"",""hi"")"),"फोटो: एक घर पर सौर पैनल")</f>
        <v>फोटो: एक घर पर सौर पैनल</v>
      </c>
    </row>
    <row r="10786">
      <c r="A10786" s="1" t="s">
        <v>10559</v>
      </c>
      <c r="B10786" s="2" t="str">
        <f>IFERROR(__xludf.DUMMYFUNCTION("GOOGLETRANSLATE(A10786,""en"",""hi"")"),"किसी भी अवसर के लिए एक साधारण नीली पोशाक पर फेंकना आपको ग्लैम महसूस करने में मदद करता है और तुरंत एक साथ रखता है!")</f>
        <v>किसी भी अवसर के लिए एक साधारण नीली पोशाक पर फेंकना आपको ग्लैम महसूस करने में मदद करता है और तुरंत एक साथ रखता है!</v>
      </c>
    </row>
    <row r="10787">
      <c r="A10787" s="1" t="s">
        <v>10560</v>
      </c>
      <c r="B10787" s="2" t="str">
        <f>IFERROR(__xludf.DUMMYFUNCTION("GOOGLETRANSLATE(A10787,""en"",""hi"")"),"सभी दरवाजों, हुड और ट्रंक के साथ ऑटोमोबाइल मॉडल।")</f>
        <v>सभी दरवाजों, हुड और ट्रंक के साथ ऑटोमोबाइल मॉडल।</v>
      </c>
    </row>
    <row r="10788">
      <c r="A10788" s="1" t="s">
        <v>10561</v>
      </c>
      <c r="B10788" s="2" t="str">
        <f>IFERROR(__xludf.DUMMYFUNCTION("GOOGLETRANSLATE(A10788,""en"",""hi"")"),"धूप वाले दिन में स्विमिंग पूल में मज़े करने वाले दोस्तों का समूह")</f>
        <v>धूप वाले दिन में स्विमिंग पूल में मज़े करने वाले दोस्तों का समूह</v>
      </c>
    </row>
    <row r="10789">
      <c r="A10789" s="1" t="s">
        <v>10562</v>
      </c>
      <c r="B10789" s="2" t="str">
        <f>IFERROR(__xludf.DUMMYFUNCTION("GOOGLETRANSLATE(A10789,""en"",""hi"")"),"एक दुकान की खिड़की में टोपी")</f>
        <v>एक दुकान की खिड़की में टोपी</v>
      </c>
    </row>
    <row r="10790">
      <c r="A10790" s="1" t="s">
        <v>10563</v>
      </c>
      <c r="B10790" s="2" t="str">
        <f>IFERROR(__xludf.DUMMYFUNCTION("GOOGLETRANSLATE(A10790,""en"",""hi"")"),"रग्बी प्लेयर एक प्रशिक्षण सत्र के दौरान गेंद चलाता है")</f>
        <v>रग्बी प्लेयर एक प्रशिक्षण सत्र के दौरान गेंद चलाता है</v>
      </c>
    </row>
    <row r="10791">
      <c r="A10791" s="1" t="s">
        <v>10564</v>
      </c>
      <c r="B10791" s="2" t="str">
        <f>IFERROR(__xludf.DUMMYFUNCTION("GOOGLETRANSLATE(A10791,""en"",""hi"")"),"यहां एक विभाजित जीभ कैसा के बाद कैसा दिखता है।")</f>
        <v>यहां एक विभाजित जीभ कैसा के बाद कैसा दिखता है।</v>
      </c>
    </row>
    <row r="10792">
      <c r="A10792" s="1" t="s">
        <v>10565</v>
      </c>
      <c r="B10792" s="2" t="str">
        <f>IFERROR(__xludf.DUMMYFUNCTION("GOOGLETRANSLATE(A10792,""en"",""hi"")"),"मशीन जो परीक्षण के लिए उपयोग की गई थी")</f>
        <v>मशीन जो परीक्षण के लिए उपयोग की गई थी</v>
      </c>
    </row>
    <row r="10793">
      <c r="A10793" s="1" t="s">
        <v>10566</v>
      </c>
      <c r="B10793" s="2" t="str">
        <f>IFERROR(__xludf.DUMMYFUNCTION("GOOGLETRANSLATE(A10793,""en"",""hi"")"),"सुंदर मसौदे घोड़ों के कैनवास पर मूल तेल ने किसान के लिए एक क्षेत्र तक पहुंचाया और तैयार किया।")</f>
        <v>सुंदर मसौदे घोड़ों के कैनवास पर मूल तेल ने किसान के लिए एक क्षेत्र तक पहुंचाया और तैयार किया।</v>
      </c>
    </row>
    <row r="10794">
      <c r="A10794" s="1" t="s">
        <v>10567</v>
      </c>
      <c r="B10794" s="2" t="str">
        <f>IFERROR(__xludf.DUMMYFUNCTION("GOOGLETRANSLATE(A10794,""en"",""hi"")"),"18 वीं शताब्दी में औपनिवेशिक सरकार द्वारा उपयोग किए जाने वाले सिक्के")</f>
        <v>18 वीं शताब्दी में औपनिवेशिक सरकार द्वारा उपयोग किए जाने वाले सिक्के</v>
      </c>
    </row>
    <row r="10795">
      <c r="A10795" s="1" t="s">
        <v>10568</v>
      </c>
      <c r="B10795" s="2" t="str">
        <f>IFERROR(__xludf.DUMMYFUNCTION("GOOGLETRANSLATE(A10795,""en"",""hi"")"),"शरद ऋतु में उच्च ऊंचाई घास पठार")</f>
        <v>शरद ऋतु में उच्च ऊंचाई घास पठार</v>
      </c>
    </row>
    <row r="10796">
      <c r="A10796" s="1" t="s">
        <v>10569</v>
      </c>
      <c r="B10796" s="2" t="str">
        <f>IFERROR(__xludf.DUMMYFUNCTION("GOOGLETRANSLATE(A10796,""en"",""hi"")"),"तेरहवीं बिल्ली ... मुझे तैयार किया जा रहा है!")</f>
        <v>तेरहवीं बिल्ली ... मुझे तैयार किया जा रहा है!</v>
      </c>
    </row>
    <row r="10797">
      <c r="A10797" s="1" t="s">
        <v>10570</v>
      </c>
      <c r="B10797" s="2" t="str">
        <f>IFERROR(__xludf.DUMMYFUNCTION("GOOGLETRANSLATE(A10797,""en"",""hi"")"),"एक हवाई नक्शा महत्वपूर्ण स्मारक और तारीख को दिखा रहा है")</f>
        <v>एक हवाई नक्शा महत्वपूर्ण स्मारक और तारीख को दिखा रहा है</v>
      </c>
    </row>
    <row r="10798">
      <c r="A10798" s="1" t="s">
        <v>10571</v>
      </c>
      <c r="B10798" s="2" t="str">
        <f>IFERROR(__xludf.DUMMYFUNCTION("GOOGLETRANSLATE(A10798,""en"",""hi"")"),"भाषण बुलबुले के साथ महिला का चित्रण।")</f>
        <v>भाषण बुलबुले के साथ महिला का चित्रण।</v>
      </c>
    </row>
    <row r="10799">
      <c r="A10799" s="1" t="s">
        <v>10572</v>
      </c>
      <c r="B10799" s="2" t="str">
        <f>IFERROR(__xludf.DUMMYFUNCTION("GOOGLETRANSLATE(A10799,""en"",""hi"")"),"गुब्बारे मल्टीकोरर एक ग्रे पृष्ठभूमि पर रस्सियों के साथ रंगीन गुब्बारे उड़ते हैं")</f>
        <v>गुब्बारे मल्टीकोरर एक ग्रे पृष्ठभूमि पर रस्सियों के साथ रंगीन गुब्बारे उड़ते हैं</v>
      </c>
    </row>
    <row r="10800">
      <c r="A10800" s="1" t="s">
        <v>10573</v>
      </c>
      <c r="B10800" s="2" t="str">
        <f>IFERROR(__xludf.DUMMYFUNCTION("GOOGLETRANSLATE(A10800,""en"",""hi"")"),"महोत्सव में मॉडल और ऑटोमोबाइल मॉडल")</f>
        <v>महोत्सव में मॉडल और ऑटोमोबाइल मॉडल</v>
      </c>
    </row>
    <row r="10801">
      <c r="A10801" s="1" t="s">
        <v>10574</v>
      </c>
      <c r="B10801" s="2" t="str">
        <f>IFERROR(__xludf.DUMMYFUNCTION("GOOGLETRANSLATE(A10801,""en"",""hi"")"),"ओलंपिक एथलीट और उसके साथी ने संगीत शैली के न्यायाधीशों से 2 9 अंक प्राप्त किए।")</f>
        <v>ओलंपिक एथलीट और उसके साथी ने संगीत शैली के न्यायाधीशों से 2 9 अंक प्राप्त किए।</v>
      </c>
    </row>
    <row r="10802">
      <c r="A10802" s="1" t="s">
        <v>10575</v>
      </c>
      <c r="B10802" s="2" t="str">
        <f>IFERROR(__xludf.DUMMYFUNCTION("GOOGLETRANSLATE(A10802,""en"",""hi"")"),"एक काले रंग की पृष्ठभूमि पर अक्षरों से बना पैटर्न।")</f>
        <v>एक काले रंग की पृष्ठभूमि पर अक्षरों से बना पैटर्न।</v>
      </c>
    </row>
    <row r="10803">
      <c r="A10803" s="1" t="s">
        <v>10576</v>
      </c>
      <c r="B10803" s="2" t="str">
        <f>IFERROR(__xludf.DUMMYFUNCTION("GOOGLETRANSLATE(A10803,""en"",""hi"")"),"# के तहत - बॉक्स में Seahorse")</f>
        <v># के तहत - बॉक्स में Seahorse</v>
      </c>
    </row>
    <row r="10804">
      <c r="A10804" s="1" t="s">
        <v>10577</v>
      </c>
      <c r="B10804" s="2" t="str">
        <f>IFERROR(__xludf.DUMMYFUNCTION("GOOGLETRANSLATE(A10804,""en"",""hi"")"),"इस मृत पौधे और जमीन पर ताजा बर्फ।")</f>
        <v>इस मृत पौधे और जमीन पर ताजा बर्फ।</v>
      </c>
    </row>
    <row r="10805">
      <c r="A10805" s="1" t="s">
        <v>10578</v>
      </c>
      <c r="B10805" s="2" t="str">
        <f>IFERROR(__xludf.DUMMYFUNCTION("GOOGLETRANSLATE(A10805,""en"",""hi"")"),"समकालीन रहने की जगह सड़क से जुड़ी हुई है")</f>
        <v>समकालीन रहने की जगह सड़क से जुड़ी हुई है</v>
      </c>
    </row>
    <row r="10806">
      <c r="A10806" s="1" t="s">
        <v>10579</v>
      </c>
      <c r="B10806" s="2" t="str">
        <f>IFERROR(__xludf.DUMMYFUNCTION("GOOGLETRANSLATE(A10806,""en"",""hi"")"),"छात्रों ने अकादमी के निर्माण पर कब्जा कर लिया है")</f>
        <v>छात्रों ने अकादमी के निर्माण पर कब्जा कर लिया है</v>
      </c>
    </row>
    <row r="10807">
      <c r="A10807" s="1" t="s">
        <v>10580</v>
      </c>
      <c r="B10807" s="2" t="str">
        <f>IFERROR(__xludf.DUMMYFUNCTION("GOOGLETRANSLATE(A10807,""en"",""hi"")"),"टेबल सेटिंग का फोटो")</f>
        <v>टेबल सेटिंग का फोटो</v>
      </c>
    </row>
    <row r="10808">
      <c r="A10808" s="1" t="s">
        <v>10581</v>
      </c>
      <c r="B10808" s="2" t="str">
        <f>IFERROR(__xludf.DUMMYFUNCTION("GOOGLETRANSLATE(A10808,""en"",""hi"")"),"मुझे पता है कि एक लड़की की तरह अस्पष्ट लग रहा है।")</f>
        <v>मुझे पता है कि एक लड़की की तरह अस्पष्ट लग रहा है।</v>
      </c>
    </row>
    <row r="10809">
      <c r="A10809" s="1" t="s">
        <v>10582</v>
      </c>
      <c r="B10809" s="2" t="str">
        <f>IFERROR(__xludf.DUMMYFUNCTION("GOOGLETRANSLATE(A10809,""en"",""hi"")"),"सेलिब्रिटी * उसके हाथ पर शब्दों के साथ ... क्या एक बदमाश, सुंदर छोटा मानव *")</f>
        <v>सेलिब्रिटी * उसके हाथ पर शब्दों के साथ ... क्या एक बदमाश, सुंदर छोटा मानव *</v>
      </c>
    </row>
    <row r="10810">
      <c r="A10810" s="1" t="s">
        <v>10583</v>
      </c>
      <c r="B10810" s="2" t="str">
        <f>IFERROR(__xludf.DUMMYFUNCTION("GOOGLETRANSLATE(A10810,""en"",""hi"")"),"पॉप कलाकार लाल कालीन नीचे चले गए।")</f>
        <v>पॉप कलाकार लाल कालीन नीचे चले गए।</v>
      </c>
    </row>
    <row r="10811">
      <c r="A10811" s="1" t="s">
        <v>10584</v>
      </c>
      <c r="B10811" s="2" t="str">
        <f>IFERROR(__xludf.DUMMYFUNCTION("GOOGLETRANSLATE(A10811,""en"",""hi"")"),"रेतीले समुद्र तट पर समुद्र की नरम लहर।")</f>
        <v>रेतीले समुद्र तट पर समुद्र की नरम लहर।</v>
      </c>
    </row>
    <row r="10812">
      <c r="A10812" s="1" t="s">
        <v>10585</v>
      </c>
      <c r="B10812" s="2" t="str">
        <f>IFERROR(__xludf.DUMMYFUNCTION("GOOGLETRANSLATE(A10812,""en"",""hi"")"),"पिछले खेलों से पोस्टर पर एक नज़र")</f>
        <v>पिछले खेलों से पोस्टर पर एक नज़र</v>
      </c>
    </row>
    <row r="10813">
      <c r="A10813" s="1" t="s">
        <v>10586</v>
      </c>
      <c r="B10813" s="2" t="str">
        <f>IFERROR(__xludf.DUMMYFUNCTION("GOOGLETRANSLATE(A10813,""en"",""hi"")"),"एक स्टाइल स्लॉट मशीन के साथ सेलिब्रिटी पॉज़")</f>
        <v>एक स्टाइल स्लॉट मशीन के साथ सेलिब्रिटी पॉज़</v>
      </c>
    </row>
    <row r="10814">
      <c r="A10814" s="1" t="s">
        <v>10587</v>
      </c>
      <c r="B10814" s="2" t="str">
        <f>IFERROR(__xludf.DUMMYFUNCTION("GOOGLETRANSLATE(A10814,""en"",""hi"")"),"पुरुषों की टीम ने स्पोर्ट्स एसोसिएशन जीता")</f>
        <v>पुरुषों की टीम ने स्पोर्ट्स एसोसिएशन जीता</v>
      </c>
    </row>
    <row r="10815">
      <c r="A10815" s="1" t="s">
        <v>10588</v>
      </c>
      <c r="B10815" s="2" t="str">
        <f>IFERROR(__xludf.DUMMYFUNCTION("GOOGLETRANSLATE(A10815,""en"",""hi"")"),"गोल्फर अंतिम दौर के दौरान चैंपियनशिप ट्रॉफी के साथ बनता है")</f>
        <v>गोल्फर अंतिम दौर के दौरान चैंपियनशिप ट्रॉफी के साथ बनता है</v>
      </c>
    </row>
    <row r="10816">
      <c r="A10816" s="1" t="s">
        <v>10589</v>
      </c>
      <c r="B10816" s="2" t="str">
        <f>IFERROR(__xludf.DUMMYFUNCTION("GOOGLETRANSLATE(A10816,""en"",""hi"")"),"हार्ड रॉक कलाकारों ने एक संगीत कार्यक्रम खेला।")</f>
        <v>हार्ड रॉक कलाकारों ने एक संगीत कार्यक्रम खेला।</v>
      </c>
    </row>
    <row r="10817">
      <c r="A10817" s="1" t="s">
        <v>10590</v>
      </c>
      <c r="B10817" s="2" t="str">
        <f>IFERROR(__xludf.DUMMYFUNCTION("GOOGLETRANSLATE(A10817,""en"",""hi"")"),"एक पहाड़ रिज से देखें।")</f>
        <v>एक पहाड़ रिज से देखें।</v>
      </c>
    </row>
    <row r="10818">
      <c r="A10818" s="1" t="s">
        <v>10591</v>
      </c>
      <c r="B10818" s="2" t="str">
        <f>IFERROR(__xludf.DUMMYFUNCTION("GOOGLETRANSLATE(A10818,""en"",""hi"")"),"एक किट्टी शहर के किनारे बाजारों में लटकती है।")</f>
        <v>एक किट्टी शहर के किनारे बाजारों में लटकती है।</v>
      </c>
    </row>
    <row r="10819">
      <c r="A10819" s="1" t="s">
        <v>10592</v>
      </c>
      <c r="B10819" s="2" t="str">
        <f>IFERROR(__xludf.DUMMYFUNCTION("GOOGLETRANSLATE(A10819,""en"",""hi"")"),"इस टॉयलेट पेपर के लिए धन्यवाद के साथ अपने बैकसाइड को पोंछें")</f>
        <v>इस टॉयलेट पेपर के लिए धन्यवाद के साथ अपने बैकसाइड को पोंछें</v>
      </c>
    </row>
    <row r="10820">
      <c r="A10820" s="1" t="s">
        <v>10593</v>
      </c>
      <c r="B10820" s="2" t="str">
        <f>IFERROR(__xludf.DUMMYFUNCTION("GOOGLETRANSLATE(A10820,""en"",""hi"")"),"चित्रकार कलाकार द्वारा अंतिम व्यक्ति")</f>
        <v>चित्रकार कलाकार द्वारा अंतिम व्यक्ति</v>
      </c>
    </row>
    <row r="10821">
      <c r="A10821" s="1" t="s">
        <v>10594</v>
      </c>
      <c r="B10821" s="2" t="str">
        <f>IFERROR(__xludf.DUMMYFUNCTION("GOOGLETRANSLATE(A10821,""en"",""hi"")"),"एक क्रॉस के साथ पुरानी लकड़ी की पोस्ट")</f>
        <v>एक क्रॉस के साथ पुरानी लकड़ी की पोस्ट</v>
      </c>
    </row>
    <row r="10822">
      <c r="A10822" s="1" t="s">
        <v>10595</v>
      </c>
      <c r="B10822" s="2" t="str">
        <f>IFERROR(__xludf.DUMMYFUNCTION("GOOGLETRANSLATE(A10822,""en"",""hi"")"),"एक प्राचीन इमारत के सामने युवा महिला")</f>
        <v>एक प्राचीन इमारत के सामने युवा महिला</v>
      </c>
    </row>
    <row r="10823">
      <c r="A10823" s="1" t="s">
        <v>10596</v>
      </c>
      <c r="B10823" s="2" t="str">
        <f>IFERROR(__xludf.DUMMYFUNCTION("GOOGLETRANSLATE(A10823,""en"",""hi"")"),"विंग और सफेद पृष्ठभूमि पर ध्वज")</f>
        <v>विंग और सफेद पृष्ठभूमि पर ध्वज</v>
      </c>
    </row>
    <row r="10824">
      <c r="A10824" s="1" t="s">
        <v>10597</v>
      </c>
      <c r="B10824" s="2" t="str">
        <f>IFERROR(__xludf.DUMMYFUNCTION("GOOGLETRANSLATE(A10824,""en"",""hi"")"),"लंबे बाल किसी भी प्रकार के हेयर स्टाइल में आपके लिए भयानक हो सकते हैं यह आपकी छोटी उम्र का एक महान उदाहरण है")</f>
        <v>लंबे बाल किसी भी प्रकार के हेयर स्टाइल में आपके लिए भयानक हो सकते हैं यह आपकी छोटी उम्र का एक महान उदाहरण है</v>
      </c>
    </row>
    <row r="10825">
      <c r="A10825" s="1" t="s">
        <v>10598</v>
      </c>
      <c r="B10825" s="2" t="str">
        <f>IFERROR(__xludf.DUMMYFUNCTION("GOOGLETRANSLATE(A10825,""en"",""hi"")"),"एक हरे रंग की पृष्ठभूमि पर सफेद लिफाफा।")</f>
        <v>एक हरे रंग की पृष्ठभूमि पर सफेद लिफाफा।</v>
      </c>
    </row>
    <row r="10826">
      <c r="A10826" s="1" t="s">
        <v>10599</v>
      </c>
      <c r="B10826" s="2" t="str">
        <f>IFERROR(__xludf.DUMMYFUNCTION("GOOGLETRANSLATE(A10826,""en"",""hi"")"),"थाई महिला साइकिल और यात्रियों की सवारी करने वाले लोग सड़क पर आराम करते हैं")</f>
        <v>थाई महिला साइकिल और यात्रियों की सवारी करने वाले लोग सड़क पर आराम करते हैं</v>
      </c>
    </row>
    <row r="10827">
      <c r="A10827" s="1" t="s">
        <v>10600</v>
      </c>
      <c r="B10827" s="2" t="str">
        <f>IFERROR(__xludf.DUMMYFUNCTION("GOOGLETRANSLATE(A10827,""en"",""hi"")"),"एक पर्यटक नाव का दृश्य")</f>
        <v>एक पर्यटक नाव का दृश्य</v>
      </c>
    </row>
    <row r="10828">
      <c r="A10828" s="1" t="s">
        <v>10601</v>
      </c>
      <c r="B10828" s="2" t="str">
        <f>IFERROR(__xludf.DUMMYFUNCTION("GOOGLETRANSLATE(A10828,""en"",""hi"")"),"एक पैदल यात्री रात में जमे हुए सड़क की सतह को पार करते हुए।")</f>
        <v>एक पैदल यात्री रात में जमे हुए सड़क की सतह को पार करते हुए।</v>
      </c>
    </row>
    <row r="10829">
      <c r="A10829" s="1" t="s">
        <v>10602</v>
      </c>
      <c r="B10829" s="2" t="str">
        <f>IFERROR(__xludf.DUMMYFUNCTION("GOOGLETRANSLATE(A10829,""en"",""hi"")"),"गायक और भारी धातु कलाकार त्यौहार के दौरान प्रदर्शन करते हैं")</f>
        <v>गायक और भारी धातु कलाकार त्यौहार के दौरान प्रदर्शन करते हैं</v>
      </c>
    </row>
    <row r="10830">
      <c r="A10830" s="1" t="s">
        <v>10603</v>
      </c>
      <c r="B10830" s="2" t="str">
        <f>IFERROR(__xludf.DUMMYFUNCTION("GOOGLETRANSLATE(A10830,""en"",""hi"")"),"खुद को सीमा तक धकेलें")</f>
        <v>खुद को सीमा तक धकेलें</v>
      </c>
    </row>
    <row r="10831">
      <c r="A10831" s="1" t="s">
        <v>10604</v>
      </c>
      <c r="B10831" s="2" t="str">
        <f>IFERROR(__xludf.DUMMYFUNCTION("GOOGLETRANSLATE(A10831,""en"",""hi"")"),"एक कसरत के बाद खाने के लिए खाद्य पदार्थ")</f>
        <v>एक कसरत के बाद खाने के लिए खाद्य पदार्थ</v>
      </c>
    </row>
    <row r="10832">
      <c r="A10832" s="1" t="s">
        <v>10605</v>
      </c>
      <c r="B10832" s="2" t="str">
        <f>IFERROR(__xludf.DUMMYFUNCTION("GOOGLETRANSLATE(A10832,""en"",""hi"")"),"एक मोनोक्रोम पाउंड का सिक्का एक उज्ज्वल सफेद पृष्ठभूमि पर बैठता है")</f>
        <v>एक मोनोक्रोम पाउंड का सिक्का एक उज्ज्वल सफेद पृष्ठभूमि पर बैठता है</v>
      </c>
    </row>
    <row r="10833">
      <c r="A10833" s="1" t="s">
        <v>10606</v>
      </c>
      <c r="B10833" s="2" t="str">
        <f>IFERROR(__xludf.DUMMYFUNCTION("GOOGLETRANSLATE(A10833,""en"",""hi"")"),"विमान से दृश्य दुनिया का सबसे अधिक झरने है")</f>
        <v>विमान से दृश्य दुनिया का सबसे अधिक झरने है</v>
      </c>
    </row>
    <row r="10834">
      <c r="A10834" s="1" t="s">
        <v>10607</v>
      </c>
      <c r="B10834" s="2" t="str">
        <f>IFERROR(__xludf.DUMMYFUNCTION("GOOGLETRANSLATE(A10834,""en"",""hi"")"),"एक आदमी एक दीवार पर एक पेंटिंग के पीछे चलता है")</f>
        <v>एक आदमी एक दीवार पर एक पेंटिंग के पीछे चलता है</v>
      </c>
    </row>
    <row r="10835">
      <c r="A10835" s="1" t="s">
        <v>10608</v>
      </c>
      <c r="B10835" s="2" t="str">
        <f>IFERROR(__xludf.DUMMYFUNCTION("GOOGLETRANSLATE(A10835,""en"",""hi"")"),"सफेद पृष्ठभूमि पर एक पेड़ स्टंप के शीर्ष दृश्य - स्टॉक फोटो #")</f>
        <v>सफेद पृष्ठभूमि पर एक पेड़ स्टंप के शीर्ष दृश्य - स्टॉक फोटो #</v>
      </c>
    </row>
    <row r="10836">
      <c r="A10836" s="1" t="s">
        <v>10609</v>
      </c>
      <c r="B10836" s="2" t="str">
        <f>IFERROR(__xludf.DUMMYFUNCTION("GOOGLETRANSLATE(A10836,""en"",""hi"")"),"मोटरसाइकिल दौड़ने वाला और संगठन परीक्षण के दूसरे दिन के दौरान सीधे नीचे जाता है।")</f>
        <v>मोटरसाइकिल दौड़ने वाला और संगठन परीक्षण के दूसरे दिन के दौरान सीधे नीचे जाता है।</v>
      </c>
    </row>
    <row r="10837">
      <c r="A10837" s="1" t="s">
        <v>10610</v>
      </c>
      <c r="B10837" s="2" t="str">
        <f>IFERROR(__xludf.DUMMYFUNCTION("GOOGLETRANSLATE(A10837,""en"",""hi"")"),"सैंडविच हवा में गिरते हुए अवयवों के साथ")</f>
        <v>सैंडविच हवा में गिरते हुए अवयवों के साथ</v>
      </c>
    </row>
    <row r="10838">
      <c r="A10838" s="1" t="s">
        <v>10611</v>
      </c>
      <c r="B10838" s="2" t="str">
        <f>IFERROR(__xludf.DUMMYFUNCTION("GOOGLETRANSLATE(A10838,""en"",""hi"")"),"सभी समावेशी रिज़ॉर्ट और स्पा स्थित है।")</f>
        <v>सभी समावेशी रिज़ॉर्ट और स्पा स्थित है।</v>
      </c>
    </row>
    <row r="10839">
      <c r="A10839" s="1" t="s">
        <v>10612</v>
      </c>
      <c r="B10839" s="2" t="str">
        <f>IFERROR(__xludf.DUMMYFUNCTION("GOOGLETRANSLATE(A10839,""en"",""hi"")"),"एक इलेक्ट्रॉनिक सिगरेट के साथ एक अलग बाइंडर का चित्रण")</f>
        <v>एक इलेक्ट्रॉनिक सिगरेट के साथ एक अलग बाइंडर का चित्रण</v>
      </c>
    </row>
    <row r="10840">
      <c r="A10840" s="1" t="s">
        <v>10613</v>
      </c>
      <c r="B10840" s="2" t="str">
        <f>IFERROR(__xludf.DUMMYFUNCTION("GOOGLETRANSLATE(A10840,""en"",""hi"")"),"व्यक्ति - इसे फिल्म थिएटर में खरीदा जब मैंने इसे 8 9 देखा।")</f>
        <v>व्यक्ति - इसे फिल्म थिएटर में खरीदा जब मैंने इसे 8 9 देखा।</v>
      </c>
    </row>
    <row r="10841">
      <c r="A10841" s="1" t="s">
        <v>10614</v>
      </c>
      <c r="B10841" s="2" t="str">
        <f>IFERROR(__xludf.DUMMYFUNCTION("GOOGLETRANSLATE(A10841,""en"",""hi"")"),"पटकथा लेखक प्रीमियर पर पहुंचे")</f>
        <v>पटकथा लेखक प्रीमियर पर पहुंचे</v>
      </c>
    </row>
    <row r="10842">
      <c r="A10842" s="1" t="s">
        <v>10615</v>
      </c>
      <c r="B10842" s="2" t="str">
        <f>IFERROR(__xludf.DUMMYFUNCTION("GOOGLETRANSLATE(A10842,""en"",""hi"")"),"फिल्मांकन स्थान प्रशासनिक मानचित्र पर निकाला गया।")</f>
        <v>फिल्मांकन स्थान प्रशासनिक मानचित्र पर निकाला गया।</v>
      </c>
    </row>
    <row r="10843">
      <c r="A10843" s="1" t="s">
        <v>10616</v>
      </c>
      <c r="B10843" s="2" t="str">
        <f>IFERROR(__xludf.DUMMYFUNCTION("GOOGLETRANSLATE(A10843,""en"",""hi"")"),"ऑनलाइन स्टोर पर मुफ्त शिपिंग प्राप्त करें।")</f>
        <v>ऑनलाइन स्टोर पर मुफ्त शिपिंग प्राप्त करें।</v>
      </c>
    </row>
    <row r="10844">
      <c r="A10844" s="1" t="s">
        <v>10617</v>
      </c>
      <c r="B10844" s="2" t="str">
        <f>IFERROR(__xludf.DUMMYFUNCTION("GOOGLETRANSLATE(A10844,""en"",""hi"")"),"पैलेट से बने कुर्सियां ​​... फायर पिट द्वारा डालने के लिए अच्छा है।")</f>
        <v>पैलेट से बने कुर्सियां ​​... फायर पिट द्वारा डालने के लिए अच्छा है।</v>
      </c>
    </row>
    <row r="10845">
      <c r="A10845" s="1" t="s">
        <v>10618</v>
      </c>
      <c r="B10845" s="2" t="str">
        <f>IFERROR(__xludf.DUMMYFUNCTION("GOOGLETRANSLATE(A10845,""en"",""hi"")"),"सर्वोच्च न्यायालय ने मौसोलम के चारों ओर पार्किंग स्थल का विध्वंस का आदेश दिया।")</f>
        <v>सर्वोच्च न्यायालय ने मौसोलम के चारों ओर पार्किंग स्थल का विध्वंस का आदेश दिया।</v>
      </c>
    </row>
    <row r="10846">
      <c r="A10846" s="1" t="s">
        <v>2934</v>
      </c>
      <c r="B10846" s="2" t="str">
        <f>IFERROR(__xludf.DUMMYFUNCTION("GOOGLETRANSLATE(A10846,""en"",""hi"")"),"एक प्रशिक्षण सत्र के दौरान फुटबॉल खिलाड़ी")</f>
        <v>एक प्रशिक्षण सत्र के दौरान फुटबॉल खिलाड़ी</v>
      </c>
    </row>
    <row r="10847">
      <c r="A10847" s="1" t="s">
        <v>10619</v>
      </c>
      <c r="B10847" s="2" t="str">
        <f>IFERROR(__xludf.DUMMYFUNCTION("GOOGLETRANSLATE(A10847,""en"",""hi"")"),"जबकि व्यक्ति एक ग्रे लंबे कोट के साथ एक नीले डेनिम स्कर्ट में सुरुचिपूर्ण लग रहा था, व्यक्ति ने पीले रंग के घुटने की लंबाई की पोशाक उठाई।")</f>
        <v>जबकि व्यक्ति एक ग्रे लंबे कोट के साथ एक नीले डेनिम स्कर्ट में सुरुचिपूर्ण लग रहा था, व्यक्ति ने पीले रंग के घुटने की लंबाई की पोशाक उठाई।</v>
      </c>
    </row>
    <row r="10848">
      <c r="A10848" s="1" t="s">
        <v>10620</v>
      </c>
      <c r="B10848" s="2" t="str">
        <f>IFERROR(__xludf.DUMMYFUNCTION("GOOGLETRANSLATE(A10848,""en"",""hi"")"),"दूध की एक बोतल पकड़े हुए आदमी")</f>
        <v>दूध की एक बोतल पकड़े हुए आदमी</v>
      </c>
    </row>
    <row r="10849">
      <c r="A10849" s="1" t="s">
        <v>10621</v>
      </c>
      <c r="B10849" s="2" t="str">
        <f>IFERROR(__xludf.DUMMYFUNCTION("GOOGLETRANSLATE(A10849,""en"",""hi"")"),"लॉबी में क्रिसमस का पेड़ और सजावट")</f>
        <v>लॉबी में क्रिसमस का पेड़ और सजावट</v>
      </c>
    </row>
    <row r="10850">
      <c r="A10850" s="1" t="s">
        <v>10622</v>
      </c>
      <c r="B10850" s="2" t="str">
        <f>IFERROR(__xludf.DUMMYFUNCTION("GOOGLETRANSLATE(A10850,""en"",""hi"")"),"स्कूप और कुकी सुनिश्चित करें कि खेल के मैदान में मज़ा लें")</f>
        <v>स्कूप और कुकी सुनिश्चित करें कि खेल के मैदान में मज़ा लें</v>
      </c>
    </row>
    <row r="10851">
      <c r="A10851" s="1" t="s">
        <v>10623</v>
      </c>
      <c r="B10851" s="2" t="str">
        <f>IFERROR(__xludf.DUMMYFUNCTION("GOOGLETRANSLATE(A10851,""en"",""hi"")"),"नया साल मुबारक हो अखरोट और बीज कुकीज़ के इस बॉक्स को घोषित करें, उत्सव के लिए एक पारंपरिक स्नैक")</f>
        <v>नया साल मुबारक हो अखरोट और बीज कुकीज़ के इस बॉक्स को घोषित करें, उत्सव के लिए एक पारंपरिक स्नैक</v>
      </c>
    </row>
    <row r="10852">
      <c r="A10852" s="1" t="s">
        <v>10624</v>
      </c>
      <c r="B10852" s="2" t="str">
        <f>IFERROR(__xludf.DUMMYFUNCTION("GOOGLETRANSLATE(A10852,""en"",""hi"")"),"टूर्नामेंट में पुरुषों की टेनिस टीम उन्नत हुई।")</f>
        <v>टूर्नामेंट में पुरुषों की टेनिस टीम उन्नत हुई।</v>
      </c>
    </row>
    <row r="10853">
      <c r="A10853" s="1" t="s">
        <v>10625</v>
      </c>
      <c r="B10853" s="2" t="str">
        <f>IFERROR(__xludf.DUMMYFUNCTION("GOOGLETRANSLATE(A10853,""en"",""hi"")"),"बॉक्स - स्टाइल स्पीकर माउंट करना आसान है, लेकिन कुछ नाविकों के निपटारे में अधिक जगह लेते हैं।")</f>
        <v>बॉक्स - स्टाइल स्पीकर माउंट करना आसान है, लेकिन कुछ नाविकों के निपटारे में अधिक जगह लेते हैं।</v>
      </c>
    </row>
    <row r="10854">
      <c r="A10854" s="1" t="s">
        <v>10626</v>
      </c>
      <c r="B10854" s="2" t="str">
        <f>IFERROR(__xludf.DUMMYFUNCTION("GOOGLETRANSLATE(A10854,""en"",""hi"")"),"अभिनेता और उसके पति सिनेमा में प्रीमियर में भाग लेते हैं।")</f>
        <v>अभिनेता और उसके पति सिनेमा में प्रीमियर में भाग लेते हैं।</v>
      </c>
    </row>
    <row r="10855">
      <c r="A10855" s="1" t="s">
        <v>10627</v>
      </c>
      <c r="B10855" s="2" t="str">
        <f>IFERROR(__xludf.DUMMYFUNCTION("GOOGLETRANSLATE(A10855,""en"",""hi"")"),"आरामदायक जूते की आपकी जोड़ी को अच्छी पकड़ की आवश्यकता होती है।")</f>
        <v>आरामदायक जूते की आपकी जोड़ी को अच्छी पकड़ की आवश्यकता होती है।</v>
      </c>
    </row>
    <row r="10856">
      <c r="A10856" s="1" t="s">
        <v>10628</v>
      </c>
      <c r="B10856" s="2" t="str">
        <f>IFERROR(__xludf.DUMMYFUNCTION("GOOGLETRANSLATE(A10856,""en"",""hi"")"),"पत्रिका के लिए व्यक्ति द्वारा चित्रित एक पोशाक में व्यक्ति।")</f>
        <v>पत्रिका के लिए व्यक्ति द्वारा चित्रित एक पोशाक में व्यक्ति।</v>
      </c>
    </row>
    <row r="10857">
      <c r="A10857" s="1" t="s">
        <v>10629</v>
      </c>
      <c r="B10857" s="2" t="str">
        <f>IFERROR(__xludf.DUMMYFUNCTION("GOOGLETRANSLATE(A10857,""en"",""hi"")"),"एक दिल की तरह आकार के ध्वज का चित्रण।")</f>
        <v>एक दिल की तरह आकार के ध्वज का चित्रण।</v>
      </c>
    </row>
    <row r="10858">
      <c r="A10858" s="1" t="s">
        <v>10630</v>
      </c>
      <c r="B10858" s="2" t="str">
        <f>IFERROR(__xludf.DUMMYFUNCTION("GOOGLETRANSLATE(A10858,""en"",""hi"")"),"व्यक्ति फुटबॉल टीम के खिलाफ खेल के शुरुआती लक्ष्य के लिए अपने शॉट मक्खियों के रूप में देखता है")</f>
        <v>व्यक्ति फुटबॉल टीम के खिलाफ खेल के शुरुआती लक्ष्य के लिए अपने शॉट मक्खियों के रूप में देखता है</v>
      </c>
    </row>
    <row r="10859">
      <c r="A10859" s="1" t="s">
        <v>10631</v>
      </c>
      <c r="B10859" s="2" t="str">
        <f>IFERROR(__xludf.DUMMYFUNCTION("GOOGLETRANSLATE(A10859,""en"",""hi"")"),"अभिनेता, मालिक, एक क्रिसमस पेड़ प्रदर्शित करना वह अपने घर में लोगों के लिए बना सकता है।")</f>
        <v>अभिनेता, मालिक, एक क्रिसमस पेड़ प्रदर्शित करना वह अपने घर में लोगों के लिए बना सकता है।</v>
      </c>
    </row>
    <row r="10860">
      <c r="A10860" s="1" t="s">
        <v>10632</v>
      </c>
      <c r="B10860" s="2" t="str">
        <f>IFERROR(__xludf.DUMMYFUNCTION("GOOGLETRANSLATE(A10860,""en"",""hi"")"),"बगीचे धूप में नहाया।")</f>
        <v>बगीचे धूप में नहाया।</v>
      </c>
    </row>
    <row r="10861">
      <c r="A10861" s="1" t="s">
        <v>10633</v>
      </c>
      <c r="B10861" s="2" t="str">
        <f>IFERROR(__xludf.DUMMYFUNCTION("GOOGLETRANSLATE(A10861,""en"",""hi"")"),"सेलिब्रिटी और मार्शल कलाकार प्रीमियर में भाग लेते हैं।")</f>
        <v>सेलिब्रिटी और मार्शल कलाकार प्रीमियर में भाग लेते हैं।</v>
      </c>
    </row>
    <row r="10862">
      <c r="A10862" s="1" t="s">
        <v>10634</v>
      </c>
      <c r="B10862" s="2" t="str">
        <f>IFERROR(__xludf.DUMMYFUNCTION("GOOGLETRANSLATE(A10862,""en"",""hi"")"),"सही कोठरी, कोठरी में चीजें रखकर")</f>
        <v>सही कोठरी, कोठरी में चीजें रखकर</v>
      </c>
    </row>
    <row r="10863">
      <c r="A10863" s="1" t="s">
        <v>10635</v>
      </c>
      <c r="B10863" s="2" t="str">
        <f>IFERROR(__xludf.DUMMYFUNCTION("GOOGLETRANSLATE(A10863,""en"",""hi"")"),"/ अमूर्त विंटेज राइजिंग तीर की व्यवस्था का चित्रण, विकास, धन और व्यापार में सफलता का प्रतीक है")</f>
        <v>/ अमूर्त विंटेज राइजिंग तीर की व्यवस्था का चित्रण, विकास, धन और व्यापार में सफलता का प्रतीक है</v>
      </c>
    </row>
    <row r="10864">
      <c r="A10864" s="1" t="s">
        <v>10636</v>
      </c>
      <c r="B10864" s="2" t="str">
        <f>IFERROR(__xludf.DUMMYFUNCTION("GOOGLETRANSLATE(A10864,""en"",""hi"")"),"हेलीकॉप्टर एक कार्गो जहाज पर लोड होने से पहले स्टेजिंग क्षेत्र में उड़ते हैं।")</f>
        <v>हेलीकॉप्टर एक कार्गो जहाज पर लोड होने से पहले स्टेजिंग क्षेत्र में उड़ते हैं।</v>
      </c>
    </row>
    <row r="10865">
      <c r="A10865" s="1" t="s">
        <v>10637</v>
      </c>
      <c r="B10865" s="2" t="str">
        <f>IFERROR(__xludf.DUMMYFUNCTION("GOOGLETRANSLATE(A10865,""en"",""hi"")"),"व्यक्ति, हमेशा एक मीठी मुस्कान के साथ")</f>
        <v>व्यक्ति, हमेशा एक मीठी मुस्कान के साथ</v>
      </c>
    </row>
    <row r="10866">
      <c r="A10866" s="1" t="s">
        <v>10638</v>
      </c>
      <c r="B10866" s="2" t="str">
        <f>IFERROR(__xludf.DUMMYFUNCTION("GOOGLETRANSLATE(A10866,""en"",""hi"")"),"एक खेत पर एक मैदान में गायों या बैल")</f>
        <v>एक खेत पर एक मैदान में गायों या बैल</v>
      </c>
    </row>
    <row r="10867">
      <c r="A10867" s="1" t="s">
        <v>10639</v>
      </c>
      <c r="B10867" s="2" t="str">
        <f>IFERROR(__xludf.DUMMYFUNCTION("GOOGLETRANSLATE(A10867,""en"",""hi"")"),"सुनहरी कुंजी के साथ दिल के आकार में लाल ताला।")</f>
        <v>सुनहरी कुंजी के साथ दिल के आकार में लाल ताला।</v>
      </c>
    </row>
    <row r="10868">
      <c r="A10868" s="1" t="s">
        <v>10640</v>
      </c>
      <c r="B10868" s="2" t="str">
        <f>IFERROR(__xludf.DUMMYFUNCTION("GOOGLETRANSLATE(A10868,""en"",""hi"")"),"फूलों के बगीचे में सरल लेकिन सुंदर कपड़ों पर एक दयालु युवा महिला।")</f>
        <v>फूलों के बगीचे में सरल लेकिन सुंदर कपड़ों पर एक दयालु युवा महिला।</v>
      </c>
    </row>
    <row r="10869">
      <c r="A10869" s="1" t="s">
        <v>10641</v>
      </c>
      <c r="B10869" s="2" t="str">
        <f>IFERROR(__xludf.DUMMYFUNCTION("GOOGLETRANSLATE(A10869,""en"",""hi"")"),"एक लाल कुर्सी समुद्र तट पर बैठती है, यह कुछ विश्राम की पेशकश करने के लिए मौका के बगल में इंतजार कर रही है")</f>
        <v>एक लाल कुर्सी समुद्र तट पर बैठती है, यह कुछ विश्राम की पेशकश करने के लिए मौका के बगल में इंतजार कर रही है</v>
      </c>
    </row>
    <row r="10870">
      <c r="A10870" s="1" t="s">
        <v>5304</v>
      </c>
      <c r="B10870" s="2" t="str">
        <f>IFERROR(__xludf.DUMMYFUNCTION("GOOGLETRANSLATE(A10870,""en"",""hi"")"),"ग्रिड लाइनों का उपयोग करके चित्र की प्रतिलिपि बनाएँ।")</f>
        <v>ग्रिड लाइनों का उपयोग करके चित्र की प्रतिलिपि बनाएँ।</v>
      </c>
    </row>
    <row r="10871">
      <c r="A10871" s="1" t="s">
        <v>10642</v>
      </c>
      <c r="B10871" s="2" t="str">
        <f>IFERROR(__xludf.DUMMYFUNCTION("GOOGLETRANSLATE(A10871,""en"",""hi"")"),"उथले पानी के माध्यम से एक महान egreds अपने अगले भोजन की तलाश में।")</f>
        <v>उथले पानी के माध्यम से एक महान egreds अपने अगले भोजन की तलाश में।</v>
      </c>
    </row>
    <row r="10872">
      <c r="A10872" s="1" t="s">
        <v>10643</v>
      </c>
      <c r="B10872" s="2" t="str">
        <f>IFERROR(__xludf.DUMMYFUNCTION("GOOGLETRANSLATE(A10872,""en"",""hi"")"),"एक उज्ज्वल नीले आकाश के खिलाफ शराबी सफेद बादल")</f>
        <v>एक उज्ज्वल नीले आकाश के खिलाफ शराबी सफेद बादल</v>
      </c>
    </row>
    <row r="10873">
      <c r="A10873" s="1" t="s">
        <v>10644</v>
      </c>
      <c r="B10873" s="2" t="str">
        <f>IFERROR(__xludf.DUMMYFUNCTION("GOOGLETRANSLATE(A10873,""en"",""hi"")"),"मस्तिष्क के रूप में आणविक संरचना, वेक्टर सुरुचिपूर्ण चित्रण")</f>
        <v>मस्तिष्क के रूप में आणविक संरचना, वेक्टर सुरुचिपूर्ण चित्रण</v>
      </c>
    </row>
    <row r="10874">
      <c r="A10874" s="1" t="s">
        <v>10645</v>
      </c>
      <c r="B10874" s="2" t="str">
        <f>IFERROR(__xludf.DUMMYFUNCTION("GOOGLETRANSLATE(A10874,""en"",""hi"")"),"ग्रीन पर गोल्फ बॉल")</f>
        <v>ग्रीन पर गोल्फ बॉल</v>
      </c>
    </row>
    <row r="10875">
      <c r="A10875" s="1" t="s">
        <v>10646</v>
      </c>
      <c r="B10875" s="2" t="str">
        <f>IFERROR(__xludf.DUMMYFUNCTION("GOOGLETRANSLATE(A10875,""en"",""hi"")"),"दृष्टि मेरा पसंदीदा सुपरहीरो है और केवल कॉमिक बुक कैरेक्टर के लिए दूसरा है।")</f>
        <v>दृष्टि मेरा पसंदीदा सुपरहीरो है और केवल कॉमिक बुक कैरेक्टर के लिए दूसरा है।</v>
      </c>
    </row>
    <row r="10876">
      <c r="A10876" s="1" t="s">
        <v>10647</v>
      </c>
      <c r="B10876" s="2" t="str">
        <f>IFERROR(__xludf.DUMMYFUNCTION("GOOGLETRANSLATE(A10876,""en"",""hi"")"),"पहली अवधि के दौरान पक के लिए लड़ो।")</f>
        <v>पहली अवधि के दौरान पक के लिए लड़ो।</v>
      </c>
    </row>
    <row r="10877">
      <c r="A10877" s="1" t="s">
        <v>10648</v>
      </c>
      <c r="B10877" s="2" t="str">
        <f>IFERROR(__xludf.DUMMYFUNCTION("GOOGLETRANSLATE(A10877,""en"",""hi"")"),"एक रविवार की सुबह पर पर्यटक आकर्षण")</f>
        <v>एक रविवार की सुबह पर पर्यटक आकर्षण</v>
      </c>
    </row>
    <row r="10878">
      <c r="A10878" s="1" t="s">
        <v>10649</v>
      </c>
      <c r="B10878" s="2" t="str">
        <f>IFERROR(__xludf.DUMMYFUNCTION("GOOGLETRANSLATE(A10878,""en"",""hi"")"),"सूर्यास्त में एक पुराने शहर में सड़क दृश्य")</f>
        <v>सूर्यास्त में एक पुराने शहर में सड़क दृश्य</v>
      </c>
    </row>
    <row r="10879">
      <c r="A10879" s="1" t="s">
        <v>10650</v>
      </c>
      <c r="B10879" s="2" t="str">
        <f>IFERROR(__xludf.DUMMYFUNCTION("GOOGLETRANSLATE(A10879,""en"",""hi"")"),"व्यक्तिगत रूप से शादी के फोटोग्राफर द्वारा ली गई इन खूबसूरत पोशाक शादी की तस्वीरों में सेवा के दौरान दुल्हन")</f>
        <v>व्यक्तिगत रूप से शादी के फोटोग्राफर द्वारा ली गई इन खूबसूरत पोशाक शादी की तस्वीरों में सेवा के दौरान दुल्हन</v>
      </c>
    </row>
    <row r="10880">
      <c r="A10880" s="1" t="s">
        <v>10651</v>
      </c>
      <c r="B10880" s="2" t="str">
        <f>IFERROR(__xludf.DUMMYFUNCTION("GOOGLETRANSLATE(A10880,""en"",""hi"")"),"एक मस्जिद के सामने जूते")</f>
        <v>एक मस्जिद के सामने जूते</v>
      </c>
    </row>
    <row r="10881">
      <c r="A10881" s="1" t="s">
        <v>10652</v>
      </c>
      <c r="B10881" s="2" t="str">
        <f>IFERROR(__xludf.DUMMYFUNCTION("GOOGLETRANSLATE(A10881,""en"",""hi"")"),"चिकित्सा टीम अस्पताल में बात कर रही थी")</f>
        <v>चिकित्सा टीम अस्पताल में बात कर रही थी</v>
      </c>
    </row>
    <row r="10882">
      <c r="A10882" s="1" t="s">
        <v>10653</v>
      </c>
      <c r="B10882" s="2" t="str">
        <f>IFERROR(__xludf.DUMMYFUNCTION("GOOGLETRANSLATE(A10882,""en"",""hi"")"),"युवा महिला एक बड़ा चॉकलेट केक खाने के लिए")</f>
        <v>युवा महिला एक बड़ा चॉकलेट केक खाने के लिए</v>
      </c>
    </row>
    <row r="10883">
      <c r="A10883" s="1" t="s">
        <v>10654</v>
      </c>
      <c r="B10883" s="2" t="str">
        <f>IFERROR(__xludf.DUMMYFUNCTION("GOOGLETRANSLATE(A10883,""en"",""hi"")"),"आकाश में पूर्णिमा के साथ सूर्यास्त में एक लड़की")</f>
        <v>आकाश में पूर्णिमा के साथ सूर्यास्त में एक लड़की</v>
      </c>
    </row>
    <row r="10884">
      <c r="A10884" s="1" t="s">
        <v>10655</v>
      </c>
      <c r="B10884" s="2" t="str">
        <f>IFERROR(__xludf.DUMMYFUNCTION("GOOGLETRANSLATE(A10884,""en"",""hi"")"),"अभिनेता और उनके परिवार को नौकायन और द्वीप पर तट पर तैरते हुए देखा गया")</f>
        <v>अभिनेता और उनके परिवार को नौकायन और द्वीप पर तट पर तैरते हुए देखा गया</v>
      </c>
    </row>
    <row r="10885">
      <c r="A10885" s="1" t="s">
        <v>10656</v>
      </c>
      <c r="B10885" s="2" t="str">
        <f>IFERROR(__xludf.DUMMYFUNCTION("GOOGLETRANSLATE(A10885,""en"",""hi"")"),"एक चौराहे बाजार के लिए यातायात बंद है।")</f>
        <v>एक चौराहे बाजार के लिए यातायात बंद है।</v>
      </c>
    </row>
    <row r="10886">
      <c r="A10886" s="1" t="s">
        <v>10657</v>
      </c>
      <c r="B10886" s="2" t="str">
        <f>IFERROR(__xludf.DUMMYFUNCTION("GOOGLETRANSLATE(A10886,""en"",""hi"")"),"व्यक्ति, एक तस्वीर के लिए poses के रूप में PoseStcar गुरुवार को ब्रिज क्रॉस करता है।")</f>
        <v>व्यक्ति, एक तस्वीर के लिए poses के रूप में PoseStcar गुरुवार को ब्रिज क्रॉस करता है।</v>
      </c>
    </row>
    <row r="10887">
      <c r="A10887" s="1" t="s">
        <v>10658</v>
      </c>
      <c r="B10887" s="2" t="str">
        <f>IFERROR(__xludf.DUMMYFUNCTION("GOOGLETRANSLATE(A10887,""en"",""hi"")"),"क्लिप आर्ट वेक्टर ऑफ कंट्री गर्ल होल्डिंग पिचफोर्क एक छवि")</f>
        <v>क्लिप आर्ट वेक्टर ऑफ कंट्री गर्ल होल्डिंग पिचफोर्क एक छवि</v>
      </c>
    </row>
    <row r="10888">
      <c r="A10888" s="1" t="s">
        <v>10659</v>
      </c>
      <c r="B10888" s="2" t="str">
        <f>IFERROR(__xludf.DUMMYFUNCTION("GOOGLETRANSLATE(A10888,""en"",""hi"")"),"शहर का ओवरहेड व्यू")</f>
        <v>शहर का ओवरहेड व्यू</v>
      </c>
    </row>
    <row r="10889">
      <c r="A10889" s="1" t="s">
        <v>10660</v>
      </c>
      <c r="B10889" s="2" t="str">
        <f>IFERROR(__xludf.DUMMYFUNCTION("GOOGLETRANSLATE(A10889,""en"",""hi"")"),"पॉप कलाकार नाइटक्लब में समुद्र तट पर वसंत ब्रेक के लिए एक टैपिंग के दौरान एक फोटो बैकस्टेज के लिए तैयार है")</f>
        <v>पॉप कलाकार नाइटक्लब में समुद्र तट पर वसंत ब्रेक के लिए एक टैपिंग के दौरान एक फोटो बैकस्टेज के लिए तैयार है</v>
      </c>
    </row>
    <row r="10890">
      <c r="A10890" s="1" t="s">
        <v>10661</v>
      </c>
      <c r="B10890" s="2" t="str">
        <f>IFERROR(__xludf.DUMMYFUNCTION("GOOGLETRANSLATE(A10890,""en"",""hi"")"),"क्या आप एक गिलहरी हैं क्योंकि मैं अपने नट्स को अपने छेद में रखना चाहता हूं")</f>
        <v>क्या आप एक गिलहरी हैं क्योंकि मैं अपने नट्स को अपने छेद में रखना चाहता हूं</v>
      </c>
    </row>
    <row r="10891">
      <c r="A10891" s="1" t="s">
        <v>10662</v>
      </c>
      <c r="B10891" s="2" t="str">
        <f>IFERROR(__xludf.DUMMYFUNCTION("GOOGLETRANSLATE(A10891,""en"",""hi"")"),"मूवी लाइफ का पोस्टर")</f>
        <v>मूवी लाइफ का पोस्टर</v>
      </c>
    </row>
    <row r="10892">
      <c r="A10892" s="1" t="s">
        <v>10663</v>
      </c>
      <c r="B10892" s="2" t="str">
        <f>IFERROR(__xludf.DUMMYFUNCTION("GOOGLETRANSLATE(A10892,""en"",""hi"")"),"अमेरिकी फुटबॉल टीम ने अमेरिकी फुटबॉल टीम ने सोमवार को ओवरटाइम में अमेरिकी फुटबॉल टीम को हराए जाने के बाद एक प्रशंसक के साथ मनाया।")</f>
        <v>अमेरिकी फुटबॉल टीम ने अमेरिकी फुटबॉल टीम ने सोमवार को ओवरटाइम में अमेरिकी फुटबॉल टीम को हराए जाने के बाद एक प्रशंसक के साथ मनाया।</v>
      </c>
    </row>
    <row r="10893">
      <c r="A10893" s="1" t="s">
        <v>10664</v>
      </c>
      <c r="B10893" s="2" t="str">
        <f>IFERROR(__xludf.DUMMYFUNCTION("GOOGLETRANSLATE(A10893,""en"",""hi"")"),"शादी के ब्लॉग पर एवेन्यू व्हाइट वेडिंग फोटोग्राफी")</f>
        <v>शादी के ब्लॉग पर एवेन्यू व्हाइट वेडिंग फोटोग्राफी</v>
      </c>
    </row>
    <row r="10894">
      <c r="A10894" s="1" t="s">
        <v>10665</v>
      </c>
      <c r="B10894" s="2" t="str">
        <f>IFERROR(__xludf.DUMMYFUNCTION("GOOGLETRANSLATE(A10894,""en"",""hi"")"),"फिल्मांकन स्थान रॉक गठन की तरह ऊर्ध्वाधर पाइप")</f>
        <v>फिल्मांकन स्थान रॉक गठन की तरह ऊर्ध्वाधर पाइप</v>
      </c>
    </row>
    <row r="10895">
      <c r="A10895" s="1" t="s">
        <v>10666</v>
      </c>
      <c r="B10895" s="2" t="str">
        <f>IFERROR(__xludf.DUMMYFUNCTION("GOOGLETRANSLATE(A10895,""en"",""hi"")"),"अभिनेता और प्रचारक प्रीमियर में भाग लेते हैं।")</f>
        <v>अभिनेता और प्रचारक प्रीमियर में भाग लेते हैं।</v>
      </c>
    </row>
    <row r="10896">
      <c r="A10896" s="1" t="s">
        <v>10667</v>
      </c>
      <c r="B10896" s="2" t="str">
        <f>IFERROR(__xludf.DUMMYFUNCTION("GOOGLETRANSLATE(A10896,""en"",""hi"")"),"नीली सेलबोट एक लहर पर तैरती है")</f>
        <v>नीली सेलबोट एक लहर पर तैरती है</v>
      </c>
    </row>
    <row r="10897">
      <c r="A10897" s="1" t="s">
        <v>10668</v>
      </c>
      <c r="B10897" s="2" t="str">
        <f>IFERROR(__xludf.DUMMYFUNCTION("GOOGLETRANSLATE(A10897,""en"",""hi"")"),"यह जेपीईजी छवि - मुफ्त डाउनलोड के लिए उपलब्ध है")</f>
        <v>यह जेपीईजी छवि - मुफ्त डाउनलोड के लिए उपलब्ध है</v>
      </c>
    </row>
    <row r="10898">
      <c r="A10898" s="1" t="s">
        <v>10669</v>
      </c>
      <c r="B10898" s="2" t="str">
        <f>IFERROR(__xludf.DUMMYFUNCTION("GOOGLETRANSLATE(A10898,""en"",""hi"")"),"Baboons फोर्स रेडियो स्टेशन ऑफ द एयर")</f>
        <v>Baboons फोर्स रेडियो स्टेशन ऑफ द एयर</v>
      </c>
    </row>
    <row r="10899">
      <c r="A10899" s="1" t="s">
        <v>10670</v>
      </c>
      <c r="B10899" s="2" t="str">
        <f>IFERROR(__xludf.DUMMYFUNCTION("GOOGLETRANSLATE(A10899,""en"",""hi"")"),"स्वायत्त वाहन नवाचार हैं जिन्हें विकसित किया जा सकता है।")</f>
        <v>स्वायत्त वाहन नवाचार हैं जिन्हें विकसित किया जा सकता है।</v>
      </c>
    </row>
    <row r="10900">
      <c r="A10900" s="1" t="s">
        <v>10671</v>
      </c>
      <c r="B10900" s="2" t="str">
        <f>IFERROR(__xludf.DUMMYFUNCTION("GOOGLETRANSLATE(A10900,""en"",""hi"")"),"झील की घाटी")</f>
        <v>झील की घाटी</v>
      </c>
    </row>
    <row r="10901">
      <c r="A10901" s="1" t="s">
        <v>10672</v>
      </c>
      <c r="B10901" s="2" t="str">
        <f>IFERROR(__xludf.DUMMYFUNCTION("GOOGLETRANSLATE(A10901,""en"",""hi"")"),"सिर पर एक अकेला पेड़ की एक वर्ग monochrome छवि")</f>
        <v>सिर पर एक अकेला पेड़ की एक वर्ग monochrome छवि</v>
      </c>
    </row>
    <row r="10902">
      <c r="A10902" s="1" t="s">
        <v>10673</v>
      </c>
      <c r="B10902" s="2" t="str">
        <f>IFERROR(__xludf.DUMMYFUNCTION("GOOGLETRANSLATE(A10902,""en"",""hi"")"),"उष्णकटिबंधीय रिज़ॉर्ट में पैराडाइज बीच पर हथेली के पेड़ों के नीचे कुर्सियां।")</f>
        <v>उष्णकटिबंधीय रिज़ॉर्ट में पैराडाइज बीच पर हथेली के पेड़ों के नीचे कुर्सियां।</v>
      </c>
    </row>
    <row r="10903">
      <c r="A10903" s="1" t="s">
        <v>10674</v>
      </c>
      <c r="B10903" s="2" t="str">
        <f>IFERROR(__xludf.DUMMYFUNCTION("GOOGLETRANSLATE(A10903,""en"",""hi"")"),"व्यक्ति, उत्तर से देखें - पूर्ण ऊंचाई दृश्य")</f>
        <v>व्यक्ति, उत्तर से देखें - पूर्ण ऊंचाई दृश्य</v>
      </c>
    </row>
    <row r="10904">
      <c r="A10904" s="1" t="s">
        <v>10675</v>
      </c>
      <c r="B10904" s="2" t="str">
        <f>IFERROR(__xludf.DUMMYFUNCTION("GOOGLETRANSLATE(A10904,""en"",""hi"")"),"व्यवसायी अपने साथी के साथ एक सौदा सील करने के लिए हाथ हिलाते हुए")</f>
        <v>व्यवसायी अपने साथी के साथ एक सौदा सील करने के लिए हाथ हिलाते हुए</v>
      </c>
    </row>
    <row r="10905">
      <c r="A10905" s="1" t="s">
        <v>10676</v>
      </c>
      <c r="B10905" s="2" t="str">
        <f>IFERROR(__xludf.DUMMYFUNCTION("GOOGLETRANSLATE(A10905,""en"",""hi"")"),"मेरी कार का एक शॉट जब यह अमेरिकी राज्य से अधिक खुश था, यह सर्दियों के माध्यम से पीड़ित है।")</f>
        <v>मेरी कार का एक शॉट जब यह अमेरिकी राज्य से अधिक खुश था, यह सर्दियों के माध्यम से पीड़ित है।</v>
      </c>
    </row>
    <row r="10906">
      <c r="A10906" s="1" t="s">
        <v>10677</v>
      </c>
      <c r="B10906" s="2" t="str">
        <f>IFERROR(__xludf.DUMMYFUNCTION("GOOGLETRANSLATE(A10906,""en"",""hi"")"),"छवियों पैंट पुरुषों - बाहर देखो, वहाँ एक कपड़े है")</f>
        <v>छवियों पैंट पुरुषों - बाहर देखो, वहाँ एक कपड़े है</v>
      </c>
    </row>
    <row r="10907">
      <c r="A10907" s="1" t="s">
        <v>10678</v>
      </c>
      <c r="B10907" s="2" t="str">
        <f>IFERROR(__xludf.DUMMYFUNCTION("GOOGLETRANSLATE(A10907,""en"",""hi"")"),"व्यक्ति, अभिनेता, अभिनेता और व्यक्ति 30 वें वार्षिक पुरस्कारों में भाग लेते हैं।")</f>
        <v>व्यक्ति, अभिनेता, अभिनेता और व्यक्ति 30 वें वार्षिक पुरस्कारों में भाग लेते हैं।</v>
      </c>
    </row>
    <row r="10908">
      <c r="A10908" s="1" t="s">
        <v>10679</v>
      </c>
      <c r="B10908" s="2" t="str">
        <f>IFERROR(__xludf.DUMMYFUNCTION("GOOGLETRANSLATE(A10908,""en"",""hi"")"),"पीले रंग की पृष्ठभूमि पर क्रिसमस कैंडीज के साथ निर्बाध पैटर्न।")</f>
        <v>पीले रंग की पृष्ठभूमि पर क्रिसमस कैंडीज के साथ निर्बाध पैटर्न।</v>
      </c>
    </row>
    <row r="10909">
      <c r="A10909" s="1" t="s">
        <v>10680</v>
      </c>
      <c r="B10909" s="2" t="str">
        <f>IFERROR(__xludf.DUMMYFUNCTION("GOOGLETRANSLATE(A10909,""en"",""hi"")"),"बादल बर्फ से ढके हुए पर्वत श्रृंखला")</f>
        <v>बादल बर्फ से ढके हुए पर्वत श्रृंखला</v>
      </c>
    </row>
    <row r="10910">
      <c r="A10910" s="1" t="s">
        <v>10681</v>
      </c>
      <c r="B10910" s="2" t="str">
        <f>IFERROR(__xludf.DUMMYFUNCTION("GOOGLETRANSLATE(A10910,""en"",""hi"")"),"स्नीकर्स को घर के प्रतिष्ठित चेक जैसा दिखता है।")</f>
        <v>स्नीकर्स को घर के प्रतिष्ठित चेक जैसा दिखता है।</v>
      </c>
    </row>
    <row r="10911">
      <c r="A10911" s="1" t="s">
        <v>10682</v>
      </c>
      <c r="B10911" s="2" t="str">
        <f>IFERROR(__xludf.DUMMYFUNCTION("GOOGLETRANSLATE(A10911,""en"",""hi"")"),"एक मनोरंजन पार्क में अद्भुत परित्यक्त चर्च।")</f>
        <v>एक मनोरंजन पार्क में अद्भुत परित्यक्त चर्च।</v>
      </c>
    </row>
    <row r="10912">
      <c r="A10912" s="1" t="s">
        <v>10683</v>
      </c>
      <c r="B10912" s="2" t="str">
        <f>IFERROR(__xludf.DUMMYFUNCTION("GOOGLETRANSLATE(A10912,""en"",""hi"")"),"एक मनी बैग का पृथक सिल्हूट")</f>
        <v>एक मनी बैग का पृथक सिल्हूट</v>
      </c>
    </row>
    <row r="10913">
      <c r="A10913" s="1" t="s">
        <v>10684</v>
      </c>
      <c r="B10913" s="2" t="str">
        <f>IFERROR(__xludf.DUMMYFUNCTION("GOOGLETRANSLATE(A10913,""en"",""hi"")"),"समुद्र तट पर स्वस्थ कुत्ते।")</f>
        <v>समुद्र तट पर स्वस्थ कुत्ते।</v>
      </c>
    </row>
    <row r="10914">
      <c r="A10914" s="1" t="s">
        <v>10685</v>
      </c>
      <c r="B10914" s="2" t="str">
        <f>IFERROR(__xludf.DUMMYFUNCTION("GOOGLETRANSLATE(A10914,""en"",""hi"")"),"एयरलाइन औसत अंक प्रति गेम और शहर में स्कोर किए गए अधिकांश बिंदुओं के लिए एक व्यक्ति।")</f>
        <v>एयरलाइन औसत अंक प्रति गेम और शहर में स्कोर किए गए अधिकांश बिंदुओं के लिए एक व्यक्ति।</v>
      </c>
    </row>
    <row r="10915">
      <c r="A10915" s="1" t="s">
        <v>10686</v>
      </c>
      <c r="B10915" s="2" t="str">
        <f>IFERROR(__xludf.DUMMYFUNCTION("GOOGLETRANSLATE(A10915,""en"",""hi"")"),"इस क्लब का मतलब है कि लोगों के लिए सब कुछ")</f>
        <v>इस क्लब का मतलब है कि लोगों के लिए सब कुछ</v>
      </c>
    </row>
    <row r="10916">
      <c r="A10916" s="1" t="s">
        <v>10687</v>
      </c>
      <c r="B10916" s="2" t="str">
        <f>IFERROR(__xludf.DUMMYFUNCTION("GOOGLETRANSLATE(A10916,""en"",""hi"")"),"व्यक्ति प्रीमियर के लिए पार्टी के बाद भाग लेता है।")</f>
        <v>व्यक्ति प्रीमियर के लिए पार्टी के बाद भाग लेता है।</v>
      </c>
    </row>
    <row r="10917">
      <c r="A10917" s="1" t="s">
        <v>3997</v>
      </c>
      <c r="B10917" s="2" t="str">
        <f>IFERROR(__xludf.DUMMYFUNCTION("GOOGLETRANSLATE(A10917,""en"",""hi"")"),"ध्वज के साथ सचित्र देश का आकार")</f>
        <v>ध्वज के साथ सचित्र देश का आकार</v>
      </c>
    </row>
    <row r="10918">
      <c r="A10918" s="1" t="s">
        <v>10688</v>
      </c>
      <c r="B10918" s="2" t="str">
        <f>IFERROR(__xludf.DUMMYFUNCTION("GOOGLETRANSLATE(A10918,""en"",""hi"")"),"दुनिया का नक्शा कैसे पेंट करें")</f>
        <v>दुनिया का नक्शा कैसे पेंट करें</v>
      </c>
    </row>
    <row r="10919">
      <c r="A10919" s="1" t="s">
        <v>10583</v>
      </c>
      <c r="B10919" s="2" t="str">
        <f>IFERROR(__xludf.DUMMYFUNCTION("GOOGLETRANSLATE(A10919,""en"",""hi"")"),"पॉप कलाकार लाल कालीन नीचे चले गए।")</f>
        <v>पॉप कलाकार लाल कालीन नीचे चले गए।</v>
      </c>
    </row>
    <row r="10920">
      <c r="A10920" s="1" t="s">
        <v>10689</v>
      </c>
      <c r="B10920" s="2" t="str">
        <f>IFERROR(__xludf.DUMMYFUNCTION("GOOGLETRANSLATE(A10920,""en"",""hi"")"),"गुलाबी खिलने वाले फूलों का एक करीबी धीरे-धीरे हवा में चल रहा है")</f>
        <v>गुलाबी खिलने वाले फूलों का एक करीबी धीरे-धीरे हवा में चल रहा है</v>
      </c>
    </row>
    <row r="10921">
      <c r="A10921" s="1" t="s">
        <v>10690</v>
      </c>
      <c r="B10921" s="2" t="str">
        <f>IFERROR(__xludf.DUMMYFUNCTION("GOOGLETRANSLATE(A10921,""en"",""hi"")"),"जैविक जीनस परिवार में घास के पौधे हैं")</f>
        <v>जैविक जीनस परिवार में घास के पौधे हैं</v>
      </c>
    </row>
    <row r="10922">
      <c r="A10922" s="1" t="s">
        <v>10691</v>
      </c>
      <c r="B10922" s="2" t="str">
        <f>IFERROR(__xludf.DUMMYFUNCTION("GOOGLETRANSLATE(A10922,""en"",""hi"")"),"बारिश के बाद एक हथेली के पेड़ पर छोटे पक्षी")</f>
        <v>बारिश के बाद एक हथेली के पेड़ पर छोटे पक्षी</v>
      </c>
    </row>
    <row r="10923">
      <c r="A10923" s="1" t="s">
        <v>10692</v>
      </c>
      <c r="B10923" s="2" t="str">
        <f>IFERROR(__xludf.DUMMYFUNCTION("GOOGLETRANSLATE(A10923,""en"",""hi"")"),"एक कार जर्मन शहर में एक डीलर में उड़ान झंडे के सामने खड़ी है।")</f>
        <v>एक कार जर्मन शहर में एक डीलर में उड़ान झंडे के सामने खड़ी है।</v>
      </c>
    </row>
    <row r="10924">
      <c r="A10924" s="1" t="s">
        <v>10693</v>
      </c>
      <c r="B10924" s="2" t="str">
        <f>IFERROR(__xludf.DUMMYFUNCTION("GOOGLETRANSLATE(A10924,""en"",""hi"")"),"छोटी खूबसूरत लड़की शहर के पुराने हिस्से में कोबल्ड फुटपाथ पर जाती है")</f>
        <v>छोटी खूबसूरत लड़की शहर के पुराने हिस्से में कोबल्ड फुटपाथ पर जाती है</v>
      </c>
    </row>
    <row r="10925">
      <c r="A10925" s="1" t="s">
        <v>10694</v>
      </c>
      <c r="B10925" s="2" t="str">
        <f>IFERROR(__xludf.DUMMYFUNCTION("GOOGLETRANSLATE(A10925,""en"",""hi"")"),"दृश्य कलाकार द्वारा, नीले रंग में कपड़े पहने एक महिला का पोर्ट्रेट।")</f>
        <v>दृश्य कलाकार द्वारा, नीले रंग में कपड़े पहने एक महिला का पोर्ट्रेट।</v>
      </c>
    </row>
    <row r="10926">
      <c r="A10926" s="1" t="s">
        <v>10695</v>
      </c>
      <c r="B10926" s="2" t="str">
        <f>IFERROR(__xludf.DUMMYFUNCTION("GOOGLETRANSLATE(A10926,""en"",""hi"")"),"एक मॉडल हीरा बालियां पहनता है")</f>
        <v>एक मॉडल हीरा बालियां पहनता है</v>
      </c>
    </row>
    <row r="10927">
      <c r="A10927" s="1" t="s">
        <v>10696</v>
      </c>
      <c r="B10927" s="2" t="str">
        <f>IFERROR(__xludf.DUMMYFUNCTION("GOOGLETRANSLATE(A10927,""en"",""hi"")"),"एक सीढ़ी का उपयोग शिक्षित सावधानी की आवश्यकता होती है।")</f>
        <v>एक सीढ़ी का उपयोग शिक्षित सावधानी की आवश्यकता होती है।</v>
      </c>
    </row>
    <row r="10928">
      <c r="A10928" s="1" t="s">
        <v>10697</v>
      </c>
      <c r="B10928" s="2" t="str">
        <f>IFERROR(__xludf.DUMMYFUNCTION("GOOGLETRANSLATE(A10928,""en"",""hi"")"),"व्यक्ति: बाहर से होटल का एक और दृश्य")</f>
        <v>व्यक्ति: बाहर से होटल का एक और दृश्य</v>
      </c>
    </row>
    <row r="10929">
      <c r="A10929" s="1" t="s">
        <v>10698</v>
      </c>
      <c r="B10929" s="2" t="str">
        <f>IFERROR(__xludf.DUMMYFUNCTION("GOOGLETRANSLATE(A10929,""en"",""hi"")"),"एक धार्मिक नेता के लिए वेबसाइट")</f>
        <v>एक धार्मिक नेता के लिए वेबसाइट</v>
      </c>
    </row>
    <row r="10930">
      <c r="A10930" s="1" t="s">
        <v>10699</v>
      </c>
      <c r="B10930" s="2" t="str">
        <f>IFERROR(__xludf.DUMMYFUNCTION("GOOGLETRANSLATE(A10930,""en"",""hi"")"),"एक आदमी मस्जिद के अंदर एक हड़ताली डिजाइन कालीन पर प्रार्थना में घुटने टेकता है")</f>
        <v>एक आदमी मस्जिद के अंदर एक हड़ताली डिजाइन कालीन पर प्रार्थना में घुटने टेकता है</v>
      </c>
    </row>
    <row r="10931">
      <c r="A10931" s="1" t="s">
        <v>10700</v>
      </c>
      <c r="B10931" s="2" t="str">
        <f>IFERROR(__xludf.DUMMYFUNCTION("GOOGLETRANSLATE(A10931,""en"",""hi"")"),"वयस्क पुरुष के बाएं हाथ को अपने दाहिने कलाई को एक सफेद पृष्ठभूमि के सामने कुछ दर्द और असुविधा को दूर करने और राहत देने के लिए स्वयं को मालिश किया जाता है")</f>
        <v>वयस्क पुरुष के बाएं हाथ को अपने दाहिने कलाई को एक सफेद पृष्ठभूमि के सामने कुछ दर्द और असुविधा को दूर करने और राहत देने के लिए स्वयं को मालिश किया जाता है</v>
      </c>
    </row>
    <row r="10932">
      <c r="A10932" s="1" t="s">
        <v>10701</v>
      </c>
      <c r="B10932" s="2" t="str">
        <f>IFERROR(__xludf.DUMMYFUNCTION("GOOGLETRANSLATE(A10932,""en"",""hi"")"),"भीड़ में: फिल्म स्टार ने पहले थोड़ा आत्म-सचेत देखा लेकिन जब उसे गेंद फेंक दिया तो खुशी हुई")</f>
        <v>भीड़ में: फिल्म स्टार ने पहले थोड़ा आत्म-सचेत देखा लेकिन जब उसे गेंद फेंक दिया तो खुशी हुई</v>
      </c>
    </row>
    <row r="10933">
      <c r="A10933" s="1" t="s">
        <v>10702</v>
      </c>
      <c r="B10933" s="2" t="str">
        <f>IFERROR(__xludf.DUMMYFUNCTION("GOOGLETRANSLATE(A10933,""en"",""hi"")"),"हस्ताक्षर कुशन - गुलाबी नीलमणि के साथ 18k पीले सोने में कट रिंग")</f>
        <v>हस्ताक्षर कुशन - गुलाबी नीलमणि के साथ 18k पीले सोने में कट रिंग</v>
      </c>
    </row>
    <row r="10934">
      <c r="A10934" s="1" t="s">
        <v>975</v>
      </c>
      <c r="B10934" s="2" t="str">
        <f>IFERROR(__xludf.DUMMYFUNCTION("GOOGLETRANSLATE(A10934,""en"",""hi"")"),"छुट्टी के लिए एक बैनर का वेक्टर चित्रण।")</f>
        <v>छुट्टी के लिए एक बैनर का वेक्टर चित्रण।</v>
      </c>
    </row>
    <row r="10935">
      <c r="A10935" s="1" t="s">
        <v>10703</v>
      </c>
      <c r="B10935" s="2" t="str">
        <f>IFERROR(__xludf.DUMMYFUNCTION("GOOGLETRANSLATE(A10935,""en"",""hi"")"),"अभिनेता गाला स्क्रीनिंग में भाग लेता है।")</f>
        <v>अभिनेता गाला स्क्रीनिंग में भाग लेता है।</v>
      </c>
    </row>
    <row r="10936">
      <c r="A10936" s="1" t="s">
        <v>10704</v>
      </c>
      <c r="B10936" s="2" t="str">
        <f>IFERROR(__xludf.DUMMYFUNCTION("GOOGLETRANSLATE(A10936,""en"",""hi"")"),"दोस्त के साथ पिल्ला बड़ी हड्डी पकड़े हुए है।")</f>
        <v>दोस्त के साथ पिल्ला बड़ी हड्डी पकड़े हुए है।</v>
      </c>
    </row>
    <row r="10937">
      <c r="A10937" s="1" t="s">
        <v>10705</v>
      </c>
      <c r="B10937" s="2" t="str">
        <f>IFERROR(__xludf.DUMMYFUNCTION("GOOGLETRANSLATE(A10937,""en"",""hi"")"),"काले भालू को जाल में मदद करने के लिए कुत्तों के उपयोग के लिए कानूनों को फँसाना")</f>
        <v>काले भालू को जाल में मदद करने के लिए कुत्तों के उपयोग के लिए कानूनों को फँसाना</v>
      </c>
    </row>
    <row r="10938">
      <c r="A10938" s="1" t="s">
        <v>10706</v>
      </c>
      <c r="B10938" s="2" t="str">
        <f>IFERROR(__xludf.DUMMYFUNCTION("GOOGLETRANSLATE(A10938,""en"",""hi"")"),"सड़क पर यातायात रोशनी")</f>
        <v>सड़क पर यातायात रोशनी</v>
      </c>
    </row>
    <row r="10939">
      <c r="A10939" s="1" t="s">
        <v>10707</v>
      </c>
      <c r="B10939" s="2" t="str">
        <f>IFERROR(__xludf.DUMMYFUNCTION("GOOGLETRANSLATE(A10939,""en"",""hi"")"),"हरी घास के साथ एक पहाड़ दृश्यों की लंबी एक्सपोजर फोटो और एक सड़क के पास एक नीले आकाश के नीचे, एक सड़क के पास एक सड़क के पास पिघलने वाली बर्फ")</f>
        <v>हरी घास के साथ एक पहाड़ दृश्यों की लंबी एक्सपोजर फोटो और एक सड़क के पास एक नीले आकाश के नीचे, एक सड़क के पास एक सड़क के पास पिघलने वाली बर्फ</v>
      </c>
    </row>
    <row r="10940">
      <c r="A10940" s="1" t="s">
        <v>10708</v>
      </c>
      <c r="B10940" s="2" t="str">
        <f>IFERROR(__xludf.DUMMYFUNCTION("GOOGLETRANSLATE(A10940,""en"",""hi"")"),"मैं इस तरह काम पर पार्क करता हूं ... लेकिन बहुत पीछे की ओर।")</f>
        <v>मैं इस तरह काम पर पार्क करता हूं ... लेकिन बहुत पीछे की ओर।</v>
      </c>
    </row>
    <row r="10941">
      <c r="A10941" s="1" t="s">
        <v>10709</v>
      </c>
      <c r="B10941" s="2" t="str">
        <f>IFERROR(__xludf.DUMMYFUNCTION("GOOGLETRANSLATE(A10941,""en"",""hi"")"),"एक पार्क के माध्यम से दुल्हन और व्यक्ति")</f>
        <v>एक पार्क के माध्यम से दुल्हन और व्यक्ति</v>
      </c>
    </row>
    <row r="10942">
      <c r="A10942" s="1" t="s">
        <v>10710</v>
      </c>
      <c r="B10942" s="2" t="str">
        <f>IFERROR(__xludf.DUMMYFUNCTION("GOOGLETRANSLATE(A10942,""en"",""hi"")"),"सृजन के लिए एक प्रेस कॉन्फ्रेंस में व्यक्ति।")</f>
        <v>सृजन के लिए एक प्रेस कॉन्फ्रेंस में व्यक्ति।</v>
      </c>
    </row>
    <row r="10943">
      <c r="A10943" s="1" t="s">
        <v>10711</v>
      </c>
      <c r="B10943" s="2" t="str">
        <f>IFERROR(__xludf.DUMMYFUNCTION("GOOGLETRANSLATE(A10943,""en"",""hi"")"),"लैपटॉप पर काम कर रहे युवा गंभीर आदमी।")</f>
        <v>लैपटॉप पर काम कर रहे युवा गंभीर आदमी।</v>
      </c>
    </row>
    <row r="10944">
      <c r="A10944" s="1" t="s">
        <v>10712</v>
      </c>
      <c r="B10944" s="2" t="str">
        <f>IFERROR(__xludf.DUMMYFUNCTION("GOOGLETRANSLATE(A10944,""en"",""hi"")"),"नीले और गहरे नीले रंग के साथ एक लोगो पत्र")</f>
        <v>नीले और गहरे नीले रंग के साथ एक लोगो पत्र</v>
      </c>
    </row>
    <row r="10945">
      <c r="A10945" s="1" t="s">
        <v>10713</v>
      </c>
      <c r="B10945" s="2" t="str">
        <f>IFERROR(__xludf.DUMMYFUNCTION("GOOGLETRANSLATE(A10945,""en"",""hi"")"),"एक एथलीट या अभिनेता का कांस्य व्यक्ति, 2 वीं शताब्दी बीसी।")</f>
        <v>एक एथलीट या अभिनेता का कांस्य व्यक्ति, 2 वीं शताब्दी बीसी।</v>
      </c>
    </row>
    <row r="10946">
      <c r="A10946" s="1" t="s">
        <v>10714</v>
      </c>
      <c r="B10946" s="2" t="str">
        <f>IFERROR(__xludf.DUMMYFUNCTION("GOOGLETRANSLATE(A10946,""en"",""hi"")"),"हमने अभी एक वैन खरीदी है और इसमें एक और ईगल है")</f>
        <v>हमने अभी एक वैन खरीदी है और इसमें एक और ईगल है</v>
      </c>
    </row>
    <row r="10947">
      <c r="A10947" s="1" t="s">
        <v>10715</v>
      </c>
      <c r="B10947" s="2" t="str">
        <f>IFERROR(__xludf.DUMMYFUNCTION("GOOGLETRANSLATE(A10947,""en"",""hi"")"),"किसने जींस बनाया? जीन्स -")</f>
        <v>किसने जींस बनाया? जीन्स -</v>
      </c>
    </row>
    <row r="10948">
      <c r="A10948" s="1" t="s">
        <v>2740</v>
      </c>
      <c r="B10948" s="2" t="str">
        <f>IFERROR(__xludf.DUMMYFUNCTION("GOOGLETRANSLATE(A10948,""en"",""hi"")"),"कॉमेडियन के साथ एक साक्षात्कार के दौरान अभिनेता")</f>
        <v>कॉमेडियन के साथ एक साक्षात्कार के दौरान अभिनेता</v>
      </c>
    </row>
    <row r="10949">
      <c r="A10949" s="1" t="s">
        <v>10716</v>
      </c>
      <c r="B10949" s="2" t="str">
        <f>IFERROR(__xludf.DUMMYFUNCTION("GOOGLETRANSLATE(A10949,""en"",""hi"")"),"एक पत्थर की दीवार साल पहले पहाड़ों में एक पहाड़ीटॉप पर समय के हिसाब से बरकरार रखती है")</f>
        <v>एक पत्थर की दीवार साल पहले पहाड़ों में एक पहाड़ीटॉप पर समय के हिसाब से बरकरार रखती है</v>
      </c>
    </row>
    <row r="10950">
      <c r="A10950" s="1" t="s">
        <v>10717</v>
      </c>
      <c r="B10950" s="2" t="str">
        <f>IFERROR(__xludf.DUMMYFUNCTION("GOOGLETRANSLATE(A10950,""en"",""hi"")"),"अभिनेता लॉन्च इवेंट में भाग लेते हैं")</f>
        <v>अभिनेता लॉन्च इवेंट में भाग लेते हैं</v>
      </c>
    </row>
    <row r="10951">
      <c r="A10951" s="1" t="s">
        <v>10718</v>
      </c>
      <c r="B10951" s="2" t="str">
        <f>IFERROR(__xludf.DUMMYFUNCTION("GOOGLETRANSLATE(A10951,""en"",""hi"")"),"फुटबॉल खिलाड़ी घटना के दौरान देखता है।")</f>
        <v>फुटबॉल खिलाड़ी घटना के दौरान देखता है।</v>
      </c>
    </row>
    <row r="10952">
      <c r="A10952" s="1" t="s">
        <v>10719</v>
      </c>
      <c r="B10952" s="2" t="str">
        <f>IFERROR(__xludf.DUMMYFUNCTION("GOOGLETRANSLATE(A10952,""en"",""hi"")"),"पहाड़ों में कार के पास आराम और पीने वाले दोस्त")</f>
        <v>पहाड़ों में कार के पास आराम और पीने वाले दोस्त</v>
      </c>
    </row>
    <row r="10953">
      <c r="A10953" s="1" t="s">
        <v>10720</v>
      </c>
      <c r="B10953" s="2" t="str">
        <f>IFERROR(__xludf.DUMMYFUNCTION("GOOGLETRANSLATE(A10953,""en"",""hi"")"),"बाजार में दुकानदारों के साथ व्यस्त सड़क")</f>
        <v>बाजार में दुकानदारों के साथ व्यस्त सड़क</v>
      </c>
    </row>
    <row r="10954">
      <c r="A10954" s="1" t="s">
        <v>10721</v>
      </c>
      <c r="B10954" s="2" t="str">
        <f>IFERROR(__xludf.DUMMYFUNCTION("GOOGLETRANSLATE(A10954,""en"",""hi"")"),"कार्यालय में बिजनेस मीटिंग के दौरान बॉस गुस्सा हो रहा है")</f>
        <v>कार्यालय में बिजनेस मीटिंग के दौरान बॉस गुस्सा हो रहा है</v>
      </c>
    </row>
    <row r="10955">
      <c r="A10955" s="1" t="s">
        <v>10722</v>
      </c>
      <c r="B10955" s="2" t="str">
        <f>IFERROR(__xludf.DUMMYFUNCTION("GOOGLETRANSLATE(A10955,""en"",""hi"")"),"ओलंपिक एथलीट हेप्टाथलॉन की ओर जाता है")</f>
        <v>ओलंपिक एथलीट हेप्टाथलॉन की ओर जाता है</v>
      </c>
    </row>
    <row r="10956">
      <c r="A10956" s="1" t="s">
        <v>10723</v>
      </c>
      <c r="B10956" s="2" t="str">
        <f>IFERROR(__xludf.DUMMYFUNCTION("GOOGLETRANSLATE(A10956,""en"",""hi"")"),"एक शहर प्राचीन राजधानी शहर")</f>
        <v>एक शहर प्राचीन राजधानी शहर</v>
      </c>
    </row>
    <row r="10957">
      <c r="A10957" s="1" t="s">
        <v>10724</v>
      </c>
      <c r="B10957" s="2" t="str">
        <f>IFERROR(__xludf.DUMMYFUNCTION("GOOGLETRANSLATE(A10957,""en"",""hi"")"),"एक कास्ट में एक टूटी हुई भुजा के साथ लड़कियों और लड़कों की मुस्कुराते हुए।")</f>
        <v>एक कास्ट में एक टूटी हुई भुजा के साथ लड़कियों और लड़कों की मुस्कुराते हुए।</v>
      </c>
    </row>
    <row r="10958">
      <c r="A10958" s="1" t="s">
        <v>10725</v>
      </c>
      <c r="B10958" s="2" t="str">
        <f>IFERROR(__xludf.DUMMYFUNCTION("GOOGLETRANSLATE(A10958,""en"",""hi"")"),"आपकी पसंद के अनुसार पकाए गए हर भोजन में ताजा सामग्री।")</f>
        <v>आपकी पसंद के अनुसार पकाए गए हर भोजन में ताजा सामग्री।</v>
      </c>
    </row>
    <row r="10959">
      <c r="A10959" s="1" t="s">
        <v>10726</v>
      </c>
      <c r="B10959" s="2" t="str">
        <f>IFERROR(__xludf.DUMMYFUNCTION("GOOGLETRANSLATE(A10959,""en"",""hi"")"),"बहुत सारे व्यक्तित्व के साथ कस्टम अंगूठी!")</f>
        <v>बहुत सारे व्यक्तित्व के साथ कस्टम अंगूठी!</v>
      </c>
    </row>
    <row r="10960">
      <c r="A10960" s="1" t="s">
        <v>10727</v>
      </c>
      <c r="B10960" s="2" t="str">
        <f>IFERROR(__xludf.DUMMYFUNCTION("GOOGLETRANSLATE(A10960,""en"",""hi"")"),"शैवाल का एक विशाल कंबल पेड़ों की उगने वाली शाखाओं पर गठित हुई है जो उन्हें हरे रंग का एक जीवंत धोती है")</f>
        <v>शैवाल का एक विशाल कंबल पेड़ों की उगने वाली शाखाओं पर गठित हुई है जो उन्हें हरे रंग का एक जीवंत धोती है</v>
      </c>
    </row>
    <row r="10961">
      <c r="A10961" s="1" t="s">
        <v>10728</v>
      </c>
      <c r="B10961" s="2" t="str">
        <f>IFERROR(__xludf.DUMMYFUNCTION("GOOGLETRANSLATE(A10961,""en"",""hi"")"),"वायलिस्ट अपनी नई किताबों को देख रहा है")</f>
        <v>वायलिस्ट अपनी नई किताबों को देख रहा है</v>
      </c>
    </row>
    <row r="10962">
      <c r="A10962" s="1" t="s">
        <v>2223</v>
      </c>
      <c r="B10962" s="2" t="str">
        <f>IFERROR(__xludf.DUMMYFUNCTION("GOOGLETRANSLATE(A10962,""en"",""hi"")"),"गेंद के लिए फुटबॉल खिलाड़ी और लड़ाई")</f>
        <v>गेंद के लिए फुटबॉल खिलाड़ी और लड़ाई</v>
      </c>
    </row>
    <row r="10963">
      <c r="A10963" s="1" t="s">
        <v>10729</v>
      </c>
      <c r="B10963" s="2" t="str">
        <f>IFERROR(__xludf.DUMMYFUNCTION("GOOGLETRANSLATE(A10963,""en"",""hi"")"),"अभिनेता पुरस्कार के दौरान लाल कालीन चलते हैं।")</f>
        <v>अभिनेता पुरस्कार के दौरान लाल कालीन चलते हैं।</v>
      </c>
    </row>
    <row r="10964">
      <c r="A10964" s="1" t="s">
        <v>1362</v>
      </c>
      <c r="B10964" s="2" t="str">
        <f>IFERROR(__xludf.DUMMYFUNCTION("GOOGLETRANSLATE(A10964,""en"",""hi"")"),"अच्छा, बोल्ट और व्हील हब के बीच फिट स्नग")</f>
        <v>अच्छा, बोल्ट और व्हील हब के बीच फिट स्नग</v>
      </c>
    </row>
    <row r="10965">
      <c r="A10965" s="1" t="s">
        <v>10730</v>
      </c>
      <c r="B10965" s="2" t="str">
        <f>IFERROR(__xludf.DUMMYFUNCTION("GOOGLETRANSLATE(A10965,""en"",""hi"")"),"सफेद जींस के साथ क्या पहनना है: हर जगह पोशाक पहनें")</f>
        <v>सफेद जींस के साथ क्या पहनना है: हर जगह पोशाक पहनें</v>
      </c>
    </row>
    <row r="10966">
      <c r="A10966" s="1" t="s">
        <v>10731</v>
      </c>
      <c r="B10966" s="2" t="str">
        <f>IFERROR(__xludf.DUMMYFUNCTION("GOOGLETRANSLATE(A10966,""en"",""hi"")"),"कुत्ते लैब्राडोर रिट्रीवर वयस्क एक घास के मैदान में खड़े जंगली खेल रिपोर्ट में खड़े हो जाओ")</f>
        <v>कुत्ते लैब्राडोर रिट्रीवर वयस्क एक घास के मैदान में खड़े जंगली खेल रिपोर्ट में खड़े हो जाओ</v>
      </c>
    </row>
    <row r="10967">
      <c r="A10967" s="1" t="s">
        <v>10732</v>
      </c>
      <c r="B10967" s="2" t="str">
        <f>IFERROR(__xludf.DUMMYFUNCTION("GOOGLETRANSLATE(A10967,""en"",""hi"")"),"एक पॉड को एक रोबोट के बगल में चित्रित किया गया है जिसे रोबोटिक इंटेलिजेंस में अपने शोध का परीक्षण करने के लिए एक विश्वविद्यालय द्वारा अंतरिक्ष में भेजा गया था")</f>
        <v>एक पॉड को एक रोबोट के बगल में चित्रित किया गया है जिसे रोबोटिक इंटेलिजेंस में अपने शोध का परीक्षण करने के लिए एक विश्वविद्यालय द्वारा अंतरिक्ष में भेजा गया था</v>
      </c>
    </row>
    <row r="10968">
      <c r="A10968" s="1" t="s">
        <v>10733</v>
      </c>
      <c r="B10968" s="2" t="str">
        <f>IFERROR(__xludf.DUMMYFUNCTION("GOOGLETRANSLATE(A10968,""en"",""hi"")"),"दुल्हन हंसती है जबकि दूल्हे एक आंसू पोंछते हैं क्योंकि वे एक-दूसरे को पत्र पढ़ते हैं।")</f>
        <v>दुल्हन हंसती है जबकि दूल्हे एक आंसू पोंछते हैं क्योंकि वे एक-दूसरे को पत्र पढ़ते हैं।</v>
      </c>
    </row>
    <row r="10969">
      <c r="A10969" s="1" t="s">
        <v>10734</v>
      </c>
      <c r="B10969" s="2" t="str">
        <f>IFERROR(__xludf.DUMMYFUNCTION("GOOGLETRANSLATE(A10969,""en"",""hi"")"),"जहाज का प्रकार वर्ष /")</f>
        <v>जहाज का प्रकार वर्ष /</v>
      </c>
    </row>
    <row r="10970">
      <c r="A10970" s="1" t="s">
        <v>10735</v>
      </c>
      <c r="B10970" s="2" t="str">
        <f>IFERROR(__xludf.DUMMYFUNCTION("GOOGLETRANSLATE(A10970,""en"",""hi"")"),"महिला वेडिंग को बंद कर देती है क्योंकि दूल्हे घर पर शौचालय बनाने में विफल रही, एक और आदमी से शादी करता है")</f>
        <v>महिला वेडिंग को बंद कर देती है क्योंकि दूल्हे घर पर शौचालय बनाने में विफल रही, एक और आदमी से शादी करता है</v>
      </c>
    </row>
    <row r="10971">
      <c r="A10971" s="1" t="s">
        <v>191</v>
      </c>
      <c r="B10971" s="2" t="str">
        <f>IFERROR(__xludf.DUMMYFUNCTION("GOOGLETRANSLATE(A10971,""en"",""hi"")"),"आइस हॉकी खिलाड़ी का घर 3.9 मिलियन डॉलर के लिए बाजार में है।")</f>
        <v>आइस हॉकी खिलाड़ी का घर 3.9 मिलियन डॉलर के लिए बाजार में है।</v>
      </c>
    </row>
    <row r="10972">
      <c r="A10972" s="1" t="s">
        <v>10736</v>
      </c>
      <c r="B10972" s="2" t="str">
        <f>IFERROR(__xludf.DUMMYFUNCTION("GOOGLETRANSLATE(A10972,""en"",""hi"")"),"हाइकर पहाड़ों पर देखकर एक ब्रेक लेता है और दक्षिण में देखता है")</f>
        <v>हाइकर पहाड़ों पर देखकर एक ब्रेक लेता है और दक्षिण में देखता है</v>
      </c>
    </row>
    <row r="10973">
      <c r="A10973" s="1" t="s">
        <v>10737</v>
      </c>
      <c r="B10973" s="2" t="str">
        <f>IFERROR(__xludf.DUMMYFUNCTION("GOOGLETRANSLATE(A10973,""en"",""hi"")"),"वास्तुकला के आधार पर एक मंदिर")</f>
        <v>वास्तुकला के आधार पर एक मंदिर</v>
      </c>
    </row>
    <row r="10974">
      <c r="A10974" s="1" t="s">
        <v>10738</v>
      </c>
      <c r="B10974" s="2" t="str">
        <f>IFERROR(__xludf.DUMMYFUNCTION("GOOGLETRANSLATE(A10974,""en"",""hi"")"),"हमारे शोरूम में हमें देखें और लकड़ी के फर्श को अपने पैरों के नीचे की सभी संभावनाओं को खोजने में मदद करें।")</f>
        <v>हमारे शोरूम में हमें देखें और लकड़ी के फर्श को अपने पैरों के नीचे की सभी संभावनाओं को खोजने में मदद करें।</v>
      </c>
    </row>
    <row r="10975">
      <c r="A10975" s="1" t="s">
        <v>10739</v>
      </c>
      <c r="B10975" s="2" t="str">
        <f>IFERROR(__xludf.DUMMYFUNCTION("GOOGLETRANSLATE(A10975,""en"",""hi"")"),"दुल्हन ने अपने घूंघट के साथ अपने चेहरे को कवर किया क्योंकि वह बुधवार को समारोह में पहुंची थी।")</f>
        <v>दुल्हन ने अपने घूंघट के साथ अपने चेहरे को कवर किया क्योंकि वह बुधवार को समारोह में पहुंची थी।</v>
      </c>
    </row>
    <row r="10976">
      <c r="A10976" s="1" t="s">
        <v>10740</v>
      </c>
      <c r="B10976" s="2" t="str">
        <f>IFERROR(__xludf.DUMMYFUNCTION("GOOGLETRANSLATE(A10976,""en"",""hi"")"),"आवास प्रकार शहर के बहुत केंद्र में नए सुसज्जित स्टूडियो अपार्टमेंट")</f>
        <v>आवास प्रकार शहर के बहुत केंद्र में नए सुसज्जित स्टूडियो अपार्टमेंट</v>
      </c>
    </row>
    <row r="10977">
      <c r="A10977" s="1" t="s">
        <v>10741</v>
      </c>
      <c r="B10977" s="2" t="str">
        <f>IFERROR(__xludf.DUMMYFUNCTION("GOOGLETRANSLATE(A10977,""en"",""hi"")"),"समय के चूक में आकाश के ऊपर चढ़ना और गुजरना")</f>
        <v>समय के चूक में आकाश के ऊपर चढ़ना और गुजरना</v>
      </c>
    </row>
    <row r="10978">
      <c r="A10978" s="1" t="s">
        <v>10742</v>
      </c>
      <c r="B10978" s="2" t="str">
        <f>IFERROR(__xludf.DUMMYFUNCTION("GOOGLETRANSLATE(A10978,""en"",""hi"")"),"राजनेता के बाद से हमने देखा है कि एक आदमी अपने राष्ट्रपति अलमारी को इतनी कलात्मक रूप से काम करता है।")</f>
        <v>राजनेता के बाद से हमने देखा है कि एक आदमी अपने राष्ट्रपति अलमारी को इतनी कलात्मक रूप से काम करता है।</v>
      </c>
    </row>
    <row r="10979">
      <c r="A10979" s="1" t="s">
        <v>10743</v>
      </c>
      <c r="B10979" s="2" t="str">
        <f>IFERROR(__xludf.DUMMYFUNCTION("GOOGLETRANSLATE(A10979,""en"",""hi"")"),"वॉटरकलर फूलों के साथ पत्र बी डिजाइन करें")</f>
        <v>वॉटरकलर फूलों के साथ पत्र बी डिजाइन करें</v>
      </c>
    </row>
    <row r="10980">
      <c r="A10980" s="1" t="s">
        <v>10744</v>
      </c>
      <c r="B10980" s="2" t="str">
        <f>IFERROR(__xludf.DUMMYFUNCTION("GOOGLETRANSLATE(A10980,""en"",""hi"")"),"पहली छोटी कार गर्मी में कारें अंतिम मोड़ के आसपास आती हैं।")</f>
        <v>पहली छोटी कार गर्मी में कारें अंतिम मोड़ के आसपास आती हैं।</v>
      </c>
    </row>
    <row r="10981">
      <c r="A10981" s="1" t="s">
        <v>10745</v>
      </c>
      <c r="B10981" s="2" t="str">
        <f>IFERROR(__xludf.DUMMYFUNCTION("GOOGLETRANSLATE(A10981,""en"",""hi"")"),"कुछ टी शर्ट, वेक्टर का चित्रण।")</f>
        <v>कुछ टी शर्ट, वेक्टर का चित्रण।</v>
      </c>
    </row>
    <row r="10982">
      <c r="A10982" s="1" t="s">
        <v>10746</v>
      </c>
      <c r="B10982" s="2" t="str">
        <f>IFERROR(__xludf.DUMMYFUNCTION("GOOGLETRANSLATE(A10982,""en"",""hi"")"),"एक युवा लड़का इंटरनेट पर सर्फिंग और वेबसाइट पर जा रहा है")</f>
        <v>एक युवा लड़का इंटरनेट पर सर्फिंग और वेबसाइट पर जा रहा है</v>
      </c>
    </row>
    <row r="10983">
      <c r="A10983" s="1" t="s">
        <v>10747</v>
      </c>
      <c r="B10983" s="2" t="str">
        <f>IFERROR(__xludf.DUMMYFUNCTION("GOOGLETRANSLATE(A10983,""en"",""hi"")"),"बहुत ही बाजार में लोग")</f>
        <v>बहुत ही बाजार में लोग</v>
      </c>
    </row>
    <row r="10984">
      <c r="A10984" s="1" t="s">
        <v>10748</v>
      </c>
      <c r="B10984" s="2" t="str">
        <f>IFERROR(__xludf.DUMMYFUNCTION("GOOGLETRANSLATE(A10984,""en"",""hi"")"),"शुरुआत में शहरी उद्यान")</f>
        <v>शुरुआत में शहरी उद्यान</v>
      </c>
    </row>
    <row r="10985">
      <c r="A10985" s="1" t="s">
        <v>10749</v>
      </c>
      <c r="B10985" s="2" t="str">
        <f>IFERROR(__xludf.DUMMYFUNCTION("GOOGLETRANSLATE(A10985,""en"",""hi"")"),"फोटो: क्या एक अच्छा विचार है; विंटेज पेपर और रिबन से बने पॉइंट जूते")</f>
        <v>फोटो: क्या एक अच्छा विचार है; विंटेज पेपर और रिबन से बने पॉइंट जूते</v>
      </c>
    </row>
    <row r="10986">
      <c r="A10986" s="1" t="s">
        <v>10750</v>
      </c>
      <c r="B10986" s="2" t="str">
        <f>IFERROR(__xludf.DUMMYFUNCTION("GOOGLETRANSLATE(A10986,""en"",""hi"")"),"व्यक्ति कहते हैं, पर्यटक जो भी वोट आते रहेंगे।")</f>
        <v>व्यक्ति कहते हैं, पर्यटक जो भी वोट आते रहेंगे।</v>
      </c>
    </row>
    <row r="10987">
      <c r="A10987" s="1" t="s">
        <v>10751</v>
      </c>
      <c r="B10987" s="2" t="str">
        <f>IFERROR(__xludf.DUMMYFUNCTION("GOOGLETRANSLATE(A10987,""en"",""hi"")"),"क्लोज - फोन पर बात करते हुए एक बिजनेस सूट में एक आदमी का")</f>
        <v>क्लोज - फोन पर बात करते हुए एक बिजनेस सूट में एक आदमी का</v>
      </c>
    </row>
    <row r="10988">
      <c r="A10988" s="1" t="s">
        <v>10752</v>
      </c>
      <c r="B10988" s="2" t="str">
        <f>IFERROR(__xludf.DUMMYFUNCTION("GOOGLETRANSLATE(A10988,""en"",""hi"")"),"एक आदमी एक गिलास बियर पर लंबे समय से देख रहा हूँ")</f>
        <v>एक आदमी एक गिलास बियर पर लंबे समय से देख रहा हूँ</v>
      </c>
    </row>
    <row r="10989">
      <c r="A10989" s="1" t="s">
        <v>10753</v>
      </c>
      <c r="B10989" s="2" t="str">
        <f>IFERROR(__xludf.DUMMYFUNCTION("GOOGLETRANSLATE(A10989,""en"",""hi"")"),"रक्षात्मक टैकल # एक खेल के दौरान अमेरिकी फुटबॉल खिलाड़ी बोरे।")</f>
        <v>रक्षात्मक टैकल # एक खेल के दौरान अमेरिकी फुटबॉल खिलाड़ी बोरे।</v>
      </c>
    </row>
    <row r="10990">
      <c r="A10990" s="1" t="s">
        <v>10754</v>
      </c>
      <c r="B10990" s="2" t="str">
        <f>IFERROR(__xludf.DUMMYFUNCTION("GOOGLETRANSLATE(A10990,""en"",""hi"")"),"किनारे से जंगली घोड़े चल रहे हैं!")</f>
        <v>किनारे से जंगली घोड़े चल रहे हैं!</v>
      </c>
    </row>
    <row r="10991">
      <c r="A10991" s="1" t="s">
        <v>10755</v>
      </c>
      <c r="B10991" s="2" t="str">
        <f>IFERROR(__xludf.DUMMYFUNCTION("GOOGLETRANSLATE(A10991,""en"",""hi"")"),"हैप्पी नवरात्रि के लिए एक बैनर का वेक्टर चित्रण।")</f>
        <v>हैप्पी नवरात्रि के लिए एक बैनर का वेक्टर चित्रण।</v>
      </c>
    </row>
    <row r="10992">
      <c r="A10992" s="1" t="s">
        <v>10756</v>
      </c>
      <c r="B10992" s="2" t="str">
        <f>IFERROR(__xludf.DUMMYFUNCTION("GOOGLETRANSLATE(A10992,""en"",""hi"")"),"निवासी पूल और कबाना क्लब में शामिल हो सकते हैं।")</f>
        <v>निवासी पूल और कबाना क्लब में शामिल हो सकते हैं।</v>
      </c>
    </row>
    <row r="10993">
      <c r="A10993" s="1" t="s">
        <v>10757</v>
      </c>
      <c r="B10993" s="2" t="str">
        <f>IFERROR(__xludf.DUMMYFUNCTION("GOOGLETRANSLATE(A10993,""en"",""hi"")"),"एक मूसट्रैप में मृत माउस")</f>
        <v>एक मूसट्रैप में मृत माउस</v>
      </c>
    </row>
    <row r="10994">
      <c r="A10994" s="1" t="s">
        <v>10758</v>
      </c>
      <c r="B10994" s="2" t="str">
        <f>IFERROR(__xludf.DUMMYFUNCTION("GOOGLETRANSLATE(A10994,""en"",""hi"")"),"एक पत्थर टाइल मंजिल का एक खाली दृश्य और एक नीला आकाश मुक्त फोटो")</f>
        <v>एक पत्थर टाइल मंजिल का एक खाली दृश्य और एक नीला आकाश मुक्त फोटो</v>
      </c>
    </row>
    <row r="10995">
      <c r="A10995" s="1" t="s">
        <v>10759</v>
      </c>
      <c r="B10995" s="2" t="str">
        <f>IFERROR(__xludf.DUMMYFUNCTION("GOOGLETRANSLATE(A10995,""en"",""hi"")"),"पॉप कलाकार अपनी मां और व्यक्ति के साथ एक पार्टी जश्न मनाते हैं")</f>
        <v>पॉप कलाकार अपनी मां और व्यक्ति के साथ एक पार्टी जश्न मनाते हैं</v>
      </c>
    </row>
    <row r="10996">
      <c r="A10996" s="1" t="s">
        <v>10760</v>
      </c>
      <c r="B10996" s="2" t="str">
        <f>IFERROR(__xludf.DUMMYFUNCTION("GOOGLETRANSLATE(A10996,""en"",""hi"")"),"गाँव के एक क्षेत्र में जहाज")</f>
        <v>गाँव के एक क्षेत्र में जहाज</v>
      </c>
    </row>
    <row r="10997">
      <c r="A10997" s="1" t="s">
        <v>10761</v>
      </c>
      <c r="B10997" s="2" t="str">
        <f>IFERROR(__xludf.DUMMYFUNCTION("GOOGLETRANSLATE(A10997,""en"",""hi"")"),"लड़ाकू विमान जो ब्रिटेन के घटक देश पर मुकाबला करता है")</f>
        <v>लड़ाकू विमान जो ब्रिटेन के घटक देश पर मुकाबला करता है</v>
      </c>
    </row>
    <row r="10998">
      <c r="A10998" s="1" t="s">
        <v>10762</v>
      </c>
      <c r="B10998" s="2" t="str">
        <f>IFERROR(__xludf.DUMMYFUNCTION("GOOGLETRANSLATE(A10998,""en"",""hi"")"),"सूर्यास्त में देखा गया एक लाल पहाड़ का विस्तृत शॉट")</f>
        <v>सूर्यास्त में देखा गया एक लाल पहाड़ का विस्तृत शॉट</v>
      </c>
    </row>
    <row r="10999">
      <c r="A10999" s="1" t="s">
        <v>10763</v>
      </c>
      <c r="B10999" s="2" t="str">
        <f>IFERROR(__xludf.DUMMYFUNCTION("GOOGLETRANSLATE(A10999,""en"",""hi"")"),"उड़ान से पहले इंजन चलाना।")</f>
        <v>उड़ान से पहले इंजन चलाना।</v>
      </c>
    </row>
    <row r="11000">
      <c r="A11000" s="1" t="s">
        <v>10764</v>
      </c>
      <c r="B11000" s="2" t="str">
        <f>IFERROR(__xludf.DUMMYFUNCTION("GOOGLETRANSLATE(A11000,""en"",""hi"")"),"हम सभी में रोमांच है!")</f>
        <v>हम सभी में रोमांच है!</v>
      </c>
    </row>
    <row r="11001">
      <c r="A11001" s="1" t="s">
        <v>10765</v>
      </c>
      <c r="B11001" s="2" t="str">
        <f>IFERROR(__xludf.DUMMYFUNCTION("GOOGLETRANSLATE(A11001,""en"",""hi"")"),"अपने निजी आंगन की ओर गेट!")</f>
        <v>अपने निजी आंगन की ओर गेट!</v>
      </c>
    </row>
    <row r="11002">
      <c r="A11002" s="1" t="s">
        <v>10766</v>
      </c>
      <c r="B11002" s="2" t="str">
        <f>IFERROR(__xludf.DUMMYFUNCTION("GOOGLETRANSLATE(A11002,""en"",""hi"")"),"शरद ऋतु में आदमी, एक कैमरा पकड़े हुए")</f>
        <v>शरद ऋतु में आदमी, एक कैमरा पकड़े हुए</v>
      </c>
    </row>
    <row r="11003">
      <c r="A11003" s="1" t="s">
        <v>10767</v>
      </c>
      <c r="B11003" s="2" t="str">
        <f>IFERROR(__xludf.DUMMYFUNCTION("GOOGLETRANSLATE(A11003,""en"",""hi"")"),"व्यक्ति, जिसे अपनी कक्षाओं के लिए एक पुरस्कार के साथ प्रस्तुत किया गया है।")</f>
        <v>व्यक्ति, जिसे अपनी कक्षाओं के लिए एक पुरस्कार के साथ प्रस्तुत किया गया है।</v>
      </c>
    </row>
    <row r="11004">
      <c r="A11004" s="1" t="s">
        <v>10768</v>
      </c>
      <c r="B11004" s="2" t="str">
        <f>IFERROR(__xludf.DUMMYFUNCTION("GOOGLETRANSLATE(A11004,""en"",""hi"")"),"एक गंदे पृष्ठभूमि पर पुराने एल्यूमीनियम केतली")</f>
        <v>एक गंदे पृष्ठभूमि पर पुराने एल्यूमीनियम केतली</v>
      </c>
    </row>
    <row r="11005">
      <c r="A11005" s="1" t="s">
        <v>10769</v>
      </c>
      <c r="B11005" s="2" t="str">
        <f>IFERROR(__xludf.DUMMYFUNCTION("GOOGLETRANSLATE(A11005,""en"",""hi"")"),"संगीतकार त्योहार में मंच पर प्रदर्शन करता है")</f>
        <v>संगीतकार त्योहार में मंच पर प्रदर्शन करता है</v>
      </c>
    </row>
    <row r="11006">
      <c r="A11006" s="1" t="s">
        <v>10770</v>
      </c>
      <c r="B11006" s="2" t="str">
        <f>IFERROR(__xludf.DUMMYFUNCTION("GOOGLETRANSLATE(A11006,""en"",""hi"")"),"एक निवासी की eyelashes सुबह जम गया।")</f>
        <v>एक निवासी की eyelashes सुबह जम गया।</v>
      </c>
    </row>
    <row r="11007">
      <c r="A11007" s="1" t="s">
        <v>10771</v>
      </c>
      <c r="B11007" s="2" t="str">
        <f>IFERROR(__xludf.DUMMYFUNCTION("GOOGLETRANSLATE(A11007,""en"",""hi"")"),"बुधवार को अभ्यास के दौरान टेनिस बॉल्स अदालत की सतह को कवर करते हैं।")</f>
        <v>बुधवार को अभ्यास के दौरान टेनिस बॉल्स अदालत की सतह को कवर करते हैं।</v>
      </c>
    </row>
    <row r="11008">
      <c r="A11008" s="1" t="s">
        <v>1559</v>
      </c>
      <c r="B11008" s="2" t="str">
        <f>IFERROR(__xludf.DUMMYFUNCTION("GOOGLETRANSLATE(A11008,""en"",""hi"")"),"अभिनेता फैशन वीक के दौरान फैशन शो में भाग लेते हैं।")</f>
        <v>अभिनेता फैशन वीक के दौरान फैशन शो में भाग लेते हैं।</v>
      </c>
    </row>
    <row r="11009">
      <c r="A11009" s="1" t="s">
        <v>10772</v>
      </c>
      <c r="B11009" s="2" t="str">
        <f>IFERROR(__xludf.DUMMYFUNCTION("GOOGLETRANSLATE(A11009,""en"",""hi"")"),"नर्तक फैशन वीक के दौरान फैशन शो में भाग लेता है")</f>
        <v>नर्तक फैशन वीक के दौरान फैशन शो में भाग लेता है</v>
      </c>
    </row>
    <row r="11010">
      <c r="A11010" s="1" t="s">
        <v>10773</v>
      </c>
      <c r="B11010" s="2" t="str">
        <f>IFERROR(__xludf.DUMMYFUNCTION("GOOGLETRANSLATE(A11010,""en"",""hi"")"),"डाउनलोड मुफ्त में पैक")</f>
        <v>डाउनलोड मुफ्त में पैक</v>
      </c>
    </row>
    <row r="11011">
      <c r="A11011" s="1" t="s">
        <v>10774</v>
      </c>
      <c r="B11011" s="2" t="str">
        <f>IFERROR(__xludf.DUMMYFUNCTION("GOOGLETRANSLATE(A11011,""en"",""hi"")"),"ओलंपिक एथलीट एक गेट के माध्यम से दुर्घटनाग्रस्त हो जाता है क्योंकि वह विशाल स्लैलम के पहले रन के दौरान पाठ्यक्रम को स्की करता है।")</f>
        <v>ओलंपिक एथलीट एक गेट के माध्यम से दुर्घटनाग्रस्त हो जाता है क्योंकि वह विशाल स्लैलम के पहले रन के दौरान पाठ्यक्रम को स्की करता है।</v>
      </c>
    </row>
    <row r="11012">
      <c r="A11012" s="1" t="s">
        <v>10775</v>
      </c>
      <c r="B11012" s="2" t="str">
        <f>IFERROR(__xludf.DUMMYFUNCTION("GOOGLETRANSLATE(A11012,""en"",""hi"")"),"पेशा द्वीप पर लौट रहा है")</f>
        <v>पेशा द्वीप पर लौट रहा है</v>
      </c>
    </row>
    <row r="11013">
      <c r="A11013" s="1" t="s">
        <v>10776</v>
      </c>
      <c r="B11013" s="2" t="str">
        <f>IFERROR(__xludf.DUMMYFUNCTION("GOOGLETRANSLATE(A11013,""en"",""hi"")"),"लॉन पर डेक कुर्सियां")</f>
        <v>लॉन पर डेक कुर्सियां</v>
      </c>
    </row>
    <row r="11014">
      <c r="A11014" s="1" t="s">
        <v>10777</v>
      </c>
      <c r="B11014" s="2" t="str">
        <f>IFERROR(__xludf.DUMMYFUNCTION("GOOGLETRANSLATE(A11014,""en"",""hi"")"),"पार्क में कठिन अध्ययन करने वाली युवा लड़की।")</f>
        <v>पार्क में कठिन अध्ययन करने वाली युवा लड़की।</v>
      </c>
    </row>
    <row r="11015">
      <c r="A11015" s="1" t="s">
        <v>10778</v>
      </c>
      <c r="B11015" s="2" t="str">
        <f>IFERROR(__xludf.DUMMYFUNCTION("GOOGLETRANSLATE(A11015,""en"",""hi"")"),"फर्नीचर के साथ 70 के दशक की शैली में इंटीरियर।")</f>
        <v>फर्नीचर के साथ 70 के दशक की शैली में इंटीरियर।</v>
      </c>
    </row>
    <row r="11016">
      <c r="A11016" s="1" t="s">
        <v>10779</v>
      </c>
      <c r="B11016" s="2" t="str">
        <f>IFERROR(__xludf.DUMMYFUNCTION("GOOGLETRANSLATE(A11016,""en"",""hi"")"),"फ्लैट क्रिसमस चित्रण जो कार्ड, बैनर या पृष्ठभूमि के रूप में काम करता है।")</f>
        <v>फ्लैट क्रिसमस चित्रण जो कार्ड, बैनर या पृष्ठभूमि के रूप में काम करता है।</v>
      </c>
    </row>
    <row r="11017">
      <c r="A11017" s="1" t="s">
        <v>10780</v>
      </c>
      <c r="B11017" s="2" t="str">
        <f>IFERROR(__xludf.DUMMYFUNCTION("GOOGLETRANSLATE(A11017,""en"",""hi"")"),"फलों के एक चक्र में ध्यान देने वाली महिला के साथ वेक्टर चित्रण।")</f>
        <v>फलों के एक चक्र में ध्यान देने वाली महिला के साथ वेक्टर चित्रण।</v>
      </c>
    </row>
    <row r="11018">
      <c r="A11018" s="1" t="s">
        <v>10781</v>
      </c>
      <c r="B11018" s="2" t="str">
        <f>IFERROR(__xludf.DUMMYFUNCTION("GOOGLETRANSLATE(A11018,""en"",""hi"")"),"किराए के लिए इस घर को देखें")</f>
        <v>किराए के लिए इस घर को देखें</v>
      </c>
    </row>
    <row r="11019">
      <c r="A11019" s="1" t="s">
        <v>10782</v>
      </c>
      <c r="B11019" s="2" t="str">
        <f>IFERROR(__xludf.DUMMYFUNCTION("GOOGLETRANSLATE(A11019,""en"",""hi"")"),"लॉन्च पर अपने घोड़े के साथ व्यक्ति")</f>
        <v>लॉन्च पर अपने घोड़े के साथ व्यक्ति</v>
      </c>
    </row>
    <row r="11020">
      <c r="A11020" s="1" t="s">
        <v>10783</v>
      </c>
      <c r="B11020" s="2" t="str">
        <f>IFERROR(__xludf.DUMMYFUNCTION("GOOGLETRANSLATE(A11020,""en"",""hi"")"),"एक तीसरा गिलास पाने के फैसले पर मुझे मुश्किल लग रहा है।")</f>
        <v>एक तीसरा गिलास पाने के फैसले पर मुझे मुश्किल लग रहा है।</v>
      </c>
    </row>
    <row r="11021">
      <c r="A11021" s="1" t="s">
        <v>10784</v>
      </c>
      <c r="B11021" s="2" t="str">
        <f>IFERROR(__xludf.DUMMYFUNCTION("GOOGLETRANSLATE(A11021,""en"",""hi"")"),"एक दीवार में छेद लाल ईंटें देख रहे हैं")</f>
        <v>एक दीवार में छेद लाल ईंटें देख रहे हैं</v>
      </c>
    </row>
    <row r="11022">
      <c r="A11022" s="1" t="s">
        <v>10785</v>
      </c>
      <c r="B11022" s="2" t="str">
        <f>IFERROR(__xludf.DUMMYFUNCTION("GOOGLETRANSLATE(A11022,""en"",""hi"")"),"अमेरिकी फुटबॉल खिलाड़ी चैंपियनशिप गेम में स्पोर्ट्स टीम को हराकर अमेरिकी फुटबॉल खिलाड़ी को बधाई देता है")</f>
        <v>अमेरिकी फुटबॉल खिलाड़ी चैंपियनशिप गेम में स्पोर्ट्स टीम को हराकर अमेरिकी फुटबॉल खिलाड़ी को बधाई देता है</v>
      </c>
    </row>
    <row r="11023">
      <c r="A11023" s="1" t="s">
        <v>10786</v>
      </c>
      <c r="B11023" s="2" t="str">
        <f>IFERROR(__xludf.DUMMYFUNCTION("GOOGLETRANSLATE(A11023,""en"",""hi"")"),"सूर्योदय में तट का हवाई शॉट")</f>
        <v>सूर्योदय में तट का हवाई शॉट</v>
      </c>
    </row>
    <row r="11024">
      <c r="A11024" s="1" t="s">
        <v>10787</v>
      </c>
      <c r="B11024" s="2" t="str">
        <f>IFERROR(__xludf.DUMMYFUNCTION("GOOGLETRANSLATE(A11024,""en"",""hi"")"),"क्लासिक कारों ने उम्र बढ़ने वाले वाहनों को फिर से देखने के लिए पॉलिश किया है")</f>
        <v>क्लासिक कारों ने उम्र बढ़ने वाले वाहनों को फिर से देखने के लिए पॉलिश किया है</v>
      </c>
    </row>
    <row r="11025">
      <c r="A11025" s="1" t="s">
        <v>10788</v>
      </c>
      <c r="B11025" s="2" t="str">
        <f>IFERROR(__xludf.DUMMYFUNCTION("GOOGLETRANSLATE(A11025,""en"",""hi"")"),"प्रतिष्ठित लोगो की एक श्रृंखला प्रतिष्ठित लोगो के विकास का जश्न मनाती है।")</f>
        <v>प्रतिष्ठित लोगो की एक श्रृंखला प्रतिष्ठित लोगो के विकास का जश्न मनाती है।</v>
      </c>
    </row>
    <row r="11026">
      <c r="A11026" s="1" t="s">
        <v>10789</v>
      </c>
      <c r="B11026" s="2" t="str">
        <f>IFERROR(__xludf.DUMMYFUNCTION("GOOGLETRANSLATE(A11026,""en"",""hi"")"),"देखें: घनी पर्यावरण के रूप में नकदी और बंदूकों के वीडियो स्कैन किए गए स्टैक")</f>
        <v>देखें: घनी पर्यावरण के रूप में नकदी और बंदूकों के वीडियो स्कैन किए गए स्टैक</v>
      </c>
    </row>
    <row r="11027">
      <c r="A11027" s="1" t="s">
        <v>10790</v>
      </c>
      <c r="B11027" s="2" t="str">
        <f>IFERROR(__xludf.DUMMYFUNCTION("GOOGLETRANSLATE(A11027,""en"",""hi"")"),"एक सफेद पृष्ठभूमि पर गोल्ड क्रिसमस बॉल")</f>
        <v>एक सफेद पृष्ठभूमि पर गोल्ड क्रिसमस बॉल</v>
      </c>
    </row>
    <row r="11028">
      <c r="A11028" s="1" t="s">
        <v>10791</v>
      </c>
      <c r="B11028" s="2" t="str">
        <f>IFERROR(__xludf.DUMMYFUNCTION("GOOGLETRANSLATE(A11028,""en"",""hi"")"),"रात के शहर की हवाई फोटोग्राफी।")</f>
        <v>रात के शहर की हवाई फोटोग्राफी।</v>
      </c>
    </row>
    <row r="11029">
      <c r="A11029" s="1" t="s">
        <v>10792</v>
      </c>
      <c r="B11029" s="2" t="str">
        <f>IFERROR(__xludf.DUMMYFUNCTION("GOOGLETRANSLATE(A11029,""en"",""hi"")"),"मेरा जीवन कभी सुस्त नहीं होता।")</f>
        <v>मेरा जीवन कभी सुस्त नहीं होता।</v>
      </c>
    </row>
    <row r="11030">
      <c r="A11030" s="1" t="s">
        <v>10793</v>
      </c>
      <c r="B11030" s="2" t="str">
        <f>IFERROR(__xludf.DUMMYFUNCTION("GOOGLETRANSLATE(A11030,""en"",""hi"")"),"बच्चे: गोलियों की एक खाली बोतल वाली एक जवान लड़की, जिसे उसने पहले क्रिसमस पार्टी में निगल लिया था और था")</f>
        <v>बच्चे: गोलियों की एक खाली बोतल वाली एक जवान लड़की, जिसे उसने पहले क्रिसमस पार्टी में निगल लिया था और था</v>
      </c>
    </row>
    <row r="11031">
      <c r="A11031" s="1" t="s">
        <v>10794</v>
      </c>
      <c r="B11031" s="2" t="str">
        <f>IFERROR(__xludf.DUMMYFUNCTION("GOOGLETRANSLATE(A11031,""en"",""hi"")"),"ये दिन शुरू करने के लिए एक शानदार तरीका दिखते हैं!")</f>
        <v>ये दिन शुरू करने के लिए एक शानदार तरीका दिखते हैं!</v>
      </c>
    </row>
    <row r="11032">
      <c r="A11032" s="1" t="s">
        <v>10795</v>
      </c>
      <c r="B11032" s="2" t="str">
        <f>IFERROR(__xludf.DUMMYFUNCTION("GOOGLETRANSLATE(A11032,""en"",""hi"")"),"आपके जन्मदिन के लिए एक शादी!")</f>
        <v>आपके जन्मदिन के लिए एक शादी!</v>
      </c>
    </row>
    <row r="11033">
      <c r="A11033" s="1" t="s">
        <v>10796</v>
      </c>
      <c r="B11033" s="2" t="str">
        <f>IFERROR(__xludf.DUMMYFUNCTION("GOOGLETRANSLATE(A11033,""en"",""hi"")"),"एक नारंगी पेड़ इसके चारों ओर बाकी से बाहर खड़ा है।")</f>
        <v>एक नारंगी पेड़ इसके चारों ओर बाकी से बाहर खड़ा है।</v>
      </c>
    </row>
    <row r="11034">
      <c r="A11034" s="1" t="s">
        <v>10797</v>
      </c>
      <c r="B11034" s="2" t="str">
        <f>IFERROR(__xludf.DUMMYFUNCTION("GOOGLETRANSLATE(A11034,""en"",""hi"")"),"कोई आज छाया में बैठा है क्योंकि किसी ने लंबे समय पहले एक पेड़ लगाया था।")</f>
        <v>कोई आज छाया में बैठा है क्योंकि किसी ने लंबे समय पहले एक पेड़ लगाया था।</v>
      </c>
    </row>
    <row r="11035">
      <c r="A11035" s="1" t="s">
        <v>10798</v>
      </c>
      <c r="B11035" s="2" t="str">
        <f>IFERROR(__xludf.DUMMYFUNCTION("GOOGLETRANSLATE(A11035,""en"",""hi"")"),"शरद ऋतु: शरद ऋतु के रूप में एक पथ पर क्षय क्षय हो जाता है")</f>
        <v>शरद ऋतु: शरद ऋतु के रूप में एक पथ पर क्षय क्षय हो जाता है</v>
      </c>
    </row>
    <row r="11036">
      <c r="A11036" s="1" t="s">
        <v>10799</v>
      </c>
      <c r="B11036" s="2" t="str">
        <f>IFERROR(__xludf.DUMMYFUNCTION("GOOGLETRANSLATE(A11036,""en"",""hi"")"),"शिखर तक का रास्ता")</f>
        <v>शिखर तक का रास्ता</v>
      </c>
    </row>
    <row r="11037">
      <c r="A11037" s="1" t="s">
        <v>10800</v>
      </c>
      <c r="B11037" s="2" t="str">
        <f>IFERROR(__xludf.DUMMYFUNCTION("GOOGLETRANSLATE(A11037,""en"",""hi"")"),"आत्मा: गाना बजानेवालों ने रचना के अपने ऊर्जावान प्रदर्शन के साथ दर्शकों और न्यायाधीशों दोनों को डाला")</f>
        <v>आत्मा: गाना बजानेवालों ने रचना के अपने ऊर्जावान प्रदर्शन के साथ दर्शकों और न्यायाधीशों दोनों को डाला</v>
      </c>
    </row>
    <row r="11038">
      <c r="A11038" s="1" t="s">
        <v>10801</v>
      </c>
      <c r="B11038" s="2" t="str">
        <f>IFERROR(__xludf.DUMMYFUNCTION("GOOGLETRANSLATE(A11038,""en"",""hi"")"),"सफलता के लिए सड़क की अवधारणा")</f>
        <v>सफलता के लिए सड़क की अवधारणा</v>
      </c>
    </row>
    <row r="11039">
      <c r="A11039" s="1" t="s">
        <v>10802</v>
      </c>
      <c r="B11039" s="2" t="str">
        <f>IFERROR(__xludf.DUMMYFUNCTION("GOOGLETRANSLATE(A11039,""en"",""hi"")"),"प्रगतिशील रॉक कलाकार मंच पर प्रदर्शन करते हैं")</f>
        <v>प्रगतिशील रॉक कलाकार मंच पर प्रदर्शन करते हैं</v>
      </c>
    </row>
    <row r="11040">
      <c r="A11040" s="1" t="s">
        <v>10803</v>
      </c>
      <c r="B11040" s="2" t="str">
        <f>IFERROR(__xludf.DUMMYFUNCTION("GOOGLETRANSLATE(A11040,""en"",""hi"")"),"रास्ते में झीलों में से एक")</f>
        <v>रास्ते में झीलों में से एक</v>
      </c>
    </row>
    <row r="11041">
      <c r="A11041" s="1" t="s">
        <v>10804</v>
      </c>
      <c r="B11041" s="2" t="str">
        <f>IFERROR(__xludf.DUMMYFUNCTION("GOOGLETRANSLATE(A11041,""en"",""hi"")"),"रॉक पूल में प्रतिबिंब")</f>
        <v>रॉक पूल में प्रतिबिंब</v>
      </c>
    </row>
    <row r="11042">
      <c r="A11042" s="1" t="s">
        <v>10805</v>
      </c>
      <c r="B11042" s="2" t="str">
        <f>IFERROR(__xludf.DUMMYFUNCTION("GOOGLETRANSLATE(A11042,""en"",""hi"")"),"विंटेज कुर्सी में बैठे क्रिसमस के पेड़ के पास टेडी बियर के साथ मुस्कुराते हुए सुंदर छोटी लड़की।")</f>
        <v>विंटेज कुर्सी में बैठे क्रिसमस के पेड़ के पास टेडी बियर के साथ मुस्कुराते हुए सुंदर छोटी लड़की।</v>
      </c>
    </row>
    <row r="11043">
      <c r="A11043" s="1" t="s">
        <v>10806</v>
      </c>
      <c r="B11043" s="2" t="str">
        <f>IFERROR(__xludf.DUMMYFUNCTION("GOOGLETRANSLATE(A11043,""en"",""hi"")"),"फिल्म चरित्र चिमनी में फंस गया।")</f>
        <v>फिल्म चरित्र चिमनी में फंस गया।</v>
      </c>
    </row>
    <row r="11044">
      <c r="A11044" s="1" t="s">
        <v>10807</v>
      </c>
      <c r="B11044" s="2" t="str">
        <f>IFERROR(__xludf.DUMMYFUNCTION("GOOGLETRANSLATE(A11044,""en"",""hi"")"),"अकेला, खाली डेक कुर्सियां ​​चालू और उपयोग की जाने वाली प्रतीक्षा कर रही हैं।")</f>
        <v>अकेला, खाली डेक कुर्सियां ​​चालू और उपयोग की जाने वाली प्रतीक्षा कर रही हैं।</v>
      </c>
    </row>
    <row r="11045">
      <c r="A11045" s="1" t="s">
        <v>10808</v>
      </c>
      <c r="B11045" s="2" t="str">
        <f>IFERROR(__xludf.DUMMYFUNCTION("GOOGLETRANSLATE(A11045,""en"",""hi"")"),"एक चोटी पर लाल झंडा।")</f>
        <v>एक चोटी पर लाल झंडा।</v>
      </c>
    </row>
    <row r="11046">
      <c r="A11046" s="1" t="s">
        <v>10809</v>
      </c>
      <c r="B11046" s="2" t="str">
        <f>IFERROR(__xludf.DUMMYFUNCTION("GOOGLETRANSLATE(A11046,""en"",""hi"")"),"सर्दियों में धूमिल दिन पर संकीर्ण नाव")</f>
        <v>सर्दियों में धूमिल दिन पर संकीर्ण नाव</v>
      </c>
    </row>
    <row r="11047">
      <c r="A11047" s="1" t="s">
        <v>10810</v>
      </c>
      <c r="B11047" s="2" t="str">
        <f>IFERROR(__xludf.DUMMYFUNCTION("GOOGLETRANSLATE(A11047,""en"",""hi"")"),"प्यारा स्कूलबॉय सफेद पृष्ठभूमि पर अलग।")</f>
        <v>प्यारा स्कूलबॉय सफेद पृष्ठभूमि पर अलग।</v>
      </c>
    </row>
    <row r="11048">
      <c r="A11048" s="1" t="s">
        <v>10811</v>
      </c>
      <c r="B11048" s="2" t="str">
        <f>IFERROR(__xludf.DUMMYFUNCTION("GOOGLETRANSLATE(A11048,""en"",""hi"")"),"एक छोटा कीबोर्ड एक कोने में टकरा जाता है।")</f>
        <v>एक छोटा कीबोर्ड एक कोने में टकरा जाता है।</v>
      </c>
    </row>
    <row r="11049">
      <c r="A11049" s="1" t="s">
        <v>10812</v>
      </c>
      <c r="B11049" s="2" t="str">
        <f>IFERROR(__xludf.DUMMYFUNCTION("GOOGLETRANSLATE(A11049,""en"",""hi"")"),"मच्छरों के खिलाफ एक जाल के साथ ढहने योग्य पोर्टेबल हैमॉक")</f>
        <v>मच्छरों के खिलाफ एक जाल के साथ ढहने योग्य पोर्टेबल हैमॉक</v>
      </c>
    </row>
    <row r="11050">
      <c r="A11050" s="1" t="s">
        <v>10813</v>
      </c>
      <c r="B11050" s="2" t="str">
        <f>IFERROR(__xludf.DUMMYFUNCTION("GOOGLETRANSLATE(A11050,""en"",""hi"")"),"रात में घर के बाहर दुल्हन और दूल्हे की तस्वीर")</f>
        <v>रात में घर के बाहर दुल्हन और दूल्हे की तस्वीर</v>
      </c>
    </row>
    <row r="11051">
      <c r="A11051" s="1" t="s">
        <v>10814</v>
      </c>
      <c r="B11051" s="2" t="str">
        <f>IFERROR(__xludf.DUMMYFUNCTION("GOOGLETRANSLATE(A11051,""en"",""hi"")"),"एक डोंगी आमतौर पर द्वीपों में माल परिवहन करने के लिए उपयोग किया जाता है जो कुछ व्यवसाय की प्रतीक्षा कर रहा है")</f>
        <v>एक डोंगी आमतौर पर द्वीपों में माल परिवहन करने के लिए उपयोग किया जाता है जो कुछ व्यवसाय की प्रतीक्षा कर रहा है</v>
      </c>
    </row>
    <row r="11052">
      <c r="A11052" s="1" t="s">
        <v>10815</v>
      </c>
      <c r="B11052" s="2" t="str">
        <f>IFERROR(__xludf.DUMMYFUNCTION("GOOGLETRANSLATE(A11052,""en"",""hi"")"),"एक सफेद पृष्ठभूमि पर स्क्रीन पर महिला के साथ एक फ्लैट शैली में टीवी।")</f>
        <v>एक सफेद पृष्ठभूमि पर स्क्रीन पर महिला के साथ एक फ्लैट शैली में टीवी।</v>
      </c>
    </row>
    <row r="11053">
      <c r="A11053" s="1" t="s">
        <v>10816</v>
      </c>
      <c r="B11053" s="2" t="str">
        <f>IFERROR(__xludf.DUMMYFUNCTION("GOOGLETRANSLATE(A11053,""en"",""hi"")"),"दुकान का बाहरी रात का दृश्य")</f>
        <v>दुकान का बाहरी रात का दृश्य</v>
      </c>
    </row>
    <row r="11054">
      <c r="A11054" s="1" t="s">
        <v>10817</v>
      </c>
      <c r="B11054" s="2" t="str">
        <f>IFERROR(__xludf.DUMMYFUNCTION("GOOGLETRANSLATE(A11054,""en"",""hi"")"),"अपने पीठ पर बैकपैक्स के साथ जंगल में खड़े हंसमुख वृद्ध जोड़े")</f>
        <v>अपने पीठ पर बैकपैक्स के साथ जंगल में खड़े हंसमुख वृद्ध जोड़े</v>
      </c>
    </row>
    <row r="11055">
      <c r="A11055" s="1" t="s">
        <v>10818</v>
      </c>
      <c r="B11055" s="2" t="str">
        <f>IFERROR(__xludf.DUMMYFUNCTION("GOOGLETRANSLATE(A11055,""en"",""hi"")"),"इंटरनेट प्रकाशन और प्रसारण और वेब खोज पोर्टल व्यवसाय पर खरीदे गए बंडल से शरीर और लेंस")</f>
        <v>इंटरनेट प्रकाशन और प्रसारण और वेब खोज पोर्टल व्यवसाय पर खरीदे गए बंडल से शरीर और लेंस</v>
      </c>
    </row>
    <row r="11056">
      <c r="A11056" s="1" t="s">
        <v>10819</v>
      </c>
      <c r="B11056" s="2" t="str">
        <f>IFERROR(__xludf.DUMMYFUNCTION("GOOGLETRANSLATE(A11056,""en"",""hi"")"),"यह रसोई चिकना और स्लिमलाइन दिखता है, फिर भी यह राज्य के अत्याधुनिक उपकरणों को छुपा रहा है!")</f>
        <v>यह रसोई चिकना और स्लिमलाइन दिखता है, फिर भी यह राज्य के अत्याधुनिक उपकरणों को छुपा रहा है!</v>
      </c>
    </row>
    <row r="11057">
      <c r="A11057" s="1" t="s">
        <v>10820</v>
      </c>
      <c r="B11057" s="2" t="str">
        <f>IFERROR(__xludf.DUMMYFUNCTION("GOOGLETRANSLATE(A11057,""en"",""hi"")"),"नौका द्वीपों की पृष्ठभूमि के खिलाफ समुद्र के साथ चढ़ता है।")</f>
        <v>नौका द्वीपों की पृष्ठभूमि के खिलाफ समुद्र के साथ चढ़ता है।</v>
      </c>
    </row>
    <row r="11058">
      <c r="A11058" s="1" t="s">
        <v>10821</v>
      </c>
      <c r="B11058" s="2" t="str">
        <f>IFERROR(__xludf.DUMMYFUNCTION("GOOGLETRANSLATE(A11058,""en"",""hi"")"),"एक लाल पृष्ठभूमि पर मिर्च काली मिर्च के साथ चीनी खोपड़ी।")</f>
        <v>एक लाल पृष्ठभूमि पर मिर्च काली मिर्च के साथ चीनी खोपड़ी।</v>
      </c>
    </row>
    <row r="11059">
      <c r="A11059" s="1" t="s">
        <v>10822</v>
      </c>
      <c r="B11059" s="2" t="str">
        <f>IFERROR(__xludf.DUMMYFUNCTION("GOOGLETRANSLATE(A11059,""en"",""hi"")"),"यह पुल भर में यात्रा करेगा")</f>
        <v>यह पुल भर में यात्रा करेगा</v>
      </c>
    </row>
    <row r="11060">
      <c r="A11060" s="1" t="s">
        <v>10823</v>
      </c>
      <c r="B11060" s="2" t="str">
        <f>IFERROR(__xludf.DUMMYFUNCTION("GOOGLETRANSLATE(A11060,""en"",""hi"")"),"ग्लेशियर को श्रमिकों द्वारा कवर किया जा रहा है")</f>
        <v>ग्लेशियर को श्रमिकों द्वारा कवर किया जा रहा है</v>
      </c>
    </row>
    <row r="11061">
      <c r="A11061" s="1" t="s">
        <v>10824</v>
      </c>
      <c r="B11061" s="2" t="str">
        <f>IFERROR(__xludf.DUMMYFUNCTION("GOOGLETRANSLATE(A11061,""en"",""hi"")"),"व्यक्ति, स्टेडियम में एक खेल के दौरान एक संकेत है।")</f>
        <v>व्यक्ति, स्टेडियम में एक खेल के दौरान एक संकेत है।</v>
      </c>
    </row>
    <row r="11062">
      <c r="A11062" s="1" t="s">
        <v>10825</v>
      </c>
      <c r="B11062" s="2" t="str">
        <f>IFERROR(__xludf.DUMMYFUNCTION("GOOGLETRANSLATE(A11062,""en"",""hi"")"),"एक गिरे पेड़ के तने के ऊपर बर्फ की रंगीन तस्वीर")</f>
        <v>एक गिरे पेड़ के तने के ऊपर बर्फ की रंगीन तस्वीर</v>
      </c>
    </row>
    <row r="11063">
      <c r="A11063" s="1" t="s">
        <v>10826</v>
      </c>
      <c r="B11063" s="2" t="str">
        <f>IFERROR(__xludf.DUMMYFUNCTION("GOOGLETRANSLATE(A11063,""en"",""hi"")"),"देश में, व्यक्ति द्वारा।")</f>
        <v>देश में, व्यक्ति द्वारा।</v>
      </c>
    </row>
    <row r="11064">
      <c r="A11064" s="1" t="s">
        <v>10827</v>
      </c>
      <c r="B11064" s="2" t="str">
        <f>IFERROR(__xludf.DUMMYFUNCTION("GOOGLETRANSLATE(A11064,""en"",""hi"")"),"एक घर के आंगन में एक ठोस नाव")</f>
        <v>एक घर के आंगन में एक ठोस नाव</v>
      </c>
    </row>
    <row r="11065">
      <c r="A11065" s="1" t="s">
        <v>10828</v>
      </c>
      <c r="B11065" s="2" t="str">
        <f>IFERROR(__xludf.DUMMYFUNCTION("GOOGLETRANSLATE(A11065,""en"",""hi"")"),"स्थानीय बीयर, परिवार की छुट्टी का एक प्लस")</f>
        <v>स्थानीय बीयर, परिवार की छुट्टी का एक प्लस</v>
      </c>
    </row>
    <row r="11066">
      <c r="A11066" s="1" t="s">
        <v>10829</v>
      </c>
      <c r="B11066" s="2" t="str">
        <f>IFERROR(__xludf.DUMMYFUNCTION("GOOGLETRANSLATE(A11066,""en"",""hi"")"),"एक शहर के साथ जैविक प्रजातियों की एक जोड़ी")</f>
        <v>एक शहर के साथ जैविक प्रजातियों की एक जोड़ी</v>
      </c>
    </row>
    <row r="11067">
      <c r="A11067" s="1" t="s">
        <v>10830</v>
      </c>
      <c r="B11067" s="2" t="str">
        <f>IFERROR(__xludf.DUMMYFUNCTION("GOOGLETRANSLATE(A11067,""en"",""hi"")"),"सुंदर लाल कपड़े में आकर्षक जुड़वां बहनें जलती हुई मोमबत्तियों के साथ केक की प्रतीक्षा कर रही हैं।")</f>
        <v>सुंदर लाल कपड़े में आकर्षक जुड़वां बहनें जलती हुई मोमबत्तियों के साथ केक की प्रतीक्षा कर रही हैं।</v>
      </c>
    </row>
    <row r="11068">
      <c r="A11068" s="1" t="s">
        <v>10831</v>
      </c>
      <c r="B11068" s="2" t="str">
        <f>IFERROR(__xludf.DUMMYFUNCTION("GOOGLETRANSLATE(A11068,""en"",""hi"")"),"आपके घर के प्रवेश द्वार के लिए इस बारे में कैसे?")</f>
        <v>आपके घर के प्रवेश द्वार के लिए इस बारे में कैसे?</v>
      </c>
    </row>
    <row r="11069">
      <c r="A11069" s="1" t="s">
        <v>10832</v>
      </c>
      <c r="B11069" s="2" t="str">
        <f>IFERROR(__xludf.DUMMYFUNCTION("GOOGLETRANSLATE(A11069,""en"",""hi"")"),"बास्केटबॉल खिलाड़ी समारोह के दौरान टीम को स्टेडियम में ले जाता है")</f>
        <v>बास्केटबॉल खिलाड़ी समारोह के दौरान टीम को स्टेडियम में ले जाता है</v>
      </c>
    </row>
    <row r="11070">
      <c r="A11070" s="1" t="s">
        <v>10833</v>
      </c>
      <c r="B11070" s="2" t="str">
        <f>IFERROR(__xludf.DUMMYFUNCTION("GOOGLETRANSLATE(A11070,""en"",""hi"")"),"होटल पर बिल्डिंग लपेटें अंततः कई दिनों को समाप्त कर दी गई है।")</f>
        <v>होटल पर बिल्डिंग लपेटें अंततः कई दिनों को समाप्त कर दी गई है।</v>
      </c>
    </row>
    <row r="11071">
      <c r="A11071" s="1" t="s">
        <v>10834</v>
      </c>
      <c r="B11071" s="2" t="str">
        <f>IFERROR(__xludf.DUMMYFUNCTION("GOOGLETRANSLATE(A11071,""en"",""hi"")"),"जैविक प्रजाति वास्तव में जमीन पर रहना पसंद करती है इसलिए मुझे आखिरकार शाखाओं में से एक पर उतरने से पहले लंबे समय तक इंतजार करना पड़ा।")</f>
        <v>जैविक प्रजाति वास्तव में जमीन पर रहना पसंद करती है इसलिए मुझे आखिरकार शाखाओं में से एक पर उतरने से पहले लंबे समय तक इंतजार करना पड़ा।</v>
      </c>
    </row>
    <row r="11072">
      <c r="A11072" s="1" t="s">
        <v>10835</v>
      </c>
      <c r="B11072" s="2" t="str">
        <f>IFERROR(__xludf.DUMMYFUNCTION("GOOGLETRANSLATE(A11072,""en"",""hi"")"),"महिला प्रबंधक एक कुर्सी में बैठने के काम में रुकता है")</f>
        <v>महिला प्रबंधक एक कुर्सी में बैठने के काम में रुकता है</v>
      </c>
    </row>
    <row r="11073">
      <c r="A11073" s="1" t="s">
        <v>10836</v>
      </c>
      <c r="B11073" s="2" t="str">
        <f>IFERROR(__xludf.DUMMYFUNCTION("GOOGLETRANSLATE(A11073,""en"",""hi"")"),"चीनी मंदिर में शेर।")</f>
        <v>चीनी मंदिर में शेर।</v>
      </c>
    </row>
    <row r="11074">
      <c r="A11074" s="1" t="s">
        <v>10837</v>
      </c>
      <c r="B11074" s="2" t="str">
        <f>IFERROR(__xludf.DUMMYFUNCTION("GOOGLETRANSLATE(A11074,""en"",""hi"")"),"एक सफेद पृष्ठभूमि रॉयल्टी के खिलाफ पॉपकॉर्न का ढेर - मुक्त")</f>
        <v>एक सफेद पृष्ठभूमि रॉयल्टी के खिलाफ पॉपकॉर्न का ढेर - मुक्त</v>
      </c>
    </row>
    <row r="11075">
      <c r="A11075" s="1" t="s">
        <v>10838</v>
      </c>
      <c r="B11075" s="2" t="str">
        <f>IFERROR(__xludf.DUMMYFUNCTION("GOOGLETRANSLATE(A11075,""en"",""hi"")"),"टीवी व्यक्तित्व प्रीमियर पर आता है")</f>
        <v>टीवी व्यक्तित्व प्रीमियर पर आता है</v>
      </c>
    </row>
    <row r="11076">
      <c r="A11076" s="1" t="s">
        <v>10839</v>
      </c>
      <c r="B11076" s="2" t="str">
        <f>IFERROR(__xludf.DUMMYFUNCTION("GOOGLETRANSLATE(A11076,""en"",""hi"")"),"सर्का ठेठ पारंपरिक वास्तुकला पहली मंजिल पर छोटे कार्यालयों के साथ बड़े मंजिल अपार्टमेंट हाउस")</f>
        <v>सर्का ठेठ पारंपरिक वास्तुकला पहली मंजिल पर छोटे कार्यालयों के साथ बड़े मंजिल अपार्टमेंट हाउस</v>
      </c>
    </row>
    <row r="11077">
      <c r="A11077" s="1" t="s">
        <v>10840</v>
      </c>
      <c r="B11077" s="2" t="str">
        <f>IFERROR(__xludf.DUMMYFUNCTION("GOOGLETRANSLATE(A11077,""en"",""hi"")"),"देश पॉप कलाकार प्रीमियर")</f>
        <v>देश पॉप कलाकार प्रीमियर</v>
      </c>
    </row>
    <row r="11078">
      <c r="A11078" s="1" t="s">
        <v>10841</v>
      </c>
      <c r="B11078" s="2" t="str">
        <f>IFERROR(__xludf.DUMMYFUNCTION("GOOGLETRANSLATE(A11078,""en"",""hi"")"),"लिविंग रूम भोजन और रसोई के लिए खुलता है।")</f>
        <v>लिविंग रूम भोजन और रसोई के लिए खुलता है।</v>
      </c>
    </row>
    <row r="11079">
      <c r="A11079" s="1" t="s">
        <v>10842</v>
      </c>
      <c r="B11079" s="2" t="str">
        <f>IFERROR(__xludf.DUMMYFUNCTION("GOOGLETRANSLATE(A11079,""en"",""hi"")"),"अभिनेता उत्सव के दौरान यूके प्रीमियर में भाग लेता है")</f>
        <v>अभिनेता उत्सव के दौरान यूके प्रीमियर में भाग लेता है</v>
      </c>
    </row>
    <row r="11080">
      <c r="A11080" s="1" t="s">
        <v>10843</v>
      </c>
      <c r="B11080" s="2" t="str">
        <f>IFERROR(__xludf.DUMMYFUNCTION("GOOGLETRANSLATE(A11080,""en"",""hi"")"),"एक मछुआरे परिवार गांव में मछली एकत्रित करता है")</f>
        <v>एक मछुआरे परिवार गांव में मछली एकत्रित करता है</v>
      </c>
    </row>
    <row r="11081">
      <c r="A11081" s="1" t="s">
        <v>10844</v>
      </c>
      <c r="B11081" s="2" t="str">
        <f>IFERROR(__xludf.DUMMYFUNCTION("GOOGLETRANSLATE(A11081,""en"",""hi"")"),"नदी के ऊपर लकड़ी के पुल के निर्माण का विवरण")</f>
        <v>नदी के ऊपर लकड़ी के पुल के निर्माण का विवरण</v>
      </c>
    </row>
    <row r="11082">
      <c r="A11082" s="1" t="s">
        <v>10845</v>
      </c>
      <c r="B11082" s="2" t="str">
        <f>IFERROR(__xludf.DUMMYFUNCTION("GOOGLETRANSLATE(A11082,""en"",""hi"")"),"चलो इसे सवारी करें: हस्तनिर्मित लॉन्गबोर्ड की कला")</f>
        <v>चलो इसे सवारी करें: हस्तनिर्मित लॉन्गबोर्ड की कला</v>
      </c>
    </row>
    <row r="11083">
      <c r="A11083" s="1" t="s">
        <v>10846</v>
      </c>
      <c r="B11083" s="2" t="str">
        <f>IFERROR(__xludf.DUMMYFUNCTION("GOOGLETRANSLATE(A11083,""en"",""hi"")"),"मैंने आज यह देखा और यह सुंदर है!")</f>
        <v>मैंने आज यह देखा और यह सुंदर है!</v>
      </c>
    </row>
    <row r="11084">
      <c r="A11084" s="1" t="s">
        <v>10847</v>
      </c>
      <c r="B11084" s="2" t="str">
        <f>IFERROR(__xludf.DUMMYFUNCTION("GOOGLETRANSLATE(A11084,""en"",""hi"")"),"एक स्पोर्टी यंग बॉय गोल की ओर फुटबॉल को लात मार रहा है और एक लक्ष्य स्कोर कर रहा है")</f>
        <v>एक स्पोर्टी यंग बॉय गोल की ओर फुटबॉल को लात मार रहा है और एक लक्ष्य स्कोर कर रहा है</v>
      </c>
    </row>
    <row r="11085">
      <c r="A11085" s="1" t="s">
        <v>10848</v>
      </c>
      <c r="B11085" s="2" t="str">
        <f>IFERROR(__xludf.DUMMYFUNCTION("GOOGLETRANSLATE(A11085,""en"",""hi"")"),"एक क्रूज के दौरान यात्रा करना एक आकर्षक शहर है।")</f>
        <v>एक क्रूज के दौरान यात्रा करना एक आकर्षक शहर है।</v>
      </c>
    </row>
    <row r="11086">
      <c r="A11086" s="1" t="s">
        <v>10849</v>
      </c>
      <c r="B11086" s="2" t="str">
        <f>IFERROR(__xludf.DUMMYFUNCTION("GOOGLETRANSLATE(A11086,""en"",""hi"")"),"एक स्पष्ट पृष्ठभूमि पर चमकदार स्टाइल डिजाइन के साथ लेबल और बैज चित्रण के वेक्टर सेट।")</f>
        <v>एक स्पष्ट पृष्ठभूमि पर चमकदार स्टाइल डिजाइन के साथ लेबल और बैज चित्रण के वेक्टर सेट।</v>
      </c>
    </row>
    <row r="11087">
      <c r="A11087" s="1" t="s">
        <v>10850</v>
      </c>
      <c r="B11087" s="2" t="str">
        <f>IFERROR(__xludf.DUMMYFUNCTION("GOOGLETRANSLATE(A11087,""en"",""hi"")"),"एक सफेद पृष्ठभूमि पर निर्बाध पैटर्न।")</f>
        <v>एक सफेद पृष्ठभूमि पर निर्बाध पैटर्न।</v>
      </c>
    </row>
    <row r="11088">
      <c r="A11088" s="1" t="s">
        <v>10851</v>
      </c>
      <c r="B11088" s="2" t="str">
        <f>IFERROR(__xludf.DUMMYFUNCTION("GOOGLETRANSLATE(A11088,""en"",""hi"")"),"सड़क के भोजन की एक सरणी मिली")</f>
        <v>सड़क के भोजन की एक सरणी मिली</v>
      </c>
    </row>
    <row r="11089">
      <c r="A11089" s="1" t="s">
        <v>10852</v>
      </c>
      <c r="B11089" s="2" t="str">
        <f>IFERROR(__xludf.DUMMYFUNCTION("GOOGLETRANSLATE(A11089,""en"",""hi"")"),"हरे रंग में एक सिंहावलोकन मानचित्र के रूप में मानचित्र")</f>
        <v>हरे रंग में एक सिंहावलोकन मानचित्र के रूप में मानचित्र</v>
      </c>
    </row>
    <row r="11090">
      <c r="A11090" s="1" t="s">
        <v>10853</v>
      </c>
      <c r="B11090" s="2" t="str">
        <f>IFERROR(__xludf.DUMMYFUNCTION("GOOGLETRANSLATE(A11090,""en"",""hi"")"),"एक हस्ताक्षर के साथ एक कार्टून चित्रण")</f>
        <v>एक हस्ताक्षर के साथ एक कार्टून चित्रण</v>
      </c>
    </row>
    <row r="11091">
      <c r="A11091" s="1" t="s">
        <v>10854</v>
      </c>
      <c r="B11091" s="2" t="str">
        <f>IFERROR(__xludf.DUMMYFUNCTION("GOOGLETRANSLATE(A11091,""en"",""hi"")"),"इस सप्ताह इसके लिए बहुत सारे पेड़ जा रहे हैं ... यह काला अखरोट है")</f>
        <v>इस सप्ताह इसके लिए बहुत सारे पेड़ जा रहे हैं ... यह काला अखरोट है</v>
      </c>
    </row>
    <row r="11092">
      <c r="A11092" s="1" t="s">
        <v>10855</v>
      </c>
      <c r="B11092" s="2" t="str">
        <f>IFERROR(__xludf.DUMMYFUNCTION("GOOGLETRANSLATE(A11092,""en"",""hi"")"),"युवा महिला शराब पी रही है और एक बरसात के दिन में कैफेटेरिया के सामने बात कर रही है")</f>
        <v>युवा महिला शराब पी रही है और एक बरसात के दिन में कैफेटेरिया के सामने बात कर रही है</v>
      </c>
    </row>
    <row r="11093">
      <c r="A11093" s="1" t="s">
        <v>10856</v>
      </c>
      <c r="B11093" s="2" t="str">
        <f>IFERROR(__xludf.DUMMYFUNCTION("GOOGLETRANSLATE(A11093,""en"",""hi"")"),"पिज्जा सभी trimmings के साथ आता है")</f>
        <v>पिज्जा सभी trimmings के साथ आता है</v>
      </c>
    </row>
    <row r="11094">
      <c r="A11094" s="1" t="s">
        <v>10857</v>
      </c>
      <c r="B11094" s="2" t="str">
        <f>IFERROR(__xludf.DUMMYFUNCTION("GOOGLETRANSLATE(A11094,""en"",""hi"")"),"वेक्टर हाथ कैंडी की गुलाबी पृष्ठभूमि पर दिल का आकार खींचा")</f>
        <v>वेक्टर हाथ कैंडी की गुलाबी पृष्ठभूमि पर दिल का आकार खींचा</v>
      </c>
    </row>
    <row r="11095">
      <c r="A11095" s="1" t="s">
        <v>10858</v>
      </c>
      <c r="B11095" s="2" t="str">
        <f>IFERROR(__xludf.DUMMYFUNCTION("GOOGLETRANSLATE(A11095,""en"",""hi"")"),"जैविक प्रजाति सूरज की रोशनी में छोड़ती है")</f>
        <v>जैविक प्रजाति सूरज की रोशनी में छोड़ती है</v>
      </c>
    </row>
    <row r="11096">
      <c r="A11096" s="1" t="s">
        <v>10859</v>
      </c>
      <c r="B11096" s="2" t="str">
        <f>IFERROR(__xludf.DUMMYFUNCTION("GOOGLETRANSLATE(A11096,""en"",""hi"")"),"फोटो खुश आदमी एक बॉक्स को लपेटते हुए घर चल रहा है")</f>
        <v>फोटो खुश आदमी एक बॉक्स को लपेटते हुए घर चल रहा है</v>
      </c>
    </row>
    <row r="11097">
      <c r="A11097" s="1" t="s">
        <v>10860</v>
      </c>
      <c r="B11097" s="2" t="str">
        <f>IFERROR(__xludf.DUMMYFUNCTION("GOOGLETRANSLATE(A11097,""en"",""hi"")"),"एक माँ और उसके बच्चे का सिल्हूट।")</f>
        <v>एक माँ और उसके बच्चे का सिल्हूट।</v>
      </c>
    </row>
    <row r="11098">
      <c r="A11098" s="1" t="s">
        <v>10861</v>
      </c>
      <c r="B11098" s="2" t="str">
        <f>IFERROR(__xludf.DUMMYFUNCTION("GOOGLETRANSLATE(A11098,""en"",""hi"")"),"चित्रकारी कलाकार, समुद्र से महिला")</f>
        <v>चित्रकारी कलाकार, समुद्र से महिला</v>
      </c>
    </row>
    <row r="11099">
      <c r="A11099" s="1" t="s">
        <v>5756</v>
      </c>
      <c r="B11099" s="2" t="str">
        <f>IFERROR(__xludf.DUMMYFUNCTION("GOOGLETRANSLATE(A11099,""en"",""hi"")"),"सफेद पृष्ठभूमि पर हवा में झंडे ध्रुव लहराते हुए ध्वज")</f>
        <v>सफेद पृष्ठभूमि पर हवा में झंडे ध्रुव लहराते हुए ध्वज</v>
      </c>
    </row>
    <row r="11100">
      <c r="A11100" s="1" t="s">
        <v>10862</v>
      </c>
      <c r="B11100" s="2" t="str">
        <f>IFERROR(__xludf.DUMMYFUNCTION("GOOGLETRANSLATE(A11100,""en"",""hi"")"),"सूर्यास्त - रचनाओं की सुंदरता की प्रशंसा करें")</f>
        <v>सूर्यास्त - रचनाओं की सुंदरता की प्रशंसा करें</v>
      </c>
    </row>
    <row r="11101">
      <c r="A11101" s="1" t="s">
        <v>10863</v>
      </c>
      <c r="B11101" s="2" t="str">
        <f>IFERROR(__xludf.DUMMYFUNCTION("GOOGLETRANSLATE(A11101,""en"",""hi"")"),"शो में शिकार का पक्षी")</f>
        <v>शो में शिकार का पक्षी</v>
      </c>
    </row>
    <row r="11102">
      <c r="A11102" s="1" t="s">
        <v>10864</v>
      </c>
      <c r="B11102" s="2" t="str">
        <f>IFERROR(__xludf.DUMMYFUNCTION("GOOGLETRANSLATE(A11102,""en"",""hi"")"),"व्यक्ति ने अपने बालों को एक गन्दा डू में पहना था, और उज्ज्वल रंगीन मेकअप - ब्लू आईलाइनर, कोरल रेड लिपस्टिक - पुरस्कारों पर।")</f>
        <v>व्यक्ति ने अपने बालों को एक गन्दा डू में पहना था, और उज्ज्वल रंगीन मेकअप - ब्लू आईलाइनर, कोरल रेड लिपस्टिक - पुरस्कारों पर।</v>
      </c>
    </row>
    <row r="11103">
      <c r="A11103" s="1" t="s">
        <v>10865</v>
      </c>
      <c r="B11103" s="2" t="str">
        <f>IFERROR(__xludf.DUMMYFUNCTION("GOOGLETRANSLATE(A11103,""en"",""hi"")"),"एक सुंदर दिन का बिस्तर एक कोठरी में छिपा हुआ")</f>
        <v>एक सुंदर दिन का बिस्तर एक कोठरी में छिपा हुआ</v>
      </c>
    </row>
    <row r="11104">
      <c r="A11104" s="1" t="s">
        <v>10866</v>
      </c>
      <c r="B11104" s="2" t="str">
        <f>IFERROR(__xludf.DUMMYFUNCTION("GOOGLETRANSLATE(A11104,""en"",""hi"")"),"स्पेयर रूम में गड़बड़")</f>
        <v>स्पेयर रूम में गड़बड़</v>
      </c>
    </row>
    <row r="11105">
      <c r="A11105" s="1" t="s">
        <v>10867</v>
      </c>
      <c r="B11105" s="2" t="str">
        <f>IFERROR(__xludf.DUMMYFUNCTION("GOOGLETRANSLATE(A11105,""en"",""hi"")"),"एक कार्ड गेम में उपयोग के लिए इलस्ट्रेटेड पग्स।")</f>
        <v>एक कार्ड गेम में उपयोग के लिए इलस्ट्रेटेड पग्स।</v>
      </c>
    </row>
    <row r="11106">
      <c r="A11106" s="1" t="s">
        <v>10868</v>
      </c>
      <c r="B11106" s="2" t="str">
        <f>IFERROR(__xludf.DUMMYFUNCTION("GOOGLETRANSLATE(A11106,""en"",""hi"")"),"एक छोटी सी लड़की को एक खिड़की से बाहर लपेटा गया")</f>
        <v>एक छोटी सी लड़की को एक खिड़की से बाहर लपेटा गया</v>
      </c>
    </row>
    <row r="11107">
      <c r="A11107" s="1" t="s">
        <v>10869</v>
      </c>
      <c r="B11107" s="2" t="str">
        <f>IFERROR(__xludf.DUMMYFUNCTION("GOOGLETRANSLATE(A11107,""en"",""hi"")"),"लिमो में रहते हुए मेरा शादी का गाउन।")</f>
        <v>लिमो में रहते हुए मेरा शादी का गाउन।</v>
      </c>
    </row>
    <row r="11108">
      <c r="A11108" s="1" t="s">
        <v>10870</v>
      </c>
      <c r="B11108" s="2" t="str">
        <f>IFERROR(__xludf.DUMMYFUNCTION("GOOGLETRANSLATE(A11108,""en"",""hi"")"),"ध्वज गर्व से शहर के वर्ग के आसपास प्रदर्शित किया जाता है")</f>
        <v>ध्वज गर्व से शहर के वर्ग के आसपास प्रदर्शित किया जाता है</v>
      </c>
    </row>
    <row r="11109">
      <c r="A11109" s="1" t="s">
        <v>10871</v>
      </c>
      <c r="B11109" s="2" t="str">
        <f>IFERROR(__xludf.DUMMYFUNCTION("GOOGLETRANSLATE(A11109,""en"",""hi"")"),"सूर्यास्त बादलों के साथ बनाया गया था")</f>
        <v>सूर्यास्त बादलों के साथ बनाया गया था</v>
      </c>
    </row>
    <row r="11110">
      <c r="A11110" s="1" t="s">
        <v>10872</v>
      </c>
      <c r="B11110" s="2" t="str">
        <f>IFERROR(__xludf.DUMMYFUNCTION("GOOGLETRANSLATE(A11110,""en"",""hi"")"),"हर कोई शाम के लिए वेशभूषा में आ रहा है।")</f>
        <v>हर कोई शाम के लिए वेशभूषा में आ रहा है।</v>
      </c>
    </row>
    <row r="11111">
      <c r="A11111" s="1" t="s">
        <v>10873</v>
      </c>
      <c r="B11111" s="2" t="str">
        <f>IFERROR(__xludf.DUMMYFUNCTION("GOOGLETRANSLATE(A11111,""en"",""hi"")"),"पहले प्रीमियर पर व्यक्ति और तीनों।")</f>
        <v>पहले प्रीमियर पर व्यक्ति और तीनों।</v>
      </c>
    </row>
    <row r="11112">
      <c r="A11112" s="1" t="s">
        <v>10874</v>
      </c>
      <c r="B11112" s="2" t="str">
        <f>IFERROR(__xludf.DUMMYFUNCTION("GOOGLETRANSLATE(A11112,""en"",""hi"")"),"एक सफेद मेज पर प्रसाधन सामग्री")</f>
        <v>एक सफेद मेज पर प्रसाधन सामग्री</v>
      </c>
    </row>
    <row r="11113">
      <c r="A11113" s="1" t="s">
        <v>10875</v>
      </c>
      <c r="B11113" s="2" t="str">
        <f>IFERROR(__xludf.DUMMYFUNCTION("GOOGLETRANSLATE(A11113,""en"",""hi"")"),"व्यक्ति से संबंधित एक घर के द्वार पर एक संकेत")</f>
        <v>व्यक्ति से संबंधित एक घर के द्वार पर एक संकेत</v>
      </c>
    </row>
    <row r="11114">
      <c r="A11114" s="1" t="s">
        <v>10876</v>
      </c>
      <c r="B11114" s="2" t="str">
        <f>IFERROR(__xludf.DUMMYFUNCTION("GOOGLETRANSLATE(A11114,""en"",""hi"")"),"चूंकि कपड़ों के व्यवसाय ने शादी के गाउन को कब शुरू किया था ... इस गाउन पर विवरण प्यार करें।")</f>
        <v>चूंकि कपड़ों के व्यवसाय ने शादी के गाउन को कब शुरू किया था ... इस गाउन पर विवरण प्यार करें।</v>
      </c>
    </row>
    <row r="11115">
      <c r="A11115" s="1" t="s">
        <v>10877</v>
      </c>
      <c r="B11115" s="2" t="str">
        <f>IFERROR(__xludf.DUMMYFUNCTION("GOOGLETRANSLATE(A11115,""en"",""hi"")"),"अमेरिकी फुटबॉल खिलाड़ी और महिला थ्रिलर फिल्म के प्रीमियर में भाग लेते हैं")</f>
        <v>अमेरिकी फुटबॉल खिलाड़ी और महिला थ्रिलर फिल्म के प्रीमियर में भाग लेते हैं</v>
      </c>
    </row>
    <row r="11116">
      <c r="A11116" s="1" t="s">
        <v>10878</v>
      </c>
      <c r="B11116" s="2" t="str">
        <f>IFERROR(__xludf.DUMMYFUNCTION("GOOGLETRANSLATE(A11116,""en"",""hi"")"),"दादी और स्लॉट मशीनों के खिलाफ व्यक्ति")</f>
        <v>दादी और स्लॉट मशीनों के खिलाफ व्यक्ति</v>
      </c>
    </row>
    <row r="11117">
      <c r="A11117" s="1" t="s">
        <v>10879</v>
      </c>
      <c r="B11117" s="2" t="str">
        <f>IFERROR(__xludf.DUMMYFUNCTION("GOOGLETRANSLATE(A11117,""en"",""hi"")"),"एक महिला पब्लिक हाउस के पीछे चलती है")</f>
        <v>एक महिला पब्लिक हाउस के पीछे चलती है</v>
      </c>
    </row>
    <row r="11118">
      <c r="A11118" s="1" t="s">
        <v>10880</v>
      </c>
      <c r="B11118" s="2" t="str">
        <f>IFERROR(__xludf.DUMMYFUNCTION("GOOGLETRANSLATE(A11118,""en"",""hi"")"),"शीर्षक वाला कार्य वर्तमान में प्रदर्शन पर है।")</f>
        <v>शीर्षक वाला कार्य वर्तमान में प्रदर्शन पर है।</v>
      </c>
    </row>
    <row r="11119">
      <c r="A11119" s="1" t="s">
        <v>10881</v>
      </c>
      <c r="B11119" s="2" t="str">
        <f>IFERROR(__xludf.DUMMYFUNCTION("GOOGLETRANSLATE(A11119,""en"",""hi"")"),"एक सफेद पृष्ठभूमि पर लश पेस्टल peonies के सुरुचिपूर्ण पीला गुलाबी फ्रेम।")</f>
        <v>एक सफेद पृष्ठभूमि पर लश पेस्टल peonies के सुरुचिपूर्ण पीला गुलाबी फ्रेम।</v>
      </c>
    </row>
    <row r="11120">
      <c r="A11120" s="1" t="s">
        <v>10882</v>
      </c>
      <c r="B11120" s="2" t="str">
        <f>IFERROR(__xludf.DUMMYFUNCTION("GOOGLETRANSLATE(A11120,""en"",""hi"")"),"मोबाइल घर में दीवारों को हटाना")</f>
        <v>मोबाइल घर में दीवारों को हटाना</v>
      </c>
    </row>
    <row r="11121">
      <c r="A11121" s="1" t="s">
        <v>10883</v>
      </c>
      <c r="B11121" s="2" t="str">
        <f>IFERROR(__xludf.DUMMYFUNCTION("GOOGLETRANSLATE(A11121,""en"",""hi"")"),"व्यक्ति को छोड़ने से पहले खुद को कार की ओर खींचता है")</f>
        <v>व्यक्ति को छोड़ने से पहले खुद को कार की ओर खींचता है</v>
      </c>
    </row>
    <row r="11122">
      <c r="A11122" s="1" t="s">
        <v>10884</v>
      </c>
      <c r="B11122" s="2" t="str">
        <f>IFERROR(__xludf.DUMMYFUNCTION("GOOGLETRANSLATE(A11122,""en"",""hi"")"),"मैं केवल उस क्षमता और उत्तेजना की कल्पना कर सकता हूं जो मेरे आगे संचालित शूट को रखता है।")</f>
        <v>मैं केवल उस क्षमता और उत्तेजना की कल्पना कर सकता हूं जो मेरे आगे संचालित शूट को रखता है।</v>
      </c>
    </row>
    <row r="11123">
      <c r="A11123" s="1" t="s">
        <v>10885</v>
      </c>
      <c r="B11123" s="2" t="str">
        <f>IFERROR(__xludf.DUMMYFUNCTION("GOOGLETRANSLATE(A11123,""en"",""hi"")"),"अभिनेता और रंगमंच अभिनेता फिल्म समारोह के दौरान एक लाल कालीन चलते हैं।")</f>
        <v>अभिनेता और रंगमंच अभिनेता फिल्म समारोह के दौरान एक लाल कालीन चलते हैं।</v>
      </c>
    </row>
    <row r="11124">
      <c r="A11124" s="1" t="s">
        <v>949</v>
      </c>
      <c r="B11124" s="2" t="str">
        <f>IFERROR(__xludf.DUMMYFUNCTION("GOOGLETRANSLATE(A11124,""en"",""hi"")"),"फैशन वीक के दौरान फैशन शो में एक मॉडल रनवे चलता है।")</f>
        <v>फैशन वीक के दौरान फैशन शो में एक मॉडल रनवे चलता है।</v>
      </c>
    </row>
    <row r="11125">
      <c r="A11125" s="1" t="s">
        <v>10886</v>
      </c>
      <c r="B11125" s="2" t="str">
        <f>IFERROR(__xludf.DUMMYFUNCTION("GOOGLETRANSLATE(A11125,""en"",""hi"")"),"धुएं, एक काले रंग की पृष्ठभूमि पर भाप।")</f>
        <v>धुएं, एक काले रंग की पृष्ठभूमि पर भाप।</v>
      </c>
    </row>
    <row r="11126">
      <c r="A11126" s="1" t="s">
        <v>10887</v>
      </c>
      <c r="B11126" s="2" t="str">
        <f>IFERROR(__xludf.DUMMYFUNCTION("GOOGLETRANSLATE(A11126,""en"",""hi"")"),"व्यवसायी के बहुत सारे दस्तावेज़ और सहायता वेक्टर कला चित्रण के लिए कॉल")</f>
        <v>व्यवसायी के बहुत सारे दस्तावेज़ और सहायता वेक्टर कला चित्रण के लिए कॉल</v>
      </c>
    </row>
    <row r="11127">
      <c r="A11127" s="1" t="s">
        <v>10888</v>
      </c>
      <c r="B11127" s="2" t="str">
        <f>IFERROR(__xludf.DUMMYFUNCTION("GOOGLETRANSLATE(A11127,""en"",""hi"")"),"कलाकार फिल्म कॉस्ट्यूमर डिजाइनर शो 48256 के बाद एक ट्रेंच कोट में एक शहर छोड़ देता है")</f>
        <v>कलाकार फिल्म कॉस्ट्यूमर डिजाइनर शो 48256 के बाद एक ट्रेंच कोट में एक शहर छोड़ देता है</v>
      </c>
    </row>
    <row r="11128">
      <c r="A11128" s="1" t="s">
        <v>10889</v>
      </c>
      <c r="B11128" s="2" t="str">
        <f>IFERROR(__xludf.DUMMYFUNCTION("GOOGLETRANSLATE(A11128,""en"",""hi"")"),"एक सफेद पृष्ठभूमि पर पत्तियों के साथ zucchini")</f>
        <v>एक सफेद पृष्ठभूमि पर पत्तियों के साथ zucchini</v>
      </c>
    </row>
    <row r="11129">
      <c r="A11129" s="1" t="s">
        <v>10890</v>
      </c>
      <c r="B11129" s="2" t="str">
        <f>IFERROR(__xludf.DUMMYFUNCTION("GOOGLETRANSLATE(A11129,""en"",""hi"")"),"बालकनी पर लिनन सुखाने।")</f>
        <v>बालकनी पर लिनन सुखाने।</v>
      </c>
    </row>
    <row r="11130">
      <c r="A11130" s="1" t="s">
        <v>10891</v>
      </c>
      <c r="B11130" s="2" t="str">
        <f>IFERROR(__xludf.DUMMYFUNCTION("GOOGLETRANSLATE(A11130,""en"",""hi"")"),"एक आदमी जिसने जूते को अपने पैरों को इस बेघर लड़की को दिया")</f>
        <v>एक आदमी जिसने जूते को अपने पैरों को इस बेघर लड़की को दिया</v>
      </c>
    </row>
    <row r="11131">
      <c r="A11131" s="1" t="s">
        <v>10892</v>
      </c>
      <c r="B11131" s="2" t="str">
        <f>IFERROR(__xludf.DUMMYFUNCTION("GOOGLETRANSLATE(A11131,""en"",""hi"")"),"पेड़ों से घिरे एक महल के उच्च कोण दृश्य")</f>
        <v>पेड़ों से घिरे एक महल के उच्च कोण दृश्य</v>
      </c>
    </row>
    <row r="11132">
      <c r="A11132" s="1" t="s">
        <v>10893</v>
      </c>
      <c r="B11132" s="2" t="str">
        <f>IFERROR(__xludf.DUMMYFUNCTION("GOOGLETRANSLATE(A11132,""en"",""hi"")"),"घटना पर मंच पर चैट करें")</f>
        <v>घटना पर मंच पर चैट करें</v>
      </c>
    </row>
    <row r="11133">
      <c r="A11133" s="1" t="s">
        <v>10894</v>
      </c>
      <c r="B11133" s="2" t="str">
        <f>IFERROR(__xludf.DUMMYFUNCTION("GOOGLETRANSLATE(A11133,""en"",""hi"")"),"अभिनेता इशारे के रूप में वह Premiere में भाग लेता है")</f>
        <v>अभिनेता इशारे के रूप में वह Premiere में भाग लेता है</v>
      </c>
    </row>
    <row r="11134">
      <c r="A11134" s="1" t="s">
        <v>10895</v>
      </c>
      <c r="B11134" s="2" t="str">
        <f>IFERROR(__xludf.DUMMYFUNCTION("GOOGLETRANSLATE(A11134,""en"",""hi"")"),"व्यक्ति, दुल्हन के चाचा, सेलिब्रिटी और बैंकर की शादी में भाग लेते हैं")</f>
        <v>व्यक्ति, दुल्हन के चाचा, सेलिब्रिटी और बैंकर की शादी में भाग लेते हैं</v>
      </c>
    </row>
    <row r="11135">
      <c r="A11135" s="1" t="s">
        <v>10896</v>
      </c>
      <c r="B11135" s="2" t="str">
        <f>IFERROR(__xludf.DUMMYFUNCTION("GOOGLETRANSLATE(A11135,""en"",""hi"")"),"नियो सोल कलाकार प्रीमियर आता है")</f>
        <v>नियो सोल कलाकार प्रीमियर आता है</v>
      </c>
    </row>
    <row r="11136">
      <c r="A11136" s="1" t="s">
        <v>10897</v>
      </c>
      <c r="B11136" s="2" t="str">
        <f>IFERROR(__xludf.DUMMYFUNCTION("GOOGLETRANSLATE(A11136,""en"",""hi"")"),"फ़्लोटिंग: तैराक पानी के माध्यम से गंभीर रूप से तैरते हैं")</f>
        <v>फ़्लोटिंग: तैराक पानी के माध्यम से गंभीर रूप से तैरते हैं</v>
      </c>
    </row>
    <row r="11137">
      <c r="A11137" s="1" t="s">
        <v>10898</v>
      </c>
      <c r="B11137" s="2" t="str">
        <f>IFERROR(__xludf.DUMMYFUNCTION("GOOGLETRANSLATE(A11137,""en"",""hi"")"),"मुझ पर आँखें: सोशलाइट ने अपने बालों को पीछे की तरफ खींच लिया और उसकी पोशाक की उच्च नेकलाइन ने सुनिश्चित किया कि सभी फोकस उसके निर्दोष चेहरे पर थे")</f>
        <v>मुझ पर आँखें: सोशलाइट ने अपने बालों को पीछे की तरफ खींच लिया और उसकी पोशाक की उच्च नेकलाइन ने सुनिश्चित किया कि सभी फोकस उसके निर्दोष चेहरे पर थे</v>
      </c>
    </row>
    <row r="11138">
      <c r="A11138" s="1" t="s">
        <v>10899</v>
      </c>
      <c r="B11138" s="2" t="str">
        <f>IFERROR(__xludf.DUMMYFUNCTION("GOOGLETRANSLATE(A11138,""en"",""hi"")"),"एक सांप्रदायिक छत डेक पर चिकना पेगोला और लाउंज क्षेत्र की छवि।")</f>
        <v>एक सांप्रदायिक छत डेक पर चिकना पेगोला और लाउंज क्षेत्र की छवि।</v>
      </c>
    </row>
    <row r="11139">
      <c r="A11139" s="1" t="s">
        <v>10900</v>
      </c>
      <c r="B11139" s="2" t="str">
        <f>IFERROR(__xludf.DUMMYFUNCTION("GOOGLETRANSLATE(A11139,""en"",""hi"")"),"स्पष्ट नीले आकाश में दिन में चंद्रमा")</f>
        <v>स्पष्ट नीले आकाश में दिन में चंद्रमा</v>
      </c>
    </row>
    <row r="11140">
      <c r="A11140" s="1" t="s">
        <v>10901</v>
      </c>
      <c r="B11140" s="2" t="str">
        <f>IFERROR(__xludf.DUMMYFUNCTION("GOOGLETRANSLATE(A11140,""en"",""hi"")"),"ये छवियां मेरे चेहरे को स्कैन करके बनाई गई थीं")</f>
        <v>ये छवियां मेरे चेहरे को स्कैन करके बनाई गई थीं</v>
      </c>
    </row>
    <row r="11141">
      <c r="A11141" s="1" t="s">
        <v>10902</v>
      </c>
      <c r="B11141" s="2" t="str">
        <f>IFERROR(__xludf.DUMMYFUNCTION("GOOGLETRANSLATE(A11141,""en"",""hi"")"),"एक तूफानी आकाश के खिलाफ अंतिम दृष्टिकोण पर यात्री विमान")</f>
        <v>एक तूफानी आकाश के खिलाफ अंतिम दृष्टिकोण पर यात्री विमान</v>
      </c>
    </row>
    <row r="11142">
      <c r="A11142" s="1" t="s">
        <v>10903</v>
      </c>
      <c r="B11142" s="2" t="str">
        <f>IFERROR(__xludf.DUMMYFUNCTION("GOOGLETRANSLATE(A11142,""en"",""hi"")"),"उपस्थिति बुफे से भोजन इकट्ठा करते हैं।")</f>
        <v>उपस्थिति बुफे से भोजन इकट्ठा करते हैं।</v>
      </c>
    </row>
    <row r="11143">
      <c r="A11143" s="1" t="s">
        <v>10904</v>
      </c>
      <c r="B11143" s="2" t="str">
        <f>IFERROR(__xludf.DUMMYFUNCTION("GOOGLETRANSLATE(A11143,""en"",""hi"")"),"पहाड़ी पर टेंगेरिन संयंत्र")</f>
        <v>पहाड़ी पर टेंगेरिन संयंत्र</v>
      </c>
    </row>
    <row r="11144">
      <c r="A11144" s="1" t="s">
        <v>10905</v>
      </c>
      <c r="B11144" s="2" t="str">
        <f>IFERROR(__xludf.DUMMYFUNCTION("GOOGLETRANSLATE(A11144,""en"",""hi"")"),"हमेशा इस तरह एक कमरा चाहता था!")</f>
        <v>हमेशा इस तरह एक कमरा चाहता था!</v>
      </c>
    </row>
    <row r="11145">
      <c r="A11145" s="1" t="s">
        <v>10906</v>
      </c>
      <c r="B11145" s="2" t="str">
        <f>IFERROR(__xludf.DUMMYFUNCTION("GOOGLETRANSLATE(A11145,""en"",""hi"")"),"यह सुपर भारी यार्न का उपयोग कर एक सुपर सरल पैटर्न है।")</f>
        <v>यह सुपर भारी यार्न का उपयोग कर एक सुपर सरल पैटर्न है।</v>
      </c>
    </row>
    <row r="11146">
      <c r="A11146" s="1" t="s">
        <v>10907</v>
      </c>
      <c r="B11146" s="2" t="str">
        <f>IFERROR(__xludf.DUMMYFUNCTION("GOOGLETRANSLATE(A11146,""en"",""hi"")"),"एक पेड़ में बंधे जूते")</f>
        <v>एक पेड़ में बंधे जूते</v>
      </c>
    </row>
    <row r="11147">
      <c r="A11147" s="1" t="s">
        <v>10908</v>
      </c>
      <c r="B11147" s="2" t="str">
        <f>IFERROR(__xludf.DUMMYFUNCTION("GOOGLETRANSLATE(A11147,""en"",""hi"")"),"केवल वेक्टर कला चित्रण के देश में सड़क का संकेत")</f>
        <v>केवल वेक्टर कला चित्रण के देश में सड़क का संकेत</v>
      </c>
    </row>
    <row r="11148">
      <c r="A11148" s="1" t="s">
        <v>1731</v>
      </c>
      <c r="B11148" s="2" t="str">
        <f>IFERROR(__xludf.DUMMYFUNCTION("GOOGLETRANSLATE(A11148,""en"",""hi"")"),"डिजिटल कला # के लिए चुनी गई है")</f>
        <v>डिजिटल कला # के लिए चुनी गई है</v>
      </c>
    </row>
    <row r="11149">
      <c r="A11149" s="1" t="s">
        <v>10909</v>
      </c>
      <c r="B11149" s="2" t="str">
        <f>IFERROR(__xludf.DUMMYFUNCTION("GOOGLETRANSLATE(A11149,""en"",""hi"")"),"एक सामान्य बच्चे की तरह फर्श में बजाना")</f>
        <v>एक सामान्य बच्चे की तरह फर्श में बजाना</v>
      </c>
    </row>
    <row r="11150">
      <c r="A11150" s="1" t="s">
        <v>10910</v>
      </c>
      <c r="B11150" s="2" t="str">
        <f>IFERROR(__xludf.DUMMYFUNCTION("GOOGLETRANSLATE(A11150,""en"",""hi"")"),"उज्ज्वल लाल - पहाड़ के पीछे नारंगी सूर्योदय")</f>
        <v>उज्ज्वल लाल - पहाड़ के पीछे नारंगी सूर्योदय</v>
      </c>
    </row>
    <row r="11151">
      <c r="A11151" s="1" t="s">
        <v>10911</v>
      </c>
      <c r="B11151" s="2" t="str">
        <f>IFERROR(__xludf.DUMMYFUNCTION("GOOGLETRANSLATE(A11151,""en"",""hi"")"),"गुरुवार को प्रकाश की पहली किरणें पवन टरबाइन को रोशन करती हैं।")</f>
        <v>गुरुवार को प्रकाश की पहली किरणें पवन टरबाइन को रोशन करती हैं।</v>
      </c>
    </row>
    <row r="11152">
      <c r="A11152" s="1" t="s">
        <v>10912</v>
      </c>
      <c r="B11152" s="2" t="str">
        <f>IFERROR(__xludf.DUMMYFUNCTION("GOOGLETRANSLATE(A11152,""en"",""hi"")"),"नीले आकाश की पृष्ठभूमि पर फूल")</f>
        <v>नीले आकाश की पृष्ठभूमि पर फूल</v>
      </c>
    </row>
    <row r="11153">
      <c r="A11153" s="1" t="s">
        <v>10913</v>
      </c>
      <c r="B11153" s="2" t="str">
        <f>IFERROR(__xludf.DUMMYFUNCTION("GOOGLETRANSLATE(A11153,""en"",""hi"")"),"एक स्मार्ट लेआउट के साथ छोटे घर - ब्लॉग के माध्यम से")</f>
        <v>एक स्मार्ट लेआउट के साथ छोटे घर - ब्लॉग के माध्यम से</v>
      </c>
    </row>
    <row r="11154">
      <c r="A11154" s="1" t="s">
        <v>10914</v>
      </c>
      <c r="B11154" s="2" t="str">
        <f>IFERROR(__xludf.DUMMYFUNCTION("GOOGLETRANSLATE(A11154,""en"",""hi"")"),"अधिकारियों ने कहा कि बच्चा मारा गया था।")</f>
        <v>अधिकारियों ने कहा कि बच्चा मारा गया था।</v>
      </c>
    </row>
    <row r="11155">
      <c r="A11155" s="1" t="s">
        <v>10915</v>
      </c>
      <c r="B11155" s="2" t="str">
        <f>IFERROR(__xludf.DUMMYFUNCTION("GOOGLETRANSLATE(A11155,""en"",""hi"")"),"जंगल के पास एक चरागाह में एक युवा ओक का पेड़")</f>
        <v>जंगल के पास एक चरागाह में एक युवा ओक का पेड़</v>
      </c>
    </row>
    <row r="11156">
      <c r="A11156" s="1" t="s">
        <v>10916</v>
      </c>
      <c r="B11156" s="2" t="str">
        <f>IFERROR(__xludf.DUMMYFUNCTION("GOOGLETRANSLATE(A11156,""en"",""hi"")"),"एक युवती एक सड़क में किसानों द्वारा उपयोग की जाने वाली टोपी बेचती है")</f>
        <v>एक युवती एक सड़क में किसानों द्वारा उपयोग की जाने वाली टोपी बेचती है</v>
      </c>
    </row>
    <row r="11157">
      <c r="A11157" s="1" t="s">
        <v>10917</v>
      </c>
      <c r="B11157" s="2" t="str">
        <f>IFERROR(__xludf.DUMMYFUNCTION("GOOGLETRANSLATE(A11157,""en"",""hi"")"),"एक निवासी एक गैज़बो में अपने परिवार के साथ समय का आनंद ले रहा है")</f>
        <v>एक निवासी एक गैज़बो में अपने परिवार के साथ समय का आनंद ले रहा है</v>
      </c>
    </row>
    <row r="11158">
      <c r="A11158" s="1" t="s">
        <v>10918</v>
      </c>
      <c r="B11158" s="2" t="str">
        <f>IFERROR(__xludf.DUMMYFUNCTION("GOOGLETRANSLATE(A11158,""en"",""hi"")"),"एक संकेत लोगों को कसाई की दुकानों में प्रोत्साहित करता है")</f>
        <v>एक संकेत लोगों को कसाई की दुकानों में प्रोत्साहित करता है</v>
      </c>
    </row>
    <row r="11159">
      <c r="A11159" s="1" t="s">
        <v>2107</v>
      </c>
      <c r="B11159" s="2" t="str">
        <f>IFERROR(__xludf.DUMMYFUNCTION("GOOGLETRANSLATE(A11159,""en"",""hi"")"),"कला ब्रश एक्रिलिक स्ट्रोक पेंट अमूर्त बनावट पृष्ठभूमि वेक्टर चित्रण पर हस्ताक्षर विशेष प्रस्ताव% बंद करें।")</f>
        <v>कला ब्रश एक्रिलिक स्ट्रोक पेंट अमूर्त बनावट पृष्ठभूमि वेक्टर चित्रण पर हस्ताक्षर विशेष प्रस्ताव% बंद करें।</v>
      </c>
    </row>
    <row r="11160">
      <c r="A11160" s="1" t="s">
        <v>10919</v>
      </c>
      <c r="B11160" s="2" t="str">
        <f>IFERROR(__xludf.DUMMYFUNCTION("GOOGLETRANSLATE(A11160,""en"",""hi"")"),"और मैंने सोचा कि मैं एक दिल के आकार के चट्टान के साथ अकेला था।")</f>
        <v>और मैंने सोचा कि मैं एक दिल के आकार के चट्टान के साथ अकेला था।</v>
      </c>
    </row>
    <row r="11161">
      <c r="A11161" s="1" t="s">
        <v>10920</v>
      </c>
      <c r="B11161" s="2" t="str">
        <f>IFERROR(__xludf.DUMMYFUNCTION("GOOGLETRANSLATE(A11161,""en"",""hi"")"),"अभिनेता उत्सव के दिन प्रीमियर में भाग लेता है")</f>
        <v>अभिनेता उत्सव के दिन प्रीमियर में भाग लेता है</v>
      </c>
    </row>
    <row r="11162">
      <c r="A11162" s="1" t="s">
        <v>10921</v>
      </c>
      <c r="B11162" s="2" t="str">
        <f>IFERROR(__xludf.DUMMYFUNCTION("GOOGLETRANSLATE(A11162,""en"",""hi"")"),"बाथरूम को अपडेट करने की आवश्यकता है? सबसे लोकप्रिय टीवी शो से कुछ शीर्ष डिज़ाइन देखें।")</f>
        <v>बाथरूम को अपडेट करने की आवश्यकता है? सबसे लोकप्रिय टीवी शो से कुछ शीर्ष डिज़ाइन देखें।</v>
      </c>
    </row>
    <row r="11163">
      <c r="A11163" s="1" t="s">
        <v>10922</v>
      </c>
      <c r="B11163" s="2" t="str">
        <f>IFERROR(__xludf.DUMMYFUNCTION("GOOGLETRANSLATE(A11163,""en"",""hi"")"),"एक ग्रीन वे स्ट्रीट साइन का चित्रण सही तरीके से इंगित करता है")</f>
        <v>एक ग्रीन वे स्ट्रीट साइन का चित्रण सही तरीके से इंगित करता है</v>
      </c>
    </row>
    <row r="11164">
      <c r="A11164" s="1" t="s">
        <v>10923</v>
      </c>
      <c r="B11164" s="2" t="str">
        <f>IFERROR(__xludf.DUMMYFUNCTION("GOOGLETRANSLATE(A11164,""en"",""hi"")"),"पर्यटक आकर्षण सामान्य रूप से बोरो में आपदा के बाद एक व्यस्त रश घंटे सुबह के दौरान चित्रित किया गया है।")</f>
        <v>पर्यटक आकर्षण सामान्य रूप से बोरो में आपदा के बाद एक व्यस्त रश घंटे सुबह के दौरान चित्रित किया गया है।</v>
      </c>
    </row>
    <row r="11165">
      <c r="A11165" s="1" t="s">
        <v>10924</v>
      </c>
      <c r="B11165" s="2" t="str">
        <f>IFERROR(__xludf.DUMMYFUNCTION("GOOGLETRANSLATE(A11165,""en"",""hi"")"),"एक छोटा आंगन रंग और ब्याज के सत्रों से भरा हुआ।")</f>
        <v>एक छोटा आंगन रंग और ब्याज के सत्रों से भरा हुआ।</v>
      </c>
    </row>
    <row r="11166">
      <c r="A11166" s="1" t="s">
        <v>10925</v>
      </c>
      <c r="B11166" s="2" t="str">
        <f>IFERROR(__xludf.DUMMYFUNCTION("GOOGLETRANSLATE(A11166,""en"",""hi"")"),"शरद ऋतु में पार्क में कुत्तों के साथ खेलना युवा महिला")</f>
        <v>शरद ऋतु में पार्क में कुत्तों के साथ खेलना युवा महिला</v>
      </c>
    </row>
    <row r="11167">
      <c r="A11167" s="1" t="s">
        <v>10926</v>
      </c>
      <c r="B11167" s="2" t="str">
        <f>IFERROR(__xludf.DUMMYFUNCTION("GOOGLETRANSLATE(A11167,""en"",""hi"")"),"फुटबॉल विश्व कप, राष्ट्रीय के दौरान खेल से पहले दोनों टीम")</f>
        <v>फुटबॉल विश्व कप, राष्ट्रीय के दौरान खेल से पहले दोनों टीम</v>
      </c>
    </row>
    <row r="11168">
      <c r="A11168" s="1" t="s">
        <v>10927</v>
      </c>
      <c r="B11168" s="2" t="str">
        <f>IFERROR(__xludf.DUMMYFUNCTION("GOOGLETRANSLATE(A11168,""en"",""hi"")"),"हर रोज हरी चाय पीना विभिन्न प्रकार के स्वास्थ्य लाभ प्रदान कर सकता है।")</f>
        <v>हर रोज हरी चाय पीना विभिन्न प्रकार के स्वास्थ्य लाभ प्रदान कर सकता है।</v>
      </c>
    </row>
    <row r="11169">
      <c r="A11169" s="1" t="s">
        <v>10928</v>
      </c>
      <c r="B11169" s="2" t="str">
        <f>IFERROR(__xludf.DUMMYFUNCTION("GOOGLETRANSLATE(A11169,""en"",""hi"")"),"पिछली किराये की संपत्ति में आग शुरू हुई।")</f>
        <v>पिछली किराये की संपत्ति में आग शुरू हुई।</v>
      </c>
    </row>
    <row r="11170">
      <c r="A11170" s="1" t="s">
        <v>10929</v>
      </c>
      <c r="B11170" s="2" t="str">
        <f>IFERROR(__xludf.DUMMYFUNCTION("GOOGLETRANSLATE(A11170,""en"",""hi"")"),"पर मुद्रण करके पारंपरिक कला")</f>
        <v>पर मुद्रण करके पारंपरिक कला</v>
      </c>
    </row>
    <row r="11171">
      <c r="A11171" s="1" t="s">
        <v>10930</v>
      </c>
      <c r="B11171" s="2" t="str">
        <f>IFERROR(__xludf.DUMMYFUNCTION("GOOGLETRANSLATE(A11171,""en"",""hi"")"),"स्की ढलानों पर तूफान बादल")</f>
        <v>स्की ढलानों पर तूफान बादल</v>
      </c>
    </row>
    <row r="11172">
      <c r="A11172" s="1" t="s">
        <v>10931</v>
      </c>
      <c r="B11172" s="2" t="str">
        <f>IFERROR(__xludf.DUMMYFUNCTION("GOOGLETRANSLATE(A11172,""en"",""hi"")"),"नदी उस हिस्से के माध्यम से अपना रास्ता बनाती है जिसमें पुराने गांव का अनुभव होता है।")</f>
        <v>नदी उस हिस्से के माध्यम से अपना रास्ता बनाती है जिसमें पुराने गांव का अनुभव होता है।</v>
      </c>
    </row>
    <row r="11173">
      <c r="A11173" s="1" t="s">
        <v>10932</v>
      </c>
      <c r="B11173" s="2" t="str">
        <f>IFERROR(__xludf.DUMMYFUNCTION("GOOGLETRANSLATE(A11173,""en"",""hi"")"),"इतिहास संग्रहालय द्वारा कार में लांग कोट और आविष्कारक में बिजनेसपर्सन")</f>
        <v>इतिहास संग्रहालय द्वारा कार में लांग कोट और आविष्कारक में बिजनेसपर्सन</v>
      </c>
    </row>
    <row r="11174">
      <c r="A11174" s="1" t="s">
        <v>10933</v>
      </c>
      <c r="B11174" s="2" t="str">
        <f>IFERROR(__xludf.DUMMYFUNCTION("GOOGLETRANSLATE(A11174,""en"",""hi"")"),"ब्लूज़ कलाकार की तस्वीरों के साथ एक क्लासिक स्टाइल डिनर")</f>
        <v>ब्लूज़ कलाकार की तस्वीरों के साथ एक क्लासिक स्टाइल डिनर</v>
      </c>
    </row>
    <row r="11175">
      <c r="A11175" s="1" t="s">
        <v>10934</v>
      </c>
      <c r="B11175" s="2" t="str">
        <f>IFERROR(__xludf.DUMMYFUNCTION("GOOGLETRANSLATE(A11175,""en"",""hi"")"),"लय और ब्लूज़ कलाकार इस कार्यक्रम में आते हैं")</f>
        <v>लय और ब्लूज़ कलाकार इस कार्यक्रम में आते हैं</v>
      </c>
    </row>
    <row r="11176">
      <c r="A11176" s="1" t="s">
        <v>10935</v>
      </c>
      <c r="B11176" s="2" t="str">
        <f>IFERROR(__xludf.DUMMYFUNCTION("GOOGLETRANSLATE(A11176,""en"",""hi"")"),"माली मैदान में घास घास काट रही है।")</f>
        <v>माली मैदान में घास घास काट रही है।</v>
      </c>
    </row>
    <row r="11177">
      <c r="A11177" s="1" t="s">
        <v>10936</v>
      </c>
      <c r="B11177" s="2" t="str">
        <f>IFERROR(__xludf.DUMMYFUNCTION("GOOGLETRANSLATE(A11177,""en"",""hi"")"),"पुनर्जागरण कलाकृति? आधुनिक दिन डिजिटल मॉक-अप, बाएं, 1503 और 1519 के बीच चित्रकला कलाकार द्वारा चित्रित प्रसिद्ध पोर्ट्रेट में अभिनेता दिखाता है")</f>
        <v>पुनर्जागरण कलाकृति? आधुनिक दिन डिजिटल मॉक-अप, बाएं, 1503 और 1519 के बीच चित्रकला कलाकार द्वारा चित्रित प्रसिद्ध पोर्ट्रेट में अभिनेता दिखाता है</v>
      </c>
    </row>
    <row r="11178">
      <c r="A11178" s="1" t="s">
        <v>10937</v>
      </c>
      <c r="B11178" s="2" t="str">
        <f>IFERROR(__xludf.DUMMYFUNCTION("GOOGLETRANSLATE(A11178,""en"",""hi"")"),"पार्क में पीले शरद ऋतु के पेड़ों के साथ सड़क पर चलने वाली महिला")</f>
        <v>पार्क में पीले शरद ऋतु के पेड़ों के साथ सड़क पर चलने वाली महिला</v>
      </c>
    </row>
    <row r="11179">
      <c r="A11179" s="1" t="s">
        <v>10938</v>
      </c>
      <c r="B11179" s="2" t="str">
        <f>IFERROR(__xludf.DUMMYFUNCTION("GOOGLETRANSLATE(A11179,""en"",""hi"")"),"उद्घाटन के लिए द्रव्यमान के दौरान धार्मिक नेता।")</f>
        <v>उद्घाटन के लिए द्रव्यमान के दौरान धार्मिक नेता।</v>
      </c>
    </row>
    <row r="11180">
      <c r="A11180" s="1" t="s">
        <v>10939</v>
      </c>
      <c r="B11180" s="2" t="str">
        <f>IFERROR(__xludf.DUMMYFUNCTION("GOOGLETRANSLATE(A11180,""en"",""hi"")"),"हार्ड रॉक कलाकार पुरस्कार दिखाते हैं।")</f>
        <v>हार्ड रॉक कलाकार पुरस्कार दिखाते हैं।</v>
      </c>
    </row>
    <row r="11181">
      <c r="A11181" s="1" t="s">
        <v>10940</v>
      </c>
      <c r="B11181" s="2" t="str">
        <f>IFERROR(__xludf.DUMMYFUNCTION("GOOGLETRANSLATE(A11181,""en"",""hi"")"),"टावर के किनारे में एक हथौड़ा होता है यदि आप बाहर लटका चाहते हैं।")</f>
        <v>टावर के किनारे में एक हथौड़ा होता है यदि आप बाहर लटका चाहते हैं।</v>
      </c>
    </row>
    <row r="11182">
      <c r="A11182" s="1" t="s">
        <v>10941</v>
      </c>
      <c r="B11182" s="2" t="str">
        <f>IFERROR(__xludf.DUMMYFUNCTION("GOOGLETRANSLATE(A11182,""en"",""hi"")"),"रंगीन फूल परिदृश्य को डॉट करते हैं।")</f>
        <v>रंगीन फूल परिदृश्य को डॉट करते हैं।</v>
      </c>
    </row>
    <row r="11183">
      <c r="A11183" s="1" t="s">
        <v>10942</v>
      </c>
      <c r="B11183" s="2" t="str">
        <f>IFERROR(__xludf.DUMMYFUNCTION("GOOGLETRANSLATE(A11183,""en"",""hi"")"),"नीली पृष्ठभूमि पर अमूर्त बैंगनी फूल, कलियों और पत्तियों के साथ सना हुआ ग्लास शैली में चित्रण")</f>
        <v>नीली पृष्ठभूमि पर अमूर्त बैंगनी फूल, कलियों और पत्तियों के साथ सना हुआ ग्लास शैली में चित्रण</v>
      </c>
    </row>
    <row r="11184">
      <c r="A11184" s="1" t="s">
        <v>10943</v>
      </c>
      <c r="B11184" s="2" t="str">
        <f>IFERROR(__xludf.DUMMYFUNCTION("GOOGLETRANSLATE(A11184,""en"",""hi"")"),"एक ओवन में लाल - गर्म अंगार")</f>
        <v>एक ओवन में लाल - गर्म अंगार</v>
      </c>
    </row>
    <row r="11185">
      <c r="A11185" s="1" t="s">
        <v>10944</v>
      </c>
      <c r="B11185" s="2" t="str">
        <f>IFERROR(__xludf.DUMMYFUNCTION("GOOGLETRANSLATE(A11185,""en"",""hi"")"),"एक सूचक मानचित्र और ध्वज")</f>
        <v>एक सूचक मानचित्र और ध्वज</v>
      </c>
    </row>
    <row r="11186">
      <c r="A11186" s="1" t="s">
        <v>10945</v>
      </c>
      <c r="B11186" s="2" t="str">
        <f>IFERROR(__xludf.DUMMYFUNCTION("GOOGLETRANSLATE(A11186,""en"",""hi"")"),"गर्म चॉकलेट और क्रीम के साथ एक कॉफी")</f>
        <v>गर्म चॉकलेट और क्रीम के साथ एक कॉफी</v>
      </c>
    </row>
    <row r="11187">
      <c r="A11187" s="1" t="s">
        <v>10946</v>
      </c>
      <c r="B11187" s="2" t="str">
        <f>IFERROR(__xludf.DUMMYFUNCTION("GOOGLETRANSLATE(A11187,""en"",""hi"")"),"एक युवा आधुनिक महिला और उसके विचारों का प्रमुख।")</f>
        <v>एक युवा आधुनिक महिला और उसके विचारों का प्रमुख।</v>
      </c>
    </row>
    <row r="11188">
      <c r="A11188" s="1" t="s">
        <v>10947</v>
      </c>
      <c r="B11188" s="2" t="str">
        <f>IFERROR(__xludf.DUMMYFUNCTION("GOOGLETRANSLATE(A11188,""en"",""hi"")"),"हाथ से खींची गई सुंदर प्यारी छोटी लड़कियां शिलालेख के साथ पृष्ठभूमि पर भालू हैं।")</f>
        <v>हाथ से खींची गई सुंदर प्यारी छोटी लड़कियां शिलालेख के साथ पृष्ठभूमि पर भालू हैं।</v>
      </c>
    </row>
    <row r="11189">
      <c r="A11189" s="1" t="s">
        <v>10948</v>
      </c>
      <c r="B11189" s="2" t="str">
        <f>IFERROR(__xludf.DUMMYFUNCTION("GOOGLETRANSLATE(A11189,""en"",""hi"")"),"अंतिम चरण के बाद आदमी जीत मनाता है।")</f>
        <v>अंतिम चरण के बाद आदमी जीत मनाता है।</v>
      </c>
    </row>
    <row r="11190">
      <c r="A11190" s="1" t="s">
        <v>10949</v>
      </c>
      <c r="B11190" s="2" t="str">
        <f>IFERROR(__xludf.DUMMYFUNCTION("GOOGLETRANSLATE(A11190,""en"",""hi"")"),"मैच के बाद चित्रों के लिए टीमें पोज दें")</f>
        <v>मैच के बाद चित्रों के लिए टीमें पोज दें</v>
      </c>
    </row>
    <row r="11191">
      <c r="A11191" s="1" t="s">
        <v>10950</v>
      </c>
      <c r="B11191" s="2" t="str">
        <f>IFERROR(__xludf.DUMMYFUNCTION("GOOGLETRANSLATE(A11191,""en"",""hi"")"),"एक कार्यकर्ता को एक मछली पकड़ने के जहाज से मछली मिलती है जो विदेशी मछुआरों द्वारा crewed।")</f>
        <v>एक कार्यकर्ता को एक मछली पकड़ने के जहाज से मछली मिलती है जो विदेशी मछुआरों द्वारा crewed।</v>
      </c>
    </row>
    <row r="11192">
      <c r="A11192" s="1" t="s">
        <v>10951</v>
      </c>
      <c r="B11192" s="2" t="str">
        <f>IFERROR(__xludf.DUMMYFUNCTION("GOOGLETRANSLATE(A11192,""en"",""hi"")"),"सैनिक प्रशिक्षण अभ्यास के दौरान सुरक्षा प्रदान करते हैं।")</f>
        <v>सैनिक प्रशिक्षण अभ्यास के दौरान सुरक्षा प्रदान करते हैं।</v>
      </c>
    </row>
    <row r="11193">
      <c r="A11193" s="1" t="s">
        <v>10952</v>
      </c>
      <c r="B11193" s="2" t="str">
        <f>IFERROR(__xludf.DUMMYFUNCTION("GOOGLETRANSLATE(A11193,""en"",""hi"")"),"क्या यह रास्ता है? फुटबॉल खिलाड़ी देखता है क्योंकि उसका भविष्य तेजी से अनिश्चितता बढ़ता है")</f>
        <v>क्या यह रास्ता है? फुटबॉल खिलाड़ी देखता है क्योंकि उसका भविष्य तेजी से अनिश्चितता बढ़ता है</v>
      </c>
    </row>
    <row r="11194">
      <c r="A11194" s="1" t="s">
        <v>10953</v>
      </c>
      <c r="B11194" s="2" t="str">
        <f>IFERROR(__xludf.DUMMYFUNCTION("GOOGLETRANSLATE(A11194,""en"",""hi"")"),"पहिया पर व्यक्ति - हमारा साक्षात्कार पढ़ें")</f>
        <v>पहिया पर व्यक्ति - हमारा साक्षात्कार पढ़ें</v>
      </c>
    </row>
    <row r="11195">
      <c r="A11195" s="1" t="s">
        <v>10954</v>
      </c>
      <c r="B11195" s="2" t="str">
        <f>IFERROR(__xludf.DUMMYFUNCTION("GOOGLETRANSLATE(A11195,""en"",""hi"")"),"कुंजीपटल के साथ ब्रांड पर मल्टीप्लेयर वीडियो गेम बजाना मेरे भाई का चित्रण")</f>
        <v>कुंजीपटल के साथ ब्रांड पर मल्टीप्लेयर वीडियो गेम बजाना मेरे भाई का चित्रण</v>
      </c>
    </row>
    <row r="11196">
      <c r="A11196" s="1" t="s">
        <v>10955</v>
      </c>
      <c r="B11196" s="2" t="str">
        <f>IFERROR(__xludf.DUMMYFUNCTION("GOOGLETRANSLATE(A11196,""en"",""hi"")"),"एक क्षय सड़े हुए नारंगी मोल्ड में शामिल हैं")</f>
        <v>एक क्षय सड़े हुए नारंगी मोल्ड में शामिल हैं</v>
      </c>
    </row>
    <row r="11197">
      <c r="A11197" s="1" t="s">
        <v>10956</v>
      </c>
      <c r="B11197" s="2" t="str">
        <f>IFERROR(__xludf.DUMMYFUNCTION("GOOGLETRANSLATE(A11197,""en"",""hi"")"),"सफेद दीवारों और एक रिबन फायरप्लेस के साथ विशाल आधुनिक लिविंग रूम फोटो")</f>
        <v>सफेद दीवारों और एक रिबन फायरप्लेस के साथ विशाल आधुनिक लिविंग रूम फोटो</v>
      </c>
    </row>
    <row r="11198">
      <c r="A11198" s="1" t="s">
        <v>10957</v>
      </c>
      <c r="B11198" s="2" t="str">
        <f>IFERROR(__xludf.DUMMYFUNCTION("GOOGLETRANSLATE(A11198,""en"",""hi"")"),"राजमार्ग पर सर्दी, शहर के पास")</f>
        <v>राजमार्ग पर सर्दी, शहर के पास</v>
      </c>
    </row>
    <row r="11199">
      <c r="A11199" s="1" t="s">
        <v>10958</v>
      </c>
      <c r="B11199" s="2" t="str">
        <f>IFERROR(__xludf.DUMMYFUNCTION("GOOGLETRANSLATE(A11199,""en"",""hi"")"),"फिल्मांकन स्थान और रंगमंच देखा जाता है।")</f>
        <v>फिल्मांकन स्थान और रंगमंच देखा जाता है।</v>
      </c>
    </row>
    <row r="11200">
      <c r="A11200" s="1" t="s">
        <v>10959</v>
      </c>
      <c r="B11200" s="2" t="str">
        <f>IFERROR(__xludf.DUMMYFUNCTION("GOOGLETRANSLATE(A11200,""en"",""hi"")"),"एक हेजरो में बढ़ते हुए पूर्ण खिलने में लाल और काले अफीम को बंद करें")</f>
        <v>एक हेजरो में बढ़ते हुए पूर्ण खिलने में लाल और काले अफीम को बंद करें</v>
      </c>
    </row>
    <row r="11201">
      <c r="A11201" s="1" t="s">
        <v>10960</v>
      </c>
      <c r="B11201" s="2" t="str">
        <f>IFERROR(__xludf.DUMMYFUNCTION("GOOGLETRANSLATE(A11201,""en"",""hi"")"),"समुद्र के बीच में एक एकल हिमखंड")</f>
        <v>समुद्र के बीच में एक एकल हिमखंड</v>
      </c>
    </row>
    <row r="11202">
      <c r="A11202" s="1" t="s">
        <v>10961</v>
      </c>
      <c r="B11202" s="2" t="str">
        <f>IFERROR(__xludf.DUMMYFUNCTION("GOOGLETRANSLATE(A11202,""en"",""hi"")"),"बर्फ के नीचे उष्णकटिबंधीय पेड़ और पौधे जमे हुए।")</f>
        <v>बर्फ के नीचे उष्णकटिबंधीय पेड़ और पौधे जमे हुए।</v>
      </c>
    </row>
    <row r="11203">
      <c r="A11203" s="1" t="s">
        <v>10962</v>
      </c>
      <c r="B11203" s="2" t="str">
        <f>IFERROR(__xludf.DUMMYFUNCTION("GOOGLETRANSLATE(A11203,""en"",""hi"")"),"बिजली की रोशनी का उपयोग करने से पहले जीवन की कल्पना करना मुश्किल है")</f>
        <v>बिजली की रोशनी का उपयोग करने से पहले जीवन की कल्पना करना मुश्किल है</v>
      </c>
    </row>
    <row r="11204">
      <c r="A11204" s="1" t="s">
        <v>2055</v>
      </c>
      <c r="B11204" s="2" t="str">
        <f>IFERROR(__xludf.DUMMYFUNCTION("GOOGLETRANSLATE(A11204,""en"",""hi"")"),"छवि में हो सकता है: व्यक्ति, एक संगीत वाद्ययंत्र बजाना, मंच और गिटार पर")</f>
        <v>छवि में हो सकता है: व्यक्ति, एक संगीत वाद्ययंत्र बजाना, मंच और गिटार पर</v>
      </c>
    </row>
    <row r="11205">
      <c r="A11205" s="1" t="s">
        <v>10963</v>
      </c>
      <c r="B11205" s="2" t="str">
        <f>IFERROR(__xludf.DUMMYFUNCTION("GOOGLETRANSLATE(A11205,""en"",""hi"")"),"जब तक वे मेरे और आप के बारे में हैं, मेरी इच्छा है कि आपके सभी सपने सच हों।")</f>
        <v>जब तक वे मेरे और आप के बारे में हैं, मेरी इच्छा है कि आपके सभी सपने सच हों।</v>
      </c>
    </row>
    <row r="11206">
      <c r="A11206" s="1" t="s">
        <v>10964</v>
      </c>
      <c r="B11206" s="2" t="str">
        <f>IFERROR(__xludf.DUMMYFUNCTION("GOOGLETRANSLATE(A11206,""en"",""hi"")"),"एक युवा सुंदर महिला का चेहरा।")</f>
        <v>एक युवा सुंदर महिला का चेहरा।</v>
      </c>
    </row>
    <row r="11207">
      <c r="A11207" s="1" t="s">
        <v>10965</v>
      </c>
      <c r="B11207" s="2" t="str">
        <f>IFERROR(__xludf.DUMMYFUNCTION("GOOGLETRANSLATE(A11207,""en"",""hi"")"),"एक सैनिक अपने स्मार्ट कार्ड का उपयोग करता है")</f>
        <v>एक सैनिक अपने स्मार्ट कार्ड का उपयोग करता है</v>
      </c>
    </row>
    <row r="11208">
      <c r="A11208" s="1" t="s">
        <v>10966</v>
      </c>
      <c r="B11208" s="2" t="str">
        <f>IFERROR(__xludf.DUMMYFUNCTION("GOOGLETRANSLATE(A11208,""en"",""hi"")"),"फुटबॉल खिलाड़ी मैच के दौरान गेंद को नियंत्रित करता है।")</f>
        <v>फुटबॉल खिलाड़ी मैच के दौरान गेंद को नियंत्रित करता है।</v>
      </c>
    </row>
    <row r="11209">
      <c r="A11209" s="1" t="s">
        <v>10967</v>
      </c>
      <c r="B11209" s="2" t="str">
        <f>IFERROR(__xludf.DUMMYFUNCTION("GOOGLETRANSLATE(A11209,""en"",""hi"")"),"Revamped Loft के खुली रणनीति रहने का क्षेत्र")</f>
        <v>Revamped Loft के खुली रणनीति रहने का क्षेत्र</v>
      </c>
    </row>
    <row r="11210">
      <c r="A11210" s="1" t="s">
        <v>10968</v>
      </c>
      <c r="B11210" s="2" t="str">
        <f>IFERROR(__xludf.DUMMYFUNCTION("GOOGLETRANSLATE(A11210,""en"",""hi"")"),"ओम्निबस टेनिस के प्रशिक्षक कई होटलों की अदालतों पर शिक्षण और कोचिंग कर रहे हैं")</f>
        <v>ओम्निबस टेनिस के प्रशिक्षक कई होटलों की अदालतों पर शिक्षण और कोचिंग कर रहे हैं</v>
      </c>
    </row>
    <row r="11211">
      <c r="A11211" s="1" t="s">
        <v>10969</v>
      </c>
      <c r="B11211" s="2" t="str">
        <f>IFERROR(__xludf.DUMMYFUNCTION("GOOGLETRANSLATE(A11211,""en"",""hi"")"),"अरब कलाकार त्यौहार के समापन रात संगीत कार्यक्रम में प्रदर्शन करता है")</f>
        <v>अरब कलाकार त्यौहार के समापन रात संगीत कार्यक्रम में प्रदर्शन करता है</v>
      </c>
    </row>
    <row r="11212">
      <c r="A11212" s="1" t="s">
        <v>10970</v>
      </c>
      <c r="B11212" s="2" t="str">
        <f>IFERROR(__xludf.DUMMYFUNCTION("GOOGLETRANSLATE(A11212,""en"",""hi"")"),"तस्वीर रात में पृष्ठभूमि में सामने प्रदर्शित करती है।")</f>
        <v>तस्वीर रात में पृष्ठभूमि में सामने प्रदर्शित करती है।</v>
      </c>
    </row>
    <row r="11213">
      <c r="A11213" s="1" t="s">
        <v>10971</v>
      </c>
      <c r="B11213" s="2" t="str">
        <f>IFERROR(__xludf.DUMMYFUNCTION("GOOGLETRANSLATE(A11213,""en"",""hi"")"),"हवा, उच्च गति में सूखी घास स्विंग।")</f>
        <v>हवा, उच्च गति में सूखी घास स्विंग।</v>
      </c>
    </row>
    <row r="11214">
      <c r="A11214" s="1" t="s">
        <v>10972</v>
      </c>
      <c r="B11214" s="2" t="str">
        <f>IFERROR(__xludf.DUMMYFUNCTION("GOOGLETRANSLATE(A11214,""en"",""hi"")"),"पेड़ों के साथ एक देश की गली के नीचे एक धुंधला दृश्य")</f>
        <v>पेड़ों के साथ एक देश की गली के नीचे एक धुंधला दृश्य</v>
      </c>
    </row>
    <row r="11215">
      <c r="A11215" s="1" t="s">
        <v>10973</v>
      </c>
      <c r="B11215" s="2" t="str">
        <f>IFERROR(__xludf.DUMMYFUNCTION("GOOGLETRANSLATE(A11215,""en"",""hi"")"),"हेड कोच फुटबॉल लीग के दौरान रेफरी के साथ चर्चा करता है")</f>
        <v>हेड कोच फुटबॉल लीग के दौरान रेफरी के साथ चर्चा करता है</v>
      </c>
    </row>
    <row r="11216">
      <c r="A11216" s="1" t="s">
        <v>10974</v>
      </c>
      <c r="B11216" s="2" t="str">
        <f>IFERROR(__xludf.DUMMYFUNCTION("GOOGLETRANSLATE(A11216,""en"",""hi"")"),"स्टीम लोकोमोटिव एक यात्री ट्रेन खींच रहा है")</f>
        <v>स्टीम लोकोमोटिव एक यात्री ट्रेन खींच रहा है</v>
      </c>
    </row>
    <row r="11217">
      <c r="A11217" s="1" t="s">
        <v>10975</v>
      </c>
      <c r="B11217" s="2" t="str">
        <f>IFERROR(__xludf.DUMMYFUNCTION("GOOGLETRANSLATE(A11217,""en"",""hi"")"),"रास्पबेरी और खुबानी के साथ जाम।")</f>
        <v>रास्पबेरी और खुबानी के साथ जाम।</v>
      </c>
    </row>
    <row r="11218">
      <c r="A11218" s="1" t="s">
        <v>10976</v>
      </c>
      <c r="B11218" s="2" t="str">
        <f>IFERROR(__xludf.DUMMYFUNCTION("GOOGLETRANSLATE(A11218,""en"",""hi"")"),"एक इमारत पर मूर्तियों का कम कोण दृश्य")</f>
        <v>एक इमारत पर मूर्तियों का कम कोण दृश्य</v>
      </c>
    </row>
    <row r="11219">
      <c r="A11219" s="1" t="s">
        <v>10977</v>
      </c>
      <c r="B11219" s="2" t="str">
        <f>IFERROR(__xludf.DUMMYFUNCTION("GOOGLETRANSLATE(A11219,""en"",""hi"")"),"देश कलाकार 64 वें पुरस्कारों में भाग लेता है।")</f>
        <v>देश कलाकार 64 वें पुरस्कारों में भाग लेता है।</v>
      </c>
    </row>
    <row r="11220">
      <c r="A11220" s="1" t="s">
        <v>10978</v>
      </c>
      <c r="B11220" s="2" t="str">
        <f>IFERROR(__xludf.DUMMYFUNCTION("GOOGLETRANSLATE(A11220,""en"",""hi"")"),"जीतने वाले पोडियम पर खड़े बच्चों के वेक्टर।")</f>
        <v>जीतने वाले पोडियम पर खड़े बच्चों के वेक्टर।</v>
      </c>
    </row>
    <row r="11221">
      <c r="A11221" s="1" t="s">
        <v>10979</v>
      </c>
      <c r="B11221" s="2" t="str">
        <f>IFERROR(__xludf.DUMMYFUNCTION("GOOGLETRANSLATE(A11221,""en"",""hi"")"),"व्यक्ति को न्यू बेसबॉल कोच का नाम दिया गया है।")</f>
        <v>व्यक्ति को न्यू बेसबॉल कोच का नाम दिया गया है।</v>
      </c>
    </row>
    <row r="11222">
      <c r="A11222" s="1" t="s">
        <v>10980</v>
      </c>
      <c r="B11222" s="2" t="str">
        <f>IFERROR(__xludf.DUMMYFUNCTION("GOOGLETRANSLATE(A11222,""en"",""hi"")"),"एक और मजेदार भरे सप्ताह के लिए तैयार हो जाओ।")</f>
        <v>एक और मजेदार भरे सप्ताह के लिए तैयार हो जाओ।</v>
      </c>
    </row>
    <row r="11223">
      <c r="A11223" s="1" t="s">
        <v>10981</v>
      </c>
      <c r="B11223" s="2" t="str">
        <f>IFERROR(__xludf.DUMMYFUNCTION("GOOGLETRANSLATE(A11223,""en"",""hi"")"),"सौंदर्य युवा महिला स्नान और फोम के साथ गर्म टब में आराम")</f>
        <v>सौंदर्य युवा महिला स्नान और फोम के साथ गर्म टब में आराम</v>
      </c>
    </row>
    <row r="11224">
      <c r="A11224" s="1" t="s">
        <v>10982</v>
      </c>
      <c r="B11224" s="2" t="str">
        <f>IFERROR(__xludf.DUMMYFUNCTION("GOOGLETRANSLATE(A11224,""en"",""hi"")"),"एक खुले और बंद पैडलॉक की फ्लैट छवि।")</f>
        <v>एक खुले और बंद पैडलॉक की फ्लैट छवि।</v>
      </c>
    </row>
    <row r="11225">
      <c r="A11225" s="1" t="s">
        <v>10983</v>
      </c>
      <c r="B11225" s="2" t="str">
        <f>IFERROR(__xludf.DUMMYFUNCTION("GOOGLETRANSLATE(A11225,""en"",""hi"")"),"कल हम पूरी तरह से पहने हुए महासागर में कूद गए, और यह इतनी मुक्त महसूस किया।")</f>
        <v>कल हम पूरी तरह से पहने हुए महासागर में कूद गए, और यह इतनी मुक्त महसूस किया।</v>
      </c>
    </row>
    <row r="11226">
      <c r="A11226" s="1" t="s">
        <v>10984</v>
      </c>
      <c r="B11226" s="2" t="str">
        <f>IFERROR(__xludf.DUMMYFUNCTION("GOOGLETRANSLATE(A11226,""en"",""hi"")"),"एक नया बगीचा कैसे शुरू करें -")</f>
        <v>एक नया बगीचा कैसे शुरू करें -</v>
      </c>
    </row>
    <row r="11227">
      <c r="A11227" s="1" t="s">
        <v>10985</v>
      </c>
      <c r="B11227" s="2" t="str">
        <f>IFERROR(__xludf.DUMMYFUNCTION("GOOGLETRANSLATE(A11227,""en"",""hi"")"),"एक नाटकीय, रंगीन सूर्यास्त पर लकड़ी का पार")</f>
        <v>एक नाटकीय, रंगीन सूर्यास्त पर लकड़ी का पार</v>
      </c>
    </row>
    <row r="11228">
      <c r="A11228" s="1" t="s">
        <v>10986</v>
      </c>
      <c r="B11228" s="2" t="str">
        <f>IFERROR(__xludf.DUMMYFUNCTION("GOOGLETRANSLATE(A11228,""en"",""hi"")"),"पहाड़ों की घास के मैदानों में एक गाय")</f>
        <v>पहाड़ों की घास के मैदानों में एक गाय</v>
      </c>
    </row>
    <row r="11229">
      <c r="A11229" s="1" t="s">
        <v>10987</v>
      </c>
      <c r="B11229" s="2" t="str">
        <f>IFERROR(__xludf.DUMMYFUNCTION("GOOGLETRANSLATE(A11229,""en"",""hi"")"),"लैगून की पायलट नाव जहाजों को हर दिन इतालवी कॉम्यून में सुरक्षित रूप से गाइड करती है, और इसके अलावा, दूसरे जहाज पर है")</f>
        <v>लैगून की पायलट नाव जहाजों को हर दिन इतालवी कॉम्यून में सुरक्षित रूप से गाइड करती है, और इसके अलावा, दूसरे जहाज पर है</v>
      </c>
    </row>
    <row r="11230">
      <c r="A11230" s="1" t="s">
        <v>10988</v>
      </c>
      <c r="B11230" s="2" t="str">
        <f>IFERROR(__xludf.DUMMYFUNCTION("GOOGLETRANSLATE(A11230,""en"",""hi"")"),"1 9 0204 में निर्मित निर्माण और वास्तुकार द्वारा डिजाइन किया गया")</f>
        <v>1 9 0204 में निर्मित निर्माण और वास्तुकार द्वारा डिजाइन किया गया</v>
      </c>
    </row>
    <row r="11231">
      <c r="A11231" s="1" t="s">
        <v>10989</v>
      </c>
      <c r="B11231" s="2" t="str">
        <f>IFERROR(__xludf.DUMMYFUNCTION("GOOGLETRANSLATE(A11231,""en"",""hi"")"),"व्यक्ति, 10 वीं में प्रदर्शन करता है।")</f>
        <v>व्यक्ति, 10 वीं में प्रदर्शन करता है।</v>
      </c>
    </row>
    <row r="11232">
      <c r="A11232" s="1" t="s">
        <v>10990</v>
      </c>
      <c r="B11232" s="2" t="str">
        <f>IFERROR(__xludf.DUMMYFUNCTION("GOOGLETRANSLATE(A11232,""en"",""hi"")"),"एक स्पष्ट और हवा की सुबह स्की क्षेत्र।")</f>
        <v>एक स्पष्ट और हवा की सुबह स्की क्षेत्र।</v>
      </c>
    </row>
    <row r="11233">
      <c r="A11233" s="1" t="s">
        <v>10991</v>
      </c>
      <c r="B11233" s="2" t="str">
        <f>IFERROR(__xludf.DUMMYFUNCTION("GOOGLETRANSLATE(A11233,""en"",""hi"")"),"एक सफेद पृष्ठभूमि पर पत्तियों के साथ गुलाब की कलियों की शाखा।")</f>
        <v>एक सफेद पृष्ठभूमि पर पत्तियों के साथ गुलाब की कलियों की शाखा।</v>
      </c>
    </row>
    <row r="11234">
      <c r="A11234" s="1" t="s">
        <v>10992</v>
      </c>
      <c r="B11234" s="2" t="str">
        <f>IFERROR(__xludf.DUMMYFUNCTION("GOOGLETRANSLATE(A11234,""en"",""hi"")"),"स्वर्ग: डुओ ने साझेदारी में पलायन से तस्वीरें साझा करना शुरू किया, जिसके लिए व्यक्ति एक वैश्विक राजदूत है")</f>
        <v>स्वर्ग: डुओ ने साझेदारी में पलायन से तस्वीरें साझा करना शुरू किया, जिसके लिए व्यक्ति एक वैश्विक राजदूत है</v>
      </c>
    </row>
    <row r="11235">
      <c r="A11235" s="1" t="s">
        <v>10993</v>
      </c>
      <c r="B11235" s="2" t="str">
        <f>IFERROR(__xludf.DUMMYFUNCTION("GOOGLETRANSLATE(A11235,""en"",""hi"")"),"भोजन और छवियों पर मकई")</f>
        <v>भोजन और छवियों पर मकई</v>
      </c>
    </row>
    <row r="11236">
      <c r="A11236" s="1" t="s">
        <v>10994</v>
      </c>
      <c r="B11236" s="2" t="str">
        <f>IFERROR(__xludf.DUMMYFUNCTION("GOOGLETRANSLATE(A11236,""en"",""hi"")"),"शहर में क्रिसमस बाजार")</f>
        <v>शहर में क्रिसमस बाजार</v>
      </c>
    </row>
    <row r="11237">
      <c r="A11237" s="1" t="s">
        <v>10995</v>
      </c>
      <c r="B11237" s="2" t="str">
        <f>IFERROR(__xludf.DUMMYFUNCTION("GOOGLETRANSLATE(A11237,""en"",""hi"")"),"ईमानदार इरादे: मजेदार परियोजना में एक गंभीर पक्ष था क्योंकि यह दर्शकों को याद दिलाने के लिए है कि मनुष्य स्वयं जानवर है")</f>
        <v>ईमानदार इरादे: मजेदार परियोजना में एक गंभीर पक्ष था क्योंकि यह दर्शकों को याद दिलाने के लिए है कि मनुष्य स्वयं जानवर है</v>
      </c>
    </row>
    <row r="11238">
      <c r="A11238" s="1" t="s">
        <v>10996</v>
      </c>
      <c r="B11238" s="2" t="str">
        <f>IFERROR(__xludf.DUMMYFUNCTION("GOOGLETRANSLATE(A11238,""en"",""hi"")"),"सफेद पृष्ठभूमि पर सब्जी।")</f>
        <v>सफेद पृष्ठभूमि पर सब्जी।</v>
      </c>
    </row>
    <row r="11239">
      <c r="A11239" s="1" t="s">
        <v>10997</v>
      </c>
      <c r="B11239" s="2" t="str">
        <f>IFERROR(__xludf.DUMMYFUNCTION("GOOGLETRANSLATE(A11239,""en"",""hi"")"),"रेगिस्तान में आउटडोर बाजार स्टॉल")</f>
        <v>रेगिस्तान में आउटडोर बाजार स्टॉल</v>
      </c>
    </row>
    <row r="11240">
      <c r="A11240" s="1" t="s">
        <v>10998</v>
      </c>
      <c r="B11240" s="2" t="str">
        <f>IFERROR(__xludf.DUMMYFUNCTION("GOOGLETRANSLATE(A11240,""en"",""hi"")"),"नए स्टोर का इंटीरियर")</f>
        <v>नए स्टोर का इंटीरियर</v>
      </c>
    </row>
    <row r="11241">
      <c r="A11241" s="1" t="s">
        <v>10999</v>
      </c>
      <c r="B11241" s="2" t="str">
        <f>IFERROR(__xludf.DUMMYFUNCTION("GOOGLETRANSLATE(A11241,""en"",""hi"")"),"आधा आस्तीन टैटू व्यक्ति द्वारा पूरा किया।")</f>
        <v>आधा आस्तीन टैटू व्यक्ति द्वारा पूरा किया।</v>
      </c>
    </row>
    <row r="11242">
      <c r="A11242" s="1" t="s">
        <v>11000</v>
      </c>
      <c r="B11242" s="2" t="str">
        <f>IFERROR(__xludf.DUMMYFUNCTION("GOOGLETRANSLATE(A11242,""en"",""hi"")"),"स्क्वायर बिल्डिंग और स्ट्रीट लाइट्स पर थिएटर")</f>
        <v>स्क्वायर बिल्डिंग और स्ट्रीट लाइट्स पर थिएटर</v>
      </c>
    </row>
    <row r="11243">
      <c r="A11243" s="1" t="s">
        <v>11001</v>
      </c>
      <c r="B11243" s="2" t="str">
        <f>IFERROR(__xludf.DUMMYFUNCTION("GOOGLETRANSLATE(A11243,""en"",""hi"")"),"बगीचे के पीछे पूल का एक रास्ता है")</f>
        <v>बगीचे के पीछे पूल का एक रास्ता है</v>
      </c>
    </row>
    <row r="11244">
      <c r="A11244" s="1" t="s">
        <v>11002</v>
      </c>
      <c r="B11244" s="2" t="str">
        <f>IFERROR(__xludf.DUMMYFUNCTION("GOOGLETRANSLATE(A11244,""en"",""hi"")"),"शीर्ष कारण क्यों उद्योग सार्वजनिक जिम से बेहतर है")</f>
        <v>शीर्ष कारण क्यों उद्योग सार्वजनिक जिम से बेहतर है</v>
      </c>
    </row>
    <row r="11245">
      <c r="A11245" s="1" t="s">
        <v>11003</v>
      </c>
      <c r="B11245" s="2" t="str">
        <f>IFERROR(__xludf.DUMMYFUNCTION("GOOGLETRANSLATE(A11245,""en"",""hi"")"),"अमेरिकी राज्य केवल $ 32 मिलियन के लिए आपका हो सकता है")</f>
        <v>अमेरिकी राज्य केवल $ 32 मिलियन के लिए आपका हो सकता है</v>
      </c>
    </row>
    <row r="11246">
      <c r="A11246" s="1" t="s">
        <v>11004</v>
      </c>
      <c r="B11246" s="2" t="str">
        <f>IFERROR(__xludf.DUMMYFUNCTION("GOOGLETRANSLATE(A11246,""en"",""hi"")"),"एक पुरुष मैकेनिक कार्टून प्रतीक स्टॉक वेक्टर की वेक्टर छवि")</f>
        <v>एक पुरुष मैकेनिक कार्टून प्रतीक स्टॉक वेक्टर की वेक्टर छवि</v>
      </c>
    </row>
    <row r="11247">
      <c r="A11247" s="1" t="s">
        <v>11005</v>
      </c>
      <c r="B11247" s="2" t="str">
        <f>IFERROR(__xludf.DUMMYFUNCTION("GOOGLETRANSLATE(A11247,""en"",""hi"")"),"यह एक नियमित दिन पर लिया जाता है और दिखाता है कि एक रेगिस्तान की तरह दिखने वाला है - सूरज की रोशनी के नीचे सूखी और गर्म सफेद रेत चमकती है।")</f>
        <v>यह एक नियमित दिन पर लिया जाता है और दिखाता है कि एक रेगिस्तान की तरह दिखने वाला है - सूरज की रोशनी के नीचे सूखी और गर्म सफेद रेत चमकती है।</v>
      </c>
    </row>
    <row r="11248">
      <c r="A11248" s="1" t="s">
        <v>11006</v>
      </c>
      <c r="B11248" s="2" t="str">
        <f>IFERROR(__xludf.DUMMYFUNCTION("GOOGLETRANSLATE(A11248,""en"",""hi"")"),"व्यक्ति टावर का एक दृश्य दिखाता है।")</f>
        <v>व्यक्ति टावर का एक दृश्य दिखाता है।</v>
      </c>
    </row>
    <row r="11249">
      <c r="A11249" s="1" t="s">
        <v>11007</v>
      </c>
      <c r="B11249" s="2" t="str">
        <f>IFERROR(__xludf.DUMMYFUNCTION("GOOGLETRANSLATE(A11249,""en"",""hi"")"),"टैंक भरने वाले शहर में।")</f>
        <v>टैंक भरने वाले शहर में।</v>
      </c>
    </row>
    <row r="11250">
      <c r="A11250" s="1" t="s">
        <v>11008</v>
      </c>
      <c r="B11250" s="2" t="str">
        <f>IFERROR(__xludf.DUMMYFUNCTION("GOOGLETRANSLATE(A11250,""en"",""hi"")"),"उबलते पानी में पास्ता डालना।")</f>
        <v>उबलते पानी में पास्ता डालना।</v>
      </c>
    </row>
    <row r="11251">
      <c r="A11251" s="1" t="s">
        <v>11009</v>
      </c>
      <c r="B11251" s="2" t="str">
        <f>IFERROR(__xludf.DUMMYFUNCTION("GOOGLETRANSLATE(A11251,""en"",""hi"")"),"उसके अभियान पर बर्फ के माध्यम से चलने वाला आदमी")</f>
        <v>उसके अभियान पर बर्फ के माध्यम से चलने वाला आदमी</v>
      </c>
    </row>
    <row r="11252">
      <c r="A11252" s="1" t="s">
        <v>11010</v>
      </c>
      <c r="B11252" s="2" t="str">
        <f>IFERROR(__xludf.DUMMYFUNCTION("GOOGLETRANSLATE(A11252,""en"",""hi"")"),"लकड़ी की बाड़, ग्रीष्मकालीन परिदृश्य के साथ पहाड़ी पर पेड़ का कार्टून चित्रण।")</f>
        <v>लकड़ी की बाड़, ग्रीष्मकालीन परिदृश्य के साथ पहाड़ी पर पेड़ का कार्टून चित्रण।</v>
      </c>
    </row>
    <row r="11253">
      <c r="A11253" s="1" t="s">
        <v>11011</v>
      </c>
      <c r="B11253" s="2" t="str">
        <f>IFERROR(__xludf.DUMMYFUNCTION("GOOGLETRANSLATE(A11253,""en"",""hi"")"),"शहर के दक्षिण में मुख्य राजमार्ग से एक छोटी ड्राइव है।")</f>
        <v>शहर के दक्षिण में मुख्य राजमार्ग से एक छोटी ड्राइव है।</v>
      </c>
    </row>
    <row r="11254">
      <c r="A11254" s="1" t="s">
        <v>11012</v>
      </c>
      <c r="B11254" s="2" t="str">
        <f>IFERROR(__xludf.DUMMYFUNCTION("GOOGLETRANSLATE(A11254,""en"",""hi"")"),"चित्रकारी कलाकार ने चित्रकारों के दूसरे समूह शो में इस काम को प्रदर्शित किया।")</f>
        <v>चित्रकारी कलाकार ने चित्रकारों के दूसरे समूह शो में इस काम को प्रदर्शित किया।</v>
      </c>
    </row>
    <row r="11255">
      <c r="A11255" s="1" t="s">
        <v>11013</v>
      </c>
      <c r="B11255" s="2" t="str">
        <f>IFERROR(__xludf.DUMMYFUNCTION("GOOGLETRANSLATE(A11255,""en"",""hi"")"),"परिवार सैन्य कमांडर के साथ एक घोड़े खींची हुई गाड़ी की सवारी करते हैं")</f>
        <v>परिवार सैन्य कमांडर के साथ एक घोड़े खींची हुई गाड़ी की सवारी करते हैं</v>
      </c>
    </row>
    <row r="11256">
      <c r="A11256" s="1" t="s">
        <v>11014</v>
      </c>
      <c r="B11256" s="2" t="str">
        <f>IFERROR(__xludf.DUMMYFUNCTION("GOOGLETRANSLATE(A11256,""en"",""hi"")"),"प्रकृति में आग।")</f>
        <v>प्रकृति में आग।</v>
      </c>
    </row>
    <row r="11257">
      <c r="A11257" s="1" t="s">
        <v>11015</v>
      </c>
      <c r="B11257" s="2" t="str">
        <f>IFERROR(__xludf.DUMMYFUNCTION("GOOGLETRANSLATE(A11257,""en"",""hi"")"),"महोत्सव के दौरान प्रीमियर में अभिनेता।")</f>
        <v>महोत्सव के दौरान प्रीमियर में अभिनेता।</v>
      </c>
    </row>
    <row r="11258">
      <c r="A11258" s="1" t="s">
        <v>11016</v>
      </c>
      <c r="B11258" s="2" t="str">
        <f>IFERROR(__xludf.DUMMYFUNCTION("GOOGLETRANSLATE(A11258,""en"",""hi"")"),"प्रदर्शनकारियों ने राजधानी के रूप में मान्यता के खिलाफ प्रदर्शन के दौरान झंडे और चिल्लाना")</f>
        <v>प्रदर्शनकारियों ने राजधानी के रूप में मान्यता के खिलाफ प्रदर्शन के दौरान झंडे और चिल्लाना</v>
      </c>
    </row>
    <row r="11259">
      <c r="A11259" s="1" t="s">
        <v>11017</v>
      </c>
      <c r="B11259" s="2" t="str">
        <f>IFERROR(__xludf.DUMMYFUNCTION("GOOGLETRANSLATE(A11259,""en"",""hi"")"),"शहरी पृष्ठभूमि में ऊंट")</f>
        <v>शहरी पृष्ठभूमि में ऊंट</v>
      </c>
    </row>
    <row r="11260">
      <c r="A11260" s="1" t="s">
        <v>11018</v>
      </c>
      <c r="B11260" s="2" t="str">
        <f>IFERROR(__xludf.DUMMYFUNCTION("GOOGLETRANSLATE(A11260,""en"",""hi"")"),"नई लहर कलाकार, ग्राफिक डिजाइनर द्वारा डिजाइन किए गए दौरे के लिए 60in x 40in पोस्टर।")</f>
        <v>नई लहर कलाकार, ग्राफिक डिजाइनर द्वारा डिजाइन किए गए दौरे के लिए 60in x 40in पोस्टर।</v>
      </c>
    </row>
    <row r="11261">
      <c r="A11261" s="1" t="s">
        <v>11019</v>
      </c>
      <c r="B11261" s="2" t="str">
        <f>IFERROR(__xludf.DUMMYFUNCTION("GOOGLETRANSLATE(A11261,""en"",""hi"")"),"अभिनेता छठे और अंतिम सत्र के प्रीमियर में भाग लेते हैं")</f>
        <v>अभिनेता छठे और अंतिम सत्र के प्रीमियर में भाग लेते हैं</v>
      </c>
    </row>
    <row r="11262">
      <c r="A11262" s="1" t="s">
        <v>11020</v>
      </c>
      <c r="B11262" s="2" t="str">
        <f>IFERROR(__xludf.DUMMYFUNCTION("GOOGLETRANSLATE(A11262,""en"",""hi"")"),"बर्फ से ढकी शाखाएं पथ पर एक आर्च बनाते हैं")</f>
        <v>बर्फ से ढकी शाखाएं पथ पर एक आर्च बनाते हैं</v>
      </c>
    </row>
    <row r="11263">
      <c r="A11263" s="1" t="s">
        <v>11021</v>
      </c>
      <c r="B11263" s="2" t="str">
        <f>IFERROR(__xludf.DUMMYFUNCTION("GOOGLETRANSLATE(A11263,""en"",""hi"")"),"निर्विवाद गोपनीयता के लिए, शौचालय को शेष क्षेत्र से एक दरवाजे से अलग किया जा सकता है।")</f>
        <v>निर्विवाद गोपनीयता के लिए, शौचालय को शेष क्षेत्र से एक दरवाजे से अलग किया जा सकता है।</v>
      </c>
    </row>
    <row r="11264">
      <c r="A11264" s="1" t="s">
        <v>11022</v>
      </c>
      <c r="B11264" s="2" t="str">
        <f>IFERROR(__xludf.DUMMYFUNCTION("GOOGLETRANSLATE(A11264,""en"",""hi"")"),"घरों को एक बुशफायर से धुएं के पंखों के खिलाफ देखा जाता है")</f>
        <v>घरों को एक बुशफायर से धुएं के पंखों के खिलाफ देखा जाता है</v>
      </c>
    </row>
    <row r="11265">
      <c r="A11265" s="1" t="s">
        <v>11023</v>
      </c>
      <c r="B11265" s="2" t="str">
        <f>IFERROR(__xludf.DUMMYFUNCTION("GOOGLETRANSLATE(A11265,""en"",""hi"")"),"युवा आदमी पोर्ट्रेट पार्क में मुस्कुराते हुए")</f>
        <v>युवा आदमी पोर्ट्रेट पार्क में मुस्कुराते हुए</v>
      </c>
    </row>
    <row r="11266">
      <c r="A11266" s="1" t="s">
        <v>11024</v>
      </c>
      <c r="B11266" s="2" t="str">
        <f>IFERROR(__xludf.DUMMYFUNCTION("GOOGLETRANSLATE(A11266,""en"",""hi"")"),"आइस हॉकी सेंटर पहले दौर में पहली अवधि के दौरान खेल टीम के खिलाफ एक लक्ष्य स्कोर करने के बाद प्रतिक्रिया करता है।")</f>
        <v>आइस हॉकी सेंटर पहले दौर में पहली अवधि के दौरान खेल टीम के खिलाफ एक लक्ष्य स्कोर करने के बाद प्रतिक्रिया करता है।</v>
      </c>
    </row>
    <row r="11267">
      <c r="A11267" s="1" t="s">
        <v>11025</v>
      </c>
      <c r="B11267" s="2" t="str">
        <f>IFERROR(__xludf.DUMMYFUNCTION("GOOGLETRANSLATE(A11267,""en"",""hi"")"),"कॉफी के लिए एक ब्रेक लेने वाले बाइकर्स।")</f>
        <v>कॉफी के लिए एक ब्रेक लेने वाले बाइकर्स।</v>
      </c>
    </row>
    <row r="11268">
      <c r="A11268" s="1" t="s">
        <v>11026</v>
      </c>
      <c r="B11268" s="2" t="str">
        <f>IFERROR(__xludf.DUMMYFUNCTION("GOOGLETRANSLATE(A11268,""en"",""hi"")"),"उसके लिए शॉर्ट लव उद्धरण लौ को फिर से जुड़ने के लिए")</f>
        <v>उसके लिए शॉर्ट लव उद्धरण लौ को फिर से जुड़ने के लिए</v>
      </c>
    </row>
    <row r="11269">
      <c r="A11269" s="1" t="s">
        <v>11027</v>
      </c>
      <c r="B11269" s="2" t="str">
        <f>IFERROR(__xludf.DUMMYFUNCTION("GOOGLETRANSLATE(A11269,""en"",""hi"")"),"व्यक्ति दुनिया को गोल नहीं कर सकता है, लेकिन मुझे यह स्वीकार करना होगा कि यह सवारी को सार्थक बनाता है।")</f>
        <v>व्यक्ति दुनिया को गोल नहीं कर सकता है, लेकिन मुझे यह स्वीकार करना होगा कि यह सवारी को सार्थक बनाता है।</v>
      </c>
    </row>
    <row r="11270">
      <c r="A11270" s="1" t="s">
        <v>11028</v>
      </c>
      <c r="B11270" s="2" t="str">
        <f>IFERROR(__xludf.DUMMYFUNCTION("GOOGLETRANSLATE(A11270,""en"",""hi"")"),"ध्रुवीय भालू बर्फ पर चलना")</f>
        <v>ध्रुवीय भालू बर्फ पर चलना</v>
      </c>
    </row>
    <row r="11271">
      <c r="A11271" s="1" t="s">
        <v>11029</v>
      </c>
      <c r="B11271" s="2" t="str">
        <f>IFERROR(__xludf.DUMMYFUNCTION("GOOGLETRANSLATE(A11271,""en"",""hi"")"),"एक मॉडल घटना के दौरान संग्रह शो में रनवे चलता है।")</f>
        <v>एक मॉडल घटना के दौरान संग्रह शो में रनवे चलता है।</v>
      </c>
    </row>
    <row r="11272">
      <c r="A11272" s="1" t="s">
        <v>11030</v>
      </c>
      <c r="B11272" s="2" t="str">
        <f>IFERROR(__xludf.DUMMYFUNCTION("GOOGLETRANSLATE(A11272,""en"",""hi"")"),"सफेद पृष्ठभूमि पर पृथक अपनी आंखों पर अंगूर के कुछ हिस्सों को पकड़कर एक खुश हंसमुख महिला का पोर्ट्रेट बंद करें")</f>
        <v>सफेद पृष्ठभूमि पर पृथक अपनी आंखों पर अंगूर के कुछ हिस्सों को पकड़कर एक खुश हंसमुख महिला का पोर्ट्रेट बंद करें</v>
      </c>
    </row>
    <row r="11273">
      <c r="A11273" s="1" t="s">
        <v>11031</v>
      </c>
      <c r="B11273" s="2" t="str">
        <f>IFERROR(__xludf.DUMMYFUNCTION("GOOGLETRANSLATE(A11273,""en"",""hi"")"),"रेसकार ड्राइवर ग्रिड पास करता है")</f>
        <v>रेसकार ड्राइवर ग्रिड पास करता है</v>
      </c>
    </row>
    <row r="11274">
      <c r="A11274" s="1" t="s">
        <v>11032</v>
      </c>
      <c r="B11274" s="2" t="str">
        <f>IFERROR(__xludf.DUMMYFUNCTION("GOOGLETRANSLATE(A11274,""en"",""hi"")"),"पृष्ठभूमि में चर्च के साथ जौ का क्षेत्र")</f>
        <v>पृष्ठभूमि में चर्च के साथ जौ का क्षेत्र</v>
      </c>
    </row>
    <row r="11275">
      <c r="A11275" s="1" t="s">
        <v>11033</v>
      </c>
      <c r="B11275" s="2" t="str">
        <f>IFERROR(__xludf.DUMMYFUNCTION("GOOGLETRANSLATE(A11275,""en"",""hi"")"),"एक rhinoceros के वेक्टर चित्रण।")</f>
        <v>एक rhinoceros के वेक्टर चित्रण।</v>
      </c>
    </row>
    <row r="11276">
      <c r="A11276" s="1" t="s">
        <v>11034</v>
      </c>
      <c r="B11276" s="2" t="str">
        <f>IFERROR(__xludf.DUMMYFUNCTION("GOOGLETRANSLATE(A11276,""en"",""hi"")"),"लोग पार्क में बतख और हंस को खिलाने का आनंद लेते हैं")</f>
        <v>लोग पार्क में बतख और हंस को खिलाने का आनंद लेते हैं</v>
      </c>
    </row>
    <row r="11277">
      <c r="A11277" s="1" t="s">
        <v>11035</v>
      </c>
      <c r="B11277" s="2" t="str">
        <f>IFERROR(__xludf.DUMMYFUNCTION("GOOGLETRANSLATE(A11277,""en"",""hi"")"),"असीमित टीवी कार्यक्रम से ब्लैक स्वेटर सोशलाइट के साथ देखा गया")</f>
        <v>असीमित टीवी कार्यक्रम से ब्लैक स्वेटर सोशलाइट के साथ देखा गया</v>
      </c>
    </row>
    <row r="11278">
      <c r="A11278" s="1" t="s">
        <v>11036</v>
      </c>
      <c r="B11278" s="2" t="str">
        <f>IFERROR(__xludf.DUMMYFUNCTION("GOOGLETRANSLATE(A11278,""en"",""hi"")"),"ट्रैकिंग व्यक्तिगत खोज पदक समारोह ट्रैक करें")</f>
        <v>ट्रैकिंग व्यक्तिगत खोज पदक समारोह ट्रैक करें</v>
      </c>
    </row>
    <row r="11279">
      <c r="A11279" s="1" t="s">
        <v>11037</v>
      </c>
      <c r="B11279" s="2" t="str">
        <f>IFERROR(__xludf.DUMMYFUNCTION("GOOGLETRANSLATE(A11279,""en"",""hi"")"),"भवन समारोह की छत")</f>
        <v>भवन समारोह की छत</v>
      </c>
    </row>
    <row r="11280">
      <c r="A11280" s="1" t="s">
        <v>11038</v>
      </c>
      <c r="B11280" s="2" t="str">
        <f>IFERROR(__xludf.DUMMYFUNCTION("GOOGLETRANSLATE(A11280,""en"",""hi"")"),"राज्य के ध्वज का चित्रण एक दीवार पर चित्रित दिख रहा है")</f>
        <v>राज्य के ध्वज का चित्रण एक दीवार पर चित्रित दिख रहा है</v>
      </c>
    </row>
    <row r="11281">
      <c r="A11281" s="1" t="s">
        <v>11039</v>
      </c>
      <c r="B11281" s="2" t="str">
        <f>IFERROR(__xludf.DUMMYFUNCTION("GOOGLETRANSLATE(A11281,""en"",""hi"")"),"कांच पर शरद ऋतु का पत्ता")</f>
        <v>कांच पर शरद ऋतु का पत्ता</v>
      </c>
    </row>
    <row r="11282">
      <c r="A11282" s="1" t="s">
        <v>11040</v>
      </c>
      <c r="B11282" s="2" t="str">
        <f>IFERROR(__xludf.DUMMYFUNCTION("GOOGLETRANSLATE(A11282,""en"",""hi"")"),"टेलीविजन शो होस्ट प्रीमियर में भाग लेता है")</f>
        <v>टेलीविजन शो होस्ट प्रीमियर में भाग लेता है</v>
      </c>
    </row>
    <row r="11283">
      <c r="A11283" s="1" t="s">
        <v>11041</v>
      </c>
      <c r="B11283" s="2" t="str">
        <f>IFERROR(__xludf.DUMMYFUNCTION("GOOGLETRANSLATE(A11283,""en"",""hi"")"),"अधिकारियों के अनुसार, आग एक पड़ोसी अपार्टमेंट में शुरू हुई और तेजी से फैल गया।")</f>
        <v>अधिकारियों के अनुसार, आग एक पड़ोसी अपार्टमेंट में शुरू हुई और तेजी से फैल गया।</v>
      </c>
    </row>
    <row r="11284">
      <c r="A11284" s="1" t="s">
        <v>11042</v>
      </c>
      <c r="B11284" s="2" t="str">
        <f>IFERROR(__xludf.DUMMYFUNCTION("GOOGLETRANSLATE(A11284,""en"",""hi"")"),"एक महिला की गिलास आधा प्लेट छवि प्रवास और कॉर्सेट निर्माता के लिए एक कॉर्सेट मॉडलिंग।")</f>
        <v>एक महिला की गिलास आधा प्लेट छवि प्रवास और कॉर्सेट निर्माता के लिए एक कॉर्सेट मॉडलिंग।</v>
      </c>
    </row>
    <row r="11285">
      <c r="A11285" s="1" t="s">
        <v>11043</v>
      </c>
      <c r="B11285" s="2" t="str">
        <f>IFERROR(__xludf.DUMMYFUNCTION("GOOGLETRANSLATE(A11285,""en"",""hi"")"),"जंपसूट की पूरी लंबाई में फैले टुकड़ों में पैटर्न काटा")</f>
        <v>जंपसूट की पूरी लंबाई में फैले टुकड़ों में पैटर्न काटा</v>
      </c>
    </row>
    <row r="11286">
      <c r="A11286" s="1" t="s">
        <v>1263</v>
      </c>
      <c r="B11286" s="2" t="str">
        <f>IFERROR(__xludf.DUMMYFUNCTION("GOOGLETRANSLATE(A11286,""en"",""hi"")"),"छवि में हो सकता है: व्यक्ति, घोड़े, घोड़े और आउटडोर पर सवारी करना")</f>
        <v>छवि में हो सकता है: व्यक्ति, घोड़े, घोड़े और आउटडोर पर सवारी करना</v>
      </c>
    </row>
    <row r="11287">
      <c r="A11287" s="1" t="s">
        <v>220</v>
      </c>
      <c r="B11287" s="2" t="str">
        <f>IFERROR(__xludf.DUMMYFUNCTION("GOOGLETRANSLATE(A11287,""en"",""hi"")"),"अभिनेता प्रीमियर पर आता है")</f>
        <v>अभिनेता प्रीमियर पर आता है</v>
      </c>
    </row>
    <row r="11288">
      <c r="A11288" s="1" t="s">
        <v>11044</v>
      </c>
      <c r="B11288" s="2" t="str">
        <f>IFERROR(__xludf.DUMMYFUNCTION("GOOGLETRANSLATE(A11288,""en"",""hi"")"),"छोटे लड़के ने अपनी नाक को उंगली उठाई")</f>
        <v>छोटे लड़के ने अपनी नाक को उंगली उठाई</v>
      </c>
    </row>
    <row r="11289">
      <c r="A11289" s="1" t="s">
        <v>11045</v>
      </c>
      <c r="B11289" s="2" t="str">
        <f>IFERROR(__xludf.DUMMYFUNCTION("GOOGLETRANSLATE(A11289,""en"",""hi"")"),"पार्क में समय बिताने वाले परिवार के सदस्य")</f>
        <v>पार्क में समय बिताने वाले परिवार के सदस्य</v>
      </c>
    </row>
    <row r="11290">
      <c r="A11290" s="1" t="s">
        <v>11046</v>
      </c>
      <c r="B11290" s="2" t="str">
        <f>IFERROR(__xludf.DUMMYFUNCTION("GOOGLETRANSLATE(A11290,""en"",""hi"")"),"पेंसिल स्केच - पेड़ पर लेटा तेंदुए, भूरे रंग पर अलग - स्टॉक फोटो #")</f>
        <v>पेंसिल स्केच - पेड़ पर लेटा तेंदुए, भूरे रंग पर अलग - स्टॉक फोटो #</v>
      </c>
    </row>
    <row r="11291">
      <c r="A11291" s="1" t="s">
        <v>11047</v>
      </c>
      <c r="B11291" s="2" t="str">
        <f>IFERROR(__xludf.DUMMYFUNCTION("GOOGLETRANSLATE(A11291,""en"",""hi"")"),"ग्रीष्मकालीन दिन के बाहर बैठे हुए युवा महिला गंभीर अभिव्यक्ति के साथ कैमरे को देख रही थीं")</f>
        <v>ग्रीष्मकालीन दिन के बाहर बैठे हुए युवा महिला गंभीर अभिव्यक्ति के साथ कैमरे को देख रही थीं</v>
      </c>
    </row>
    <row r="11292">
      <c r="A11292" s="1" t="s">
        <v>11048</v>
      </c>
      <c r="B11292" s="2" t="str">
        <f>IFERROR(__xludf.DUMMYFUNCTION("GOOGLETRANSLATE(A11292,""en"",""hi"")"),"अभिनेता प्रीमियर पर आते हैं")</f>
        <v>अभिनेता प्रीमियर पर आते हैं</v>
      </c>
    </row>
    <row r="11293">
      <c r="A11293" s="1" t="s">
        <v>11049</v>
      </c>
      <c r="B11293" s="2" t="str">
        <f>IFERROR(__xludf.DUMMYFUNCTION("GOOGLETRANSLATE(A11293,""en"",""hi"")"),"सफेद पृष्ठभूमि पर एक बॉक्स में एक लड़की पढ़ने की किताब का चित्रण")</f>
        <v>सफेद पृष्ठभूमि पर एक बॉक्स में एक लड़की पढ़ने की किताब का चित्रण</v>
      </c>
    </row>
    <row r="11294">
      <c r="A11294" s="1" t="s">
        <v>11050</v>
      </c>
      <c r="B11294" s="2" t="str">
        <f>IFERROR(__xludf.DUMMYFUNCTION("GOOGLETRANSLATE(A11294,""en"",""hi"")"),"इन तस्वीरों को एक धूप पर लेकिन हवादार शाम को ले गया, जिससे ठीक रेत हो गई।")</f>
        <v>इन तस्वीरों को एक धूप पर लेकिन हवादार शाम को ले गया, जिससे ठीक रेत हो गई।</v>
      </c>
    </row>
    <row r="11295">
      <c r="A11295" s="1" t="s">
        <v>11051</v>
      </c>
      <c r="B11295" s="2" t="str">
        <f>IFERROR(__xludf.DUMMYFUNCTION("GOOGLETRANSLATE(A11295,""en"",""hi"")"),"सफेद पृष्ठभूमि पर कोई ट्रक निषिद्ध संकेत नहीं।")</f>
        <v>सफेद पृष्ठभूमि पर कोई ट्रक निषिद्ध संकेत नहीं।</v>
      </c>
    </row>
    <row r="11296">
      <c r="A11296" s="1" t="s">
        <v>11052</v>
      </c>
      <c r="B11296" s="2" t="str">
        <f>IFERROR(__xludf.DUMMYFUNCTION("GOOGLETRANSLATE(A11296,""en"",""hi"")"),"देश के साथ एक आला के करीब")</f>
        <v>देश के साथ एक आला के करीब</v>
      </c>
    </row>
    <row r="11297">
      <c r="A11297" s="1" t="s">
        <v>11053</v>
      </c>
      <c r="B11297" s="2" t="str">
        <f>IFERROR(__xludf.DUMMYFUNCTION("GOOGLETRANSLATE(A11297,""en"",""hi"")"),"एनिमेटेड फिल्मों के साथ पूरी बात यह है कि यह आपके सिर से बाहर निकलना बहुत मुश्किल है क्योंकि यह प्रत्येक पंक्ति व्यवस्थित रूप से चित्र उद्धरण # के माध्यम से बहुत मुश्किल है")</f>
        <v>एनिमेटेड फिल्मों के साथ पूरी बात यह है कि यह आपके सिर से बाहर निकलना बहुत मुश्किल है क्योंकि यह प्रत्येक पंक्ति व्यवस्थित रूप से चित्र उद्धरण # के माध्यम से बहुत मुश्किल है</v>
      </c>
    </row>
    <row r="11298">
      <c r="A11298" s="1" t="s">
        <v>11054</v>
      </c>
      <c r="B11298" s="2" t="str">
        <f>IFERROR(__xludf.DUMMYFUNCTION("GOOGLETRANSLATE(A11298,""en"",""hi"")"),"हमारी पसंदीदा सड़क शैली सप्ताहांत में शो के बाहर से दिखती है।")</f>
        <v>हमारी पसंदीदा सड़क शैली सप्ताहांत में शो के बाहर से दिखती है।</v>
      </c>
    </row>
    <row r="11299">
      <c r="A11299" s="1" t="s">
        <v>11055</v>
      </c>
      <c r="B11299" s="2" t="str">
        <f>IFERROR(__xludf.DUMMYFUNCTION("GOOGLETRANSLATE(A11299,""en"",""hi"")"),"अभागे से महल और शहर")</f>
        <v>अभागे से महल और शहर</v>
      </c>
    </row>
    <row r="11300">
      <c r="A11300" s="1" t="s">
        <v>11056</v>
      </c>
      <c r="B11300" s="2" t="str">
        <f>IFERROR(__xludf.DUMMYFUNCTION("GOOGLETRANSLATE(A11300,""en"",""hi"")"),"एक घास के मैदान पर सूर्योदय, समय विलंब के लिए उपयुक्त")</f>
        <v>एक घास के मैदान पर सूर्योदय, समय विलंब के लिए उपयुक्त</v>
      </c>
    </row>
    <row r="11301">
      <c r="A11301" s="1" t="s">
        <v>1099</v>
      </c>
      <c r="B11301" s="2" t="str">
        <f>IFERROR(__xludf.DUMMYFUNCTION("GOOGLETRANSLATE(A11301,""en"",""hi"")"),"मुख्यालय के बाहर एक लोगो साइन")</f>
        <v>मुख्यालय के बाहर एक लोगो साइन</v>
      </c>
    </row>
    <row r="11302">
      <c r="A11302" s="1" t="s">
        <v>11057</v>
      </c>
      <c r="B11302" s="2" t="str">
        <f>IFERROR(__xludf.DUMMYFUNCTION("GOOGLETRANSLATE(A11302,""en"",""hi"")"),"जीव - एक अंतरिक्ष यात्री का रोमांच खो गया")</f>
        <v>जीव - एक अंतरिक्ष यात्री का रोमांच खो गया</v>
      </c>
    </row>
    <row r="11303">
      <c r="A11303" s="1" t="s">
        <v>11058</v>
      </c>
      <c r="B11303" s="2" t="str">
        <f>IFERROR(__xludf.DUMMYFUNCTION("GOOGLETRANSLATE(A11303,""en"",""hi"")"),"चौथी मंजिल से देखें।")</f>
        <v>चौथी मंजिल से देखें।</v>
      </c>
    </row>
    <row r="11304">
      <c r="A11304" s="1" t="s">
        <v>11059</v>
      </c>
      <c r="B11304" s="2" t="str">
        <f>IFERROR(__xludf.DUMMYFUNCTION("GOOGLETRANSLATE(A11304,""en"",""hi"")"),"एक भारी वस्तु को सुरक्षित रूप से उठाने के लिए सही मुद्रा।")</f>
        <v>एक भारी वस्तु को सुरक्षित रूप से उठाने के लिए सही मुद्रा।</v>
      </c>
    </row>
    <row r="11305">
      <c r="A11305" s="1" t="s">
        <v>11060</v>
      </c>
      <c r="B11305" s="2" t="str">
        <f>IFERROR(__xludf.DUMMYFUNCTION("GOOGLETRANSLATE(A11305,""en"",""hi"")"),"बाजार के लिए आगंतुकों के लिए गर्म भोजन खाना बनाना")</f>
        <v>बाजार के लिए आगंतुकों के लिए गर्म भोजन खाना बनाना</v>
      </c>
    </row>
    <row r="11306">
      <c r="A11306" s="1" t="s">
        <v>11061</v>
      </c>
      <c r="B11306" s="2" t="str">
        <f>IFERROR(__xludf.DUMMYFUNCTION("GOOGLETRANSLATE(A11306,""en"",""hi"")"),"एक बेसबॉल दस्ताने के साथ एक व्हीलचेयर में व्यक्ति, एक टी शर्ट और टोपी पहने हुए")</f>
        <v>एक बेसबॉल दस्ताने के साथ एक व्हीलचेयर में व्यक्ति, एक टी शर्ट और टोपी पहने हुए</v>
      </c>
    </row>
    <row r="11307">
      <c r="A11307" s="1" t="s">
        <v>11062</v>
      </c>
      <c r="B11307" s="2" t="str">
        <f>IFERROR(__xludf.DUMMYFUNCTION("GOOGLETRANSLATE(A11307,""en"",""hi"")"),"इस तरह अपार्टमेंट डिजाइन किए जाने चाहिए - किनारों पर खिड़कियों के साथ!")</f>
        <v>इस तरह अपार्टमेंट डिजाइन किए जाने चाहिए - किनारों पर खिड़कियों के साथ!</v>
      </c>
    </row>
    <row r="11308">
      <c r="A11308" s="1" t="s">
        <v>11063</v>
      </c>
      <c r="B11308" s="2" t="str">
        <f>IFERROR(__xludf.DUMMYFUNCTION("GOOGLETRANSLATE(A11308,""en"",""hi"")"),"ऑपरेटिंग सिस्टम के लिए पर्दे का चयन करना")</f>
        <v>ऑपरेटिंग सिस्टम के लिए पर्दे का चयन करना</v>
      </c>
    </row>
    <row r="11309">
      <c r="A11309" s="1" t="s">
        <v>11064</v>
      </c>
      <c r="B11309" s="2" t="str">
        <f>IFERROR(__xludf.DUMMYFUNCTION("GOOGLETRANSLATE(A11309,""en"",""hi"")"),"शीतकालीन हवाई फोटोग्राफी सर्दियों सीधे शहरों के बीच सड़क।")</f>
        <v>शीतकालीन हवाई फोटोग्राफी सर्दियों सीधे शहरों के बीच सड़क।</v>
      </c>
    </row>
    <row r="11310">
      <c r="A11310" s="1" t="s">
        <v>11065</v>
      </c>
      <c r="B11310" s="2" t="str">
        <f>IFERROR(__xludf.DUMMYFUNCTION("GOOGLETRANSLATE(A11310,""en"",""hi"")"),"मेरे घर का गौरव: एक बड़ी डाइनिंग टेबल जिसे भी बढ़ाया जा सकता है।")</f>
        <v>मेरे घर का गौरव: एक बड़ी डाइनिंग टेबल जिसे भी बढ़ाया जा सकता है।</v>
      </c>
    </row>
    <row r="11311">
      <c r="A11311" s="1" t="s">
        <v>11066</v>
      </c>
      <c r="B11311" s="2" t="str">
        <f>IFERROR(__xludf.DUMMYFUNCTION("GOOGLETRANSLATE(A11311,""en"",""hi"")"),"एक प्रशिक्षण सत्र के दौरान कार्रवाई में फुटबॉल खिलाड़ी।")</f>
        <v>एक प्रशिक्षण सत्र के दौरान कार्रवाई में फुटबॉल खिलाड़ी।</v>
      </c>
    </row>
    <row r="11312">
      <c r="A11312" s="1" t="s">
        <v>11067</v>
      </c>
      <c r="B11312" s="2" t="str">
        <f>IFERROR(__xludf.DUMMYFUNCTION("GOOGLETRANSLATE(A11312,""en"",""hi"")"),"एक पेर्गोला के साथ पारंपरिक आंगन विचार")</f>
        <v>एक पेर्गोला के साथ पारंपरिक आंगन विचार</v>
      </c>
    </row>
    <row r="11313">
      <c r="A11313" s="1" t="s">
        <v>11068</v>
      </c>
      <c r="B11313" s="2" t="str">
        <f>IFERROR(__xludf.DUMMYFUNCTION("GOOGLETRANSLATE(A11313,""en"",""hi"")"),"स्टार बताता है कि वह व्यक्ति से जुड़ा हुआ है और अपनी प्यारी प्रेम कहानी साझा करता है")</f>
        <v>स्टार बताता है कि वह व्यक्ति से जुड़ा हुआ है और अपनी प्यारी प्रेम कहानी साझा करता है</v>
      </c>
    </row>
    <row r="11314">
      <c r="A11314" s="1" t="s">
        <v>11069</v>
      </c>
      <c r="B11314" s="2" t="str">
        <f>IFERROR(__xludf.DUMMYFUNCTION("GOOGLETRANSLATE(A11314,""en"",""hi"")"),"व्यक्ति और अभिनेता शो में भाग लेते हैं")</f>
        <v>व्यक्ति और अभिनेता शो में भाग लेते हैं</v>
      </c>
    </row>
    <row r="11315">
      <c r="A11315" s="1" t="s">
        <v>11070</v>
      </c>
      <c r="B11315" s="2" t="str">
        <f>IFERROR(__xludf.DUMMYFUNCTION("GOOGLETRANSLATE(A11315,""en"",""hi"")"),"पिछले वर्ष में 14.5 मिलियन पाउंड पर राष्ट्रीय औसत 51 गुना के लिए बेचे गए घर")</f>
        <v>पिछले वर्ष में 14.5 मिलियन पाउंड पर राष्ट्रीय औसत 51 गुना के लिए बेचे गए घर</v>
      </c>
    </row>
    <row r="11316">
      <c r="A11316" s="1" t="s">
        <v>11071</v>
      </c>
      <c r="B11316" s="2" t="str">
        <f>IFERROR(__xludf.DUMMYFUNCTION("GOOGLETRANSLATE(A11316,""en"",""hi"")"),"कोहरे में घूम रहा है।")</f>
        <v>कोहरे में घूम रहा है।</v>
      </c>
    </row>
    <row r="11317">
      <c r="A11317" s="1" t="s">
        <v>11072</v>
      </c>
      <c r="B11317" s="2" t="str">
        <f>IFERROR(__xludf.DUMMYFUNCTION("GOOGLETRANSLATE(A11317,""en"",""hi"")"),"एक आदमी ने गृह युद्ध के स्मरण के भाषणों को देखता हूं।")</f>
        <v>एक आदमी ने गृह युद्ध के स्मरण के भाषणों को देखता हूं।</v>
      </c>
    </row>
    <row r="11318">
      <c r="A11318" s="1" t="s">
        <v>11073</v>
      </c>
      <c r="B11318" s="2" t="str">
        <f>IFERROR(__xludf.DUMMYFUNCTION("GOOGLETRANSLATE(A11318,""en"",""hi"")"),"एक सफेद पर वरिष्ठ हाथ।")</f>
        <v>एक सफेद पर वरिष्ठ हाथ।</v>
      </c>
    </row>
    <row r="11319">
      <c r="A11319" s="1" t="s">
        <v>11074</v>
      </c>
      <c r="B11319" s="2" t="str">
        <f>IFERROR(__xludf.DUMMYFUNCTION("GOOGLETRANSLATE(A11319,""en"",""hi"")"),"एक पतंग एक नीले आकाश में तैरता है")</f>
        <v>एक पतंग एक नीले आकाश में तैरता है</v>
      </c>
    </row>
    <row r="11320">
      <c r="A11320" s="1" t="s">
        <v>11075</v>
      </c>
      <c r="B11320" s="2" t="str">
        <f>IFERROR(__xludf.DUMMYFUNCTION("GOOGLETRANSLATE(A11320,""en"",""hi"")"),"काले पर वर्णमाला का पत्र।")</f>
        <v>काले पर वर्णमाला का पत्र।</v>
      </c>
    </row>
    <row r="11321">
      <c r="A11321" s="1" t="s">
        <v>11076</v>
      </c>
      <c r="B11321" s="2" t="str">
        <f>IFERROR(__xludf.DUMMYFUNCTION("GOOGLETRANSLATE(A11321,""en"",""hi"")"),"मास्टर बाथरूम के बड़े संस्करण को प्रदर्शित करें सिंक और टाइल वाले मोज़ेक कला के साथ शॉवर और टब क्षेत्र में एक बड़ी सैर")</f>
        <v>मास्टर बाथरूम के बड़े संस्करण को प्रदर्शित करें सिंक और टाइल वाले मोज़ेक कला के साथ शॉवर और टब क्षेत्र में एक बड़ी सैर</v>
      </c>
    </row>
    <row r="11322">
      <c r="A11322" s="1" t="s">
        <v>11077</v>
      </c>
      <c r="B11322" s="2" t="str">
        <f>IFERROR(__xludf.DUMMYFUNCTION("GOOGLETRANSLATE(A11322,""en"",""hi"")"),"हार्ड रॉक कलाकार गवर्नर के महोत्सव दिवस के दौरान प्रदर्शन करता है")</f>
        <v>हार्ड रॉक कलाकार गवर्नर के महोत्सव दिवस के दौरान प्रदर्शन करता है</v>
      </c>
    </row>
    <row r="11323">
      <c r="A11323" s="1" t="s">
        <v>11078</v>
      </c>
      <c r="B11323" s="2" t="str">
        <f>IFERROR(__xludf.DUMMYFUNCTION("GOOGLETRANSLATE(A11323,""en"",""hi"")"),"विजेता - सभी लक्ष्यों को देखें")</f>
        <v>विजेता - सभी लक्ष्यों को देखें</v>
      </c>
    </row>
    <row r="11324">
      <c r="A11324" s="1" t="s">
        <v>11079</v>
      </c>
      <c r="B11324" s="2" t="str">
        <f>IFERROR(__xludf.DUMMYFUNCTION("GOOGLETRANSLATE(A11324,""en"",""hi"")"),"व्यक्ति उत्सव के दौरान प्रीमियर पार्टी में भाग लेता है।")</f>
        <v>व्यक्ति उत्सव के दौरान प्रीमियर पार्टी में भाग लेता है।</v>
      </c>
    </row>
    <row r="11325">
      <c r="A11325" s="1" t="s">
        <v>11080</v>
      </c>
      <c r="B11325" s="2" t="str">
        <f>IFERROR(__xludf.DUMMYFUNCTION("GOOGLETRANSLATE(A11325,""en"",""hi"")"),"घर के स्वाद के लिए भोजन")</f>
        <v>घर के स्वाद के लिए भोजन</v>
      </c>
    </row>
    <row r="11326">
      <c r="A11326" s="1" t="s">
        <v>11081</v>
      </c>
      <c r="B11326" s="2" t="str">
        <f>IFERROR(__xludf.DUMMYFUNCTION("GOOGLETRANSLATE(A11326,""en"",""hi"")"),"एक शहर के नजदीक समुद्री चट्टान।")</f>
        <v>एक शहर के नजदीक समुद्री चट्टान।</v>
      </c>
    </row>
    <row r="11327">
      <c r="A11327" s="1" t="s">
        <v>11082</v>
      </c>
      <c r="B11327" s="2" t="str">
        <f>IFERROR(__xludf.DUMMYFUNCTION("GOOGLETRANSLATE(A11327,""en"",""hi"")"),"नावों पर नाटकीय आकाश")</f>
        <v>नावों पर नाटकीय आकाश</v>
      </c>
    </row>
    <row r="11328">
      <c r="A11328" s="1" t="s">
        <v>11083</v>
      </c>
      <c r="B11328" s="2" t="str">
        <f>IFERROR(__xludf.DUMMYFUNCTION("GOOGLETRANSLATE(A11328,""en"",""hi"")"),"पृष्ठभूमि में भवन निर्माण")</f>
        <v>पृष्ठभूमि में भवन निर्माण</v>
      </c>
    </row>
    <row r="11329">
      <c r="A11329" s="1" t="s">
        <v>11084</v>
      </c>
      <c r="B11329" s="2" t="str">
        <f>IFERROR(__xludf.DUMMYFUNCTION("GOOGLETRANSLATE(A11329,""en"",""hi"")"),"एक पत्ती पर तैनात व्यक्ति को बंद करें")</f>
        <v>एक पत्ती पर तैनात व्यक्ति को बंद करें</v>
      </c>
    </row>
    <row r="11330">
      <c r="A11330" s="1" t="s">
        <v>11085</v>
      </c>
      <c r="B11330" s="2" t="str">
        <f>IFERROR(__xludf.DUMMYFUNCTION("GOOGLETRANSLATE(A11330,""en"",""hi"")"),"हस्तियाँ इस क्लासिक हैंडबैग से प्यार करती हैं, और यह कभी शैली से बाहर नहीं जाएगी।")</f>
        <v>हस्तियाँ इस क्लासिक हैंडबैग से प्यार करती हैं, और यह कभी शैली से बाहर नहीं जाएगी।</v>
      </c>
    </row>
    <row r="11331">
      <c r="A11331" s="1" t="s">
        <v>11086</v>
      </c>
      <c r="B11331" s="2" t="str">
        <f>IFERROR(__xludf.DUMMYFUNCTION("GOOGLETRANSLATE(A11331,""en"",""hi"")"),"यह बिल्ली है जिसका मैं जिक्र कर रहा था, घर के आगंतुक।")</f>
        <v>यह बिल्ली है जिसका मैं जिक्र कर रहा था, घर के आगंतुक।</v>
      </c>
    </row>
    <row r="11332">
      <c r="A11332" s="1" t="s">
        <v>11087</v>
      </c>
      <c r="B11332" s="2" t="str">
        <f>IFERROR(__xludf.DUMMYFUNCTION("GOOGLETRANSLATE(A11332,""en"",""hi"")"),"एक फोटो चित्रण शॉपिंग सेंटर को दर्शाता है")</f>
        <v>एक फोटो चित्रण शॉपिंग सेंटर को दर्शाता है</v>
      </c>
    </row>
    <row r="11333">
      <c r="A11333" s="1" t="s">
        <v>11088</v>
      </c>
      <c r="B11333" s="2" t="str">
        <f>IFERROR(__xludf.DUMMYFUNCTION("GOOGLETRANSLATE(A11333,""en"",""hi"")"),"क्षेत्र में गिरते रंग चमक।")</f>
        <v>क्षेत्र में गिरते रंग चमक।</v>
      </c>
    </row>
    <row r="11334">
      <c r="A11334" s="1" t="s">
        <v>188</v>
      </c>
      <c r="B11334" s="2" t="str">
        <f>IFERROR(__xludf.DUMMYFUNCTION("GOOGLETRANSLATE(A11334,""en"",""hi"")"),"अभिनेता को पर्यवेक्षक के लिए फोटो खिंचवाया जाता है।")</f>
        <v>अभिनेता को पर्यवेक्षक के लिए फोटो खिंचवाया जाता है।</v>
      </c>
    </row>
    <row r="11335">
      <c r="A11335" s="1" t="s">
        <v>11089</v>
      </c>
      <c r="B11335" s="2" t="str">
        <f>IFERROR(__xludf.DUMMYFUNCTION("GOOGLETRANSLATE(A11335,""en"",""hi"")"),"एक झील में सुबह")</f>
        <v>एक झील में सुबह</v>
      </c>
    </row>
    <row r="11336">
      <c r="A11336" s="1" t="s">
        <v>11090</v>
      </c>
      <c r="B11336" s="2" t="str">
        <f>IFERROR(__xludf.DUMMYFUNCTION("GOOGLETRANSLATE(A11336,""en"",""hi"")"),"एक पेय की देखभाल? एक पूर्ण बार कमरे में बैठने की जगहों को पूरा करता है")</f>
        <v>एक पेय की देखभाल? एक पूर्ण बार कमरे में बैठने की जगहों को पूरा करता है</v>
      </c>
    </row>
    <row r="11337">
      <c r="A11337" s="1" t="s">
        <v>11091</v>
      </c>
      <c r="B11337" s="2" t="str">
        <f>IFERROR(__xludf.DUMMYFUNCTION("GOOGLETRANSLATE(A11337,""en"",""hi"")"),"अमेरिकी फुटबॉल खिलाड़ी एक फुटबॉल खेल के दौरान वापस चला जाता है")</f>
        <v>अमेरिकी फुटबॉल खिलाड़ी एक फुटबॉल खेल के दौरान वापस चला जाता है</v>
      </c>
    </row>
    <row r="11338">
      <c r="A11338" s="1" t="s">
        <v>11092</v>
      </c>
      <c r="B11338" s="2" t="str">
        <f>IFERROR(__xludf.DUMMYFUNCTION("GOOGLETRANSLATE(A11338,""en"",""hi"")"),"एक हथियाने के हाथ का चित्रण हवा में उठाया गया।")</f>
        <v>एक हथियाने के हाथ का चित्रण हवा में उठाया गया।</v>
      </c>
    </row>
    <row r="11339">
      <c r="A11339" s="1" t="s">
        <v>11093</v>
      </c>
      <c r="B11339" s="2" t="str">
        <f>IFERROR(__xludf.DUMMYFUNCTION("GOOGLETRANSLATE(A11339,""en"",""hi"")"),"फिल्मांकन स्थान को कवर करने वाले कोहरे का विस्तृत शॉट।")</f>
        <v>फिल्मांकन स्थान को कवर करने वाले कोहरे का विस्तृत शॉट।</v>
      </c>
    </row>
    <row r="11340">
      <c r="A11340" s="1" t="s">
        <v>11094</v>
      </c>
      <c r="B11340" s="2" t="str">
        <f>IFERROR(__xludf.DUMMYFUNCTION("GOOGLETRANSLATE(A11340,""en"",""hi"")"),"पॉप कलाकार पुरस्कारों के दौरान ऑनस्टेज करता है")</f>
        <v>पॉप कलाकार पुरस्कारों के दौरान ऑनस्टेज करता है</v>
      </c>
    </row>
    <row r="11341">
      <c r="A11341" s="1" t="s">
        <v>11095</v>
      </c>
      <c r="B11341" s="2" t="str">
        <f>IFERROR(__xludf.DUMMYFUNCTION("GOOGLETRANSLATE(A11341,""en"",""hi"")"),"अभिनेताओं ने अपने कुत्तों को एक वृद्धि के लिए ले लिया।")</f>
        <v>अभिनेताओं ने अपने कुत्तों को एक वृद्धि के लिए ले लिया।</v>
      </c>
    </row>
    <row r="11342">
      <c r="A11342" s="1" t="s">
        <v>11096</v>
      </c>
      <c r="B11342" s="2" t="str">
        <f>IFERROR(__xludf.DUMMYFUNCTION("GOOGLETRANSLATE(A11342,""en"",""hi"")"),"यह फ़ाइल फोटो गीले मौसम के मुकाबले के दौरान बैंकों के ऊपर अच्छी तरह से बहती है जो आधिकारिक तौर पर बारिश के इंच का उत्पादन करती है।")</f>
        <v>यह फ़ाइल फोटो गीले मौसम के मुकाबले के दौरान बैंकों के ऊपर अच्छी तरह से बहती है जो आधिकारिक तौर पर बारिश के इंच का उत्पादन करती है।</v>
      </c>
    </row>
    <row r="11343">
      <c r="A11343" s="1" t="s">
        <v>11097</v>
      </c>
      <c r="B11343" s="2" t="str">
        <f>IFERROR(__xludf.DUMMYFUNCTION("GOOGLETRANSLATE(A11343,""en"",""hi"")"),"पेड़ चांदी और सोने में चमकता है।")</f>
        <v>पेड़ चांदी और सोने में चमकता है।</v>
      </c>
    </row>
    <row r="11344">
      <c r="A11344" s="1" t="s">
        <v>11098</v>
      </c>
      <c r="B11344" s="2" t="str">
        <f>IFERROR(__xludf.DUMMYFUNCTION("GOOGLETRANSLATE(A11344,""en"",""hi"")"),"पुराने टेलीफोन बक्से के अंदर")</f>
        <v>पुराने टेलीफोन बक्से के अंदर</v>
      </c>
    </row>
    <row r="11345">
      <c r="A11345" s="1" t="s">
        <v>11099</v>
      </c>
      <c r="B11345" s="2" t="str">
        <f>IFERROR(__xludf.DUMMYFUNCTION("GOOGLETRANSLATE(A11345,""en"",""hi"")"),"पेंटिंग कलाकार द्वारा उपन्यासकार, चित्रण द्वारा रेवेन")</f>
        <v>पेंटिंग कलाकार द्वारा उपन्यासकार, चित्रण द्वारा रेवेन</v>
      </c>
    </row>
    <row r="11346">
      <c r="A11346" s="1" t="s">
        <v>11100</v>
      </c>
      <c r="B11346" s="2" t="str">
        <f>IFERROR(__xludf.DUMMYFUNCTION("GOOGLETRANSLATE(A11346,""en"",""hi"")"),"युवा महिला हाइकर पेड़ पर बैठे और विंटेज कैमरे पर जंगल की तस्वीरें ले रही हैं।")</f>
        <v>युवा महिला हाइकर पेड़ पर बैठे और विंटेज कैमरे पर जंगल की तस्वीरें ले रही हैं।</v>
      </c>
    </row>
    <row r="11347">
      <c r="A11347" s="1" t="s">
        <v>11101</v>
      </c>
      <c r="B11347" s="2" t="str">
        <f>IFERROR(__xludf.DUMMYFUNCTION("GOOGLETRANSLATE(A11347,""en"",""hi"")"),"एक टीम प्रशिक्षण सत्र के दौरान राष्ट्रीय फुटबॉल टीम के फुटबॉल खिलाड़ी ने गेंद को प्रतियोगिताओं का सामना किया।")</f>
        <v>एक टीम प्रशिक्षण सत्र के दौरान राष्ट्रीय फुटबॉल टीम के फुटबॉल खिलाड़ी ने गेंद को प्रतियोगिताओं का सामना किया।</v>
      </c>
    </row>
    <row r="11348">
      <c r="A11348" s="1" t="s">
        <v>11102</v>
      </c>
      <c r="B11348" s="2" t="str">
        <f>IFERROR(__xludf.DUMMYFUNCTION("GOOGLETRANSLATE(A11348,""en"",""hi"")"),"ट्रंबोन के लिए संरचना - मुफ्त शीट संगीत")</f>
        <v>ट्रंबोन के लिए संरचना - मुफ्त शीट संगीत</v>
      </c>
    </row>
    <row r="11349">
      <c r="A11349" s="1" t="s">
        <v>11103</v>
      </c>
      <c r="B11349" s="2" t="str">
        <f>IFERROR(__xludf.DUMMYFUNCTION("GOOGLETRANSLATE(A11349,""en"",""hi"")"),"एक पेड़ में एक नींबू")</f>
        <v>एक पेड़ में एक नींबू</v>
      </c>
    </row>
    <row r="11350">
      <c r="A11350" s="1" t="s">
        <v>11104</v>
      </c>
      <c r="B11350" s="2" t="str">
        <f>IFERROR(__xludf.DUMMYFUNCTION("GOOGLETRANSLATE(A11350,""en"",""hi"")"),"खेल छुपाएं और तलाशने के अतिरिक्त: आप उम्र में भी डाउनलोड कर सकते हैं: अतीत, वर्तमान और भविष्य के लिए मुफ्त में।")</f>
        <v>खेल छुपाएं और तलाशने के अतिरिक्त: आप उम्र में भी डाउनलोड कर सकते हैं: अतीत, वर्तमान और भविष्य के लिए मुफ्त में।</v>
      </c>
    </row>
    <row r="11351">
      <c r="A11351" s="1" t="s">
        <v>11105</v>
      </c>
      <c r="B11351" s="2" t="str">
        <f>IFERROR(__xludf.DUMMYFUNCTION("GOOGLETRANSLATE(A11351,""en"",""hi"")"),"अभिनेता महोत्सव के दौरान प्रीमियर में भाग लेते हैं।")</f>
        <v>अभिनेता महोत्सव के दौरान प्रीमियर में भाग लेते हैं।</v>
      </c>
    </row>
    <row r="11352">
      <c r="A11352" s="1" t="s">
        <v>11106</v>
      </c>
      <c r="B11352" s="2" t="str">
        <f>IFERROR(__xludf.DUMMYFUNCTION("GOOGLETRANSLATE(A11352,""en"",""hi"")"),"व्यक्ति उद्योग में मंच पर बोलता है")</f>
        <v>व्यक्ति उद्योग में मंच पर बोलता है</v>
      </c>
    </row>
    <row r="11353">
      <c r="A11353" s="1" t="s">
        <v>11107</v>
      </c>
      <c r="B11353" s="2" t="str">
        <f>IFERROR(__xludf.DUMMYFUNCTION("GOOGLETRANSLATE(A11353,""en"",""hi"")"),"पत्र के आधार पर सार आइकन का वेक्टर चित्रण")</f>
        <v>पत्र के आधार पर सार आइकन का वेक्टर चित्रण</v>
      </c>
    </row>
    <row r="11354">
      <c r="A11354" s="1" t="s">
        <v>11108</v>
      </c>
      <c r="B11354" s="2" t="str">
        <f>IFERROR(__xludf.DUMMYFUNCTION("GOOGLETRANSLATE(A11354,""en"",""hi"")"),"यातायात, सूर्यास्त के साथ एक राजमार्ग पर एक पुल पर गुजरने वाली हाई स्पीड ट्रेन")</f>
        <v>यातायात, सूर्यास्त के साथ एक राजमार्ग पर एक पुल पर गुजरने वाली हाई स्पीड ट्रेन</v>
      </c>
    </row>
    <row r="11355">
      <c r="A11355" s="1" t="s">
        <v>11109</v>
      </c>
      <c r="B11355" s="2" t="str">
        <f>IFERROR(__xludf.DUMMYFUNCTION("GOOGLETRANSLATE(A11355,""en"",""hi"")"),"एक किशोर के लिए एक थीम वाली जन्मदिन की पार्टी फेंकना थोड़ा मुश्किल लग सकता है, लेकिन जब यह नीचे आता है, तो यह बिल्कुल मुश्किल नहीं है!")</f>
        <v>एक किशोर के लिए एक थीम वाली जन्मदिन की पार्टी फेंकना थोड़ा मुश्किल लग सकता है, लेकिन जब यह नीचे आता है, तो यह बिल्कुल मुश्किल नहीं है!</v>
      </c>
    </row>
    <row r="11356">
      <c r="A11356" s="1" t="s">
        <v>11110</v>
      </c>
      <c r="B11356" s="2" t="str">
        <f>IFERROR(__xludf.DUMMYFUNCTION("GOOGLETRANSLATE(A11356,""en"",""hi"")"),"फुटबॉल खिलाड़ी एक ध्वज के साथ एक फुटबॉल गेंद पकता है और मैदान पर लात मारने के लिए तैयार है।")</f>
        <v>फुटबॉल खिलाड़ी एक ध्वज के साथ एक फुटबॉल गेंद पकता है और मैदान पर लात मारने के लिए तैयार है।</v>
      </c>
    </row>
    <row r="11357">
      <c r="A11357" s="1" t="s">
        <v>11111</v>
      </c>
      <c r="B11357" s="2" t="str">
        <f>IFERROR(__xludf.DUMMYFUNCTION("GOOGLETRANSLATE(A11357,""en"",""hi"")"),"एक अखरोट ले जाने के दौरान, एक घास के मैदान पर चल रही जैविक प्रजाति।")</f>
        <v>एक अखरोट ले जाने के दौरान, एक घास के मैदान पर चल रही जैविक प्रजाति।</v>
      </c>
    </row>
    <row r="11358">
      <c r="A11358" s="1" t="s">
        <v>11112</v>
      </c>
      <c r="B11358" s="2" t="str">
        <f>IFERROR(__xludf.DUMMYFUNCTION("GOOGLETRANSLATE(A11358,""en"",""hi"")"),"एक अद्वितीय घर के लिए उपभोक्ता उत्पाद")</f>
        <v>एक अद्वितीय घर के लिए उपभोक्ता उत्पाद</v>
      </c>
    </row>
    <row r="11359">
      <c r="A11359" s="1" t="s">
        <v>11113</v>
      </c>
      <c r="B11359" s="2" t="str">
        <f>IFERROR(__xludf.DUMMYFUNCTION("GOOGLETRANSLATE(A11359,""en"",""hi"")"),"कैसे एक गड्ढा का निर्माण करने के लिए")</f>
        <v>कैसे एक गड्ढा का निर्माण करने के लिए</v>
      </c>
    </row>
    <row r="11360">
      <c r="A11360" s="1" t="s">
        <v>2827</v>
      </c>
      <c r="B11360" s="2" t="str">
        <f>IFERROR(__xludf.DUMMYFUNCTION("GOOGLETRANSLATE(A11360,""en"",""hi"")"),"ओवरले वॉटरमार्क टिकटों के लिए दानेदार बनावट आइकन।")</f>
        <v>ओवरले वॉटरमार्क टिकटों के लिए दानेदार बनावट आइकन।</v>
      </c>
    </row>
    <row r="11361">
      <c r="A11361" s="1" t="s">
        <v>11114</v>
      </c>
      <c r="B11361" s="2" t="str">
        <f>IFERROR(__xludf.DUMMYFUNCTION("GOOGLETRANSLATE(A11361,""en"",""hi"")"),"समय पर भारी बर्फ कंबल काटने की शक्ति के बाद अधिकांश व्यवसायों से icicles लटका।")</f>
        <v>समय पर भारी बर्फ कंबल काटने की शक्ति के बाद अधिकांश व्यवसायों से icicles लटका।</v>
      </c>
    </row>
    <row r="11362">
      <c r="A11362" s="1" t="s">
        <v>11115</v>
      </c>
      <c r="B11362" s="2" t="str">
        <f>IFERROR(__xludf.DUMMYFUNCTION("GOOGLETRANSLATE(A11362,""en"",""hi"")"),"एक महिला एक मैदान में लंबी घास के माध्यम से एक घोड़े की ओर अग्रसर")</f>
        <v>एक महिला एक मैदान में लंबी घास के माध्यम से एक घोड़े की ओर अग्रसर</v>
      </c>
    </row>
    <row r="11363">
      <c r="A11363" s="1" t="s">
        <v>11116</v>
      </c>
      <c r="B11363" s="2" t="str">
        <f>IFERROR(__xludf.DUMMYFUNCTION("GOOGLETRANSLATE(A11363,""en"",""hi"")"),"एक पहाड़ पर अकेले मां और बच्चे सिल्हूट")</f>
        <v>एक पहाड़ पर अकेले मां और बच्चे सिल्हूट</v>
      </c>
    </row>
    <row r="11364">
      <c r="A11364" s="1" t="s">
        <v>11117</v>
      </c>
      <c r="B11364" s="2" t="str">
        <f>IFERROR(__xludf.DUMMYFUNCTION("GOOGLETRANSLATE(A11364,""en"",""hi"")"),"कैमरा कोरल रीफ के चमकीले रंग के शीर्ष के साथ चलता है")</f>
        <v>कैमरा कोरल रीफ के चमकीले रंग के शीर्ष के साथ चलता है</v>
      </c>
    </row>
    <row r="11365">
      <c r="A11365" s="1" t="s">
        <v>11118</v>
      </c>
      <c r="B11365" s="2" t="str">
        <f>IFERROR(__xludf.DUMMYFUNCTION("GOOGLETRANSLATE(A11365,""en"",""hi"")"),"हमने प्यार पाया: व्यक्ति अभी भी व्यक्ति के साथ मजबूत हो रहा है")</f>
        <v>हमने प्यार पाया: व्यक्ति अभी भी व्यक्ति के साथ मजबूत हो रहा है</v>
      </c>
    </row>
    <row r="11366">
      <c r="A11366" s="1" t="s">
        <v>11119</v>
      </c>
      <c r="B11366" s="2" t="str">
        <f>IFERROR(__xludf.DUMMYFUNCTION("GOOGLETRANSLATE(A11366,""en"",""hi"")"),"एथलीट प्रतिस्पर्धा करने की अनुमति हासिल करने वाला पहला एथलीट था")</f>
        <v>एथलीट प्रतिस्पर्धा करने की अनुमति हासिल करने वाला पहला एथलीट था</v>
      </c>
    </row>
    <row r="11367">
      <c r="A11367" s="1" t="s">
        <v>11120</v>
      </c>
      <c r="B11367" s="2" t="str">
        <f>IFERROR(__xludf.DUMMYFUNCTION("GOOGLETRANSLATE(A11367,""en"",""hi"")"),"मूर्ति के बैठे या दृष्टिकोण सदस्यता संगठन द्वारा महत्वपूर्ण संरचना में से एक।")</f>
        <v>मूर्ति के बैठे या दृष्टिकोण सदस्यता संगठन द्वारा महत्वपूर्ण संरचना में से एक।</v>
      </c>
    </row>
    <row r="11368">
      <c r="A11368" s="1" t="s">
        <v>11121</v>
      </c>
      <c r="B11368" s="2" t="str">
        <f>IFERROR(__xludf.DUMMYFUNCTION("GOOGLETRANSLATE(A11368,""en"",""hi"")"),"अभिनेता पहले से ही गर्मियों का परिधान पहन रहा है")</f>
        <v>अभिनेता पहले से ही गर्मियों का परिधान पहन रहा है</v>
      </c>
    </row>
    <row r="11369">
      <c r="A11369" s="1" t="s">
        <v>11122</v>
      </c>
      <c r="B11369" s="2" t="str">
        <f>IFERROR(__xludf.DUMMYFUNCTION("GOOGLETRANSLATE(A11369,""en"",""hi"")"),"अभिनेता ऑडी द्वारा प्रस्तुत फिल्म फेस्टिवल में भाग लेता है")</f>
        <v>अभिनेता ऑडी द्वारा प्रस्तुत फिल्म फेस्टिवल में भाग लेता है</v>
      </c>
    </row>
    <row r="11370">
      <c r="A11370" s="1" t="s">
        <v>11123</v>
      </c>
      <c r="B11370" s="2" t="str">
        <f>IFERROR(__xludf.DUMMYFUNCTION("GOOGLETRANSLATE(A11370,""en"",""hi"")"),"पानी पर ग्लास मंडप।")</f>
        <v>पानी पर ग्लास मंडप।</v>
      </c>
    </row>
    <row r="11371">
      <c r="A11371" s="1" t="s">
        <v>11124</v>
      </c>
      <c r="B11371" s="2" t="str">
        <f>IFERROR(__xludf.DUMMYFUNCTION("GOOGLETRANSLATE(A11371,""en"",""hi"")"),"इस पारंपरिक स्थान में तटस्थ दीवार रंग कुर्सी, पर्दे, दीपक और तकिए में गुलाबी के कई रंगों के लिए सही पृष्ठभूमि प्रदान करता है।")</f>
        <v>इस पारंपरिक स्थान में तटस्थ दीवार रंग कुर्सी, पर्दे, दीपक और तकिए में गुलाबी के कई रंगों के लिए सही पृष्ठभूमि प्रदान करता है।</v>
      </c>
    </row>
    <row r="11372">
      <c r="A11372" s="1" t="s">
        <v>11125</v>
      </c>
      <c r="B11372" s="2" t="str">
        <f>IFERROR(__xludf.DUMMYFUNCTION("GOOGLETRANSLATE(A11372,""en"",""hi"")"),"अपने नशे की लत गुणों के लिए उत्सुक आंखों के साथ, व्यक्ति नई कॉफी और तंबाकू संयंत्रों को कर लेने का फैसला करता है।")</f>
        <v>अपने नशे की लत गुणों के लिए उत्सुक आंखों के साथ, व्यक्ति नई कॉफी और तंबाकू संयंत्रों को कर लेने का फैसला करता है।</v>
      </c>
    </row>
    <row r="11373">
      <c r="A11373" s="1" t="s">
        <v>11126</v>
      </c>
      <c r="B11373" s="2" t="str">
        <f>IFERROR(__xludf.DUMMYFUNCTION("GOOGLETRANSLATE(A11373,""en"",""hi"")"),"वृक्ष - ये मुझे आश्चर्य था कि क्या वे यहां बढ़ेंगे?")</f>
        <v>वृक्ष - ये मुझे आश्चर्य था कि क्या वे यहां बढ़ेंगे?</v>
      </c>
    </row>
    <row r="11374">
      <c r="A11374" s="1" t="s">
        <v>11127</v>
      </c>
      <c r="B11374" s="2" t="str">
        <f>IFERROR(__xludf.DUMMYFUNCTION("GOOGLETRANSLATE(A11374,""en"",""hi"")"),"खरगोश प्रकृति पर रंगीन अंडे के साथ एक टोकरी में बैठता है")</f>
        <v>खरगोश प्रकृति पर रंगीन अंडे के साथ एक टोकरी में बैठता है</v>
      </c>
    </row>
    <row r="11375">
      <c r="A11375" s="1" t="s">
        <v>11128</v>
      </c>
      <c r="B11375" s="2" t="str">
        <f>IFERROR(__xludf.DUMMYFUNCTION("GOOGLETRANSLATE(A11375,""en"",""hi"")"),"एक पेड़ की शाखा से लटका एक प्यारा आलोक।")</f>
        <v>एक पेड़ की शाखा से लटका एक प्यारा आलोक।</v>
      </c>
    </row>
    <row r="11376">
      <c r="A11376" s="1" t="s">
        <v>11129</v>
      </c>
      <c r="B11376" s="2" t="str">
        <f>IFERROR(__xludf.DUMMYFUNCTION("GOOGLETRANSLATE(A11376,""en"",""hi"")"),"व्यक्ति द्वारा कॉल, पेंटिंग")</f>
        <v>व्यक्ति द्वारा कॉल, पेंटिंग</v>
      </c>
    </row>
    <row r="11377">
      <c r="A11377" s="1" t="s">
        <v>11130</v>
      </c>
      <c r="B11377" s="2" t="str">
        <f>IFERROR(__xludf.DUMMYFUNCTION("GOOGLETRANSLATE(A11377,""en"",""hi"")"),"अभिनेताओं ने स्टूडियो पर बात करते हुए देखा")</f>
        <v>अभिनेताओं ने स्टूडियो पर बात करते हुए देखा</v>
      </c>
    </row>
    <row r="11378">
      <c r="A11378" s="1" t="s">
        <v>11131</v>
      </c>
      <c r="B11378" s="2" t="str">
        <f>IFERROR(__xludf.DUMMYFUNCTION("GOOGLETRANSLATE(A11378,""en"",""hi"")"),"रेत, चित्रों में जड़ें")</f>
        <v>रेत, चित्रों में जड़ें</v>
      </c>
    </row>
    <row r="11379">
      <c r="A11379" s="1" t="s">
        <v>11132</v>
      </c>
      <c r="B11379" s="2" t="str">
        <f>IFERROR(__xludf.DUMMYFUNCTION("GOOGLETRANSLATE(A11379,""en"",""hi"")"),"टकीला के साथ एक गिलास पकड़े हुए पुरुष हाथ।")</f>
        <v>टकीला के साथ एक गिलास पकड़े हुए पुरुष हाथ।</v>
      </c>
    </row>
    <row r="11380">
      <c r="A11380" s="1" t="s">
        <v>11133</v>
      </c>
      <c r="B11380" s="2" t="str">
        <f>IFERROR(__xludf.DUMMYFUNCTION("GOOGLETRANSLATE(A11380,""en"",""hi"")"),"पर्यटक आकर्षण सालाना दर्जनों विरोध प्रदर्शन करता है।")</f>
        <v>पर्यटक आकर्षण सालाना दर्जनों विरोध प्रदर्शन करता है।</v>
      </c>
    </row>
    <row r="11381">
      <c r="A11381" s="1" t="s">
        <v>11134</v>
      </c>
      <c r="B11381" s="2" t="str">
        <f>IFERROR(__xludf.DUMMYFUNCTION("GOOGLETRANSLATE(A11381,""en"",""hi"")"),"गहने टेबल सेटिंग के ऊपर एक शाखा से लटका दिया")</f>
        <v>गहने टेबल सेटिंग के ऊपर एक शाखा से लटका दिया</v>
      </c>
    </row>
    <row r="11382">
      <c r="A11382" s="1" t="s">
        <v>11135</v>
      </c>
      <c r="B11382" s="2" t="str">
        <f>IFERROR(__xludf.DUMMYFUNCTION("GOOGLETRANSLATE(A11382,""en"",""hi"")"),"किसानों ने चाय बागान में गर्मियों की दोपहर में चाय उठायी")</f>
        <v>किसानों ने चाय बागान में गर्मियों की दोपहर में चाय उठायी</v>
      </c>
    </row>
    <row r="11383">
      <c r="A11383" s="1" t="s">
        <v>11136</v>
      </c>
      <c r="B11383" s="2" t="str">
        <f>IFERROR(__xludf.DUMMYFUNCTION("GOOGLETRANSLATE(A11383,""en"",""hi"")"),"अभिनेता का पोर्ट्रेट वह टेलीविजन कानूनी नाटक में वकील को चित्रित करता है")</f>
        <v>अभिनेता का पोर्ट्रेट वह टेलीविजन कानूनी नाटक में वकील को चित्रित करता है</v>
      </c>
    </row>
    <row r="11384">
      <c r="A11384" s="1" t="s">
        <v>11137</v>
      </c>
      <c r="B11384" s="2" t="str">
        <f>IFERROR(__xludf.DUMMYFUNCTION("GOOGLETRANSLATE(A11384,""en"",""hi"")"),"अमेरिकी फुटबॉल खिलाड़ी महोत्सव में प्रीमियर में भाग लेता है")</f>
        <v>अमेरिकी फुटबॉल खिलाड़ी महोत्सव में प्रीमियर में भाग लेता है</v>
      </c>
    </row>
    <row r="11385">
      <c r="A11385" s="1" t="s">
        <v>11138</v>
      </c>
      <c r="B11385" s="2" t="str">
        <f>IFERROR(__xludf.DUMMYFUNCTION("GOOGLETRANSLATE(A11385,""en"",""hi"")"),"एथलीट एथलीटों के एक समझौते के माध्यम से टूट जाता है")</f>
        <v>एथलीट एथलीटों के एक समझौते के माध्यम से टूट जाता है</v>
      </c>
    </row>
    <row r="11386">
      <c r="A11386" s="1" t="s">
        <v>11139</v>
      </c>
      <c r="B11386" s="2" t="str">
        <f>IFERROR(__xludf.DUMMYFUNCTION("GOOGLETRANSLATE(A11386,""en"",""hi"")"),"मैन के पास एक सिरदर्द, चित्र, कैफे में, बहुत करीबी स्टीडिकम शॉट है")</f>
        <v>मैन के पास एक सिरदर्द, चित्र, कैफे में, बहुत करीबी स्टीडिकम शॉट है</v>
      </c>
    </row>
    <row r="11387">
      <c r="A11387" s="1" t="s">
        <v>11140</v>
      </c>
      <c r="B11387" s="2" t="str">
        <f>IFERROR(__xludf.DUMMYFUNCTION("GOOGLETRANSLATE(A11387,""en"",""hi"")"),"संगीत कलाकार और कास्ट प्रेस नाइट प्रदर्शन पर पर्दे कॉल ले लो।")</f>
        <v>संगीत कलाकार और कास्ट प्रेस नाइट प्रदर्शन पर पर्दे कॉल ले लो।</v>
      </c>
    </row>
    <row r="11388">
      <c r="A11388" s="1" t="s">
        <v>11141</v>
      </c>
      <c r="B11388" s="2" t="str">
        <f>IFERROR(__xludf.DUMMYFUNCTION("GOOGLETRANSLATE(A11388,""en"",""hi"")"),"एक सर्कल में युवा मुस्कुराते हुए और कैमरे के लिए मजाकिया चेहरे बनाना")</f>
        <v>एक सर्कल में युवा मुस्कुराते हुए और कैमरे के लिए मजाकिया चेहरे बनाना</v>
      </c>
    </row>
    <row r="11389">
      <c r="A11389" s="1" t="s">
        <v>11142</v>
      </c>
      <c r="B11389" s="2" t="str">
        <f>IFERROR(__xludf.DUMMYFUNCTION("GOOGLETRANSLATE(A11389,""en"",""hi"")"),"मैक मेक अप स्टोर में व्यक्ति पर दुकानें")</f>
        <v>मैक मेक अप स्टोर में व्यक्ति पर दुकानें</v>
      </c>
    </row>
    <row r="11390">
      <c r="A11390" s="1" t="s">
        <v>11143</v>
      </c>
      <c r="B11390" s="2" t="str">
        <f>IFERROR(__xludf.DUMMYFUNCTION("GOOGLETRANSLATE(A11390,""en"",""hi"")"),"एक कैफे में ग्राहक से भुगतान लेने वाले वेट्रेस")</f>
        <v>एक कैफे में ग्राहक से भुगतान लेने वाले वेट्रेस</v>
      </c>
    </row>
    <row r="11391">
      <c r="A11391" s="1" t="s">
        <v>11144</v>
      </c>
      <c r="B11391" s="2" t="str">
        <f>IFERROR(__xludf.DUMMYFUNCTION("GOOGLETRANSLATE(A11391,""en"",""hi"")"),"एक क्षेत्र में नदी जिसे व्यक्ति के रूप में जाना जाता है")</f>
        <v>एक क्षेत्र में नदी जिसे व्यक्ति के रूप में जाना जाता है</v>
      </c>
    </row>
    <row r="11392">
      <c r="A11392" s="1" t="s">
        <v>11145</v>
      </c>
      <c r="B11392" s="2" t="str">
        <f>IFERROR(__xludf.DUMMYFUNCTION("GOOGLETRANSLATE(A11392,""en"",""hi"")"),"क्या जैविक प्रजाति हमारी छुट्टी के लिए खतरा है?")</f>
        <v>क्या जैविक प्रजाति हमारी छुट्टी के लिए खतरा है?</v>
      </c>
    </row>
    <row r="11393">
      <c r="A11393" s="1" t="s">
        <v>11146</v>
      </c>
      <c r="B11393" s="2" t="str">
        <f>IFERROR(__xludf.DUMMYFUNCTION("GOOGLETRANSLATE(A11393,""en"",""hi"")"),"जिमनास्ट और व्यक्ति संगीत के प्रीमियर में लाल कालीन में भाग लेते हैं।")</f>
        <v>जिमनास्ट और व्यक्ति संगीत के प्रीमियर में लाल कालीन में भाग लेते हैं।</v>
      </c>
    </row>
    <row r="11394">
      <c r="A11394" s="1" t="s">
        <v>11147</v>
      </c>
      <c r="B11394" s="2" t="str">
        <f>IFERROR(__xludf.DUMMYFUNCTION("GOOGLETRANSLATE(A11394,""en"",""hi"")"),"सुंदर युवा वयस्क आदमी एक पेड़ के खिलाफ एक पत्र पढ़ता है")</f>
        <v>सुंदर युवा वयस्क आदमी एक पेड़ के खिलाफ एक पत्र पढ़ता है</v>
      </c>
    </row>
    <row r="11395">
      <c r="A11395" s="1" t="s">
        <v>11148</v>
      </c>
      <c r="B11395" s="2" t="str">
        <f>IFERROR(__xludf.DUMMYFUNCTION("GOOGLETRANSLATE(A11395,""en"",""hi"")"),"इतिहास में सबसे लंबा टेनिस मैच टेनिस खिलाड़ियों के बीच खेला गया था।")</f>
        <v>इतिहास में सबसे लंबा टेनिस मैच टेनिस खिलाड़ियों के बीच खेला गया था।</v>
      </c>
    </row>
    <row r="11396">
      <c r="A11396" s="1" t="s">
        <v>11149</v>
      </c>
      <c r="B11396" s="2" t="str">
        <f>IFERROR(__xludf.DUMMYFUNCTION("GOOGLETRANSLATE(A11396,""en"",""hi"")"),"व्यक्ति के हाथ में पत्ती के साथ कार्ड")</f>
        <v>व्यक्ति के हाथ में पत्ती के साथ कार्ड</v>
      </c>
    </row>
    <row r="11397">
      <c r="A11397" s="1" t="s">
        <v>11150</v>
      </c>
      <c r="B11397" s="2" t="str">
        <f>IFERROR(__xludf.DUMMYFUNCTION("GOOGLETRANSLATE(A11397,""en"",""hi"")"),"एक सफेद शर्ट में युवा लड़के अपने हाथों को एक गहरे नीले रंग की पृष्ठभूमि पर चिपकते हैं।")</f>
        <v>एक सफेद शर्ट में युवा लड़के अपने हाथों को एक गहरे नीले रंग की पृष्ठभूमि पर चिपकते हैं।</v>
      </c>
    </row>
    <row r="11398">
      <c r="A11398" s="1" t="s">
        <v>11151</v>
      </c>
      <c r="B11398" s="2" t="str">
        <f>IFERROR(__xludf.DUMMYFUNCTION("GOOGLETRANSLATE(A11398,""en"",""hi"")"),"लेखक या उपन्यासकार का समय")</f>
        <v>लेखक या उपन्यासकार का समय</v>
      </c>
    </row>
    <row r="11399">
      <c r="A11399" s="1" t="s">
        <v>11152</v>
      </c>
      <c r="B11399" s="2" t="str">
        <f>IFERROR(__xludf.DUMMYFUNCTION("GOOGLETRANSLATE(A11399,""en"",""hi"")"),"कितना सत्य है, खासकर जब वे दोस्त बनने का नाटक करते हैं और जब वे आपके लिए कोई उपयोग नहीं करते हैं तो आपको छोड़ देते हैं।")</f>
        <v>कितना सत्य है, खासकर जब वे दोस्त बनने का नाटक करते हैं और जब वे आपके लिए कोई उपयोग नहीं करते हैं तो आपको छोड़ देते हैं।</v>
      </c>
    </row>
    <row r="11400">
      <c r="A11400" s="1" t="s">
        <v>11153</v>
      </c>
      <c r="B11400" s="2" t="str">
        <f>IFERROR(__xludf.DUMMYFUNCTION("GOOGLETRANSLATE(A11400,""en"",""hi"")"),"समय सूर्यास्त में पानी पर ढेर पर विला")</f>
        <v>समय सूर्यास्त में पानी पर ढेर पर विला</v>
      </c>
    </row>
    <row r="11401">
      <c r="A11401" s="1" t="s">
        <v>11154</v>
      </c>
      <c r="B11401" s="2" t="str">
        <f>IFERROR(__xludf.DUMMYFUNCTION("GOOGLETRANSLATE(A11401,""en"",""hi"")"),"बाइक पर लड़की के साथ ग्रीष्मकालीन फैशन की अवधारणा")</f>
        <v>बाइक पर लड़की के साथ ग्रीष्मकालीन फैशन की अवधारणा</v>
      </c>
    </row>
    <row r="11402">
      <c r="A11402" s="1" t="s">
        <v>11155</v>
      </c>
      <c r="B11402" s="2" t="str">
        <f>IFERROR(__xludf.DUMMYFUNCTION("GOOGLETRANSLATE(A11402,""en"",""hi"")"),"व्यक्ति द्वारा कला प्रिंट।")</f>
        <v>व्यक्ति द्वारा कला प्रिंट।</v>
      </c>
    </row>
    <row r="11403">
      <c r="A11403" s="1" t="s">
        <v>11156</v>
      </c>
      <c r="B11403" s="2" t="str">
        <f>IFERROR(__xludf.DUMMYFUNCTION("GOOGLETRANSLATE(A11403,""en"",""hi"")"),"विवरण: 72 वीं वर्षगांठ को चिह्नित करने वाला सैन्य परेड।")</f>
        <v>विवरण: 72 वीं वर्षगांठ को चिह्नित करने वाला सैन्य परेड।</v>
      </c>
    </row>
    <row r="11404">
      <c r="A11404" s="1" t="s">
        <v>11157</v>
      </c>
      <c r="B11404" s="2" t="str">
        <f>IFERROR(__xludf.DUMMYFUNCTION("GOOGLETRANSLATE(A11404,""en"",""hi"")"),"बिल्ली कपड़े के ढेर पर सो रही है।")</f>
        <v>बिल्ली कपड़े के ढेर पर सो रही है।</v>
      </c>
    </row>
    <row r="11405">
      <c r="A11405" s="1" t="s">
        <v>11158</v>
      </c>
      <c r="B11405" s="2" t="str">
        <f>IFERROR(__xludf.DUMMYFUNCTION("GOOGLETRANSLATE(A11405,""en"",""hi"")"),"भूख और उत्सुक ग्राहक मंगलवार को रेस्तरां में काउंटर भीड़ते हैं")</f>
        <v>भूख और उत्सुक ग्राहक मंगलवार को रेस्तरां में काउंटर भीड़ते हैं</v>
      </c>
    </row>
    <row r="11406">
      <c r="A11406" s="1" t="s">
        <v>11159</v>
      </c>
      <c r="B11406" s="2" t="str">
        <f>IFERROR(__xludf.DUMMYFUNCTION("GOOGLETRANSLATE(A11406,""en"",""hi"")"),"हिप हॉप कलाकार दिन होटल में भाग लेता है।")</f>
        <v>हिप हॉप कलाकार दिन होटल में भाग लेता है।</v>
      </c>
    </row>
    <row r="11407">
      <c r="A11407" s="1" t="s">
        <v>11160</v>
      </c>
      <c r="B11407" s="2" t="str">
        <f>IFERROR(__xludf.DUMMYFUNCTION("GOOGLETRANSLATE(A11407,""en"",""hi"")"),"जंगल में माउंटेन बाइकिंग")</f>
        <v>जंगल में माउंटेन बाइकिंग</v>
      </c>
    </row>
    <row r="11408">
      <c r="A11408" s="1" t="s">
        <v>11161</v>
      </c>
      <c r="B11408" s="2" t="str">
        <f>IFERROR(__xludf.DUMMYFUNCTION("GOOGLETRANSLATE(A11408,""en"",""hi"")"),"मंदिर में प्रार्थना करने वाली युवती")</f>
        <v>मंदिर में प्रार्थना करने वाली युवती</v>
      </c>
    </row>
    <row r="11409">
      <c r="A11409" s="1" t="s">
        <v>11162</v>
      </c>
      <c r="B11409" s="2" t="str">
        <f>IFERROR(__xludf.DUMMYFUNCTION("GOOGLETRANSLATE(A11409,""en"",""hi"")"),"एक सुरंग में गाड़ी चलाने वाली कारें")</f>
        <v>एक सुरंग में गाड़ी चलाने वाली कारें</v>
      </c>
    </row>
    <row r="11410">
      <c r="A11410" s="1" t="s">
        <v>11163</v>
      </c>
      <c r="B11410" s="2" t="str">
        <f>IFERROR(__xludf.DUMMYFUNCTION("GOOGLETRANSLATE(A11410,""en"",""hi"")"),"विज्ञान कथा टीवी कार्यक्रम के मुद्दे के कवर के लिए इलस्ट्रेटर द्वारा चित्रकारी")</f>
        <v>विज्ञान कथा टीवी कार्यक्रम के मुद्दे के कवर के लिए इलस्ट्रेटर द्वारा चित्रकारी</v>
      </c>
    </row>
    <row r="11411">
      <c r="A11411" s="1" t="s">
        <v>11164</v>
      </c>
      <c r="B11411" s="2" t="str">
        <f>IFERROR(__xludf.DUMMYFUNCTION("GOOGLETRANSLATE(A11411,""en"",""hi"")"),"अपने चोंच में एक पकड़े मछली पकड़े हुए पक्षी")</f>
        <v>अपने चोंच में एक पकड़े मछली पकड़े हुए पक्षी</v>
      </c>
    </row>
    <row r="11412">
      <c r="A11412" s="1" t="s">
        <v>11165</v>
      </c>
      <c r="B11412" s="2" t="str">
        <f>IFERROR(__xludf.DUMMYFUNCTION("GOOGLETRANSLATE(A11412,""en"",""hi"")"),"एक कुशन कवर पर कढ़ाई पैटर्न")</f>
        <v>एक कुशन कवर पर कढ़ाई पैटर्न</v>
      </c>
    </row>
    <row r="11413">
      <c r="A11413" s="1" t="s">
        <v>1731</v>
      </c>
      <c r="B11413" s="2" t="str">
        <f>IFERROR(__xludf.DUMMYFUNCTION("GOOGLETRANSLATE(A11413,""en"",""hi"")"),"डिजिटल कला # के लिए चुनी गई है")</f>
        <v>डिजिटल कला # के लिए चुनी गई है</v>
      </c>
    </row>
    <row r="11414">
      <c r="A11414" s="1" t="s">
        <v>11166</v>
      </c>
      <c r="B11414" s="2" t="str">
        <f>IFERROR(__xludf.DUMMYFUNCTION("GOOGLETRANSLATE(A11414,""en"",""hi"")"),"पुरस्कार के दौरान अभिनेता व्यक्ति को सम्मानित करते हैं।")</f>
        <v>पुरस्कार के दौरान अभिनेता व्यक्ति को सम्मानित करते हैं।</v>
      </c>
    </row>
    <row r="11415">
      <c r="A11415" s="1" t="s">
        <v>11167</v>
      </c>
      <c r="B11415" s="2" t="str">
        <f>IFERROR(__xludf.DUMMYFUNCTION("GOOGLETRANSLATE(A11415,""en"",""hi"")"),"लाल बिल्ली सूर्यास्त में सड़क पर प्रोफ़ाइल में बैठी हुई")</f>
        <v>लाल बिल्ली सूर्यास्त में सड़क पर प्रोफ़ाइल में बैठी हुई</v>
      </c>
    </row>
    <row r="11416">
      <c r="A11416" s="1" t="s">
        <v>11168</v>
      </c>
      <c r="B11416" s="2" t="str">
        <f>IFERROR(__xludf.DUMMYFUNCTION("GOOGLETRANSLATE(A11416,""en"",""hi"")"),"पर्यटक आकर्षण के चावल के छत")</f>
        <v>पर्यटक आकर्षण के चावल के छत</v>
      </c>
    </row>
    <row r="11417">
      <c r="A11417" s="1" t="s">
        <v>11169</v>
      </c>
      <c r="B11417" s="2" t="str">
        <f>IFERROR(__xludf.DUMMYFUNCTION("GOOGLETRANSLATE(A11417,""en"",""hi"")"),"पड़ोस के अंदर देखा गया iPhone का एक दृश्य।")</f>
        <v>पड़ोस के अंदर देखा गया iPhone का एक दृश्य।</v>
      </c>
    </row>
    <row r="11418">
      <c r="A11418" s="1" t="s">
        <v>11170</v>
      </c>
      <c r="B11418" s="2" t="str">
        <f>IFERROR(__xludf.DUMMYFUNCTION("GOOGLETRANSLATE(A11418,""en"",""hi"")"),"दुनिया का सबसे बड़ा गगनचुंबी इमारतें")</f>
        <v>दुनिया का सबसे बड़ा गगनचुंबी इमारतें</v>
      </c>
    </row>
    <row r="11419">
      <c r="A11419" s="1" t="s">
        <v>356</v>
      </c>
      <c r="B11419" s="2" t="str">
        <f>IFERROR(__xludf.DUMMYFUNCTION("GOOGLETRANSLATE(A11419,""en"",""hi"")"),"अभिनेता प्रीमियर पर आता है।")</f>
        <v>अभिनेता प्रीमियर पर आता है।</v>
      </c>
    </row>
    <row r="11420">
      <c r="A11420" s="1" t="s">
        <v>11171</v>
      </c>
      <c r="B11420" s="2" t="str">
        <f>IFERROR(__xludf.DUMMYFUNCTION("GOOGLETRANSLATE(A11420,""en"",""hi"")"),"इस सर्दियों को मम्मी द्वारा पहनें")</f>
        <v>इस सर्दियों को मम्मी द्वारा पहनें</v>
      </c>
    </row>
    <row r="11421">
      <c r="A11421" s="1" t="s">
        <v>11172</v>
      </c>
      <c r="B11421" s="2" t="str">
        <f>IFERROR(__xludf.DUMMYFUNCTION("GOOGLETRANSLATE(A11421,""en"",""hi"")"),"जब हम मानव शरीर पर अपना हाथ रखते हैं तो हम स्वर्ग को छूते हैं।")</f>
        <v>जब हम मानव शरीर पर अपना हाथ रखते हैं तो हम स्वर्ग को छूते हैं।</v>
      </c>
    </row>
    <row r="11422">
      <c r="A11422" s="1" t="s">
        <v>11173</v>
      </c>
      <c r="B11422" s="2" t="str">
        <f>IFERROR(__xludf.DUMMYFUNCTION("GOOGLETRANSLATE(A11422,""en"",""hi"")"),"युवा आदमी सिल्हूट पहाड़ों में बादलों पर एक उच्च चट्टान पर सूर्योदय देख रहा है")</f>
        <v>युवा आदमी सिल्हूट पहाड़ों में बादलों पर एक उच्च चट्टान पर सूर्योदय देख रहा है</v>
      </c>
    </row>
    <row r="11423">
      <c r="A11423" s="1" t="s">
        <v>11174</v>
      </c>
      <c r="B11423" s="2" t="str">
        <f>IFERROR(__xludf.DUMMYFUNCTION("GOOGLETRANSLATE(A11423,""en"",""hi"")"),"सफेद पृष्ठभूमि, वेक्टर चित्रण के खिलाफ हथियारों के कोट की गणराज्य।")</f>
        <v>सफेद पृष्ठभूमि, वेक्टर चित्रण के खिलाफ हथियारों के कोट की गणराज्य।</v>
      </c>
    </row>
    <row r="11424">
      <c r="A11424" s="1" t="s">
        <v>11175</v>
      </c>
      <c r="B11424" s="2" t="str">
        <f>IFERROR(__xludf.DUMMYFUNCTION("GOOGLETRANSLATE(A11424,""en"",""hi"")"),"छवि में हो सकता है: व्यक्ति, मंच पर, एक संगीत वाद्ययंत्र बजाना और खड़ा होना")</f>
        <v>छवि में हो सकता है: व्यक्ति, मंच पर, एक संगीत वाद्ययंत्र बजाना और खड़ा होना</v>
      </c>
    </row>
    <row r="11425">
      <c r="A11425" s="1" t="s">
        <v>11176</v>
      </c>
      <c r="B11425" s="2" t="str">
        <f>IFERROR(__xludf.DUMMYFUNCTION("GOOGLETRANSLATE(A11425,""en"",""hi"")"),"कल्पना कीजिए कि लड़के को अपने पैकेज को दरवाजे से छोड़ने के लिए कहें, भले ही आप शहर भर में आधे रास्ते पर हों!")</f>
        <v>कल्पना कीजिए कि लड़के को अपने पैकेज को दरवाजे से छोड़ने के लिए कहें, भले ही आप शहर भर में आधे रास्ते पर हों!</v>
      </c>
    </row>
    <row r="11426">
      <c r="A11426" s="1" t="s">
        <v>11177</v>
      </c>
      <c r="B11426" s="2" t="str">
        <f>IFERROR(__xludf.DUMMYFUNCTION("GOOGLETRANSLATE(A11426,""en"",""hi"")"),"एक अपार्टमेंट इमारत आवासीय घर के लिए विशिष्ट प्रवेश द्वार")</f>
        <v>एक अपार्टमेंट इमारत आवासीय घर के लिए विशिष्ट प्रवेश द्वार</v>
      </c>
    </row>
    <row r="11427">
      <c r="A11427" s="1" t="s">
        <v>11178</v>
      </c>
      <c r="B11427" s="2" t="str">
        <f>IFERROR(__xludf.DUMMYFUNCTION("GOOGLETRANSLATE(A11427,""en"",""hi"")"),"एक प्रशिक्षण सत्र के दौरान कार्रवाई में प्रबंधक।")</f>
        <v>एक प्रशिक्षण सत्र के दौरान कार्रवाई में प्रबंधक।</v>
      </c>
    </row>
    <row r="11428">
      <c r="A11428" s="1" t="s">
        <v>11179</v>
      </c>
      <c r="B11428" s="2" t="str">
        <f>IFERROR(__xludf.DUMMYFUNCTION("GOOGLETRANSLATE(A11428,""en"",""hi"")"),"दुनिया भर में अविश्वसनीय घर")</f>
        <v>दुनिया भर में अविश्वसनीय घर</v>
      </c>
    </row>
    <row r="11429">
      <c r="A11429" s="1" t="s">
        <v>11180</v>
      </c>
      <c r="B11429" s="2" t="str">
        <f>IFERROR(__xludf.DUMMYFUNCTION("GOOGLETRANSLATE(A11429,""en"",""hi"")"),"एक धूल वाली सड़क पर जैविक प्रजाति")</f>
        <v>एक धूल वाली सड़क पर जैविक प्रजाति</v>
      </c>
    </row>
    <row r="11430">
      <c r="A11430" s="1" t="s">
        <v>11181</v>
      </c>
      <c r="B11430" s="2" t="str">
        <f>IFERROR(__xludf.DUMMYFUNCTION("GOOGLETRANSLATE(A11430,""en"",""hi"")"),"सुरक्षा बलों के बाद संघर्ष के दौरान एक विरोधक को रोक दिया")</f>
        <v>सुरक्षा बलों के बाद संघर्ष के दौरान एक विरोधक को रोक दिया</v>
      </c>
    </row>
    <row r="11431">
      <c r="A11431" s="1" t="s">
        <v>11182</v>
      </c>
      <c r="B11431" s="2" t="str">
        <f>IFERROR(__xludf.DUMMYFUNCTION("GOOGLETRANSLATE(A11431,""en"",""hi"")"),"शहर के माध्यम से सड़क के नीचे।")</f>
        <v>शहर के माध्यम से सड़क के नीचे।</v>
      </c>
    </row>
    <row r="11432">
      <c r="A11432" s="1" t="s">
        <v>11183</v>
      </c>
      <c r="B11432" s="2" t="str">
        <f>IFERROR(__xludf.DUMMYFUNCTION("GOOGLETRANSLATE(A11432,""en"",""hi"")"),"हार्ड रॉक कलाकार का व्यक्ति प्रदर्शन करता है")</f>
        <v>हार्ड रॉक कलाकार का व्यक्ति प्रदर्शन करता है</v>
      </c>
    </row>
    <row r="11433">
      <c r="A11433" s="1" t="s">
        <v>11184</v>
      </c>
      <c r="B11433" s="2" t="str">
        <f>IFERROR(__xludf.DUMMYFUNCTION("GOOGLETRANSLATE(A11433,""en"",""hi"")"),"सूरज समुद्र तट पर भारी पड़ता है।")</f>
        <v>सूरज समुद्र तट पर भारी पड़ता है।</v>
      </c>
    </row>
    <row r="11434">
      <c r="A11434" s="1" t="s">
        <v>11185</v>
      </c>
      <c r="B11434" s="2" t="str">
        <f>IFERROR(__xludf.DUMMYFUNCTION("GOOGLETRANSLATE(A11434,""en"",""hi"")"),"उसके सिर पर फूलों के साथ एक पारंपरिक कढ़ाई शर्ट में लड़की")</f>
        <v>उसके सिर पर फूलों के साथ एक पारंपरिक कढ़ाई शर्ट में लड़की</v>
      </c>
    </row>
    <row r="11435">
      <c r="A11435" s="1" t="s">
        <v>11186</v>
      </c>
      <c r="B11435" s="2" t="str">
        <f>IFERROR(__xludf.DUMMYFUNCTION("GOOGLETRANSLATE(A11435,""en"",""hi"")"),"एक सफेद कोट में प्यारा लड़की, बरामदे पर बैठे और स्ट्रॉबेरी खाने")</f>
        <v>एक सफेद कोट में प्यारा लड़की, बरामदे पर बैठे और स्ट्रॉबेरी खाने</v>
      </c>
    </row>
    <row r="11436">
      <c r="A11436" s="1" t="s">
        <v>11187</v>
      </c>
      <c r="B11436" s="2" t="str">
        <f>IFERROR(__xludf.DUMMYFUNCTION("GOOGLETRANSLATE(A11436,""en"",""hi"")"),"अभिनेता प्रेस कॉन्फ्रेंस में भाग लेते हैं।")</f>
        <v>अभिनेता प्रेस कॉन्फ्रेंस में भाग लेते हैं।</v>
      </c>
    </row>
    <row r="11437">
      <c r="A11437" s="1" t="s">
        <v>11188</v>
      </c>
      <c r="B11437" s="2" t="str">
        <f>IFERROR(__xludf.DUMMYFUNCTION("GOOGLETRANSLATE(A11437,""en"",""hi"")"),"डॉलर में मुद्रा कितनी है?")</f>
        <v>डॉलर में मुद्रा कितनी है?</v>
      </c>
    </row>
    <row r="11438">
      <c r="A11438" s="1" t="s">
        <v>11189</v>
      </c>
      <c r="B11438" s="2" t="str">
        <f>IFERROR(__xludf.DUMMYFUNCTION("GOOGLETRANSLATE(A11438,""en"",""hi"")"),"केतली उबाल के लिए आ रही है")</f>
        <v>केतली उबाल के लिए आ रही है</v>
      </c>
    </row>
    <row r="11439">
      <c r="A11439" s="1" t="s">
        <v>11190</v>
      </c>
      <c r="B11439" s="2" t="str">
        <f>IFERROR(__xludf.DUMMYFUNCTION("GOOGLETRANSLATE(A11439,""en"",""hi"")"),"गुलाबी धनुष के साथ डॉलर की बोरी, वेक्टर चित्रण: वेक्टर कला")</f>
        <v>गुलाबी धनुष के साथ डॉलर की बोरी, वेक्टर चित्रण: वेक्टर कला</v>
      </c>
    </row>
    <row r="11440">
      <c r="A11440" s="1" t="s">
        <v>11191</v>
      </c>
      <c r="B11440" s="2" t="str">
        <f>IFERROR(__xludf.DUMMYFUNCTION("GOOGLETRANSLATE(A11440,""en"",""hi"")"),"युवा लड़की उदास लग रही है और उसकी समस्याओं को एक परित्यक्त भवन में पी रही है")</f>
        <v>युवा लड़की उदास लग रही है और उसकी समस्याओं को एक परित्यक्त भवन में पी रही है</v>
      </c>
    </row>
    <row r="11441">
      <c r="A11441" s="1" t="s">
        <v>11192</v>
      </c>
      <c r="B11441" s="2" t="str">
        <f>IFERROR(__xludf.DUMMYFUNCTION("GOOGLETRANSLATE(A11441,""en"",""hi"")"),"क्लिपिंग पथ के साथ एक सफेद पृष्ठभूमि पर एक चमकदार चमकदार क्रोम हल्के भूरे रंग के रंग और क्लासिक फ़ॉन्ट के साथ एक 3 डी चित्रण में धातु रजत शैली संख्या।")</f>
        <v>क्लिपिंग पथ के साथ एक सफेद पृष्ठभूमि पर एक चमकदार चमकदार क्रोम हल्के भूरे रंग के रंग और क्लासिक फ़ॉन्ट के साथ एक 3 डी चित्रण में धातु रजत शैली संख्या।</v>
      </c>
    </row>
    <row r="11442">
      <c r="A11442" s="1" t="s">
        <v>11193</v>
      </c>
      <c r="B11442" s="2" t="str">
        <f>IFERROR(__xludf.DUMMYFUNCTION("GOOGLETRANSLATE(A11442,""en"",""hi"")"),"विंटेज वेडिंग कार्ड या अमूर्त फीता निर्बाध पृष्ठभूमि और यथार्थवादी लकड़ी के बनावट पर सीमाओं के साथ निमंत्रण")</f>
        <v>विंटेज वेडिंग कार्ड या अमूर्त फीता निर्बाध पृष्ठभूमि और यथार्थवादी लकड़ी के बनावट पर सीमाओं के साथ निमंत्रण</v>
      </c>
    </row>
    <row r="11443">
      <c r="A11443" s="1" t="s">
        <v>11194</v>
      </c>
      <c r="B11443" s="2" t="str">
        <f>IFERROR(__xludf.DUMMYFUNCTION("GOOGLETRANSLATE(A11443,""en"",""hi"")"),"एक रेस्तरां में एक स्वस्थ भोजन साझा करने वाली युवा महिलाएं")</f>
        <v>एक रेस्तरां में एक स्वस्थ भोजन साझा करने वाली युवा महिलाएं</v>
      </c>
    </row>
    <row r="11444">
      <c r="A11444" s="1" t="s">
        <v>11195</v>
      </c>
      <c r="B11444" s="2" t="str">
        <f>IFERROR(__xludf.DUMMYFUNCTION("GOOGLETRANSLATE(A11444,""en"",""hi"")"),"एक सफेद पृष्ठभूमि वेक्टर पर अलग पशु")</f>
        <v>एक सफेद पृष्ठभूमि वेक्टर पर अलग पशु</v>
      </c>
    </row>
    <row r="11445">
      <c r="A11445" s="1" t="s">
        <v>11196</v>
      </c>
      <c r="B11445" s="2" t="str">
        <f>IFERROR(__xludf.DUMMYFUNCTION("GOOGLETRANSLATE(A11445,""en"",""hi"")"),"व्यक्ति और सबसे अच्छा आदमी चर्च द्वारा एक औपचारिक तस्वीर के लिए अलग है")</f>
        <v>व्यक्ति और सबसे अच्छा आदमी चर्च द्वारा एक औपचारिक तस्वीर के लिए अलग है</v>
      </c>
    </row>
    <row r="11446">
      <c r="A11446" s="1" t="s">
        <v>11197</v>
      </c>
      <c r="B11446" s="2" t="str">
        <f>IFERROR(__xludf.DUMMYFUNCTION("GOOGLETRANSLATE(A11446,""en"",""hi"")"),"बीच में बाहर और रसदार पर खस्ता।")</f>
        <v>बीच में बाहर और रसदार पर खस्ता।</v>
      </c>
    </row>
    <row r="11447">
      <c r="A11447" s="1" t="s">
        <v>11198</v>
      </c>
      <c r="B11447" s="2" t="str">
        <f>IFERROR(__xludf.DUMMYFUNCTION("GOOGLETRANSLATE(A11447,""en"",""hi"")"),"एक लकड़ी की मेज पर एक गिलास फूलदान में छोटे गुलाबी गुलाब का गुच्छा")</f>
        <v>एक लकड़ी की मेज पर एक गिलास फूलदान में छोटे गुलाबी गुलाब का गुच्छा</v>
      </c>
    </row>
    <row r="11448">
      <c r="A11448" s="1" t="s">
        <v>11199</v>
      </c>
      <c r="B11448" s="2" t="str">
        <f>IFERROR(__xludf.DUMMYFUNCTION("GOOGLETRANSLATE(A11448,""en"",""hi"")"),"# खेल के दौरान बास्केटबॉल टीम के खिलाफ रिबाउंड की तलाश करता है।")</f>
        <v># खेल के दौरान बास्केटबॉल टीम के खिलाफ रिबाउंड की तलाश करता है।</v>
      </c>
    </row>
    <row r="11449">
      <c r="A11449" s="1" t="s">
        <v>11200</v>
      </c>
      <c r="B11449" s="2" t="str">
        <f>IFERROR(__xludf.DUMMYFUNCTION("GOOGLETRANSLATE(A11449,""en"",""hi"")"),"खेल टीम के खिलाफ एक खेल के दौरान जयकार के प्रशंसकों।")</f>
        <v>खेल टीम के खिलाफ एक खेल के दौरान जयकार के प्रशंसकों।</v>
      </c>
    </row>
    <row r="11450">
      <c r="A11450" s="1" t="s">
        <v>11201</v>
      </c>
      <c r="B11450" s="2" t="str">
        <f>IFERROR(__xludf.DUMMYFUNCTION("GOOGLETRANSLATE(A11450,""en"",""hi"")"),"सड़कों पर मनोरंजन")</f>
        <v>सड़कों पर मनोरंजन</v>
      </c>
    </row>
    <row r="11451">
      <c r="A11451" s="1" t="s">
        <v>11202</v>
      </c>
      <c r="B11451" s="2" t="str">
        <f>IFERROR(__xludf.DUMMYFUNCTION("GOOGLETRANSLATE(A11451,""en"",""hi"")"),"सुरम्य गांव परिदृश्य में स्थापित है, जो छोटे नहरों से सिंचित है")</f>
        <v>सुरम्य गांव परिदृश्य में स्थापित है, जो छोटे नहरों से सिंचित है</v>
      </c>
    </row>
    <row r="11452">
      <c r="A11452" s="1" t="s">
        <v>11203</v>
      </c>
      <c r="B11452" s="2" t="str">
        <f>IFERROR(__xludf.DUMMYFUNCTION("GOOGLETRANSLATE(A11452,""en"",""hi"")"),"पेड़ में क्या है?")</f>
        <v>पेड़ में क्या है?</v>
      </c>
    </row>
    <row r="11453">
      <c r="A11453" s="1" t="s">
        <v>11204</v>
      </c>
      <c r="B11453" s="2" t="str">
        <f>IFERROR(__xludf.DUMMYFUNCTION("GOOGLETRANSLATE(A11453,""en"",""hi"")"),"एक महिला ने कृषि क्षेत्र वेक्टर फ्लैट डिजाइन चित्रण की पृष्ठभूमि पर एक ट्रैक्टर चलाया।")</f>
        <v>एक महिला ने कृषि क्षेत्र वेक्टर फ्लैट डिजाइन चित्रण की पृष्ठभूमि पर एक ट्रैक्टर चलाया।</v>
      </c>
    </row>
    <row r="11454">
      <c r="A11454" s="1" t="s">
        <v>11205</v>
      </c>
      <c r="B11454" s="2" t="str">
        <f>IFERROR(__xludf.DUMMYFUNCTION("GOOGLETRANSLATE(A11454,""en"",""hi"")"),"पानी की शक्ति कभी नहीं सोती है")</f>
        <v>पानी की शक्ति कभी नहीं सोती है</v>
      </c>
    </row>
    <row r="11455">
      <c r="A11455" s="1" t="s">
        <v>11206</v>
      </c>
      <c r="B11455" s="2" t="str">
        <f>IFERROR(__xludf.DUMMYFUNCTION("GOOGLETRANSLATE(A11455,""en"",""hi"")"),"जैविक प्रजाति, एक क्षेत्र में फ़ीड")</f>
        <v>जैविक प्रजाति, एक क्षेत्र में फ़ीड</v>
      </c>
    </row>
    <row r="11456">
      <c r="A11456" s="1" t="s">
        <v>11207</v>
      </c>
      <c r="B11456" s="2" t="str">
        <f>IFERROR(__xludf.DUMMYFUNCTION("GOOGLETRANSLATE(A11456,""en"",""hi"")"),"पुरस्कार पर फिल्म crewmember ©")</f>
        <v>पुरस्कार पर फिल्म crewmember ©</v>
      </c>
    </row>
    <row r="11457">
      <c r="A11457" s="1" t="s">
        <v>11208</v>
      </c>
      <c r="B11457" s="2" t="str">
        <f>IFERROR(__xludf.DUMMYFUNCTION("GOOGLETRANSLATE(A11457,""en"",""hi"")"),"एक अंटार्कटिक द्वीप का तट")</f>
        <v>एक अंटार्कटिक द्वीप का तट</v>
      </c>
    </row>
    <row r="11458">
      <c r="A11458" s="1" t="s">
        <v>11209</v>
      </c>
      <c r="B11458" s="2" t="str">
        <f>IFERROR(__xludf.DUMMYFUNCTION("GOOGLETRANSLATE(A11458,""en"",""hi"")"),"एक सफेद पृष्ठभूमि पर एक स्नोमैन का वेक्टर चित्रण")</f>
        <v>एक सफेद पृष्ठभूमि पर एक स्नोमैन का वेक्टर चित्रण</v>
      </c>
    </row>
    <row r="11459">
      <c r="A11459" s="1" t="s">
        <v>11210</v>
      </c>
      <c r="B11459" s="2" t="str">
        <f>IFERROR(__xludf.DUMMYFUNCTION("GOOGLETRANSLATE(A11459,""en"",""hi"")"),"क्लब में बिलियर्ड्स खेलने वाले युवा लोग")</f>
        <v>क्लब में बिलियर्ड्स खेलने वाले युवा लोग</v>
      </c>
    </row>
    <row r="11460">
      <c r="A11460" s="1" t="s">
        <v>11211</v>
      </c>
      <c r="B11460" s="2" t="str">
        <f>IFERROR(__xludf.DUMMYFUNCTION("GOOGLETRANSLATE(A11460,""en"",""hi"")"),"बच्चे का चेहरा बंद हो गया")</f>
        <v>बच्चे का चेहरा बंद हो गया</v>
      </c>
    </row>
    <row r="11461">
      <c r="A11461" s="1" t="s">
        <v>11212</v>
      </c>
      <c r="B11461" s="2" t="str">
        <f>IFERROR(__xludf.DUMMYFUNCTION("GOOGLETRANSLATE(A11461,""en"",""hi"")"),"एक बारह-नुकीले सितारा के साथ, ज्यामितीय पैटर्न की बहु रंग पृष्ठभूमि।")</f>
        <v>एक बारह-नुकीले सितारा के साथ, ज्यामितीय पैटर्न की बहु रंग पृष्ठभूमि।</v>
      </c>
    </row>
    <row r="11462">
      <c r="A11462" s="1" t="s">
        <v>11213</v>
      </c>
      <c r="B11462" s="2" t="str">
        <f>IFERROR(__xludf.DUMMYFUNCTION("GOOGLETRANSLATE(A11462,""en"",""hi"")"),"एक बाजार में बिक्री के लिए मोती और चूड़ियों")</f>
        <v>एक बाजार में बिक्री के लिए मोती और चूड़ियों</v>
      </c>
    </row>
    <row r="11463">
      <c r="A11463" s="1" t="s">
        <v>11214</v>
      </c>
      <c r="B11463" s="2" t="str">
        <f>IFERROR(__xludf.DUMMYFUNCTION("GOOGLETRANSLATE(A11463,""en"",""hi"")"),"कॉपी स्पेस के साथ एक नीली विंटेज शर्बी ठाठ पृष्ठभूमि पर नारंगी गुलाब का गुलदस्ता")</f>
        <v>कॉपी स्पेस के साथ एक नीली विंटेज शर्बी ठाठ पृष्ठभूमि पर नारंगी गुलाब का गुलदस्ता</v>
      </c>
    </row>
    <row r="11464">
      <c r="A11464" s="1" t="s">
        <v>11215</v>
      </c>
      <c r="B11464" s="2" t="str">
        <f>IFERROR(__xludf.DUMMYFUNCTION("GOOGLETRANSLATE(A11464,""en"",""hi"")"),"बास्केटबॉल खिलाड़ी और बास्केटबॉल प्वाइंट गार्ड मीडिया दिवस के दौरान एक चित्र के लिए मुद्रा।")</f>
        <v>बास्केटबॉल खिलाड़ी और बास्केटबॉल प्वाइंट गार्ड मीडिया दिवस के दौरान एक चित्र के लिए मुद्रा।</v>
      </c>
    </row>
    <row r="11465">
      <c r="A11465" s="1" t="s">
        <v>11216</v>
      </c>
      <c r="B11465" s="2" t="str">
        <f>IFERROR(__xludf.DUMMYFUNCTION("GOOGLETRANSLATE(A11465,""en"",""hi"")"),"जंगली में पशु, एक प्रोफ़ाइल")</f>
        <v>जंगली में पशु, एक प्रोफ़ाइल</v>
      </c>
    </row>
    <row r="11466">
      <c r="A11466" s="1" t="s">
        <v>11217</v>
      </c>
      <c r="B11466" s="2" t="str">
        <f>IFERROR(__xludf.DUMMYFUNCTION("GOOGLETRANSLATE(A11466,""en"",""hi"")"),"आंतरिक शहर के निवासियों से न सिर्फ रात के जीवन को प्यार करने की उम्मीद है लेकिन इसे बनाएँ।")</f>
        <v>आंतरिक शहर के निवासियों से न सिर्फ रात के जीवन को प्यार करने की उम्मीद है लेकिन इसे बनाएँ।</v>
      </c>
    </row>
    <row r="11467">
      <c r="A11467" s="1" t="s">
        <v>11218</v>
      </c>
      <c r="B11467" s="2" t="str">
        <f>IFERROR(__xludf.DUMMYFUNCTION("GOOGLETRANSLATE(A11467,""en"",""hi"")"),"एक हंसमुख तकिया के साथ ब्राइटन हाउस जिसमें उनके सभी प्रियजनों के नाम हैं।")</f>
        <v>एक हंसमुख तकिया के साथ ब्राइटन हाउस जिसमें उनके सभी प्रियजनों के नाम हैं।</v>
      </c>
    </row>
    <row r="11468">
      <c r="A11468" s="1" t="s">
        <v>11219</v>
      </c>
      <c r="B11468" s="2" t="str">
        <f>IFERROR(__xludf.DUMMYFUNCTION("GOOGLETRANSLATE(A11468,""en"",""hi"")"),"एक युवा महिला के # कांस्य मूर्तिकला पर उसका पर्स है और ट्रेन की प्रतीक्षा कर रहा है।")</f>
        <v>एक युवा महिला के # कांस्य मूर्तिकला पर उसका पर्स है और ट्रेन की प्रतीक्षा कर रहा है।</v>
      </c>
    </row>
    <row r="11469">
      <c r="A11469" s="1" t="s">
        <v>11220</v>
      </c>
      <c r="B11469" s="2" t="str">
        <f>IFERROR(__xludf.DUMMYFUNCTION("GOOGLETRANSLATE(A11469,""en"",""hi"")"),"निर्माण के तहत एक नई इमारत का फ्रेम")</f>
        <v>निर्माण के तहत एक नई इमारत का फ्रेम</v>
      </c>
    </row>
    <row r="11470">
      <c r="A11470" s="1" t="s">
        <v>11221</v>
      </c>
      <c r="B11470" s="2" t="str">
        <f>IFERROR(__xludf.DUMMYFUNCTION("GOOGLETRANSLATE(A11470,""en"",""hi"")"),"हार्ड रॉक कलाकार मंच पर प्रदर्शन करते हैं")</f>
        <v>हार्ड रॉक कलाकार मंच पर प्रदर्शन करते हैं</v>
      </c>
    </row>
    <row r="11471">
      <c r="A11471" s="1" t="s">
        <v>11222</v>
      </c>
      <c r="B11471" s="2" t="str">
        <f>IFERROR(__xludf.DUMMYFUNCTION("GOOGLETRANSLATE(A11471,""en"",""hi"")"),"एक बच्चा अपनी जीभ से चिपक जाता है, अपने आंखों पर अटकने वाले चश्मे के साथ बाहर खेलता है")</f>
        <v>एक बच्चा अपनी जीभ से चिपक जाता है, अपने आंखों पर अटकने वाले चश्मे के साथ बाहर खेलता है</v>
      </c>
    </row>
    <row r="11472">
      <c r="A11472" s="1" t="s">
        <v>7</v>
      </c>
      <c r="B11472" s="2" t="str">
        <f>IFERROR(__xludf.DUMMYFUNCTION("GOOGLETRANSLATE(A11472,""en"",""hi"")"),"पारंपरिक सजावटी पुष्प Paisley Bandanna।")</f>
        <v>पारंपरिक सजावटी पुष्प Paisley Bandanna।</v>
      </c>
    </row>
    <row r="11473">
      <c r="A11473" s="1" t="s">
        <v>11223</v>
      </c>
      <c r="B11473" s="2" t="str">
        <f>IFERROR(__xludf.DUMMYFUNCTION("GOOGLETRANSLATE(A11473,""en"",""hi"")"),"शो के शुरुआती दिन में आपको देखे जाने वाले कई कस्टम ट्रकों में से एक!")</f>
        <v>शो के शुरुआती दिन में आपको देखे जाने वाले कई कस्टम ट्रकों में से एक!</v>
      </c>
    </row>
    <row r="11474">
      <c r="A11474" s="1" t="s">
        <v>11224</v>
      </c>
      <c r="B11474" s="2" t="str">
        <f>IFERROR(__xludf.DUMMYFUNCTION("GOOGLETRANSLATE(A11474,""en"",""hi"")"),"गायों की गर्मी सुबह में घास पर गाय")</f>
        <v>गायों की गर्मी सुबह में घास पर गाय</v>
      </c>
    </row>
    <row r="11475">
      <c r="A11475" s="1" t="s">
        <v>11225</v>
      </c>
      <c r="B11475" s="2" t="str">
        <f>IFERROR(__xludf.DUMMYFUNCTION("GOOGLETRANSLATE(A11475,""en"",""hi"")"),"पौधे में एक नल से शुद्ध पानी के प्रवाह के नमूने।")</f>
        <v>पौधे में एक नल से शुद्ध पानी के प्रवाह के नमूने।</v>
      </c>
    </row>
    <row r="11476">
      <c r="A11476" s="1" t="s">
        <v>11226</v>
      </c>
      <c r="B11476" s="2" t="str">
        <f>IFERROR(__xludf.DUMMYFUNCTION("GOOGLETRANSLATE(A11476,""en"",""hi"")"),"पहाड़ों को केवल मेरे धूप का चश्मा के माध्यम से देखा जा सकता है")</f>
        <v>पहाड़ों को केवल मेरे धूप का चश्मा के माध्यम से देखा जा सकता है</v>
      </c>
    </row>
    <row r="11477">
      <c r="A11477" s="1" t="s">
        <v>11227</v>
      </c>
      <c r="B11477" s="2" t="str">
        <f>IFERROR(__xludf.DUMMYFUNCTION("GOOGLETRANSLATE(A11477,""en"",""hi"")"),"ब्लॉगर फुटबॉल विश्व कप की तैयारी में फुटबॉल टीम के खिलाफ एक दोस्ताना फुटबॉल गेम के दौरान गेंद को नियंत्रित करता है।")</f>
        <v>ब्लॉगर फुटबॉल विश्व कप की तैयारी में फुटबॉल टीम के खिलाफ एक दोस्ताना फुटबॉल गेम के दौरान गेंद को नियंत्रित करता है।</v>
      </c>
    </row>
    <row r="11478">
      <c r="A11478" s="1" t="s">
        <v>11228</v>
      </c>
      <c r="B11478" s="2" t="str">
        <f>IFERROR(__xludf.DUMMYFUNCTION("GOOGLETRANSLATE(A11478,""en"",""hi"")"),"आंख आत्मा के लिए एक खिड़की है")</f>
        <v>आंख आत्मा के लिए एक खिड़की है</v>
      </c>
    </row>
    <row r="11479">
      <c r="A11479" s="1" t="s">
        <v>11229</v>
      </c>
      <c r="B11479" s="2" t="str">
        <f>IFERROR(__xludf.DUMMYFUNCTION("GOOGLETRANSLATE(A11479,""en"",""hi"")"),"अभिनेता फोटो में एक नंगे पैर सौंदर्य है")</f>
        <v>अभिनेता फोटो में एक नंगे पैर सौंदर्य है</v>
      </c>
    </row>
    <row r="11480">
      <c r="A11480" s="1" t="s">
        <v>11230</v>
      </c>
      <c r="B11480" s="2" t="str">
        <f>IFERROR(__xludf.DUMMYFUNCTION("GOOGLETRANSLATE(A11480,""en"",""hi"")"),"रंगों में एक सफेद पृष्ठभूमि पर ट्रम्पेट के साथ परी, सही")</f>
        <v>रंगों में एक सफेद पृष्ठभूमि पर ट्रम्पेट के साथ परी, सही</v>
      </c>
    </row>
    <row r="11481">
      <c r="A11481" s="1" t="s">
        <v>11231</v>
      </c>
      <c r="B11481" s="2" t="str">
        <f>IFERROR(__xludf.DUMMYFUNCTION("GOOGLETRANSLATE(A11481,""en"",""hi"")"),"एक पेड़ में जैविक प्रजाति")</f>
        <v>एक पेड़ में जैविक प्रजाति</v>
      </c>
    </row>
    <row r="11482">
      <c r="A11482" s="1" t="s">
        <v>11232</v>
      </c>
      <c r="B11482" s="2" t="str">
        <f>IFERROR(__xludf.DUMMYFUNCTION("GOOGLETRANSLATE(A11482,""en"",""hi"")"),"रेगिस्तान में सूर्यास्त")</f>
        <v>रेगिस्तान में सूर्यास्त</v>
      </c>
    </row>
    <row r="11483">
      <c r="A11483" s="1" t="s">
        <v>11233</v>
      </c>
      <c r="B11483" s="2" t="str">
        <f>IFERROR(__xludf.DUMMYFUNCTION("GOOGLETRANSLATE(A11483,""en"",""hi"")"),"पर्यटक आकर्षण विंडोज़ में शुक्रवार सुबह टावरों के रूप में दिखाई देता है।")</f>
        <v>पर्यटक आकर्षण विंडोज़ में शुक्रवार सुबह टावरों के रूप में दिखाई देता है।</v>
      </c>
    </row>
    <row r="11484">
      <c r="A11484" s="1" t="s">
        <v>11234</v>
      </c>
      <c r="B11484" s="2" t="str">
        <f>IFERROR(__xludf.DUMMYFUNCTION("GOOGLETRANSLATE(A11484,""en"",""hi"")"),"क्षेत्र की राजधानी, एक बड़ा शहर जिसमें ऐतिहासिक केंद्र है")</f>
        <v>क्षेत्र की राजधानी, एक बड़ा शहर जिसमें ऐतिहासिक केंद्र है</v>
      </c>
    </row>
    <row r="11485">
      <c r="A11485" s="1" t="s">
        <v>11235</v>
      </c>
      <c r="B11485" s="2" t="str">
        <f>IFERROR(__xludf.DUMMYFUNCTION("GOOGLETRANSLATE(A11485,""en"",""hi"")"),"ऑयस्टर ने एक प्लेटर पर सेवा की")</f>
        <v>ऑयस्टर ने एक प्लेटर पर सेवा की</v>
      </c>
    </row>
    <row r="11486">
      <c r="A11486" s="1" t="s">
        <v>11236</v>
      </c>
      <c r="B11486" s="2" t="str">
        <f>IFERROR(__xludf.DUMMYFUNCTION("GOOGLETRANSLATE(A11486,""en"",""hi"")"),"पृष्ठभूमि में रॉकेट के साथ, चंद्रमा की सतह पर अपोलो")</f>
        <v>पृष्ठभूमि में रॉकेट के साथ, चंद्रमा की सतह पर अपोलो</v>
      </c>
    </row>
    <row r="11487">
      <c r="A11487" s="1" t="s">
        <v>11237</v>
      </c>
      <c r="B11487" s="2" t="str">
        <f>IFERROR(__xludf.DUMMYFUNCTION("GOOGLETRANSLATE(A11487,""en"",""hi"")"),"देखें - गोदी से नदी")</f>
        <v>देखें - गोदी से नदी</v>
      </c>
    </row>
    <row r="11488">
      <c r="A11488" s="1" t="s">
        <v>11238</v>
      </c>
      <c r="B11488" s="2" t="str">
        <f>IFERROR(__xludf.DUMMYFUNCTION("GOOGLETRANSLATE(A11488,""en"",""hi"")"),"कुछ फूल जो इतनी अच्छी तरह से बढ़ते हैं।")</f>
        <v>कुछ फूल जो इतनी अच्छी तरह से बढ़ते हैं।</v>
      </c>
    </row>
    <row r="11489">
      <c r="A11489" s="1" t="s">
        <v>11239</v>
      </c>
      <c r="B11489" s="2" t="str">
        <f>IFERROR(__xludf.DUMMYFUNCTION("GOOGLETRANSLATE(A11489,""en"",""hi"")"),"पुरुषों के लिए फैशनेबल धूप का चश्मा और उन्हें चुनने के लिए एक विधि")</f>
        <v>पुरुषों के लिए फैशनेबल धूप का चश्मा और उन्हें चुनने के लिए एक विधि</v>
      </c>
    </row>
    <row r="11490">
      <c r="A11490" s="1" t="s">
        <v>11240</v>
      </c>
      <c r="B11490" s="2" t="str">
        <f>IFERROR(__xludf.DUMMYFUNCTION("GOOGLETRANSLATE(A11490,""en"",""hi"")"),"पर्यटक आकर्षण दक्षिण पूर्व कोने में स्थित एक जिला है")</f>
        <v>पर्यटक आकर्षण दक्षिण पूर्व कोने में स्थित एक जिला है</v>
      </c>
    </row>
    <row r="11491">
      <c r="A11491" s="1" t="s">
        <v>11241</v>
      </c>
      <c r="B11491" s="2" t="str">
        <f>IFERROR(__xludf.DUMMYFUNCTION("GOOGLETRANSLATE(A11491,""en"",""hi"")"),"एक घास के मैदान के माध्यम से चल रहा है")</f>
        <v>एक घास के मैदान के माध्यम से चल रहा है</v>
      </c>
    </row>
    <row r="11492">
      <c r="A11492" s="1" t="s">
        <v>11242</v>
      </c>
      <c r="B11492" s="2" t="str">
        <f>IFERROR(__xludf.DUMMYFUNCTION("GOOGLETRANSLATE(A11492,""en"",""hi"")"),"बास्केटबॉल हूप ग्रामीण घर के किनारे पर नेट के साथ")</f>
        <v>बास्केटबॉल हूप ग्रामीण घर के किनारे पर नेट के साथ</v>
      </c>
    </row>
    <row r="11493">
      <c r="A11493" s="1" t="s">
        <v>11243</v>
      </c>
      <c r="B11493" s="2" t="str">
        <f>IFERROR(__xludf.DUMMYFUNCTION("GOOGLETRANSLATE(A11493,""en"",""hi"")"),"वैलेंटाइन्स दिवस या किसी भी उत्सव के लिए एक आसान और सुरुचिपूर्ण मिठाई कैसे बनाएं।")</f>
        <v>वैलेंटाइन्स दिवस या किसी भी उत्सव के लिए एक आसान और सुरुचिपूर्ण मिठाई कैसे बनाएं।</v>
      </c>
    </row>
    <row r="11494">
      <c r="A11494" s="1" t="s">
        <v>11244</v>
      </c>
      <c r="B11494" s="2" t="str">
        <f>IFERROR(__xludf.DUMMYFUNCTION("GOOGLETRANSLATE(A11494,""en"",""hi"")"),"प्राचीन शहर की छवि के साथ ग्रीटिंग कार्ड और शैली में एक पैटर्न द्वारा सजाए गए मस्जिदों और मीनारों के साथ।")</f>
        <v>प्राचीन शहर की छवि के साथ ग्रीटिंग कार्ड और शैली में एक पैटर्न द्वारा सजाए गए मस्जिदों और मीनारों के साथ।</v>
      </c>
    </row>
    <row r="11495">
      <c r="A11495" s="1" t="s">
        <v>11245</v>
      </c>
      <c r="B11495" s="2" t="str">
        <f>IFERROR(__xludf.DUMMYFUNCTION("GOOGLETRANSLATE(A11495,""en"",""hi"")"),"एक कार्डबोर्ड बॉक्स में बैठे एक नोटबुक के साथ व्यापारी")</f>
        <v>एक कार्डबोर्ड बॉक्स में बैठे एक नोटबुक के साथ व्यापारी</v>
      </c>
    </row>
    <row r="11496">
      <c r="A11496" s="1" t="s">
        <v>11246</v>
      </c>
      <c r="B11496" s="2" t="str">
        <f>IFERROR(__xludf.DUMMYFUNCTION("GOOGLETRANSLATE(A11496,""en"",""hi"")"),"एक क्रूज जहाज पर भोजन की प्लेट")</f>
        <v>एक क्रूज जहाज पर भोजन की प्लेट</v>
      </c>
    </row>
    <row r="11497">
      <c r="A11497" s="1" t="s">
        <v>11247</v>
      </c>
      <c r="B11497" s="2" t="str">
        <f>IFERROR(__xludf.DUMMYFUNCTION("GOOGLETRANSLATE(A11497,""en"",""hi"")"),"यह सतह आपको याद रखने से बेहतर दिखती है और दृढ़ लकड़ी, टाइल या पत्थर की तरह दिख सकती है।")</f>
        <v>यह सतह आपको याद रखने से बेहतर दिखती है और दृढ़ लकड़ी, टाइल या पत्थर की तरह दिख सकती है।</v>
      </c>
    </row>
    <row r="11498">
      <c r="A11498" s="1" t="s">
        <v>11248</v>
      </c>
      <c r="B11498" s="2" t="str">
        <f>IFERROR(__xludf.DUMMYFUNCTION("GOOGLETRANSLATE(A11498,""en"",""hi"")"),"एरियल व्यू: महल की पृष्ठभूमि पर सुंदर शादी के जोड़े।")</f>
        <v>एरियल व्यू: महल की पृष्ठभूमि पर सुंदर शादी के जोड़े।</v>
      </c>
    </row>
    <row r="11499">
      <c r="A11499" s="1" t="s">
        <v>11249</v>
      </c>
      <c r="B11499" s="2" t="str">
        <f>IFERROR(__xludf.DUMMYFUNCTION("GOOGLETRANSLATE(A11499,""en"",""hi"")"),"मुख्यालय कैंपस के किनारे पर साइट के बाद से खुलता है।")</f>
        <v>मुख्यालय कैंपस के किनारे पर साइट के बाद से खुलता है।</v>
      </c>
    </row>
    <row r="11500">
      <c r="A11500" s="1" t="s">
        <v>11250</v>
      </c>
      <c r="B11500" s="2" t="str">
        <f>IFERROR(__xludf.DUMMYFUNCTION("GOOGLETRANSLATE(A11500,""en"",""hi"")"),"मुझे छोटा दिखने वाला व्यक्ति।")</f>
        <v>मुझे छोटा दिखने वाला व्यक्ति।</v>
      </c>
    </row>
    <row r="11501">
      <c r="A11501" s="1" t="s">
        <v>11251</v>
      </c>
      <c r="B11501" s="2" t="str">
        <f>IFERROR(__xludf.DUMMYFUNCTION("GOOGLETRANSLATE(A11501,""en"",""hi"")"),"सूर्यास्त के ठीक बाद, सैकड़ों पक्षियों को बिजली लाइनों के साथ गुलाबी आकाश के खिलाफ सिल्हूट देखा जाता है।")</f>
        <v>सूर्यास्त के ठीक बाद, सैकड़ों पक्षियों को बिजली लाइनों के साथ गुलाबी आकाश के खिलाफ सिल्हूट देखा जाता है।</v>
      </c>
    </row>
    <row r="11502">
      <c r="A11502" s="1" t="s">
        <v>11252</v>
      </c>
      <c r="B11502" s="2" t="str">
        <f>IFERROR(__xludf.DUMMYFUNCTION("GOOGLETRANSLATE(A11502,""en"",""hi"")"),"छोटे हाथों के लिए एक रंगीन महसूस चुंबकीय गिनती सेट!")</f>
        <v>छोटे हाथों के लिए एक रंगीन महसूस चुंबकीय गिनती सेट!</v>
      </c>
    </row>
    <row r="11503">
      <c r="A11503" s="1" t="s">
        <v>11253</v>
      </c>
      <c r="B11503" s="2" t="str">
        <f>IFERROR(__xludf.DUMMYFUNCTION("GOOGLETRANSLATE(A11503,""en"",""hi"")"),"एक डेक पर और एक गर्म टब के आसपास रेलिंग स्थापित।")</f>
        <v>एक डेक पर और एक गर्म टब के आसपास रेलिंग स्थापित।</v>
      </c>
    </row>
    <row r="11504">
      <c r="A11504" s="1" t="s">
        <v>11254</v>
      </c>
      <c r="B11504" s="2" t="str">
        <f>IFERROR(__xludf.DUMMYFUNCTION("GOOGLETRANSLATE(A11504,""en"",""hi"")"),"कलाकार मंच पर लाइव प्रदर्शन करता है।")</f>
        <v>कलाकार मंच पर लाइव प्रदर्शन करता है।</v>
      </c>
    </row>
    <row r="11505">
      <c r="A11505" s="1" t="s">
        <v>11255</v>
      </c>
      <c r="B11505" s="2" t="str">
        <f>IFERROR(__xludf.DUMMYFUNCTION("GOOGLETRANSLATE(A11505,""en"",""hi"")"),"मेरे चाचा ने इसे तब लिया जब वह था।")</f>
        <v>मेरे चाचा ने इसे तब लिया जब वह था।</v>
      </c>
    </row>
    <row r="11506">
      <c r="A11506" s="1" t="s">
        <v>11256</v>
      </c>
      <c r="B11506" s="2" t="str">
        <f>IFERROR(__xludf.DUMMYFUNCTION("GOOGLETRANSLATE(A11506,""en"",""hi"")"),"नदी पर रेलवे viaduct")</f>
        <v>नदी पर रेलवे viaduct</v>
      </c>
    </row>
    <row r="11507">
      <c r="A11507" s="1" t="s">
        <v>11257</v>
      </c>
      <c r="B11507" s="2" t="str">
        <f>IFERROR(__xludf.DUMMYFUNCTION("GOOGLETRANSLATE(A11507,""en"",""hi"")"),"आज आप लिपस्टिक की छाया क्या पहन रहे हैं?")</f>
        <v>आज आप लिपस्टिक की छाया क्या पहन रहे हैं?</v>
      </c>
    </row>
    <row r="11508">
      <c r="A11508" s="1" t="s">
        <v>11258</v>
      </c>
      <c r="B11508" s="2" t="str">
        <f>IFERROR(__xludf.DUMMYFUNCTION("GOOGLETRANSLATE(A11508,""en"",""hi"")"),"एक पानी का एक झुंड एक वाटरहोल में पी रहा है")</f>
        <v>एक पानी का एक झुंड एक वाटरहोल में पी रहा है</v>
      </c>
    </row>
    <row r="11509">
      <c r="A11509" s="1" t="s">
        <v>11259</v>
      </c>
      <c r="B11509" s="2" t="str">
        <f>IFERROR(__xludf.DUMMYFUNCTION("GOOGLETRANSLATE(A11509,""en"",""hi"")"),"संपत्ति में बैक यार्ड में डाइविंग बोर्ड के साथ एक स्विमिंग पूल भी है")</f>
        <v>संपत्ति में बैक यार्ड में डाइविंग बोर्ड के साथ एक स्विमिंग पूल भी है</v>
      </c>
    </row>
    <row r="11510">
      <c r="A11510" s="1" t="s">
        <v>11260</v>
      </c>
      <c r="B11510" s="2" t="str">
        <f>IFERROR(__xludf.DUMMYFUNCTION("GOOGLETRANSLATE(A11510,""en"",""hi"")"),"फूल और चित्र देर से संगीतकार और अपार्टमेंट के बाहर एक स्मारक पर बैठते हैं कि उन्होंने अपनी पत्नी के साथ साझा किया।")</f>
        <v>फूल और चित्र देर से संगीतकार और अपार्टमेंट के बाहर एक स्मारक पर बैठते हैं कि उन्होंने अपनी पत्नी के साथ साझा किया।</v>
      </c>
    </row>
    <row r="11511">
      <c r="A11511" s="1" t="s">
        <v>11261</v>
      </c>
      <c r="B11511" s="2" t="str">
        <f>IFERROR(__xludf.DUMMYFUNCTION("GOOGLETRANSLATE(A11511,""en"",""hi"")"),"दिनों में दुनिया भर में")</f>
        <v>दिनों में दुनिया भर में</v>
      </c>
    </row>
    <row r="11512">
      <c r="A11512" s="1" t="s">
        <v>11262</v>
      </c>
      <c r="B11512" s="2" t="str">
        <f>IFERROR(__xludf.DUMMYFUNCTION("GOOGLETRANSLATE(A11512,""en"",""hi"")"),"मेहमानों के लिए मूड सेट करने के लिए बढ़िया।")</f>
        <v>मेहमानों के लिए मूड सेट करने के लिए बढ़िया।</v>
      </c>
    </row>
    <row r="11513">
      <c r="A11513" s="1" t="s">
        <v>11263</v>
      </c>
      <c r="B11513" s="2" t="str">
        <f>IFERROR(__xludf.DUMMYFUNCTION("GOOGLETRANSLATE(A11513,""en"",""hi"")"),"लड़का पूल में मज़ा आ रहा है")</f>
        <v>लड़का पूल में मज़ा आ रहा है</v>
      </c>
    </row>
    <row r="11514">
      <c r="A11514" s="1" t="s">
        <v>11264</v>
      </c>
      <c r="B11514" s="2" t="str">
        <f>IFERROR(__xludf.DUMMYFUNCTION("GOOGLETRANSLATE(A11514,""en"",""hi"")"),"दौड़ के साथ पेड़ - रेखांकित वर्गों के साथ चलना इतना आसान है।")</f>
        <v>दौड़ के साथ पेड़ - रेखांकित वर्गों के साथ चलना इतना आसान है।</v>
      </c>
    </row>
    <row r="11515">
      <c r="A11515" s="1" t="s">
        <v>11265</v>
      </c>
      <c r="B11515" s="2" t="str">
        <f>IFERROR(__xludf.DUMMYFUNCTION("GOOGLETRANSLATE(A11515,""en"",""hi"")"),"सींग - संघनित दूध आधारित कस्टर्ड से भरा भोजन और चॉकलेट में डुबकी।")</f>
        <v>सींग - संघनित दूध आधारित कस्टर्ड से भरा भोजन और चॉकलेट में डुबकी।</v>
      </c>
    </row>
    <row r="11516">
      <c r="A11516" s="1" t="s">
        <v>11266</v>
      </c>
      <c r="B11516" s="2" t="str">
        <f>IFERROR(__xludf.DUMMYFUNCTION("GOOGLETRANSLATE(A11516,""en"",""hi"")"),"कपड़े धोने के कमरे को डिजाइन करने के लिए टिप्स")</f>
        <v>कपड़े धोने के कमरे को डिजाइन करने के लिए टिप्स</v>
      </c>
    </row>
    <row r="11517">
      <c r="A11517" s="1" t="s">
        <v>11267</v>
      </c>
      <c r="B11517" s="2" t="str">
        <f>IFERROR(__xludf.DUMMYFUNCTION("GOOGLETRANSLATE(A11517,""en"",""hi"")"),"त्योहार के दिन वातावरण का एक सामान्य दृश्य")</f>
        <v>त्योहार के दिन वातावरण का एक सामान्य दृश्य</v>
      </c>
    </row>
    <row r="11518">
      <c r="A11518" s="1" t="s">
        <v>11268</v>
      </c>
      <c r="B11518" s="2" t="str">
        <f>IFERROR(__xludf.DUMMYFUNCTION("GOOGLETRANSLATE(A11518,""en"",""hi"")"),"एक निर्माण स्थल पर अभियंता बोलते हैं")</f>
        <v>एक निर्माण स्थल पर अभियंता बोलते हैं</v>
      </c>
    </row>
    <row r="11519">
      <c r="A11519" s="1" t="s">
        <v>11269</v>
      </c>
      <c r="B11519" s="2" t="str">
        <f>IFERROR(__xludf.DUMMYFUNCTION("GOOGLETRANSLATE(A11519,""en"",""hi"")"),"मैं इस द्वीप से प्यार करता हूँ ... वहाँ लकड़ी के बारे में कुछ है")</f>
        <v>मैं इस द्वीप से प्यार करता हूँ ... वहाँ लकड़ी के बारे में कुछ है</v>
      </c>
    </row>
    <row r="11520">
      <c r="A11520" s="1" t="s">
        <v>4440</v>
      </c>
      <c r="B11520" s="2" t="str">
        <f>IFERROR(__xludf.DUMMYFUNCTION("GOOGLETRANSLATE(A11520,""en"",""hi"")"),"अभिनेता व्यक्ति के विश्व प्रीमियर में भाग लेता है।")</f>
        <v>अभिनेता व्यक्ति के विश्व प्रीमियर में भाग लेता है।</v>
      </c>
    </row>
    <row r="11521">
      <c r="A11521" s="1" t="s">
        <v>11270</v>
      </c>
      <c r="B11521" s="2" t="str">
        <f>IFERROR(__xludf.DUMMYFUNCTION("GOOGLETRANSLATE(A11521,""en"",""hi"")"),"बकरियों को खिलाने और खिलाने का आनंद लेना।")</f>
        <v>बकरियों को खिलाने और खिलाने का आनंद लेना।</v>
      </c>
    </row>
    <row r="11522">
      <c r="A11522" s="1" t="s">
        <v>11271</v>
      </c>
      <c r="B11522" s="2" t="str">
        <f>IFERROR(__xludf.DUMMYFUNCTION("GOOGLETRANSLATE(A11522,""en"",""hi"")"),"एक सफेद मैक्सी पोशाक के साथ सफेद बाकर जैकेट")</f>
        <v>एक सफेद मैक्सी पोशाक के साथ सफेद बाकर जैकेट</v>
      </c>
    </row>
    <row r="11523">
      <c r="A11523" s="1" t="s">
        <v>11272</v>
      </c>
      <c r="B11523" s="2" t="str">
        <f>IFERROR(__xludf.DUMMYFUNCTION("GOOGLETRANSLATE(A11523,""en"",""hi"")"),"एक आधुनिक अस्पताल में बिस्तर और आरामदायक चिकित्सा के साथ अस्पताल के कमरे में पार्क किया गया खाली व्हीलचेयर")</f>
        <v>एक आधुनिक अस्पताल में बिस्तर और आरामदायक चिकित्सा के साथ अस्पताल के कमरे में पार्क किया गया खाली व्हीलचेयर</v>
      </c>
    </row>
    <row r="11524">
      <c r="A11524" s="1" t="s">
        <v>11273</v>
      </c>
      <c r="B11524" s="2" t="str">
        <f>IFERROR(__xludf.DUMMYFUNCTION("GOOGLETRANSLATE(A11524,""en"",""hi"")"),"अभिनेता ने एक पुस्तक लॉन्च घटना में सभी शानदार प्रदर्शन के साथ पहना")</f>
        <v>अभिनेता ने एक पुस्तक लॉन्च घटना में सभी शानदार प्रदर्शन के साथ पहना</v>
      </c>
    </row>
    <row r="11525">
      <c r="A11525" s="1" t="s">
        <v>11274</v>
      </c>
      <c r="B11525" s="2" t="str">
        <f>IFERROR(__xludf.DUMMYFUNCTION("GOOGLETRANSLATE(A11525,""en"",""hi"")"),"प्रोग्रेसिव रॉक कलाकार का घर")</f>
        <v>प्रोग्रेसिव रॉक कलाकार का घर</v>
      </c>
    </row>
    <row r="11526">
      <c r="A11526" s="1" t="s">
        <v>11275</v>
      </c>
      <c r="B11526" s="2" t="str">
        <f>IFERROR(__xludf.DUMMYFUNCTION("GOOGLETRANSLATE(A11526,""en"",""hi"")"),"अंधेरे पृष्ठभूमि पर कोई धूम्रपान संकेत नहीं")</f>
        <v>अंधेरे पृष्ठभूमि पर कोई धूम्रपान संकेत नहीं</v>
      </c>
    </row>
    <row r="11527">
      <c r="A11527" s="1" t="s">
        <v>11276</v>
      </c>
      <c r="B11527" s="2" t="str">
        <f>IFERROR(__xludf.DUMMYFUNCTION("GOOGLETRANSLATE(A11527,""en"",""hi"")"),"व्यक्ति व्यक्ति हूं, समुद्र तट पर लोग")</f>
        <v>व्यक्ति व्यक्ति हूं, समुद्र तट पर लोग</v>
      </c>
    </row>
    <row r="11528">
      <c r="A11528" s="1" t="s">
        <v>11277</v>
      </c>
      <c r="B11528" s="2" t="str">
        <f>IFERROR(__xludf.DUMMYFUNCTION("GOOGLETRANSLATE(A11528,""en"",""hi"")"),"प्रशंसकों ने एक बैनर को क्लब से दूर रहने के लिए फुटबॉल खिलाड़ी को बताया")</f>
        <v>प्रशंसकों ने एक बैनर को क्लब से दूर रहने के लिए फुटबॉल खिलाड़ी को बताया</v>
      </c>
    </row>
    <row r="11529">
      <c r="A11529" s="1" t="s">
        <v>11278</v>
      </c>
      <c r="B11529" s="2" t="str">
        <f>IFERROR(__xludf.DUMMYFUNCTION("GOOGLETRANSLATE(A11529,""en"",""hi"")"),"आदमी आपके पाठ के लिए खाली स्थान के साथ कागज का एक टुकड़ा रखता है।")</f>
        <v>आदमी आपके पाठ के लिए खाली स्थान के साथ कागज का एक टुकड़ा रखता है।</v>
      </c>
    </row>
    <row r="11530">
      <c r="A11530" s="1" t="s">
        <v>11279</v>
      </c>
      <c r="B11530" s="2" t="str">
        <f>IFERROR(__xludf.DUMMYFUNCTION("GOOGLETRANSLATE(A11530,""en"",""hi"")"),"जोड़ों और हड्डियों की बीमारी।")</f>
        <v>जोड़ों और हड्डियों की बीमारी।</v>
      </c>
    </row>
    <row r="11531">
      <c r="A11531" s="1" t="s">
        <v>11280</v>
      </c>
      <c r="B11531" s="2" t="str">
        <f>IFERROR(__xludf.DUMMYFUNCTION("GOOGLETRANSLATE(A11531,""en"",""hi"")"),"लाल कालीन मंच के लिए अग्रणी")</f>
        <v>लाल कालीन मंच के लिए अग्रणी</v>
      </c>
    </row>
    <row r="11532">
      <c r="A11532" s="1" t="s">
        <v>11281</v>
      </c>
      <c r="B11532" s="2" t="str">
        <f>IFERROR(__xludf.DUMMYFUNCTION("GOOGLETRANSLATE(A11532,""en"",""hi"")"),"राजनेता पिछले साल अक्टूबर में बैठक में भाग ले रहा था।")</f>
        <v>राजनेता पिछले साल अक्टूबर में बैठक में भाग ले रहा था।</v>
      </c>
    </row>
    <row r="11533">
      <c r="A11533" s="1" t="s">
        <v>11282</v>
      </c>
      <c r="B11533" s="2" t="str">
        <f>IFERROR(__xludf.DUMMYFUNCTION("GOOGLETRANSLATE(A11533,""en"",""hi"")"),"गार्डन एक लॉन मॉवर पर बैठे बगीचे की घास काटने")</f>
        <v>गार्डन एक लॉन मॉवर पर बैठे बगीचे की घास काटने</v>
      </c>
    </row>
    <row r="11534">
      <c r="A11534" s="1" t="s">
        <v>11283</v>
      </c>
      <c r="B11534" s="2" t="str">
        <f>IFERROR(__xludf.DUMMYFUNCTION("GOOGLETRANSLATE(A11534,""en"",""hi"")"),"टेनिस खिलाड़ी घटना के लिए रैली के दौरान सभी मुस्कुराता है")</f>
        <v>टेनिस खिलाड़ी घटना के लिए रैली के दौरान सभी मुस्कुराता है</v>
      </c>
    </row>
    <row r="11535">
      <c r="A11535" s="1" t="s">
        <v>11284</v>
      </c>
      <c r="B11535" s="2" t="str">
        <f>IFERROR(__xludf.DUMMYFUNCTION("GOOGLETRANSLATE(A11535,""en"",""hi"")"),"बाजार में बाजार, दालें")</f>
        <v>बाजार में बाजार, दालें</v>
      </c>
    </row>
    <row r="11536">
      <c r="A11536" s="1" t="s">
        <v>11285</v>
      </c>
      <c r="B11536" s="2" t="str">
        <f>IFERROR(__xludf.DUMMYFUNCTION("GOOGLETRANSLATE(A11536,""en"",""hi"")"),"आदमी एक सिगरेट धूम्रपान करता है, गेराज में काम करने के लिए ट्यूनिंग")</f>
        <v>आदमी एक सिगरेट धूम्रपान करता है, गेराज में काम करने के लिए ट्यूनिंग</v>
      </c>
    </row>
    <row r="11537">
      <c r="A11537" s="1" t="s">
        <v>11286</v>
      </c>
      <c r="B11537" s="2" t="str">
        <f>IFERROR(__xludf.DUMMYFUNCTION("GOOGLETRANSLATE(A11537,""en"",""hi"")"),"संगीत शैली के साथ अभ्यास करना")</f>
        <v>संगीत शैली के साथ अभ्यास करना</v>
      </c>
    </row>
    <row r="11538">
      <c r="A11538" s="1" t="s">
        <v>11287</v>
      </c>
      <c r="B11538" s="2" t="str">
        <f>IFERROR(__xludf.DUMMYFUNCTION("GOOGLETRANSLATE(A11538,""en"",""hi"")"),"घटना की स्थिति से हाइलाइट्स")</f>
        <v>घटना की स्थिति से हाइलाइट्स</v>
      </c>
    </row>
    <row r="11539">
      <c r="A11539" s="1" t="s">
        <v>11288</v>
      </c>
      <c r="B11539" s="2" t="str">
        <f>IFERROR(__xludf.DUMMYFUNCTION("GOOGLETRANSLATE(A11539,""en"",""hi"")"),"एक पृष्ठभूमि पर खुश श्रम दिवस रचनात्मक टाइपोग्राफी और व्यक्ति")</f>
        <v>एक पृष्ठभूमि पर खुश श्रम दिवस रचनात्मक टाइपोग्राफी और व्यक्ति</v>
      </c>
    </row>
    <row r="11540">
      <c r="A11540" s="1" t="s">
        <v>11289</v>
      </c>
      <c r="B11540" s="2" t="str">
        <f>IFERROR(__xludf.DUMMYFUNCTION("GOOGLETRANSLATE(A11540,""en"",""hi"")"),"अभिनेता सेट पर शतरंज खेल रहे हैं")</f>
        <v>अभिनेता सेट पर शतरंज खेल रहे हैं</v>
      </c>
    </row>
    <row r="11541">
      <c r="A11541" s="1" t="s">
        <v>11290</v>
      </c>
      <c r="B11541" s="2" t="str">
        <f>IFERROR(__xludf.DUMMYFUNCTION("GOOGLETRANSLATE(A11541,""en"",""hi"")"),"आदमी अपने संकीर्ण बोट पर काम कर रहा है")</f>
        <v>आदमी अपने संकीर्ण बोट पर काम कर रहा है</v>
      </c>
    </row>
    <row r="11542">
      <c r="A11542" s="1" t="s">
        <v>11291</v>
      </c>
      <c r="B11542" s="2" t="str">
        <f>IFERROR(__xludf.DUMMYFUNCTION("GOOGLETRANSLATE(A11542,""en"",""hi"")"),"चित्रण एक लड़का और लड़की दिखाता है जो आगे बढ़ता है, सफेद पृष्ठभूमि पर अलग होता है")</f>
        <v>चित्रण एक लड़का और लड़की दिखाता है जो आगे बढ़ता है, सफेद पृष्ठभूमि पर अलग होता है</v>
      </c>
    </row>
    <row r="11543">
      <c r="A11543" s="1" t="s">
        <v>11292</v>
      </c>
      <c r="B11543" s="2" t="str">
        <f>IFERROR(__xludf.DUMMYFUNCTION("GOOGLETRANSLATE(A11543,""en"",""hi"")"),"मैं इसके लिए बहुत पुराना हो सकता हूं - लेकिन मेरा जन्मदिन आ रहा है और किसी को यह मेरे लिए यह बनाने के लिए प्यार करेगा :)")</f>
        <v>मैं इसके लिए बहुत पुराना हो सकता हूं - लेकिन मेरा जन्मदिन आ रहा है और किसी को यह मेरे लिए यह बनाने के लिए प्यार करेगा :)</v>
      </c>
    </row>
    <row r="11544">
      <c r="A11544" s="1" t="s">
        <v>11293</v>
      </c>
      <c r="B11544" s="2" t="str">
        <f>IFERROR(__xludf.DUMMYFUNCTION("GOOGLETRANSLATE(A11544,""en"",""hi"")"),"पूर्व पैकेजिंग के साथ विंटेज विज्ञापन - दोनों ने 60 के दशक की शुरुआत में इन सौंदर्य प्रसाधनों को बेच दिया")</f>
        <v>पूर्व पैकेजिंग के साथ विंटेज विज्ञापन - दोनों ने 60 के दशक की शुरुआत में इन सौंदर्य प्रसाधनों को बेच दिया</v>
      </c>
    </row>
    <row r="11545">
      <c r="A11545" s="1" t="s">
        <v>11294</v>
      </c>
      <c r="B11545" s="2" t="str">
        <f>IFERROR(__xludf.DUMMYFUNCTION("GOOGLETRANSLATE(A11545,""en"",""hi"")"),"एक छोटा बच्चा प्रकाश के लिए खुली आग का उपयोग कर परिवार के कारण धूम्रपान भरे कमरे में सोता है।")</f>
        <v>एक छोटा बच्चा प्रकाश के लिए खुली आग का उपयोग कर परिवार के कारण धूम्रपान भरे कमरे में सोता है।</v>
      </c>
    </row>
    <row r="11546">
      <c r="A11546" s="1" t="s">
        <v>11295</v>
      </c>
      <c r="B11546" s="2" t="str">
        <f>IFERROR(__xludf.DUMMYFUNCTION("GOOGLETRANSLATE(A11546,""en"",""hi"")"),"एक कोठरी खेल क्षेत्र में बदल गई - शांत लेकिन अब वे अपने कपड़े कहां डालते हैं?")</f>
        <v>एक कोठरी खेल क्षेत्र में बदल गई - शांत लेकिन अब वे अपने कपड़े कहां डालते हैं?</v>
      </c>
    </row>
    <row r="11547">
      <c r="A11547" s="1" t="s">
        <v>11296</v>
      </c>
      <c r="B11547" s="2" t="str">
        <f>IFERROR(__xludf.DUMMYFUNCTION("GOOGLETRANSLATE(A11547,""en"",""hi"")"),"अभिवादन कार्ड व्यक्ति द्वारा व्यक्ति की विशेषता")</f>
        <v>अभिवादन कार्ड व्यक्ति द्वारा व्यक्ति की विशेषता</v>
      </c>
    </row>
    <row r="11548">
      <c r="A11548" s="1" t="s">
        <v>11297</v>
      </c>
      <c r="B11548" s="2" t="str">
        <f>IFERROR(__xludf.DUMMYFUNCTION("GOOGLETRANSLATE(A11548,""en"",""hi"")"),"मोशन ने रात में बारिश में छतरियों के साथ लोगों को धुंधला कर दिया")</f>
        <v>मोशन ने रात में बारिश में छतरियों के साथ लोगों को धुंधला कर दिया</v>
      </c>
    </row>
    <row r="11549">
      <c r="A11549" s="1" t="s">
        <v>11298</v>
      </c>
      <c r="B11549" s="2" t="str">
        <f>IFERROR(__xludf.DUMMYFUNCTION("GOOGLETRANSLATE(A11549,""en"",""hi"")"),"घर में प्रवेश फोटो खिंचवाया गया है")</f>
        <v>घर में प्रवेश फोटो खिंचवाया गया है</v>
      </c>
    </row>
    <row r="11550">
      <c r="A11550" s="1" t="s">
        <v>11299</v>
      </c>
      <c r="B11550" s="2" t="str">
        <f>IFERROR(__xludf.DUMMYFUNCTION("GOOGLETRANSLATE(A11550,""en"",""hi"")"),"एक सफेद पृष्ठभूमि पर बर्गमोट फल")</f>
        <v>एक सफेद पृष्ठभूमि पर बर्गमोट फल</v>
      </c>
    </row>
    <row r="11551">
      <c r="A11551" s="1" t="s">
        <v>11300</v>
      </c>
      <c r="B11551" s="2" t="str">
        <f>IFERROR(__xludf.DUMMYFUNCTION("GOOGLETRANSLATE(A11551,""en"",""hi"")"),"गैंगस्टा रैप कलाकार और महिला पुरस्कार में भाग लेते हैं।")</f>
        <v>गैंगस्टा रैप कलाकार और महिला पुरस्कार में भाग लेते हैं।</v>
      </c>
    </row>
    <row r="11552">
      <c r="A11552" s="1" t="s">
        <v>11301</v>
      </c>
      <c r="B11552" s="2" t="str">
        <f>IFERROR(__xludf.DUMMYFUNCTION("GOOGLETRANSLATE(A11552,""en"",""hi"")"),"11 वीं शताब्दी से एक जहाज का 3 डी मॉडल")</f>
        <v>11 वीं शताब्दी से एक जहाज का 3 डी मॉडल</v>
      </c>
    </row>
    <row r="11553">
      <c r="A11553" s="1" t="s">
        <v>11302</v>
      </c>
      <c r="B11553" s="2" t="str">
        <f>IFERROR(__xludf.DUMMYFUNCTION("GOOGLETRANSLATE(A11553,""en"",""hi"")"),"एक ब्रेक पर एक दूसरे से बात करने वाले कॉलेज के छात्र मुस्कुराते हुए")</f>
        <v>एक ब्रेक पर एक दूसरे से बात करने वाले कॉलेज के छात्र मुस्कुराते हुए</v>
      </c>
    </row>
    <row r="11554">
      <c r="A11554" s="1" t="s">
        <v>11303</v>
      </c>
      <c r="B11554" s="2" t="str">
        <f>IFERROR(__xludf.DUMMYFUNCTION("GOOGLETRANSLATE(A11554,""en"",""hi"")"),"एक मग और नाश्ते में बीयर")</f>
        <v>एक मग और नाश्ते में बीयर</v>
      </c>
    </row>
    <row r="11555">
      <c r="A11555" s="1" t="s">
        <v>11304</v>
      </c>
      <c r="B11555" s="2" t="str">
        <f>IFERROR(__xludf.DUMMYFUNCTION("GOOGLETRANSLATE(A11555,""en"",""hi"")"),"मास्टर बेडरूम में बिस्तर के साथ एक राजा के आकार का बिस्तर है।")</f>
        <v>मास्टर बेडरूम में बिस्तर के साथ एक राजा के आकार का बिस्तर है।</v>
      </c>
    </row>
    <row r="11556">
      <c r="A11556" s="1" t="s">
        <v>11305</v>
      </c>
      <c r="B11556" s="2" t="str">
        <f>IFERROR(__xludf.DUMMYFUNCTION("GOOGLETRANSLATE(A11556,""en"",""hi"")"),"राजनेता के उम्मीदवार अपने परिवार के साथ मतदान करने आए।")</f>
        <v>राजनेता के उम्मीदवार अपने परिवार के साथ मतदान करने आए।</v>
      </c>
    </row>
    <row r="11557">
      <c r="A11557" s="1" t="s">
        <v>11306</v>
      </c>
      <c r="B11557" s="2" t="str">
        <f>IFERROR(__xludf.DUMMYFUNCTION("GOOGLETRANSLATE(A11557,""en"",""hi"")"),"एक 3 डी चित्रण में वृद्ध गोल्ड स्टाइल अपरकेस या कैपिटल लेटर के एक देहाती क्रमांकित पहना हुआ गोल्डन सतह बनावट और बोल्ड फ़ॉन्ट क्लिपिंग पथ के साथ एक सफेद पृष्ठभूमि पर अलग बोल्ड फ़ॉन्ट।")</f>
        <v>एक 3 डी चित्रण में वृद्ध गोल्ड स्टाइल अपरकेस या कैपिटल लेटर के एक देहाती क्रमांकित पहना हुआ गोल्डन सतह बनावट और बोल्ड फ़ॉन्ट क्लिपिंग पथ के साथ एक सफेद पृष्ठभूमि पर अलग बोल्ड फ़ॉन्ट।</v>
      </c>
    </row>
    <row r="11558">
      <c r="A11558" s="1" t="s">
        <v>11307</v>
      </c>
      <c r="B11558" s="2" t="str">
        <f>IFERROR(__xludf.DUMMYFUNCTION("GOOGLETRANSLATE(A11558,""en"",""hi"")"),"व्यक्ति पर व्यक्ति को देखा जाता है")</f>
        <v>व्यक्ति पर व्यक्ति को देखा जाता है</v>
      </c>
    </row>
    <row r="11559">
      <c r="A11559" s="1" t="s">
        <v>11308</v>
      </c>
      <c r="B11559" s="2" t="str">
        <f>IFERROR(__xludf.DUMMYFUNCTION("GOOGLETRANSLATE(A11559,""en"",""hi"")"),"एक धातु का संकेत कुछ जंगली शीट धातु में खराब हो गया")</f>
        <v>एक धातु का संकेत कुछ जंगली शीट धातु में खराब हो गया</v>
      </c>
    </row>
    <row r="11560">
      <c r="A11560" s="1" t="s">
        <v>11309</v>
      </c>
      <c r="B11560" s="2" t="str">
        <f>IFERROR(__xludf.DUMMYFUNCTION("GOOGLETRANSLATE(A11560,""en"",""hi"")"),"दुनिया के शीर्ष भविष्य के शहर")</f>
        <v>दुनिया के शीर्ष भविष्य के शहर</v>
      </c>
    </row>
    <row r="11561">
      <c r="A11561" s="1" t="s">
        <v>11310</v>
      </c>
      <c r="B11561" s="2" t="str">
        <f>IFERROR(__xludf.DUMMYFUNCTION("GOOGLETRANSLATE(A11561,""en"",""hi"")"),"एक नंगे बोट सेलबोट एक शांत खाड़ी में moored")</f>
        <v>एक नंगे बोट सेलबोट एक शांत खाड़ी में moored</v>
      </c>
    </row>
    <row r="11562">
      <c r="A11562" s="1" t="s">
        <v>11311</v>
      </c>
      <c r="B11562" s="2" t="str">
        <f>IFERROR(__xludf.DUMMYFUNCTION("GOOGLETRANSLATE(A11562,""en"",""hi"")"),"मुस्कुराते हुए एक महिला का चित्र")</f>
        <v>मुस्कुराते हुए एक महिला का चित्र</v>
      </c>
    </row>
    <row r="11563">
      <c r="A11563" s="1" t="s">
        <v>11312</v>
      </c>
      <c r="B11563" s="2" t="str">
        <f>IFERROR(__xludf.DUMMYFUNCTION("GOOGLETRANSLATE(A11563,""en"",""hi"")"),"एक लकड़ी की मेज पर बीयर का चश्मा।")</f>
        <v>एक लकड़ी की मेज पर बीयर का चश्मा।</v>
      </c>
    </row>
    <row r="11564">
      <c r="A11564" s="1" t="s">
        <v>11313</v>
      </c>
      <c r="B11564" s="2" t="str">
        <f>IFERROR(__xludf.DUMMYFUNCTION("GOOGLETRANSLATE(A11564,""en"",""hi"")"),"हंपबैक व्हेल लंबे समय तक रहते हैं - दशकों में दर्ज किए गए कुछ जानवरों में से कुछ अभी भी आज बुला रहे हैं!")</f>
        <v>हंपबैक व्हेल लंबे समय तक रहते हैं - दशकों में दर्ज किए गए कुछ जानवरों में से कुछ अभी भी आज बुला रहे हैं!</v>
      </c>
    </row>
    <row r="11565">
      <c r="A11565" s="1" t="s">
        <v>11314</v>
      </c>
      <c r="B11565" s="2" t="str">
        <f>IFERROR(__xludf.DUMMYFUNCTION("GOOGLETRANSLATE(A11565,""en"",""hi"")"),"एक शहर के पास पवन फार्म।")</f>
        <v>एक शहर के पास पवन फार्म।</v>
      </c>
    </row>
    <row r="11566">
      <c r="A11566" s="1" t="s">
        <v>11315</v>
      </c>
      <c r="B11566" s="2" t="str">
        <f>IFERROR(__xludf.DUMMYFUNCTION("GOOGLETRANSLATE(A11566,""en"",""hi"")"),"अभिनेता ने प्रीमियर में एक बड़ी मुस्कान दी।")</f>
        <v>अभिनेता ने प्रीमियर में एक बड़ी मुस्कान दी।</v>
      </c>
    </row>
    <row r="11567">
      <c r="A11567" s="1" t="s">
        <v>1057</v>
      </c>
      <c r="B11567" s="2" t="str">
        <f>IFERROR(__xludf.DUMMYFUNCTION("GOOGLETRANSLATE(A11567,""en"",""hi"")"),"छवि में हो सकता है: व्यक्ति, एक संगीत वाद्ययंत्र बजाना और मंच पर")</f>
        <v>छवि में हो सकता है: व्यक्ति, एक संगीत वाद्ययंत्र बजाना और मंच पर</v>
      </c>
    </row>
    <row r="11568">
      <c r="A11568" s="1" t="s">
        <v>11316</v>
      </c>
      <c r="B11568" s="2" t="str">
        <f>IFERROR(__xludf.DUMMYFUNCTION("GOOGLETRANSLATE(A11568,""en"",""hi"")"),"एक पॉली बैग में पैक ताजा लाल मांस।")</f>
        <v>एक पॉली बैग में पैक ताजा लाल मांस।</v>
      </c>
    </row>
    <row r="11569">
      <c r="A11569" s="1" t="s">
        <v>11317</v>
      </c>
      <c r="B11569" s="2" t="str">
        <f>IFERROR(__xludf.DUMMYFUNCTION("GOOGLETRANSLATE(A11569,""en"",""hi"")"),"रेट्रो शैली में किए गए सर्कल के अंदर फ्रंट सेट का सामना करने वाले अन्य हाथों पर एक शेफ, कुक या बेकर होल्डिंग रोलर का चित्रण।")</f>
        <v>रेट्रो शैली में किए गए सर्कल के अंदर फ्रंट सेट का सामना करने वाले अन्य हाथों पर एक शेफ, कुक या बेकर होल्डिंग रोलर का चित्रण।</v>
      </c>
    </row>
    <row r="11570">
      <c r="A11570" s="1" t="s">
        <v>11318</v>
      </c>
      <c r="B11570" s="2" t="str">
        <f>IFERROR(__xludf.DUMMYFUNCTION("GOOGLETRANSLATE(A11570,""en"",""hi"")"),"एक नए घर की तलाश में एक बीवर")</f>
        <v>एक नए घर की तलाश में एक बीवर</v>
      </c>
    </row>
    <row r="11571">
      <c r="A11571" s="1" t="s">
        <v>11319</v>
      </c>
      <c r="B11571" s="2" t="str">
        <f>IFERROR(__xludf.DUMMYFUNCTION("GOOGLETRANSLATE(A11571,""en"",""hi"")"),"यह एक ड्राइंग को पूरा करने के लिए लिया, जो पागल नहीं होने के प्रयास में वितरित करता है।")</f>
        <v>यह एक ड्राइंग को पूरा करने के लिए लिया, जो पागल नहीं होने के प्रयास में वितरित करता है।</v>
      </c>
    </row>
    <row r="11572">
      <c r="A11572" s="1" t="s">
        <v>11320</v>
      </c>
      <c r="B11572" s="2" t="str">
        <f>IFERROR(__xludf.DUMMYFUNCTION("GOOGLETRANSLATE(A11572,""en"",""hi"")"),"पावर: कैंपर वैन एक सैन्य वाहन की तरह दिखता है और यह इतना बड़ा है कि यह एक विशेष मंच पर पीठ पर आसानी से मोटरसाइकिल ले जा सकता है")</f>
        <v>पावर: कैंपर वैन एक सैन्य वाहन की तरह दिखता है और यह इतना बड़ा है कि यह एक विशेष मंच पर पीठ पर आसानी से मोटरसाइकिल ले जा सकता है</v>
      </c>
    </row>
    <row r="11573">
      <c r="A11573" s="1" t="s">
        <v>11321</v>
      </c>
      <c r="B11573" s="2" t="str">
        <f>IFERROR(__xludf.DUMMYFUNCTION("GOOGLETRANSLATE(A11573,""en"",""hi"")"),"मार्च में दुर्घटना ने पानी के निकायों को बंद कर दिया")</f>
        <v>मार्च में दुर्घटना ने पानी के निकायों को बंद कर दिया</v>
      </c>
    </row>
    <row r="11574">
      <c r="A11574" s="1" t="s">
        <v>11322</v>
      </c>
      <c r="B11574" s="2" t="str">
        <f>IFERROR(__xludf.DUMMYFUNCTION("GOOGLETRANSLATE(A11574,""en"",""hi"")"),"कार में मेरा पहला रन यहाँ था!")</f>
        <v>कार में मेरा पहला रन यहाँ था!</v>
      </c>
    </row>
    <row r="11575">
      <c r="A11575" s="1" t="s">
        <v>11323</v>
      </c>
      <c r="B11575" s="2" t="str">
        <f>IFERROR(__xludf.DUMMYFUNCTION("GOOGLETRANSLATE(A11575,""en"",""hi"")"),"पिस्सू बाजार पर गैस मास्क")</f>
        <v>पिस्सू बाजार पर गैस मास्क</v>
      </c>
    </row>
    <row r="11576">
      <c r="A11576" s="1" t="s">
        <v>5787</v>
      </c>
      <c r="B11576" s="2" t="str">
        <f>IFERROR(__xludf.DUMMYFUNCTION("GOOGLETRANSLATE(A11576,""en"",""hi"")"),"छवि में हो सकता है: व्यक्ति, मंच पर, एक संगीत वाद्ययंत्र और गिटार बजाना")</f>
        <v>छवि में हो सकता है: व्यक्ति, मंच पर, एक संगीत वाद्ययंत्र और गिटार बजाना</v>
      </c>
    </row>
    <row r="11577">
      <c r="A11577" s="1" t="s">
        <v>11324</v>
      </c>
      <c r="B11577" s="2" t="str">
        <f>IFERROR(__xludf.DUMMYFUNCTION("GOOGLETRANSLATE(A11577,""en"",""hi"")"),"यह मेरी पार्टी है: द मैन ऑफ द इवर ने अपनी बड़ी रात के लिए ब्लैक जीन्स और टी शर्ट का चयन किया, एक डेनिम जैकेट और प्रशिक्षकों को जोड़कर")</f>
        <v>यह मेरी पार्टी है: द मैन ऑफ द इवर ने अपनी बड़ी रात के लिए ब्लैक जीन्स और टी शर्ट का चयन किया, एक डेनिम जैकेट और प्रशिक्षकों को जोड़कर</v>
      </c>
    </row>
    <row r="11578">
      <c r="A11578" s="1" t="s">
        <v>11325</v>
      </c>
      <c r="B11578" s="2" t="str">
        <f>IFERROR(__xludf.DUMMYFUNCTION("GOOGLETRANSLATE(A11578,""en"",""hi"")"),"शहर में टैबलेट के साथ युवा व्यापार लोग")</f>
        <v>शहर में टैबलेट के साथ युवा व्यापार लोग</v>
      </c>
    </row>
    <row r="11579">
      <c r="A11579" s="1" t="s">
        <v>11326</v>
      </c>
      <c r="B11579" s="2" t="str">
        <f>IFERROR(__xludf.DUMMYFUNCTION("GOOGLETRANSLATE(A11579,""en"",""hi"")"),"फायर फाइटर्स एक नकली दुर्घटना से लपटें लड़ाई।")</f>
        <v>फायर फाइटर्स एक नकली दुर्घटना से लपटें लड़ाई।</v>
      </c>
    </row>
    <row r="11580">
      <c r="A11580" s="1" t="s">
        <v>11327</v>
      </c>
      <c r="B11580" s="2" t="str">
        <f>IFERROR(__xludf.DUMMYFUNCTION("GOOGLETRANSLATE(A11580,""en"",""hi"")"),"व्यक्ति को पहले राष्ट्रपति का मकबरा है।")</f>
        <v>व्यक्ति को पहले राष्ट्रपति का मकबरा है।</v>
      </c>
    </row>
    <row r="11581">
      <c r="A11581" s="1" t="s">
        <v>11328</v>
      </c>
      <c r="B11581" s="2" t="str">
        <f>IFERROR(__xludf.DUMMYFUNCTION("GOOGLETRANSLATE(A11581,""en"",""hi"")"),"एक पीले पेंसिल के साथ एक खाली नोटबुक पर एक महिला हाथ लेखन के करीब")</f>
        <v>एक पीले पेंसिल के साथ एक खाली नोटबुक पर एक महिला हाथ लेखन के करीब</v>
      </c>
    </row>
    <row r="11582">
      <c r="A11582" s="1" t="s">
        <v>11329</v>
      </c>
      <c r="B11582" s="2" t="str">
        <f>IFERROR(__xludf.DUMMYFUNCTION("GOOGLETRANSLATE(A11582,""en"",""hi"")"),"एक भूत का एक उदाहरण ए-बिट कार्टून शैली में आश्चर्यचकित दिख रहा है।")</f>
        <v>एक भूत का एक उदाहरण ए-बिट कार्टून शैली में आश्चर्यचकित दिख रहा है।</v>
      </c>
    </row>
    <row r="11583">
      <c r="A11583" s="1" t="s">
        <v>11330</v>
      </c>
      <c r="B11583" s="2" t="str">
        <f>IFERROR(__xludf.DUMMYFUNCTION("GOOGLETRANSLATE(A11583,""en"",""hi"")"),"स्टोरी हाउस पोर्च के चारों ओर लपेटने के साथ योजनाएं ... तस्वीरें थोड़ा भिन्न हो सकती हैं।")</f>
        <v>स्टोरी हाउस पोर्च के चारों ओर लपेटने के साथ योजनाएं ... तस्वीरें थोड़ा भिन्न हो सकती हैं।</v>
      </c>
    </row>
    <row r="11584">
      <c r="A11584" s="1" t="s">
        <v>11331</v>
      </c>
      <c r="B11584" s="2" t="str">
        <f>IFERROR(__xludf.DUMMYFUNCTION("GOOGLETRANSLATE(A11584,""en"",""hi"")"),"अमेरिकी भारतीय आरक्षण का नक्शा")</f>
        <v>अमेरिकी भारतीय आरक्षण का नक्शा</v>
      </c>
    </row>
    <row r="11585">
      <c r="A11585" s="1" t="s">
        <v>11332</v>
      </c>
      <c r="B11585" s="2" t="str">
        <f>IFERROR(__xludf.DUMMYFUNCTION("GOOGLETRANSLATE(A11585,""en"",""hi"")"),"निविदा अंतिम दृश्य का संस्करण।")</f>
        <v>निविदा अंतिम दृश्य का संस्करण।</v>
      </c>
    </row>
    <row r="11586">
      <c r="A11586" s="1" t="s">
        <v>11066</v>
      </c>
      <c r="B11586" s="2" t="str">
        <f>IFERROR(__xludf.DUMMYFUNCTION("GOOGLETRANSLATE(A11586,""en"",""hi"")"),"एक प्रशिक्षण सत्र के दौरान कार्रवाई में फुटबॉल खिलाड़ी।")</f>
        <v>एक प्रशिक्षण सत्र के दौरान कार्रवाई में फुटबॉल खिलाड़ी।</v>
      </c>
    </row>
    <row r="11587">
      <c r="A11587" s="1" t="s">
        <v>11333</v>
      </c>
      <c r="B11587" s="2" t="str">
        <f>IFERROR(__xludf.DUMMYFUNCTION("GOOGLETRANSLATE(A11587,""en"",""hi"")"),"प्रतियोगिता प्रविष्टि # व्यवसाय के लिए एक लोगो डिजाइन के लिए")</f>
        <v>प्रतियोगिता प्रविष्टि # व्यवसाय के लिए एक लोगो डिजाइन के लिए</v>
      </c>
    </row>
    <row r="11588">
      <c r="A11588" s="1" t="s">
        <v>11334</v>
      </c>
      <c r="B11588" s="2" t="str">
        <f>IFERROR(__xludf.DUMMYFUNCTION("GOOGLETRANSLATE(A11588,""en"",""hi"")"),"नीले आकाश में उच्च उड़ान भरने का आविष्कार")</f>
        <v>नीले आकाश में उच्च उड़ान भरने का आविष्कार</v>
      </c>
    </row>
    <row r="11589">
      <c r="A11589" s="1" t="s">
        <v>11335</v>
      </c>
      <c r="B11589" s="2" t="str">
        <f>IFERROR(__xludf.DUMMYFUNCTION("GOOGLETRANSLATE(A11589,""en"",""hi"")"),"बोट्स ने मुहाना")</f>
        <v>बोट्स ने मुहाना</v>
      </c>
    </row>
    <row r="11590">
      <c r="A11590" s="1" t="s">
        <v>11336</v>
      </c>
      <c r="B11590" s="2" t="str">
        <f>IFERROR(__xludf.DUMMYFUNCTION("GOOGLETRANSLATE(A11590,""en"",""hi"")"),"एक बच्चे के रूप में कॉमेडी फिल्म")</f>
        <v>एक बच्चे के रूप में कॉमेडी फिल्म</v>
      </c>
    </row>
    <row r="11591">
      <c r="A11591" s="1" t="s">
        <v>11337</v>
      </c>
      <c r="B11591" s="2" t="str">
        <f>IFERROR(__xludf.DUMMYFUNCTION("GOOGLETRANSLATE(A11591,""en"",""hi"")"),"क्या पिज्जा दुनिया के सांस्कृतिक खजाने में से एक बनाता है?")</f>
        <v>क्या पिज्जा दुनिया के सांस्कृतिक खजाने में से एक बनाता है?</v>
      </c>
    </row>
    <row r="11592">
      <c r="A11592" s="1" t="s">
        <v>11338</v>
      </c>
      <c r="B11592" s="2" t="str">
        <f>IFERROR(__xludf.DUMMYFUNCTION("GOOGLETRANSLATE(A11592,""en"",""hi"")"),"अभिनेता एक अभिनेता है, जिसे व्यक्ति और हिट टीवी किशोर नाटक पर चित्रित करने के लिए जाना जाता है।")</f>
        <v>अभिनेता एक अभिनेता है, जिसे व्यक्ति और हिट टीवी किशोर नाटक पर चित्रित करने के लिए जाना जाता है।</v>
      </c>
    </row>
    <row r="11593">
      <c r="A11593" s="1" t="s">
        <v>11339</v>
      </c>
      <c r="B11593" s="2" t="str">
        <f>IFERROR(__xludf.DUMMYFUNCTION("GOOGLETRANSLATE(A11593,""en"",""hi"")"),"गेंद को उद्घाटन लक्ष्य के लिए गोलकीपर पर फुटबॉल खिलाड़ी को उछालता है")</f>
        <v>गेंद को उद्घाटन लक्ष्य के लिए गोलकीपर पर फुटबॉल खिलाड़ी को उछालता है</v>
      </c>
    </row>
    <row r="11594">
      <c r="A11594" s="1" t="s">
        <v>11340</v>
      </c>
      <c r="B11594" s="2" t="str">
        <f>IFERROR(__xludf.DUMMYFUNCTION("GOOGLETRANSLATE(A11594,""en"",""hi"")"),"चर्च का मूल मुखौटा यदि आप बारीकी से देखते हैं तो आप इसे देख सकते हैं और डोम जहां पेंटिंग्स लाइ हैं।")</f>
        <v>चर्च का मूल मुखौटा यदि आप बारीकी से देखते हैं तो आप इसे देख सकते हैं और डोम जहां पेंटिंग्स लाइ हैं।</v>
      </c>
    </row>
    <row r="11595">
      <c r="A11595" s="1" t="s">
        <v>11341</v>
      </c>
      <c r="B11595" s="2" t="str">
        <f>IFERROR(__xludf.DUMMYFUNCTION("GOOGLETRANSLATE(A11595,""en"",""hi"")"),"जैज़ कलाकार एक रिहर्सल के दौरान ड्रम खेलता है।")</f>
        <v>जैज़ कलाकार एक रिहर्सल के दौरान ड्रम खेलता है।</v>
      </c>
    </row>
    <row r="11596">
      <c r="A11596" s="1" t="s">
        <v>11342</v>
      </c>
      <c r="B11596" s="2" t="str">
        <f>IFERROR(__xludf.DUMMYFUNCTION("GOOGLETRANSLATE(A11596,""en"",""hi"")"),"वह अपने चेहरे के निचले आधे हिस्से के आसपास स्कार्फ लपेटता है")</f>
        <v>वह अपने चेहरे के निचले आधे हिस्से के आसपास स्कार्फ लपेटता है</v>
      </c>
    </row>
    <row r="11597">
      <c r="A11597" s="1" t="s">
        <v>11343</v>
      </c>
      <c r="B11597" s="2" t="str">
        <f>IFERROR(__xludf.DUMMYFUNCTION("GOOGLETRANSLATE(A11597,""en"",""hi"")"),"कई जानवरों में से एक हिंडोला पर शामिल था।")</f>
        <v>कई जानवरों में से एक हिंडोला पर शामिल था।</v>
      </c>
    </row>
    <row r="11598">
      <c r="A11598" s="1" t="s">
        <v>11344</v>
      </c>
      <c r="B11598" s="2" t="str">
        <f>IFERROR(__xludf.DUMMYFUNCTION("GOOGLETRANSLATE(A11598,""en"",""hi"")"),"लाइट्स पर बैंक के साथ फुटपाथ ... रोशनी पर क्रॉसवॉक")</f>
        <v>लाइट्स पर बैंक के साथ फुटपाथ ... रोशनी पर क्रॉसवॉक</v>
      </c>
    </row>
    <row r="11599">
      <c r="A11599" s="1" t="s">
        <v>11345</v>
      </c>
      <c r="B11599" s="2" t="str">
        <f>IFERROR(__xludf.DUMMYFUNCTION("GOOGLETRANSLATE(A11599,""en"",""hi"")"),"अभिनेता और उनका परिवार फिल्म के प्रीमियर में भाग लेता है")</f>
        <v>अभिनेता और उनका परिवार फिल्म के प्रीमियर में भाग लेता है</v>
      </c>
    </row>
    <row r="11600">
      <c r="A11600" s="1" t="s">
        <v>11346</v>
      </c>
      <c r="B11600" s="2" t="str">
        <f>IFERROR(__xludf.DUMMYFUNCTION("GOOGLETRANSLATE(A11600,""en"",""hi"")"),"शीर्ष बड़े जेब और एक oversized कॉलर के साथ समाप्त किया गया था, जो उसकी समग्र आंखों को पकड़ने के लिए जोड़ रहा था")</f>
        <v>शीर्ष बड़े जेब और एक oversized कॉलर के साथ समाप्त किया गया था, जो उसकी समग्र आंखों को पकड़ने के लिए जोड़ रहा था</v>
      </c>
    </row>
    <row r="11601">
      <c r="A11601" s="1" t="s">
        <v>11347</v>
      </c>
      <c r="B11601" s="2" t="str">
        <f>IFERROR(__xludf.DUMMYFUNCTION("GOOGLETRANSLATE(A11601,""en"",""hi"")"),"जानवरों के लिए उपयोग करता है, वे क्या हैं")</f>
        <v>जानवरों के लिए उपयोग करता है, वे क्या हैं</v>
      </c>
    </row>
    <row r="11602">
      <c r="A11602" s="1" t="s">
        <v>11348</v>
      </c>
      <c r="B11602" s="2" t="str">
        <f>IFERROR(__xludf.DUMMYFUNCTION("GOOGLETRANSLATE(A11602,""en"",""hi"")"),"चित्रण टेबल रॉयल्टी मुक्त स्टॉक वैक्टर पर भोजन के बिना बैठे बच्चे का प्रतिनिधित्व करता है")</f>
        <v>चित्रण टेबल रॉयल्टी मुक्त स्टॉक वैक्टर पर भोजन के बिना बैठे बच्चे का प्रतिनिधित्व करता है</v>
      </c>
    </row>
    <row r="11603">
      <c r="A11603" s="1" t="s">
        <v>11349</v>
      </c>
      <c r="B11603" s="2" t="str">
        <f>IFERROR(__xludf.DUMMYFUNCTION("GOOGLETRANSLATE(A11603,""en"",""hi"")"),"पास पर जैविक प्रजाति")</f>
        <v>पास पर जैविक प्रजाति</v>
      </c>
    </row>
    <row r="11604">
      <c r="A11604" s="1" t="s">
        <v>11350</v>
      </c>
      <c r="B11604" s="2" t="str">
        <f>IFERROR(__xludf.DUMMYFUNCTION("GOOGLETRANSLATE(A11604,""en"",""hi"")"),"एक बूढ़ी औरत का चित्र")</f>
        <v>एक बूढ़ी औरत का चित्र</v>
      </c>
    </row>
    <row r="11605">
      <c r="A11605" s="1" t="s">
        <v>11351</v>
      </c>
      <c r="B11605" s="2" t="str">
        <f>IFERROR(__xludf.DUMMYFUNCTION("GOOGLETRANSLATE(A11605,""en"",""hi"")"),"अग्रभूमि में डस्क पर स्काईलाइन")</f>
        <v>अग्रभूमि में डस्क पर स्काईलाइन</v>
      </c>
    </row>
    <row r="11606">
      <c r="A11606" s="1" t="s">
        <v>11352</v>
      </c>
      <c r="B11606" s="2" t="str">
        <f>IFERROR(__xludf.DUMMYFUNCTION("GOOGLETRANSLATE(A11606,""en"",""hi"")"),"बाल और बनाकर व्यक्ति द्वारा: व्यक्ति के पीछे")</f>
        <v>बाल और बनाकर व्यक्ति द्वारा: व्यक्ति के पीछे</v>
      </c>
    </row>
    <row r="11607">
      <c r="A11607" s="1" t="s">
        <v>11353</v>
      </c>
      <c r="B11607" s="2" t="str">
        <f>IFERROR(__xludf.DUMMYFUNCTION("GOOGLETRANSLATE(A11607,""en"",""hi"")"),"क्या तुम्हें पता था ? पेय के बारे में तथ्य")</f>
        <v>क्या तुम्हें पता था ? पेय के बारे में तथ्य</v>
      </c>
    </row>
    <row r="11608">
      <c r="A11608" s="1" t="s">
        <v>11354</v>
      </c>
      <c r="B11608" s="2" t="str">
        <f>IFERROR(__xludf.DUMMYFUNCTION("GOOGLETRANSLATE(A11608,""en"",""hi"")"),"अभिनेता फिल्म महोत्सव के दौरान प्रीमियर में भाग लेता है।")</f>
        <v>अभिनेता फिल्म महोत्सव के दौरान प्रीमियर में भाग लेता है।</v>
      </c>
    </row>
    <row r="11609">
      <c r="A11609" s="1" t="s">
        <v>11355</v>
      </c>
      <c r="B11609" s="2" t="str">
        <f>IFERROR(__xludf.DUMMYFUNCTION("GOOGLETRANSLATE(A11609,""en"",""hi"")"),"पतन के दौरान ठंडे दिन की लहरों के माध्यम से सफेद सेल नाव स्लाइसिंग।")</f>
        <v>पतन के दौरान ठंडे दिन की लहरों के माध्यम से सफेद सेल नाव स्लाइसिंग।</v>
      </c>
    </row>
    <row r="11610">
      <c r="A11610" s="1" t="s">
        <v>11356</v>
      </c>
      <c r="B11610" s="2" t="str">
        <f>IFERROR(__xludf.DUMMYFUNCTION("GOOGLETRANSLATE(A11610,""en"",""hi"")"),"एक जिराफ एक गंदगी सड़क पार करता है।")</f>
        <v>एक जिराफ एक गंदगी सड़क पार करता है।</v>
      </c>
    </row>
    <row r="11611">
      <c r="A11611" s="1" t="s">
        <v>11357</v>
      </c>
      <c r="B11611" s="2" t="str">
        <f>IFERROR(__xludf.DUMMYFUNCTION("GOOGLETRANSLATE(A11611,""en"",""hi"")"),"पहाड़ की चोटी पर जाओ")</f>
        <v>पहाड़ की चोटी पर जाओ</v>
      </c>
    </row>
    <row r="11612">
      <c r="A11612" s="1" t="s">
        <v>11358</v>
      </c>
      <c r="B11612" s="2" t="str">
        <f>IFERROR(__xludf.DUMMYFUNCTION("GOOGLETRANSLATE(A11612,""en"",""hi"")"),"सर्दियों में उसके कूल्हों पर उसके हाथों से महिला का पोर्ट्रेट")</f>
        <v>सर्दियों में उसके कूल्हों पर उसके हाथों से महिला का पोर्ट्रेट</v>
      </c>
    </row>
    <row r="11613">
      <c r="A11613" s="1" t="s">
        <v>11359</v>
      </c>
      <c r="B11613" s="2" t="str">
        <f>IFERROR(__xludf.DUMMYFUNCTION("GOOGLETRANSLATE(A11613,""en"",""hi"")"),"विशाल क्रिसमस रोशनी यार्ड के लिए बोकन।")</f>
        <v>विशाल क्रिसमस रोशनी यार्ड के लिए बोकन।</v>
      </c>
    </row>
    <row r="11614">
      <c r="A11614" s="1" t="s">
        <v>11360</v>
      </c>
      <c r="B11614" s="2" t="str">
        <f>IFERROR(__xludf.DUMMYFUNCTION("GOOGLETRANSLATE(A11614,""en"",""hi"")"),"$ 16 की एक प्रारंभिक बोली के साथ नीलामी के लिए जा रहा है।")</f>
        <v>$ 16 की एक प्रारंभिक बोली के साथ नीलामी के लिए जा रहा है।</v>
      </c>
    </row>
    <row r="11615">
      <c r="A11615" s="1" t="s">
        <v>11361</v>
      </c>
      <c r="B11615" s="2" t="str">
        <f>IFERROR(__xludf.DUMMYFUNCTION("GOOGLETRANSLATE(A11615,""en"",""hi"")"),"एक आदमी एक शॉपिंग मॉल के बाहर छुट्टी के लिए एक विशाल टेडी बियर के साथ अपनी प्रेमिका के साथ चित्र लेता है")</f>
        <v>एक आदमी एक शॉपिंग मॉल के बाहर छुट्टी के लिए एक विशाल टेडी बियर के साथ अपनी प्रेमिका के साथ चित्र लेता है</v>
      </c>
    </row>
    <row r="11616">
      <c r="A11616" s="1" t="s">
        <v>11362</v>
      </c>
      <c r="B11616" s="2" t="str">
        <f>IFERROR(__xludf.DUMMYFUNCTION("GOOGLETRANSLATE(A11616,""en"",""hi"")"),"क्रोधी बिल्ली के लिए कोई सपना नहीं")</f>
        <v>क्रोधी बिल्ली के लिए कोई सपना नहीं</v>
      </c>
    </row>
    <row r="11617">
      <c r="A11617" s="1" t="s">
        <v>11363</v>
      </c>
      <c r="B11617" s="2" t="str">
        <f>IFERROR(__xludf.DUMMYFUNCTION("GOOGLETRANSLATE(A11617,""en"",""hi"")"),"क्लिपिंग पथ के साथ एक सफेद पृष्ठभूमि पर पृथक एक सुनहरे पीले रंग और चिकनी धातु सतह क्लासिक फ़ॉन्ट के साथ एक 3 डी चित्रण में सुरुचिपूर्ण समृद्ध सोने की धातु लोअरकेस या छोटे अक्षर बी।")</f>
        <v>क्लिपिंग पथ के साथ एक सफेद पृष्ठभूमि पर पृथक एक सुनहरे पीले रंग और चिकनी धातु सतह क्लासिक फ़ॉन्ट के साथ एक 3 डी चित्रण में सुरुचिपूर्ण समृद्ध सोने की धातु लोअरकेस या छोटे अक्षर बी।</v>
      </c>
    </row>
    <row r="11618">
      <c r="A11618" s="1" t="s">
        <v>11364</v>
      </c>
      <c r="B11618" s="2" t="str">
        <f>IFERROR(__xludf.DUMMYFUNCTION("GOOGLETRANSLATE(A11618,""en"",""hi"")"),"एक ट्रक के सिल्हूट पर चित्रित ध्वज।")</f>
        <v>एक ट्रक के सिल्हूट पर चित्रित ध्वज।</v>
      </c>
    </row>
    <row r="11619">
      <c r="A11619" s="1" t="s">
        <v>11365</v>
      </c>
      <c r="B11619" s="2" t="str">
        <f>IFERROR(__xludf.DUMMYFUNCTION("GOOGLETRANSLATE(A11619,""en"",""hi"")"),"दोस्ताना मैच के दौरान प्रशंसक देखते हैं।")</f>
        <v>दोस्ताना मैच के दौरान प्रशंसक देखते हैं।</v>
      </c>
    </row>
    <row r="11620">
      <c r="A11620" s="1" t="s">
        <v>11366</v>
      </c>
      <c r="B11620" s="2" t="str">
        <f>IFERROR(__xludf.DUMMYFUNCTION("GOOGLETRANSLATE(A11620,""en"",""hi"")"),"एक स्नोबोर्डर स्की रिज़ॉर्ट में बंद करने से पहले पहाड़ के दृश्यों का आनंद लेता है - स्की रिज़ॉर्ट में पिस्ट")</f>
        <v>एक स्नोबोर्डर स्की रिज़ॉर्ट में बंद करने से पहले पहाड़ के दृश्यों का आनंद लेता है - स्की रिज़ॉर्ट में पिस्ट</v>
      </c>
    </row>
    <row r="11621">
      <c r="A11621" s="1" t="s">
        <v>11367</v>
      </c>
      <c r="B11621" s="2" t="str">
        <f>IFERROR(__xludf.DUMMYFUNCTION("GOOGLETRANSLATE(A11621,""en"",""hi"")"),"सौंदर्य ने अपने आउटिंग के लिए एक सुंदर, मुद्रित पोशाक का चयन किया")</f>
        <v>सौंदर्य ने अपने आउटिंग के लिए एक सुंदर, मुद्रित पोशाक का चयन किया</v>
      </c>
    </row>
    <row r="11622">
      <c r="A11622" s="1" t="s">
        <v>11368</v>
      </c>
      <c r="B11622" s="2" t="str">
        <f>IFERROR(__xludf.DUMMYFUNCTION("GOOGLETRANSLATE(A11622,""en"",""hi"")"),"व्यक्ति ने बर्तन खींचे और शुक्रवार को समुद्र द्वारा अपनी नाव से बिक्री के लिए केकड़ा के पाउंड थे।")</f>
        <v>व्यक्ति ने बर्तन खींचे और शुक्रवार को समुद्र द्वारा अपनी नाव से बिक्री के लिए केकड़ा के पाउंड थे।</v>
      </c>
    </row>
    <row r="11623">
      <c r="A11623" s="1" t="s">
        <v>11369</v>
      </c>
      <c r="B11623" s="2" t="str">
        <f>IFERROR(__xludf.DUMMYFUNCTION("GOOGLETRANSLATE(A11623,""en"",""hi"")"),"एक रूफटॉप गार्डन की एक कलाकार की छाप ने विकास के लिए योजना बनाई, जो परिवारों को बाहरी स्थान देगा।")</f>
        <v>एक रूफटॉप गार्डन की एक कलाकार की छाप ने विकास के लिए योजना बनाई, जो परिवारों को बाहरी स्थान देगा।</v>
      </c>
    </row>
    <row r="11624">
      <c r="A11624" s="1" t="s">
        <v>11370</v>
      </c>
      <c r="B11624" s="2" t="str">
        <f>IFERROR(__xludf.DUMMYFUNCTION("GOOGLETRANSLATE(A11624,""en"",""hi"")"),"विंटेज वाहनों ने 21 वीं वार्षिक कार, मोटरसाइकिल और शो के लिए कई ब्लॉक रेखांकित किए।")</f>
        <v>विंटेज वाहनों ने 21 वीं वार्षिक कार, मोटरसाइकिल और शो के लिए कई ब्लॉक रेखांकित किए।</v>
      </c>
    </row>
    <row r="11625">
      <c r="A11625" s="1" t="s">
        <v>11371</v>
      </c>
      <c r="B11625" s="2" t="str">
        <f>IFERROR(__xludf.DUMMYFUNCTION("GOOGLETRANSLATE(A11625,""en"",""hi"")"),"आंगन दरवाजे लिविंग रूम से मुख्य छत तक नेतृत्व करते हैं")</f>
        <v>आंगन दरवाजे लिविंग रूम से मुख्य छत तक नेतृत्व करते हैं</v>
      </c>
    </row>
    <row r="11626">
      <c r="A11626" s="1" t="s">
        <v>11372</v>
      </c>
      <c r="B11626" s="2" t="str">
        <f>IFERROR(__xludf.DUMMYFUNCTION("GOOGLETRANSLATE(A11626,""en"",""hi"")"),"एक नीले पैटर्न का वेक्टर चित्रण")</f>
        <v>एक नीले पैटर्न का वेक्टर चित्रण</v>
      </c>
    </row>
    <row r="11627">
      <c r="A11627" s="1" t="s">
        <v>11373</v>
      </c>
      <c r="B11627" s="2" t="str">
        <f>IFERROR(__xludf.DUMMYFUNCTION("GOOGLETRANSLATE(A11627,""en"",""hi"")"),"हरी उष्णकटिबंधीय महासागर तरंगें समुद्र तट पर दुर्घटनाग्रस्त हो रही हैं")</f>
        <v>हरी उष्णकटिबंधीय महासागर तरंगें समुद्र तट पर दुर्घटनाग्रस्त हो रही हैं</v>
      </c>
    </row>
    <row r="11628">
      <c r="A11628" s="1" t="s">
        <v>11374</v>
      </c>
      <c r="B11628" s="2" t="str">
        <f>IFERROR(__xludf.DUMMYFUNCTION("GOOGLETRANSLATE(A11628,""en"",""hi"")"),"व्यक्ति के रूप में, इसका एकमात्र अधिकार है कि मैं साझा करता हूं कि आप भी कम यात्रा कर सकते हैं।")</f>
        <v>व्यक्ति के रूप में, इसका एकमात्र अधिकार है कि मैं साझा करता हूं कि आप भी कम यात्रा कर सकते हैं।</v>
      </c>
    </row>
    <row r="11629">
      <c r="A11629" s="1" t="s">
        <v>11375</v>
      </c>
      <c r="B11629" s="2" t="str">
        <f>IFERROR(__xludf.DUMMYFUNCTION("GOOGLETRANSLATE(A11629,""en"",""hi"")"),"संगठन संस्थापक गेंद को टॉस करता है।")</f>
        <v>संगठन संस्थापक गेंद को टॉस करता है।</v>
      </c>
    </row>
    <row r="11630">
      <c r="A11630" s="1" t="s">
        <v>11376</v>
      </c>
      <c r="B11630" s="2" t="str">
        <f>IFERROR(__xludf.DUMMYFUNCTION("GOOGLETRANSLATE(A11630,""en"",""hi"")"),"पतली जीन्स में एक आंसू की मरम्मत")</f>
        <v>पतली जीन्स में एक आंसू की मरम्मत</v>
      </c>
    </row>
    <row r="11631">
      <c r="A11631" s="1" t="s">
        <v>11377</v>
      </c>
      <c r="B11631" s="2" t="str">
        <f>IFERROR(__xludf.DUMMYFUNCTION("GOOGLETRANSLATE(A11631,""en"",""hi"")"),"पिन पर क्लिक करके इस और इत्र पर मेरी समीक्षा देखें")</f>
        <v>पिन पर क्लिक करके इस और इत्र पर मेरी समीक्षा देखें</v>
      </c>
    </row>
    <row r="11632">
      <c r="A11632" s="1" t="s">
        <v>11378</v>
      </c>
      <c r="B11632" s="2" t="str">
        <f>IFERROR(__xludf.DUMMYFUNCTION("GOOGLETRANSLATE(A11632,""en"",""hi"")"),"सैन्य कमांडर की मूर्तियां बड़े खंभे वाले हॉल पर हावी हैं")</f>
        <v>सैन्य कमांडर की मूर्तियां बड़े खंभे वाले हॉल पर हावी हैं</v>
      </c>
    </row>
    <row r="11633">
      <c r="A11633" s="1" t="s">
        <v>11379</v>
      </c>
      <c r="B11633" s="2" t="str">
        <f>IFERROR(__xludf.DUMMYFUNCTION("GOOGLETRANSLATE(A11633,""en"",""hi"")"),"Premiere के लिए पहुंचने वाला कलाकार")</f>
        <v>Premiere के लिए पहुंचने वाला कलाकार</v>
      </c>
    </row>
    <row r="11634">
      <c r="A11634" s="1" t="s">
        <v>11380</v>
      </c>
      <c r="B11634" s="2" t="str">
        <f>IFERROR(__xludf.DUMMYFUNCTION("GOOGLETRANSLATE(A11634,""en"",""hi"")"),"शैक्षिक संस्थान परिसर एक लक्ष्य मनाता है।")</f>
        <v>शैक्षिक संस्थान परिसर एक लक्ष्य मनाता है।</v>
      </c>
    </row>
    <row r="11635">
      <c r="A11635" s="1" t="s">
        <v>11381</v>
      </c>
      <c r="B11635" s="2" t="str">
        <f>IFERROR(__xludf.DUMMYFUNCTION("GOOGLETRANSLATE(A11635,""en"",""hi"")"),"एक सप्ताहांत के लिए एक यात्रा कार्यक्रम")</f>
        <v>एक सप्ताहांत के लिए एक यात्रा कार्यक्रम</v>
      </c>
    </row>
    <row r="11636">
      <c r="A11636" s="1" t="s">
        <v>11382</v>
      </c>
      <c r="B11636" s="2" t="str">
        <f>IFERROR(__xludf.DUMMYFUNCTION("GOOGLETRANSLATE(A11636,""en"",""hi"")"),"कार स्टैंड पर खड़ी खड़ी है।")</f>
        <v>कार स्टैंड पर खड़ी खड़ी है।</v>
      </c>
    </row>
    <row r="11637">
      <c r="A11637" s="1" t="s">
        <v>11383</v>
      </c>
      <c r="B11637" s="2" t="str">
        <f>IFERROR(__xludf.DUMMYFUNCTION("GOOGLETRANSLATE(A11637,""en"",""hi"")"),"कछुए में से एक मॉनीटर खुशी से अपने परिवार को अपने काम के फल दिखा रहा है")</f>
        <v>कछुए में से एक मॉनीटर खुशी से अपने परिवार को अपने काम के फल दिखा रहा है</v>
      </c>
    </row>
    <row r="11638">
      <c r="A11638" s="1" t="s">
        <v>11384</v>
      </c>
      <c r="B11638" s="2" t="str">
        <f>IFERROR(__xludf.DUMMYFUNCTION("GOOGLETRANSLATE(A11638,""en"",""hi"")"),"लोग भूमिगत स्टेशन पर मंच पर एक ट्रेन की प्रतीक्षा कर रहे हैं")</f>
        <v>लोग भूमिगत स्टेशन पर मंच पर एक ट्रेन की प्रतीक्षा कर रहे हैं</v>
      </c>
    </row>
    <row r="11639">
      <c r="A11639" s="1" t="s">
        <v>11385</v>
      </c>
      <c r="B11639" s="2" t="str">
        <f>IFERROR(__xludf.DUMMYFUNCTION("GOOGLETRANSLATE(A11639,""en"",""hi"")"),"व्यक्ति आधे समय से पहले अदालत छोड़ देता है क्योंकि स्पोर्ट्स टीम ने स्पोर्ट्स टीम खेला।")</f>
        <v>व्यक्ति आधे समय से पहले अदालत छोड़ देता है क्योंकि स्पोर्ट्स टीम ने स्पोर्ट्स टीम खेला।</v>
      </c>
    </row>
    <row r="11640">
      <c r="A11640" s="1" t="s">
        <v>11386</v>
      </c>
      <c r="B11640" s="2" t="str">
        <f>IFERROR(__xludf.DUMMYFUNCTION("GOOGLETRANSLATE(A11640,""en"",""hi"")"),"फोन के पीछे फ्लैश के साथ एक विस्तृत उच्च गुणवत्ता वाले, यथार्थवादी कैमरा।")</f>
        <v>फोन के पीछे फ्लैश के साथ एक विस्तृत उच्च गुणवत्ता वाले, यथार्थवादी कैमरा।</v>
      </c>
    </row>
    <row r="11641">
      <c r="A11641" s="1" t="s">
        <v>11387</v>
      </c>
      <c r="B11641" s="2" t="str">
        <f>IFERROR(__xludf.DUMMYFUNCTION("GOOGLETRANSLATE(A11641,""en"",""hi"")"),"कांस्य की घंटी पकड़े हाथ")</f>
        <v>कांस्य की घंटी पकड़े हाथ</v>
      </c>
    </row>
    <row r="11642">
      <c r="A11642" s="1" t="s">
        <v>11388</v>
      </c>
      <c r="B11642" s="2" t="str">
        <f>IFERROR(__xludf.DUMMYFUNCTION("GOOGLETRANSLATE(A11642,""en"",""hi"")"),"एकमात्र एनीम जिसे मैंने कभी पूरा होने के लिए देखा है।")</f>
        <v>एकमात्र एनीम जिसे मैंने कभी पूरा होने के लिए देखा है।</v>
      </c>
    </row>
    <row r="11643">
      <c r="A11643" s="1" t="s">
        <v>11389</v>
      </c>
      <c r="B11643" s="2" t="str">
        <f>IFERROR(__xludf.DUMMYFUNCTION("GOOGLETRANSLATE(A11643,""en"",""hi"")"),"हैप्पी मैन: सोमवार की रात को दिखाया गया है, सेलिब्रिटी से अपने तलाक के बाद से खुद पर ध्यान केंद्रित कर रहा है")</f>
        <v>हैप्पी मैन: सोमवार की रात को दिखाया गया है, सेलिब्रिटी से अपने तलाक के बाद से खुद पर ध्यान केंद्रित कर रहा है</v>
      </c>
    </row>
    <row r="11644">
      <c r="A11644" s="1" t="s">
        <v>11390</v>
      </c>
      <c r="B11644" s="2" t="str">
        <f>IFERROR(__xludf.DUMMYFUNCTION("GOOGLETRANSLATE(A11644,""en"",""hi"")"),"नरम रॉक कलाकार पुरस्कारों में एक चित्र के लिए poses")</f>
        <v>नरम रॉक कलाकार पुरस्कारों में एक चित्र के लिए poses</v>
      </c>
    </row>
    <row r="11645">
      <c r="A11645" s="1" t="s">
        <v>11391</v>
      </c>
      <c r="B11645" s="2" t="str">
        <f>IFERROR(__xludf.DUMMYFUNCTION("GOOGLETRANSLATE(A11645,""en"",""hi"")"),"ग्रामीण ग्रामीण इलाकों का विस्तृत दृश्य हरी पहाड़ी, घुमावदार सड़कों और झोपड़ियों को घुमाएगा।")</f>
        <v>ग्रामीण ग्रामीण इलाकों का विस्तृत दृश्य हरी पहाड़ी, घुमावदार सड़कों और झोपड़ियों को घुमाएगा।</v>
      </c>
    </row>
    <row r="11646">
      <c r="A11646" s="1" t="s">
        <v>11392</v>
      </c>
      <c r="B11646" s="2" t="str">
        <f>IFERROR(__xludf.DUMMYFUNCTION("GOOGLETRANSLATE(A11646,""en"",""hi"")"),"पार्क के माध्यम से चलने वाली प्यारी घुंघराले लड़की")</f>
        <v>पार्क के माध्यम से चलने वाली प्यारी घुंघराले लड़की</v>
      </c>
    </row>
    <row r="11647">
      <c r="A11647" s="1" t="s">
        <v>11393</v>
      </c>
      <c r="B11647" s="2" t="str">
        <f>IFERROR(__xludf.DUMMYFUNCTION("GOOGLETRANSLATE(A11647,""en"",""hi"")"),"इस खूबसूरत पुरस्कार में प्रवेश - विजेता गृह")</f>
        <v>इस खूबसूरत पुरस्कार में प्रवेश - विजेता गृह</v>
      </c>
    </row>
    <row r="11648">
      <c r="A11648" s="1" t="s">
        <v>11394</v>
      </c>
      <c r="B11648" s="2" t="str">
        <f>IFERROR(__xludf.DUMMYFUNCTION("GOOGLETRANSLATE(A11648,""en"",""hi"")"),"एक काले और सफेद रंग की बिल्ली दूरी पर गंभीरता से देख रही है")</f>
        <v>एक काले और सफेद रंग की बिल्ली दूरी पर गंभीरता से देख रही है</v>
      </c>
    </row>
    <row r="11649">
      <c r="A11649" s="1" t="s">
        <v>11395</v>
      </c>
      <c r="B11649" s="2" t="str">
        <f>IFERROR(__xludf.DUMMYFUNCTION("GOOGLETRANSLATE(A11649,""en"",""hi"")"),"एक हेलमेट घास पर बिछा हुआ")</f>
        <v>एक हेलमेट घास पर बिछा हुआ</v>
      </c>
    </row>
    <row r="11650">
      <c r="A11650" s="1" t="s">
        <v>11396</v>
      </c>
      <c r="B11650" s="2" t="str">
        <f>IFERROR(__xludf.DUMMYFUNCTION("GOOGLETRANSLATE(A11650,""en"",""hi"")"),"यहां दिखाया गया द्वीप द्वारा उतरने के बाद, एक्सप्लोरर ने जोर देकर कहा कि इसके नेता, व्यक्ति नामक एक व्यक्ति, शासन करने के लिए सहमत हैं।")</f>
        <v>यहां दिखाया गया द्वीप द्वारा उतरने के बाद, एक्सप्लोरर ने जोर देकर कहा कि इसके नेता, व्यक्ति नामक एक व्यक्ति, शासन करने के लिए सहमत हैं।</v>
      </c>
    </row>
    <row r="11651">
      <c r="A11651" s="1" t="s">
        <v>11397</v>
      </c>
      <c r="B11651" s="2" t="str">
        <f>IFERROR(__xludf.DUMMYFUNCTION("GOOGLETRANSLATE(A11651,""en"",""hi"")"),"एक घर का आंतरिक डिजाइन")</f>
        <v>एक घर का आंतरिक डिजाइन</v>
      </c>
    </row>
    <row r="11652">
      <c r="A11652" s="1" t="s">
        <v>11398</v>
      </c>
      <c r="B11652" s="2" t="str">
        <f>IFERROR(__xludf.DUMMYFUNCTION("GOOGLETRANSLATE(A11652,""en"",""hi"")"),"एक धान के मैदान में चावल लगाने वाले किसान")</f>
        <v>एक धान के मैदान में चावल लगाने वाले किसान</v>
      </c>
    </row>
    <row r="11653">
      <c r="A11653" s="1" t="s">
        <v>11399</v>
      </c>
      <c r="B11653" s="2" t="str">
        <f>IFERROR(__xludf.DUMMYFUNCTION("GOOGLETRANSLATE(A11653,""en"",""hi"")"),"एक शनिवार दोपहर को गतिविधि के साथ रेस्तरां हलचल।")</f>
        <v>एक शनिवार दोपहर को गतिविधि के साथ रेस्तरां हलचल।</v>
      </c>
    </row>
    <row r="11654">
      <c r="A11654" s="1" t="s">
        <v>11400</v>
      </c>
      <c r="B11654" s="2" t="str">
        <f>IFERROR(__xludf.DUMMYFUNCTION("GOOGLETRANSLATE(A11654,""en"",""hi"")"),"घुड़सवार सभ्य शहर को उपहार दिया")</f>
        <v>घुड़सवार सभ्य शहर को उपहार दिया</v>
      </c>
    </row>
    <row r="11655">
      <c r="A11655" s="1" t="s">
        <v>11401</v>
      </c>
      <c r="B11655" s="2" t="str">
        <f>IFERROR(__xludf.DUMMYFUNCTION("GOOGLETRANSLATE(A11655,""en"",""hi"")"),"प्रोप स्टोर - ऐतिहासिक नाटक फिल्म से कॉस्टयूम")</f>
        <v>प्रोप स्टोर - ऐतिहासिक नाटक फिल्म से कॉस्टयूम</v>
      </c>
    </row>
    <row r="11656">
      <c r="A11656" s="1" t="s">
        <v>11402</v>
      </c>
      <c r="B11656" s="2" t="str">
        <f>IFERROR(__xludf.DUMMYFUNCTION("GOOGLETRANSLATE(A11656,""en"",""hi"")"),"सुनहरे समुद्र तटों के साथ चलकर महिला आराम")</f>
        <v>सुनहरे समुद्र तटों के साथ चलकर महिला आराम</v>
      </c>
    </row>
    <row r="11657">
      <c r="A11657" s="1" t="s">
        <v>11403</v>
      </c>
      <c r="B11657" s="2" t="str">
        <f>IFERROR(__xludf.DUMMYFUNCTION("GOOGLETRANSLATE(A11657,""en"",""hi"")"),"एक जहाज समुद्र तट पर अपना रास्ता भटक गया")</f>
        <v>एक जहाज समुद्र तट पर अपना रास्ता भटक गया</v>
      </c>
    </row>
    <row r="11658">
      <c r="A11658" s="1" t="s">
        <v>11404</v>
      </c>
      <c r="B11658" s="2" t="str">
        <f>IFERROR(__xludf.DUMMYFUNCTION("GOOGLETRANSLATE(A11658,""en"",""hi"")"),"खरगोश कान और देश का ध्वज के साथ रंगीन प्यारा सिरेमिक ईस्टर अंडे।")</f>
        <v>खरगोश कान और देश का ध्वज के साथ रंगीन प्यारा सिरेमिक ईस्टर अंडे।</v>
      </c>
    </row>
    <row r="11659">
      <c r="A11659" s="1" t="s">
        <v>11405</v>
      </c>
      <c r="B11659" s="2" t="str">
        <f>IFERROR(__xludf.DUMMYFUNCTION("GOOGLETRANSLATE(A11659,""en"",""hi"")"),"एक शहर: मैं यहाँ दो बार रहा हूं।")</f>
        <v>एक शहर: मैं यहाँ दो बार रहा हूं।</v>
      </c>
    </row>
    <row r="11660">
      <c r="A11660" s="1" t="s">
        <v>11406</v>
      </c>
      <c r="B11660" s="2" t="str">
        <f>IFERROR(__xludf.DUMMYFUNCTION("GOOGLETRANSLATE(A11660,""en"",""hi"")"),"कॉमेडी एक टेलीविजन श्रृंखला है जिसे प्रसारित किया गया था।")</f>
        <v>कॉमेडी एक टेलीविजन श्रृंखला है जिसे प्रसारित किया गया था।</v>
      </c>
    </row>
    <row r="11661">
      <c r="A11661" s="1" t="s">
        <v>11407</v>
      </c>
      <c r="B11661" s="2" t="str">
        <f>IFERROR(__xludf.DUMMYFUNCTION("GOOGLETRANSLATE(A11661,""en"",""hi"")"),"टावर रात में एक बीकन की तरह चमकता है, जिसमें एक शानदार लाइट शो हर घंटे लंबे समय तक चलने पर दिखता है।")</f>
        <v>टावर रात में एक बीकन की तरह चमकता है, जिसमें एक शानदार लाइट शो हर घंटे लंबे समय तक चलने पर दिखता है।</v>
      </c>
    </row>
    <row r="11662">
      <c r="A11662" s="1" t="s">
        <v>11408</v>
      </c>
      <c r="B11662" s="2" t="str">
        <f>IFERROR(__xludf.DUMMYFUNCTION("GOOGLETRANSLATE(A11662,""en"",""hi"")"),"व्यक्ति और लड़की थर्मॉस जंगल से चाय पी रहे हैं।")</f>
        <v>व्यक्ति और लड़की थर्मॉस जंगल से चाय पी रहे हैं।</v>
      </c>
    </row>
    <row r="11663">
      <c r="A11663" s="1" t="s">
        <v>11409</v>
      </c>
      <c r="B11663" s="2" t="str">
        <f>IFERROR(__xludf.DUMMYFUNCTION("GOOGLETRANSLATE(A11663,""en"",""hi"")"),"बांसुरी के साथ गायक और आदमी एक स्टूडियो में खेल रहे हैं")</f>
        <v>बांसुरी के साथ गायक और आदमी एक स्टूडियो में खेल रहे हैं</v>
      </c>
    </row>
    <row r="11664">
      <c r="A11664" s="1" t="s">
        <v>11410</v>
      </c>
      <c r="B11664" s="2" t="str">
        <f>IFERROR(__xludf.DUMMYFUNCTION("GOOGLETRANSLATE(A11664,""en"",""hi"")"),"महल से एक शहर पर देखें")</f>
        <v>महल से एक शहर पर देखें</v>
      </c>
    </row>
    <row r="11665">
      <c r="A11665" s="1" t="s">
        <v>11411</v>
      </c>
      <c r="B11665" s="2" t="str">
        <f>IFERROR(__xludf.DUMMYFUNCTION("GOOGLETRANSLATE(A11665,""en"",""hi"")"),"मनोरंजन के लिए डिज़ाइन किया गया ए-रूम फ्लैट")</f>
        <v>मनोरंजन के लिए डिज़ाइन किया गया ए-रूम फ्लैट</v>
      </c>
    </row>
    <row r="11666">
      <c r="A11666" s="1" t="s">
        <v>11412</v>
      </c>
      <c r="B11666" s="2" t="str">
        <f>IFERROR(__xludf.DUMMYFUNCTION("GOOGLETRANSLATE(A11666,""en"",""hi"")"),"फुटबॉल खिलाड़ी द्वारा तैनात रणनीति में व्यक्ति ने मारा है")</f>
        <v>फुटबॉल खिलाड़ी द्वारा तैनात रणनीति में व्यक्ति ने मारा है</v>
      </c>
    </row>
    <row r="11667">
      <c r="A11667" s="1" t="s">
        <v>11413</v>
      </c>
      <c r="B11667" s="2" t="str">
        <f>IFERROR(__xludf.DUMMYFUNCTION("GOOGLETRANSLATE(A11667,""en"",""hi"")"),"इसके ऊपर पहाड़ों से एक शहर")</f>
        <v>इसके ऊपर पहाड़ों से एक शहर</v>
      </c>
    </row>
    <row r="11668">
      <c r="A11668" s="1" t="s">
        <v>11414</v>
      </c>
      <c r="B11668" s="2" t="str">
        <f>IFERROR(__xludf.DUMMYFUNCTION("GOOGLETRANSLATE(A11668,""en"",""hi"")"),"एक युवा परिवार घास पर बैठा, पिता बच्चे को खिलाते हुए")</f>
        <v>एक युवा परिवार घास पर बैठा, पिता बच्चे को खिलाते हुए</v>
      </c>
    </row>
    <row r="11669">
      <c r="A11669" s="1" t="s">
        <v>11415</v>
      </c>
      <c r="B11669" s="2" t="str">
        <f>IFERROR(__xludf.DUMMYFUNCTION("GOOGLETRANSLATE(A11669,""en"",""hi"")"),"व्यक्ति राजनेता में त्यौहार के दौरान मंच पर प्रदर्शन करता है")</f>
        <v>व्यक्ति राजनेता में त्यौहार के दौरान मंच पर प्रदर्शन करता है</v>
      </c>
    </row>
    <row r="11670">
      <c r="A11670" s="1" t="s">
        <v>11416</v>
      </c>
      <c r="B11670" s="2" t="str">
        <f>IFERROR(__xludf.DUMMYFUNCTION("GOOGLETRANSLATE(A11670,""en"",""hi"")"),"पुरस्कार विजेता प्रशंसकों के साथ अपनी बैठक के दौरान प्रतिक्रिया करता है।")</f>
        <v>पुरस्कार विजेता प्रशंसकों के साथ अपनी बैठक के दौरान प्रतिक्रिया करता है।</v>
      </c>
    </row>
    <row r="11671">
      <c r="A11671" s="1" t="s">
        <v>11417</v>
      </c>
      <c r="B11671" s="2" t="str">
        <f>IFERROR(__xludf.DUMMYFUNCTION("GOOGLETRANSLATE(A11671,""en"",""hi"")"),"एक पीले ऑर्किड फूल के करीब")</f>
        <v>एक पीले ऑर्किड फूल के करीब</v>
      </c>
    </row>
    <row r="11672">
      <c r="A11672" s="1" t="s">
        <v>11418</v>
      </c>
      <c r="B11672" s="2" t="str">
        <f>IFERROR(__xludf.DUMMYFUNCTION("GOOGLETRANSLATE(A11672,""en"",""hi"")"),"एक पुरुष कार्डिनल एक बाड़ पर बैठे")</f>
        <v>एक पुरुष कार्डिनल एक बाड़ पर बैठे</v>
      </c>
    </row>
    <row r="11673">
      <c r="A11673" s="1" t="s">
        <v>11419</v>
      </c>
      <c r="B11673" s="2" t="str">
        <f>IFERROR(__xludf.DUMMYFUNCTION("GOOGLETRANSLATE(A11673,""en"",""hi"")"),"दुल्हन सफेद पुष्प गुलदस्ता पकड़े हुए")</f>
        <v>दुल्हन सफेद पुष्प गुलदस्ता पकड़े हुए</v>
      </c>
    </row>
    <row r="11674">
      <c r="A11674" s="1" t="s">
        <v>11420</v>
      </c>
      <c r="B11674" s="2" t="str">
        <f>IFERROR(__xludf.DUMMYFUNCTION("GOOGLETRANSLATE(A11674,""en"",""hi"")"),"स्पा - अतिथि बाथरूम में महसूस करें।")</f>
        <v>स्पा - अतिथि बाथरूम में महसूस करें।</v>
      </c>
    </row>
    <row r="11675">
      <c r="A11675" s="1" t="s">
        <v>11421</v>
      </c>
      <c r="B11675" s="2" t="str">
        <f>IFERROR(__xludf.DUMMYFUNCTION("GOOGLETRANSLATE(A11675,""en"",""hi"")"),"लय और ब्लूज़ कलाकार आयोजित पुरस्कारों पर पहुंचे।")</f>
        <v>लय और ब्लूज़ कलाकार आयोजित पुरस्कारों पर पहुंचे।</v>
      </c>
    </row>
    <row r="11676">
      <c r="A11676" s="1" t="s">
        <v>11422</v>
      </c>
      <c r="B11676" s="2" t="str">
        <f>IFERROR(__xludf.DUMMYFUNCTION("GOOGLETRANSLATE(A11676,""en"",""hi"")"),"ताल और ब्लूज़ कलाकार थियेटर में पुरस्कार पर पहुंचे")</f>
        <v>ताल और ब्लूज़ कलाकार थियेटर में पुरस्कार पर पहुंचे</v>
      </c>
    </row>
    <row r="11677">
      <c r="A11677" s="1" t="s">
        <v>11423</v>
      </c>
      <c r="B11677" s="2" t="str">
        <f>IFERROR(__xludf.DUMMYFUNCTION("GOOGLETRANSLATE(A11677,""en"",""hi"")"),"नौकरी के लिए खोज रहे हैं? यहाँ सफलता कैसे प्राप्त करें")</f>
        <v>नौकरी के लिए खोज रहे हैं? यहाँ सफलता कैसे प्राप्त करें</v>
      </c>
    </row>
    <row r="11678">
      <c r="A11678" s="1" t="s">
        <v>11424</v>
      </c>
      <c r="B11678" s="2" t="str">
        <f>IFERROR(__xludf.DUMMYFUNCTION("GOOGLETRANSLATE(A11678,""en"",""hi"")"),"व्यक्ति के साथ नए सहयोग के लॉन्च में अपनी बेटी के साथ सोशलाइट")</f>
        <v>व्यक्ति के साथ नए सहयोग के लॉन्च में अपनी बेटी के साथ सोशलाइट</v>
      </c>
    </row>
    <row r="11679">
      <c r="A11679" s="1" t="s">
        <v>11425</v>
      </c>
      <c r="B11679" s="2" t="str">
        <f>IFERROR(__xludf.DUMMYFUNCTION("GOOGLETRANSLATE(A11679,""en"",""hi"")"),"महान व्यक्ति ने यह टोपी पहनी थी।")</f>
        <v>महान व्यक्ति ने यह टोपी पहनी थी।</v>
      </c>
    </row>
    <row r="11680">
      <c r="A11680" s="1" t="s">
        <v>11426</v>
      </c>
      <c r="B11680" s="2" t="str">
        <f>IFERROR(__xludf.DUMMYFUNCTION("GOOGLETRANSLATE(A11680,""en"",""hi"")"),"अपसरा सेलेस्टियल अप्सरा - दीवारों पर प्राचीन चित्रकला")</f>
        <v>अपसरा सेलेस्टियल अप्सरा - दीवारों पर प्राचीन चित्रकला</v>
      </c>
    </row>
    <row r="11681">
      <c r="A11681" s="1" t="s">
        <v>11427</v>
      </c>
      <c r="B11681" s="2" t="str">
        <f>IFERROR(__xludf.DUMMYFUNCTION("GOOGLETRANSLATE(A11681,""en"",""hi"")"),"एक मुखौटा प्रदर्शन पर है।")</f>
        <v>एक मुखौटा प्रदर्शन पर है।</v>
      </c>
    </row>
    <row r="11682">
      <c r="A11682" s="1" t="s">
        <v>11428</v>
      </c>
      <c r="B11682" s="2" t="str">
        <f>IFERROR(__xludf.DUMMYFUNCTION("GOOGLETRANSLATE(A11682,""en"",""hi"")"),"चांदी के फ्रेम के साथ ध्वज आइकन")</f>
        <v>चांदी के फ्रेम के साथ ध्वज आइकन</v>
      </c>
    </row>
    <row r="11683">
      <c r="A11683" s="1" t="s">
        <v>11429</v>
      </c>
      <c r="B11683" s="2" t="str">
        <f>IFERROR(__xludf.DUMMYFUNCTION("GOOGLETRANSLATE(A11683,""en"",""hi"")"),"अभिनेता विश्व प्रीमियर में भाग लेते हैं।")</f>
        <v>अभिनेता विश्व प्रीमियर में भाग लेते हैं।</v>
      </c>
    </row>
    <row r="11684">
      <c r="A11684" s="1" t="s">
        <v>11430</v>
      </c>
      <c r="B11684" s="2" t="str">
        <f>IFERROR(__xludf.DUMMYFUNCTION("GOOGLETRANSLATE(A11684,""en"",""hi"")"),"एक सजावटी पृष्ठभूमि का चित्रण")</f>
        <v>एक सजावटी पृष्ठभूमि का चित्रण</v>
      </c>
    </row>
    <row r="11685">
      <c r="A11685" s="1" t="s">
        <v>11431</v>
      </c>
      <c r="B11685" s="2" t="str">
        <f>IFERROR(__xludf.DUMMYFUNCTION("GOOGLETRANSLATE(A11685,""en"",""hi"")"),"किसी ऐसे व्यक्ति के लिए एक टी शर्ट जो अपने दिनों से इस पर है।")</f>
        <v>किसी ऐसे व्यक्ति के लिए एक टी शर्ट जो अपने दिनों से इस पर है।</v>
      </c>
    </row>
    <row r="11686">
      <c r="A11686" s="1" t="s">
        <v>11432</v>
      </c>
      <c r="B11686" s="2" t="str">
        <f>IFERROR(__xludf.DUMMYFUNCTION("GOOGLETRANSLATE(A11686,""en"",""hi"")"),"साइड पर गांव में सड़कों")</f>
        <v>साइड पर गांव में सड़कों</v>
      </c>
    </row>
    <row r="11687">
      <c r="A11687" s="1" t="s">
        <v>11433</v>
      </c>
      <c r="B11687" s="2" t="str">
        <f>IFERROR(__xludf.DUMMYFUNCTION("GOOGLETRANSLATE(A11687,""en"",""hi"")"),"अभिनेता को व्यक्ति के लिए फोटो खिंचवाया जाता है")</f>
        <v>अभिनेता को व्यक्ति के लिए फोटो खिंचवाया जाता है</v>
      </c>
    </row>
    <row r="11688">
      <c r="A11688" s="1" t="s">
        <v>11434</v>
      </c>
      <c r="B11688" s="2" t="str">
        <f>IFERROR(__xludf.DUMMYFUNCTION("GOOGLETRANSLATE(A11688,""en"",""hi"")"),"कनेक्ट - व्यक्तिगत रूप से पाठ में अपने आप को शामिल करने का प्रयास करें")</f>
        <v>कनेक्ट - व्यक्तिगत रूप से पाठ में अपने आप को शामिल करने का प्रयास करें</v>
      </c>
    </row>
    <row r="11689">
      <c r="A11689" s="1" t="s">
        <v>11435</v>
      </c>
      <c r="B11689" s="2" t="str">
        <f>IFERROR(__xludf.DUMMYFUNCTION("GOOGLETRANSLATE(A11689,""en"",""hi"")"),"एक सफेद पृष्ठभूमि पर रिबन के साथ क्रिसमस का पेड़")</f>
        <v>एक सफेद पृष्ठभूमि पर रिबन के साथ क्रिसमस का पेड़</v>
      </c>
    </row>
    <row r="11690">
      <c r="A11690" s="1" t="s">
        <v>11436</v>
      </c>
      <c r="B11690" s="2" t="str">
        <f>IFERROR(__xludf.DUMMYFUNCTION("GOOGLETRANSLATE(A11690,""en"",""hi"")"),"खेत से ताजा फूल")</f>
        <v>खेत से ताजा फूल</v>
      </c>
    </row>
    <row r="11691">
      <c r="A11691" s="1" t="s">
        <v>6392</v>
      </c>
      <c r="B11691" s="2" t="str">
        <f>IFERROR(__xludf.DUMMYFUNCTION("GOOGLETRANSLATE(A11691,""en"",""hi"")"),"छवि में हो सकता है: व्यक्ति, मंच पर, एक संगीत वाद्ययंत्र और पाठ खेलना")</f>
        <v>छवि में हो सकता है: व्यक्ति, मंच पर, एक संगीत वाद्ययंत्र और पाठ खेलना</v>
      </c>
    </row>
    <row r="11692">
      <c r="A11692" s="1" t="s">
        <v>11437</v>
      </c>
      <c r="B11692" s="2" t="str">
        <f>IFERROR(__xludf.DUMMYFUNCTION("GOOGLETRANSLATE(A11692,""en"",""hi"")"),"अमेरिकी फुटबॉल खिलाड़ी, केंद्र, टीम की प्रशिक्षण सुविधा में फुटबॉल अभ्यास के दौरान ड्रिल के बीच चलता है।")</f>
        <v>अमेरिकी फुटबॉल खिलाड़ी, केंद्र, टीम की प्रशिक्षण सुविधा में फुटबॉल अभ्यास के दौरान ड्रिल के बीच चलता है।</v>
      </c>
    </row>
    <row r="11693">
      <c r="A11693" s="1" t="s">
        <v>945</v>
      </c>
      <c r="B11693" s="2" t="str">
        <f>IFERROR(__xludf.DUMMYFUNCTION("GOOGLETRANSLATE(A11693,""en"",""hi"")"),"नगरपालिका मानचित्र पर एक शहर")</f>
        <v>नगरपालिका मानचित्र पर एक शहर</v>
      </c>
    </row>
    <row r="11694">
      <c r="A11694" s="1" t="s">
        <v>11438</v>
      </c>
      <c r="B11694" s="2" t="str">
        <f>IFERROR(__xludf.DUMMYFUNCTION("GOOGLETRANSLATE(A11694,""en"",""hi"")"),"चैनल के माध्यम से एक फ्रिगेट पास खोला गया।")</f>
        <v>चैनल के माध्यम से एक फ्रिगेट पास खोला गया।</v>
      </c>
    </row>
    <row r="11695">
      <c r="A11695" s="1" t="s">
        <v>11439</v>
      </c>
      <c r="B11695" s="2" t="str">
        <f>IFERROR(__xludf.DUMMYFUNCTION("GOOGLETRANSLATE(A11695,""en"",""hi"")"),"यह लगभग किसी की तरह आकाश से बाहर निकल गया")</f>
        <v>यह लगभग किसी की तरह आकाश से बाहर निकल गया</v>
      </c>
    </row>
    <row r="11696">
      <c r="A11696" s="1" t="s">
        <v>11440</v>
      </c>
      <c r="B11696" s="2" t="str">
        <f>IFERROR(__xludf.DUMMYFUNCTION("GOOGLETRANSLATE(A11696,""en"",""hi"")"),"जनवरी के अंत में एक पत्ती पर गर्भवती जैविक आदेश")</f>
        <v>जनवरी के अंत में एक पत्ती पर गर्भवती जैविक आदेश</v>
      </c>
    </row>
    <row r="11697">
      <c r="A11697" s="1" t="s">
        <v>11441</v>
      </c>
      <c r="B11697" s="2" t="str">
        <f>IFERROR(__xludf.DUMMYFUNCTION("GOOGLETRANSLATE(A11697,""en"",""hi"")"),"शुक्रवार की रात के संगीत कार्यक्रम के दौरान हार्ड रॉक कलाकार और व्यक्ति जाम एक साथ।")</f>
        <v>शुक्रवार की रात के संगीत कार्यक्रम के दौरान हार्ड रॉक कलाकार और व्यक्ति जाम एक साथ।</v>
      </c>
    </row>
    <row r="11698">
      <c r="A11698" s="1" t="s">
        <v>11442</v>
      </c>
      <c r="B11698" s="2" t="str">
        <f>IFERROR(__xludf.DUMMYFUNCTION("GOOGLETRANSLATE(A11698,""en"",""hi"")"),"व्यक्ति ने अपने अंतिम दिल की धड़कन के बाद अपमानजनक टीम की प्रशंसा की")</f>
        <v>व्यक्ति ने अपने अंतिम दिल की धड़कन के बाद अपमानजनक टीम की प्रशंसा की</v>
      </c>
    </row>
    <row r="11699">
      <c r="A11699" s="1" t="s">
        <v>11443</v>
      </c>
      <c r="B11699" s="2" t="str">
        <f>IFERROR(__xludf.DUMMYFUNCTION("GOOGLETRANSLATE(A11699,""en"",""hi"")"),"जनता के साथ राजनेता, व्यक्ति और उद्यमी फैशन शो निर्माण की रचनाओं में भाग लेते हैं।")</f>
        <v>जनता के साथ राजनेता, व्यक्ति और उद्यमी फैशन शो निर्माण की रचनाओं में भाग लेते हैं।</v>
      </c>
    </row>
    <row r="11700">
      <c r="A11700" s="1" t="s">
        <v>11444</v>
      </c>
      <c r="B11700" s="2" t="str">
        <f>IFERROR(__xludf.DUMMYFUNCTION("GOOGLETRANSLATE(A11700,""en"",""hi"")"),"जंगल में गोरा महिला")</f>
        <v>जंगल में गोरा महिला</v>
      </c>
    </row>
    <row r="11701">
      <c r="A11701" s="1" t="s">
        <v>11445</v>
      </c>
      <c r="B11701" s="2" t="str">
        <f>IFERROR(__xludf.DUMMYFUNCTION("GOOGLETRANSLATE(A11701,""en"",""hi"")"),"सफेद और सोने की चमक के साथ मैट ब्लू ग्रे नेल पॉलिश।")</f>
        <v>सफेद और सोने की चमक के साथ मैट ब्लू ग्रे नेल पॉलिश।</v>
      </c>
    </row>
    <row r="11702">
      <c r="A11702" s="1" t="s">
        <v>6250</v>
      </c>
      <c r="B11702" s="2" t="str">
        <f>IFERROR(__xludf.DUMMYFUNCTION("GOOGLETRANSLATE(A11702,""en"",""hi"")"),"कार शो में देखे गए कई खूबसूरत गुलाबों में से एक।")</f>
        <v>कार शो में देखे गए कई खूबसूरत गुलाबों में से एक।</v>
      </c>
    </row>
    <row r="11703">
      <c r="A11703" s="1" t="s">
        <v>11446</v>
      </c>
      <c r="B11703" s="2" t="str">
        <f>IFERROR(__xludf.DUMMYFUNCTION("GOOGLETRANSLATE(A11703,""en"",""hi"")"),"भगवान देवता के लिए एक उपभोग करने वाली आग है, पुस्तक: चर्च")</f>
        <v>भगवान देवता के लिए एक उपभोग करने वाली आग है, पुस्तक: चर्च</v>
      </c>
    </row>
    <row r="11704">
      <c r="A11704" s="1" t="s">
        <v>11447</v>
      </c>
      <c r="B11704" s="2" t="str">
        <f>IFERROR(__xludf.DUMMYFUNCTION("GOOGLETRANSLATE(A11704,""en"",""hi"")"),"एक प्रशिक्षण सत्र के दौरान कार्रवाई में सॉकर प्लेयर और फुटबॉल खिलाड़ी")</f>
        <v>एक प्रशिक्षण सत्र के दौरान कार्रवाई में सॉकर प्लेयर और फुटबॉल खिलाड़ी</v>
      </c>
    </row>
    <row r="11705">
      <c r="A11705" s="1" t="s">
        <v>11448</v>
      </c>
      <c r="B11705" s="2" t="str">
        <f>IFERROR(__xludf.DUMMYFUNCTION("GOOGLETRANSLATE(A11705,""en"",""hi"")"),"एक लंबे सप्ताहांत से तस्वीरें")</f>
        <v>एक लंबे सप्ताहांत से तस्वीरें</v>
      </c>
    </row>
    <row r="11706">
      <c r="A11706" s="1" t="s">
        <v>11449</v>
      </c>
      <c r="B11706" s="2" t="str">
        <f>IFERROR(__xludf.DUMMYFUNCTION("GOOGLETRANSLATE(A11706,""en"",""hi"")"),"व्यक्ति अपार्टमेंट थेरेपी - यह लेआउट लेकिन एक अलग रंग में?")</f>
        <v>व्यक्ति अपार्टमेंट थेरेपी - यह लेआउट लेकिन एक अलग रंग में?</v>
      </c>
    </row>
    <row r="11707">
      <c r="A11707" s="1" t="s">
        <v>11450</v>
      </c>
      <c r="B11707" s="2" t="str">
        <f>IFERROR(__xludf.DUMMYFUNCTION("GOOGLETRANSLATE(A11707,""en"",""hi"")"),"पतझड़ पत्तियों के बीच जंगल में जमीन पर कट आउट कीट के साथ डरावना हेलोवीन कद्दू")</f>
        <v>पतझड़ पत्तियों के बीच जंगल में जमीन पर कट आउट कीट के साथ डरावना हेलोवीन कद्दू</v>
      </c>
    </row>
    <row r="11708">
      <c r="A11708" s="1" t="s">
        <v>11451</v>
      </c>
      <c r="B11708" s="2" t="str">
        <f>IFERROR(__xludf.DUMMYFUNCTION("GOOGLETRANSLATE(A11708,""en"",""hi"")"),"थ्रिलर फिल्म से हार्दिक सलाद")</f>
        <v>थ्रिलर फिल्म से हार्दिक सलाद</v>
      </c>
    </row>
    <row r="11709">
      <c r="A11709" s="1" t="s">
        <v>11452</v>
      </c>
      <c r="B11709" s="2" t="str">
        <f>IFERROR(__xludf.DUMMYFUNCTION("GOOGLETRANSLATE(A11709,""en"",""hi"")"),"वसंत के पहले दिन खुश!")</f>
        <v>वसंत के पहले दिन खुश!</v>
      </c>
    </row>
    <row r="11710">
      <c r="A11710" s="1" t="s">
        <v>11453</v>
      </c>
      <c r="B11710" s="2" t="str">
        <f>IFERROR(__xludf.DUMMYFUNCTION("GOOGLETRANSLATE(A11710,""en"",""hi"")"),"एक सफेद पृष्ठभूमि पर तीर के साथ एक गुलाबी सर्कल में अब बटन खरीदें")</f>
        <v>एक सफेद पृष्ठभूमि पर तीर के साथ एक गुलाबी सर्कल में अब बटन खरीदें</v>
      </c>
    </row>
    <row r="11711">
      <c r="A11711" s="1" t="s">
        <v>11454</v>
      </c>
      <c r="B11711" s="2" t="str">
        <f>IFERROR(__xludf.DUMMYFUNCTION("GOOGLETRANSLATE(A11711,""en"",""hi"")"),"तेज हवाओं ने एक पेड़ को खटखटाया।")</f>
        <v>तेज हवाओं ने एक पेड़ को खटखटाया।</v>
      </c>
    </row>
    <row r="11712">
      <c r="A11712" s="1" t="s">
        <v>930</v>
      </c>
      <c r="B11712" s="2" t="str">
        <f>IFERROR(__xludf.DUMMYFUNCTION("GOOGLETRANSLATE(A11712,""en"",""hi"")"),"छवि में हो सकता है: व्यक्ति, मंच पर और एक संगीत वाद्ययंत्र बजाना")</f>
        <v>छवि में हो सकता है: व्यक्ति, मंच पर और एक संगीत वाद्ययंत्र बजाना</v>
      </c>
    </row>
    <row r="11713">
      <c r="A11713" s="1" t="s">
        <v>11455</v>
      </c>
      <c r="B11713" s="2" t="str">
        <f>IFERROR(__xludf.DUMMYFUNCTION("GOOGLETRANSLATE(A11713,""en"",""hi"")"),"शो के लिए फैशन व्यवसाय के दौरान एक मॉडल रनवे चलता है")</f>
        <v>शो के लिए फैशन व्यवसाय के दौरान एक मॉडल रनवे चलता है</v>
      </c>
    </row>
    <row r="11714">
      <c r="A11714" s="1" t="s">
        <v>11456</v>
      </c>
      <c r="B11714" s="2" t="str">
        <f>IFERROR(__xludf.DUMMYFUNCTION("GOOGLETRANSLATE(A11714,""en"",""hi"")"),"रात के बगीचे में 1 जन्मदिन केक xx")</f>
        <v>रात के बगीचे में 1 जन्मदिन केक xx</v>
      </c>
    </row>
    <row r="11715">
      <c r="A11715" s="1" t="s">
        <v>11457</v>
      </c>
      <c r="B11715" s="2" t="str">
        <f>IFERROR(__xludf.DUMMYFUNCTION("GOOGLETRANSLATE(A11715,""en"",""hi"")"),"व्यक्ति एक धन्यवाद भाषण देता है।")</f>
        <v>व्यक्ति एक धन्यवाद भाषण देता है।</v>
      </c>
    </row>
    <row r="11716">
      <c r="A11716" s="1" t="s">
        <v>11458</v>
      </c>
      <c r="B11716" s="2" t="str">
        <f>IFERROR(__xludf.DUMMYFUNCTION("GOOGLETRANSLATE(A11716,""en"",""hi"")"),"पीतल के ब्रोच, उत्कीर्ण सर्कल, पत्ते, एक त्रिकोण और एक जानवर, 17 वीं शताब्दी के साथ आभूषण")</f>
        <v>पीतल के ब्रोच, उत्कीर्ण सर्कल, पत्ते, एक त्रिकोण और एक जानवर, 17 वीं शताब्दी के साथ आभूषण</v>
      </c>
    </row>
    <row r="11717">
      <c r="A11717" s="1" t="s">
        <v>11459</v>
      </c>
      <c r="B11717" s="2" t="str">
        <f>IFERROR(__xludf.DUMMYFUNCTION("GOOGLETRANSLATE(A11717,""en"",""hi"")"),"केबिन रेंटल - पूरी मुख्य मंजिल बर्फ से कवर है!")</f>
        <v>केबिन रेंटल - पूरी मुख्य मंजिल बर्फ से कवर है!</v>
      </c>
    </row>
    <row r="11718">
      <c r="A11718" s="1" t="s">
        <v>11460</v>
      </c>
      <c r="B11718" s="2" t="str">
        <f>IFERROR(__xludf.DUMMYFUNCTION("GOOGLETRANSLATE(A11718,""en"",""hi"")"),"तो यह चित्रकला इंटरनेट प्रकाशन और प्रसारण और वेब खोज पोर्टल व्यापार पर बिक्री के लिए है")</f>
        <v>तो यह चित्रकला इंटरनेट प्रकाशन और प्रसारण और वेब खोज पोर्टल व्यापार पर बिक्री के लिए है</v>
      </c>
    </row>
    <row r="11719">
      <c r="A11719" s="1" t="s">
        <v>11461</v>
      </c>
      <c r="B11719" s="2" t="str">
        <f>IFERROR(__xludf.DUMMYFUNCTION("GOOGLETRANSLATE(A11719,""en"",""hi"")"),"क्लोज - ग्रास पर एक छोटा सा घर बनाने वाली लकड़ी के ब्लॉक का")</f>
        <v>क्लोज - ग्रास पर एक छोटा सा घर बनाने वाली लकड़ी के ब्लॉक का</v>
      </c>
    </row>
    <row r="11720">
      <c r="A11720" s="1" t="s">
        <v>11462</v>
      </c>
      <c r="B11720" s="2" t="str">
        <f>IFERROR(__xludf.DUMMYFUNCTION("GOOGLETRANSLATE(A11720,""en"",""hi"")"),"बियर को एक गिलास में डाला जाता है")</f>
        <v>बियर को एक गिलास में डाला जाता है</v>
      </c>
    </row>
    <row r="11721">
      <c r="A11721" s="1" t="s">
        <v>11463</v>
      </c>
      <c r="B11721" s="2" t="str">
        <f>IFERROR(__xludf.DUMMYFUNCTION("GOOGLETRANSLATE(A11721,""en"",""hi"")"),"एक सड़क के पार लंबी गोली के पेड़ों की लंबी छाया")</f>
        <v>एक सड़क के पार लंबी गोली के पेड़ों की लंबी छाया</v>
      </c>
    </row>
    <row r="11722">
      <c r="A11722" s="1" t="s">
        <v>11464</v>
      </c>
      <c r="B11722" s="2" t="str">
        <f>IFERROR(__xludf.DUMMYFUNCTION("GOOGLETRANSLATE(A11722,""en"",""hi"")"),"पहली तिमाही के दौरान खेल टीम के खिलाफ टोकरी बनाने के बाद अंक।")</f>
        <v>पहली तिमाही के दौरान खेल टीम के खिलाफ टोकरी बनाने के बाद अंक।</v>
      </c>
    </row>
    <row r="11723">
      <c r="A11723" s="1" t="s">
        <v>11465</v>
      </c>
      <c r="B11723" s="2" t="str">
        <f>IFERROR(__xludf.DUMMYFUNCTION("GOOGLETRANSLATE(A11723,""en"",""hi"")"),"कैंपस पर एक स्नातक के फोटोग्राफर के वरिष्ठ चित्र")</f>
        <v>कैंपस पर एक स्नातक के फोटोग्राफर के वरिष्ठ चित्र</v>
      </c>
    </row>
    <row r="11724">
      <c r="A11724" s="1" t="s">
        <v>11466</v>
      </c>
      <c r="B11724" s="2" t="str">
        <f>IFERROR(__xludf.DUMMYFUNCTION("GOOGLETRANSLATE(A11724,""en"",""hi"")"),"बाड़ के माध्यम से कहीं भी नहीं देखा")</f>
        <v>बाड़ के माध्यम से कहीं भी नहीं देखा</v>
      </c>
    </row>
    <row r="11725">
      <c r="A11725" s="1" t="s">
        <v>11467</v>
      </c>
      <c r="B11725" s="2" t="str">
        <f>IFERROR(__xludf.DUMMYFUNCTION("GOOGLETRANSLATE(A11725,""en"",""hi"")"),"संकेत संकेत है कि सड़क है")</f>
        <v>संकेत संकेत है कि सड़क है</v>
      </c>
    </row>
    <row r="11726">
      <c r="A11726" s="1" t="s">
        <v>11468</v>
      </c>
      <c r="B11726" s="2" t="str">
        <f>IFERROR(__xludf.DUMMYFUNCTION("GOOGLETRANSLATE(A11726,""en"",""hi"")"),"व्यापारिक व्यक्ति को ग्रंज पृष्ठभूमि के साथ नहीं कहते हैं")</f>
        <v>व्यापारिक व्यक्ति को ग्रंज पृष्ठभूमि के साथ नहीं कहते हैं</v>
      </c>
    </row>
    <row r="11727">
      <c r="A11727" s="1" t="s">
        <v>11469</v>
      </c>
      <c r="B11727" s="2" t="str">
        <f>IFERROR(__xludf.DUMMYFUNCTION("GOOGLETRANSLATE(A11727,""en"",""hi"")"),"एक आदमी अपने रन के बाद एक पानी की बोतल से पी रहा है")</f>
        <v>एक आदमी अपने रन के बाद एक पानी की बोतल से पी रहा है</v>
      </c>
    </row>
    <row r="11728">
      <c r="A11728" s="1" t="s">
        <v>11470</v>
      </c>
      <c r="B11728" s="2" t="str">
        <f>IFERROR(__xludf.DUMMYFUNCTION("GOOGLETRANSLATE(A11728,""en"",""hi"")"),"मैंने एक द्वीप और स्कूप आइसक्रीम में जाने के लिए £ 65k नौकरी क्यों छोड़ दी")</f>
        <v>मैंने एक द्वीप और स्कूप आइसक्रीम में जाने के लिए £ 65k नौकरी क्यों छोड़ दी</v>
      </c>
    </row>
    <row r="11729">
      <c r="A11729" s="1" t="s">
        <v>11471</v>
      </c>
      <c r="B11729" s="2" t="str">
        <f>IFERROR(__xludf.DUMMYFUNCTION("GOOGLETRANSLATE(A11729,""en"",""hi"")"),"सूर्योदय में एक हरे रंग के लॉन पर एक टोकरी में बिल्ली के बच्चे")</f>
        <v>सूर्योदय में एक हरे रंग के लॉन पर एक टोकरी में बिल्ली के बच्चे</v>
      </c>
    </row>
    <row r="11730">
      <c r="A11730" s="1" t="s">
        <v>11472</v>
      </c>
      <c r="B11730" s="2" t="str">
        <f>IFERROR(__xludf.DUMMYFUNCTION("GOOGLETRANSLATE(A11730,""en"",""hi"")"),"नारियल के पेड़ों की पहली श्रृंखला सूर्यास्त")</f>
        <v>नारियल के पेड़ों की पहली श्रृंखला सूर्यास्त</v>
      </c>
    </row>
    <row r="11731">
      <c r="A11731" s="1" t="s">
        <v>11473</v>
      </c>
      <c r="B11731" s="2" t="str">
        <f>IFERROR(__xludf.DUMMYFUNCTION("GOOGLETRANSLATE(A11731,""en"",""hi"")"),"एक मॉडल फैशन वीक के दौरान फिल्म कॉस्ट्यूमर डिजाइनर द्वारा एक सृजन प्रदर्शित करता है।")</f>
        <v>एक मॉडल फैशन वीक के दौरान फिल्म कॉस्ट्यूमर डिजाइनर द्वारा एक सृजन प्रदर्शित करता है।</v>
      </c>
    </row>
    <row r="11732">
      <c r="A11732" s="1" t="s">
        <v>11474</v>
      </c>
      <c r="B11732" s="2" t="str">
        <f>IFERROR(__xludf.DUMMYFUNCTION("GOOGLETRANSLATE(A11732,""en"",""hi"")"),"ब्रिज एक मध्ययुगीन पत्थर बंद है - स्पंदेल सेगमेंटल आर्क ब्रिज")</f>
        <v>ब्रिज एक मध्ययुगीन पत्थर बंद है - स्पंदेल सेगमेंटल आर्क ब्रिज</v>
      </c>
    </row>
    <row r="11733">
      <c r="A11733" s="1" t="s">
        <v>11475</v>
      </c>
      <c r="B11733" s="2" t="str">
        <f>IFERROR(__xludf.DUMMYFUNCTION("GOOGLETRANSLATE(A11733,""en"",""hi"")"),"पार्क में खुश दोस्त बारबेक्यू")</f>
        <v>पार्क में खुश दोस्त बारबेक्यू</v>
      </c>
    </row>
    <row r="11734">
      <c r="A11734" s="1" t="s">
        <v>11476</v>
      </c>
      <c r="B11734" s="2" t="str">
        <f>IFERROR(__xludf.DUMMYFUNCTION("GOOGLETRANSLATE(A11734,""en"",""hi"")"),"ओलंपिक एथलीट खेल के बाद एक प्रेस कॉन्फ्रेंस में भाग लेता है।")</f>
        <v>ओलंपिक एथलीट खेल के बाद एक प्रेस कॉन्फ्रेंस में भाग लेता है।</v>
      </c>
    </row>
    <row r="11735">
      <c r="A11735" s="1" t="s">
        <v>11477</v>
      </c>
      <c r="B11735" s="2" t="str">
        <f>IFERROR(__xludf.DUMMYFUNCTION("GOOGLETRANSLATE(A11735,""en"",""hi"")"),"दोपहर में कंप्यूटर हार्डवेयर व्यवसाय का दौरा करने वाले बहुत से लोग")</f>
        <v>दोपहर में कंप्यूटर हार्डवेयर व्यवसाय का दौरा करने वाले बहुत से लोग</v>
      </c>
    </row>
    <row r="11736">
      <c r="A11736" s="1" t="s">
        <v>11478</v>
      </c>
      <c r="B11736" s="2" t="str">
        <f>IFERROR(__xludf.DUMMYFUNCTION("GOOGLETRANSLATE(A11736,""en"",""hi"")"),"सकारात्मक गोरा छोटी लड़की बच्चों के खेल के मैदान पर खेल रही है।")</f>
        <v>सकारात्मक गोरा छोटी लड़की बच्चों के खेल के मैदान पर खेल रही है।</v>
      </c>
    </row>
    <row r="11737">
      <c r="A11737" s="1" t="s">
        <v>11479</v>
      </c>
      <c r="B11737" s="2" t="str">
        <f>IFERROR(__xludf.DUMMYFUNCTION("GOOGLETRANSLATE(A11737,""en"",""hi"")"),"कबूतरों को रंगीन शरद ऋतु के पत्तों से घेर लिया")</f>
        <v>कबूतरों को रंगीन शरद ऋतु के पत्तों से घेर लिया</v>
      </c>
    </row>
    <row r="11738">
      <c r="A11738" s="1" t="s">
        <v>11480</v>
      </c>
      <c r="B11738" s="2" t="str">
        <f>IFERROR(__xludf.DUMMYFUNCTION("GOOGLETRANSLATE(A11738,""en"",""hi"")"),"एक सफेद पृष्ठभूमि के सामने एक दर्पण में खुद को देख व्यक्ति")</f>
        <v>एक सफेद पृष्ठभूमि के सामने एक दर्पण में खुद को देख व्यक्ति</v>
      </c>
    </row>
    <row r="11739">
      <c r="A11739" s="1" t="s">
        <v>11481</v>
      </c>
      <c r="B11739" s="2" t="str">
        <f>IFERROR(__xludf.DUMMYFUNCTION("GOOGLETRANSLATE(A11739,""en"",""hi"")"),"एक ताज़ा कॉकटेल, व्यक्ति द्वारा बनाया गया।")</f>
        <v>एक ताज़ा कॉकटेल, व्यक्ति द्वारा बनाया गया।</v>
      </c>
    </row>
    <row r="11740">
      <c r="A11740" s="1" t="s">
        <v>11482</v>
      </c>
      <c r="B11740" s="2" t="str">
        <f>IFERROR(__xludf.DUMMYFUNCTION("GOOGLETRANSLATE(A11740,""en"",""hi"")"),"एरियल ड्रोन 4K - समुद्र तट पर कम उड़ान")</f>
        <v>एरियल ड्रोन 4K - समुद्र तट पर कम उड़ान</v>
      </c>
    </row>
    <row r="11741">
      <c r="A11741" s="1" t="s">
        <v>11483</v>
      </c>
      <c r="B11741" s="2" t="str">
        <f>IFERROR(__xludf.DUMMYFUNCTION("GOOGLETRANSLATE(A11741,""en"",""hi"")"),"एक छोटे बगीचे में एक लैपटॉप के साथ लड़की")</f>
        <v>एक छोटे बगीचे में एक लैपटॉप के साथ लड़की</v>
      </c>
    </row>
    <row r="11742">
      <c r="A11742" s="1" t="s">
        <v>11484</v>
      </c>
      <c r="B11742" s="2" t="str">
        <f>IFERROR(__xludf.DUMMYFUNCTION("GOOGLETRANSLATE(A11742,""en"",""hi"")"),"एक समिति पानी के भविष्य के वित्त पोषण पर चर्चा कर रही है")</f>
        <v>एक समिति पानी के भविष्य के वित्त पोषण पर चर्चा कर रही है</v>
      </c>
    </row>
    <row r="11743">
      <c r="A11743" s="1" t="s">
        <v>11485</v>
      </c>
      <c r="B11743" s="2" t="str">
        <f>IFERROR(__xludf.DUMMYFUNCTION("GOOGLETRANSLATE(A11743,""en"",""hi"")"),"एक भव्य रसोई बनाएँ जो कोड के साथ रहने की जगह के विस्तार की तरह लगता है")</f>
        <v>एक भव्य रसोई बनाएँ जो कोड के साथ रहने की जगह के विस्तार की तरह लगता है</v>
      </c>
    </row>
    <row r="11744">
      <c r="A11744" s="1" t="s">
        <v>11486</v>
      </c>
      <c r="B11744" s="2" t="str">
        <f>IFERROR(__xludf.DUMMYFUNCTION("GOOGLETRANSLATE(A11744,""en"",""hi"")"),"यात्री जेस्चर के माध्यम से या उच्च-रिज़ॉल्यूशन स्क्रीन को छूकर कनेक्टेड वाहन के साथ सहजता से बातचीत करने में सक्षम हैं।")</f>
        <v>यात्री जेस्चर के माध्यम से या उच्च-रिज़ॉल्यूशन स्क्रीन को छूकर कनेक्टेड वाहन के साथ सहजता से बातचीत करने में सक्षम हैं।</v>
      </c>
    </row>
    <row r="11745">
      <c r="A11745" s="1" t="s">
        <v>11487</v>
      </c>
      <c r="B11745" s="2" t="str">
        <f>IFERROR(__xludf.DUMMYFUNCTION("GOOGLETRANSLATE(A11745,""en"",""hi"")"),"अपने स्मार्टफोन को देखने वाले लोग एक खिड़की में दिखाई देते हैं।")</f>
        <v>अपने स्मार्टफोन को देखने वाले लोग एक खिड़की में दिखाई देते हैं।</v>
      </c>
    </row>
    <row r="11746">
      <c r="A11746" s="1" t="s">
        <v>11488</v>
      </c>
      <c r="B11746" s="2" t="str">
        <f>IFERROR(__xludf.DUMMYFUNCTION("GOOGLETRANSLATE(A11746,""en"",""hi"")"),"मेरे लिए चित्रित स्नीकर्स की एक जोड़ी!")</f>
        <v>मेरे लिए चित्रित स्नीकर्स की एक जोड़ी!</v>
      </c>
    </row>
    <row r="11747">
      <c r="A11747" s="1" t="s">
        <v>11489</v>
      </c>
      <c r="B11747" s="2" t="str">
        <f>IFERROR(__xludf.DUMMYFUNCTION("GOOGLETRANSLATE(A11747,""en"",""hi"")"),"मध्यम लोहे को मारने के बाद गोल्फर चित्रित किया गया है")</f>
        <v>मध्यम लोहे को मारने के बाद गोल्फर चित्रित किया गया है</v>
      </c>
    </row>
    <row r="11748">
      <c r="A11748" s="1" t="s">
        <v>11490</v>
      </c>
      <c r="B11748" s="2" t="str">
        <f>IFERROR(__xludf.DUMMYFUNCTION("GOOGLETRANSLATE(A11748,""en"",""hi"")"),"वफादार इकट्ठा: खराब मौसम के कारण भीड़ नीचे थी लेकिन हजारों अभी भी दृश्य के अनावरण के लिए बदल गए")</f>
        <v>वफादार इकट्ठा: खराब मौसम के कारण भीड़ नीचे थी लेकिन हजारों अभी भी दृश्य के अनावरण के लिए बदल गए</v>
      </c>
    </row>
    <row r="11749">
      <c r="A11749" s="1" t="s">
        <v>11491</v>
      </c>
      <c r="B11749" s="2" t="str">
        <f>IFERROR(__xludf.DUMMYFUNCTION("GOOGLETRANSLATE(A11749,""en"",""hi"")"),"व्यक्ति के माध्यम से बिक्री के लिए गन्दा घर")</f>
        <v>व्यक्ति के माध्यम से बिक्री के लिए गन्दा घर</v>
      </c>
    </row>
    <row r="11750">
      <c r="A11750" s="1" t="s">
        <v>11492</v>
      </c>
      <c r="B11750" s="2" t="str">
        <f>IFERROR(__xludf.DUMMYFUNCTION("GOOGLETRANSLATE(A11750,""en"",""hi"")"),"आयोजित घटना की पहली गर्मी।")</f>
        <v>आयोजित घटना की पहली गर्मी।</v>
      </c>
    </row>
    <row r="11751">
      <c r="A11751" s="1" t="s">
        <v>11493</v>
      </c>
      <c r="B11751" s="2" t="str">
        <f>IFERROR(__xludf.DUMMYFUNCTION("GOOGLETRANSLATE(A11751,""en"",""hi"")"),"मेरे द्वारा अभ्यास किए जाने वाले कई ड्रिल में से एक को साझा करना।")</f>
        <v>मेरे द्वारा अभ्यास किए जाने वाले कई ड्रिल में से एक को साझा करना।</v>
      </c>
    </row>
    <row r="11752">
      <c r="A11752" s="1" t="s">
        <v>11494</v>
      </c>
      <c r="B11752" s="2" t="str">
        <f>IFERROR(__xludf.DUMMYFUNCTION("GOOGLETRANSLATE(A11752,""en"",""hi"")"),"मूंगफली का मक्खन कुकीज़ काट लें।")</f>
        <v>मूंगफली का मक्खन कुकीज़ काट लें।</v>
      </c>
    </row>
    <row r="11753">
      <c r="A11753" s="1" t="s">
        <v>11495</v>
      </c>
      <c r="B11753" s="2" t="str">
        <f>IFERROR(__xludf.DUMMYFUNCTION("GOOGLETRANSLATE(A11753,""en"",""hi"")"),"मुझे लगता है कि यह वही है जो मैं चाहता हूं कि पोशाक की तरह दिख रही थी ... पर्यावरणविद")</f>
        <v>मुझे लगता है कि यह वही है जो मैं चाहता हूं कि पोशाक की तरह दिख रही थी ... पर्यावरणविद</v>
      </c>
    </row>
    <row r="11754">
      <c r="A11754" s="1" t="s">
        <v>11496</v>
      </c>
      <c r="B11754" s="2" t="str">
        <f>IFERROR(__xludf.DUMMYFUNCTION("GOOGLETRANSLATE(A11754,""en"",""hi"")"),"सफेद पृष्ठभूमि पर पेंट के साथ खींचे गए पीला फूशिया गुलाबी दिल की रूपरेखा")</f>
        <v>सफेद पृष्ठभूमि पर पेंट के साथ खींचे गए पीला फूशिया गुलाबी दिल की रूपरेखा</v>
      </c>
    </row>
    <row r="11755">
      <c r="A11755" s="1" t="s">
        <v>11497</v>
      </c>
      <c r="B11755" s="2" t="str">
        <f>IFERROR(__xludf.DUMMYFUNCTION("GOOGLETRANSLATE(A11755,""en"",""hi"")"),"सशस्त्र बल के लिए यह सैन्य घड़ी, टुकड़ों को पायलटों और अधिकारियों के लिए उत्पादित किया गया था।")</f>
        <v>सशस्त्र बल के लिए यह सैन्य घड़ी, टुकड़ों को पायलटों और अधिकारियों के लिए उत्पादित किया गया था।</v>
      </c>
    </row>
    <row r="11756">
      <c r="A11756" s="1" t="s">
        <v>11498</v>
      </c>
      <c r="B11756" s="2" t="str">
        <f>IFERROR(__xludf.DUMMYFUNCTION("GOOGLETRANSLATE(A11756,""en"",""hi"")"),"दोस्तों के एक समूह के साथ पार्टी रॉयल्टी - मुफ़्त")</f>
        <v>दोस्तों के एक समूह के साथ पार्टी रॉयल्टी - मुफ़्त</v>
      </c>
    </row>
    <row r="11757">
      <c r="A11757" s="1" t="s">
        <v>11499</v>
      </c>
      <c r="B11757" s="2" t="str">
        <f>IFERROR(__xludf.DUMMYFUNCTION("GOOGLETRANSLATE(A11757,""en"",""hi"")"),"बरसात के दिन जंगल में नदी के ऊपर पुराना पत्थर पुल")</f>
        <v>बरसात के दिन जंगल में नदी के ऊपर पुराना पत्थर पुल</v>
      </c>
    </row>
    <row r="11758">
      <c r="A11758" s="1" t="s">
        <v>11500</v>
      </c>
      <c r="B11758" s="2" t="str">
        <f>IFERROR(__xludf.DUMMYFUNCTION("GOOGLETRANSLATE(A11758,""en"",""hi"")"),"नोट्स के साथ एक खुली किताब का वेक्टर चित्रण")</f>
        <v>नोट्स के साथ एक खुली किताब का वेक्टर चित्रण</v>
      </c>
    </row>
    <row r="11759">
      <c r="A11759" s="1" t="s">
        <v>11501</v>
      </c>
      <c r="B11759" s="2" t="str">
        <f>IFERROR(__xludf.DUMMYFUNCTION("GOOGLETRANSLATE(A11759,""en"",""hi"")"),"समूह का रॉक कलाकार ऑनस्टेज करता है")</f>
        <v>समूह का रॉक कलाकार ऑनस्टेज करता है</v>
      </c>
    </row>
    <row r="11760">
      <c r="A11760" s="1" t="s">
        <v>11502</v>
      </c>
      <c r="B11760" s="2" t="str">
        <f>IFERROR(__xludf.DUMMYFUNCTION("GOOGLETRANSLATE(A11760,""en"",""hi"")"),"दुनिया भर के अधिकारियों ने शनिवार को समझौते का मनाया।")</f>
        <v>दुनिया भर के अधिकारियों ने शनिवार को समझौते का मनाया।</v>
      </c>
    </row>
    <row r="11761">
      <c r="A11761" s="1" t="s">
        <v>11503</v>
      </c>
      <c r="B11761" s="2" t="str">
        <f>IFERROR(__xludf.DUMMYFUNCTION("GOOGLETRANSLATE(A11761,""en"",""hi"")"),"फुटबॉलर मैच के दौरान प्रतिक्रिया करता है।")</f>
        <v>फुटबॉलर मैच के दौरान प्रतिक्रिया करता है।</v>
      </c>
    </row>
    <row r="11762">
      <c r="A11762" s="1" t="s">
        <v>11504</v>
      </c>
      <c r="B11762" s="2" t="str">
        <f>IFERROR(__xludf.DUMMYFUNCTION("GOOGLETRANSLATE(A11762,""en"",""hi"")"),"स्टैंसिल स्टाइल गोल्डन अपरकेस या कैपिटल लेटर जे एक 3 डी चित्रण में एक मोटा मोटा वृद्ध गोल्ड मेटल सतह बनावट और क्लिपिंग पथ के साथ एक सफेद पृष्ठभूमि पर अलग फ़ॉन्ट शैली अलग-अलग फ़ॉन्ट शैली।")</f>
        <v>स्टैंसिल स्टाइल गोल्डन अपरकेस या कैपिटल लेटर जे एक 3 डी चित्रण में एक मोटा मोटा वृद्ध गोल्ड मेटल सतह बनावट और क्लिपिंग पथ के साथ एक सफेद पृष्ठभूमि पर अलग फ़ॉन्ट शैली अलग-अलग फ़ॉन्ट शैली।</v>
      </c>
    </row>
    <row r="11763">
      <c r="A11763" s="1" t="s">
        <v>11505</v>
      </c>
      <c r="B11763" s="2" t="str">
        <f>IFERROR(__xludf.DUMMYFUNCTION("GOOGLETRANSLATE(A11763,""en"",""hi"")"),"गगनचुंबी इमारत से देखने के साथ सिटीस्केप")</f>
        <v>गगनचुंबी इमारत से देखने के साथ सिटीस्केप</v>
      </c>
    </row>
    <row r="11764">
      <c r="A11764" s="1" t="s">
        <v>11506</v>
      </c>
      <c r="B11764" s="2" t="str">
        <f>IFERROR(__xludf.DUMMYFUNCTION("GOOGLETRANSLATE(A11764,""en"",""hi"")"),"स्की लिफ्ट पर स्कीयर")</f>
        <v>स्की लिफ्ट पर स्कीयर</v>
      </c>
    </row>
    <row r="11765">
      <c r="A11765" s="1" t="s">
        <v>11507</v>
      </c>
      <c r="B11765" s="2" t="str">
        <f>IFERROR(__xludf.DUMMYFUNCTION("GOOGLETRANSLATE(A11765,""en"",""hi"")"),"टॉवर के पास बर्फ के नीचे बेंच")</f>
        <v>टॉवर के पास बर्फ के नीचे बेंच</v>
      </c>
    </row>
    <row r="11766">
      <c r="A11766" s="1" t="s">
        <v>11508</v>
      </c>
      <c r="B11766" s="2" t="str">
        <f>IFERROR(__xludf.DUMMYFUNCTION("GOOGLETRANSLATE(A11766,""en"",""hi"")"),"एक फूल पीले, धीमी गति के पंखुड़ियों पर रेनड्रॉप")</f>
        <v>एक फूल पीले, धीमी गति के पंखुड़ियों पर रेनड्रॉप</v>
      </c>
    </row>
    <row r="11767">
      <c r="A11767" s="1" t="s">
        <v>11509</v>
      </c>
      <c r="B11767" s="2" t="str">
        <f>IFERROR(__xludf.DUMMYFUNCTION("GOOGLETRANSLATE(A11767,""en"",""hi"")"),"संकेत टावर पर इच्छित निर्माण का संकेत देता है")</f>
        <v>संकेत टावर पर इच्छित निर्माण का संकेत देता है</v>
      </c>
    </row>
    <row r="11768">
      <c r="A11768" s="1" t="s">
        <v>11510</v>
      </c>
      <c r="B11768" s="2" t="str">
        <f>IFERROR(__xludf.DUMMYFUNCTION("GOOGLETRANSLATE(A11768,""en"",""hi"")"),"लहरों का चित्रण एक लाइटहाउस के खिलाफ छिड़काव: स्टॉक चित्रण")</f>
        <v>लहरों का चित्रण एक लाइटहाउस के खिलाफ छिड़काव: स्टॉक चित्रण</v>
      </c>
    </row>
    <row r="11769">
      <c r="A11769" s="1" t="s">
        <v>11511</v>
      </c>
      <c r="B11769" s="2" t="str">
        <f>IFERROR(__xludf.DUMMYFUNCTION("GOOGLETRANSLATE(A11769,""en"",""hi"")"),"खुश महिला सनी पार्क में अपनी साइकिल तेजी से सवारी करती है")</f>
        <v>खुश महिला सनी पार्क में अपनी साइकिल तेजी से सवारी करती है</v>
      </c>
    </row>
    <row r="11770">
      <c r="A11770" s="1" t="s">
        <v>11512</v>
      </c>
      <c r="B11770" s="2" t="str">
        <f>IFERROR(__xludf.DUMMYFUNCTION("GOOGLETRANSLATE(A11770,""en"",""hi"")"),"एक पराबैंगनी चमड़े का पट्टा के साथ हीरे के साथ नई घड़ी।")</f>
        <v>एक पराबैंगनी चमड़े का पट्टा के साथ हीरे के साथ नई घड़ी।</v>
      </c>
    </row>
    <row r="11771">
      <c r="A11771" s="1" t="s">
        <v>3731</v>
      </c>
      <c r="B11771" s="2" t="str">
        <f>IFERROR(__xludf.DUMMYFUNCTION("GOOGLETRANSLATE(A11771,""en"",""hi"")"),"पॉप कलाकार पुरस्कार के दौरान प्रदर्शन करता है")</f>
        <v>पॉप कलाकार पुरस्कार के दौरान प्रदर्शन करता है</v>
      </c>
    </row>
    <row r="11772">
      <c r="A11772" s="1" t="s">
        <v>11513</v>
      </c>
      <c r="B11772" s="2" t="str">
        <f>IFERROR(__xludf.DUMMYFUNCTION("GOOGLETRANSLATE(A11772,""en"",""hi"")"),"चैंपियन के दौरान गेंद के लिए फुटबॉल खिलाड़ी और फुटबॉल खिलाड़ी vie")</f>
        <v>चैंपियन के दौरान गेंद के लिए फुटबॉल खिलाड़ी और फुटबॉल खिलाड़ी vie</v>
      </c>
    </row>
    <row r="11773">
      <c r="A11773" s="1" t="s">
        <v>11514</v>
      </c>
      <c r="B11773" s="2" t="str">
        <f>IFERROR(__xludf.DUMMYFUNCTION("GOOGLETRANSLATE(A11773,""en"",""hi"")"),"जंगल पर क्षैतिज रूप से पैनिंग")</f>
        <v>जंगल पर क्षैतिज रूप से पैनिंग</v>
      </c>
    </row>
    <row r="11774">
      <c r="A11774" s="1" t="s">
        <v>11515</v>
      </c>
      <c r="B11774" s="2" t="str">
        <f>IFERROR(__xludf.DUMMYFUNCTION("GOOGLETRANSLATE(A11774,""en"",""hi"")"),"डॉल्फ़िन के मोज़ेक बाथरूम और एक विशाल स्नान!")</f>
        <v>डॉल्फ़िन के मोज़ेक बाथरूम और एक विशाल स्नान!</v>
      </c>
    </row>
    <row r="11775">
      <c r="A11775" s="1" t="s">
        <v>11516</v>
      </c>
      <c r="B11775" s="2" t="str">
        <f>IFERROR(__xludf.DUMMYFUNCTION("GOOGLETRANSLATE(A11775,""en"",""hi"")"),"एक नकली नाक की तरह दुनिया पहनने वाले व्यापारी")</f>
        <v>एक नकली नाक की तरह दुनिया पहनने वाले व्यापारी</v>
      </c>
    </row>
    <row r="11776">
      <c r="A11776" s="1" t="s">
        <v>11517</v>
      </c>
      <c r="B11776" s="2" t="str">
        <f>IFERROR(__xludf.DUMMYFUNCTION("GOOGLETRANSLATE(A11776,""en"",""hi"")"),"एक कद्दू के लिए आगंतुक खोजें")</f>
        <v>एक कद्दू के लिए आगंतुक खोजें</v>
      </c>
    </row>
    <row r="11777">
      <c r="A11777" s="1" t="s">
        <v>11518</v>
      </c>
      <c r="B11777" s="2" t="str">
        <f>IFERROR(__xludf.DUMMYFUNCTION("GOOGLETRANSLATE(A11777,""en"",""hi"")"),"एक काले रंग की पृष्ठभूमि पर हरी उपहार बॉक्स के साथ पशु")</f>
        <v>एक काले रंग की पृष्ठभूमि पर हरी उपहार बॉक्स के साथ पशु</v>
      </c>
    </row>
    <row r="11778">
      <c r="A11778" s="1" t="s">
        <v>1242</v>
      </c>
      <c r="B11778" s="2" t="str">
        <f>IFERROR(__xludf.DUMMYFUNCTION("GOOGLETRANSLATE(A11778,""en"",""hi"")"),"छवि में हो सकता है: व्यक्ति, मंच पर, एक संगीत वाद्ययंत्र और रात खेल रहा है")</f>
        <v>छवि में हो सकता है: व्यक्ति, मंच पर, एक संगीत वाद्ययंत्र और रात खेल रहा है</v>
      </c>
    </row>
    <row r="11779">
      <c r="A11779" s="1" t="s">
        <v>11519</v>
      </c>
      <c r="B11779" s="2" t="str">
        <f>IFERROR(__xludf.DUMMYFUNCTION("GOOGLETRANSLATE(A11779,""en"",""hi"")"),"पश्चिमी ईसाई अवकाश आपको घर से प्रिंट करने में मदद करता है!")</f>
        <v>पश्चिमी ईसाई अवकाश आपको घर से प्रिंट करने में मदद करता है!</v>
      </c>
    </row>
    <row r="11780">
      <c r="A11780" s="1" t="s">
        <v>11520</v>
      </c>
      <c r="B11780" s="2" t="str">
        <f>IFERROR(__xludf.DUMMYFUNCTION("GOOGLETRANSLATE(A11780,""en"",""hi"")"),"बड़े ग्राफिक पैटर्न वाले सोफे के साथ एक टेंगेरिन रंगीन रहने का कमरा")</f>
        <v>बड़े ग्राफिक पैटर्न वाले सोफे के साथ एक टेंगेरिन रंगीन रहने का कमरा</v>
      </c>
    </row>
    <row r="11781">
      <c r="A11781" s="1" t="s">
        <v>11521</v>
      </c>
      <c r="B11781" s="2" t="str">
        <f>IFERROR(__xludf.DUMMYFUNCTION("GOOGLETRANSLATE(A11781,""en"",""hi"")"),"भुगतान के लिए मुद्रा के बैंक नोट्स और सिक्के का एक दृश्य")</f>
        <v>भुगतान के लिए मुद्रा के बैंक नोट्स और सिक्के का एक दृश्य</v>
      </c>
    </row>
    <row r="11782">
      <c r="A11782" s="1" t="s">
        <v>4319</v>
      </c>
      <c r="B11782" s="2" t="str">
        <f>IFERROR(__xludf.DUMMYFUNCTION("GOOGLETRANSLATE(A11782,""en"",""hi"")"),"एक मॉडल पेरिस मेन्सवेअर फैशन वीक के दौरान फैशन शो में रनवे चलता है।")</f>
        <v>एक मॉडल पेरिस मेन्सवेअर फैशन वीक के दौरान फैशन शो में रनवे चलता है।</v>
      </c>
    </row>
    <row r="11783">
      <c r="A11783" s="1" t="s">
        <v>11522</v>
      </c>
      <c r="B11783" s="2" t="str">
        <f>IFERROR(__xludf.DUMMYFUNCTION("GOOGLETRANSLATE(A11783,""en"",""hi"")"),"रसोई एक उत्तम दर्जे का सफेद और सुंदर लकड़ी के लुक टुकड़े टुकड़े दरवाजे के साथ मिलान किया")</f>
        <v>रसोई एक उत्तम दर्जे का सफेद और सुंदर लकड़ी के लुक टुकड़े टुकड़े दरवाजे के साथ मिलान किया</v>
      </c>
    </row>
    <row r="11784">
      <c r="A11784" s="1" t="s">
        <v>1057</v>
      </c>
      <c r="B11784" s="2" t="str">
        <f>IFERROR(__xludf.DUMMYFUNCTION("GOOGLETRANSLATE(A11784,""en"",""hi"")"),"छवि में हो सकता है: व्यक्ति, एक संगीत वाद्ययंत्र बजाना और मंच पर")</f>
        <v>छवि में हो सकता है: व्यक्ति, एक संगीत वाद्ययंत्र बजाना और मंच पर</v>
      </c>
    </row>
    <row r="11785">
      <c r="A11785" s="1" t="s">
        <v>11523</v>
      </c>
      <c r="B11785" s="2" t="str">
        <f>IFERROR(__xludf.DUMMYFUNCTION("GOOGLETRANSLATE(A11785,""en"",""hi"")"),"एक ड्रमर से संबंधित एक ड्रम किट, एक लाइव प्रदर्शन से पहले फोटो खिंचवाया")</f>
        <v>एक ड्रमर से संबंधित एक ड्रम किट, एक लाइव प्रदर्शन से पहले फोटो खिंचवाया</v>
      </c>
    </row>
    <row r="11786">
      <c r="A11786" s="1" t="s">
        <v>11524</v>
      </c>
      <c r="B11786" s="2" t="str">
        <f>IFERROR(__xludf.DUMMYFUNCTION("GOOGLETRANSLATE(A11786,""en"",""hi"")"),"दोपहर के भोजन का आनंद ले रहे लोग!")</f>
        <v>दोपहर के भोजन का आनंद ले रहे लोग!</v>
      </c>
    </row>
    <row r="11787">
      <c r="A11787" s="1" t="s">
        <v>11525</v>
      </c>
      <c r="B11787" s="2" t="str">
        <f>IFERROR(__xludf.DUMMYFUNCTION("GOOGLETRANSLATE(A11787,""en"",""hi"")"),"सड़कों पर एक पुरानी हरी कार")</f>
        <v>सड़कों पर एक पुरानी हरी कार</v>
      </c>
    </row>
    <row r="11788">
      <c r="A11788" s="1" t="s">
        <v>11526</v>
      </c>
      <c r="B11788" s="2" t="str">
        <f>IFERROR(__xludf.DUMMYFUNCTION("GOOGLETRANSLATE(A11788,""en"",""hi"")"),"Escarpment से पर्यटक आकर्षण")</f>
        <v>Escarpment से पर्यटक आकर्षण</v>
      </c>
    </row>
    <row r="11789">
      <c r="A11789" s="1" t="s">
        <v>11527</v>
      </c>
      <c r="B11789" s="2" t="str">
        <f>IFERROR(__xludf.DUMMYFUNCTION("GOOGLETRANSLATE(A11789,""en"",""hi"")"),"हार्ड रॉक कलाकार मंच पर प्रदर्शन करता है।")</f>
        <v>हार्ड रॉक कलाकार मंच पर प्रदर्शन करता है।</v>
      </c>
    </row>
    <row r="11790">
      <c r="A11790" s="1" t="s">
        <v>11528</v>
      </c>
      <c r="B11790" s="2" t="str">
        <f>IFERROR(__xludf.DUMMYFUNCTION("GOOGLETRANSLATE(A11790,""en"",""hi"")"),"फोटोग्राफर की ओर एक जंगली बैल मूस के करीब")</f>
        <v>फोटोग्राफर की ओर एक जंगली बैल मूस के करीब</v>
      </c>
    </row>
    <row r="11791">
      <c r="A11791" s="1" t="s">
        <v>11529</v>
      </c>
      <c r="B11791" s="2" t="str">
        <f>IFERROR(__xludf.DUMMYFUNCTION("GOOGLETRANSLATE(A11791,""en"",""hi"")"),"मैं जैविक प्रजातियों को देखकर प्यार करता हूं।")</f>
        <v>मैं जैविक प्रजातियों को देखकर प्यार करता हूं।</v>
      </c>
    </row>
    <row r="11792">
      <c r="A11792" s="1" t="s">
        <v>11530</v>
      </c>
      <c r="B11792" s="2" t="str">
        <f>IFERROR(__xludf.DUMMYFUNCTION("GOOGLETRANSLATE(A11792,""en"",""hi"")"),"एक रेस्तरां में एक छत प्रशंसक")</f>
        <v>एक रेस्तरां में एक छत प्रशंसक</v>
      </c>
    </row>
    <row r="11793">
      <c r="A11793" s="1" t="s">
        <v>11531</v>
      </c>
      <c r="B11793" s="2" t="str">
        <f>IFERROR(__xludf.DUMMYFUNCTION("GOOGLETRANSLATE(A11793,""en"",""hi"")"),"शैली में भित्तिचित्र नीला चरित्र।")</f>
        <v>शैली में भित्तिचित्र नीला चरित्र।</v>
      </c>
    </row>
    <row r="11794">
      <c r="A11794" s="1" t="s">
        <v>11532</v>
      </c>
      <c r="B11794" s="2" t="str">
        <f>IFERROR(__xludf.DUMMYFUNCTION("GOOGLETRANSLATE(A11794,""en"",""hi"")"),"अवसर के बारे में उद्धरण: एक काला आदमी, लेकिन मुझे बहुत नीला लगता है।")</f>
        <v>अवसर के बारे में उद्धरण: एक काला आदमी, लेकिन मुझे बहुत नीला लगता है।</v>
      </c>
    </row>
    <row r="11795">
      <c r="A11795" s="1" t="s">
        <v>11533</v>
      </c>
      <c r="B11795" s="2" t="str">
        <f>IFERROR(__xludf.DUMMYFUNCTION("GOOGLETRANSLATE(A11795,""en"",""hi"")"),"कला काल की शैली में वॉलपेपर।")</f>
        <v>कला काल की शैली में वॉलपेपर।</v>
      </c>
    </row>
    <row r="11796">
      <c r="A11796" s="1" t="s">
        <v>11534</v>
      </c>
      <c r="B11796" s="2" t="str">
        <f>IFERROR(__xludf.DUMMYFUNCTION("GOOGLETRANSLATE(A11796,""en"",""hi"")"),"शोधकर्ता सुरक्षित इलाके पर उतरकर कई साइटों पर जाने के लिए घने, उड़ान-सक्षम वातावरण का लाभ लेना चाहते हैं, और फिर अधिक चुनौतीपूर्ण परिदृश्य में जा रहे हैं")</f>
        <v>शोधकर्ता सुरक्षित इलाके पर उतरकर कई साइटों पर जाने के लिए घने, उड़ान-सक्षम वातावरण का लाभ लेना चाहते हैं, और फिर अधिक चुनौतीपूर्ण परिदृश्य में जा रहे हैं</v>
      </c>
    </row>
    <row r="11797">
      <c r="A11797" s="1" t="s">
        <v>11535</v>
      </c>
      <c r="B11797" s="2" t="str">
        <f>IFERROR(__xludf.DUMMYFUNCTION("GOOGLETRANSLATE(A11797,""en"",""hi"")"),"एक काले पृष्ठभूमि पर उज्ज्वल इंद्रधनुष रंगों और हल्के प्रभाव के साथ क्षैतिज बैनर का एक सेट।")</f>
        <v>एक काले पृष्ठभूमि पर उज्ज्वल इंद्रधनुष रंगों और हल्के प्रभाव के साथ क्षैतिज बैनर का एक सेट।</v>
      </c>
    </row>
    <row r="11798">
      <c r="A11798" s="1" t="s">
        <v>11536</v>
      </c>
      <c r="B11798" s="2" t="str">
        <f>IFERROR(__xludf.DUMMYFUNCTION("GOOGLETRANSLATE(A11798,""en"",""hi"")"),"एक सफेद पृष्ठभूमि पर जार के अंदर एक महल का चित्रण")</f>
        <v>एक सफेद पृष्ठभूमि पर जार के अंदर एक महल का चित्रण</v>
      </c>
    </row>
    <row r="11799">
      <c r="A11799" s="1" t="s">
        <v>11537</v>
      </c>
      <c r="B11799" s="2" t="str">
        <f>IFERROR(__xludf.DUMMYFUNCTION("GOOGLETRANSLATE(A11799,""en"",""hi"")"),"एक फ्रेम या सीमा के रूप में उपयुक्त नीली टाइल्स की दीवार में एक प्राचीन कमाना खिड़की का चित्रण।")</f>
        <v>एक फ्रेम या सीमा के रूप में उपयुक्त नीली टाइल्स की दीवार में एक प्राचीन कमाना खिड़की का चित्रण।</v>
      </c>
    </row>
    <row r="11800">
      <c r="A11800" s="1" t="s">
        <v>11538</v>
      </c>
      <c r="B11800" s="2" t="str">
        <f>IFERROR(__xludf.DUMMYFUNCTION("GOOGLETRANSLATE(A11800,""en"",""hi"")"),"एक घास के लॉन को कतरनी करते समय एक इलेक्ट्रिक लॉनमोवर की मिट्टी पर आंदोलन")</f>
        <v>एक घास के लॉन को कतरनी करते समय एक इलेक्ट्रिक लॉनमोवर की मिट्टी पर आंदोलन</v>
      </c>
    </row>
    <row r="11801">
      <c r="A11801" s="1" t="s">
        <v>11539</v>
      </c>
      <c r="B11801" s="2" t="str">
        <f>IFERROR(__xludf.DUMMYFUNCTION("GOOGLETRANSLATE(A11801,""en"",""hi"")"),"क्रू शनिवार शाम को लाभ संगीत कार्यक्रम के लिए मंच का निर्माण शुरू कर देते हैं।")</f>
        <v>क्रू शनिवार शाम को लाभ संगीत कार्यक्रम के लिए मंच का निर्माण शुरू कर देते हैं।</v>
      </c>
    </row>
    <row r="11802">
      <c r="A11802" s="1" t="s">
        <v>11540</v>
      </c>
      <c r="B11802" s="2" t="str">
        <f>IFERROR(__xludf.DUMMYFUNCTION("GOOGLETRANSLATE(A11802,""en"",""hi"")"),"व्यक्ति का हवाई दृश्य और सूर्यास्त में स्पाइक पर पार")</f>
        <v>व्यक्ति का हवाई दृश्य और सूर्यास्त में स्पाइक पर पार</v>
      </c>
    </row>
    <row r="11803">
      <c r="A11803" s="1" t="s">
        <v>11541</v>
      </c>
      <c r="B11803" s="2" t="str">
        <f>IFERROR(__xludf.DUMMYFUNCTION("GOOGLETRANSLATE(A11803,""en"",""hi"")"),"कम रखरखाव देवदार घर के बाहरी हिस्से को परंपरा देता है")</f>
        <v>कम रखरखाव देवदार घर के बाहरी हिस्से को परंपरा देता है</v>
      </c>
    </row>
    <row r="11804">
      <c r="A11804" s="1" t="s">
        <v>11542</v>
      </c>
      <c r="B11804" s="2" t="str">
        <f>IFERROR(__xludf.DUMMYFUNCTION("GOOGLETRANSLATE(A11804,""en"",""hi"")"),"हजारों लोग एक साथ आते हैं।")</f>
        <v>हजारों लोग एक साथ आते हैं।</v>
      </c>
    </row>
    <row r="11805">
      <c r="A11805" s="1" t="s">
        <v>11543</v>
      </c>
      <c r="B11805" s="2" t="str">
        <f>IFERROR(__xludf.DUMMYFUNCTION("GOOGLETRANSLATE(A11805,""en"",""hi"")"),"एक कुत्ता जानवरों के आशीर्वाद में प्रसंस्करण से पहले कदमों पर आधारित होता है।")</f>
        <v>एक कुत्ता जानवरों के आशीर्वाद में प्रसंस्करण से पहले कदमों पर आधारित होता है।</v>
      </c>
    </row>
    <row r="11806">
      <c r="A11806" s="1" t="s">
        <v>11544</v>
      </c>
      <c r="B11806" s="2" t="str">
        <f>IFERROR(__xludf.DUMMYFUNCTION("GOOGLETRANSLATE(A11806,""en"",""hi"")"),"इंक पेंटिंग - मूर्तियों में शैतान")</f>
        <v>इंक पेंटिंग - मूर्तियों में शैतान</v>
      </c>
    </row>
    <row r="11807">
      <c r="A11807" s="1" t="s">
        <v>11545</v>
      </c>
      <c r="B11807" s="2" t="str">
        <f>IFERROR(__xludf.DUMMYFUNCTION("GOOGLETRANSLATE(A11807,""en"",""hi"")"),"एक लंबे और खुश दिन के अंत में नाव को पार्किंग स्थल पर वापस ले जाना")</f>
        <v>एक लंबे और खुश दिन के अंत में नाव को पार्किंग स्थल पर वापस ले जाना</v>
      </c>
    </row>
    <row r="11808">
      <c r="A11808" s="1" t="s">
        <v>11546</v>
      </c>
      <c r="B11808" s="2" t="str">
        <f>IFERROR(__xludf.DUMMYFUNCTION("GOOGLETRANSLATE(A11808,""en"",""hi"")"),"एक सफेद पृष्ठभूमि पर पृथक एक हरे रंग के रंग में प्यारा कार्टून शैलीबद्ध कार।")</f>
        <v>एक सफेद पृष्ठभूमि पर पृथक एक हरे रंग के रंग में प्यारा कार्टून शैलीबद्ध कार।</v>
      </c>
    </row>
    <row r="11809">
      <c r="A11809" s="1" t="s">
        <v>11547</v>
      </c>
      <c r="B11809" s="2" t="str">
        <f>IFERROR(__xludf.DUMMYFUNCTION("GOOGLETRANSLATE(A11809,""en"",""hi"")"),"वैलेंटाइन्स दिवस पृष्ठभूमि, एक पंक्ति में लाल दिल")</f>
        <v>वैलेंटाइन्स दिवस पृष्ठभूमि, एक पंक्ति में लाल दिल</v>
      </c>
    </row>
    <row r="11810">
      <c r="A11810" s="1" t="s">
        <v>11548</v>
      </c>
      <c r="B11810" s="2" t="str">
        <f>IFERROR(__xludf.DUMMYFUNCTION("GOOGLETRANSLATE(A11810,""en"",""hi"")"),"मैंने यहां एक यात्रा जीती, डेटिंग गेम।")</f>
        <v>मैंने यहां एक यात्रा जीती, डेटिंग गेम।</v>
      </c>
    </row>
    <row r="11811">
      <c r="A11811" s="1" t="s">
        <v>11549</v>
      </c>
      <c r="B11811" s="2" t="str">
        <f>IFERROR(__xludf.DUMMYFUNCTION("GOOGLETRANSLATE(A11811,""en"",""hi"")"),"फुटबॉल खिलाड़ियों के साथ गेंद के लिए लड़ाई")</f>
        <v>फुटबॉल खिलाड़ियों के साथ गेंद के लिए लड़ाई</v>
      </c>
    </row>
    <row r="11812">
      <c r="A11812" s="1" t="s">
        <v>11550</v>
      </c>
      <c r="B11812" s="2" t="str">
        <f>IFERROR(__xludf.DUMMYFUNCTION("GOOGLETRANSLATE(A11812,""en"",""hi"")"),"खिलाड़ियों को आमतौर पर खेत को मारने से पहले, खाने के लिए, फिर पचाने के लिए मिलता है।")</f>
        <v>खिलाड़ियों को आमतौर पर खेत को मारने से पहले, खाने के लिए, फिर पचाने के लिए मिलता है।</v>
      </c>
    </row>
    <row r="11813">
      <c r="A11813" s="1" t="s">
        <v>11551</v>
      </c>
      <c r="B11813" s="2" t="str">
        <f>IFERROR(__xludf.DUMMYFUNCTION("GOOGLETRANSLATE(A11813,""en"",""hi"")"),"मादा बॉक्सर कुत्ता का पोर्ट्रेट मुंह में गेंद को ऊपर की ओर देख रहा है और किसी के लिए इंतजार कर घास पर खड़ा है")</f>
        <v>मादा बॉक्सर कुत्ता का पोर्ट्रेट मुंह में गेंद को ऊपर की ओर देख रहा है और किसी के लिए इंतजार कर घास पर खड़ा है</v>
      </c>
    </row>
    <row r="11814">
      <c r="A11814" s="1" t="s">
        <v>11552</v>
      </c>
      <c r="B11814" s="2" t="str">
        <f>IFERROR(__xludf.DUMMYFUNCTION("GOOGLETRANSLATE(A11814,""en"",""hi"")"),"लहरों के साथ तट पर हवाई शॉट")</f>
        <v>लहरों के साथ तट पर हवाई शॉट</v>
      </c>
    </row>
    <row r="11815">
      <c r="A11815" s="1" t="s">
        <v>11553</v>
      </c>
      <c r="B11815" s="2" t="str">
        <f>IFERROR(__xludf.DUMMYFUNCTION("GOOGLETRANSLATE(A11815,""en"",""hi"")"),"यह पूरी फिल्म में गंभीर रूप से मेरी पसंदीदा लाइन थी")</f>
        <v>यह पूरी फिल्म में गंभीर रूप से मेरी पसंदीदा लाइन थी</v>
      </c>
    </row>
    <row r="11816">
      <c r="A11816" s="1" t="s">
        <v>5787</v>
      </c>
      <c r="B11816" s="2" t="str">
        <f>IFERROR(__xludf.DUMMYFUNCTION("GOOGLETRANSLATE(A11816,""en"",""hi"")"),"छवि में हो सकता है: व्यक्ति, मंच पर, एक संगीत वाद्ययंत्र और गिटार बजाना")</f>
        <v>छवि में हो सकता है: व्यक्ति, मंच पर, एक संगीत वाद्ययंत्र और गिटार बजाना</v>
      </c>
    </row>
    <row r="11817">
      <c r="A11817" s="1" t="s">
        <v>4654</v>
      </c>
      <c r="B11817" s="2" t="str">
        <f>IFERROR(__xludf.DUMMYFUNCTION("GOOGLETRANSLATE(A11817,""en"",""hi"")"),"अभिनेता उत्सव में प्रीमियर में भाग लेता है")</f>
        <v>अभिनेता उत्सव में प्रीमियर में भाग लेता है</v>
      </c>
    </row>
    <row r="11818">
      <c r="A11818" s="1" t="s">
        <v>11554</v>
      </c>
      <c r="B11818" s="2" t="str">
        <f>IFERROR(__xludf.DUMMYFUNCTION("GOOGLETRANSLATE(A11818,""en"",""hi"")"),"एक बगीचे में rhubarb के डंठल के साथ बारहमासी संयंत्र।")</f>
        <v>एक बगीचे में rhubarb के डंठल के साथ बारहमासी संयंत्र।</v>
      </c>
    </row>
    <row r="11819">
      <c r="A11819" s="1" t="s">
        <v>11555</v>
      </c>
      <c r="B11819" s="2" t="str">
        <f>IFERROR(__xludf.DUMMYFUNCTION("GOOGLETRANSLATE(A11819,""en"",""hi"")"),"एक शहर के माध्यम से चलने वाला युगल")</f>
        <v>एक शहर के माध्यम से चलने वाला युगल</v>
      </c>
    </row>
    <row r="11820">
      <c r="A11820" s="1" t="s">
        <v>11556</v>
      </c>
      <c r="B11820" s="2" t="str">
        <f>IFERROR(__xludf.DUMMYFUNCTION("GOOGLETRANSLATE(A11820,""en"",""hi"")"),"मेरे दोस्त झील में गोता लगाते हैं।")</f>
        <v>मेरे दोस्त झील में गोता लगाते हैं।</v>
      </c>
    </row>
    <row r="11821">
      <c r="A11821" s="1" t="s">
        <v>11557</v>
      </c>
      <c r="B11821" s="2" t="str">
        <f>IFERROR(__xludf.DUMMYFUNCTION("GOOGLETRANSLATE(A11821,""en"",""hi"")"),"तेजो कलाकार एक ही जैकेट पहने हुए एक अलग संगीत कार्यक्रम में उनके प्रदर्शन के रूप में")</f>
        <v>तेजो कलाकार एक ही जैकेट पहने हुए एक अलग संगीत कार्यक्रम में उनके प्रदर्शन के रूप में</v>
      </c>
    </row>
    <row r="11822">
      <c r="A11822" s="1" t="s">
        <v>11558</v>
      </c>
      <c r="B11822" s="2" t="str">
        <f>IFERROR(__xludf.DUMMYFUNCTION("GOOGLETRANSLATE(A11822,""en"",""hi"")"),"ताजा स्ट्रॉबेरी जो ग्रीनहाउस में उगाई जाती हैं")</f>
        <v>ताजा स्ट्रॉबेरी जो ग्रीनहाउस में उगाई जाती हैं</v>
      </c>
    </row>
    <row r="11823">
      <c r="A11823" s="1" t="s">
        <v>7540</v>
      </c>
      <c r="B11823" s="2" t="str">
        <f>IFERROR(__xludf.DUMMYFUNCTION("GOOGLETRANSLATE(A11823,""en"",""hi"")"),"हवा में लहराते झंडा।")</f>
        <v>हवा में लहराते झंडा।</v>
      </c>
    </row>
    <row r="11824">
      <c r="A11824" s="1" t="s">
        <v>11559</v>
      </c>
      <c r="B11824" s="2" t="str">
        <f>IFERROR(__xludf.DUMMYFUNCTION("GOOGLETRANSLATE(A11824,""en"",""hi"")"),"मॉडल लाइन मूल विंटेज विज्ञापन।")</f>
        <v>मॉडल लाइन मूल विंटेज विज्ञापन।</v>
      </c>
    </row>
    <row r="11825">
      <c r="A11825" s="1" t="s">
        <v>11560</v>
      </c>
      <c r="B11825" s="2" t="str">
        <f>IFERROR(__xludf.DUMMYFUNCTION("GOOGLETRANSLATE(A11825,""en"",""hi"")"),"हाथों के साथ एक फायरप्लेस पर पैर वार्मिंग")</f>
        <v>हाथों के साथ एक फायरप्लेस पर पैर वार्मिंग</v>
      </c>
    </row>
    <row r="11826">
      <c r="A11826" s="1" t="s">
        <v>11561</v>
      </c>
      <c r="B11826" s="2" t="str">
        <f>IFERROR(__xludf.DUMMYFUNCTION("GOOGLETRANSLATE(A11826,""en"",""hi"")"),"एचडी - बाहरी अंतरिक्ष में एक वर्महोल के माध्यम से उड़ान भरना")</f>
        <v>एचडी - बाहरी अंतरिक्ष में एक वर्महोल के माध्यम से उड़ान भरना</v>
      </c>
    </row>
    <row r="11827">
      <c r="A11827" s="1" t="s">
        <v>11562</v>
      </c>
      <c r="B11827" s="2" t="str">
        <f>IFERROR(__xludf.DUMMYFUNCTION("GOOGLETRANSLATE(A11827,""en"",""hi"")"),"एक सबवे स्टेशन के सामने स्टाइल वाली लड़की का व्यक्ति")</f>
        <v>एक सबवे स्टेशन के सामने स्टाइल वाली लड़की का व्यक्ति</v>
      </c>
    </row>
    <row r="11828">
      <c r="A11828" s="1" t="s">
        <v>11563</v>
      </c>
      <c r="B11828" s="2" t="str">
        <f>IFERROR(__xludf.DUMMYFUNCTION("GOOGLETRANSLATE(A11828,""en"",""hi"")"),"ताजा उठाया ब्लूबेरी और रास्पबेरी का एक कटोरा")</f>
        <v>ताजा उठाया ब्लूबेरी और रास्पबेरी का एक कटोरा</v>
      </c>
    </row>
    <row r="11829">
      <c r="A11829" s="1" t="s">
        <v>11564</v>
      </c>
      <c r="B11829" s="2" t="str">
        <f>IFERROR(__xludf.DUMMYFUNCTION("GOOGLETRANSLATE(A11829,""en"",""hi"")"),"एक लंबी खुली सड़क का क्षैतिज परिप्रेक्ष्य दृश्य")</f>
        <v>एक लंबी खुली सड़क का क्षैतिज परिप्रेक्ष्य दृश्य</v>
      </c>
    </row>
    <row r="11830">
      <c r="A11830" s="1" t="s">
        <v>11565</v>
      </c>
      <c r="B11830" s="2" t="str">
        <f>IFERROR(__xludf.DUMMYFUNCTION("GOOGLETRANSLATE(A11830,""en"",""hi"")"),"गाँव में एक पारंपरिक पत्थर कुटीर")</f>
        <v>गाँव में एक पारंपरिक पत्थर कुटीर</v>
      </c>
    </row>
    <row r="11831">
      <c r="A11831" s="1" t="s">
        <v>11566</v>
      </c>
      <c r="B11831" s="2" t="str">
        <f>IFERROR(__xludf.DUMMYFUNCTION("GOOGLETRANSLATE(A11831,""en"",""hi"")"),"स्पोर्ट्स एसोसिएशन ने समग्र जीत को सील करने के बाद भड़काने के बाद कार्रवाई कर सकते थे")</f>
        <v>स्पोर्ट्स एसोसिएशन ने समग्र जीत को सील करने के बाद भड़काने के बाद कार्रवाई कर सकते थे</v>
      </c>
    </row>
    <row r="11832">
      <c r="A11832" s="1" t="s">
        <v>11567</v>
      </c>
      <c r="B11832" s="2" t="str">
        <f>IFERROR(__xludf.DUMMYFUNCTION("GOOGLETRANSLATE(A11832,""en"",""hi"")"),"कम ज्वार में समुद्र की ओर जाने वाले नहरों में से एक में मछुआरे मछलियों।")</f>
        <v>कम ज्वार में समुद्र की ओर जाने वाले नहरों में से एक में मछुआरे मछलियों।</v>
      </c>
    </row>
    <row r="11833">
      <c r="A11833" s="1" t="s">
        <v>11568</v>
      </c>
      <c r="B11833" s="2" t="str">
        <f>IFERROR(__xludf.DUMMYFUNCTION("GOOGLETRANSLATE(A11833,""en"",""hi"")"),"बे खिड़की, फार्महाउस टेबल, बेंच, और विभिन्न कुर्सियां।")</f>
        <v>बे खिड़की, फार्महाउस टेबल, बेंच, और विभिन्न कुर्सियां।</v>
      </c>
    </row>
    <row r="11834">
      <c r="A11834" s="1" t="s">
        <v>11569</v>
      </c>
      <c r="B11834" s="2" t="str">
        <f>IFERROR(__xludf.DUMMYFUNCTION("GOOGLETRANSLATE(A11834,""en"",""hi"")"),"जंगल से उभरती एक जैविक प्रजाति।")</f>
        <v>जंगल से उभरती एक जैविक प्रजाति।</v>
      </c>
    </row>
    <row r="11835">
      <c r="A11835" s="1" t="s">
        <v>11570</v>
      </c>
      <c r="B11835" s="2" t="str">
        <f>IFERROR(__xludf.DUMMYFUNCTION("GOOGLETRANSLATE(A11835,""en"",""hi"")"),"हम एक बजट पर बच्चे जन्मदिन की पार्टियों को कैसे फेंकते हैं")</f>
        <v>हम एक बजट पर बच्चे जन्मदिन की पार्टियों को कैसे फेंकते हैं</v>
      </c>
    </row>
    <row r="11836">
      <c r="A11836" s="1" t="s">
        <v>11571</v>
      </c>
      <c r="B11836" s="2" t="str">
        <f>IFERROR(__xludf.DUMMYFUNCTION("GOOGLETRANSLATE(A11836,""en"",""hi"")"),"सॉकर प्लेयर मैच के दौरान अपनी टीम के दूसरे गोल को स्कोर करता है।")</f>
        <v>सॉकर प्लेयर मैच के दौरान अपनी टीम के दूसरे गोल को स्कोर करता है।</v>
      </c>
    </row>
    <row r="11837">
      <c r="A11837" s="1" t="s">
        <v>11572</v>
      </c>
      <c r="B11837" s="2" t="str">
        <f>IFERROR(__xludf.DUMMYFUNCTION("GOOGLETRANSLATE(A11837,""en"",""hi"")"),"क्रिकेटर दिन के कप मैच के दौरान अपनी सदी तक पहुंचने का जश्न मनाता है।")</f>
        <v>क्रिकेटर दिन के कप मैच के दौरान अपनी सदी तक पहुंचने का जश्न मनाता है।</v>
      </c>
    </row>
    <row r="11838">
      <c r="A11838" s="1" t="s">
        <v>11573</v>
      </c>
      <c r="B11838" s="2" t="str">
        <f>IFERROR(__xludf.DUMMYFUNCTION("GOOGLETRANSLATE(A11838,""en"",""hi"")"),"चित्रकारी कलाकार, लोगों के साथ परिदृश्य")</f>
        <v>चित्रकारी कलाकार, लोगों के साथ परिदृश्य</v>
      </c>
    </row>
    <row r="11839">
      <c r="A11839" s="1" t="s">
        <v>11574</v>
      </c>
      <c r="B11839" s="2" t="str">
        <f>IFERROR(__xludf.DUMMYFUNCTION("GOOGLETRANSLATE(A11839,""en"",""hi"")"),"एक बच्चा अपने हाथों में गंदगी में एक बीजिंग पकड़ा।")</f>
        <v>एक बच्चा अपने हाथों में गंदगी में एक बीजिंग पकड़ा।</v>
      </c>
    </row>
    <row r="11840">
      <c r="A11840" s="1" t="s">
        <v>11575</v>
      </c>
      <c r="B11840" s="2" t="str">
        <f>IFERROR(__xludf.DUMMYFUNCTION("GOOGLETRANSLATE(A11840,""en"",""hi"")"),"बोटिंग इमारतों के पीछे नदी पर सवारी करती है")</f>
        <v>बोटिंग इमारतों के पीछे नदी पर सवारी करती है</v>
      </c>
    </row>
    <row r="11841">
      <c r="A11841" s="1" t="s">
        <v>11576</v>
      </c>
      <c r="B11841" s="2" t="str">
        <f>IFERROR(__xludf.DUMMYFUNCTION("GOOGLETRANSLATE(A11841,""en"",""hi"")"),"खेल के दौरान नौवें छेद पर टीएस।")</f>
        <v>खेल के दौरान नौवें छेद पर टीएस।</v>
      </c>
    </row>
    <row r="11842">
      <c r="A11842" s="1" t="s">
        <v>11577</v>
      </c>
      <c r="B11842" s="2" t="str">
        <f>IFERROR(__xludf.DUMMYFUNCTION("GOOGLETRANSLATE(A11842,""en"",""hi"")"),"ब्लू शर्ट में युवा विचारशील व्यापारी कार्यालय में लैपटॉप के साथ मेज पर बैठे")</f>
        <v>ब्लू शर्ट में युवा विचारशील व्यापारी कार्यालय में लैपटॉप के साथ मेज पर बैठे</v>
      </c>
    </row>
    <row r="11843">
      <c r="A11843" s="1" t="s">
        <v>11578</v>
      </c>
      <c r="B11843" s="2" t="str">
        <f>IFERROR(__xludf.DUMMYFUNCTION("GOOGLETRANSLATE(A11843,""en"",""hi"")"),"इसके अंदर एक छोटे से दिल के साथ एक लाल सिरेमिक दिल प्रकृति में एक चट्टान पर रखा जाता है")</f>
        <v>इसके अंदर एक छोटे से दिल के साथ एक लाल सिरेमिक दिल प्रकृति में एक चट्टान पर रखा जाता है</v>
      </c>
    </row>
    <row r="11844">
      <c r="A11844" s="1" t="s">
        <v>11579</v>
      </c>
      <c r="B11844" s="2" t="str">
        <f>IFERROR(__xludf.DUMMYFUNCTION("GOOGLETRANSLATE(A11844,""en"",""hi"")"),"उद्देश्य: हम एक ग्राफ में टेंगेंट लाइन कैसे पाते हैं।")</f>
        <v>उद्देश्य: हम एक ग्राफ में टेंगेंट लाइन कैसे पाते हैं।</v>
      </c>
    </row>
    <row r="11845">
      <c r="A11845" s="1" t="s">
        <v>11580</v>
      </c>
      <c r="B11845" s="2" t="str">
        <f>IFERROR(__xludf.DUMMYFUNCTION("GOOGLETRANSLATE(A11845,""en"",""hi"")"),"वेक्टर चित्रण देश और जंगल के साथ एक परिदृश्य का चित्रण")</f>
        <v>वेक्टर चित्रण देश और जंगल के साथ एक परिदृश्य का चित्रण</v>
      </c>
    </row>
    <row r="11846">
      <c r="A11846" s="1" t="s">
        <v>11581</v>
      </c>
      <c r="B11846" s="2" t="str">
        <f>IFERROR(__xludf.DUMMYFUNCTION("GOOGLETRANSLATE(A11846,""en"",""hi"")"),"शहर के केंद्र में एक बाहरी रेस्तरां में खाने वाले लोग")</f>
        <v>शहर के केंद्र में एक बाहरी रेस्तरां में खाने वाले लोग</v>
      </c>
    </row>
    <row r="11847">
      <c r="A11847" s="1" t="s">
        <v>11582</v>
      </c>
      <c r="B11847" s="2" t="str">
        <f>IFERROR(__xludf.DUMMYFUNCTION("GOOGLETRANSLATE(A11847,""en"",""hi"")"),"जहां व्यक्ति के पास एक किले की शेष दीवारों के भीतर निर्मित खंडहर")</f>
        <v>जहां व्यक्ति के पास एक किले की शेष दीवारों के भीतर निर्मित खंडहर</v>
      </c>
    </row>
    <row r="11848">
      <c r="A11848" s="1" t="s">
        <v>2934</v>
      </c>
      <c r="B11848" s="2" t="str">
        <f>IFERROR(__xludf.DUMMYFUNCTION("GOOGLETRANSLATE(A11848,""en"",""hi"")"),"एक प्रशिक्षण सत्र के दौरान फुटबॉल खिलाड़ी")</f>
        <v>एक प्रशिक्षण सत्र के दौरान फुटबॉल खिलाड़ी</v>
      </c>
    </row>
    <row r="11849">
      <c r="A11849" s="1" t="s">
        <v>11583</v>
      </c>
      <c r="B11849" s="2" t="str">
        <f>IFERROR(__xludf.DUMMYFUNCTION("GOOGLETRANSLATE(A11849,""en"",""hi"")"),"हजारों प्रदर्शनकारियों ने महिलाओं के मार्च में उद्घाटन के खिलाफ प्रदर्शन करने के लिए इकट्ठा किया।")</f>
        <v>हजारों प्रदर्शनकारियों ने महिलाओं के मार्च में उद्घाटन के खिलाफ प्रदर्शन करने के लिए इकट्ठा किया।</v>
      </c>
    </row>
    <row r="11850">
      <c r="A11850" s="1" t="s">
        <v>11584</v>
      </c>
      <c r="B11850" s="2" t="str">
        <f>IFERROR(__xludf.DUMMYFUNCTION("GOOGLETRANSLATE(A11850,""en"",""hi"")"),"धीमी गति में पाउडर बर्फ के माध्यम से एक फ्रीस्टाइल स्कीयर शुल्क")</f>
        <v>धीमी गति में पाउडर बर्फ के माध्यम से एक फ्रीस्टाइल स्कीयर शुल्क</v>
      </c>
    </row>
    <row r="11851">
      <c r="A11851" s="1" t="s">
        <v>11585</v>
      </c>
      <c r="B11851" s="2" t="str">
        <f>IFERROR(__xludf.DUMMYFUNCTION("GOOGLETRANSLATE(A11851,""en"",""hi"")"),"सभी बाहर जा रहे हैं: वे एक वास्तविक जीवन स्लीघ और भव्य सजावट के साथ अपने £ 75 मिलियन हवेली को हटाने के बावजूद उत्सव की छुट्टियां बिता रहे हैं")</f>
        <v>सभी बाहर जा रहे हैं: वे एक वास्तविक जीवन स्लीघ और भव्य सजावट के साथ अपने £ 75 मिलियन हवेली को हटाने के बावजूद उत्सव की छुट्टियां बिता रहे हैं</v>
      </c>
    </row>
    <row r="11852">
      <c r="A11852" s="1" t="s">
        <v>11586</v>
      </c>
      <c r="B11852" s="2" t="str">
        <f>IFERROR(__xludf.DUMMYFUNCTION("GOOGLETRANSLATE(A11852,""en"",""hi"")"),"सूरज में चल रहा है, भाई-बहन एक क्षेत्र में चार्ज करते हैं")</f>
        <v>सूरज में चल रहा है, भाई-बहन एक क्षेत्र में चार्ज करते हैं</v>
      </c>
    </row>
    <row r="11853">
      <c r="A11853" s="1" t="s">
        <v>11587</v>
      </c>
      <c r="B11853" s="2" t="str">
        <f>IFERROR(__xludf.DUMMYFUNCTION("GOOGLETRANSLATE(A11853,""en"",""hi"")"),"इन बूटियों के साथ हाथ पर उच्च फैशन है।")</f>
        <v>इन बूटियों के साथ हाथ पर उच्च फैशन है।</v>
      </c>
    </row>
    <row r="11854">
      <c r="A11854" s="1" t="s">
        <v>11588</v>
      </c>
      <c r="B11854" s="2" t="str">
        <f>IFERROR(__xludf.DUMMYFUNCTION("GOOGLETRANSLATE(A11854,""en"",""hi"")"),"बम ने सैन्य संघर्ष को मारने के बाद खड़े कुछ इमारतों में से एक था।")</f>
        <v>बम ने सैन्य संघर्ष को मारने के बाद खड़े कुछ इमारतों में से एक था।</v>
      </c>
    </row>
    <row r="11855">
      <c r="A11855" s="1" t="s">
        <v>11589</v>
      </c>
      <c r="B11855" s="2" t="str">
        <f>IFERROR(__xludf.DUMMYFUNCTION("GOOGLETRANSLATE(A11855,""en"",""hi"")"),"उपहार के बक्से एक उज्ज्वल कार्डबोर्ड बॉक्स से बाहर कूदते हैं")</f>
        <v>उपहार के बक्से एक उज्ज्वल कार्डबोर्ड बॉक्स से बाहर कूदते हैं</v>
      </c>
    </row>
    <row r="11856">
      <c r="A11856" s="1" t="s">
        <v>6392</v>
      </c>
      <c r="B11856" s="2" t="str">
        <f>IFERROR(__xludf.DUMMYFUNCTION("GOOGLETRANSLATE(A11856,""en"",""hi"")"),"छवि में हो सकता है: व्यक्ति, मंच पर, एक संगीत वाद्ययंत्र और पाठ खेलना")</f>
        <v>छवि में हो सकता है: व्यक्ति, मंच पर, एक संगीत वाद्ययंत्र और पाठ खेलना</v>
      </c>
    </row>
    <row r="11857">
      <c r="A11857" s="1" t="s">
        <v>11590</v>
      </c>
      <c r="B11857" s="2" t="str">
        <f>IFERROR(__xludf.DUMMYFUNCTION("GOOGLETRANSLATE(A11857,""en"",""hi"")"),"छवि में हो सकता है: व्यक्ति, मंच पर, एक संगीत वाद्ययंत्र, गिटार और पाठ खेलना")</f>
        <v>छवि में हो सकता है: व्यक्ति, मंच पर, एक संगीत वाद्ययंत्र, गिटार और पाठ खेलना</v>
      </c>
    </row>
    <row r="11858">
      <c r="A11858" s="1" t="s">
        <v>11591</v>
      </c>
      <c r="B11858" s="2" t="str">
        <f>IFERROR(__xludf.DUMMYFUNCTION("GOOGLETRANSLATE(A11858,""en"",""hi"")"),"लोग पहले दिन का जश्न मनाने के लिए एक रैली में भाग लेते हैं")</f>
        <v>लोग पहले दिन का जश्न मनाने के लिए एक रैली में भाग लेते हैं</v>
      </c>
    </row>
    <row r="11859">
      <c r="A11859" s="1" t="s">
        <v>11592</v>
      </c>
      <c r="B11859" s="2" t="str">
        <f>IFERROR(__xludf.DUMMYFUNCTION("GOOGLETRANSLATE(A11859,""en"",""hi"")"),"मैच के दौरान फुटबॉल प्रशंसक")</f>
        <v>मैच के दौरान फुटबॉल प्रशंसक</v>
      </c>
    </row>
    <row r="11860">
      <c r="A11860" s="1" t="s">
        <v>11593</v>
      </c>
      <c r="B11860" s="2" t="str">
        <f>IFERROR(__xludf.DUMMYFUNCTION("GOOGLETRANSLATE(A11860,""en"",""hi"")"),"राजनेता एक साक्षात्कार के लिए बैठता है।")</f>
        <v>राजनेता एक साक्षात्कार के लिए बैठता है।</v>
      </c>
    </row>
    <row r="11861">
      <c r="A11861" s="1" t="s">
        <v>11594</v>
      </c>
      <c r="B11861" s="2" t="str">
        <f>IFERROR(__xludf.DUMMYFUNCTION("GOOGLETRANSLATE(A11861,""en"",""hi"")"),"जटिल संचालन से भरा एक ब्लैकबोर्ड पर बच्चा।")</f>
        <v>जटिल संचालन से भरा एक ब्लैकबोर्ड पर बच्चा।</v>
      </c>
    </row>
    <row r="11862">
      <c r="A11862" s="1" t="s">
        <v>11595</v>
      </c>
      <c r="B11862" s="2" t="str">
        <f>IFERROR(__xludf.DUMMYFUNCTION("GOOGLETRANSLATE(A11862,""en"",""hi"")"),"कैप्शन के साथ रेट्रो वायुमंडल रंगीन गियर न्यूनतम पोस्टर।")</f>
        <v>कैप्शन के साथ रेट्रो वायुमंडल रंगीन गियर न्यूनतम पोस्टर।</v>
      </c>
    </row>
    <row r="11863">
      <c r="A11863" s="1" t="s">
        <v>11596</v>
      </c>
      <c r="B11863" s="2" t="str">
        <f>IFERROR(__xludf.DUMMYFUNCTION("GOOGLETRANSLATE(A11863,""en"",""hi"")"),"सॉकर गोलकीपर को सही प्रतिस्थापन के रूप में बताया गया है")</f>
        <v>सॉकर गोलकीपर को सही प्रतिस्थापन के रूप में बताया गया है</v>
      </c>
    </row>
    <row r="11864">
      <c r="A11864" s="1" t="s">
        <v>1599</v>
      </c>
      <c r="B11864" s="2" t="str">
        <f>IFERROR(__xludf.DUMMYFUNCTION("GOOGLETRANSLATE(A11864,""en"",""hi"")"),"शीर्षक वाली वस्तु का प्राथमिक दृश्य।")</f>
        <v>शीर्षक वाली वस्तु का प्राथमिक दृश्य।</v>
      </c>
    </row>
    <row r="11865">
      <c r="A11865" s="1" t="s">
        <v>11597</v>
      </c>
      <c r="B11865" s="2" t="str">
        <f>IFERROR(__xludf.DUMMYFUNCTION("GOOGLETRANSLATE(A11865,""en"",""hi"")"),"क्या आप व्यक्ति ने एक बड़ी टोपी के साथ गुप्त जाने की कोशिश की क्योंकि उन्होंने मंगलवार को अपने प्रमुख स्टोर की यात्रा का भुगतान किया")</f>
        <v>क्या आप व्यक्ति ने एक बड़ी टोपी के साथ गुप्त जाने की कोशिश की क्योंकि उन्होंने मंगलवार को अपने प्रमुख स्टोर की यात्रा का भुगतान किया</v>
      </c>
    </row>
    <row r="11866">
      <c r="A11866" s="1" t="s">
        <v>11598</v>
      </c>
      <c r="B11866" s="2" t="str">
        <f>IFERROR(__xludf.DUMMYFUNCTION("GOOGLETRANSLATE(A11866,""en"",""hi"")"),"सफेद के खिलाफ अलग एक दफ़्ती में तैयार भोजन")</f>
        <v>सफेद के खिलाफ अलग एक दफ़्ती में तैयार भोजन</v>
      </c>
    </row>
    <row r="11867">
      <c r="A11867" s="1" t="s">
        <v>11599</v>
      </c>
      <c r="B11867" s="2" t="str">
        <f>IFERROR(__xludf.DUMMYFUNCTION("GOOGLETRANSLATE(A11867,""en"",""hi"")"),"लय और ब्लूज़ कलाकार अपनी यात्रा के दौरान दर्शकों के साथ एक तस्वीर के लिए बनता है")</f>
        <v>लय और ब्लूज़ कलाकार अपनी यात्रा के दौरान दर्शकों के साथ एक तस्वीर के लिए बनता है</v>
      </c>
    </row>
    <row r="11868">
      <c r="A11868" s="1" t="s">
        <v>11600</v>
      </c>
      <c r="B11868" s="2" t="str">
        <f>IFERROR(__xludf.DUMMYFUNCTION("GOOGLETRANSLATE(A11868,""en"",""hi"")"),"समुदाय के बगीचे में काम करना")</f>
        <v>समुदाय के बगीचे में काम करना</v>
      </c>
    </row>
    <row r="11869">
      <c r="A11869" s="1" t="s">
        <v>11601</v>
      </c>
      <c r="B11869" s="2" t="str">
        <f>IFERROR(__xludf.DUMMYFUNCTION("GOOGLETRANSLATE(A11869,""en"",""hi"")"),"एक गर्व पिता गतिविधियों के दौरान व्यक्ति के साथ बैठक के बाद अपनी बेटी को एक तस्वीर के लिए रखता है।")</f>
        <v>एक गर्व पिता गतिविधियों के दौरान व्यक्ति के साथ बैठक के बाद अपनी बेटी को एक तस्वीर के लिए रखता है।</v>
      </c>
    </row>
    <row r="11870">
      <c r="A11870" s="1" t="s">
        <v>7448</v>
      </c>
      <c r="B11870" s="2" t="str">
        <f>IFERROR(__xludf.DUMMYFUNCTION("GOOGLETRANSLATE(A11870,""en"",""hi"")"),"एक शहर एक नक्शे पर पिन किया गया")</f>
        <v>एक शहर एक नक्शे पर पिन किया गया</v>
      </c>
    </row>
    <row r="11871">
      <c r="A11871" s="1" t="s">
        <v>11602</v>
      </c>
      <c r="B11871" s="2" t="str">
        <f>IFERROR(__xludf.DUMMYFUNCTION("GOOGLETRANSLATE(A11871,""en"",""hi"")"),"व्यक्ति ने ~ वर्ग में 2 स्थान जीता।")</f>
        <v>व्यक्ति ने ~ वर्ग में 2 स्थान जीता।</v>
      </c>
    </row>
    <row r="11872">
      <c r="A11872" s="1" t="s">
        <v>2023</v>
      </c>
      <c r="B11872" s="2" t="str">
        <f>IFERROR(__xludf.DUMMYFUNCTION("GOOGLETRANSLATE(A11872,""en"",""hi"")"),"एक मॉडल घटना के दौरान फैशन शो में रनवे चलता है।")</f>
        <v>एक मॉडल घटना के दौरान फैशन शो में रनवे चलता है।</v>
      </c>
    </row>
    <row r="11873">
      <c r="A11873" s="1" t="s">
        <v>11603</v>
      </c>
      <c r="B11873" s="2" t="str">
        <f>IFERROR(__xludf.DUMMYFUNCTION("GOOGLETRANSLATE(A11873,""en"",""hi"")"),"कुत्तों और पिल्लों के बारे में सब कुछ")</f>
        <v>कुत्तों और पिल्लों के बारे में सब कुछ</v>
      </c>
    </row>
    <row r="11874">
      <c r="A11874" s="1" t="s">
        <v>11604</v>
      </c>
      <c r="B11874" s="2" t="str">
        <f>IFERROR(__xludf.DUMMYFUNCTION("GOOGLETRANSLATE(A11874,""en"",""hi"")"),"पावरपॉइंट टेम्पलेट एक हाथ को पृष्ठभूमि में दूसरे को पकड़ने की कोशिश कर रहा है")</f>
        <v>पावरपॉइंट टेम्पलेट एक हाथ को पृष्ठभूमि में दूसरे को पकड़ने की कोशिश कर रहा है</v>
      </c>
    </row>
    <row r="11875">
      <c r="A11875" s="1" t="s">
        <v>11605</v>
      </c>
      <c r="B11875" s="2" t="str">
        <f>IFERROR(__xludf.DUMMYFUNCTION("GOOGLETRANSLATE(A11875,""en"",""hi"")"),"कार्ट के साथ सुपरमार्केट में खुश परिवार")</f>
        <v>कार्ट के साथ सुपरमार्केट में खुश परिवार</v>
      </c>
    </row>
    <row r="11876">
      <c r="A11876" s="1" t="s">
        <v>11606</v>
      </c>
      <c r="B11876" s="2" t="str">
        <f>IFERROR(__xludf.DUMMYFUNCTION("GOOGLETRANSLATE(A11876,""en"",""hi"")"),"पर्यटक आकर्षण के साथ पहाड़ दृश्य")</f>
        <v>पर्यटक आकर्षण के साथ पहाड़ दृश्य</v>
      </c>
    </row>
    <row r="11877">
      <c r="A11877" s="1" t="s">
        <v>11607</v>
      </c>
      <c r="B11877" s="2" t="str">
        <f>IFERROR(__xludf.DUMMYFUNCTION("GOOGLETRANSLATE(A11877,""en"",""hi"")"),"पहले 20 वीं शताब्दी की शुरुआत में प्रकाशित")</f>
        <v>पहले 20 वीं शताब्दी की शुरुआत में प्रकाशित</v>
      </c>
    </row>
    <row r="11878">
      <c r="A11878" s="1" t="s">
        <v>11608</v>
      </c>
      <c r="B11878" s="2" t="str">
        <f>IFERROR(__xludf.DUMMYFUNCTION("GOOGLETRANSLATE(A11878,""en"",""hi"")"),"रेस्तरां एक लैंडमार्क नहीं है")</f>
        <v>रेस्तरां एक लैंडमार्क नहीं है</v>
      </c>
    </row>
    <row r="11879">
      <c r="A11879" s="1" t="s">
        <v>11609</v>
      </c>
      <c r="B11879" s="2" t="str">
        <f>IFERROR(__xludf.DUMMYFUNCTION("GOOGLETRANSLATE(A11879,""en"",""hi"")"),"ताबूत एक ट्रेन पर लोड किया गया")</f>
        <v>ताबूत एक ट्रेन पर लोड किया गया</v>
      </c>
    </row>
    <row r="11880">
      <c r="A11880" s="1" t="s">
        <v>11610</v>
      </c>
      <c r="B11880" s="2" t="str">
        <f>IFERROR(__xludf.DUMMYFUNCTION("GOOGLETRANSLATE(A11880,""en"",""hi"")"),"एक कुत्ता उसके मुंह में एक टेनिस गेंद के साथ चलता है")</f>
        <v>एक कुत्ता उसके मुंह में एक टेनिस गेंद के साथ चलता है</v>
      </c>
    </row>
    <row r="11881">
      <c r="A11881" s="1" t="s">
        <v>11611</v>
      </c>
      <c r="B11881" s="2" t="str">
        <f>IFERROR(__xludf.DUMMYFUNCTION("GOOGLETRANSLATE(A11881,""en"",""hi"")"),"शहर और समुद्री तट से नए घाट से देखा गया")</f>
        <v>शहर और समुद्री तट से नए घाट से देखा गया</v>
      </c>
    </row>
    <row r="11882">
      <c r="A11882" s="1" t="s">
        <v>11612</v>
      </c>
      <c r="B11882" s="2" t="str">
        <f>IFERROR(__xludf.DUMMYFUNCTION("GOOGLETRANSLATE(A11882,""en"",""hi"")"),"वास्तुकला और अभिनेता और व्यक्ति द्वारा घर")</f>
        <v>वास्तुकला और अभिनेता और व्यक्ति द्वारा घर</v>
      </c>
    </row>
    <row r="11883">
      <c r="A11883" s="1" t="s">
        <v>11613</v>
      </c>
      <c r="B11883" s="2" t="str">
        <f>IFERROR(__xludf.DUMMYFUNCTION("GOOGLETRANSLATE(A11883,""en"",""hi"")"),"कार के किनारों पर ऑटोमोबाइल मॉडल में बहुत अधिक बोल्ड लाइनें हैं ताकि कार को और भी खतरनाक लग रहा हो।")</f>
        <v>कार के किनारों पर ऑटोमोबाइल मॉडल में बहुत अधिक बोल्ड लाइनें हैं ताकि कार को और भी खतरनाक लग रहा हो।</v>
      </c>
    </row>
    <row r="11884">
      <c r="A11884" s="1" t="s">
        <v>11614</v>
      </c>
      <c r="B11884" s="2" t="str">
        <f>IFERROR(__xludf.DUMMYFUNCTION("GOOGLETRANSLATE(A11884,""en"",""hi"")"),"व्यक्ति वार्षिक परेड के दौरान पिछले मंगलवार की सुबह मोटरसाइकिल फ़ाइल के रूप में एक ध्वज तरंग करता है।")</f>
        <v>व्यक्ति वार्षिक परेड के दौरान पिछले मंगलवार की सुबह मोटरसाइकिल फ़ाइल के रूप में एक ध्वज तरंग करता है।</v>
      </c>
    </row>
    <row r="11885">
      <c r="A11885" s="1" t="s">
        <v>11615</v>
      </c>
      <c r="B11885" s="2" t="str">
        <f>IFERROR(__xludf.DUMMYFUNCTION("GOOGLETRANSLATE(A11885,""en"",""hi"")"),"सॉकर प्लेयर समूह मैच के दौरान 4 वें लक्ष्य और उसके तीसरे स्कोरिंग का जश्न मनाता है।")</f>
        <v>सॉकर प्लेयर समूह मैच के दौरान 4 वें लक्ष्य और उसके तीसरे स्कोरिंग का जश्न मनाता है।</v>
      </c>
    </row>
    <row r="11886">
      <c r="A11886" s="1" t="s">
        <v>11616</v>
      </c>
      <c r="B11886" s="2" t="str">
        <f>IFERROR(__xludf.DUMMYFUNCTION("GOOGLETRANSLATE(A11886,""en"",""hi"")"),"नारंगी पृष्ठभूमि स्टॉक वेक्टर पर अमूर्त ग्रंज क्रिसमस बैनर का वेक्टर चित्रण")</f>
        <v>नारंगी पृष्ठभूमि स्टॉक वेक्टर पर अमूर्त ग्रंज क्रिसमस बैनर का वेक्टर चित्रण</v>
      </c>
    </row>
    <row r="11887">
      <c r="A11887" s="1" t="s">
        <v>11617</v>
      </c>
      <c r="B11887" s="2" t="str">
        <f>IFERROR(__xludf.DUMMYFUNCTION("GOOGLETRANSLATE(A11887,""en"",""hi"")"),"दुनिया भर में अजीब इमारतें")</f>
        <v>दुनिया भर में अजीब इमारतें</v>
      </c>
    </row>
    <row r="11888">
      <c r="A11888" s="1" t="s">
        <v>11618</v>
      </c>
      <c r="B11888" s="2" t="str">
        <f>IFERROR(__xludf.DUMMYFUNCTION("GOOGLETRANSLATE(A11888,""en"",""hi"")"),"एक दुल्हन गलियारे से नीचे चलती है।")</f>
        <v>एक दुल्हन गलियारे से नीचे चलती है।</v>
      </c>
    </row>
    <row r="11889">
      <c r="A11889" s="1" t="s">
        <v>11619</v>
      </c>
      <c r="B11889" s="2" t="str">
        <f>IFERROR(__xludf.DUMMYFUNCTION("GOOGLETRANSLATE(A11889,""en"",""hi"")"),"इस सप्ताह नुएवा ने शहर में स्थानीय सड़क कला का दौरा किया।")</f>
        <v>इस सप्ताह नुएवा ने शहर में स्थानीय सड़क कला का दौरा किया।</v>
      </c>
    </row>
    <row r="11890">
      <c r="A11890" s="1" t="s">
        <v>11620</v>
      </c>
      <c r="B11890" s="2" t="str">
        <f>IFERROR(__xludf.DUMMYFUNCTION("GOOGLETRANSLATE(A11890,""en"",""hi"")"),"एक सिर का सिल्हूट पृथक, छाया में प्रोफ़ाइल लोग")</f>
        <v>एक सिर का सिल्हूट पृथक, छाया में प्रोफ़ाइल लोग</v>
      </c>
    </row>
    <row r="11891">
      <c r="A11891" s="1" t="s">
        <v>11621</v>
      </c>
      <c r="B11891" s="2" t="str">
        <f>IFERROR(__xludf.DUMMYFUNCTION("GOOGLETRANSLATE(A11891,""en"",""hi"")"),"लेखक द्वारा चित्रों के साथ उपन्यासकार की सबसे अच्छी किस्मी।")</f>
        <v>लेखक द्वारा चित्रों के साथ उपन्यासकार की सबसे अच्छी किस्मी।</v>
      </c>
    </row>
    <row r="11892">
      <c r="A11892" s="1" t="s">
        <v>11622</v>
      </c>
      <c r="B11892" s="2" t="str">
        <f>IFERROR(__xludf.DUMMYFUNCTION("GOOGLETRANSLATE(A11892,""en"",""hi"")"),"एक सफेद पृष्ठभूमि पर एक कार सीट में बैठे खुश मुस्कुराते हुए बच्चे की वेक्टर चित्रण")</f>
        <v>एक सफेद पृष्ठभूमि पर एक कार सीट में बैठे खुश मुस्कुराते हुए बच्चे की वेक्टर चित्रण</v>
      </c>
    </row>
    <row r="11893">
      <c r="A11893" s="1" t="s">
        <v>11623</v>
      </c>
      <c r="B11893" s="2" t="str">
        <f>IFERROR(__xludf.DUMMYFUNCTION("GOOGLETRANSLATE(A11893,""en"",""hi"")"),"अग्रभूमि में मछुआरों की शुद्ध दुकानों के साथ पर्यटक आकर्षण")</f>
        <v>अग्रभूमि में मछुआरों की शुद्ध दुकानों के साथ पर्यटक आकर्षण</v>
      </c>
    </row>
    <row r="11894">
      <c r="A11894" s="1" t="s">
        <v>11624</v>
      </c>
      <c r="B11894" s="2" t="str">
        <f>IFERROR(__xludf.DUMMYFUNCTION("GOOGLETRANSLATE(A11894,""en"",""hi"")"),"कुत्ते के मालिक के साथ चलना - वे सबसे अच्छे दोस्त हैं।")</f>
        <v>कुत्ते के मालिक के साथ चलना - वे सबसे अच्छे दोस्त हैं।</v>
      </c>
    </row>
    <row r="11895">
      <c r="A11895" s="1" t="s">
        <v>11625</v>
      </c>
      <c r="B11895" s="2" t="str">
        <f>IFERROR(__xludf.DUMMYFUNCTION("GOOGLETRANSLATE(A11895,""en"",""hi"")"),"अभिनेता ने फिल्म पर चर्चा करने के लिए स्टूडियो का निर्माण किया")</f>
        <v>अभिनेता ने फिल्म पर चर्चा करने के लिए स्टूडियो का निर्माण किया</v>
      </c>
    </row>
    <row r="11896">
      <c r="A11896" s="1" t="s">
        <v>11626</v>
      </c>
      <c r="B11896" s="2" t="str">
        <f>IFERROR(__xludf.DUMMYFUNCTION("GOOGLETRANSLATE(A11896,""en"",""hi"")"),"बेल टॉवर पश्चिमी ईसाई छुट्टी के लिए प्रकाशित हुआ।")</f>
        <v>बेल टॉवर पश्चिमी ईसाई छुट्टी के लिए प्रकाशित हुआ।</v>
      </c>
    </row>
    <row r="11897">
      <c r="A11897" s="1" t="s">
        <v>11627</v>
      </c>
      <c r="B11897" s="2" t="str">
        <f>IFERROR(__xludf.DUMMYFUNCTION("GOOGLETRANSLATE(A11897,""en"",""hi"")"),"नई शादी एक चुंबन साझा करते हैं।")</f>
        <v>नई शादी एक चुंबन साझा करते हैं।</v>
      </c>
    </row>
    <row r="11898">
      <c r="A11898" s="1" t="s">
        <v>11628</v>
      </c>
      <c r="B11898" s="2" t="str">
        <f>IFERROR(__xludf.DUMMYFUNCTION("GOOGLETRANSLATE(A11898,""en"",""hi"")"),"कलाकार को चित्रित करके, दुनिया का अंत।")</f>
        <v>कलाकार को चित्रित करके, दुनिया का अंत।</v>
      </c>
    </row>
    <row r="11899">
      <c r="A11899" s="1" t="s">
        <v>11629</v>
      </c>
      <c r="B11899" s="2" t="str">
        <f>IFERROR(__xludf.DUMMYFUNCTION("GOOGLETRANSLATE(A11899,""en"",""hi"")"),"दूल्हे के लिए टुकड़ा सूट")</f>
        <v>दूल्हे के लिए टुकड़ा सूट</v>
      </c>
    </row>
    <row r="11900">
      <c r="A11900" s="1" t="s">
        <v>11630</v>
      </c>
      <c r="B11900" s="2" t="str">
        <f>IFERROR(__xludf.DUMMYFUNCTION("GOOGLETRANSLATE(A11900,""en"",""hi"")"),"आज सुबह जनता के लिए व्यवसाय के दरवाजे खोले गए।")</f>
        <v>आज सुबह जनता के लिए व्यवसाय के दरवाजे खोले गए।</v>
      </c>
    </row>
    <row r="11901">
      <c r="A11901" s="1" t="s">
        <v>11631</v>
      </c>
      <c r="B11901" s="2" t="str">
        <f>IFERROR(__xludf.DUMMYFUNCTION("GOOGLETRANSLATE(A11901,""en"",""hi"")"),"ग्रीज़ली भालू का संगीतकार त्यौहार के दिन के दौरान ऑनस्टेज करता है।")</f>
        <v>ग्रीज़ली भालू का संगीतकार त्यौहार के दिन के दौरान ऑनस्टेज करता है।</v>
      </c>
    </row>
    <row r="11902">
      <c r="A11902" s="1" t="s">
        <v>11632</v>
      </c>
      <c r="B11902" s="2" t="str">
        <f>IFERROR(__xludf.DUMMYFUNCTION("GOOGLETRANSLATE(A11902,""en"",""hi"")"),"सड़कों के रूप में सूरज गर्म दिसंबर के दिन सेट करता है")</f>
        <v>सड़कों के रूप में सूरज गर्म दिसंबर के दिन सेट करता है</v>
      </c>
    </row>
    <row r="11903">
      <c r="A11903" s="1" t="s">
        <v>11633</v>
      </c>
      <c r="B11903" s="2" t="str">
        <f>IFERROR(__xludf.DUMMYFUNCTION("GOOGLETRANSLATE(A11903,""en"",""hi"")"),"जहाज के लिए क्षितिज पर सूर्यास्त")</f>
        <v>जहाज के लिए क्षितिज पर सूर्यास्त</v>
      </c>
    </row>
    <row r="11904">
      <c r="A11904" s="1" t="s">
        <v>11634</v>
      </c>
      <c r="B11904" s="2" t="str">
        <f>IFERROR(__xludf.DUMMYFUNCTION("GOOGLETRANSLATE(A11904,""en"",""hi"")"),"अभिनेता खेलने के प्रीमियर में भाग लेते हैं।")</f>
        <v>अभिनेता खेलने के प्रीमियर में भाग लेते हैं।</v>
      </c>
    </row>
    <row r="11905">
      <c r="A11905" s="1" t="s">
        <v>11635</v>
      </c>
      <c r="B11905" s="2" t="str">
        <f>IFERROR(__xludf.DUMMYFUNCTION("GOOGLETRANSLATE(A11905,""en"",""hi"")"),"मूल पेंटिंग से प्रिंट करें")</f>
        <v>मूल पेंटिंग से प्रिंट करें</v>
      </c>
    </row>
    <row r="11906">
      <c r="A11906" s="1" t="s">
        <v>11636</v>
      </c>
      <c r="B11906" s="2" t="str">
        <f>IFERROR(__xludf.DUMMYFUNCTION("GOOGLETRANSLATE(A11906,""en"",""hi"")"),"अपने सर्दियों के रूप में कदम उठाने के लिए देख रहे हैं? हमारी पसंदीदा फैशन लड़कियों की तुलना में संकेत लेने के लिए कोई बेहतर शैली सेट नहीं है।")</f>
        <v>अपने सर्दियों के रूप में कदम उठाने के लिए देख रहे हैं? हमारी पसंदीदा फैशन लड़कियों की तुलना में संकेत लेने के लिए कोई बेहतर शैली सेट नहीं है।</v>
      </c>
    </row>
    <row r="11907">
      <c r="A11907" s="1" t="s">
        <v>5787</v>
      </c>
      <c r="B11907" s="2" t="str">
        <f>IFERROR(__xludf.DUMMYFUNCTION("GOOGLETRANSLATE(A11907,""en"",""hi"")"),"छवि में हो सकता है: व्यक्ति, मंच पर, एक संगीत वाद्ययंत्र और गिटार बजाना")</f>
        <v>छवि में हो सकता है: व्यक्ति, मंच पर, एक संगीत वाद्ययंत्र और गिटार बजाना</v>
      </c>
    </row>
    <row r="11908">
      <c r="A11908" s="1" t="s">
        <v>11637</v>
      </c>
      <c r="B11908" s="2" t="str">
        <f>IFERROR(__xludf.DUMMYFUNCTION("GOOGLETRANSLATE(A11908,""en"",""hi"")"),"छवि में हो सकता है: व्यक्ति, मंच पर, एक संगीत वाद्ययंत्र और दाढ़ी बजाना")</f>
        <v>छवि में हो सकता है: व्यक्ति, मंच पर, एक संगीत वाद्ययंत्र और दाढ़ी बजाना</v>
      </c>
    </row>
    <row r="11909">
      <c r="A11909" s="1" t="s">
        <v>930</v>
      </c>
      <c r="B11909" s="2" t="str">
        <f>IFERROR(__xludf.DUMMYFUNCTION("GOOGLETRANSLATE(A11909,""en"",""hi"")"),"छवि में हो सकता है: व्यक्ति, मंच पर और एक संगीत वाद्ययंत्र बजाना")</f>
        <v>छवि में हो सकता है: व्यक्ति, मंच पर और एक संगीत वाद्ययंत्र बजाना</v>
      </c>
    </row>
    <row r="11910">
      <c r="A11910" s="1" t="s">
        <v>11638</v>
      </c>
      <c r="B11910" s="2" t="str">
        <f>IFERROR(__xludf.DUMMYFUNCTION("GOOGLETRANSLATE(A11910,""en"",""hi"")"),"बुधवार को मूर्ति में एक स्मारक माली के बाद बारिश में भावनात्मक राजनेता सलाम")</f>
        <v>बुधवार को मूर्ति में एक स्मारक माली के बाद बारिश में भावनात्मक राजनेता सलाम</v>
      </c>
    </row>
    <row r="11911">
      <c r="A11911" s="1" t="s">
        <v>11639</v>
      </c>
      <c r="B11911" s="2" t="str">
        <f>IFERROR(__xludf.DUMMYFUNCTION("GOOGLETRANSLATE(A11911,""en"",""hi"")"),"रेलवे स्टेशन पर रेलवे ट्रैक")</f>
        <v>रेलवे स्टेशन पर रेलवे ट्रैक</v>
      </c>
    </row>
    <row r="11912">
      <c r="A11912" s="1" t="s">
        <v>11640</v>
      </c>
      <c r="B11912" s="2" t="str">
        <f>IFERROR(__xludf.DUMMYFUNCTION("GOOGLETRANSLATE(A11912,""en"",""hi"")"),"नदी के किनारे एक छोटे से जहाज रोलिंग के स्टर्न पर हवा में झंडा लहराते हुए")</f>
        <v>नदी के किनारे एक छोटे से जहाज रोलिंग के स्टर्न पर हवा में झंडा लहराते हुए</v>
      </c>
    </row>
    <row r="11913">
      <c r="A11913" s="1" t="s">
        <v>11641</v>
      </c>
      <c r="B11913" s="2" t="str">
        <f>IFERROR(__xludf.DUMMYFUNCTION("GOOGLETRANSLATE(A11913,""en"",""hi"")"),"मां और जॉय के साथ खेलने वाला मास्टर")</f>
        <v>मां और जॉय के साथ खेलने वाला मास्टर</v>
      </c>
    </row>
    <row r="11914">
      <c r="A11914" s="1" t="s">
        <v>11642</v>
      </c>
      <c r="B11914" s="2" t="str">
        <f>IFERROR(__xludf.DUMMYFUNCTION("GOOGLETRANSLATE(A11914,""en"",""hi"")"),"नर्तक उत्सव के दौरान प्रीमियर में भाग लेते हैं")</f>
        <v>नर्तक उत्सव के दौरान प्रीमियर में भाग लेते हैं</v>
      </c>
    </row>
    <row r="11915">
      <c r="A11915" s="1" t="s">
        <v>11643</v>
      </c>
      <c r="B11915" s="2" t="str">
        <f>IFERROR(__xludf.DUMMYFUNCTION("GOOGLETRANSLATE(A11915,""en"",""hi"")"),"इमारत में यूनिसेक्स टॉयलेट के लिए प्रवेश द्वार।")</f>
        <v>इमारत में यूनिसेक्स टॉयलेट के लिए प्रवेश द्वार।</v>
      </c>
    </row>
    <row r="11916">
      <c r="A11916" s="1" t="s">
        <v>11644</v>
      </c>
      <c r="B11916" s="2" t="str">
        <f>IFERROR(__xludf.DUMMYFUNCTION("GOOGLETRANSLATE(A11916,""en"",""hi"")"),"एक वाहन के पीछे आग लोगो का फोटो।")</f>
        <v>एक वाहन के पीछे आग लोगो का फोटो।</v>
      </c>
    </row>
    <row r="11917">
      <c r="A11917" s="1" t="s">
        <v>11645</v>
      </c>
      <c r="B11917" s="2" t="str">
        <f>IFERROR(__xludf.DUMMYFUNCTION("GOOGLETRANSLATE(A11917,""en"",""hi"")"),"एक सफेद पृष्ठभूमि पर रंगीन धारियों के साथ निर्बाध लाइन पैटर्न")</f>
        <v>एक सफेद पृष्ठभूमि पर रंगीन धारियों के साथ निर्बाध लाइन पैटर्न</v>
      </c>
    </row>
    <row r="11918">
      <c r="A11918" s="1" t="s">
        <v>11646</v>
      </c>
      <c r="B11918" s="2" t="str">
        <f>IFERROR(__xludf.DUMMYFUNCTION("GOOGLETRANSLATE(A11918,""en"",""hi"")"),"देश कलाकार रविवार को लाभ संगीत कार्यक्रम में प्रदर्शन करता है।")</f>
        <v>देश कलाकार रविवार को लाभ संगीत कार्यक्रम में प्रदर्शन करता है।</v>
      </c>
    </row>
    <row r="11919">
      <c r="A11919" s="1" t="s">
        <v>11647</v>
      </c>
      <c r="B11919" s="2" t="str">
        <f>IFERROR(__xludf.DUMMYFUNCTION("GOOGLETRANSLATE(A11919,""en"",""hi"")"),"नीले रंग में एक सफेद घर।")</f>
        <v>नीले रंग में एक सफेद घर।</v>
      </c>
    </row>
    <row r="11920">
      <c r="A11920" s="1" t="s">
        <v>11648</v>
      </c>
      <c r="B11920" s="2" t="str">
        <f>IFERROR(__xludf.DUMMYFUNCTION("GOOGLETRANSLATE(A11920,""en"",""hi"")"),"स्टार ने अपने टोन वाले पैरों को दिखाया और पहले से ही चमकता हुआ तन")</f>
        <v>स्टार ने अपने टोन वाले पैरों को दिखाया और पहले से ही चमकता हुआ तन</v>
      </c>
    </row>
    <row r="11921">
      <c r="A11921" s="1" t="s">
        <v>11649</v>
      </c>
      <c r="B11921" s="2" t="str">
        <f>IFERROR(__xludf.DUMMYFUNCTION("GOOGLETRANSLATE(A11921,""en"",""hi"")"),"संगीत वाद्ययंत्र के लिए व्यवस्थित लिटिल मरमेड से शीट संगीत के तहत प्रिंट और डाउनलोड करें।")</f>
        <v>संगीत वाद्ययंत्र के लिए व्यवस्थित लिटिल मरमेड से शीट संगीत के तहत प्रिंट और डाउनलोड करें।</v>
      </c>
    </row>
    <row r="11922">
      <c r="A11922" s="1" t="s">
        <v>3824</v>
      </c>
      <c r="B11922" s="2" t="str">
        <f>IFERROR(__xludf.DUMMYFUNCTION("GOOGLETRANSLATE(A11922,""en"",""hi"")"),"दृश्य में आपातकालीन सेवाएं")</f>
        <v>दृश्य में आपातकालीन सेवाएं</v>
      </c>
    </row>
    <row r="11923">
      <c r="A11923" s="1" t="s">
        <v>11650</v>
      </c>
      <c r="B11923" s="2" t="str">
        <f>IFERROR(__xludf.DUMMYFUNCTION("GOOGLETRANSLATE(A11923,""en"",""hi"")"),"£ 11.99 के लिए ये आरामदायक हुडीज खुदरा")</f>
        <v>£ 11.99 के लिए ये आरामदायक हुडीज खुदरा</v>
      </c>
    </row>
    <row r="11924">
      <c r="A11924" s="1" t="s">
        <v>11651</v>
      </c>
      <c r="B11924" s="2" t="str">
        <f>IFERROR(__xludf.DUMMYFUNCTION("GOOGLETRANSLATE(A11924,""en"",""hi"")"),"एक फूल")</f>
        <v>एक फूल</v>
      </c>
    </row>
    <row r="11925">
      <c r="A11925" s="1" t="s">
        <v>11652</v>
      </c>
      <c r="B11925" s="2" t="str">
        <f>IFERROR(__xludf.DUMMYFUNCTION("GOOGLETRANSLATE(A11925,""en"",""hi"")"),"छवि: अभिनेता कुंजी - रोमांस फिल्म से पोर्ट्रेट सेट करें")</f>
        <v>छवि: अभिनेता कुंजी - रोमांस फिल्म से पोर्ट्रेट सेट करें</v>
      </c>
    </row>
    <row r="11926">
      <c r="A11926" s="1" t="s">
        <v>11653</v>
      </c>
      <c r="B11926" s="2" t="str">
        <f>IFERROR(__xludf.DUMMYFUNCTION("GOOGLETRANSLATE(A11926,""en"",""hi"")"),"ग्रहों के बारे में दिलचस्प तथ्य")</f>
        <v>ग्रहों के बारे में दिलचस्प तथ्य</v>
      </c>
    </row>
    <row r="11927">
      <c r="A11927" s="1" t="s">
        <v>11654</v>
      </c>
      <c r="B11927" s="2" t="str">
        <f>IFERROR(__xludf.DUMMYFUNCTION("GOOGLETRANSLATE(A11927,""en"",""hi"")"),"खेल से पहले मांस का वर्गीकरण तैयार हो जाता है")</f>
        <v>खेल से पहले मांस का वर्गीकरण तैयार हो जाता है</v>
      </c>
    </row>
    <row r="11928">
      <c r="A11928" s="1" t="s">
        <v>11655</v>
      </c>
      <c r="B11928" s="2" t="str">
        <f>IFERROR(__xludf.DUMMYFUNCTION("GOOGLETRANSLATE(A11928,""en"",""hi"")"),"व्यक्ति, बैककंट्री में गहरा।")</f>
        <v>व्यक्ति, बैककंट्री में गहरा।</v>
      </c>
    </row>
    <row r="11929">
      <c r="A11929" s="1" t="s">
        <v>11656</v>
      </c>
      <c r="B11929" s="2" t="str">
        <f>IFERROR(__xludf.DUMMYFUNCTION("GOOGLETRANSLATE(A11929,""en"",""hi"")"),"फर्श पर पड़ा हुआ बिल्ली।")</f>
        <v>फर्श पर पड़ा हुआ बिल्ली।</v>
      </c>
    </row>
    <row r="11930">
      <c r="A11930" s="1" t="s">
        <v>11657</v>
      </c>
      <c r="B11930" s="2" t="str">
        <f>IFERROR(__xludf.DUMMYFUNCTION("GOOGLETRANSLATE(A11930,""en"",""hi"")"),"राजनेता एक दर्शकों से बात करता है क्योंकि वह अभियान करता है।")</f>
        <v>राजनेता एक दर्शकों से बात करता है क्योंकि वह अभियान करता है।</v>
      </c>
    </row>
    <row r="11931">
      <c r="A11931" s="1" t="s">
        <v>5787</v>
      </c>
      <c r="B11931" s="2" t="str">
        <f>IFERROR(__xludf.DUMMYFUNCTION("GOOGLETRANSLATE(A11931,""en"",""hi"")"),"छवि में हो सकता है: व्यक्ति, मंच पर, एक संगीत वाद्ययंत्र और गिटार बजाना")</f>
        <v>छवि में हो सकता है: व्यक्ति, मंच पर, एक संगीत वाद्ययंत्र और गिटार बजाना</v>
      </c>
    </row>
    <row r="11932">
      <c r="A11932" s="1" t="s">
        <v>11658</v>
      </c>
      <c r="B11932" s="2" t="str">
        <f>IFERROR(__xludf.DUMMYFUNCTION("GOOGLETRANSLATE(A11932,""en"",""hi"")"),"सीढ़ियां जाती हैं, लैंडिंग और फिर कुछ और सीढ़ियों के लिए दूसरे स्तर तक चली जाती हैं।")</f>
        <v>सीढ़ियां जाती हैं, लैंडिंग और फिर कुछ और सीढ़ियों के लिए दूसरे स्तर तक चली जाती हैं।</v>
      </c>
    </row>
    <row r="11933">
      <c r="A11933" s="1" t="s">
        <v>11659</v>
      </c>
      <c r="B11933" s="2" t="str">
        <f>IFERROR(__xludf.DUMMYFUNCTION("GOOGLETRANSLATE(A11933,""en"",""hi"")"),"इस साइट पर सस्ती दुल्हन की पोशाक")</f>
        <v>इस साइट पर सस्ती दुल्हन की पोशाक</v>
      </c>
    </row>
    <row r="11934">
      <c r="A11934" s="1" t="s">
        <v>11660</v>
      </c>
      <c r="B11934" s="2" t="str">
        <f>IFERROR(__xludf.DUMMYFUNCTION("GOOGLETRANSLATE(A11934,""en"",""hi"")"),"आधार पर लुपिन वाइल्डफ्लॉवर।")</f>
        <v>आधार पर लुपिन वाइल्डफ्लॉवर।</v>
      </c>
    </row>
    <row r="11935">
      <c r="A11935" s="1" t="s">
        <v>11661</v>
      </c>
      <c r="B11935" s="2" t="str">
        <f>IFERROR(__xludf.DUMMYFUNCTION("GOOGLETRANSLATE(A11935,""en"",""hi"")"),"विवरण के लिए हमारा जुनून क्यों हम अलग हैं।")</f>
        <v>विवरण के लिए हमारा जुनून क्यों हम अलग हैं।</v>
      </c>
    </row>
    <row r="11936">
      <c r="A11936" s="1" t="s">
        <v>11662</v>
      </c>
      <c r="B11936" s="2" t="str">
        <f>IFERROR(__xludf.DUMMYFUNCTION("GOOGLETRANSLATE(A11936,""en"",""hi"")"),"एक चट्टान पर एक शेर का कांस्य मूर्तिकला")</f>
        <v>एक चट्टान पर एक शेर का कांस्य मूर्तिकला</v>
      </c>
    </row>
    <row r="11937">
      <c r="A11937" s="1" t="s">
        <v>11663</v>
      </c>
      <c r="B11937" s="2" t="str">
        <f>IFERROR(__xludf.DUMMYFUNCTION("GOOGLETRANSLATE(A11937,""en"",""hi"")"),"लिविंग रूम - ओपन फ्लोर प्लान आंदोलन के मुक्त प्रवाह और प्रकाश की बहुतायत को प्रोत्साहित करता है।")</f>
        <v>लिविंग रूम - ओपन फ्लोर प्लान आंदोलन के मुक्त प्रवाह और प्रकाश की बहुतायत को प्रोत्साहित करता है।</v>
      </c>
    </row>
    <row r="11938">
      <c r="A11938" s="1" t="s">
        <v>11664</v>
      </c>
      <c r="B11938" s="2" t="str">
        <f>IFERROR(__xludf.DUMMYFUNCTION("GOOGLETRANSLATE(A11938,""en"",""hi"")"),"मदद स्टॉक तस्वीर के लिए एक टूटी हुई कार के साथ युवा महिला")</f>
        <v>मदद स्टॉक तस्वीर के लिए एक टूटी हुई कार के साथ युवा महिला</v>
      </c>
    </row>
    <row r="11939">
      <c r="A11939" s="1" t="s">
        <v>11665</v>
      </c>
      <c r="B11939" s="2" t="str">
        <f>IFERROR(__xludf.DUMMYFUNCTION("GOOGLETRANSLATE(A11939,""en"",""hi"")"),"एक क्षेत्र में लेने वाले श्रमिक")</f>
        <v>एक क्षेत्र में लेने वाले श्रमिक</v>
      </c>
    </row>
    <row r="11940">
      <c r="A11940" s="1" t="s">
        <v>11666</v>
      </c>
      <c r="B11940" s="2" t="str">
        <f>IFERROR(__xludf.DUMMYFUNCTION("GOOGLETRANSLATE(A11940,""en"",""hi"")"),"अप्रैल में एक धूप के दिन पर्वत रेंज के पीछे हेविट माउंटेन")</f>
        <v>अप्रैल में एक धूप के दिन पर्वत रेंज के पीछे हेविट माउंटेन</v>
      </c>
    </row>
    <row r="11941">
      <c r="A11941" s="1" t="s">
        <v>11667</v>
      </c>
      <c r="B11941" s="2" t="str">
        <f>IFERROR(__xludf.DUMMYFUNCTION("GOOGLETRANSLATE(A11941,""en"",""hi"")"),"बर्फ और एक शंकुधारी पेड़ की एक शाखा")</f>
        <v>बर्फ और एक शंकुधारी पेड़ की एक शाखा</v>
      </c>
    </row>
    <row r="11942">
      <c r="A11942" s="1" t="s">
        <v>11668</v>
      </c>
      <c r="B11942" s="2" t="str">
        <f>IFERROR(__xludf.DUMMYFUNCTION("GOOGLETRANSLATE(A11942,""en"",""hi"")"),"भगवान मांस लाता है - दिल के लिए मुफ्त फास्ट फूड")</f>
        <v>भगवान मांस लाता है - दिल के लिए मुफ्त फास्ट फूड</v>
      </c>
    </row>
    <row r="11943">
      <c r="A11943" s="1" t="s">
        <v>11669</v>
      </c>
      <c r="B11943" s="2" t="str">
        <f>IFERROR(__xludf.DUMMYFUNCTION("GOOGLETRANSLATE(A11943,""en"",""hi"")"),"मॉडल - शो में पहुंचे")</f>
        <v>मॉडल - शो में पहुंचे</v>
      </c>
    </row>
    <row r="11944">
      <c r="A11944" s="1" t="s">
        <v>11670</v>
      </c>
      <c r="B11944" s="2" t="str">
        <f>IFERROR(__xludf.DUMMYFUNCTION("GOOGLETRANSLATE(A11944,""en"",""hi"")"),"बेसबॉल खिलाड़ी फोटो डे के दौरान एक पोर्ट्रेट के लिए poses")</f>
        <v>बेसबॉल खिलाड़ी फोटो डे के दौरान एक पोर्ट्रेट के लिए poses</v>
      </c>
    </row>
    <row r="11945">
      <c r="A11945" s="1" t="s">
        <v>11671</v>
      </c>
      <c r="B11945" s="2" t="str">
        <f>IFERROR(__xludf.DUMMYFUNCTION("GOOGLETRANSLATE(A11945,""en"",""hi"")"),"इस से बल क्या है एक तैराक को एक पूल में तेजी लाने के लिए")</f>
        <v>इस से बल क्या है एक तैराक को एक पूल में तेजी लाने के लिए</v>
      </c>
    </row>
    <row r="11946">
      <c r="A11946" s="1" t="s">
        <v>4503</v>
      </c>
      <c r="B11946" s="2" t="str">
        <f>IFERROR(__xludf.DUMMYFUNCTION("GOOGLETRANSLATE(A11946,""en"",""hi"")"),"फैशन वीक के दौरान फैशन शो में एक मॉडल रनवे चलता है")</f>
        <v>फैशन वीक के दौरान फैशन शो में एक मॉडल रनवे चलता है</v>
      </c>
    </row>
    <row r="11947">
      <c r="A11947" s="1" t="s">
        <v>11672</v>
      </c>
      <c r="B11947" s="2" t="str">
        <f>IFERROR(__xludf.DUMMYFUNCTION("GOOGLETRANSLATE(A11947,""en"",""hi"")"),"सूर्यास्त आकाश पर चमकती सड़क दीपक / लालटेन")</f>
        <v>सूर्यास्त आकाश पर चमकती सड़क दीपक / लालटेन</v>
      </c>
    </row>
    <row r="11948">
      <c r="A11948" s="1" t="s">
        <v>11673</v>
      </c>
      <c r="B11948" s="2" t="str">
        <f>IFERROR(__xludf.DUMMYFUNCTION("GOOGLETRANSLATE(A11948,""en"",""hi"")"),"यह दुनिया में सबसे बड़ी मूर्ति की एक तस्वीर है - मीटर।")</f>
        <v>यह दुनिया में सबसे बड़ी मूर्ति की एक तस्वीर है - मीटर।</v>
      </c>
    </row>
    <row r="11949">
      <c r="A11949" s="1" t="s">
        <v>11674</v>
      </c>
      <c r="B11949" s="2" t="str">
        <f>IFERROR(__xludf.DUMMYFUNCTION("GOOGLETRANSLATE(A11949,""en"",""hi"")"),"व्यक्ति ... लाल स्कार्फ और टोपी पहने हुए एक अकेला लेकिन प्यारा सफेद स्नोमैन गिरने वाली बर्फ और नीली आकाश पृष्ठभूमि के बीच खड़ा है")</f>
        <v>व्यक्ति ... लाल स्कार्फ और टोपी पहने हुए एक अकेला लेकिन प्यारा सफेद स्नोमैन गिरने वाली बर्फ और नीली आकाश पृष्ठभूमि के बीच खड़ा है</v>
      </c>
    </row>
    <row r="11950">
      <c r="A11950" s="1" t="s">
        <v>11675</v>
      </c>
      <c r="B11950" s="2" t="str">
        <f>IFERROR(__xludf.DUMMYFUNCTION("GOOGLETRANSLATE(A11950,""en"",""hi"")"),"फोटोग्राफी क्या है? फोटोग्राफी एक पल को कैप्चर कर रही है जो तुरंत अतीत में है।")</f>
        <v>फोटोग्राफी क्या है? फोटोग्राफी एक पल को कैप्चर कर रही है जो तुरंत अतीत में है।</v>
      </c>
    </row>
    <row r="11951">
      <c r="A11951" s="1" t="s">
        <v>11676</v>
      </c>
      <c r="B11951" s="2" t="str">
        <f>IFERROR(__xludf.DUMMYFUNCTION("GOOGLETRANSLATE(A11951,""en"",""hi"")"),"दुल्हन और मम्मी गलियारे से नीचे चल रही है")</f>
        <v>दुल्हन और मम्मी गलियारे से नीचे चल रही है</v>
      </c>
    </row>
    <row r="11952">
      <c r="A11952" s="1" t="s">
        <v>11677</v>
      </c>
      <c r="B11952" s="2" t="str">
        <f>IFERROR(__xludf.DUMMYFUNCTION("GOOGLETRANSLATE(A11952,""en"",""hi"")"),"छायादार वृक्ष चंदवा में आंगन")</f>
        <v>छायादार वृक्ष चंदवा में आंगन</v>
      </c>
    </row>
    <row r="11953">
      <c r="A11953" s="1" t="s">
        <v>11678</v>
      </c>
      <c r="B11953" s="2" t="str">
        <f>IFERROR(__xludf.DUMMYFUNCTION("GOOGLETRANSLATE(A11953,""en"",""hi"")"),"औपचारिक तस्वीरों में से एक के दृश्यों के पीछे, सीए।")</f>
        <v>औपचारिक तस्वीरों में से एक के दृश्यों के पीछे, सीए।</v>
      </c>
    </row>
    <row r="11954">
      <c r="A11954" s="1" t="s">
        <v>11679</v>
      </c>
      <c r="B11954" s="2" t="str">
        <f>IFERROR(__xludf.DUMMYFUNCTION("GOOGLETRANSLATE(A11954,""en"",""hi"")"),"अंत में सीढ़ियों और व्यक्ति को झंडे")</f>
        <v>अंत में सीढ़ियों और व्यक्ति को झंडे</v>
      </c>
    </row>
    <row r="11955">
      <c r="A11955" s="1" t="s">
        <v>11680</v>
      </c>
      <c r="B11955" s="2" t="str">
        <f>IFERROR(__xludf.DUMMYFUNCTION("GOOGLETRANSLATE(A11955,""en"",""hi"")"),"जून के दौरान एक क्षेत्र में poppies")</f>
        <v>जून के दौरान एक क्षेत्र में poppies</v>
      </c>
    </row>
    <row r="11956">
      <c r="A11956" s="1" t="s">
        <v>11681</v>
      </c>
      <c r="B11956" s="2" t="str">
        <f>IFERROR(__xludf.DUMMYFUNCTION("GOOGLETRANSLATE(A11956,""en"",""hi"")"),"सुपरमॉडल 7 वें शो में भाग लेता है")</f>
        <v>सुपरमॉडल 7 वें शो में भाग लेता है</v>
      </c>
    </row>
    <row r="11957">
      <c r="A11957" s="1" t="s">
        <v>11682</v>
      </c>
      <c r="B11957" s="2" t="str">
        <f>IFERROR(__xludf.DUMMYFUNCTION("GOOGLETRANSLATE(A11957,""en"",""hi"")"),"दुनिया के दौरान अभिनेता प्रीमियर")</f>
        <v>दुनिया के दौरान अभिनेता प्रीमियर</v>
      </c>
    </row>
    <row r="11958">
      <c r="A11958" s="1" t="s">
        <v>11683</v>
      </c>
      <c r="B11958" s="2" t="str">
        <f>IFERROR(__xludf.DUMMYFUNCTION("GOOGLETRANSLATE(A11958,""en"",""hi"")"),"यदि आप अपने कुत्ते को चेहरे पर बिट करते हैं और अपने माथे और भौं के हिस्से को तोड़ते हैं तो आप क्या करेंगे? एडब्ल्यूई - प्रेरणादायक कहानी पढ़ें कि महिला ने क्या किया और देखा कि हम सभी अपने उदाहरण से कैसे सीख सकते हैं।")</f>
        <v>यदि आप अपने कुत्ते को चेहरे पर बिट करते हैं और अपने माथे और भौं के हिस्से को तोड़ते हैं तो आप क्या करेंगे? एडब्ल्यूई - प्रेरणादायक कहानी पढ़ें कि महिला ने क्या किया और देखा कि हम सभी अपने उदाहरण से कैसे सीख सकते हैं।</v>
      </c>
    </row>
    <row r="11959">
      <c r="A11959" s="1" t="s">
        <v>11684</v>
      </c>
      <c r="B11959" s="2" t="str">
        <f>IFERROR(__xludf.DUMMYFUNCTION("GOOGLETRANSLATE(A11959,""en"",""hi"")"),"अभिनेता - बालों के रंग की एक और तस्वीर मैं आगे चाहता हूं।")</f>
        <v>अभिनेता - बालों के रंग की एक और तस्वीर मैं आगे चाहता हूं।</v>
      </c>
    </row>
    <row r="11960">
      <c r="A11960" s="1" t="s">
        <v>11685</v>
      </c>
      <c r="B11960" s="2" t="str">
        <f>IFERROR(__xludf.DUMMYFUNCTION("GOOGLETRANSLATE(A11960,""en"",""hi"")"),"बस आपको यह समझने के लिए कि यह घर कितना बड़ा है, यह वर्ग फुट है।")</f>
        <v>बस आपको यह समझने के लिए कि यह घर कितना बड़ा है, यह वर्ग फुट है।</v>
      </c>
    </row>
    <row r="11961">
      <c r="A11961" s="1" t="s">
        <v>11686</v>
      </c>
      <c r="B11961" s="2" t="str">
        <f>IFERROR(__xludf.DUMMYFUNCTION("GOOGLETRANSLATE(A11961,""en"",""hi"")"),"एक सुंदर शहर ... जहां सब कुछ धीरे-धीरे गिर रहा है")</f>
        <v>एक सुंदर शहर ... जहां सब कुछ धीरे-धीरे गिर रहा है</v>
      </c>
    </row>
    <row r="11962">
      <c r="A11962" s="1" t="s">
        <v>11687</v>
      </c>
      <c r="B11962" s="2" t="str">
        <f>IFERROR(__xludf.DUMMYFUNCTION("GOOGLETRANSLATE(A11962,""en"",""hi"")"),"अभिनेता प्रीमियर के लिए पार्टी के बाद भाग लेते हैं।")</f>
        <v>अभिनेता प्रीमियर के लिए पार्टी के बाद भाग लेते हैं।</v>
      </c>
    </row>
    <row r="11963">
      <c r="A11963" s="1" t="s">
        <v>11688</v>
      </c>
      <c r="B11963" s="2" t="str">
        <f>IFERROR(__xludf.DUMMYFUNCTION("GOOGLETRANSLATE(A11963,""en"",""hi"")"),"बड़े घास के मैदान को पार करना, व्यक्ति पठार की पूरी लंबाई को देख सकता है।")</f>
        <v>बड़े घास के मैदान को पार करना, व्यक्ति पठार की पूरी लंबाई को देख सकता है।</v>
      </c>
    </row>
    <row r="11964">
      <c r="A11964" s="1" t="s">
        <v>11689</v>
      </c>
      <c r="B11964" s="2" t="str">
        <f>IFERROR(__xludf.DUMMYFUNCTION("GOOGLETRANSLATE(A11964,""en"",""hi"")"),"नदी के ऊपर पुराना पुल सिर्फ उत्तर में")</f>
        <v>नदी के ऊपर पुराना पुल सिर्फ उत्तर में</v>
      </c>
    </row>
    <row r="11965">
      <c r="A11965" s="1" t="s">
        <v>11690</v>
      </c>
      <c r="B11965" s="2" t="str">
        <f>IFERROR(__xludf.DUMMYFUNCTION("GOOGLETRANSLATE(A11965,""en"",""hi"")"),"युवा जोड़े को क्रिसमस के समय में व्यस्त शहर की सड़क पर एक तर्क है।")</f>
        <v>युवा जोड़े को क्रिसमस के समय में व्यस्त शहर की सड़क पर एक तर्क है।</v>
      </c>
    </row>
    <row r="11966">
      <c r="A11966" s="1" t="s">
        <v>11691</v>
      </c>
      <c r="B11966" s="2" t="str">
        <f>IFERROR(__xludf.DUMMYFUNCTION("GOOGLETRANSLATE(A11966,""en"",""hi"")"),"पीछे की ओर चर्च में इसका समर्थन करना")</f>
        <v>पीछे की ओर चर्च में इसका समर्थन करना</v>
      </c>
    </row>
    <row r="11967">
      <c r="A11967" s="1" t="s">
        <v>11692</v>
      </c>
      <c r="B11967" s="2" t="str">
        <f>IFERROR(__xludf.DUMMYFUNCTION("GOOGLETRANSLATE(A11967,""en"",""hi"")"),"ग्राफ उन पुरुषों और महिलाओं की संख्या दिखाता है जिनकी मृत्यु में कानूनी उच्च शामिल हैं।")</f>
        <v>ग्राफ उन पुरुषों और महिलाओं की संख्या दिखाता है जिनकी मृत्यु में कानूनी उच्च शामिल हैं।</v>
      </c>
    </row>
    <row r="11968">
      <c r="A11968" s="1" t="s">
        <v>11693</v>
      </c>
      <c r="B11968" s="2" t="str">
        <f>IFERROR(__xludf.DUMMYFUNCTION("GOOGLETRANSLATE(A11968,""en"",""hi"")"),"प्रवेश द्वार पर ज्वाला पर दिल और फूल दिए जाते हैं")</f>
        <v>प्रवेश द्वार पर ज्वाला पर दिल और फूल दिए जाते हैं</v>
      </c>
    </row>
    <row r="11969">
      <c r="A11969" s="1" t="s">
        <v>11694</v>
      </c>
      <c r="B11969" s="2" t="str">
        <f>IFERROR(__xludf.DUMMYFUNCTION("GOOGLETRANSLATE(A11969,""en"",""hi"")"),"विनियमित इंटरनेट के विरोध में एक संकेत धारण करने वाली इमारत के सामने प्रदर्शनकारियों।")</f>
        <v>विनियमित इंटरनेट के विरोध में एक संकेत धारण करने वाली इमारत के सामने प्रदर्शनकारियों।</v>
      </c>
    </row>
    <row r="11970">
      <c r="A11970" s="1" t="s">
        <v>11695</v>
      </c>
      <c r="B11970" s="2" t="str">
        <f>IFERROR(__xludf.DUMMYFUNCTION("GOOGLETRANSLATE(A11970,""en"",""hi"")"),"इस सप्ताह की शुरुआत में एक शॉपिंग यात्रा के दौरान हथियार बैग से भरे हुए थे")</f>
        <v>इस सप्ताह की शुरुआत में एक शॉपिंग यात्रा के दौरान हथियार बैग से भरे हुए थे</v>
      </c>
    </row>
    <row r="11971">
      <c r="A11971" s="1" t="s">
        <v>11696</v>
      </c>
      <c r="B11971" s="2" t="str">
        <f>IFERROR(__xludf.DUMMYFUNCTION("GOOGLETRANSLATE(A11971,""en"",""hi"")"),"पुरस्कार विजेता खेल टीम के खिलाफ खेल में अपने शुरुआती लक्ष्यों में से एक को स्कोर करता है।")</f>
        <v>पुरस्कार विजेता खेल टीम के खिलाफ खेल में अपने शुरुआती लक्ष्यों में से एक को स्कोर करता है।</v>
      </c>
    </row>
    <row r="11972">
      <c r="A11972" s="1" t="s">
        <v>11697</v>
      </c>
      <c r="B11972" s="2" t="str">
        <f>IFERROR(__xludf.DUMMYFUNCTION("GOOGLETRANSLATE(A11972,""en"",""hi"")"),"हाथ चित्रित शैली में बने वस्तुओं के साथ क्रिसमस निर्बाध बनावट।")</f>
        <v>हाथ चित्रित शैली में बने वस्तुओं के साथ क्रिसमस निर्बाध बनावट।</v>
      </c>
    </row>
    <row r="11973">
      <c r="A11973" s="1" t="s">
        <v>11698</v>
      </c>
      <c r="B11973" s="2" t="str">
        <f>IFERROR(__xludf.DUMMYFUNCTION("GOOGLETRANSLATE(A11973,""en"",""hi"")"),"रास्ते में अग्रणी: फुटबॉलर रविवार के खेल के लिए तैयार करता है")</f>
        <v>रास्ते में अग्रणी: फुटबॉलर रविवार के खेल के लिए तैयार करता है</v>
      </c>
    </row>
    <row r="11974">
      <c r="A11974" s="1" t="s">
        <v>11699</v>
      </c>
      <c r="B11974" s="2" t="str">
        <f>IFERROR(__xludf.DUMMYFUNCTION("GOOGLETRANSLATE(A11974,""en"",""hi"")"),"एक तालाब में पानी की लिली")</f>
        <v>एक तालाब में पानी की लिली</v>
      </c>
    </row>
    <row r="11975">
      <c r="A11975" s="1" t="s">
        <v>11700</v>
      </c>
      <c r="B11975" s="2" t="str">
        <f>IFERROR(__xludf.DUMMYFUNCTION("GOOGLETRANSLATE(A11975,""en"",""hi"")"),"यह बहुत सारी किताबें हैं!")</f>
        <v>यह बहुत सारी किताबें हैं!</v>
      </c>
    </row>
    <row r="11976">
      <c r="A11976" s="1" t="s">
        <v>11701</v>
      </c>
      <c r="B11976" s="2" t="str">
        <f>IFERROR(__xludf.DUMMYFUNCTION("GOOGLETRANSLATE(A11976,""en"",""hi"")"),"सनी साइड अप: एक हंसमुख दिखने के लिए चला गया क्योंकि वह बुधवार को बाहर निकल गई")</f>
        <v>सनी साइड अप: एक हंसमुख दिखने के लिए चला गया क्योंकि वह बुधवार को बाहर निकल गई</v>
      </c>
    </row>
    <row r="11977">
      <c r="A11977" s="1" t="s">
        <v>11702</v>
      </c>
      <c r="B11977" s="2" t="str">
        <f>IFERROR(__xludf.DUMMYFUNCTION("GOOGLETRANSLATE(A11977,""en"",""hi"")"),"अभिनेत्री एक घर के रास्ते के साथ चलती है।")</f>
        <v>अभिनेत्री एक घर के रास्ते के साथ चलती है।</v>
      </c>
    </row>
    <row r="11978">
      <c r="A11978" s="1" t="s">
        <v>11703</v>
      </c>
      <c r="B11978" s="2" t="str">
        <f>IFERROR(__xludf.DUMMYFUNCTION("GOOGLETRANSLATE(A11978,""en"",""hi"")"),"पूर्ण खिलने में एक सुंदर गुलाबी मैगनोलिया फूल")</f>
        <v>पूर्ण खिलने में एक सुंदर गुलाबी मैगनोलिया फूल</v>
      </c>
    </row>
    <row r="11979">
      <c r="A11979" s="1" t="s">
        <v>11704</v>
      </c>
      <c r="B11979" s="2" t="str">
        <f>IFERROR(__xludf.DUMMYFUNCTION("GOOGLETRANSLATE(A11979,""en"",""hi"")"),"वास्तुकला फर्म द्वारा सार्वजनिक विश्वविद्यालय के लिए साइट योजना")</f>
        <v>वास्तुकला फर्म द्वारा सार्वजनिक विश्वविद्यालय के लिए साइट योजना</v>
      </c>
    </row>
    <row r="11980">
      <c r="A11980" s="1" t="s">
        <v>11705</v>
      </c>
      <c r="B11980" s="2" t="str">
        <f>IFERROR(__xludf.DUMMYFUNCTION("GOOGLETRANSLATE(A11980,""en"",""hi"")"),"चौथी जमीन का दूसरा दिन")</f>
        <v>चौथी जमीन का दूसरा दिन</v>
      </c>
    </row>
    <row r="11981">
      <c r="A11981" s="1" t="s">
        <v>2418</v>
      </c>
      <c r="B11981" s="2" t="str">
        <f>IFERROR(__xludf.DUMMYFUNCTION("GOOGLETRANSLATE(A11981,""en"",""hi"")"),"छवि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11982">
      <c r="A11982" s="1" t="s">
        <v>11706</v>
      </c>
      <c r="B11982" s="2" t="str">
        <f>IFERROR(__xludf.DUMMYFUNCTION("GOOGLETRANSLATE(A11982,""en"",""hi"")"),"रस्टी हैंडल के साथ एक विंटेज का विस्तार दरवाजा का विवरण")</f>
        <v>रस्टी हैंडल के साथ एक विंटेज का विस्तार दरवाजा का विवरण</v>
      </c>
    </row>
    <row r="11983">
      <c r="A11983" s="1" t="s">
        <v>11707</v>
      </c>
      <c r="B11983" s="2" t="str">
        <f>IFERROR(__xludf.DUMMYFUNCTION("GOOGLETRANSLATE(A11983,""en"",""hi"")"),"कम पश्चिमी ढलानों पर लगाए गए युवा पर्णपाती पेड़")</f>
        <v>कम पश्चिमी ढलानों पर लगाए गए युवा पर्णपाती पेड़</v>
      </c>
    </row>
    <row r="11984">
      <c r="A11984" s="1" t="s">
        <v>11708</v>
      </c>
      <c r="B11984" s="2" t="str">
        <f>IFERROR(__xludf.DUMMYFUNCTION("GOOGLETRANSLATE(A11984,""en"",""hi"")"),"चमकदार चमक सुंदर पुष्प के माध्यम से चमकता है - एक प्रतिष्ठित पर्ची पर फीता ओवरले - पार्टी के मौसम के लिए तैयार है।")</f>
        <v>चमकदार चमक सुंदर पुष्प के माध्यम से चमकता है - एक प्रतिष्ठित पर्ची पर फीता ओवरले - पार्टी के मौसम के लिए तैयार है।</v>
      </c>
    </row>
    <row r="11985">
      <c r="A11985" s="1" t="s">
        <v>11709</v>
      </c>
      <c r="B11985" s="2" t="str">
        <f>IFERROR(__xludf.DUMMYFUNCTION("GOOGLETRANSLATE(A11985,""en"",""hi"")"),"मुझे हर रोज किसी दिन किसी से बात करना याद आती है।")</f>
        <v>मुझे हर रोज किसी दिन किसी से बात करना याद आती है।</v>
      </c>
    </row>
    <row r="11986">
      <c r="A11986" s="1" t="s">
        <v>11710</v>
      </c>
      <c r="B11986" s="2" t="str">
        <f>IFERROR(__xludf.DUMMYFUNCTION("GOOGLETRANSLATE(A11986,""en"",""hi"")"),"कैमरे की ओर चल रहे छोटे सफेद बिल्ली का बच्चा")</f>
        <v>कैमरे की ओर चल रहे छोटे सफेद बिल्ली का बच्चा</v>
      </c>
    </row>
    <row r="11987">
      <c r="A11987" s="1" t="s">
        <v>11711</v>
      </c>
      <c r="B11987" s="2" t="str">
        <f>IFERROR(__xludf.DUMMYFUNCTION("GOOGLETRANSLATE(A11987,""en"",""hi"")"),"घने वर्षा जंगल के माध्यम से एक नदी के साथ उड़ान भरना।")</f>
        <v>घने वर्षा जंगल के माध्यम से एक नदी के साथ उड़ान भरना।</v>
      </c>
    </row>
    <row r="11988">
      <c r="A11988" s="1" t="s">
        <v>11712</v>
      </c>
      <c r="B11988" s="2" t="str">
        <f>IFERROR(__xludf.DUMMYFUNCTION("GOOGLETRANSLATE(A11988,""en"",""hi"")"),"रैली में संदेशों के साथ एक विस्तृत रूप से हस्ताक्षरित ट्रक।")</f>
        <v>रैली में संदेशों के साथ एक विस्तृत रूप से हस्ताक्षरित ट्रक।</v>
      </c>
    </row>
    <row r="11989">
      <c r="A11989" s="1" t="s">
        <v>11713</v>
      </c>
      <c r="B11989" s="2" t="str">
        <f>IFERROR(__xludf.DUMMYFUNCTION("GOOGLETRANSLATE(A11989,""en"",""hi"")"),"सूखी घास के माध्यम से तेंदुआ क्राउचिंग")</f>
        <v>सूखी घास के माध्यम से तेंदुआ क्राउचिंग</v>
      </c>
    </row>
    <row r="11990">
      <c r="A11990" s="1" t="s">
        <v>11714</v>
      </c>
      <c r="B11990" s="2" t="str">
        <f>IFERROR(__xludf.DUMMYFUNCTION("GOOGLETRANSLATE(A11990,""en"",""hi"")"),"3 डी ग्लोब के अंदर गियर के साथ प्रस्तुत करें")</f>
        <v>3 डी ग्लोब के अंदर गियर के साथ प्रस्तुत करें</v>
      </c>
    </row>
    <row r="11991">
      <c r="A11991" s="1" t="s">
        <v>11715</v>
      </c>
      <c r="B11991" s="2" t="str">
        <f>IFERROR(__xludf.DUMMYFUNCTION("GOOGLETRANSLATE(A11991,""en"",""hi"")"),"अभिनेता एक टैपिंग पर आता है")</f>
        <v>अभिनेता एक टैपिंग पर आता है</v>
      </c>
    </row>
    <row r="11992">
      <c r="A11992" s="1" t="s">
        <v>11716</v>
      </c>
      <c r="B11992" s="2" t="str">
        <f>IFERROR(__xludf.DUMMYFUNCTION("GOOGLETRANSLATE(A11992,""en"",""hi"")"),"इनमें से कितने सुपरकार बनाए गए थे?")</f>
        <v>इनमें से कितने सुपरकार बनाए गए थे?</v>
      </c>
    </row>
    <row r="11993">
      <c r="A11993" s="1" t="s">
        <v>11717</v>
      </c>
      <c r="B11993" s="2" t="str">
        <f>IFERROR(__xludf.DUMMYFUNCTION("GOOGLETRANSLATE(A11993,""en"",""hi"")"),"फिल्म चरित्र में उपहारों से भरा भारी बैग होता है।")</f>
        <v>फिल्म चरित्र में उपहारों से भरा भारी बैग होता है।</v>
      </c>
    </row>
    <row r="11994">
      <c r="A11994" s="1" t="s">
        <v>11718</v>
      </c>
      <c r="B11994" s="2" t="str">
        <f>IFERROR(__xludf.DUMMYFUNCTION("GOOGLETRANSLATE(A11994,""en"",""hi"")"),"कार सीट में बेबी सो रही है")</f>
        <v>कार सीट में बेबी सो रही है</v>
      </c>
    </row>
    <row r="11995">
      <c r="A11995" s="1" t="s">
        <v>11719</v>
      </c>
      <c r="B11995" s="2" t="str">
        <f>IFERROR(__xludf.DUMMYFUNCTION("GOOGLETRANSLATE(A11995,""en"",""hi"")"),"प्रवेश द्वार के बाहर खड़ी साइकिल")</f>
        <v>प्रवेश द्वार के बाहर खड़ी साइकिल</v>
      </c>
    </row>
    <row r="11996">
      <c r="A11996" s="1" t="s">
        <v>11720</v>
      </c>
      <c r="B11996" s="2" t="str">
        <f>IFERROR(__xludf.DUMMYFUNCTION("GOOGLETRANSLATE(A11996,""en"",""hi"")"),"सबसे अच्छा दृश्य के साथ मैदान!")</f>
        <v>सबसे अच्छा दृश्य के साथ मैदान!</v>
      </c>
    </row>
    <row r="11997">
      <c r="A11997" s="1" t="s">
        <v>11721</v>
      </c>
      <c r="B11997" s="2" t="str">
        <f>IFERROR(__xludf.DUMMYFUNCTION("GOOGLETRANSLATE(A11997,""en"",""hi"")"),"पृष्ठभूमि में शानदार आतिशबाजी के साथ ध्वज")</f>
        <v>पृष्ठभूमि में शानदार आतिशबाजी के साथ ध्वज</v>
      </c>
    </row>
    <row r="11998">
      <c r="A11998" s="1" t="s">
        <v>11722</v>
      </c>
      <c r="B11998" s="2" t="str">
        <f>IFERROR(__xludf.DUMMYFUNCTION("GOOGLETRANSLATE(A11998,""en"",""hi"")"),"राजनीतिज्ञ पुस्तक स्टोर के बाहर लोगों को बधाई देता है।")</f>
        <v>राजनीतिज्ञ पुस्तक स्टोर के बाहर लोगों को बधाई देता है।</v>
      </c>
    </row>
    <row r="11999">
      <c r="A11999" s="1" t="s">
        <v>11723</v>
      </c>
      <c r="B11999" s="2" t="str">
        <f>IFERROR(__xludf.DUMMYFUNCTION("GOOGLETRANSLATE(A11999,""en"",""hi"")"),"बस लाल: एक हालिया यात्रा ऑफशोर से एक ठोस स्नैपर वाला व्यक्ति।")</f>
        <v>बस लाल: एक हालिया यात्रा ऑफशोर से एक ठोस स्नैपर वाला व्यक्ति।</v>
      </c>
    </row>
    <row r="12000">
      <c r="A12000" s="1" t="s">
        <v>11724</v>
      </c>
      <c r="B12000" s="2" t="str">
        <f>IFERROR(__xludf.DUMMYFUNCTION("GOOGLETRANSLATE(A12000,""en"",""hi"")"),"एक सफेद पृष्ठभूमि पर लाल गुब्बारे का वेक्टर चित्रण।")</f>
        <v>एक सफेद पृष्ठभूमि पर लाल गुब्बारे का वेक्टर चित्रण।</v>
      </c>
    </row>
    <row r="12001">
      <c r="A12001" s="1" t="s">
        <v>11725</v>
      </c>
      <c r="B12001" s="2" t="str">
        <f>IFERROR(__xludf.DUMMYFUNCTION("GOOGLETRANSLATE(A12001,""en"",""hi"")"),"एक बाइक - दोस्ताना रास्ता जंगली फूलों से घिरा हुआ है।")</f>
        <v>एक बाइक - दोस्ताना रास्ता जंगली फूलों से घिरा हुआ है।</v>
      </c>
    </row>
    <row r="12002">
      <c r="A12002" s="1" t="s">
        <v>11726</v>
      </c>
      <c r="B12002" s="2" t="str">
        <f>IFERROR(__xludf.DUMMYFUNCTION("GOOGLETRANSLATE(A12002,""en"",""hi"")"),"सूर्यास्त पर एक इमारत स्थल में अभियंता दिखने वाला अभियंता")</f>
        <v>सूर्यास्त पर एक इमारत स्थल में अभियंता दिखने वाला अभियंता</v>
      </c>
    </row>
    <row r="12003">
      <c r="A12003" s="1" t="s">
        <v>11727</v>
      </c>
      <c r="B12003" s="2" t="str">
        <f>IFERROR(__xludf.DUMMYFUNCTION("GOOGLETRANSLATE(A12003,""en"",""hi"")"),"अभिवादन कार्ड जिसमें पेंटिंग टहलने वाला व्यक्ति है")</f>
        <v>अभिवादन कार्ड जिसमें पेंटिंग टहलने वाला व्यक्ति है</v>
      </c>
    </row>
    <row r="12004">
      <c r="A12004" s="1" t="s">
        <v>11728</v>
      </c>
      <c r="B12004" s="2" t="str">
        <f>IFERROR(__xludf.DUMMYFUNCTION("GOOGLETRANSLATE(A12004,""en"",""hi"")"),"एक कंपनी के लिए कूल लोगो डिजाइन।")</f>
        <v>एक कंपनी के लिए कूल लोगो डिजाइन।</v>
      </c>
    </row>
    <row r="12005">
      <c r="A12005" s="1" t="s">
        <v>11729</v>
      </c>
      <c r="B12005" s="2" t="str">
        <f>IFERROR(__xludf.DUMMYFUNCTION("GOOGLETRANSLATE(A12005,""en"",""hi"")"),"काल्पनिक चरित्र एक कद्दू में नक्काशीदार")</f>
        <v>काल्पनिक चरित्र एक कद्दू में नक्काशीदार</v>
      </c>
    </row>
    <row r="12006">
      <c r="A12006" s="1" t="s">
        <v>11730</v>
      </c>
      <c r="B12006" s="2" t="str">
        <f>IFERROR(__xludf.DUMMYFUNCTION("GOOGLETRANSLATE(A12006,""en"",""hi"")"),"सफेद पर काले मूंछ का एक सेट")</f>
        <v>सफेद पर काले मूंछ का एक सेट</v>
      </c>
    </row>
    <row r="12007">
      <c r="A12007" s="1" t="s">
        <v>4876</v>
      </c>
      <c r="B12007" s="2" t="str">
        <f>IFERROR(__xludf.DUMMYFUNCTION("GOOGLETRANSLATE(A12007,""en"",""hi"")"),"संपत्ति लिस्टिंग के लिए अतिरिक्त फोटो")</f>
        <v>संपत्ति लिस्टिंग के लिए अतिरिक्त फोटो</v>
      </c>
    </row>
    <row r="12008">
      <c r="A12008" s="1" t="s">
        <v>11731</v>
      </c>
      <c r="B12008" s="2" t="str">
        <f>IFERROR(__xludf.DUMMYFUNCTION("GOOGLETRANSLATE(A12008,""en"",""hi"")"),"नीले कोट में एक आदमी और महिला का वेक्टर चित्रण।")</f>
        <v>नीले कोट में एक आदमी और महिला का वेक्टर चित्रण।</v>
      </c>
    </row>
    <row r="12009">
      <c r="A12009" s="1" t="s">
        <v>11732</v>
      </c>
      <c r="B12009" s="2" t="str">
        <f>IFERROR(__xludf.DUMMYFUNCTION("GOOGLETRANSLATE(A12009,""en"",""hi"")"),"ऑटोमोबाइल मॉडल शो फोटो पर अपनी आधिकारिक शुरुआत करता है")</f>
        <v>ऑटोमोबाइल मॉडल शो फोटो पर अपनी आधिकारिक शुरुआत करता है</v>
      </c>
    </row>
    <row r="12010">
      <c r="A12010" s="1" t="s">
        <v>11733</v>
      </c>
      <c r="B12010" s="2" t="str">
        <f>IFERROR(__xludf.DUMMYFUNCTION("GOOGLETRANSLATE(A12010,""en"",""hi"")"),"पैराट्रूपर्स को शुरुआत से पहले एक अंतिम ब्रीफिंग मिलती है।")</f>
        <v>पैराट्रूपर्स को शुरुआत से पहले एक अंतिम ब्रीफिंग मिलती है।</v>
      </c>
    </row>
    <row r="12011">
      <c r="A12011" s="1" t="s">
        <v>11734</v>
      </c>
      <c r="B12011" s="2" t="str">
        <f>IFERROR(__xludf.DUMMYFUNCTION("GOOGLETRANSLATE(A12011,""en"",""hi"")"),"यात्रा कभी भी पैसे की बात नहीं है, लेकिन साहस का।")</f>
        <v>यात्रा कभी भी पैसे की बात नहीं है, लेकिन साहस का।</v>
      </c>
    </row>
    <row r="12012">
      <c r="A12012" s="1" t="s">
        <v>284</v>
      </c>
      <c r="B12012" s="2" t="str">
        <f>IFERROR(__xludf.DUMMYFUNCTION("GOOGLETRANSLATE(A12012,""en"",""hi"")"),"अभिनेता उत्सव के दौरान प्रीमियर में भाग लेता है।")</f>
        <v>अभिनेता उत्सव के दौरान प्रीमियर में भाग लेता है।</v>
      </c>
    </row>
    <row r="12013">
      <c r="A12013" s="1" t="s">
        <v>11735</v>
      </c>
      <c r="B12013" s="2" t="str">
        <f>IFERROR(__xludf.DUMMYFUNCTION("GOOGLETRANSLATE(A12013,""en"",""hi"")"),"सट्टा कथा पुस्तक के लिए अतिरिक्त बड़ी फिल्म पोस्टर छवि")</f>
        <v>सट्टा कथा पुस्तक के लिए अतिरिक्त बड़ी फिल्म पोस्टर छवि</v>
      </c>
    </row>
    <row r="12014">
      <c r="A12014" s="1" t="s">
        <v>11736</v>
      </c>
      <c r="B12014" s="2" t="str">
        <f>IFERROR(__xludf.DUMMYFUNCTION("GOOGLETRANSLATE(A12014,""en"",""hi"")"),"एक टीम प्रशिक्षण सत्र में कप्तान")</f>
        <v>एक टीम प्रशिक्षण सत्र में कप्तान</v>
      </c>
    </row>
    <row r="12015">
      <c r="A12015" s="1" t="s">
        <v>11737</v>
      </c>
      <c r="B12015" s="2" t="str">
        <f>IFERROR(__xludf.DUMMYFUNCTION("GOOGLETRANSLATE(A12015,""en"",""hi"")"),"पारंपरिक तरीके से पहने कार्टून चरित्र।")</f>
        <v>पारंपरिक तरीके से पहने कार्टून चरित्र।</v>
      </c>
    </row>
    <row r="12016">
      <c r="A12016" s="1" t="s">
        <v>11738</v>
      </c>
      <c r="B12016" s="2" t="str">
        <f>IFERROR(__xludf.DUMMYFUNCTION("GOOGLETRANSLATE(A12016,""en"",""hi"")"),"प्रोजेक्ट बाहरी मुखौटा की विशेषता है")</f>
        <v>प्रोजेक्ट बाहरी मुखौटा की विशेषता है</v>
      </c>
    </row>
    <row r="12017">
      <c r="A12017" s="1" t="s">
        <v>11739</v>
      </c>
      <c r="B12017" s="2" t="str">
        <f>IFERROR(__xludf.DUMMYFUNCTION("GOOGLETRANSLATE(A12017,""en"",""hi"")"),"एक लॉग हरे और लाल पर जैविक phylum")</f>
        <v>एक लॉग हरे और लाल पर जैविक phylum</v>
      </c>
    </row>
    <row r="12018">
      <c r="A12018" s="1" t="s">
        <v>11740</v>
      </c>
      <c r="B12018" s="2" t="str">
        <f>IFERROR(__xludf.DUMMYFUNCTION("GOOGLETRANSLATE(A12018,""en"",""hi"")"),"दुनिया का सबसे बड़ा निजी नौका समुद्र में ले जाता है")</f>
        <v>दुनिया का सबसे बड़ा निजी नौका समुद्र में ले जाता है</v>
      </c>
    </row>
    <row r="12019">
      <c r="A12019" s="1" t="s">
        <v>11741</v>
      </c>
      <c r="B12019" s="2" t="str">
        <f>IFERROR(__xludf.DUMMYFUNCTION("GOOGLETRANSLATE(A12019,""en"",""hi"")"),"मॉडल की पारिवारिक फोटो, ग्राफिक डिजाइनर से विवाहित, घटना और संगठन संस्थापक के लिए प्रसिद्ध।")</f>
        <v>मॉडल की पारिवारिक फोटो, ग्राफिक डिजाइनर से विवाहित, घटना और संगठन संस्थापक के लिए प्रसिद्ध।</v>
      </c>
    </row>
    <row r="12020">
      <c r="A12020" s="1" t="s">
        <v>11742</v>
      </c>
      <c r="B12020" s="2" t="str">
        <f>IFERROR(__xludf.DUMMYFUNCTION("GOOGLETRANSLATE(A12020,""en"",""hi"")"),"शतरंज दुनिया भर में घूमता है - 3 डी")</f>
        <v>शतरंज दुनिया भर में घूमता है - 3 डी</v>
      </c>
    </row>
    <row r="12021">
      <c r="A12021" s="1" t="s">
        <v>11743</v>
      </c>
      <c r="B12021" s="2" t="str">
        <f>IFERROR(__xludf.DUMMYFUNCTION("GOOGLETRANSLATE(A12021,""en"",""hi"")"),"एक कब्र पर क्रॉस के रूप में गठित गुलाब का गुलदस्ता")</f>
        <v>एक कब्र पर क्रॉस के रूप में गठित गुलाब का गुलदस्ता</v>
      </c>
    </row>
    <row r="12022">
      <c r="A12022" s="1" t="s">
        <v>11744</v>
      </c>
      <c r="B12022" s="2" t="str">
        <f>IFERROR(__xludf.DUMMYFUNCTION("GOOGLETRANSLATE(A12022,""en"",""hi"")"),"अभिनेता ने फिल्म से एक हरी शिफॉन शाम गाउन पहने")</f>
        <v>अभिनेता ने फिल्म से एक हरी शिफॉन शाम गाउन पहने</v>
      </c>
    </row>
    <row r="12023">
      <c r="A12023" s="1" t="s">
        <v>11745</v>
      </c>
      <c r="B12023" s="2" t="str">
        <f>IFERROR(__xludf.DUMMYFUNCTION("GOOGLETRANSLATE(A12023,""en"",""hi"")"),"अभिनेता त्यौहार के दौरान प्रेस कॉन्फ्रेंस बोलते हैं।")</f>
        <v>अभिनेता त्यौहार के दौरान प्रेस कॉन्फ्रेंस बोलते हैं।</v>
      </c>
    </row>
    <row r="12024">
      <c r="A12024" s="1" t="s">
        <v>11746</v>
      </c>
      <c r="B12024" s="2" t="str">
        <f>IFERROR(__xludf.DUMMYFUNCTION("GOOGLETRANSLATE(A12024,""en"",""hi"")"),"क्लासिक्स बनाने के लिए रंग के कुछ मजेदार पॉप के साथ एक क्लासिक शैली को जोड़ी बनाएं।")</f>
        <v>क्लासिक्स बनाने के लिए रंग के कुछ मजेदार पॉप के साथ एक क्लासिक शैली को जोड़ी बनाएं।</v>
      </c>
    </row>
    <row r="12025">
      <c r="A12025" s="1" t="s">
        <v>11747</v>
      </c>
      <c r="B12025" s="2" t="str">
        <f>IFERROR(__xludf.DUMMYFUNCTION("GOOGLETRANSLATE(A12025,""en"",""hi"")"),"ये पौधे कुछ हफ्तों में सुंदर होंगे और सभी गर्मियों में रहना चाहिए")</f>
        <v>ये पौधे कुछ हफ्तों में सुंदर होंगे और सभी गर्मियों में रहना चाहिए</v>
      </c>
    </row>
    <row r="12026">
      <c r="A12026" s="1" t="s">
        <v>11748</v>
      </c>
      <c r="B12026" s="2" t="str">
        <f>IFERROR(__xludf.DUMMYFUNCTION("GOOGLETRANSLATE(A12026,""en"",""hi"")"),"एक मछलीघर में विदेशी मछलियाँ")</f>
        <v>एक मछलीघर में विदेशी मछलियाँ</v>
      </c>
    </row>
    <row r="12027">
      <c r="A12027" s="1" t="s">
        <v>11749</v>
      </c>
      <c r="B12027" s="2" t="str">
        <f>IFERROR(__xludf.DUMMYFUNCTION("GOOGLETRANSLATE(A12027,""en"",""hi"")"),"एक स्टेथोस्कोप के साथ सुंदर महिला डॉक्टर")</f>
        <v>एक स्टेथोस्कोप के साथ सुंदर महिला डॉक्टर</v>
      </c>
    </row>
    <row r="12028">
      <c r="A12028" s="1" t="s">
        <v>11750</v>
      </c>
      <c r="B12028" s="2" t="str">
        <f>IFERROR(__xludf.DUMMYFUNCTION("GOOGLETRANSLATE(A12028,""en"",""hi"")"),"सॉफ्टवेयर - सिस्टम में ताले की कुल संख्या")</f>
        <v>सॉफ्टवेयर - सिस्टम में ताले की कुल संख्या</v>
      </c>
    </row>
    <row r="12029">
      <c r="A12029" s="1" t="s">
        <v>11751</v>
      </c>
      <c r="B12029" s="2" t="str">
        <f>IFERROR(__xludf.DUMMYFUNCTION("GOOGLETRANSLATE(A12029,""en"",""hi"")"),"ब्लूज़ कलाकार पुरस्कार के दौरान ऑनस्टेज बोलता है")</f>
        <v>ब्लूज़ कलाकार पुरस्कार के दौरान ऑनस्टेज बोलता है</v>
      </c>
    </row>
    <row r="12030">
      <c r="A12030" s="1" t="s">
        <v>11752</v>
      </c>
      <c r="B12030" s="2" t="str">
        <f>IFERROR(__xludf.DUMMYFUNCTION("GOOGLETRANSLATE(A12030,""en"",""hi"")"),"अभिनेता और व्यक्ति प्रीमियर पर पहुंचते हैं")</f>
        <v>अभिनेता और व्यक्ति प्रीमियर पर पहुंचते हैं</v>
      </c>
    </row>
    <row r="12031">
      <c r="A12031" s="1" t="s">
        <v>11753</v>
      </c>
      <c r="B12031" s="2" t="str">
        <f>IFERROR(__xludf.DUMMYFUNCTION("GOOGLETRANSLATE(A12031,""en"",""hi"")"),"अभिनेता - वह इन सफेद कपड़े में बहुत अच्छा लग रहा है")</f>
        <v>अभिनेता - वह इन सफेद कपड़े में बहुत अच्छा लग रहा है</v>
      </c>
    </row>
    <row r="12032">
      <c r="A12032" s="1" t="s">
        <v>11754</v>
      </c>
      <c r="B12032" s="2" t="str">
        <f>IFERROR(__xludf.DUMMYFUNCTION("GOOGLETRANSLATE(A12032,""en"",""hi"")"),"फूलों की प्रशंसा की गई और कई लोगों ने फोटोग्राफ किया, सुबह तक सुबह से भीड़ खींचा।")</f>
        <v>फूलों की प्रशंसा की गई और कई लोगों ने फोटोग्राफ किया, सुबह तक सुबह से भीड़ खींचा।</v>
      </c>
    </row>
    <row r="12033">
      <c r="A12033" s="1" t="s">
        <v>11755</v>
      </c>
      <c r="B12033" s="2" t="str">
        <f>IFERROR(__xludf.DUMMYFUNCTION("GOOGLETRANSLATE(A12033,""en"",""hi"")"),"शॉपिंग मॉल में युवा जोड़े")</f>
        <v>शॉपिंग मॉल में युवा जोड़े</v>
      </c>
    </row>
    <row r="12034">
      <c r="A12034" s="1" t="s">
        <v>11756</v>
      </c>
      <c r="B12034" s="2" t="str">
        <f>IFERROR(__xludf.DUMMYFUNCTION("GOOGLETRANSLATE(A12034,""en"",""hi"")"),"बारोक संरचना शाम को, कुछ पर्यटक झरना देख रहे हैं")</f>
        <v>बारोक संरचना शाम को, कुछ पर्यटक झरना देख रहे हैं</v>
      </c>
    </row>
    <row r="12035">
      <c r="A12035" s="1" t="s">
        <v>11757</v>
      </c>
      <c r="B12035" s="2" t="str">
        <f>IFERROR(__xludf.DUMMYFUNCTION("GOOGLETRANSLATE(A12035,""en"",""hi"")"),"धुंध से घिरे ऊपरी सीमा में पहाड़।")</f>
        <v>धुंध से घिरे ऊपरी सीमा में पहाड़।</v>
      </c>
    </row>
    <row r="12036">
      <c r="A12036" s="1" t="s">
        <v>11758</v>
      </c>
      <c r="B12036" s="2" t="str">
        <f>IFERROR(__xludf.DUMMYFUNCTION("GOOGLETRANSLATE(A12036,""en"",""hi"")"),"एक शहर की सड़क के ऊपर एक खतरनाक स्थिति में काम कर रहे विद्युत केबल फिटर")</f>
        <v>एक शहर की सड़क के ऊपर एक खतरनाक स्थिति में काम कर रहे विद्युत केबल फिटर</v>
      </c>
    </row>
    <row r="12037">
      <c r="A12037" s="1" t="s">
        <v>11759</v>
      </c>
      <c r="B12037" s="2" t="str">
        <f>IFERROR(__xludf.DUMMYFUNCTION("GOOGLETRANSLATE(A12037,""en"",""hi"")"),"एक चमकदार वास्तविकता में एक झलक की अनुमति देने के लिए एक छोटे से समय के लिए घने, काले बादलों का हिस्सा")</f>
        <v>एक चमकदार वास्तविकता में एक झलक की अनुमति देने के लिए एक छोटे से समय के लिए घने, काले बादलों का हिस्सा</v>
      </c>
    </row>
    <row r="12038">
      <c r="A12038" s="1" t="s">
        <v>11760</v>
      </c>
      <c r="B12038" s="2" t="str">
        <f>IFERROR(__xludf.DUMMYFUNCTION("GOOGLETRANSLATE(A12038,""en"",""hi"")"),"टॉवर एक लंबा टावर है जो उपनगर में स्थित है")</f>
        <v>टॉवर एक लंबा टावर है जो उपनगर में स्थित है</v>
      </c>
    </row>
    <row r="12039">
      <c r="A12039" s="1" t="s">
        <v>11761</v>
      </c>
      <c r="B12039" s="2" t="str">
        <f>IFERROR(__xludf.DUMMYFUNCTION("GOOGLETRANSLATE(A12039,""en"",""hi"")"),"अभिनेता थियेटर में प्रीमियर में भाग लेते हैं")</f>
        <v>अभिनेता थियेटर में प्रीमियर में भाग लेते हैं</v>
      </c>
    </row>
    <row r="12040">
      <c r="A12040" s="1" t="s">
        <v>11762</v>
      </c>
      <c r="B12040" s="2" t="str">
        <f>IFERROR(__xludf.DUMMYFUNCTION("GOOGLETRANSLATE(A12040,""en"",""hi"")"),"भेड़ को एक लिंक्स द्वारा मारा गया है")</f>
        <v>भेड़ को एक लिंक्स द्वारा मारा गया है</v>
      </c>
    </row>
    <row r="12041">
      <c r="A12041" s="1" t="s">
        <v>10755</v>
      </c>
      <c r="B12041" s="2" t="str">
        <f>IFERROR(__xludf.DUMMYFUNCTION("GOOGLETRANSLATE(A12041,""en"",""hi"")"),"हैप्पी नवरात्रि के लिए एक बैनर का वेक्टर चित्रण।")</f>
        <v>हैप्पी नवरात्रि के लिए एक बैनर का वेक्टर चित्रण।</v>
      </c>
    </row>
    <row r="12042">
      <c r="A12042" s="1" t="s">
        <v>930</v>
      </c>
      <c r="B12042" s="2" t="str">
        <f>IFERROR(__xludf.DUMMYFUNCTION("GOOGLETRANSLATE(A12042,""en"",""hi"")"),"छवि में हो सकता है: व्यक्ति, मंच पर और एक संगीत वाद्ययंत्र बजाना")</f>
        <v>छवि में हो सकता है: व्यक्ति, मंच पर और एक संगीत वाद्ययंत्र बजाना</v>
      </c>
    </row>
    <row r="12043">
      <c r="A12043" s="1" t="s">
        <v>11763</v>
      </c>
      <c r="B12043" s="2" t="str">
        <f>IFERROR(__xludf.DUMMYFUNCTION("GOOGLETRANSLATE(A12043,""en"",""hi"")"),"एक स्क्रब्ड बाथरूम के फर्श से साबुन को बंद करने वाला आदमी")</f>
        <v>एक स्क्रब्ड बाथरूम के फर्श से साबुन को बंद करने वाला आदमी</v>
      </c>
    </row>
    <row r="12044">
      <c r="A12044" s="1" t="s">
        <v>11764</v>
      </c>
      <c r="B12044" s="2" t="str">
        <f>IFERROR(__xludf.DUMMYFUNCTION("GOOGLETRANSLATE(A12044,""en"",""hi"")"),"एक कॉर्पोरेट कार्यालय के लिए पूर्ण आंतरिक वास्तुकला सेवाएं।")</f>
        <v>एक कॉर्पोरेट कार्यालय के लिए पूर्ण आंतरिक वास्तुकला सेवाएं।</v>
      </c>
    </row>
    <row r="12045">
      <c r="A12045" s="1" t="s">
        <v>11765</v>
      </c>
      <c r="B12045" s="2" t="str">
        <f>IFERROR(__xludf.DUMMYFUNCTION("GOOGLETRANSLATE(A12045,""en"",""hi"")"),"लोग महोत्सव के दौरान प्रीमियर में भाग लेते हैं।")</f>
        <v>लोग महोत्सव के दौरान प्रीमियर में भाग लेते हैं।</v>
      </c>
    </row>
    <row r="12046">
      <c r="A12046" s="1" t="s">
        <v>11766</v>
      </c>
      <c r="B12046" s="2" t="str">
        <f>IFERROR(__xludf.DUMMYFUNCTION("GOOGLETRANSLATE(A12046,""en"",""hi"")"),"गर्म पानी में भोजन की सेवा करने के लिए हीटिंग।")</f>
        <v>गर्म पानी में भोजन की सेवा करने के लिए हीटिंग।</v>
      </c>
    </row>
    <row r="12047">
      <c r="A12047" s="1" t="s">
        <v>11767</v>
      </c>
      <c r="B12047" s="2" t="str">
        <f>IFERROR(__xludf.DUMMYFUNCTION("GOOGLETRANSLATE(A12047,""en"",""hi"")"),"आभासी वास्तविकता चश्मा पहने हुए आदमी के उच्च गुणवत्ता वाले वीडियो और धीमी गति 60fps में 4k में रेगिस्तान पर खेल खेलते हैं")</f>
        <v>आभासी वास्तविकता चश्मा पहने हुए आदमी के उच्च गुणवत्ता वाले वीडियो और धीमी गति 60fps में 4k में रेगिस्तान पर खेल खेलते हैं</v>
      </c>
    </row>
    <row r="12048">
      <c r="A12048" s="1" t="s">
        <v>11768</v>
      </c>
      <c r="B12048" s="2" t="str">
        <f>IFERROR(__xludf.DUMMYFUNCTION("GOOGLETRANSLATE(A12048,""en"",""hi"")"),"कहानी पुस्तिका शहर में।")</f>
        <v>कहानी पुस्तिका शहर में।</v>
      </c>
    </row>
    <row r="12049">
      <c r="A12049" s="1" t="s">
        <v>11769</v>
      </c>
      <c r="B12049" s="2" t="str">
        <f>IFERROR(__xludf.DUMMYFUNCTION("GOOGLETRANSLATE(A12049,""en"",""hi"")"),"छवि में शामिल हो सकते हैं: व्यक्ति, घोड़े, आउटडोर और प्रकृति पर सवारी करना")</f>
        <v>छवि में शामिल हो सकते हैं: व्यक्ति, घोड़े, आउटडोर और प्रकृति पर सवारी करना</v>
      </c>
    </row>
    <row r="12050">
      <c r="A12050" s="1" t="s">
        <v>10184</v>
      </c>
      <c r="B12050" s="2" t="str">
        <f>IFERROR(__xludf.DUMMYFUNCTION("GOOGLETRANSLATE(A12050,""en"",""hi"")"),"अभिनेता विश्व प्रीमियर में भाग लेता है।")</f>
        <v>अभिनेता विश्व प्रीमियर में भाग लेता है।</v>
      </c>
    </row>
    <row r="12051">
      <c r="A12051" s="1" t="s">
        <v>11770</v>
      </c>
      <c r="B12051" s="2" t="str">
        <f>IFERROR(__xludf.DUMMYFUNCTION("GOOGLETRANSLATE(A12051,""en"",""hi"")"),"एक साथी एक पारंपरिक विद्वान पहने हुए पत्थर के मेहराब के माध्यम से चलता है")</f>
        <v>एक साथी एक पारंपरिक विद्वान पहने हुए पत्थर के मेहराब के माध्यम से चलता है</v>
      </c>
    </row>
    <row r="12052">
      <c r="A12052" s="1" t="s">
        <v>11771</v>
      </c>
      <c r="B12052" s="2" t="str">
        <f>IFERROR(__xludf.DUMMYFUNCTION("GOOGLETRANSLATE(A12052,""en"",""hi"")"),"बच्चों के लिए रंगीन पुस्तक या पेज कार्टून चित्रण।")</f>
        <v>बच्चों के लिए रंगीन पुस्तक या पेज कार्टून चित्रण।</v>
      </c>
    </row>
    <row r="12053">
      <c r="A12053" s="1" t="s">
        <v>11772</v>
      </c>
      <c r="B12053" s="2" t="str">
        <f>IFERROR(__xludf.DUMMYFUNCTION("GOOGLETRANSLATE(A12053,""en"",""hi"")"),"पानी का एक उथला हिस्सा - सुरंगों का लॉग खंड।")</f>
        <v>पानी का एक उथला हिस्सा - सुरंगों का लॉग खंड।</v>
      </c>
    </row>
    <row r="12054">
      <c r="A12054" s="1" t="s">
        <v>11773</v>
      </c>
      <c r="B12054" s="2" t="str">
        <f>IFERROR(__xludf.DUMMYFUNCTION("GOOGLETRANSLATE(A12054,""en"",""hi"")"),"ग्राहक को दोनों विकल्पों और 2 के कुछ हिस्सों को पसंद आया, लेकिन महसूस किया कि विकल्प उनके ब्रांड के लिए थोड़ा जंगली और युवा था।")</f>
        <v>ग्राहक को दोनों विकल्पों और 2 के कुछ हिस्सों को पसंद आया, लेकिन महसूस किया कि विकल्प उनके ब्रांड के लिए थोड़ा जंगली और युवा था।</v>
      </c>
    </row>
    <row r="12055">
      <c r="A12055" s="1" t="s">
        <v>11774</v>
      </c>
      <c r="B12055" s="2" t="str">
        <f>IFERROR(__xludf.DUMMYFUNCTION("GOOGLETRANSLATE(A12055,""en"",""hi"")"),"एक अस्पताल में खर्च करने के बाद अभिनेता अब अपने परिवार के साथ घर है।")</f>
        <v>एक अस्पताल में खर्च करने के बाद अभिनेता अब अपने परिवार के साथ घर है।</v>
      </c>
    </row>
    <row r="12056">
      <c r="A12056" s="1" t="s">
        <v>11775</v>
      </c>
      <c r="B12056" s="2" t="str">
        <f>IFERROR(__xludf.DUMMYFUNCTION("GOOGLETRANSLATE(A12056,""en"",""hi"")"),"पुरानी ईंट की इमारत, जंगली टिन छत के साथ, पीछे की ओर बैठती है")</f>
        <v>पुरानी ईंट की इमारत, जंगली टिन छत के साथ, पीछे की ओर बैठती है</v>
      </c>
    </row>
    <row r="12057">
      <c r="A12057" s="1" t="s">
        <v>11776</v>
      </c>
      <c r="B12057" s="2" t="str">
        <f>IFERROR(__xludf.DUMMYFUNCTION("GOOGLETRANSLATE(A12057,""en"",""hi"")"),"एक आदमी का वेक्टर सिल्हूट जो एक नारंगी पृष्ठभूमि पर गोल्फ खेलता है।")</f>
        <v>एक आदमी का वेक्टर सिल्हूट जो एक नारंगी पृष्ठभूमि पर गोल्फ खेलता है।</v>
      </c>
    </row>
    <row r="12058">
      <c r="A12058" s="1" t="s">
        <v>11777</v>
      </c>
      <c r="B12058" s="2" t="str">
        <f>IFERROR(__xludf.DUMMYFUNCTION("GOOGLETRANSLATE(A12058,""en"",""hi"")"),"आर्म्स का कोट, तलवारें और रिबन के साथ एक लकड़ी की ढाल।")</f>
        <v>आर्म्स का कोट, तलवारें और रिबन के साथ एक लकड़ी की ढाल।</v>
      </c>
    </row>
    <row r="12059">
      <c r="A12059" s="1" t="s">
        <v>11778</v>
      </c>
      <c r="B12059" s="2" t="str">
        <f>IFERROR(__xludf.DUMMYFUNCTION("GOOGLETRANSLATE(A12059,""en"",""hi"")"),"व्यक्ति फैशन वीक के दौरान गिरावट फैशन शो में भाग लेता है।")</f>
        <v>व्यक्ति फैशन वीक के दौरान गिरावट फैशन शो में भाग लेता है।</v>
      </c>
    </row>
    <row r="12060">
      <c r="A12060" s="1" t="s">
        <v>11779</v>
      </c>
      <c r="B12060" s="2" t="str">
        <f>IFERROR(__xludf.DUMMYFUNCTION("GOOGLETRANSLATE(A12060,""en"",""hi"")"),"धीमी गति में, अपने फोन का उपयोग करके समुद्र तट पर 4K आकर्षक युवा महिला")</f>
        <v>धीमी गति में, अपने फोन का उपयोग करके समुद्र तट पर 4K आकर्षक युवा महिला</v>
      </c>
    </row>
    <row r="12061">
      <c r="A12061" s="1" t="s">
        <v>11780</v>
      </c>
      <c r="B12061" s="2" t="str">
        <f>IFERROR(__xludf.DUMMYFUNCTION("GOOGLETRANSLATE(A12061,""en"",""hi"")"),"एक आवासीय क्षेत्र में कूड़े के लिए चेतावनी संकेत")</f>
        <v>एक आवासीय क्षेत्र में कूड़े के लिए चेतावनी संकेत</v>
      </c>
    </row>
    <row r="12062">
      <c r="A12062" s="1" t="s">
        <v>11781</v>
      </c>
      <c r="B12062" s="2" t="str">
        <f>IFERROR(__xludf.DUMMYFUNCTION("GOOGLETRANSLATE(A12062,""en"",""hi"")"),"घटना के दौरान आविष्कार का एक सामान्य दृश्य")</f>
        <v>घटना के दौरान आविष्कार का एक सामान्य दृश्य</v>
      </c>
    </row>
    <row r="12063">
      <c r="A12063" s="1" t="s">
        <v>11782</v>
      </c>
      <c r="B12063" s="2" t="str">
        <f>IFERROR(__xludf.DUMMYFUNCTION("GOOGLETRANSLATE(A12063,""en"",""hi"")"),"एक सफेद पृष्ठभूमि पर पृथक कार दरवाजा अलर्ट आइकन सेट खोलें।")</f>
        <v>एक सफेद पृष्ठभूमि पर पृथक कार दरवाजा अलर्ट आइकन सेट खोलें।</v>
      </c>
    </row>
    <row r="12064">
      <c r="A12064" s="1" t="s">
        <v>11783</v>
      </c>
      <c r="B12064" s="2" t="str">
        <f>IFERROR(__xludf.DUMMYFUNCTION("GOOGLETRANSLATE(A12064,""en"",""hi"")"),"अमेरिकी फुटबॉल रक्षात्मक अंत में एक टीम का मालिक है - 23 के साथ एक इकाई पर सर्वश्रेष्ठ बोरे, जो आठवां सबसे अधिक है।")</f>
        <v>अमेरिकी फुटबॉल रक्षात्मक अंत में एक टीम का मालिक है - 23 के साथ एक इकाई पर सर्वश्रेष्ठ बोरे, जो आठवां सबसे अधिक है।</v>
      </c>
    </row>
    <row r="12065">
      <c r="A12065" s="1" t="s">
        <v>11784</v>
      </c>
      <c r="B12065" s="2" t="str">
        <f>IFERROR(__xludf.DUMMYFUNCTION("GOOGLETRANSLATE(A12065,""en"",""hi"")"),"विध्वंस एक सूचीबद्ध इमारत को आग से गुट दिया गया था")</f>
        <v>विध्वंस एक सूचीबद्ध इमारत को आग से गुट दिया गया था</v>
      </c>
    </row>
    <row r="12066">
      <c r="A12066" s="1" t="s">
        <v>11785</v>
      </c>
      <c r="B12066" s="2" t="str">
        <f>IFERROR(__xludf.DUMMYFUNCTION("GOOGLETRANSLATE(A12066,""en"",""hi"")"),"परिधान खूबसूरती से बने चमड़े की जैकेट खरीदा।")</f>
        <v>परिधान खूबसूरती से बने चमड़े की जैकेट खरीदा।</v>
      </c>
    </row>
    <row r="12067">
      <c r="A12067" s="1" t="s">
        <v>11786</v>
      </c>
      <c r="B12067" s="2" t="str">
        <f>IFERROR(__xludf.DUMMYFUNCTION("GOOGLETRANSLATE(A12067,""en"",""hi"")"),"भवन के साथ मुख्य परिसर को जोड़ने वाली सीढ़ियों और वॉकेवे।")</f>
        <v>भवन के साथ मुख्य परिसर को जोड़ने वाली सीढ़ियों और वॉकेवे।</v>
      </c>
    </row>
    <row r="12068">
      <c r="A12068" s="1" t="s">
        <v>11787</v>
      </c>
      <c r="B12068" s="2" t="str">
        <f>IFERROR(__xludf.DUMMYFUNCTION("GOOGLETRANSLATE(A12068,""en"",""hi"")"),"जंगल से घिरे लॉग केबिन")</f>
        <v>जंगल से घिरे लॉग केबिन</v>
      </c>
    </row>
    <row r="12069">
      <c r="A12069" s="1" t="s">
        <v>11788</v>
      </c>
      <c r="B12069" s="2" t="str">
        <f>IFERROR(__xludf.DUMMYFUNCTION("GOOGLETRANSLATE(A12069,""en"",""hi"")"),"एक क्रिसमस वर्तमान में पिल्ला")</f>
        <v>एक क्रिसमस वर्तमान में पिल्ला</v>
      </c>
    </row>
    <row r="12070">
      <c r="A12070" s="1" t="s">
        <v>11789</v>
      </c>
      <c r="B12070" s="2" t="str">
        <f>IFERROR(__xludf.DUMMYFUNCTION("GOOGLETRANSLATE(A12070,""en"",""hi"")"),"सूटकेस के साथ ब्लैक सूट में व्यापारी फ्लैट स्टाइल वेक्टर इलस्ट्रेशन चित्रण की सीढ़ियों पर चढ़ाई")</f>
        <v>सूटकेस के साथ ब्लैक सूट में व्यापारी फ्लैट स्टाइल वेक्टर इलस्ट्रेशन चित्रण की सीढ़ियों पर चढ़ाई</v>
      </c>
    </row>
    <row r="12071">
      <c r="A12071" s="1" t="s">
        <v>11790</v>
      </c>
      <c r="B12071" s="2" t="str">
        <f>IFERROR(__xludf.DUMMYFUNCTION("GOOGLETRANSLATE(A12071,""en"",""hi"")"),"अब एक धूप वाले फ्लैट में डबल रूम का हिस्सा अब उपलब्ध है!")</f>
        <v>अब एक धूप वाले फ्लैट में डबल रूम का हिस्सा अब उपलब्ध है!</v>
      </c>
    </row>
    <row r="12072">
      <c r="A12072" s="1" t="s">
        <v>11791</v>
      </c>
      <c r="B12072" s="2" t="str">
        <f>IFERROR(__xludf.DUMMYFUNCTION("GOOGLETRANSLATE(A12072,""en"",""hi"")"),"एक स्माइली चेहरे के साथ अंगूर का टुकड़ा")</f>
        <v>एक स्माइली चेहरे के साथ अंगूर का टुकड़ा</v>
      </c>
    </row>
    <row r="12073">
      <c r="A12073" s="1" t="s">
        <v>11792</v>
      </c>
      <c r="B12073" s="2" t="str">
        <f>IFERROR(__xludf.DUMMYFUNCTION("GOOGLETRANSLATE(A12073,""en"",""hi"")"),"देखने के लिए दृष्टि: रग्बी प्लेयर शीर्ष पर एक शहर के लिए रग्बी में अपने आखिरी किक में से एक बनाता है")</f>
        <v>देखने के लिए दृष्टि: रग्बी प्लेयर शीर्ष पर एक शहर के लिए रग्बी में अपने आखिरी किक में से एक बनाता है</v>
      </c>
    </row>
    <row r="12074">
      <c r="A12074" s="1" t="s">
        <v>11793</v>
      </c>
      <c r="B12074" s="2" t="str">
        <f>IFERROR(__xludf.DUMMYFUNCTION("GOOGLETRANSLATE(A12074,""en"",""hi"")"),"फिल्म निर्माता उत्सव के हिस्से के रूप में प्रीमियर में भाग लेता है।")</f>
        <v>फिल्म निर्माता उत्सव के हिस्से के रूप में प्रीमियर में भाग लेता है।</v>
      </c>
    </row>
    <row r="12075">
      <c r="A12075" s="1" t="s">
        <v>11794</v>
      </c>
      <c r="B12075" s="2" t="str">
        <f>IFERROR(__xludf.DUMMYFUNCTION("GOOGLETRANSLATE(A12075,""en"",""hi"")"),"अपने सबसे लोकप्रिय अवधि के दौरान हार्ड रॉक कलाकार के लिए लीड गायक।")</f>
        <v>अपने सबसे लोकप्रिय अवधि के दौरान हार्ड रॉक कलाकार के लिए लीड गायक।</v>
      </c>
    </row>
    <row r="12076">
      <c r="A12076" s="1" t="s">
        <v>11795</v>
      </c>
      <c r="B12076" s="2" t="str">
        <f>IFERROR(__xludf.DUMMYFUNCTION("GOOGLETRANSLATE(A12076,""en"",""hi"")"),"या बस कुछ वास्तव में कलात्मक, एक आइसक्रीम शंकु की तरह जो चेहरे को शामिल करता है।")</f>
        <v>या बस कुछ वास्तव में कलात्मक, एक आइसक्रीम शंकु की तरह जो चेहरे को शामिल करता है।</v>
      </c>
    </row>
    <row r="12077">
      <c r="A12077" s="1" t="s">
        <v>11796</v>
      </c>
      <c r="B12077" s="2" t="str">
        <f>IFERROR(__xludf.DUMMYFUNCTION("GOOGLETRANSLATE(A12077,""en"",""hi"")"),"एक स्नोमैन के साथ एक छोटा सा लड़का")</f>
        <v>एक स्नोमैन के साथ एक छोटा सा लड़का</v>
      </c>
    </row>
    <row r="12078">
      <c r="A12078" s="1" t="s">
        <v>11797</v>
      </c>
      <c r="B12078" s="2" t="str">
        <f>IFERROR(__xludf.DUMMYFUNCTION("GOOGLETRANSLATE(A12078,""en"",""hi"")"),"स्नातक समारोह में छात्र और संकाय")</f>
        <v>स्नातक समारोह में छात्र और संकाय</v>
      </c>
    </row>
    <row r="12079">
      <c r="A12079" s="1" t="s">
        <v>11798</v>
      </c>
      <c r="B12079" s="2" t="str">
        <f>IFERROR(__xludf.DUMMYFUNCTION("GOOGLETRANSLATE(A12079,""en"",""hi"")"),"सभी प्रकार के सूरजमुखी पूरे देश में सड़कों और क्षेत्रों को रेखांकित करते हैं।")</f>
        <v>सभी प्रकार के सूरजमुखी पूरे देश में सड़कों और क्षेत्रों को रेखांकित करते हैं।</v>
      </c>
    </row>
    <row r="12080">
      <c r="A12080" s="1" t="s">
        <v>11799</v>
      </c>
      <c r="B12080" s="2" t="str">
        <f>IFERROR(__xludf.DUMMYFUNCTION("GOOGLETRANSLATE(A12080,""en"",""hi"")"),"व्यक्ति समुद्र में स्लाइड करता है")</f>
        <v>व्यक्ति समुद्र में स्लाइड करता है</v>
      </c>
    </row>
    <row r="12081">
      <c r="A12081" s="1" t="s">
        <v>11800</v>
      </c>
      <c r="B12081" s="2" t="str">
        <f>IFERROR(__xludf.DUMMYFUNCTION("GOOGLETRANSLATE(A12081,""en"",""hi"")"),"सोफा पर एक नीली औपचारिक पोशाक पहने हुए युवा महिला शैंपेन के एक गिलास पकड़े हुए")</f>
        <v>सोफा पर एक नीली औपचारिक पोशाक पहने हुए युवा महिला शैंपेन के एक गिलास पकड़े हुए</v>
      </c>
    </row>
    <row r="12082">
      <c r="A12082" s="1" t="s">
        <v>11801</v>
      </c>
      <c r="B12082" s="2" t="str">
        <f>IFERROR(__xludf.DUMMYFUNCTION("GOOGLETRANSLATE(A12082,""en"",""hi"")"),"एक ठाठ शर्ट के साथ फसल जीन्स के रूप में प्यार!")</f>
        <v>एक ठाठ शर्ट के साथ फसल जीन्स के रूप में प्यार!</v>
      </c>
    </row>
    <row r="12083">
      <c r="A12083" s="1" t="s">
        <v>11802</v>
      </c>
      <c r="B12083" s="2" t="str">
        <f>IFERROR(__xludf.DUMMYFUNCTION("GOOGLETRANSLATE(A12083,""en"",""hi"")"),"एक शराब की दुकान में शराब खरीदना")</f>
        <v>एक शराब की दुकान में शराब खरीदना</v>
      </c>
    </row>
    <row r="12084">
      <c r="A12084" s="1" t="s">
        <v>11803</v>
      </c>
      <c r="B12084" s="2" t="str">
        <f>IFERROR(__xludf.DUMMYFUNCTION("GOOGLETRANSLATE(A12084,""en"",""hi"")"),"टेनिस खिलाड़ी ट्रॉफी को गले लगाता है")</f>
        <v>टेनिस खिलाड़ी ट्रॉफी को गले लगाता है</v>
      </c>
    </row>
    <row r="12085">
      <c r="A12085" s="1" t="s">
        <v>11804</v>
      </c>
      <c r="B12085" s="2" t="str">
        <f>IFERROR(__xludf.DUMMYFUNCTION("GOOGLETRANSLATE(A12085,""en"",""hi"")"),"व्यक्ति द्वारा व्यक्ति का एक चित्र।")</f>
        <v>व्यक्ति द्वारा व्यक्ति का एक चित्र।</v>
      </c>
    </row>
    <row r="12086">
      <c r="A12086" s="1" t="s">
        <v>11805</v>
      </c>
      <c r="B12086" s="2" t="str">
        <f>IFERROR(__xludf.DUMMYFUNCTION("GOOGLETRANSLATE(A12086,""en"",""hi"")"),"दूसरी मंजिल की छवि")</f>
        <v>दूसरी मंजिल की छवि</v>
      </c>
    </row>
    <row r="12087">
      <c r="A12087" s="1" t="s">
        <v>11806</v>
      </c>
      <c r="B12087" s="2" t="str">
        <f>IFERROR(__xludf.DUMMYFUNCTION("GOOGLETRANSLATE(A12087,""en"",""hi"")"),"एक गिलास पानी के साथ कार्टून सूर्य।")</f>
        <v>एक गिलास पानी के साथ कार्टून सूर्य।</v>
      </c>
    </row>
    <row r="12088">
      <c r="A12088" s="1" t="s">
        <v>11807</v>
      </c>
      <c r="B12088" s="2" t="str">
        <f>IFERROR(__xludf.DUMMYFUNCTION("GOOGLETRANSLATE(A12088,""en"",""hi"")"),"गार्डन में लड़की फोन पर बात कर रही है")</f>
        <v>गार्डन में लड़की फोन पर बात कर रही है</v>
      </c>
    </row>
    <row r="12089">
      <c r="A12089" s="1" t="s">
        <v>11808</v>
      </c>
      <c r="B12089" s="2" t="str">
        <f>IFERROR(__xludf.DUMMYFUNCTION("GOOGLETRANSLATE(A12089,""en"",""hi"")"),"यात्री अपने सामान को एक वैन पर लोड कर रहे हैं")</f>
        <v>यात्री अपने सामान को एक वैन पर लोड कर रहे हैं</v>
      </c>
    </row>
    <row r="12090">
      <c r="A12090" s="1" t="s">
        <v>11809</v>
      </c>
      <c r="B12090" s="2" t="str">
        <f>IFERROR(__xludf.DUMMYFUNCTION("GOOGLETRANSLATE(A12090,""en"",""hi"")"),"एक मचान में खुली सीढ़ियाँ।")</f>
        <v>एक मचान में खुली सीढ़ियाँ।</v>
      </c>
    </row>
    <row r="12091">
      <c r="A12091" s="1" t="s">
        <v>11810</v>
      </c>
      <c r="B12091" s="2" t="str">
        <f>IFERROR(__xludf.DUMMYFUNCTION("GOOGLETRANSLATE(A12091,""en"",""hi"")"),"नर्तक, एक नर्तक, राजनेता से अपना पुरस्कार स्वीकार करता है।")</f>
        <v>नर्तक, एक नर्तक, राजनेता से अपना पुरस्कार स्वीकार करता है।</v>
      </c>
    </row>
    <row r="12092">
      <c r="A12092" s="1" t="s">
        <v>11811</v>
      </c>
      <c r="B12092" s="2" t="str">
        <f>IFERROR(__xludf.DUMMYFUNCTION("GOOGLETRANSLATE(A12092,""en"",""hi"")"),"सड़क यात्रा, सड़क पर कार द्वारा")</f>
        <v>सड़क यात्रा, सड़क पर कार द्वारा</v>
      </c>
    </row>
    <row r="12093">
      <c r="A12093" s="1" t="s">
        <v>11812</v>
      </c>
      <c r="B12093" s="2" t="str">
        <f>IFERROR(__xludf.DUMMYFUNCTION("GOOGLETRANSLATE(A12093,""en"",""hi"")"),"यह ग्रेनाइट - क्लैड लाइब्रेरी समुद्र के ऊपर का सामना करती है।")</f>
        <v>यह ग्रेनाइट - क्लैड लाइब्रेरी समुद्र के ऊपर का सामना करती है।</v>
      </c>
    </row>
    <row r="12094">
      <c r="A12094" s="1" t="s">
        <v>11813</v>
      </c>
      <c r="B12094" s="2" t="str">
        <f>IFERROR(__xludf.DUMMYFUNCTION("GOOGLETRANSLATE(A12094,""en"",""hi"")"),"बास्केटबॉल प्वाइंट गार्ड एक प्यारा आदमी है।")</f>
        <v>बास्केटबॉल प्वाइंट गार्ड एक प्यारा आदमी है।</v>
      </c>
    </row>
    <row r="12095">
      <c r="A12095" s="1" t="s">
        <v>11814</v>
      </c>
      <c r="B12095" s="2" t="str">
        <f>IFERROR(__xludf.DUMMYFUNCTION("GOOGLETRANSLATE(A12095,""en"",""hi"")"),"अधिक संगमरमर: उस कीमत में 1.2 मिलियन डॉलर की तुलना में लगभग एक चौथाई कम है, जब उन्होंने पहली बार संपत्ति सूचीबद्ध की उम्मीद की थी")</f>
        <v>अधिक संगमरमर: उस कीमत में 1.2 मिलियन डॉलर की तुलना में लगभग एक चौथाई कम है, जब उन्होंने पहली बार संपत्ति सूचीबद्ध की उम्मीद की थी</v>
      </c>
    </row>
    <row r="12096">
      <c r="A12096" s="1" t="s">
        <v>11815</v>
      </c>
      <c r="B12096" s="2" t="str">
        <f>IFERROR(__xludf.DUMMYFUNCTION("GOOGLETRANSLATE(A12096,""en"",""hi"")"),"एक प्रदर्शनकारक एक बैनर कह रहा है")</f>
        <v>एक प्रदर्शनकारक एक बैनर कह रहा है</v>
      </c>
    </row>
    <row r="12097">
      <c r="A12097" s="1" t="s">
        <v>11816</v>
      </c>
      <c r="B12097" s="2" t="str">
        <f>IFERROR(__xludf.DUMMYFUNCTION("GOOGLETRANSLATE(A12097,""en"",""hi"")"),"हम कहीं भी एक गैस स्टेशन पर रुक गए और हमें अल्पाकास, गधे, और एक और बैंड के साथ लटका दिया जो सड़क पर था")</f>
        <v>हम कहीं भी एक गैस स्टेशन पर रुक गए और हमें अल्पाकास, गधे, और एक और बैंड के साथ लटका दिया जो सड़क पर था</v>
      </c>
    </row>
    <row r="12098">
      <c r="A12098" s="1" t="s">
        <v>11234</v>
      </c>
      <c r="B12098" s="2" t="str">
        <f>IFERROR(__xludf.DUMMYFUNCTION("GOOGLETRANSLATE(A12098,""en"",""hi"")"),"क्षेत्र की राजधानी, एक बड़ा शहर जिसमें ऐतिहासिक केंद्र है")</f>
        <v>क्षेत्र की राजधानी, एक बड़ा शहर जिसमें ऐतिहासिक केंद्र है</v>
      </c>
    </row>
    <row r="12099">
      <c r="A12099" s="1" t="s">
        <v>11817</v>
      </c>
      <c r="B12099" s="2" t="str">
        <f>IFERROR(__xludf.DUMMYFUNCTION("GOOGLETRANSLATE(A12099,""en"",""hi"")"),"कलाकार के कलाकार राजनीतिज्ञ में त्यौहार के दौरान मंच पर प्रदर्शन करते हैं")</f>
        <v>कलाकार के कलाकार राजनीतिज्ञ में त्यौहार के दौरान मंच पर प्रदर्शन करते हैं</v>
      </c>
    </row>
    <row r="12100">
      <c r="A12100" s="1" t="s">
        <v>11818</v>
      </c>
      <c r="B12100" s="2" t="str">
        <f>IFERROR(__xludf.DUMMYFUNCTION("GOOGLETRANSLATE(A12100,""en"",""hi"")"),"खुश छोटी लड़की को अपनी मां के साथ बेक करने के लिए सीखना एक रसोई के काउंटर पर खड़े होकर कुकीज़ के लिए आटा घुटने टेकना")</f>
        <v>खुश छोटी लड़की को अपनी मां के साथ बेक करने के लिए सीखना एक रसोई के काउंटर पर खड़े होकर कुकीज़ के लिए आटा घुटने टेकना</v>
      </c>
    </row>
    <row r="12101">
      <c r="A12101" s="1" t="s">
        <v>11819</v>
      </c>
      <c r="B12101" s="2" t="str">
        <f>IFERROR(__xludf.DUMMYFUNCTION("GOOGLETRANSLATE(A12101,""en"",""hi"")"),"केले के पेड़ से लटकते केले का गुच्छा")</f>
        <v>केले के पेड़ से लटकते केले का गुच्छा</v>
      </c>
    </row>
    <row r="12102">
      <c r="A12102" s="1" t="s">
        <v>11820</v>
      </c>
      <c r="B12102" s="2" t="str">
        <f>IFERROR(__xludf.DUMMYFUNCTION("GOOGLETRANSLATE(A12102,""en"",""hi"")"),"कुटीर के पीछे अंजीर का पेड़")</f>
        <v>कुटीर के पीछे अंजीर का पेड़</v>
      </c>
    </row>
    <row r="12103">
      <c r="A12103" s="1" t="s">
        <v>11821</v>
      </c>
      <c r="B12103" s="2" t="str">
        <f>IFERROR(__xludf.DUMMYFUNCTION("GOOGLETRANSLATE(A12103,""en"",""hi"")"),"वेगन डिश और सूप एक रेस्तरां में परोसा जाता है")</f>
        <v>वेगन डिश और सूप एक रेस्तरां में परोसा जाता है</v>
      </c>
    </row>
    <row r="12104">
      <c r="A12104" s="1" t="s">
        <v>11822</v>
      </c>
      <c r="B12104" s="2" t="str">
        <f>IFERROR(__xludf.DUMMYFUNCTION("GOOGLETRANSLATE(A12104,""en"",""hi"")"),"खंडहरों में शहर की दीवारें")</f>
        <v>खंडहरों में शहर की दीवारें</v>
      </c>
    </row>
    <row r="12105">
      <c r="A12105" s="1" t="s">
        <v>11823</v>
      </c>
      <c r="B12105" s="2" t="str">
        <f>IFERROR(__xludf.DUMMYFUNCTION("GOOGLETRANSLATE(A12105,""en"",""hi"")"),"ग्रेहाउंड पतले कुत्ते हैं; मुझे उम्मीद है कि यह प्यारी आत्मा सिर्फ एक बुरे कोण से फोटो खिंचवाएगी।")</f>
        <v>ग्रेहाउंड पतले कुत्ते हैं; मुझे उम्मीद है कि यह प्यारी आत्मा सिर्फ एक बुरे कोण से फोटो खिंचवाएगी।</v>
      </c>
    </row>
    <row r="12106">
      <c r="A12106" s="1" t="s">
        <v>11824</v>
      </c>
      <c r="B12106" s="2" t="str">
        <f>IFERROR(__xludf.DUMMYFUNCTION("GOOGLETRANSLATE(A12106,""en"",""hi"")"),"इस तरह से चलो: लड़कियों की तरह लग रहा था जैसे वे एक संगीत वीडियो के सेट से सीधे चले गए थे क्योंकि वे दोपहर के भोजन के लिए नेतृत्व करते थे")</f>
        <v>इस तरह से चलो: लड़कियों की तरह लग रहा था जैसे वे एक संगीत वीडियो के सेट से सीधे चले गए थे क्योंकि वे दोपहर के भोजन के लिए नेतृत्व करते थे</v>
      </c>
    </row>
    <row r="12107">
      <c r="A12107" s="1" t="s">
        <v>11825</v>
      </c>
      <c r="B12107" s="2" t="str">
        <f>IFERROR(__xludf.DUMMYFUNCTION("GOOGLETRANSLATE(A12107,""en"",""hi"")"),"इस सीजन में किसी को बिस्तर के चयन के लिए क्यों नहीं मानते")</f>
        <v>इस सीजन में किसी को बिस्तर के चयन के लिए क्यों नहीं मानते</v>
      </c>
    </row>
    <row r="12108">
      <c r="A12108" s="1" t="s">
        <v>11826</v>
      </c>
      <c r="B12108" s="2" t="str">
        <f>IFERROR(__xludf.DUMMYFUNCTION("GOOGLETRANSLATE(A12108,""en"",""hi"")"),"अपने सभी थैंक्सगिविंग बचे हुए लोगों के लिए लोड किया गया")</f>
        <v>अपने सभी थैंक्सगिविंग बचे हुए लोगों के लिए लोड किया गया</v>
      </c>
    </row>
    <row r="12109">
      <c r="A12109" s="1" t="s">
        <v>11827</v>
      </c>
      <c r="B12109" s="2" t="str">
        <f>IFERROR(__xludf.DUMMYFUNCTION("GOOGLETRANSLATE(A12109,""en"",""hi"")"),"एक कमरे के भीतर विभिन्न पैटर्न का मिश्रण।")</f>
        <v>एक कमरे के भीतर विभिन्न पैटर्न का मिश्रण।</v>
      </c>
    </row>
    <row r="12110">
      <c r="A12110" s="1" t="s">
        <v>11828</v>
      </c>
      <c r="B12110" s="2" t="str">
        <f>IFERROR(__xludf.DUMMYFUNCTION("GOOGLETRANSLATE(A12110,""en"",""hi"")"),"समुद्र के पार पहाड़ों पर सूर्यास्त का चौड़ा शॉट")</f>
        <v>समुद्र के पार पहाड़ों पर सूर्यास्त का चौड़ा शॉट</v>
      </c>
    </row>
    <row r="12111">
      <c r="A12111" s="1" t="s">
        <v>11829</v>
      </c>
      <c r="B12111" s="2" t="str">
        <f>IFERROR(__xludf.DUMMYFUNCTION("GOOGLETRANSLATE(A12111,""en"",""hi"")"),"मुझे उच्च स्लिट ♥ के साथ यह काला पोशाक पसंद है")</f>
        <v>मुझे उच्च स्लिट ♥ के साथ यह काला पोशाक पसंद है</v>
      </c>
    </row>
    <row r="12112">
      <c r="A12112" s="1" t="s">
        <v>11830</v>
      </c>
      <c r="B12112" s="2" t="str">
        <f>IFERROR(__xludf.DUMMYFUNCTION("GOOGLETRANSLATE(A12112,""en"",""hi"")"),"सीधे सड़क पर रिसेप्शन")</f>
        <v>सीधे सड़क पर रिसेप्शन</v>
      </c>
    </row>
    <row r="12113">
      <c r="A12113" s="1" t="s">
        <v>11831</v>
      </c>
      <c r="B12113" s="2" t="str">
        <f>IFERROR(__xludf.DUMMYFUNCTION("GOOGLETRANSLATE(A12113,""en"",""hi"")"),"रंगीन होने के लिए घोड़े, रंगीन पुस्तक को आसान बच्चे शैक्षिक गेमिंग और सरल गेम स्तर की प्राथमिक शिक्षा के साथ प्रीस्कूल बच्चों को शिक्षित करने के लिए।")</f>
        <v>रंगीन होने के लिए घोड़े, रंगीन पुस्तक को आसान बच्चे शैक्षिक गेमिंग और सरल गेम स्तर की प्राथमिक शिक्षा के साथ प्रीस्कूल बच्चों को शिक्षित करने के लिए।</v>
      </c>
    </row>
    <row r="12114">
      <c r="A12114" s="1" t="s">
        <v>11832</v>
      </c>
      <c r="B12114" s="2" t="str">
        <f>IFERROR(__xludf.DUMMYFUNCTION("GOOGLETRANSLATE(A12114,""en"",""hi"")"),"देश में परिसंचरण में असली सिक्के")</f>
        <v>देश में परिसंचरण में असली सिक्के</v>
      </c>
    </row>
    <row r="12115">
      <c r="A12115" s="1" t="s">
        <v>11833</v>
      </c>
      <c r="B12115" s="2" t="str">
        <f>IFERROR(__xludf.DUMMYFUNCTION("GOOGLETRANSLATE(A12115,""en"",""hi"")"),"फुटबॉल खिलाड़ी पहली टीम प्रस्तुति के दौरान होता है।")</f>
        <v>फुटबॉल खिलाड़ी पहली टीम प्रस्तुति के दौरान होता है।</v>
      </c>
    </row>
    <row r="12116">
      <c r="A12116" s="1" t="s">
        <v>11834</v>
      </c>
      <c r="B12116" s="2" t="str">
        <f>IFERROR(__xludf.DUMMYFUNCTION("GOOGLETRANSLATE(A12116,""en"",""hi"")"),"देश कलाकार और लय और ब्लूज़ कलाकार प्रदर्शन करते हैं।")</f>
        <v>देश कलाकार और लय और ब्लूज़ कलाकार प्रदर्शन करते हैं।</v>
      </c>
    </row>
    <row r="12117">
      <c r="A12117" s="1" t="s">
        <v>11835</v>
      </c>
      <c r="B12117" s="2" t="str">
        <f>IFERROR(__xludf.DUMMYFUNCTION("GOOGLETRANSLATE(A12117,""en"",""hi"")"),"जीत के बाद फुटबॉल टीम को दुनिया के चैंपियन का ताज पहनाया जाता है")</f>
        <v>जीत के बाद फुटबॉल टीम को दुनिया के चैंपियन का ताज पहनाया जाता है</v>
      </c>
    </row>
    <row r="12118">
      <c r="A12118" s="1" t="s">
        <v>11836</v>
      </c>
      <c r="B12118" s="2" t="str">
        <f>IFERROR(__xludf.DUMMYFUNCTION("GOOGLETRANSLATE(A12118,""en"",""hi"")"),"मेरे जीवन के हर दिन मैं इस फोटो को काम पर देखता हूं और खुद को सोचता हूं - वह मॉडल दिखता है जैसे वह दर्दनाक और डरती है!")</f>
        <v>मेरे जीवन के हर दिन मैं इस फोटो को काम पर देखता हूं और खुद को सोचता हूं - वह मॉडल दिखता है जैसे वह दर्दनाक और डरती है!</v>
      </c>
    </row>
    <row r="12119">
      <c r="A12119" s="1" t="s">
        <v>11837</v>
      </c>
      <c r="B12119" s="2" t="str">
        <f>IFERROR(__xludf.DUMMYFUNCTION("GOOGLETRANSLATE(A12119,""en"",""hi"")"),"आगे बढ़ने का रहस्य शुरू हो रहा है।")</f>
        <v>आगे बढ़ने का रहस्य शुरू हो रहा है।</v>
      </c>
    </row>
    <row r="12120">
      <c r="A12120" s="1" t="s">
        <v>11838</v>
      </c>
      <c r="B12120" s="2" t="str">
        <f>IFERROR(__xludf.DUMMYFUNCTION("GOOGLETRANSLATE(A12120,""en"",""hi"")"),"हल्के भूरे रंग के टाइल के साथ दीवारों का रंग सबसे अच्छा है?")</f>
        <v>हल्के भूरे रंग के टाइल के साथ दीवारों का रंग सबसे अच्छा है?</v>
      </c>
    </row>
    <row r="12121">
      <c r="A12121" s="1" t="s">
        <v>11839</v>
      </c>
      <c r="B12121" s="2" t="str">
        <f>IFERROR(__xludf.DUMMYFUNCTION("GOOGLETRANSLATE(A12121,""en"",""hi"")"),"घोड़े से किक होने के बाद चेहरा कैसा दिखता है?")</f>
        <v>घोड़े से किक होने के बाद चेहरा कैसा दिखता है?</v>
      </c>
    </row>
    <row r="12122">
      <c r="A12122" s="1" t="s">
        <v>11840</v>
      </c>
      <c r="B12122" s="2" t="str">
        <f>IFERROR(__xludf.DUMMYFUNCTION("GOOGLETRANSLATE(A12122,""en"",""hi"")"),"अभिनय: वह कहती है कि वह एक खुले रिश्ते में है")</f>
        <v>अभिनय: वह कहती है कि वह एक खुले रिश्ते में है</v>
      </c>
    </row>
    <row r="12123">
      <c r="A12123" s="1" t="s">
        <v>11841</v>
      </c>
      <c r="B12123" s="2" t="str">
        <f>IFERROR(__xludf.DUMMYFUNCTION("GOOGLETRANSLATE(A12123,""en"",""hi"")"),"कैनोइंग जाने के लिए आवश्यक सभी उपकरणों के साथ पैक कार")</f>
        <v>कैनोइंग जाने के लिए आवश्यक सभी उपकरणों के साथ पैक कार</v>
      </c>
    </row>
    <row r="12124">
      <c r="A12124" s="1" t="s">
        <v>2718</v>
      </c>
      <c r="B12124" s="2" t="str">
        <f>IFERROR(__xludf.DUMMYFUNCTION("GOOGLETRANSLATE(A12124,""en"",""hi"")"),"में रहने के लिए शादी की पार्टी के लिए विला")</f>
        <v>में रहने के लिए शादी की पार्टी के लिए विला</v>
      </c>
    </row>
    <row r="12125">
      <c r="A12125" s="1" t="s">
        <v>11842</v>
      </c>
      <c r="B12125" s="2" t="str">
        <f>IFERROR(__xludf.DUMMYFUNCTION("GOOGLETRANSLATE(A12125,""en"",""hi"")"),"अंग्रेजी सिविल पैरिश एक बाजार शहर और नागरिक पैरिश है")</f>
        <v>अंग्रेजी सिविल पैरिश एक बाजार शहर और नागरिक पैरिश है</v>
      </c>
    </row>
    <row r="12126">
      <c r="A12126" s="1" t="s">
        <v>11843</v>
      </c>
      <c r="B12126" s="2" t="str">
        <f>IFERROR(__xludf.DUMMYFUNCTION("GOOGLETRANSLATE(A12126,""en"",""hi"")"),"जंगल में पथ जो एक परी कथा से एक दृश्य की तरह दिखता है!")</f>
        <v>जंगल में पथ जो एक परी कथा से एक दृश्य की तरह दिखता है!</v>
      </c>
    </row>
    <row r="12127">
      <c r="A12127" s="1" t="s">
        <v>11844</v>
      </c>
      <c r="B12127" s="2" t="str">
        <f>IFERROR(__xludf.DUMMYFUNCTION("GOOGLETRANSLATE(A12127,""en"",""hi"")"),"एक पेड़ में पूरी तरह से परिपक्व फल।")</f>
        <v>एक पेड़ में पूरी तरह से परिपक्व फल।</v>
      </c>
    </row>
    <row r="12128">
      <c r="A12128" s="1" t="s">
        <v>11845</v>
      </c>
      <c r="B12128" s="2" t="str">
        <f>IFERROR(__xludf.DUMMYFUNCTION("GOOGLETRANSLATE(A12128,""en"",""hi"")"),"मृत चीनी खोपड़ी ग्राफिक का दिन")</f>
        <v>मृत चीनी खोपड़ी ग्राफिक का दिन</v>
      </c>
    </row>
    <row r="12129">
      <c r="A12129" s="1" t="s">
        <v>11846</v>
      </c>
      <c r="B12129" s="2" t="str">
        <f>IFERROR(__xludf.DUMMYFUNCTION("GOOGLETRANSLATE(A12129,""en"",""hi"")"),"शरद ऋतु के जंगल में झील के किनारे पर")</f>
        <v>शरद ऋतु के जंगल में झील के किनारे पर</v>
      </c>
    </row>
    <row r="12130">
      <c r="A12130" s="1" t="s">
        <v>11847</v>
      </c>
      <c r="B12130" s="2" t="str">
        <f>IFERROR(__xludf.DUMMYFUNCTION("GOOGLETRANSLATE(A12130,""en"",""hi"")"),"थ्रिल के लिए लाइसेंस: मूर्तिकला भौहें उनके बारे में अभिनेता का स्पर्श करें")</f>
        <v>थ्रिल के लिए लाइसेंस: मूर्तिकला भौहें उनके बारे में अभिनेता का स्पर्श करें</v>
      </c>
    </row>
    <row r="12131">
      <c r="A12131" s="1" t="s">
        <v>11848</v>
      </c>
      <c r="B12131" s="2" t="str">
        <f>IFERROR(__xludf.DUMMYFUNCTION("GOOGLETRANSLATE(A12131,""en"",""hi"")"),"एक जवान आदमी पानी के नीचे पूल में तैरता है")</f>
        <v>एक जवान आदमी पानी के नीचे पूल में तैरता है</v>
      </c>
    </row>
    <row r="12132">
      <c r="A12132" s="1" t="s">
        <v>11849</v>
      </c>
      <c r="B12132" s="2" t="str">
        <f>IFERROR(__xludf.DUMMYFUNCTION("GOOGLETRANSLATE(A12132,""en"",""hi"")"),"लोगों के पीछे के दृश्य सिल्हूट पुल पर सूर्यास्त देखकर")</f>
        <v>लोगों के पीछे के दृश्य सिल्हूट पुल पर सूर्यास्त देखकर</v>
      </c>
    </row>
    <row r="12133">
      <c r="A12133" s="1" t="s">
        <v>11850</v>
      </c>
      <c r="B12133" s="2" t="str">
        <f>IFERROR(__xludf.DUMMYFUNCTION("GOOGLETRANSLATE(A12133,""en"",""hi"")"),"एक सुंदर महिला का सिल्हूट")</f>
        <v>एक सुंदर महिला का सिल्हूट</v>
      </c>
    </row>
    <row r="12134">
      <c r="A12134" s="1" t="s">
        <v>11851</v>
      </c>
      <c r="B12134" s="2" t="str">
        <f>IFERROR(__xludf.DUMMYFUNCTION("GOOGLETRANSLATE(A12134,""en"",""hi"")"),"एक बगीचे की शादी के लिए बहुत सुंदर")</f>
        <v>एक बगीचे की शादी के लिए बहुत सुंदर</v>
      </c>
    </row>
    <row r="12135">
      <c r="A12135" s="1" t="s">
        <v>11852</v>
      </c>
      <c r="B12135" s="2" t="str">
        <f>IFERROR(__xludf.DUMMYFUNCTION("GOOGLETRANSLATE(A12135,""en"",""hi"")"),"हेलो के साथ केबल संगत")</f>
        <v>हेलो के साथ केबल संगत</v>
      </c>
    </row>
    <row r="12136">
      <c r="A12136" s="1" t="s">
        <v>11853</v>
      </c>
      <c r="B12136" s="2" t="str">
        <f>IFERROR(__xludf.DUMMYFUNCTION("GOOGLETRANSLATE(A12136,""en"",""hi"")"),"एक शाखा पर गिरगिट का चित्रण")</f>
        <v>एक शाखा पर गिरगिट का चित्रण</v>
      </c>
    </row>
    <row r="12137">
      <c r="A12137" s="1" t="s">
        <v>11854</v>
      </c>
      <c r="B12137" s="2" t="str">
        <f>IFERROR(__xludf.DUMMYFUNCTION("GOOGLETRANSLATE(A12137,""en"",""hi"")"),"पार्टी ड्रेस, परिधान, दुल्हन के कपड़े की मां।")</f>
        <v>पार्टी ड्रेस, परिधान, दुल्हन के कपड़े की मां।</v>
      </c>
    </row>
    <row r="12138">
      <c r="A12138" s="1" t="s">
        <v>11855</v>
      </c>
      <c r="B12138" s="2" t="str">
        <f>IFERROR(__xludf.DUMMYFUNCTION("GOOGLETRANSLATE(A12138,""en"",""hi"")"),"संपत्ति छवि # सुंदर समुद्र तट के लिए बस कुछ गज")</f>
        <v>संपत्ति छवि # सुंदर समुद्र तट के लिए बस कुछ गज</v>
      </c>
    </row>
    <row r="12139">
      <c r="A12139" s="1" t="s">
        <v>11856</v>
      </c>
      <c r="B12139" s="2" t="str">
        <f>IFERROR(__xludf.DUMMYFUNCTION("GOOGLETRANSLATE(A12139,""en"",""hi"")"),"एक अंडरकट के साथ बाल, एक मजेदार स्तरित देखो के लिए शीर्ष रंगीन भूरा")</f>
        <v>एक अंडरकट के साथ बाल, एक मजेदार स्तरित देखो के लिए शीर्ष रंगीन भूरा</v>
      </c>
    </row>
    <row r="12140">
      <c r="A12140" s="1" t="s">
        <v>11857</v>
      </c>
      <c r="B12140" s="2" t="str">
        <f>IFERROR(__xludf.DUMMYFUNCTION("GOOGLETRANSLATE(A12140,""en"",""hi"")"),"एक लड़की से प्रोम करने के लिए प्यारा तरीका! या उसकी तारीख और भी गुब्बारे के साथ छिपी हुई है")</f>
        <v>एक लड़की से प्रोम करने के लिए प्यारा तरीका! या उसकी तारीख और भी गुब्बारे के साथ छिपी हुई है</v>
      </c>
    </row>
    <row r="12141">
      <c r="A12141" s="1" t="s">
        <v>11858</v>
      </c>
      <c r="B12141" s="2" t="str">
        <f>IFERROR(__xludf.DUMMYFUNCTION("GOOGLETRANSLATE(A12141,""en"",""hi"")"),"युवा आदमी पार्क में बेंच और पढ़ने की किताब पर बैठा")</f>
        <v>युवा आदमी पार्क में बेंच और पढ़ने की किताब पर बैठा</v>
      </c>
    </row>
    <row r="12142">
      <c r="A12142" s="1" t="s">
        <v>11859</v>
      </c>
      <c r="B12142" s="2" t="str">
        <f>IFERROR(__xludf.DUMMYFUNCTION("GOOGLETRANSLATE(A12142,""en"",""hi"")"),"एक सना हुआ ग्लास खिड़की धर्मविज्ञानी को दर्शाती है।")</f>
        <v>एक सना हुआ ग्लास खिड़की धर्मविज्ञानी को दर्शाती है।</v>
      </c>
    </row>
    <row r="12143">
      <c r="A12143" s="1" t="s">
        <v>11860</v>
      </c>
      <c r="B12143" s="2" t="str">
        <f>IFERROR(__xludf.DUMMYFUNCTION("GOOGLETRANSLATE(A12143,""en"",""hi"")"),"ये खिड़कियां बहुत हल्की लाती हैं!")</f>
        <v>ये खिड़कियां बहुत हल्की लाती हैं!</v>
      </c>
    </row>
    <row r="12144">
      <c r="A12144" s="1" t="s">
        <v>11861</v>
      </c>
      <c r="B12144" s="2" t="str">
        <f>IFERROR(__xludf.DUMMYFUNCTION("GOOGLETRANSLATE(A12144,""en"",""hi"")"),"जंगल में छतरियों के साथ आउटडोर शादी समारोह")</f>
        <v>जंगल में छतरियों के साथ आउटडोर शादी समारोह</v>
      </c>
    </row>
    <row r="12145">
      <c r="A12145" s="1" t="s">
        <v>11862</v>
      </c>
      <c r="B12145" s="2" t="str">
        <f>IFERROR(__xludf.DUMMYFUNCTION("GOOGLETRANSLATE(A12145,""en"",""hi"")"),"व्यक्ति, एक आकृति स्केटर, आज से शुरू होने वाली एक अंतरराष्ट्रीय कार्यक्रम में प्रतिस्पर्धा करेगा।")</f>
        <v>व्यक्ति, एक आकृति स्केटर, आज से शुरू होने वाली एक अंतरराष्ट्रीय कार्यक्रम में प्रतिस्पर्धा करेगा।</v>
      </c>
    </row>
    <row r="12146">
      <c r="A12146" s="1" t="s">
        <v>11863</v>
      </c>
      <c r="B12146" s="2" t="str">
        <f>IFERROR(__xludf.DUMMYFUNCTION("GOOGLETRANSLATE(A12146,""en"",""hi"")"),"स्पोर्ट्स टीम आइस हॉकी गोलकक्षक के खिलाफ एक गोल मनाती है")</f>
        <v>स्पोर्ट्स टीम आइस हॉकी गोलकक्षक के खिलाफ एक गोल मनाती है</v>
      </c>
    </row>
    <row r="12147">
      <c r="A12147" s="1" t="s">
        <v>11864</v>
      </c>
      <c r="B12147" s="2" t="str">
        <f>IFERROR(__xludf.DUMMYFUNCTION("GOOGLETRANSLATE(A12147,""en"",""hi"")"),"एक चित्रित कछुए के करीब")</f>
        <v>एक चित्रित कछुए के करीब</v>
      </c>
    </row>
    <row r="12148">
      <c r="A12148" s="1" t="s">
        <v>11865</v>
      </c>
      <c r="B12148" s="2" t="str">
        <f>IFERROR(__xludf.DUMMYFUNCTION("GOOGLETRANSLATE(A12148,""en"",""hi"")"),"एक लड़की लैपटॉप और एक कॉफी मग के साथ एक लेख पर काम कर रही है।")</f>
        <v>एक लड़की लैपटॉप और एक कॉफी मग के साथ एक लेख पर काम कर रही है।</v>
      </c>
    </row>
    <row r="12149">
      <c r="A12149" s="1" t="s">
        <v>11866</v>
      </c>
      <c r="B12149" s="2" t="str">
        <f>IFERROR(__xludf.DUMMYFUNCTION("GOOGLETRANSLATE(A12149,""en"",""hi"")"),"लालित्य इन भव्य छिपे हुए वेज चमड़े के जूते के साथ आगे बढ़ें।")</f>
        <v>लालित्य इन भव्य छिपे हुए वेज चमड़े के जूते के साथ आगे बढ़ें।</v>
      </c>
    </row>
    <row r="12150">
      <c r="A12150" s="1" t="s">
        <v>11867</v>
      </c>
      <c r="B12150" s="2" t="str">
        <f>IFERROR(__xludf.DUMMYFUNCTION("GOOGLETRANSLATE(A12150,""en"",""hi"")"),"एक खाली कार्यालय के फर्श पर युवा व्यापारी की मौत")</f>
        <v>एक खाली कार्यालय के फर्श पर युवा व्यापारी की मौत</v>
      </c>
    </row>
    <row r="12151">
      <c r="A12151" s="1" t="s">
        <v>11868</v>
      </c>
      <c r="B12151" s="2" t="str">
        <f>IFERROR(__xludf.DUMMYFUNCTION("GOOGLETRANSLATE(A12151,""en"",""hi"")"),"चट्टानों की एक श्रृंखला का धीमा एक्सपोजर")</f>
        <v>चट्टानों की एक श्रृंखला का धीमा एक्सपोजर</v>
      </c>
    </row>
    <row r="12152">
      <c r="A12152" s="1" t="s">
        <v>11869</v>
      </c>
      <c r="B12152" s="2" t="str">
        <f>IFERROR(__xludf.DUMMYFUNCTION("GOOGLETRANSLATE(A12152,""en"",""hi"")"),"चिड़ियाघर में ऊंट की सवारी करने वाले बच्चों की एक पुरानी तस्वीर")</f>
        <v>चिड़ियाघर में ऊंट की सवारी करने वाले बच्चों की एक पुरानी तस्वीर</v>
      </c>
    </row>
    <row r="12153">
      <c r="A12153" s="1" t="s">
        <v>11870</v>
      </c>
      <c r="B12153" s="2" t="str">
        <f>IFERROR(__xludf.DUMMYFUNCTION("GOOGLETRANSLATE(A12153,""en"",""hi"")"),"एक युवा व्यापारी को सिक्कों के ढेर के साथ नीली पृष्ठभूमि पर हाथों में तराजू पकड़े हुए हैं।")</f>
        <v>एक युवा व्यापारी को सिक्कों के ढेर के साथ नीली पृष्ठभूमि पर हाथों में तराजू पकड़े हुए हैं।</v>
      </c>
    </row>
    <row r="12154">
      <c r="A12154" s="1" t="s">
        <v>11871</v>
      </c>
      <c r="B12154" s="2" t="str">
        <f>IFERROR(__xludf.DUMMYFUNCTION("GOOGLETRANSLATE(A12154,""en"",""hi"")"),"लंबे हथियारों और हाथों का कार्टून चित्रण वास्तव में एक लंबा उच्च पांच दे रहा है")</f>
        <v>लंबे हथियारों और हाथों का कार्टून चित्रण वास्तव में एक लंबा उच्च पांच दे रहा है</v>
      </c>
    </row>
    <row r="12155">
      <c r="A12155" s="1" t="s">
        <v>11872</v>
      </c>
      <c r="B12155" s="2" t="str">
        <f>IFERROR(__xludf.DUMMYFUNCTION("GOOGLETRANSLATE(A12155,""en"",""hi"")"),"मेरी आत्मा आकाश में है।")</f>
        <v>मेरी आत्मा आकाश में है।</v>
      </c>
    </row>
    <row r="12156">
      <c r="A12156" s="1" t="s">
        <v>11873</v>
      </c>
      <c r="B12156" s="2" t="str">
        <f>IFERROR(__xludf.DUMMYFUNCTION("GOOGLETRANSLATE(A12156,""en"",""hi"")"),"एक उचित रूप से छंटाई और छंटनी वाले पेड़ की छवि")</f>
        <v>एक उचित रूप से छंटाई और छंटनी वाले पेड़ की छवि</v>
      </c>
    </row>
    <row r="12157">
      <c r="A12157" s="1" t="s">
        <v>11874</v>
      </c>
      <c r="B12157" s="2" t="str">
        <f>IFERROR(__xludf.DUMMYFUNCTION("GOOGLETRANSLATE(A12157,""en"",""hi"")"),"मुझे एक बैकपैक चाहिए ... कितने लोग सिर्फ पूछेंगे, पृथ्वी पर आपके बैकपैक पर क्या है?")</f>
        <v>मुझे एक बैकपैक चाहिए ... कितने लोग सिर्फ पूछेंगे, पृथ्वी पर आपके बैकपैक पर क्या है?</v>
      </c>
    </row>
    <row r="12158">
      <c r="A12158" s="1" t="s">
        <v>11875</v>
      </c>
      <c r="B12158" s="2" t="str">
        <f>IFERROR(__xludf.DUMMYFUNCTION("GOOGLETRANSLATE(A12158,""en"",""hi"")"),"एक सफेद पृष्ठभूमि पर एक सारस और बच्चे के लड़के का चित्रण।")</f>
        <v>एक सफेद पृष्ठभूमि पर एक सारस और बच्चे के लड़के का चित्रण।</v>
      </c>
    </row>
    <row r="12159">
      <c r="A12159" s="1" t="s">
        <v>11876</v>
      </c>
      <c r="B12159" s="2" t="str">
        <f>IFERROR(__xludf.DUMMYFUNCTION("GOOGLETRANSLATE(A12159,""en"",""hi"")"),"उष्णकटिबंधीय जंगल में बारिश तूफान")</f>
        <v>उष्णकटिबंधीय जंगल में बारिश तूफान</v>
      </c>
    </row>
    <row r="12160">
      <c r="A12160" s="1" t="s">
        <v>11877</v>
      </c>
      <c r="B12160" s="2" t="str">
        <f>IFERROR(__xludf.DUMMYFUNCTION("GOOGLETRANSLATE(A12160,""en"",""hi"")"),"ऊँची एड़ी के जूते में कार को बर्फ से बाहर धकेलने में मदद की ज़रूरत है")</f>
        <v>ऊँची एड़ी के जूते में कार को बर्फ से बाहर धकेलने में मदद की ज़रूरत है</v>
      </c>
    </row>
    <row r="12161">
      <c r="A12161" s="1" t="s">
        <v>11878</v>
      </c>
      <c r="B12161" s="2" t="str">
        <f>IFERROR(__xludf.DUMMYFUNCTION("GOOGLETRANSLATE(A12161,""en"",""hi"")"),"एक पृष्ठभूमि के लिए मैच अमूर्त निर्बाध पैटर्न")</f>
        <v>एक पृष्ठभूमि के लिए मैच अमूर्त निर्बाध पैटर्न</v>
      </c>
    </row>
    <row r="12162">
      <c r="A12162" s="1" t="s">
        <v>11879</v>
      </c>
      <c r="B12162" s="2" t="str">
        <f>IFERROR(__xludf.DUMMYFUNCTION("GOOGLETRANSLATE(A12162,""en"",""hi"")"),"व्यक्ति पुरस्कार के दौरान मंच पर प्रदर्शन करता है")</f>
        <v>व्यक्ति पुरस्कार के दौरान मंच पर प्रदर्शन करता है</v>
      </c>
    </row>
    <row r="12163">
      <c r="A12163" s="1" t="s">
        <v>11880</v>
      </c>
      <c r="B12163" s="2" t="str">
        <f>IFERROR(__xludf.DUMMYFUNCTION("GOOGLETRANSLATE(A12163,""en"",""hi"")"),"जैविक प्रजाति क्षेत्र में एक महत्वपूर्ण जानवर है।")</f>
        <v>जैविक प्रजाति क्षेत्र में एक महत्वपूर्ण जानवर है।</v>
      </c>
    </row>
    <row r="12164">
      <c r="A12164" s="1" t="s">
        <v>11881</v>
      </c>
      <c r="B12164" s="2" t="str">
        <f>IFERROR(__xludf.DUMMYFUNCTION("GOOGLETRANSLATE(A12164,""en"",""hi"")"),"शरद ऋतु में घर और उद्यान।")</f>
        <v>शरद ऋतु में घर और उद्यान।</v>
      </c>
    </row>
    <row r="12165">
      <c r="A12165" s="1" t="s">
        <v>11882</v>
      </c>
      <c r="B12165" s="2" t="str">
        <f>IFERROR(__xludf.DUMMYFUNCTION("GOOGLETRANSLATE(A12165,""en"",""hi"")"),"सॉकर प्लेयर अंतरराष्ट्रीय अनुकूल मैच के दौरान गेंद के लिए प्रतिस्पर्धा करता है।")</f>
        <v>सॉकर प्लेयर अंतरराष्ट्रीय अनुकूल मैच के दौरान गेंद के लिए प्रतिस्पर्धा करता है।</v>
      </c>
    </row>
    <row r="12166">
      <c r="A12166" s="1" t="s">
        <v>11883</v>
      </c>
      <c r="B12166" s="2" t="str">
        <f>IFERROR(__xludf.DUMMYFUNCTION("GOOGLETRANSLATE(A12166,""en"",""hi"")"),"एक क्रॉस के आकार में राष्ट्रीय आभूषण।")</f>
        <v>एक क्रॉस के आकार में राष्ट्रीय आभूषण।</v>
      </c>
    </row>
    <row r="12167">
      <c r="A12167" s="1" t="s">
        <v>11884</v>
      </c>
      <c r="B12167" s="2" t="str">
        <f>IFERROR(__xludf.DUMMYFUNCTION("GOOGLETRANSLATE(A12167,""en"",""hi"")"),"इन अपार्टमेंटों को प्यार करना जो व्यक्तिगत रूप से प्रत्येक के रंग से विभाजित होते हैं।")</f>
        <v>इन अपार्टमेंटों को प्यार करना जो व्यक्तिगत रूप से प्रत्येक के रंग से विभाजित होते हैं।</v>
      </c>
    </row>
    <row r="12168">
      <c r="A12168" s="1" t="s">
        <v>11885</v>
      </c>
      <c r="B12168" s="2" t="str">
        <f>IFERROR(__xludf.DUMMYFUNCTION("GOOGLETRANSLATE(A12168,""en"",""hi"")"),"सेट पर देखा गया व्यक्ति।")</f>
        <v>सेट पर देखा गया व्यक्ति।</v>
      </c>
    </row>
    <row r="12169">
      <c r="A12169" s="1" t="s">
        <v>11886</v>
      </c>
      <c r="B12169" s="2" t="str">
        <f>IFERROR(__xludf.DUMMYFUNCTION("GOOGLETRANSLATE(A12169,""en"",""hi"")"),"बहुत सारे अंतर्निहित भंडारण, प्राकृतिक प्रकाश, और खुली जगह के साथ एक सरल, जटिल बंक कमरा")</f>
        <v>बहुत सारे अंतर्निहित भंडारण, प्राकृतिक प्रकाश, और खुली जगह के साथ एक सरल, जटिल बंक कमरा</v>
      </c>
    </row>
    <row r="12170">
      <c r="A12170" s="1" t="s">
        <v>11887</v>
      </c>
      <c r="B12170" s="2" t="str">
        <f>IFERROR(__xludf.DUMMYFUNCTION("GOOGLETRANSLATE(A12170,""en"",""hi"")"),"एक साइकिल चालक सड़क को एक और बर्फ के तूफान के रूप में पार करता है, अभी भी शहर पर अधिक बर्फ गिर गया")</f>
        <v>एक साइकिल चालक सड़क को एक और बर्फ के तूफान के रूप में पार करता है, अभी भी शहर पर अधिक बर्फ गिर गया</v>
      </c>
    </row>
    <row r="12171">
      <c r="A12171" s="1" t="s">
        <v>11888</v>
      </c>
      <c r="B12171" s="2" t="str">
        <f>IFERROR(__xludf.DUMMYFUNCTION("GOOGLETRANSLATE(A12171,""en"",""hi"")"),"हार्ड रॉक कलाकार बैंड के दौरे के दौरान मंच पर प्रदर्शन करता है")</f>
        <v>हार्ड रॉक कलाकार बैंड के दौरे के दौरान मंच पर प्रदर्शन करता है</v>
      </c>
    </row>
    <row r="12172">
      <c r="A12172" s="1" t="s">
        <v>11889</v>
      </c>
      <c r="B12172" s="2" t="str">
        <f>IFERROR(__xludf.DUMMYFUNCTION("GOOGLETRANSLATE(A12172,""en"",""hi"")"),"यह छवि पिछले साल की गई थी।")</f>
        <v>यह छवि पिछले साल की गई थी।</v>
      </c>
    </row>
    <row r="12173">
      <c r="A12173" s="1" t="s">
        <v>11890</v>
      </c>
      <c r="B12173" s="2" t="str">
        <f>IFERROR(__xludf.DUMMYFUNCTION("GOOGLETRANSLATE(A12173,""en"",""hi"")"),"खिलाड़ी व्यक्ति को जीतने का जश्न मनाते हैं")</f>
        <v>खिलाड़ी व्यक्ति को जीतने का जश्न मनाते हैं</v>
      </c>
    </row>
    <row r="12174">
      <c r="A12174" s="1" t="s">
        <v>11891</v>
      </c>
      <c r="B12174" s="2" t="str">
        <f>IFERROR(__xludf.DUMMYFUNCTION("GOOGLETRANSLATE(A12174,""en"",""hi"")"),"एक टैकल के बाद एक दूसरे के लिए फुटबॉलर और फुटबॉल खिलाड़ी स्क्वायर")</f>
        <v>एक टैकल के बाद एक दूसरे के लिए फुटबॉलर और फुटबॉल खिलाड़ी स्क्वायर</v>
      </c>
    </row>
    <row r="12175">
      <c r="A12175" s="1" t="s">
        <v>11892</v>
      </c>
      <c r="B12175" s="2" t="str">
        <f>IFERROR(__xludf.DUMMYFUNCTION("GOOGLETRANSLATE(A12175,""en"",""hi"")"),"एक रेस्तरां में ब्रेक होने वाली व्यावसायिक महिला")</f>
        <v>एक रेस्तरां में ब्रेक होने वाली व्यावसायिक महिला</v>
      </c>
    </row>
    <row r="12176">
      <c r="A12176" s="1" t="s">
        <v>11893</v>
      </c>
      <c r="B12176" s="2" t="str">
        <f>IFERROR(__xludf.DUMMYFUNCTION("GOOGLETRANSLATE(A12176,""en"",""hi"")"),"ग्रैंड मस्जिद में स्थानीय कपड़ों में पर्यटक।")</f>
        <v>ग्रैंड मस्जिद में स्थानीय कपड़ों में पर्यटक।</v>
      </c>
    </row>
    <row r="12177">
      <c r="A12177" s="1" t="s">
        <v>11894</v>
      </c>
      <c r="B12177" s="2" t="str">
        <f>IFERROR(__xludf.DUMMYFUNCTION("GOOGLETRANSLATE(A12177,""en"",""hi"")"),"दुनिया भर में, सभी महाद्वीपों पर खेल टीम")</f>
        <v>दुनिया भर में, सभी महाद्वीपों पर खेल टीम</v>
      </c>
    </row>
    <row r="12178">
      <c r="A12178" s="1" t="s">
        <v>11895</v>
      </c>
      <c r="B12178" s="2" t="str">
        <f>IFERROR(__xludf.DUMMYFUNCTION("GOOGLETRANSLATE(A12178,""en"",""hi"")"),"नीचे की ओर अनुभाग से समुद्र के दृश्य।")</f>
        <v>नीचे की ओर अनुभाग से समुद्र के दृश्य।</v>
      </c>
    </row>
    <row r="12179">
      <c r="A12179" s="1" t="s">
        <v>11896</v>
      </c>
      <c r="B12179" s="2" t="str">
        <f>IFERROR(__xludf.DUMMYFUNCTION("GOOGLETRANSLATE(A12179,""en"",""hi"")"),"मैं छाया का आधा बीमार हूं")</f>
        <v>मैं छाया का आधा बीमार हूं</v>
      </c>
    </row>
    <row r="12180">
      <c r="A12180" s="1" t="s">
        <v>11897</v>
      </c>
      <c r="B12180" s="2" t="str">
        <f>IFERROR(__xludf.DUMMYFUNCTION("GOOGLETRANSLATE(A12180,""en"",""hi"")"),"एक पेड़ के खिलाफ झुकाव के दौरान अभिनेता एक टैंक टॉप और जींस पहनता है।")</f>
        <v>एक पेड़ के खिलाफ झुकाव के दौरान अभिनेता एक टैंक टॉप और जींस पहनता है।</v>
      </c>
    </row>
    <row r="12181">
      <c r="A12181" s="1" t="s">
        <v>11898</v>
      </c>
      <c r="B12181" s="2" t="str">
        <f>IFERROR(__xludf.DUMMYFUNCTION("GOOGLETRANSLATE(A12181,""en"",""hi"")"),"अपने कार्यालय में ओलंपिक एथलीट।")</f>
        <v>अपने कार्यालय में ओलंपिक एथलीट।</v>
      </c>
    </row>
    <row r="12182">
      <c r="A12182" s="1" t="s">
        <v>11899</v>
      </c>
      <c r="B12182" s="2" t="str">
        <f>IFERROR(__xludf.DUMMYFUNCTION("GOOGLETRANSLATE(A12182,""en"",""hi"")"),"शुक्रवार के पहले दौर के प्लेऑफ गेम के दौरान व्यक्ति, बाएं, और व्यक्ति एक ढीली गेंद के कब्जे के लिए लड़ता है।")</f>
        <v>शुक्रवार के पहले दौर के प्लेऑफ गेम के दौरान व्यक्ति, बाएं, और व्यक्ति एक ढीली गेंद के कब्जे के लिए लड़ता है।</v>
      </c>
    </row>
    <row r="12183">
      <c r="A12183" s="1" t="s">
        <v>11900</v>
      </c>
      <c r="B12183" s="2" t="str">
        <f>IFERROR(__xludf.DUMMYFUNCTION("GOOGLETRANSLATE(A12183,""en"",""hi"")"),"एक कांटेदार तार पर कुछ सूखे पौधे")</f>
        <v>एक कांटेदार तार पर कुछ सूखे पौधे</v>
      </c>
    </row>
    <row r="12184">
      <c r="A12184" s="1" t="s">
        <v>11901</v>
      </c>
      <c r="B12184" s="2" t="str">
        <f>IFERROR(__xludf.DUMMYFUNCTION("GOOGLETRANSLATE(A12184,""en"",""hi"")"),"उसके घर के बैठे कमरे में व्यक्ति।")</f>
        <v>उसके घर के बैठे कमरे में व्यक्ति।</v>
      </c>
    </row>
    <row r="12185">
      <c r="A12185" s="1" t="s">
        <v>11902</v>
      </c>
      <c r="B12185" s="2" t="str">
        <f>IFERROR(__xludf.DUMMYFUNCTION("GOOGLETRANSLATE(A12185,""en"",""hi"")"),"तब व्यक्ति ने मशहूर बालकनी को अदालत के बाहर हजारों के साथ जीत के पल को साझा करने के लिए लिया")</f>
        <v>तब व्यक्ति ने मशहूर बालकनी को अदालत के बाहर हजारों के साथ जीत के पल को साझा करने के लिए लिया</v>
      </c>
    </row>
    <row r="12186">
      <c r="A12186" s="1" t="s">
        <v>11903</v>
      </c>
      <c r="B12186" s="2" t="str">
        <f>IFERROR(__xludf.DUMMYFUNCTION("GOOGLETRANSLATE(A12186,""en"",""hi"")"),"एक गर्म दिन पर खेत पर पैनिंग")</f>
        <v>एक गर्म दिन पर खेत पर पैनिंग</v>
      </c>
    </row>
    <row r="12187">
      <c r="A12187" s="1" t="s">
        <v>11904</v>
      </c>
      <c r="B12187" s="2" t="str">
        <f>IFERROR(__xludf.DUMMYFUNCTION("GOOGLETRANSLATE(A12187,""en"",""hi"")"),"पोशाक में आदमी दूरबीन, स्पाइग्लास विंटेज पुराने उत्कीर्ण या हाथ खींचा चित्रण के माध्यम से देख रहा है।")</f>
        <v>पोशाक में आदमी दूरबीन, स्पाइग्लास विंटेज पुराने उत्कीर्ण या हाथ खींचा चित्रण के माध्यम से देख रहा है।</v>
      </c>
    </row>
    <row r="12188">
      <c r="A12188" s="1" t="s">
        <v>11905</v>
      </c>
      <c r="B12188" s="2" t="str">
        <f>IFERROR(__xludf.DUMMYFUNCTION("GOOGLETRANSLATE(A12188,""en"",""hi"")"),"पूर्वोत्तर अंत में एक शहर")</f>
        <v>पूर्वोत्तर अंत में एक शहर</v>
      </c>
    </row>
    <row r="12189">
      <c r="A12189" s="1" t="s">
        <v>11906</v>
      </c>
      <c r="B12189" s="2" t="str">
        <f>IFERROR(__xludf.DUMMYFUNCTION("GOOGLETRANSLATE(A12189,""en"",""hi"")"),"एक धीमी गति तरंग झंडा के साथ एचडी 1080 पी क्लिप।")</f>
        <v>एक धीमी गति तरंग झंडा के साथ एचडी 1080 पी क्लिप।</v>
      </c>
    </row>
    <row r="12190">
      <c r="A12190" s="1" t="s">
        <v>11907</v>
      </c>
      <c r="B12190" s="2" t="str">
        <f>IFERROR(__xludf.DUMMYFUNCTION("GOOGLETRANSLATE(A12190,""en"",""hi"")"),"कोच जैकेट और वसंत संग्रह से व्यक्ति")</f>
        <v>कोच जैकेट और वसंत संग्रह से व्यक्ति</v>
      </c>
    </row>
    <row r="12191">
      <c r="A12191" s="1" t="s">
        <v>11908</v>
      </c>
      <c r="B12191" s="2" t="str">
        <f>IFERROR(__xludf.DUMMYFUNCTION("GOOGLETRANSLATE(A12191,""en"",""hi"")"),"मैं करता हूं, पिताजी: समारोह को पिताजी द्वारा दाद दिया गया था")</f>
        <v>मैं करता हूं, पिताजी: समारोह को पिताजी द्वारा दाद दिया गया था</v>
      </c>
    </row>
    <row r="12192">
      <c r="A12192" s="1" t="s">
        <v>11909</v>
      </c>
      <c r="B12192" s="2" t="str">
        <f>IFERROR(__xludf.DUMMYFUNCTION("GOOGLETRANSLATE(A12192,""en"",""hi"")"),"ट्रैक से पश्चिम देख रहे हैं")</f>
        <v>ट्रैक से पश्चिम देख रहे हैं</v>
      </c>
    </row>
    <row r="12193">
      <c r="A12193" s="1" t="s">
        <v>11910</v>
      </c>
      <c r="B12193" s="2" t="str">
        <f>IFERROR(__xludf.DUMMYFUNCTION("GOOGLETRANSLATE(A12193,""en"",""hi"")"),"एक काले रंग की पृष्ठभूमि फोटो पर सुंदर लाल, गहरा नीला, गुलाबी सार सितारा")</f>
        <v>एक काले रंग की पृष्ठभूमि फोटो पर सुंदर लाल, गहरा नीला, गुलाबी सार सितारा</v>
      </c>
    </row>
    <row r="12194">
      <c r="A12194" s="1" t="s">
        <v>10402</v>
      </c>
      <c r="B12194" s="2" t="str">
        <f>IFERROR(__xludf.DUMMYFUNCTION("GOOGLETRANSLATE(A12194,""en"",""hi"")"),"देश का नक्शा")</f>
        <v>देश का नक्शा</v>
      </c>
    </row>
    <row r="12195">
      <c r="A12195" s="1" t="s">
        <v>11911</v>
      </c>
      <c r="B12195" s="2" t="str">
        <f>IFERROR(__xludf.DUMMYFUNCTION("GOOGLETRANSLATE(A12195,""en"",""hi"")"),"किशोर बाल्ड ईगल्स की एक जोड़ी।")</f>
        <v>किशोर बाल्ड ईगल्स की एक जोड़ी।</v>
      </c>
    </row>
    <row r="12196">
      <c r="A12196" s="1" t="s">
        <v>11912</v>
      </c>
      <c r="B12196" s="2" t="str">
        <f>IFERROR(__xludf.DUMMYFUNCTION("GOOGLETRANSLATE(A12196,""en"",""hi"")"),"केक - एक सफेद रंग में प्यारा होगा?")</f>
        <v>केक - एक सफेद रंग में प्यारा होगा?</v>
      </c>
    </row>
    <row r="12197">
      <c r="A12197" s="1" t="s">
        <v>11913</v>
      </c>
      <c r="B12197" s="2" t="str">
        <f>IFERROR(__xludf.DUMMYFUNCTION("GOOGLETRANSLATE(A12197,""en"",""hi"")"),"निकट भविष्य की कारें")</f>
        <v>निकट भविष्य की कारें</v>
      </c>
    </row>
    <row r="12198">
      <c r="A12198" s="1" t="s">
        <v>11914</v>
      </c>
      <c r="B12198" s="2" t="str">
        <f>IFERROR(__xludf.DUMMYFUNCTION("GOOGLETRANSLATE(A12198,""en"",""hi"")"),"घायल फुटबॉल खिलाड़ी जमीन पर झूठ बोलते हैं")</f>
        <v>घायल फुटबॉल खिलाड़ी जमीन पर झूठ बोलते हैं</v>
      </c>
    </row>
    <row r="12199">
      <c r="A12199" s="1" t="s">
        <v>11915</v>
      </c>
      <c r="B12199" s="2" t="str">
        <f>IFERROR(__xludf.DUMMYFUNCTION("GOOGLETRANSLATE(A12199,""en"",""hi"")"),"फुटबॉल खिलाड़ी, हेड कोच मैच के दौरान अलगाव के निर्देशों को चिल्लाता है।")</f>
        <v>फुटबॉल खिलाड़ी, हेड कोच मैच के दौरान अलगाव के निर्देशों को चिल्लाता है।</v>
      </c>
    </row>
    <row r="12200">
      <c r="A12200" s="1" t="s">
        <v>11916</v>
      </c>
      <c r="B12200" s="2" t="str">
        <f>IFERROR(__xludf.DUMMYFUNCTION("GOOGLETRANSLATE(A12200,""en"",""hi"")"),"एक सफेद पृष्ठभूमि पर अलग-अलग बिरादरी प्रतीक।")</f>
        <v>एक सफेद पृष्ठभूमि पर अलग-अलग बिरादरी प्रतीक।</v>
      </c>
    </row>
    <row r="12201">
      <c r="A12201" s="1" t="s">
        <v>11917</v>
      </c>
      <c r="B12201" s="2" t="str">
        <f>IFERROR(__xludf.DUMMYFUNCTION("GOOGLETRANSLATE(A12201,""en"",""hi"")"),"एक बुराई, छोटे गोब्लिन चरित्र का डिजिटल पेंटिंग चित्रण")</f>
        <v>एक बुराई, छोटे गोब्लिन चरित्र का डिजिटल पेंटिंग चित्रण</v>
      </c>
    </row>
    <row r="12202">
      <c r="A12202" s="1" t="s">
        <v>11918</v>
      </c>
      <c r="B12202" s="2" t="str">
        <f>IFERROR(__xludf.DUMMYFUNCTION("GOOGLETRANSLATE(A12202,""en"",""hi"")"),"एक सुखदायक रंग पैलेट के साथ बेडरूम डिजाइन")</f>
        <v>एक सुखदायक रंग पैलेट के साथ बेडरूम डिजाइन</v>
      </c>
    </row>
    <row r="12203">
      <c r="A12203" s="1" t="s">
        <v>11919</v>
      </c>
      <c r="B12203" s="2" t="str">
        <f>IFERROR(__xludf.DUMMYFUNCTION("GOOGLETRANSLATE(A12203,""en"",""hi"")"),"भूमध्यसागरीय सड़क का विवरण")</f>
        <v>भूमध्यसागरीय सड़क का विवरण</v>
      </c>
    </row>
    <row r="12204">
      <c r="A12204" s="1" t="s">
        <v>4425</v>
      </c>
      <c r="B12204" s="2" t="str">
        <f>IFERROR(__xludf.DUMMYFUNCTION("GOOGLETRANSLATE(A12204,""en"",""hi"")"),"छवि में हो सकता है: व्यक्ति, एक संगीत वाद्ययंत्र बजाना, मंच और इनडोर पर")</f>
        <v>छवि में हो सकता है: व्यक्ति, एक संगीत वाद्ययंत्र बजाना, मंच और इनडोर पर</v>
      </c>
    </row>
    <row r="12205">
      <c r="A12205" s="1" t="s">
        <v>11920</v>
      </c>
      <c r="B12205" s="2" t="str">
        <f>IFERROR(__xludf.DUMMYFUNCTION("GOOGLETRANSLATE(A12205,""en"",""hi"")"),"वाइब्रेंट मक्का क्षेत्र हवा और नीले आकाश में उड़ रहा है")</f>
        <v>वाइब्रेंट मक्का क्षेत्र हवा और नीले आकाश में उड़ रहा है</v>
      </c>
    </row>
    <row r="12206">
      <c r="A12206" s="1" t="s">
        <v>11921</v>
      </c>
      <c r="B12206" s="2" t="str">
        <f>IFERROR(__xludf.DUMMYFUNCTION("GOOGLETRANSLATE(A12206,""en"",""hi"")"),"मोड़ का शानदार एरियल व्यू।")</f>
        <v>मोड़ का शानदार एरियल व्यू।</v>
      </c>
    </row>
    <row r="12207">
      <c r="A12207" s="1" t="s">
        <v>11922</v>
      </c>
      <c r="B12207" s="2" t="str">
        <f>IFERROR(__xludf.DUMMYFUNCTION("GOOGLETRANSLATE(A12207,""en"",""hi"")"),"ब्रांड ... मैं इसे अपने बर्न के किनारे चित्रित करना चाहता हूं।")</f>
        <v>ब्रांड ... मैं इसे अपने बर्न के किनारे चित्रित करना चाहता हूं।</v>
      </c>
    </row>
    <row r="12208">
      <c r="A12208" s="1" t="s">
        <v>11923</v>
      </c>
      <c r="B12208" s="2" t="str">
        <f>IFERROR(__xludf.DUMMYFUNCTION("GOOGLETRANSLATE(A12208,""en"",""hi"")"),"कम - कुंजी एक पारेड - बैक स्टाइल के लिए चुना गया एक साधारण वेस्ट टॉप और जीन्स")</f>
        <v>कम - कुंजी एक पारेड - बैक स्टाइल के लिए चुना गया एक साधारण वेस्ट टॉप और जीन्स</v>
      </c>
    </row>
    <row r="12209">
      <c r="A12209" s="1" t="s">
        <v>11924</v>
      </c>
      <c r="B12209" s="2" t="str">
        <f>IFERROR(__xludf.DUMMYFUNCTION("GOOGLETRANSLATE(A12209,""en"",""hi"")"),"फोटो पर अन्य जीवन")</f>
        <v>फोटो पर अन्य जीवन</v>
      </c>
    </row>
    <row r="12210">
      <c r="A12210" s="1" t="s">
        <v>11925</v>
      </c>
      <c r="B12210" s="2" t="str">
        <f>IFERROR(__xludf.DUMMYFUNCTION("GOOGLETRANSLATE(A12210,""en"",""hi"")"),"पुरुष वैज्ञानिकों ने एक महिला वैज्ञानिक को आकर्षित किया")</f>
        <v>पुरुष वैज्ञानिकों ने एक महिला वैज्ञानिक को आकर्षित किया</v>
      </c>
    </row>
    <row r="12211">
      <c r="A12211" s="1" t="s">
        <v>11926</v>
      </c>
      <c r="B12211" s="2" t="str">
        <f>IFERROR(__xludf.DUMMYFUNCTION("GOOGLETRANSLATE(A12211,""en"",""hi"")"),"इस साइट को भौगोलिक फीचर श्रेणी कहा जाता है")</f>
        <v>इस साइट को भौगोलिक फीचर श्रेणी कहा जाता है</v>
      </c>
    </row>
    <row r="12212">
      <c r="A12212" s="1" t="s">
        <v>11927</v>
      </c>
      <c r="B12212" s="2" t="str">
        <f>IFERROR(__xludf.DUMMYFUNCTION("GOOGLETRANSLATE(A12212,""en"",""hi"")"),"विभिन्न प्रकार के शराब से भरे चश्मा")</f>
        <v>विभिन्न प्रकार के शराब से भरे चश्मा</v>
      </c>
    </row>
    <row r="12213">
      <c r="A12213" s="1" t="s">
        <v>11928</v>
      </c>
      <c r="B12213" s="2" t="str">
        <f>IFERROR(__xludf.DUMMYFUNCTION("GOOGLETRANSLATE(A12213,""en"",""hi"")"),"इस तरह के एक बहुत कम, कुत्ते की तरह कृंतक हमें नियंत्रित कर सकते हैं?")</f>
        <v>इस तरह के एक बहुत कम, कुत्ते की तरह कृंतक हमें नियंत्रित कर सकते हैं?</v>
      </c>
    </row>
    <row r="12214">
      <c r="A12214" s="1" t="s">
        <v>11929</v>
      </c>
      <c r="B12214" s="2" t="str">
        <f>IFERROR(__xludf.DUMMYFUNCTION("GOOGLETRANSLATE(A12214,""en"",""hi"")"),"समुद्र तट से जंगल में डेक पर शिविर")</f>
        <v>समुद्र तट से जंगल में डेक पर शिविर</v>
      </c>
    </row>
    <row r="12215">
      <c r="A12215" s="1" t="s">
        <v>11930</v>
      </c>
      <c r="B12215" s="2" t="str">
        <f>IFERROR(__xludf.DUMMYFUNCTION("GOOGLETRANSLATE(A12215,""en"",""hi"")"),"एक कस्टम कोट पहने हुए शो के बाहर अभिनेता को देखा जाता है")</f>
        <v>एक कस्टम कोट पहने हुए शो के बाहर अभिनेता को देखा जाता है</v>
      </c>
    </row>
    <row r="12216">
      <c r="A12216" s="1" t="s">
        <v>11931</v>
      </c>
      <c r="B12216" s="2" t="str">
        <f>IFERROR(__xludf.DUMMYFUNCTION("GOOGLETRANSLATE(A12216,""en"",""hi"")"),"एक मछली बाजार में बिक्री के लिए ताजा पकड़ा मछली")</f>
        <v>एक मछली बाजार में बिक्री के लिए ताजा पकड़ा मछली</v>
      </c>
    </row>
    <row r="12217">
      <c r="A12217" s="1" t="s">
        <v>11932</v>
      </c>
      <c r="B12217" s="2" t="str">
        <f>IFERROR(__xludf.DUMMYFUNCTION("GOOGLETRANSLATE(A12217,""en"",""hi"")"),"परिवार के कमरे में ग्लास दरवाजा और स्काइलाईट स्लाइडिंग")</f>
        <v>परिवार के कमरे में ग्लास दरवाजा और स्काइलाईट स्लाइडिंग</v>
      </c>
    </row>
    <row r="12218">
      <c r="A12218" s="1" t="s">
        <v>11933</v>
      </c>
      <c r="B12218" s="2" t="str">
        <f>IFERROR(__xludf.DUMMYFUNCTION("GOOGLETRANSLATE(A12218,""en"",""hi"")"),"पुल हम नदी में कूद गए")</f>
        <v>पुल हम नदी में कूद गए</v>
      </c>
    </row>
    <row r="12219">
      <c r="A12219" s="1" t="s">
        <v>11934</v>
      </c>
      <c r="B12219" s="2" t="str">
        <f>IFERROR(__xludf.DUMMYFUNCTION("GOOGLETRANSLATE(A12219,""en"",""hi"")"),"छात्रों को उन पुस्तकों को उजागर करने के लिए अच्छा विचार है जिनकी फिल्में हैं!")</f>
        <v>छात्रों को उन पुस्तकों को उजागर करने के लिए अच्छा विचार है जिनकी फिल्में हैं!</v>
      </c>
    </row>
    <row r="12220">
      <c r="A12220" s="1" t="s">
        <v>11935</v>
      </c>
      <c r="B12220" s="2" t="str">
        <f>IFERROR(__xludf.DUMMYFUNCTION("GOOGLETRANSLATE(A12220,""en"",""hi"")"),"बड़े आदमी के लिए जन्मदिन का केक")</f>
        <v>बड़े आदमी के लिए जन्मदिन का केक</v>
      </c>
    </row>
    <row r="12221">
      <c r="A12221" s="1" t="s">
        <v>11936</v>
      </c>
      <c r="B12221" s="2" t="str">
        <f>IFERROR(__xludf.DUMMYFUNCTION("GOOGLETRANSLATE(A12221,""en"",""hi"")"),"बग एक उभरते फूल पर चढ़ाई")</f>
        <v>बग एक उभरते फूल पर चढ़ाई</v>
      </c>
    </row>
    <row r="12222">
      <c r="A12222" s="1" t="s">
        <v>11937</v>
      </c>
      <c r="B12222" s="2" t="str">
        <f>IFERROR(__xludf.DUMMYFUNCTION("GOOGLETRANSLATE(A12222,""en"",""hi"")"),"लॉक को रियर व्हील के माध्यम से भी चलाया जा सकता है")</f>
        <v>लॉक को रियर व्हील के माध्यम से भी चलाया जा सकता है</v>
      </c>
    </row>
    <row r="12223">
      <c r="A12223" s="1" t="s">
        <v>11938</v>
      </c>
      <c r="B12223" s="2" t="str">
        <f>IFERROR(__xludf.DUMMYFUNCTION("GOOGLETRANSLATE(A12223,""en"",""hi"")"),"अंतरिक्ष में लेखक के आधुनिक कला सार चित्र।")</f>
        <v>अंतरिक्ष में लेखक के आधुनिक कला सार चित्र।</v>
      </c>
    </row>
    <row r="12224">
      <c r="A12224" s="1" t="s">
        <v>11939</v>
      </c>
      <c r="B12224" s="2" t="str">
        <f>IFERROR(__xludf.DUMMYFUNCTION("GOOGLETRANSLATE(A12224,""en"",""hi"")"),"अभिनेता आयोजित सीजन के प्रीमियर में भाग लेता है।")</f>
        <v>अभिनेता आयोजित सीजन के प्रीमियर में भाग लेता है।</v>
      </c>
    </row>
    <row r="12225">
      <c r="A12225" s="1" t="s">
        <v>11940</v>
      </c>
      <c r="B12225" s="2" t="str">
        <f>IFERROR(__xludf.DUMMYFUNCTION("GOOGLETRANSLATE(A12225,""en"",""hi"")"),"सूर्योदय में हरे रंग के क्षेत्र पर पेड़")</f>
        <v>सूर्योदय में हरे रंग के क्षेत्र पर पेड़</v>
      </c>
    </row>
    <row r="12226">
      <c r="A12226" s="1" t="s">
        <v>11941</v>
      </c>
      <c r="B12226" s="2" t="str">
        <f>IFERROR(__xludf.DUMMYFUNCTION("GOOGLETRANSLATE(A12226,""en"",""hi"")"),"डरावनी आंखों और उसके हाथ में चाकू के साथ खतरनाक दिखने वाली महिला")</f>
        <v>डरावनी आंखों और उसके हाथ में चाकू के साथ खतरनाक दिखने वाली महिला</v>
      </c>
    </row>
    <row r="12227">
      <c r="A12227" s="1" t="s">
        <v>11942</v>
      </c>
      <c r="B12227" s="2" t="str">
        <f>IFERROR(__xludf.DUMMYFUNCTION("GOOGLETRANSLATE(A12227,""en"",""hi"")"),"प्रोल पर पशु, एक पहाड़ी पर आ रहा है, पृष्ठभूमि के रूप में नीला आकाश")</f>
        <v>प्रोल पर पशु, एक पहाड़ी पर आ रहा है, पृष्ठभूमि के रूप में नीला आकाश</v>
      </c>
    </row>
    <row r="12228">
      <c r="A12228" s="1" t="s">
        <v>11943</v>
      </c>
      <c r="B12228" s="2" t="str">
        <f>IFERROR(__xludf.DUMMYFUNCTION("GOOGLETRANSLATE(A12228,""en"",""hi"")"),"एक स्नातक पार्टी में भोजन के लिए लाइन में।")</f>
        <v>एक स्नातक पार्टी में भोजन के लिए लाइन में।</v>
      </c>
    </row>
    <row r="12229">
      <c r="A12229" s="1" t="s">
        <v>11944</v>
      </c>
      <c r="B12229" s="2" t="str">
        <f>IFERROR(__xludf.DUMMYFUNCTION("GOOGLETRANSLATE(A12229,""en"",""hi"")"),"उसके सिर पर स्कार्फ पहनने वाली एक महिला का काला सिल्हूट और उसकी गर्दन पर रेट्रो शैली इत्र छिड़काव।")</f>
        <v>उसके सिर पर स्कार्फ पहनने वाली एक महिला का काला सिल्हूट और उसकी गर्दन पर रेट्रो शैली इत्र छिड़काव।</v>
      </c>
    </row>
    <row r="12230">
      <c r="A12230" s="1" t="s">
        <v>11945</v>
      </c>
      <c r="B12230" s="2" t="str">
        <f>IFERROR(__xludf.DUMMYFUNCTION("GOOGLETRANSLATE(A12230,""en"",""hi"")"),"चट्टानों के बीच फूल बढ़ रहे हैं।")</f>
        <v>चट्टानों के बीच फूल बढ़ रहे हैं।</v>
      </c>
    </row>
    <row r="12231">
      <c r="A12231" s="1" t="s">
        <v>11946</v>
      </c>
      <c r="B12231" s="2" t="str">
        <f>IFERROR(__xludf.DUMMYFUNCTION("GOOGLETRANSLATE(A12231,""en"",""hi"")"),"एक प्रयोग करने वाले प्रोफेसर का कार्टून चित्रण -")</f>
        <v>एक प्रयोग करने वाले प्रोफेसर का कार्टून चित्रण -</v>
      </c>
    </row>
    <row r="12232">
      <c r="A12232" s="1" t="s">
        <v>11947</v>
      </c>
      <c r="B12232" s="2" t="str">
        <f>IFERROR(__xludf.DUMMYFUNCTION("GOOGLETRANSLATE(A12232,""en"",""hi"")"),"एक ट्रेनर पूल के किनारे तक उसकी डॉल्फिन की सवारी करता है।")</f>
        <v>एक ट्रेनर पूल के किनारे तक उसकी डॉल्फिन की सवारी करता है।</v>
      </c>
    </row>
    <row r="12233">
      <c r="A12233" s="1" t="s">
        <v>11948</v>
      </c>
      <c r="B12233" s="2" t="str">
        <f>IFERROR(__xludf.DUMMYFUNCTION("GOOGLETRANSLATE(A12233,""en"",""hi"")"),"एक कॉलेज फुटबॉल खेल के बाद खिलाड़ी एक प्रार्थना के लिए इकट्ठा होते हैं")</f>
        <v>एक कॉलेज फुटबॉल खेल के बाद खिलाड़ी एक प्रार्थना के लिए इकट्ठा होते हैं</v>
      </c>
    </row>
    <row r="12234">
      <c r="A12234" s="1" t="s">
        <v>11949</v>
      </c>
      <c r="B12234" s="2" t="str">
        <f>IFERROR(__xludf.DUMMYFUNCTION("GOOGLETRANSLATE(A12234,""en"",""hi"")"),"भूरे बालों पर इन बैंगनी हाइलाइट्स को प्यार करें")</f>
        <v>भूरे बालों पर इन बैंगनी हाइलाइट्स को प्यार करें</v>
      </c>
    </row>
    <row r="12235">
      <c r="A12235" s="1" t="s">
        <v>11950</v>
      </c>
      <c r="B12235" s="2" t="str">
        <f>IFERROR(__xludf.DUMMYFUNCTION("GOOGLETRANSLATE(A12235,""en"",""hi"")"),"राउंड मैच के बाद व्यक्ति को निराश किया गया।")</f>
        <v>राउंड मैच के बाद व्यक्ति को निराश किया गया।</v>
      </c>
    </row>
    <row r="12236">
      <c r="A12236" s="1" t="s">
        <v>11951</v>
      </c>
      <c r="B12236" s="2" t="str">
        <f>IFERROR(__xludf.DUMMYFUNCTION("GOOGLETRANSLATE(A12236,""en"",""hi"")"),"भीड़ को एक अच्छे तरीके से थोड़ा चढ़ा मिला।")</f>
        <v>भीड़ को एक अच्छे तरीके से थोड़ा चढ़ा मिला।</v>
      </c>
    </row>
    <row r="12237">
      <c r="A12237" s="1" t="s">
        <v>11952</v>
      </c>
      <c r="B12237" s="2" t="str">
        <f>IFERROR(__xludf.DUMMYFUNCTION("GOOGLETRANSLATE(A12237,""en"",""hi"")"),"समुद्र तट पर एक लड़की के साथ एक किशोर लड़के का पोर्ट्रेट")</f>
        <v>समुद्र तट पर एक लड़की के साथ एक किशोर लड़के का पोर्ट्रेट</v>
      </c>
    </row>
    <row r="12238">
      <c r="A12238" s="1" t="s">
        <v>11953</v>
      </c>
      <c r="B12238" s="2" t="str">
        <f>IFERROR(__xludf.DUMMYFUNCTION("GOOGLETRANSLATE(A12238,""en"",""hi"")"),"बास्केटबॉल खिलाड़ी की जर्सी खेल टीम के खिलाफ एक खेल से पहले सेवानिवृत्त हुई है।")</f>
        <v>बास्केटबॉल खिलाड़ी की जर्सी खेल टीम के खिलाफ एक खेल से पहले सेवानिवृत्त हुई है।</v>
      </c>
    </row>
    <row r="12239">
      <c r="A12239" s="1" t="s">
        <v>11954</v>
      </c>
      <c r="B12239" s="2" t="str">
        <f>IFERROR(__xludf.DUMMYFUNCTION("GOOGLETRANSLATE(A12239,""en"",""hi"")"),"बिस्तर के नीचे एक राक्षस का वेक्टर चित्रण।")</f>
        <v>बिस्तर के नीचे एक राक्षस का वेक्टर चित्रण।</v>
      </c>
    </row>
    <row r="12240">
      <c r="A12240" s="1" t="s">
        <v>11955</v>
      </c>
      <c r="B12240" s="2" t="str">
        <f>IFERROR(__xludf.DUMMYFUNCTION("GOOGLETRANSLATE(A12240,""en"",""hi"")"),"युवाओं ने रविवार को समर्थन में पहली गोद के दौरान रास्ता का नेतृत्व किया।")</f>
        <v>युवाओं ने रविवार को समर्थन में पहली गोद के दौरान रास्ता का नेतृत्व किया।</v>
      </c>
    </row>
    <row r="12241">
      <c r="A12241" s="1" t="s">
        <v>11956</v>
      </c>
      <c r="B12241" s="2" t="str">
        <f>IFERROR(__xludf.DUMMYFUNCTION("GOOGLETRANSLATE(A12241,""en"",""hi"")"),"फ्लैट क्रिसमस चित्रण जो कार्ड, बैनर या यहां तक ​​कि एक पोस्टर के रूप में काम करता है।")</f>
        <v>फ्लैट क्रिसमस चित्रण जो कार्ड, बैनर या यहां तक ​​कि एक पोस्टर के रूप में काम करता है।</v>
      </c>
    </row>
    <row r="12242">
      <c r="A12242" s="1" t="s">
        <v>11957</v>
      </c>
      <c r="B12242" s="2" t="str">
        <f>IFERROR(__xludf.DUMMYFUNCTION("GOOGLETRANSLATE(A12242,""en"",""hi"")"),"एक महिला सड़क के किनारे छोटी मूर्तियों को बेचती है")</f>
        <v>एक महिला सड़क के किनारे छोटी मूर्तियों को बेचती है</v>
      </c>
    </row>
    <row r="12243">
      <c r="A12243" s="1" t="s">
        <v>11958</v>
      </c>
      <c r="B12243" s="2" t="str">
        <f>IFERROR(__xludf.DUMMYFUNCTION("GOOGLETRANSLATE(A12243,""en"",""hi"")"),"एक शहर एक हरा स्थान है")</f>
        <v>एक शहर एक हरा स्थान है</v>
      </c>
    </row>
    <row r="12244">
      <c r="A12244" s="1" t="s">
        <v>11959</v>
      </c>
      <c r="B12244" s="2" t="str">
        <f>IFERROR(__xludf.DUMMYFUNCTION("GOOGLETRANSLATE(A12244,""en"",""hi"")"),"टाइल्स, रोल टॉप बाथ और रेन शॉवर में टहलना")</f>
        <v>टाइल्स, रोल टॉप बाथ और रेन शॉवर में टहलना</v>
      </c>
    </row>
    <row r="12245">
      <c r="A12245" s="1" t="s">
        <v>11960</v>
      </c>
      <c r="B12245" s="2" t="str">
        <f>IFERROR(__xludf.DUMMYFUNCTION("GOOGLETRANSLATE(A12245,""en"",""hi"")"),"दुल्हन: व्यक्ति - फैशन व्यापार में अभिनेता से शादी करता है।")</f>
        <v>दुल्हन: व्यक्ति - फैशन व्यापार में अभिनेता से शादी करता है।</v>
      </c>
    </row>
    <row r="12246">
      <c r="A12246" s="1" t="s">
        <v>11961</v>
      </c>
      <c r="B12246" s="2" t="str">
        <f>IFERROR(__xludf.DUMMYFUNCTION("GOOGLETRANSLATE(A12246,""en"",""hi"")"),"पुराने विकलांग लड़के वॉकर में पैदल चलने वाली सड़क - स्टॉक फोटो #")</f>
        <v>पुराने विकलांग लड़के वॉकर में पैदल चलने वाली सड़क - स्टॉक फोटो #</v>
      </c>
    </row>
    <row r="12247">
      <c r="A12247" s="1" t="s">
        <v>11962</v>
      </c>
      <c r="B12247" s="2" t="str">
        <f>IFERROR(__xludf.DUMMYFUNCTION("GOOGLETRANSLATE(A12247,""en"",""hi"")"),"अभिनेता फिल्म से एक दृश्य में एक कार से बाहर निकलें।")</f>
        <v>अभिनेता फिल्म से एक दृश्य में एक कार से बाहर निकलें।</v>
      </c>
    </row>
    <row r="12248">
      <c r="A12248" s="1" t="s">
        <v>11963</v>
      </c>
      <c r="B12248" s="2" t="str">
        <f>IFERROR(__xludf.DUMMYFUNCTION("GOOGLETRANSLATE(A12248,""en"",""hi"")"),"चमकदार प्रकाश के बीम एक मैंग्रोव वन में पानी के नीचे उतरते हैं।")</f>
        <v>चमकदार प्रकाश के बीम एक मैंग्रोव वन में पानी के नीचे उतरते हैं।</v>
      </c>
    </row>
    <row r="12249">
      <c r="A12249" s="1" t="s">
        <v>11964</v>
      </c>
      <c r="B12249" s="2" t="str">
        <f>IFERROR(__xludf.DUMMYFUNCTION("GOOGLETRANSLATE(A12249,""en"",""hi"")"),"व्यक्ति, केंद्र, और कर्मचारियों को निर्माण के दौरान कंक्रीट डालना")</f>
        <v>व्यक्ति, केंद्र, और कर्मचारियों को निर्माण के दौरान कंक्रीट डालना</v>
      </c>
    </row>
    <row r="12250">
      <c r="A12250" s="1" t="s">
        <v>11965</v>
      </c>
      <c r="B12250" s="2" t="str">
        <f>IFERROR(__xludf.DUMMYFUNCTION("GOOGLETRANSLATE(A12250,""en"",""hi"")"),"एक उच्चारण के रूप में एक शॉवर और पतली काले धारीदार टाइल्स के साथ एक शानदार बाथरूम")</f>
        <v>एक उच्चारण के रूप में एक शॉवर और पतली काले धारीदार टाइल्स के साथ एक शानदार बाथरूम</v>
      </c>
    </row>
    <row r="12251">
      <c r="A12251" s="1" t="s">
        <v>11966</v>
      </c>
      <c r="B12251" s="2" t="str">
        <f>IFERROR(__xludf.DUMMYFUNCTION("GOOGLETRANSLATE(A12251,""en"",""hi"")"),"सैन्य कमांडर एक ड्राइंग का प्रजनन")</f>
        <v>सैन्य कमांडर एक ड्राइंग का प्रजनन</v>
      </c>
    </row>
    <row r="12252">
      <c r="A12252" s="1" t="s">
        <v>11967</v>
      </c>
      <c r="B12252" s="2" t="str">
        <f>IFERROR(__xludf.DUMMYFUNCTION("GOOGLETRANSLATE(A12252,""en"",""hi"")"),"प्रदर्शनकारियों स्टेशन के बाहर एक मेगाफोन का उपयोग करते हैं।")</f>
        <v>प्रदर्शनकारियों स्टेशन के बाहर एक मेगाफोन का उपयोग करते हैं।</v>
      </c>
    </row>
    <row r="12253">
      <c r="A12253" s="1" t="s">
        <v>11968</v>
      </c>
      <c r="B12253" s="2" t="str">
        <f>IFERROR(__xludf.DUMMYFUNCTION("GOOGLETRANSLATE(A12253,""en"",""hi"")"),"ग्रामीण परिदृश्य के खिलाफ भेड़ों का झुंड")</f>
        <v>ग्रामीण परिदृश्य के खिलाफ भेड़ों का झुंड</v>
      </c>
    </row>
    <row r="12254">
      <c r="A12254" s="1" t="s">
        <v>11969</v>
      </c>
      <c r="B12254" s="2" t="str">
        <f>IFERROR(__xludf.DUMMYFUNCTION("GOOGLETRANSLATE(A12254,""en"",""hi"")"),"प्रार्थना रात का महीना")</f>
        <v>प्रार्थना रात का महीना</v>
      </c>
    </row>
    <row r="12255">
      <c r="A12255" s="1" t="s">
        <v>11970</v>
      </c>
      <c r="B12255" s="2" t="str">
        <f>IFERROR(__xludf.DUMMYFUNCTION("GOOGLETRANSLATE(A12255,""en"",""hi"")"),"घाटी की लिली के साथ निर्बाध पैटर्न।")</f>
        <v>घाटी की लिली के साथ निर्बाध पैटर्न।</v>
      </c>
    </row>
    <row r="12256">
      <c r="A12256" s="1" t="s">
        <v>11971</v>
      </c>
      <c r="B12256" s="2" t="str">
        <f>IFERROR(__xludf.DUMMYFUNCTION("GOOGLETRANSLATE(A12256,""en"",""hi"")"),"कलाकार घटनाओं के लिए एक अंतरंग गग प्रदर्शन करता है।")</f>
        <v>कलाकार घटनाओं के लिए एक अंतरंग गग प्रदर्शन करता है।</v>
      </c>
    </row>
    <row r="12257">
      <c r="A12257" s="1" t="s">
        <v>11972</v>
      </c>
      <c r="B12257" s="2" t="str">
        <f>IFERROR(__xludf.DUMMYFUNCTION("GOOGLETRANSLATE(A12257,""en"",""hi"")"),"एक नेता अपने कर्मचारी को नौकरी के बारे में मदद कर रहा है")</f>
        <v>एक नेता अपने कर्मचारी को नौकरी के बारे में मदद कर रहा है</v>
      </c>
    </row>
    <row r="12258">
      <c r="A12258" s="1" t="s">
        <v>11973</v>
      </c>
      <c r="B12258" s="2" t="str">
        <f>IFERROR(__xludf.DUMMYFUNCTION("GOOGLETRANSLATE(A12258,""en"",""hi"")"),"रात के खाने के लिए ब्रंच, एक देहाती ठाठ स्टाइल टेबल सेटिंग पर परोसा जाता है")</f>
        <v>रात के खाने के लिए ब्रंच, एक देहाती ठाठ स्टाइल टेबल सेटिंग पर परोसा जाता है</v>
      </c>
    </row>
    <row r="12259">
      <c r="A12259" s="1" t="s">
        <v>11974</v>
      </c>
      <c r="B12259" s="2" t="str">
        <f>IFERROR(__xludf.DUMMYFUNCTION("GOOGLETRANSLATE(A12259,""en"",""hi"")"),"प्रश्न 1: दिखाए गए इंच व्यास लंबवत कॉलम में तनाव निर्धारित करें।")</f>
        <v>प्रश्न 1: दिखाए गए इंच व्यास लंबवत कॉलम में तनाव निर्धारित करें।</v>
      </c>
    </row>
    <row r="12260">
      <c r="A12260" s="1" t="s">
        <v>11975</v>
      </c>
      <c r="B12260" s="2" t="str">
        <f>IFERROR(__xludf.DUMMYFUNCTION("GOOGLETRANSLATE(A12260,""en"",""hi"")"),"मैराथन में व्यक्ति और दोस्तों")</f>
        <v>मैराथन में व्यक्ति और दोस्तों</v>
      </c>
    </row>
    <row r="12261">
      <c r="A12261" s="1" t="s">
        <v>11976</v>
      </c>
      <c r="B12261" s="2" t="str">
        <f>IFERROR(__xludf.DUMMYFUNCTION("GOOGLETRANSLATE(A12261,""en"",""hi"")"),"एक समूह में फुटबॉल खिलाड़ियों का एक समूह कूदो और नृत्य")</f>
        <v>एक समूह में फुटबॉल खिलाड़ियों का एक समूह कूदो और नृत्य</v>
      </c>
    </row>
    <row r="12262">
      <c r="A12262" s="1" t="s">
        <v>11977</v>
      </c>
      <c r="B12262" s="2" t="str">
        <f>IFERROR(__xludf.DUMMYFUNCTION("GOOGLETRANSLATE(A12262,""en"",""hi"")"),"आर्केड हिट वॉल्यूम विंडोज़ स्थापित किए गए हैं।")</f>
        <v>आर्केड हिट वॉल्यूम विंडोज़ स्थापित किए गए हैं।</v>
      </c>
    </row>
    <row r="12263">
      <c r="A12263" s="1" t="s">
        <v>11978</v>
      </c>
      <c r="B12263" s="2" t="str">
        <f>IFERROR(__xludf.DUMMYFUNCTION("GOOGLETRANSLATE(A12263,""en"",""hi"")"),"दुनिया - प्रसिद्ध एटेलियर के बगल में इमारत को सजाने")</f>
        <v>दुनिया - प्रसिद्ध एटेलियर के बगल में इमारत को सजाने</v>
      </c>
    </row>
    <row r="12264">
      <c r="A12264" s="1" t="s">
        <v>11979</v>
      </c>
      <c r="B12264" s="2" t="str">
        <f>IFERROR(__xludf.DUMMYFUNCTION("GOOGLETRANSLATE(A12264,""en"",""hi"")"),"एक सफेद पृष्ठभूमि पर खरगोश")</f>
        <v>एक सफेद पृष्ठभूमि पर खरगोश</v>
      </c>
    </row>
    <row r="12265">
      <c r="A12265" s="1" t="s">
        <v>11980</v>
      </c>
      <c r="B12265" s="2" t="str">
        <f>IFERROR(__xludf.DUMMYFUNCTION("GOOGLETRANSLATE(A12265,""en"",""hi"")"),"झील मैदानों पर आने के लिए एक सुंदर जगह है।")</f>
        <v>झील मैदानों पर आने के लिए एक सुंदर जगह है।</v>
      </c>
    </row>
    <row r="12266">
      <c r="A12266" s="1" t="s">
        <v>11981</v>
      </c>
      <c r="B12266" s="2" t="str">
        <f>IFERROR(__xludf.DUMMYFUNCTION("GOOGLETRANSLATE(A12266,""en"",""hi"")"),"अभिनेता एक निजी निवास पर पत्रिका के पहले वार्षिक अंक मनाते हुए पार्टी में आता है।")</f>
        <v>अभिनेता एक निजी निवास पर पत्रिका के पहले वार्षिक अंक मनाते हुए पार्टी में आता है।</v>
      </c>
    </row>
    <row r="12267">
      <c r="A12267" s="1" t="s">
        <v>11982</v>
      </c>
      <c r="B12267" s="2" t="str">
        <f>IFERROR(__xludf.DUMMYFUNCTION("GOOGLETRANSLATE(A12267,""en"",""hi"")"),"सफेद पृष्ठभूमि, काले और सफेद ड्राइंग पर एक बूढ़े आदमी का हाथ खींचा गया चित्र।")</f>
        <v>सफेद पृष्ठभूमि, काले और सफेद ड्राइंग पर एक बूढ़े आदमी का हाथ खींचा गया चित्र।</v>
      </c>
    </row>
    <row r="12268">
      <c r="A12268" s="1" t="s">
        <v>11983</v>
      </c>
      <c r="B12268" s="2" t="str">
        <f>IFERROR(__xludf.DUMMYFUNCTION("GOOGLETRANSLATE(A12268,""en"",""hi"")"),"ड्राइविंग के बगल में पहिया के पीछे क्या ड्राइवर करते हैं? छवि")</f>
        <v>ड्राइविंग के बगल में पहिया के पीछे क्या ड्राइवर करते हैं? छवि</v>
      </c>
    </row>
    <row r="12269">
      <c r="A12269" s="1" t="s">
        <v>11984</v>
      </c>
      <c r="B12269" s="2" t="str">
        <f>IFERROR(__xludf.DUMMYFUNCTION("GOOGLETRANSLATE(A12269,""en"",""hi"")"),"अभिनेता प्रीमियर के लिए आ रहे हैं")</f>
        <v>अभिनेता प्रीमियर के लिए आ रहे हैं</v>
      </c>
    </row>
    <row r="12270">
      <c r="A12270" s="1" t="s">
        <v>11985</v>
      </c>
      <c r="B12270" s="2" t="str">
        <f>IFERROR(__xludf.DUMMYFUNCTION("GOOGLETRANSLATE(A12270,""en"",""hi"")"),"रैक पर व्यवस्थित इसी तरह के भरे खिलौनों का समूह")</f>
        <v>रैक पर व्यवस्थित इसी तरह के भरे खिलौनों का समूह</v>
      </c>
    </row>
    <row r="12271">
      <c r="A12271" s="1" t="s">
        <v>11986</v>
      </c>
      <c r="B12271" s="2" t="str">
        <f>IFERROR(__xludf.DUMMYFUNCTION("GOOGLETRANSLATE(A12271,""en"",""hi"")"),"घर पर सोफे पर बेटी के साथ खुश परिवार")</f>
        <v>घर पर सोफे पर बेटी के साथ खुश परिवार</v>
      </c>
    </row>
    <row r="12272">
      <c r="A12272" s="1" t="s">
        <v>11987</v>
      </c>
      <c r="B12272" s="2" t="str">
        <f>IFERROR(__xludf.DUMMYFUNCTION("GOOGLETRANSLATE(A12272,""en"",""hi"")"),"एक युवा ने एक तम पक्षी को सैनिक को बेचने का प्रयास किया")</f>
        <v>एक युवा ने एक तम पक्षी को सैनिक को बेचने का प्रयास किया</v>
      </c>
    </row>
    <row r="12273">
      <c r="A12273" s="1" t="s">
        <v>11988</v>
      </c>
      <c r="B12273" s="2" t="str">
        <f>IFERROR(__xludf.DUMMYFUNCTION("GOOGLETRANSLATE(A12273,""en"",""hi"")"),"लाखों मार्च के हिस्से के रूप में हजारों प्रदर्शनकारियों ने पुलिस क्रूरता के खिलाफ प्रदर्शन किया।")</f>
        <v>लाखों मार्च के हिस्से के रूप में हजारों प्रदर्शनकारियों ने पुलिस क्रूरता के खिलाफ प्रदर्शन किया।</v>
      </c>
    </row>
    <row r="12274">
      <c r="A12274" s="1" t="s">
        <v>11989</v>
      </c>
      <c r="B12274" s="2" t="str">
        <f>IFERROR(__xludf.DUMMYFUNCTION("GOOGLETRANSLATE(A12274,""en"",""hi"")"),"पेड़ की छाल वाली जो चारों ओर उगाई गई है और एक गुरुत्वाकर्षण को तोड़ दिया है")</f>
        <v>पेड़ की छाल वाली जो चारों ओर उगाई गई है और एक गुरुत्वाकर्षण को तोड़ दिया है</v>
      </c>
    </row>
    <row r="12275">
      <c r="A12275" s="1" t="s">
        <v>11990</v>
      </c>
      <c r="B12275" s="2" t="str">
        <f>IFERROR(__xludf.DUMMYFUNCTION("GOOGLETRANSLATE(A12275,""en"",""hi"")"),"एक छोटे लड़के के लिए केक।")</f>
        <v>एक छोटे लड़के के लिए केक।</v>
      </c>
    </row>
    <row r="12276">
      <c r="A12276" s="1" t="s">
        <v>11991</v>
      </c>
      <c r="B12276" s="2" t="str">
        <f>IFERROR(__xludf.DUMMYFUNCTION("GOOGLETRANSLATE(A12276,""en"",""hi"")"),"एक सफेद पृष्ठभूमि, वसंत, गर्मी पर जल रंग बहु रंगीन गोल बनावट।")</f>
        <v>एक सफेद पृष्ठभूमि, वसंत, गर्मी पर जल रंग बहु रंगीन गोल बनावट।</v>
      </c>
    </row>
    <row r="12277">
      <c r="A12277" s="1" t="s">
        <v>11992</v>
      </c>
      <c r="B12277" s="2" t="str">
        <f>IFERROR(__xludf.DUMMYFUNCTION("GOOGLETRANSLATE(A12277,""en"",""hi"")"),"क्षेत्र में एक हालिया टैटू पार्लर नौकरी")</f>
        <v>क्षेत्र में एक हालिया टैटू पार्लर नौकरी</v>
      </c>
    </row>
    <row r="12278">
      <c r="A12278" s="1" t="s">
        <v>11993</v>
      </c>
      <c r="B12278" s="2" t="str">
        <f>IFERROR(__xludf.DUMMYFUNCTION("GOOGLETRANSLATE(A12278,""en"",""hi"")"),"वसंत ऋतु में एक हरे जंगल वाली पहाड़ी पर फूल")</f>
        <v>वसंत ऋतु में एक हरे जंगल वाली पहाड़ी पर फूल</v>
      </c>
    </row>
    <row r="12279">
      <c r="A12279" s="1" t="s">
        <v>11994</v>
      </c>
      <c r="B12279" s="2" t="str">
        <f>IFERROR(__xludf.DUMMYFUNCTION("GOOGLETRANSLATE(A12279,""en"",""hi"")"),"खेत पर हमारा घर")</f>
        <v>खेत पर हमारा घर</v>
      </c>
    </row>
    <row r="12280">
      <c r="A12280" s="1" t="s">
        <v>11995</v>
      </c>
      <c r="B12280" s="2" t="str">
        <f>IFERROR(__xludf.DUMMYFUNCTION("GOOGLETRANSLATE(A12280,""en"",""hi"")"),"व्यक्ति और एक अतिथि घटना में एक तस्वीर के लिए उलझ गया")</f>
        <v>व्यक्ति और एक अतिथि घटना में एक तस्वीर के लिए उलझ गया</v>
      </c>
    </row>
    <row r="12281">
      <c r="A12281" s="1" t="s">
        <v>11996</v>
      </c>
      <c r="B12281" s="2" t="str">
        <f>IFERROR(__xludf.DUMMYFUNCTION("GOOGLETRANSLATE(A12281,""en"",""hi"")"),"पॉप पंक कलाकार एक बेचा हुआ भीड़ के सामने संगीत कार्यक्रम में लाइव करता है।")</f>
        <v>पॉप पंक कलाकार एक बेचा हुआ भीड़ के सामने संगीत कार्यक्रम में लाइव करता है।</v>
      </c>
    </row>
    <row r="12282">
      <c r="A12282" s="1" t="s">
        <v>930</v>
      </c>
      <c r="B12282" s="2" t="str">
        <f>IFERROR(__xludf.DUMMYFUNCTION("GOOGLETRANSLATE(A12282,""en"",""hi"")"),"छवि में हो सकता है: व्यक्ति, मंच पर और एक संगीत वाद्ययंत्र बजाना")</f>
        <v>छवि में हो सकता है: व्यक्ति, मंच पर और एक संगीत वाद्ययंत्र बजाना</v>
      </c>
    </row>
    <row r="12283">
      <c r="A12283" s="1" t="s">
        <v>11997</v>
      </c>
      <c r="B12283" s="2" t="str">
        <f>IFERROR(__xludf.DUMMYFUNCTION("GOOGLETRANSLATE(A12283,""en"",""hi"")"),"एक टेनिस रैकेट का वेक्टर सिल्हूट")</f>
        <v>एक टेनिस रैकेट का वेक्टर सिल्हूट</v>
      </c>
    </row>
    <row r="12284">
      <c r="A12284" s="1" t="s">
        <v>11998</v>
      </c>
      <c r="B12284" s="2" t="str">
        <f>IFERROR(__xludf.DUMMYFUNCTION("GOOGLETRANSLATE(A12284,""en"",""hi"")"),"पूरी टीम, कुल मिलाकर विश्वविद्यालयों का प्रतिनिधित्व किया!")</f>
        <v>पूरी टीम, कुल मिलाकर विश्वविद्यालयों का प्रतिनिधित्व किया!</v>
      </c>
    </row>
    <row r="12285">
      <c r="A12285" s="1" t="s">
        <v>11999</v>
      </c>
      <c r="B12285" s="2" t="str">
        <f>IFERROR(__xludf.DUMMYFUNCTION("GOOGLETRANSLATE(A12285,""en"",""hi"")"),"पक्षी एक रेस्तरां की छत पर रोटी खाते हैं।")</f>
        <v>पक्षी एक रेस्तरां की छत पर रोटी खाते हैं।</v>
      </c>
    </row>
    <row r="12286">
      <c r="A12286" s="1" t="s">
        <v>220</v>
      </c>
      <c r="B12286" s="2" t="str">
        <f>IFERROR(__xludf.DUMMYFUNCTION("GOOGLETRANSLATE(A12286,""en"",""hi"")"),"अभिनेता प्रीमियर पर आता है")</f>
        <v>अभिनेता प्रीमियर पर आता है</v>
      </c>
    </row>
    <row r="12287">
      <c r="A12287" s="1" t="s">
        <v>12000</v>
      </c>
      <c r="B12287" s="2" t="str">
        <f>IFERROR(__xludf.DUMMYFUNCTION("GOOGLETRANSLATE(A12287,""en"",""hi"")"),"क्रॉस और अन्य स्मृति चिन्ह जो बनाए जाते हैं")</f>
        <v>क्रॉस और अन्य स्मृति चिन्ह जो बनाए जाते हैं</v>
      </c>
    </row>
    <row r="12288">
      <c r="A12288" s="1" t="s">
        <v>12001</v>
      </c>
      <c r="B12288" s="2" t="str">
        <f>IFERROR(__xludf.DUMMYFUNCTION("GOOGLETRANSLATE(A12288,""en"",""hi"")"),"एक धूलदार प्राचीन दुकान में मूर्ति।")</f>
        <v>एक धूलदार प्राचीन दुकान में मूर्ति।</v>
      </c>
    </row>
    <row r="12289">
      <c r="A12289" s="1" t="s">
        <v>12002</v>
      </c>
      <c r="B12289" s="2" t="str">
        <f>IFERROR(__xludf.DUMMYFUNCTION("GOOGLETRANSLATE(A12289,""en"",""hi"")"),"4 जरूरी है - हर आदमी के लिए सूट है")</f>
        <v>4 जरूरी है - हर आदमी के लिए सूट है</v>
      </c>
    </row>
    <row r="12290">
      <c r="A12290" s="1" t="s">
        <v>12003</v>
      </c>
      <c r="B12290" s="2" t="str">
        <f>IFERROR(__xludf.DUMMYFUNCTION("GOOGLETRANSLATE(A12290,""en"",""hi"")"),"पेड़ पर प्यारा पक्षियों के साथ विंटेज कार्ड")</f>
        <v>पेड़ पर प्यारा पक्षियों के साथ विंटेज कार्ड</v>
      </c>
    </row>
    <row r="12291">
      <c r="A12291" s="1" t="s">
        <v>12004</v>
      </c>
      <c r="B12291" s="2" t="str">
        <f>IFERROR(__xludf.DUMMYFUNCTION("GOOGLETRANSLATE(A12291,""en"",""hi"")"),"लाल कालीन पर सेलेब्स")</f>
        <v>लाल कालीन पर सेलेब्स</v>
      </c>
    </row>
    <row r="12292">
      <c r="A12292" s="1" t="s">
        <v>12005</v>
      </c>
      <c r="B12292" s="2" t="str">
        <f>IFERROR(__xludf.DUMMYFUNCTION("GOOGLETRANSLATE(A12292,""en"",""hi"")"),"अपना ख्याल रखें और अपने मधुमेह को नियंत्रित करें, या इसे रोकने के लिए कदम उठाएं।")</f>
        <v>अपना ख्याल रखें और अपने मधुमेह को नियंत्रित करें, या इसे रोकने के लिए कदम उठाएं।</v>
      </c>
    </row>
    <row r="12293">
      <c r="A12293" s="1" t="s">
        <v>12006</v>
      </c>
      <c r="B12293" s="2" t="str">
        <f>IFERROR(__xludf.DUMMYFUNCTION("GOOGLETRANSLATE(A12293,""en"",""hi"")"),"अंग्रेजी सिविल पैरिश के दौरान खिड़की में छोटे बच्चों के पेड़")</f>
        <v>अंग्रेजी सिविल पैरिश के दौरान खिड़की में छोटे बच्चों के पेड़</v>
      </c>
    </row>
    <row r="12294">
      <c r="A12294" s="1" t="s">
        <v>12007</v>
      </c>
      <c r="B12294" s="2" t="str">
        <f>IFERROR(__xludf.DUMMYFUNCTION("GOOGLETRANSLATE(A12294,""en"",""hi"")"),"हैंगिंग ऑब्जेक्ट्स किसी भी स्थान पर अधिक जगह बनाता है।")</f>
        <v>हैंगिंग ऑब्जेक्ट्स किसी भी स्थान पर अधिक जगह बनाता है।</v>
      </c>
    </row>
    <row r="12295">
      <c r="A12295" s="1" t="s">
        <v>12008</v>
      </c>
      <c r="B12295" s="2" t="str">
        <f>IFERROR(__xludf.DUMMYFUNCTION("GOOGLETRANSLATE(A12295,""en"",""hi"")"),"एक सफेद पृष्ठभूमि पर सार सजावटी पृष्ठभूमि चमकदार रंगीन मंडल")</f>
        <v>एक सफेद पृष्ठभूमि पर सार सजावटी पृष्ठभूमि चमकदार रंगीन मंडल</v>
      </c>
    </row>
    <row r="12296">
      <c r="A12296" s="1" t="s">
        <v>12009</v>
      </c>
      <c r="B12296" s="2" t="str">
        <f>IFERROR(__xludf.DUMMYFUNCTION("GOOGLETRANSLATE(A12296,""en"",""hi"")"),"इस निर्जीव शहर में भीड़ को देखना रोमांचक है!")</f>
        <v>इस निर्जीव शहर में भीड़ को देखना रोमांचक है!</v>
      </c>
    </row>
    <row r="12297">
      <c r="A12297" s="1" t="s">
        <v>12010</v>
      </c>
      <c r="B12297" s="2" t="str">
        <f>IFERROR(__xludf.DUMMYFUNCTION("GOOGLETRANSLATE(A12297,""en"",""hi"")"),"आपके अनुसार सबसे अच्छे सैंडविच कहां हैं?")</f>
        <v>आपके अनुसार सबसे अच्छे सैंडविच कहां हैं?</v>
      </c>
    </row>
    <row r="12298">
      <c r="A12298" s="1" t="s">
        <v>12011</v>
      </c>
      <c r="B12298" s="2" t="str">
        <f>IFERROR(__xludf.DUMMYFUNCTION("GOOGLETRANSLATE(A12298,""en"",""hi"")"),"एक खुश अभिव्यक्ति के साथ एक शैतान का कार्टून चित्रण।")</f>
        <v>एक खुश अभिव्यक्ति के साथ एक शैतान का कार्टून चित्रण।</v>
      </c>
    </row>
    <row r="12299">
      <c r="A12299" s="1" t="s">
        <v>12012</v>
      </c>
      <c r="B12299" s="2" t="str">
        <f>IFERROR(__xludf.DUMMYFUNCTION("GOOGLETRANSLATE(A12299,""en"",""hi"")"),"संगीतकार और कलाकार का व्यक्ति मंच पर प्रदर्शन करता है")</f>
        <v>संगीतकार और कलाकार का व्यक्ति मंच पर प्रदर्शन करता है</v>
      </c>
    </row>
    <row r="12300">
      <c r="A12300" s="1" t="s">
        <v>12013</v>
      </c>
      <c r="B12300" s="2" t="str">
        <f>IFERROR(__xludf.DUMMYFUNCTION("GOOGLETRANSLATE(A12300,""en"",""hi"")"),"पैर के माध्यम से एक बर्फ से ढकी सड़क पर गति के साथ जाने वाले जूते के साथ पैर")</f>
        <v>पैर के माध्यम से एक बर्फ से ढकी सड़क पर गति के साथ जाने वाले जूते के साथ पैर</v>
      </c>
    </row>
    <row r="12301">
      <c r="A12301" s="1" t="s">
        <v>12014</v>
      </c>
      <c r="B12301" s="2" t="str">
        <f>IFERROR(__xludf.DUMMYFUNCTION("GOOGLETRANSLATE(A12301,""en"",""hi"")"),"व्यक्ति सोमवार को एक बैठक में लड़कियों को क्रॉस कंट्री टीम के साथ मान्यता प्राप्त है।")</f>
        <v>व्यक्ति सोमवार को एक बैठक में लड़कियों को क्रॉस कंट्री टीम के साथ मान्यता प्राप्त है।</v>
      </c>
    </row>
    <row r="12302">
      <c r="A12302" s="1" t="s">
        <v>12015</v>
      </c>
      <c r="B12302" s="2" t="str">
        <f>IFERROR(__xludf.DUMMYFUNCTION("GOOGLETRANSLATE(A12302,""en"",""hi"")"),"एक आदमी कुछ बैंकनोट्स को महीने के अपने बिलों का भुगतान करने के लिए कह रहा है")</f>
        <v>एक आदमी कुछ बैंकनोट्स को महीने के अपने बिलों का भुगतान करने के लिए कह रहा है</v>
      </c>
    </row>
    <row r="12303">
      <c r="A12303" s="1" t="s">
        <v>12016</v>
      </c>
      <c r="B12303" s="2" t="str">
        <f>IFERROR(__xludf.DUMMYFUNCTION("GOOGLETRANSLATE(A12303,""en"",""hi"")"),"महान व्यक्ति ने महासागरों में डंप किए जाने के लिए एक अभियान का समर्थन किया है")</f>
        <v>महान व्यक्ति ने महासागरों में डंप किए जाने के लिए एक अभियान का समर्थन किया है</v>
      </c>
    </row>
    <row r="12304">
      <c r="A12304" s="1" t="s">
        <v>12017</v>
      </c>
      <c r="B12304" s="2" t="str">
        <f>IFERROR(__xludf.DUMMYFUNCTION("GOOGLETRANSLATE(A12304,""en"",""hi"")"),"पैकेज डिजाइन गैलरी के पैकेजिंग पर स्की क्षेत्र")</f>
        <v>पैकेज डिजाइन गैलरी के पैकेजिंग पर स्की क्षेत्र</v>
      </c>
    </row>
    <row r="12305">
      <c r="A12305" s="1" t="s">
        <v>12018</v>
      </c>
      <c r="B12305" s="2" t="str">
        <f>IFERROR(__xludf.DUMMYFUNCTION("GOOGLETRANSLATE(A12305,""en"",""hi"")"),"टॉ ट्रक हमें पहाड़ों में सुरक्षित कर रहा है")</f>
        <v>टॉ ट्रक हमें पहाड़ों में सुरक्षित कर रहा है</v>
      </c>
    </row>
    <row r="12306">
      <c r="A12306" s="1" t="s">
        <v>12019</v>
      </c>
      <c r="B12306" s="2" t="str">
        <f>IFERROR(__xludf.DUMMYFUNCTION("GOOGLETRANSLATE(A12306,""en"",""hi"")"),"एक सुंदर सर्दियों के परिदृश्य पर स्नोमोबाइल")</f>
        <v>एक सुंदर सर्दियों के परिदृश्य पर स्नोमोबाइल</v>
      </c>
    </row>
    <row r="12307">
      <c r="A12307" s="1" t="s">
        <v>12020</v>
      </c>
      <c r="B12307" s="2" t="str">
        <f>IFERROR(__xludf.DUMMYFUNCTION("GOOGLETRANSLATE(A12307,""en"",""hi"")"),"चर्च के मुख्य प्रवेश द्वार के पास")</f>
        <v>चर्च के मुख्य प्रवेश द्वार के पास</v>
      </c>
    </row>
    <row r="12308">
      <c r="A12308" s="1" t="s">
        <v>12021</v>
      </c>
      <c r="B12308" s="2" t="str">
        <f>IFERROR(__xludf.DUMMYFUNCTION("GOOGLETRANSLATE(A12308,""en"",""hi"")"),"फूल सजावट, हाथ खींचा आभूषण, एक सफेद पृष्ठभूमि पर पृथक डिजाइन तत्व।")</f>
        <v>फूल सजावट, हाथ खींचा आभूषण, एक सफेद पृष्ठभूमि पर पृथक डिजाइन तत्व।</v>
      </c>
    </row>
    <row r="12309">
      <c r="A12309" s="1" t="s">
        <v>12022</v>
      </c>
      <c r="B12309" s="2" t="str">
        <f>IFERROR(__xludf.DUMMYFUNCTION("GOOGLETRANSLATE(A12309,""en"",""hi"")"),"ब्लूज़ कलाकार एक संगीत कार्यक्रम देता है")</f>
        <v>ब्लूज़ कलाकार एक संगीत कार्यक्रम देता है</v>
      </c>
    </row>
    <row r="12310">
      <c r="A12310" s="1" t="s">
        <v>12023</v>
      </c>
      <c r="B12310" s="2" t="str">
        <f>IFERROR(__xludf.DUMMYFUNCTION("GOOGLETRANSLATE(A12310,""en"",""hi"")"),"दिखता है धोखा दे सकता है: पानी काफी घातक है और निश्चित रूप से घातक हो जाता है।")</f>
        <v>दिखता है धोखा दे सकता है: पानी काफी घातक है और निश्चित रूप से घातक हो जाता है।</v>
      </c>
    </row>
    <row r="12311">
      <c r="A12311" s="1" t="s">
        <v>12024</v>
      </c>
      <c r="B12311" s="2" t="str">
        <f>IFERROR(__xludf.DUMMYFUNCTION("GOOGLETRANSLATE(A12311,""en"",""hi"")"),"फोरिंट मुद्रा है")</f>
        <v>फोरिंट मुद्रा है</v>
      </c>
    </row>
    <row r="12312">
      <c r="A12312" s="1" t="s">
        <v>12025</v>
      </c>
      <c r="B12312" s="2" t="str">
        <f>IFERROR(__xludf.DUMMYFUNCTION("GOOGLETRANSLATE(A12312,""en"",""hi"")"),"एक काले रंग की पृष्ठभूमि पर स्पीकर के साथ सर्कल पियानो कीबोर्ड।")</f>
        <v>एक काले रंग की पृष्ठभूमि पर स्पीकर के साथ सर्कल पियानो कीबोर्ड।</v>
      </c>
    </row>
    <row r="12313">
      <c r="A12313" s="1" t="s">
        <v>12026</v>
      </c>
      <c r="B12313" s="2" t="str">
        <f>IFERROR(__xludf.DUMMYFUNCTION("GOOGLETRANSLATE(A12313,""en"",""hi"")"),"संगठन नेता बैठक के दौरान बोलता है")</f>
        <v>संगठन नेता बैठक के दौरान बोलता है</v>
      </c>
    </row>
    <row r="12314">
      <c r="A12314" s="1" t="s">
        <v>12027</v>
      </c>
      <c r="B12314" s="2" t="str">
        <f>IFERROR(__xludf.DUMMYFUNCTION("GOOGLETRANSLATE(A12314,""en"",""hi"")"),"मैं पिछले सप्ताह में एक जोड़े के लिए गया था।")</f>
        <v>मैं पिछले सप्ताह में एक जोड़े के लिए गया था।</v>
      </c>
    </row>
    <row r="12315">
      <c r="A12315" s="1" t="s">
        <v>12028</v>
      </c>
      <c r="B12315" s="2" t="str">
        <f>IFERROR(__xludf.DUMMYFUNCTION("GOOGLETRANSLATE(A12315,""en"",""hi"")"),"एक चट्टान के पैर पर दुर्घटनाग्रस्त लहरों का उच्च कोण दृश्य।")</f>
        <v>एक चट्टान के पैर पर दुर्घटनाग्रस्त लहरों का उच्च कोण दृश्य।</v>
      </c>
    </row>
    <row r="12316">
      <c r="A12316" s="1" t="s">
        <v>12029</v>
      </c>
      <c r="B12316" s="2" t="str">
        <f>IFERROR(__xludf.DUMMYFUNCTION("GOOGLETRANSLATE(A12316,""en"",""hi"")"),"सड़क पर विकल्पों का सामना करना पड़ रहा है")</f>
        <v>सड़क पर विकल्पों का सामना करना पड़ रहा है</v>
      </c>
    </row>
    <row r="12317">
      <c r="A12317" s="1" t="s">
        <v>12030</v>
      </c>
      <c r="B12317" s="2" t="str">
        <f>IFERROR(__xludf.DUMMYFUNCTION("GOOGLETRANSLATE(A12317,""en"",""hi"")"),"महासागर को देखकर एक द्वीप पर एक चट्टान के ऊपर खड़ी युवा महिला")</f>
        <v>महासागर को देखकर एक द्वीप पर एक चट्टान के ऊपर खड़ी युवा महिला</v>
      </c>
    </row>
    <row r="12318">
      <c r="A12318" s="1" t="s">
        <v>12031</v>
      </c>
      <c r="B12318" s="2" t="str">
        <f>IFERROR(__xludf.DUMMYFUNCTION("GOOGLETRANSLATE(A12318,""en"",""hi"")"),"आंख में क्या है?")</f>
        <v>आंख में क्या है?</v>
      </c>
    </row>
    <row r="12319">
      <c r="A12319" s="1" t="s">
        <v>12032</v>
      </c>
      <c r="B12319" s="2" t="str">
        <f>IFERROR(__xludf.DUMMYFUNCTION("GOOGLETRANSLATE(A12319,""en"",""hi"")"),"व्यक्ति एक रिहर्सल के दौरान मंच पर प्रदर्शन करता है")</f>
        <v>व्यक्ति एक रिहर्सल के दौरान मंच पर प्रदर्शन करता है</v>
      </c>
    </row>
    <row r="12320">
      <c r="A12320" s="1" t="s">
        <v>12033</v>
      </c>
      <c r="B12320" s="2" t="str">
        <f>IFERROR(__xludf.DUMMYFUNCTION("GOOGLETRANSLATE(A12320,""en"",""hi"")"),"पास्ता सलाद तैयार करने के लिए एक कटोरे में ताजा मोज़ेरेला पनीर डालना")</f>
        <v>पास्ता सलाद तैयार करने के लिए एक कटोरे में ताजा मोज़ेरेला पनीर डालना</v>
      </c>
    </row>
    <row r="12321">
      <c r="A12321" s="1" t="s">
        <v>12034</v>
      </c>
      <c r="B12321" s="2" t="str">
        <f>IFERROR(__xludf.DUMMYFUNCTION("GOOGLETRANSLATE(A12321,""en"",""hi"")"),"मुझे हर अंतिम विवरण के लिए।")</f>
        <v>मुझे हर अंतिम विवरण के लिए।</v>
      </c>
    </row>
    <row r="12322">
      <c r="A12322" s="1" t="s">
        <v>12035</v>
      </c>
      <c r="B12322" s="2" t="str">
        <f>IFERROR(__xludf.DUMMYFUNCTION("GOOGLETRANSLATE(A12322,""en"",""hi"")"),"माउंटेन नदी, फ़िरोज़ा पानी, गर्मी और शरद ऋतु के पैनोरमा")</f>
        <v>माउंटेन नदी, फ़िरोज़ा पानी, गर्मी और शरद ऋतु के पैनोरमा</v>
      </c>
    </row>
    <row r="12323">
      <c r="A12323" s="1" t="s">
        <v>12036</v>
      </c>
      <c r="B12323" s="2" t="str">
        <f>IFERROR(__xludf.DUMMYFUNCTION("GOOGLETRANSLATE(A12323,""en"",""hi"")"),"एक साइकिल चालक सूर्यास्त में झील के साथ शुरुआती वसंत की सवारी का आनंद लेता है")</f>
        <v>एक साइकिल चालक सूर्यास्त में झील के साथ शुरुआती वसंत की सवारी का आनंद लेता है</v>
      </c>
    </row>
    <row r="12324">
      <c r="A12324" s="1" t="s">
        <v>12037</v>
      </c>
      <c r="B12324" s="2" t="str">
        <f>IFERROR(__xludf.DUMMYFUNCTION("GOOGLETRANSLATE(A12324,""en"",""hi"")"),"उद्देश्य अंतरिक्ष में एक पंक्ति के लिए पैरामीट्रिक समीकरणों का एक सेट लिखें।")</f>
        <v>उद्देश्य अंतरिक्ष में एक पंक्ति के लिए पैरामीट्रिक समीकरणों का एक सेट लिखें।</v>
      </c>
    </row>
    <row r="12325">
      <c r="A12325" s="1" t="s">
        <v>12038</v>
      </c>
      <c r="B12325" s="2" t="str">
        <f>IFERROR(__xludf.DUMMYFUNCTION("GOOGLETRANSLATE(A12325,""en"",""hi"")"),"फैशन एक बजट पर पाता है")</f>
        <v>फैशन एक बजट पर पाता है</v>
      </c>
    </row>
    <row r="12326">
      <c r="A12326" s="1" t="s">
        <v>4003</v>
      </c>
      <c r="B12326" s="2" t="str">
        <f>IFERROR(__xludf.DUMMYFUNCTION("GOOGLETRANSLATE(A12326,""en"",""hi"")"),"स्कूल में स्नातक से छवियां।")</f>
        <v>स्कूल में स्नातक से छवियां।</v>
      </c>
    </row>
    <row r="12327">
      <c r="A12327" s="1" t="s">
        <v>12039</v>
      </c>
      <c r="B12327" s="2" t="str">
        <f>IFERROR(__xludf.DUMMYFUNCTION("GOOGLETRANSLATE(A12327,""en"",""hi"")"),"एक कढ़ाई हैंडबैग मेरे द्वारा बनाई गई, यह करने की खुशी के लिए!")</f>
        <v>एक कढ़ाई हैंडबैग मेरे द्वारा बनाई गई, यह करने की खुशी के लिए!</v>
      </c>
    </row>
    <row r="12328">
      <c r="A12328" s="1" t="s">
        <v>12040</v>
      </c>
      <c r="B12328" s="2" t="str">
        <f>IFERROR(__xludf.DUMMYFUNCTION("GOOGLETRANSLATE(A12328,""en"",""hi"")"),"एक टी पर गोल्फ बॉल")</f>
        <v>एक टी पर गोल्फ बॉल</v>
      </c>
    </row>
    <row r="12329">
      <c r="A12329" s="1" t="s">
        <v>12041</v>
      </c>
      <c r="B12329" s="2" t="str">
        <f>IFERROR(__xludf.DUMMYFUNCTION("GOOGLETRANSLATE(A12329,""en"",""hi"")"),"एक वर्ग पैटर्न से शौक")</f>
        <v>एक वर्ग पैटर्न से शौक</v>
      </c>
    </row>
    <row r="12330">
      <c r="A12330" s="1" t="s">
        <v>12042</v>
      </c>
      <c r="B12330" s="2" t="str">
        <f>IFERROR(__xludf.DUMMYFUNCTION("GOOGLETRANSLATE(A12330,""en"",""hi"")"),"कॉमेडियन और अभिनेता प्रीमियर पर पहुंचते हैं।")</f>
        <v>कॉमेडियन और अभिनेता प्रीमियर पर पहुंचते हैं।</v>
      </c>
    </row>
    <row r="12331">
      <c r="A12331" s="1" t="s">
        <v>12043</v>
      </c>
      <c r="B12331" s="2" t="str">
        <f>IFERROR(__xludf.DUMMYFUNCTION("GOOGLETRANSLATE(A12331,""en"",""hi"")"),"उच्च कोण दृश्य, पृष्ठभूमि में डेज़ी फूलों का एक क्षेत्र")</f>
        <v>उच्च कोण दृश्य, पृष्ठभूमि में डेज़ी फूलों का एक क्षेत्र</v>
      </c>
    </row>
    <row r="12332">
      <c r="A12332" s="1" t="s">
        <v>12044</v>
      </c>
      <c r="B12332" s="2" t="str">
        <f>IFERROR(__xludf.DUMMYFUNCTION("GOOGLETRANSLATE(A12332,""en"",""hi"")"),"एक शहर फर्श को छोड़ देता है।")</f>
        <v>एक शहर फर्श को छोड़ देता है।</v>
      </c>
    </row>
    <row r="12333">
      <c r="A12333" s="1" t="s">
        <v>12045</v>
      </c>
      <c r="B12333" s="2" t="str">
        <f>IFERROR(__xludf.DUMMYFUNCTION("GOOGLETRANSLATE(A12333,""en"",""hi"")"),"एक बर्फीली पर्वत पृष्ठभूमि के साथ जंगल पर व्यक्ति")</f>
        <v>एक बर्फीली पर्वत पृष्ठभूमि के साथ जंगल पर व्यक्ति</v>
      </c>
    </row>
    <row r="12334">
      <c r="A12334" s="1" t="s">
        <v>12046</v>
      </c>
      <c r="B12334" s="2" t="str">
        <f>IFERROR(__xludf.DUMMYFUNCTION("GOOGLETRANSLATE(A12334,""en"",""hi"")"),"क्वे में किराए के लिए नौकाओं के साथ खड़ा आदमी")</f>
        <v>क्वे में किराए के लिए नौकाओं के साथ खड़ा आदमी</v>
      </c>
    </row>
    <row r="12335">
      <c r="A12335" s="1" t="s">
        <v>12047</v>
      </c>
      <c r="B12335" s="2" t="str">
        <f>IFERROR(__xludf.DUMMYFUNCTION("GOOGLETRANSLATE(A12335,""en"",""hi"")"),"दंगा पुलिस ने मई दिवस के प्रदर्शन के दौरान विरोध प्रदर्शन किया।")</f>
        <v>दंगा पुलिस ने मई दिवस के प्रदर्शन के दौरान विरोध प्रदर्शन किया।</v>
      </c>
    </row>
    <row r="12336">
      <c r="A12336" s="1" t="s">
        <v>12048</v>
      </c>
      <c r="B12336" s="2" t="str">
        <f>IFERROR(__xludf.DUMMYFUNCTION("GOOGLETRANSLATE(A12336,""en"",""hi"")"),"शहद से प्राप्त होने वाले लाभों की अंतहीन संख्या के बारे में जानें।")</f>
        <v>शहद से प्राप्त होने वाले लाभों की अंतहीन संख्या के बारे में जानें।</v>
      </c>
    </row>
    <row r="12337">
      <c r="A12337" s="1" t="s">
        <v>12049</v>
      </c>
      <c r="B12337" s="2" t="str">
        <f>IFERROR(__xludf.DUMMYFUNCTION("GOOGLETRANSLATE(A12337,""en"",""hi"")"),"एक सोफे पर टैबलेट का उपयोग करने वाले युवा जोड़े")</f>
        <v>एक सोफे पर टैबलेट का उपयोग करने वाले युवा जोड़े</v>
      </c>
    </row>
    <row r="12338">
      <c r="A12338" s="1" t="s">
        <v>12050</v>
      </c>
      <c r="B12338" s="2" t="str">
        <f>IFERROR(__xludf.DUMMYFUNCTION("GOOGLETRANSLATE(A12338,""en"",""hi"")"),"महोत्सव में फिल्म में अभिनेता")</f>
        <v>महोत्सव में फिल्म में अभिनेता</v>
      </c>
    </row>
    <row r="12339">
      <c r="A12339" s="1" t="s">
        <v>12051</v>
      </c>
      <c r="B12339" s="2" t="str">
        <f>IFERROR(__xludf.DUMMYFUNCTION("GOOGLETRANSLATE(A12339,""en"",""hi"")"),"व्यक्ति खेल का पहला लक्ष्य घर का हेड करता है")</f>
        <v>व्यक्ति खेल का पहला लक्ष्य घर का हेड करता है</v>
      </c>
    </row>
    <row r="12340">
      <c r="A12340" s="1" t="s">
        <v>12052</v>
      </c>
      <c r="B12340" s="2" t="str">
        <f>IFERROR(__xludf.DUMMYFUNCTION("GOOGLETRANSLATE(A12340,""en"",""hi"")"),"व्यापार के साथ कालीन से पालतू दाग कैसे साफ करें: कौन सी विधि सबसे अच्छी काम करती है?")</f>
        <v>व्यापार के साथ कालीन से पालतू दाग कैसे साफ करें: कौन सी विधि सबसे अच्छी काम करती है?</v>
      </c>
    </row>
    <row r="12341">
      <c r="A12341" s="1" t="s">
        <v>12053</v>
      </c>
      <c r="B12341" s="2" t="str">
        <f>IFERROR(__xludf.DUMMYFUNCTION("GOOGLETRANSLATE(A12341,""en"",""hi"")"),"घर वह जगह है जहां पहाड़ हैं।")</f>
        <v>घर वह जगह है जहां पहाड़ हैं।</v>
      </c>
    </row>
    <row r="12342">
      <c r="A12342" s="1" t="s">
        <v>1242</v>
      </c>
      <c r="B12342" s="2" t="str">
        <f>IFERROR(__xludf.DUMMYFUNCTION("GOOGLETRANSLATE(A12342,""en"",""hi"")"),"छवि में हो सकता है: व्यक्ति, मंच पर, एक संगीत वाद्ययंत्र और रात खेल रहा है")</f>
        <v>छवि में हो सकता है: व्यक्ति, मंच पर, एक संगीत वाद्ययंत्र और रात खेल रहा है</v>
      </c>
    </row>
    <row r="12343">
      <c r="A12343" s="1" t="s">
        <v>12054</v>
      </c>
      <c r="B12343" s="2" t="str">
        <f>IFERROR(__xludf.DUMMYFUNCTION("GOOGLETRANSLATE(A12343,""en"",""hi"")"),"प्यारा कुत्ता एक साइकिल की सवारी।")</f>
        <v>प्यारा कुत्ता एक साइकिल की सवारी।</v>
      </c>
    </row>
    <row r="12344">
      <c r="A12344" s="1" t="s">
        <v>12055</v>
      </c>
      <c r="B12344" s="2" t="str">
        <f>IFERROR(__xludf.DUMMYFUNCTION("GOOGLETRANSLATE(A12344,""en"",""hi"")"),"मैच के दौरान फुटबॉल खिलाड़ी द्वारा सॉकर प्लेयर को चुनौती दी जाती है।")</f>
        <v>मैच के दौरान फुटबॉल खिलाड़ी द्वारा सॉकर प्लेयर को चुनौती दी जाती है।</v>
      </c>
    </row>
    <row r="12345">
      <c r="A12345" s="1" t="s">
        <v>12056</v>
      </c>
      <c r="B12345" s="2" t="str">
        <f>IFERROR(__xludf.DUMMYFUNCTION("GOOGLETRANSLATE(A12345,""en"",""hi"")"),"खिलौने की दुकान में प्रदर्शन पर खिलौने।")</f>
        <v>खिलौने की दुकान में प्रदर्शन पर खिलौने।</v>
      </c>
    </row>
    <row r="12346">
      <c r="A12346" s="1" t="s">
        <v>12057</v>
      </c>
      <c r="B12346" s="2" t="str">
        <f>IFERROR(__xludf.DUMMYFUNCTION("GOOGLETRANSLATE(A12346,""en"",""hi"")"),"अमूर्त चमक पैटर्न और एक लाल रिबन के साथ क्रिसमस बॉल।")</f>
        <v>अमूर्त चमक पैटर्न और एक लाल रिबन के साथ क्रिसमस बॉल।</v>
      </c>
    </row>
    <row r="12347">
      <c r="A12347" s="1" t="s">
        <v>12058</v>
      </c>
      <c r="B12347" s="2" t="str">
        <f>IFERROR(__xludf.DUMMYFUNCTION("GOOGLETRANSLATE(A12347,""en"",""hi"")"),"एक बड़ी शादी हमने प्रिय दोस्तों के लिए वापस किया।")</f>
        <v>एक बड़ी शादी हमने प्रिय दोस्तों के लिए वापस किया।</v>
      </c>
    </row>
    <row r="12348">
      <c r="A12348" s="1" t="s">
        <v>12059</v>
      </c>
      <c r="B12348" s="2" t="str">
        <f>IFERROR(__xludf.DUMMYFUNCTION("GOOGLETRANSLATE(A12348,""en"",""hi"")"),"टीवी शैली पहनने वाले व्यक्ति, क्रिसमस दिवस पर एक स्नोमैन के एक हाथ से तैयार वेक्टर कार्टून चित्रण।")</f>
        <v>टीवी शैली पहनने वाले व्यक्ति, क्रिसमस दिवस पर एक स्नोमैन के एक हाथ से तैयार वेक्टर कार्टून चित्रण।</v>
      </c>
    </row>
    <row r="12349">
      <c r="A12349" s="1" t="s">
        <v>12060</v>
      </c>
      <c r="B12349" s="2" t="str">
        <f>IFERROR(__xludf.DUMMYFUNCTION("GOOGLETRANSLATE(A12349,""en"",""hi"")"),"वृषभ टैटू ... हालांकि मैं एक हूं और इस तरह, मैं कभी नहीं मिलता है!")</f>
        <v>वृषभ टैटू ... हालांकि मैं एक हूं और इस तरह, मैं कभी नहीं मिलता है!</v>
      </c>
    </row>
    <row r="12350">
      <c r="A12350" s="1" t="s">
        <v>12061</v>
      </c>
      <c r="B12350" s="2" t="str">
        <f>IFERROR(__xludf.DUMMYFUNCTION("GOOGLETRANSLATE(A12350,""en"",""hi"")"),"ऑटोमोबाइल मॉडल में इसके इंजन को पीछे में घुड़सवार किया गया था - मूल डिजाइन ने स्पोर्ट्स कार के लिए आधार बनाया था।")</f>
        <v>ऑटोमोबाइल मॉडल में इसके इंजन को पीछे में घुड़सवार किया गया था - मूल डिजाइन ने स्पोर्ट्स कार के लिए आधार बनाया था।</v>
      </c>
    </row>
    <row r="12351">
      <c r="A12351" s="1" t="s">
        <v>12062</v>
      </c>
      <c r="B12351" s="2" t="str">
        <f>IFERROR(__xludf.DUMMYFUNCTION("GOOGLETRANSLATE(A12351,""en"",""hi"")"),"एक रैक से लटका शराब चश्मा।")</f>
        <v>एक रैक से लटका शराब चश्मा।</v>
      </c>
    </row>
    <row r="12352">
      <c r="A12352" s="1" t="s">
        <v>12063</v>
      </c>
      <c r="B12352" s="2" t="str">
        <f>IFERROR(__xludf.DUMMYFUNCTION("GOOGLETRANSLATE(A12352,""en"",""hi"")"),"नदी के ऊपर शहर का एक दृश्य")</f>
        <v>नदी के ऊपर शहर का एक दृश्य</v>
      </c>
    </row>
    <row r="12353">
      <c r="A12353" s="1" t="s">
        <v>12064</v>
      </c>
      <c r="B12353" s="2" t="str">
        <f>IFERROR(__xludf.DUMMYFUNCTION("GOOGLETRANSLATE(A12353,""en"",""hi"")"),"परिधान में अभिनेता - एक होटल छोड़कर")</f>
        <v>परिधान में अभिनेता - एक होटल छोड़कर</v>
      </c>
    </row>
    <row r="12354">
      <c r="A12354" s="1" t="s">
        <v>12065</v>
      </c>
      <c r="B12354" s="2" t="str">
        <f>IFERROR(__xludf.DUMMYFUNCTION("GOOGLETRANSLATE(A12354,""en"",""hi"")"),"बगीचे में नारियल के पेड़ पर ग्रीन नारियल")</f>
        <v>बगीचे में नारियल के पेड़ पर ग्रीन नारियल</v>
      </c>
    </row>
    <row r="12355">
      <c r="A12355" s="1" t="s">
        <v>12066</v>
      </c>
      <c r="B12355" s="2" t="str">
        <f>IFERROR(__xludf.DUMMYFUNCTION("GOOGLETRANSLATE(A12355,""en"",""hi"")"),"ट्रेन का आगमन और प्रस्थान")</f>
        <v>ट्रेन का आगमन और प्रस्थान</v>
      </c>
    </row>
    <row r="12356">
      <c r="A12356" s="1" t="s">
        <v>12067</v>
      </c>
      <c r="B12356" s="2" t="str">
        <f>IFERROR(__xludf.DUMMYFUNCTION("GOOGLETRANSLATE(A12356,""en"",""hi"")"),"ओलंपिक एथलीट स्वर्ण पदक मनाता है।")</f>
        <v>ओलंपिक एथलीट स्वर्ण पदक मनाता है।</v>
      </c>
    </row>
    <row r="12357">
      <c r="A12357" s="1" t="s">
        <v>12068</v>
      </c>
      <c r="B12357" s="2" t="str">
        <f>IFERROR(__xludf.DUMMYFUNCTION("GOOGLETRANSLATE(A12357,""en"",""hi"")"),"एरियल शॉट, धुंधला क्षेत्र, एक प्राचीन रोमन एक्वाडक्ट और कारों के पीछे ड्राइविंग, ड्रोन के साथ फिल्माया गया")</f>
        <v>एरियल शॉट, धुंधला क्षेत्र, एक प्राचीन रोमन एक्वाडक्ट और कारों के पीछे ड्राइविंग, ड्रोन के साथ फिल्माया गया</v>
      </c>
    </row>
    <row r="12358">
      <c r="A12358" s="1" t="s">
        <v>12069</v>
      </c>
      <c r="B12358" s="2" t="str">
        <f>IFERROR(__xludf.DUMMYFUNCTION("GOOGLETRANSLATE(A12358,""en"",""hi"")"),"एक बारिश तूफान में समुद्र तट के किनारे पर चलने वाला आदमी")</f>
        <v>एक बारिश तूफान में समुद्र तट के किनारे पर चलने वाला आदमी</v>
      </c>
    </row>
    <row r="12359">
      <c r="A12359" s="1" t="s">
        <v>12070</v>
      </c>
      <c r="B12359" s="2" t="str">
        <f>IFERROR(__xludf.DUMMYFUNCTION("GOOGLETRANSLATE(A12359,""en"",""hi"")"),"व्यक्ति खेलने के लिए: टीवी कार्यक्रम से।")</f>
        <v>व्यक्ति खेलने के लिए: टीवी कार्यक्रम से।</v>
      </c>
    </row>
    <row r="12360">
      <c r="A12360" s="1" t="s">
        <v>12071</v>
      </c>
      <c r="B12360" s="2" t="str">
        <f>IFERROR(__xludf.DUMMYFUNCTION("GOOGLETRANSLATE(A12360,""en"",""hi"")"),"एक शहर सभी बीयर")</f>
        <v>एक शहर सभी बीयर</v>
      </c>
    </row>
    <row r="12361">
      <c r="A12361" s="1" t="s">
        <v>12072</v>
      </c>
      <c r="B12361" s="2" t="str">
        <f>IFERROR(__xludf.DUMMYFUNCTION("GOOGLETRANSLATE(A12361,""en"",""hi"")"),"पुरुष शिक्षक अपने छात्रों के लिए एक कला परियोजना के लिए कागज काटने")</f>
        <v>पुरुष शिक्षक अपने छात्रों के लिए एक कला परियोजना के लिए कागज काटने</v>
      </c>
    </row>
    <row r="12362">
      <c r="A12362" s="1" t="s">
        <v>12073</v>
      </c>
      <c r="B12362" s="2" t="str">
        <f>IFERROR(__xludf.DUMMYFUNCTION("GOOGLETRANSLATE(A12362,""en"",""hi"")"),"मध्ययुगीन पुल और चर्च")</f>
        <v>मध्ययुगीन पुल और चर्च</v>
      </c>
    </row>
    <row r="12363">
      <c r="A12363" s="1" t="s">
        <v>12074</v>
      </c>
      <c r="B12363" s="2" t="str">
        <f>IFERROR(__xludf.DUMMYFUNCTION("GOOGLETRANSLATE(A12363,""en"",""hi"")"),"पीछे - दृश्य: व्यक्ति नाम की एक महिला ने खुलासा किया है कि यह एक अभिनेत्री के रूप में काम करने के लिए क्या था")</f>
        <v>पीछे - दृश्य: व्यक्ति नाम की एक महिला ने खुलासा किया है कि यह एक अभिनेत्री के रूप में काम करने के लिए क्या था</v>
      </c>
    </row>
    <row r="12364">
      <c r="A12364" s="1" t="s">
        <v>12075</v>
      </c>
      <c r="B12364" s="2" t="str">
        <f>IFERROR(__xludf.DUMMYFUNCTION("GOOGLETRANSLATE(A12364,""en"",""hi"")"),"सुंदर लड़की के चेहरे पर भावनात्मक अभिव्यक्ति।")</f>
        <v>सुंदर लड़की के चेहरे पर भावनात्मक अभिव्यक्ति।</v>
      </c>
    </row>
    <row r="12365">
      <c r="A12365" s="1" t="s">
        <v>12076</v>
      </c>
      <c r="B12365" s="2" t="str">
        <f>IFERROR(__xludf.DUMMYFUNCTION("GOOGLETRANSLATE(A12365,""en"",""hi"")"),"व्यक्ति के लिए सड़क पर।")</f>
        <v>व्यक्ति के लिए सड़क पर।</v>
      </c>
    </row>
    <row r="12366">
      <c r="A12366" s="1" t="s">
        <v>12077</v>
      </c>
      <c r="B12366" s="2" t="str">
        <f>IFERROR(__xludf.DUMMYFUNCTION("GOOGLETRANSLATE(A12366,""en"",""hi"")"),"पानी एक सतह के ऊपर टकराने की बूंदें")</f>
        <v>पानी एक सतह के ऊपर टकराने की बूंदें</v>
      </c>
    </row>
    <row r="12367">
      <c r="A12367" s="1" t="s">
        <v>12078</v>
      </c>
      <c r="B12367" s="2" t="str">
        <f>IFERROR(__xludf.DUMMYFUNCTION("GOOGLETRANSLATE(A12367,""en"",""hi"")"),"की छवि: एक महासागर थीम्ड बेडरूम के लिए विचार")</f>
        <v>की छवि: एक महासागर थीम्ड बेडरूम के लिए विचार</v>
      </c>
    </row>
    <row r="12368">
      <c r="A12368" s="1" t="s">
        <v>12079</v>
      </c>
      <c r="B12368" s="2" t="str">
        <f>IFERROR(__xludf.DUMMYFUNCTION("GOOGLETRANSLATE(A12368,""en"",""hi"")"),"शहर में आतिशबाजी, दिन")</f>
        <v>शहर में आतिशबाजी, दिन</v>
      </c>
    </row>
    <row r="12369">
      <c r="A12369" s="1" t="s">
        <v>12080</v>
      </c>
      <c r="B12369" s="2" t="str">
        <f>IFERROR(__xludf.DUMMYFUNCTION("GOOGLETRANSLATE(A12369,""en"",""hi"")"),"लोग रैली में दिखाए गए, उनमें से कई बेघर हैं।")</f>
        <v>लोग रैली में दिखाए गए, उनमें से कई बेघर हैं।</v>
      </c>
    </row>
    <row r="12370">
      <c r="A12370" s="1" t="s">
        <v>12081</v>
      </c>
      <c r="B12370" s="2" t="str">
        <f>IFERROR(__xludf.DUMMYFUNCTION("GOOGLETRANSLATE(A12370,""en"",""hi"")"),"अमेरिकन फुटबॉल प्लेयर टैकल्स स्पोर्ट्स टीम ने अतीत की खोने वाली लकीर से हटाए गए गेम में अमेरिकी फुटबॉल खिलाड़ी को वापस चलाया।")</f>
        <v>अमेरिकन फुटबॉल प्लेयर टैकल्स स्पोर्ट्स टीम ने अतीत की खोने वाली लकीर से हटाए गए गेम में अमेरिकी फुटबॉल खिलाड़ी को वापस चलाया।</v>
      </c>
    </row>
    <row r="12371">
      <c r="A12371" s="1" t="s">
        <v>12082</v>
      </c>
      <c r="B12371" s="2" t="str">
        <f>IFERROR(__xludf.DUMMYFUNCTION("GOOGLETRANSLATE(A12371,""en"",""hi"")"),"एक धारा में पक्षी छिड़काव")</f>
        <v>एक धारा में पक्षी छिड़काव</v>
      </c>
    </row>
    <row r="12372">
      <c r="A12372" s="1" t="s">
        <v>12083</v>
      </c>
      <c r="B12372" s="2" t="str">
        <f>IFERROR(__xludf.DUMMYFUNCTION("GOOGLETRANSLATE(A12372,""en"",""hi"")"),"एक सफेद पृष्ठभूमि पर लेटरिंग लेटरिंग के साथ इंद्रधनुष दिल।")</f>
        <v>एक सफेद पृष्ठभूमि पर लेटरिंग लेटरिंग के साथ इंद्रधनुष दिल।</v>
      </c>
    </row>
    <row r="12373">
      <c r="A12373" s="1" t="s">
        <v>12084</v>
      </c>
      <c r="B12373" s="2" t="str">
        <f>IFERROR(__xludf.DUMMYFUNCTION("GOOGLETRANSLATE(A12373,""en"",""hi"")"),"व्यक्ति के लिए सोने की टाई और परिधान।")</f>
        <v>व्यक्ति के लिए सोने की टाई और परिधान।</v>
      </c>
    </row>
    <row r="12374">
      <c r="A12374" s="1" t="s">
        <v>12085</v>
      </c>
      <c r="B12374" s="2" t="str">
        <f>IFERROR(__xludf.DUMMYFUNCTION("GOOGLETRANSLATE(A12374,""en"",""hi"")"),"बास्केटबॉल खिलाड़ी जिम में काम करना जारी रखता है, जो मौसम को झुकने और माध्य से शुरू करने की तलाश में है।")</f>
        <v>बास्केटबॉल खिलाड़ी जिम में काम करना जारी रखता है, जो मौसम को झुकने और माध्य से शुरू करने की तलाश में है।</v>
      </c>
    </row>
    <row r="12375">
      <c r="A12375" s="1" t="s">
        <v>12086</v>
      </c>
      <c r="B12375" s="2" t="str">
        <f>IFERROR(__xludf.DUMMYFUNCTION("GOOGLETRANSLATE(A12375,""en"",""hi"")"),"केंद्र में मध्ययुगीन शहर")</f>
        <v>केंद्र में मध्ययुगीन शहर</v>
      </c>
    </row>
    <row r="12376">
      <c r="A12376" s="1" t="s">
        <v>12087</v>
      </c>
      <c r="B12376" s="2" t="str">
        <f>IFERROR(__xludf.DUMMYFUNCTION("GOOGLETRANSLATE(A12376,""en"",""hi"")"),"एक स्पष्ट नीले आकाश पर हथेली के पेड़ों के शीर्ष")</f>
        <v>एक स्पष्ट नीले आकाश पर हथेली के पेड़ों के शीर्ष</v>
      </c>
    </row>
    <row r="12377">
      <c r="A12377" s="1" t="s">
        <v>12088</v>
      </c>
      <c r="B12377" s="2" t="str">
        <f>IFERROR(__xludf.DUMMYFUNCTION("GOOGLETRANSLATE(A12377,""en"",""hi"")"),"व्यक्ति को ऑटोमोबाइल बनाने के लिए एक कठिन समय था!")</f>
        <v>व्यक्ति को ऑटोमोबाइल बनाने के लिए एक कठिन समय था!</v>
      </c>
    </row>
    <row r="12378">
      <c r="A12378" s="1" t="s">
        <v>12089</v>
      </c>
      <c r="B12378" s="2" t="str">
        <f>IFERROR(__xludf.DUMMYFUNCTION("GOOGLETRANSLATE(A12378,""en"",""hi"")"),"शहर के केंद्र में इमारतें")</f>
        <v>शहर के केंद्र में इमारतें</v>
      </c>
    </row>
    <row r="12379">
      <c r="A12379" s="1" t="s">
        <v>12090</v>
      </c>
      <c r="B12379" s="2" t="str">
        <f>IFERROR(__xludf.DUMMYFUNCTION("GOOGLETRANSLATE(A12379,""en"",""hi"")"),"वास्तुकला विवरण: शॉपिंग मॉल में पुल के माध्यम से पैदल यात्री वॉकवे।")</f>
        <v>वास्तुकला विवरण: शॉपिंग मॉल में पुल के माध्यम से पैदल यात्री वॉकवे।</v>
      </c>
    </row>
    <row r="12380">
      <c r="A12380" s="1" t="s">
        <v>12091</v>
      </c>
      <c r="B12380" s="2" t="str">
        <f>IFERROR(__xludf.DUMMYFUNCTION("GOOGLETRANSLATE(A12380,""en"",""hi"")"),"एक शिक्षक अपने स्कूल और सोशल मीडिया की बात बन गया है।")</f>
        <v>एक शिक्षक अपने स्कूल और सोशल मीडिया की बात बन गया है।</v>
      </c>
    </row>
    <row r="12381">
      <c r="A12381" s="1" t="s">
        <v>12092</v>
      </c>
      <c r="B12381" s="2" t="str">
        <f>IFERROR(__xludf.DUMMYFUNCTION("GOOGLETRANSLATE(A12381,""en"",""hi"")"),"मजबूत और रिश्ते को ताकत से ताकत तक जा रहा है।")</f>
        <v>मजबूत और रिश्ते को ताकत से ताकत तक जा रहा है।</v>
      </c>
    </row>
    <row r="12382">
      <c r="A12382" s="1" t="s">
        <v>12093</v>
      </c>
      <c r="B12382" s="2" t="str">
        <f>IFERROR(__xludf.DUMMYFUNCTION("GOOGLETRANSLATE(A12382,""en"",""hi"")"),"इस शब्द को खेलने की उच्च दबाने वाली शैली के तनाव को महसूस करने वाली नवीनतम टीम थी")</f>
        <v>इस शब्द को खेलने की उच्च दबाने वाली शैली के तनाव को महसूस करने वाली नवीनतम टीम थी</v>
      </c>
    </row>
    <row r="12383">
      <c r="A12383" s="1" t="s">
        <v>12094</v>
      </c>
      <c r="B12383" s="2" t="str">
        <f>IFERROR(__xludf.DUMMYFUNCTION("GOOGLETRANSLATE(A12383,""en"",""hi"")"),"बाईं ओर, एक शरद ऋतु - ब्लेज़ मेपल ट्री अपने नाम की महिमा तक रहता है।")</f>
        <v>बाईं ओर, एक शरद ऋतु - ब्लेज़ मेपल ट्री अपने नाम की महिमा तक रहता है।</v>
      </c>
    </row>
    <row r="12384">
      <c r="A12384" s="1" t="s">
        <v>12095</v>
      </c>
      <c r="B12384" s="2" t="str">
        <f>IFERROR(__xludf.DUMMYFUNCTION("GOOGLETRANSLATE(A12384,""en"",""hi"")"),"एकल संख्या द्वारा डेटा संक्षेप में")</f>
        <v>एकल संख्या द्वारा डेटा संक्षेप में</v>
      </c>
    </row>
    <row r="12385">
      <c r="A12385" s="1" t="s">
        <v>12096</v>
      </c>
      <c r="B12385" s="2" t="str">
        <f>IFERROR(__xludf.DUMMYFUNCTION("GOOGLETRANSLATE(A12385,""en"",""hi"")"),"झील और इसके चारों ओर पहाड़")</f>
        <v>झील और इसके चारों ओर पहाड़</v>
      </c>
    </row>
    <row r="12386">
      <c r="A12386" s="1" t="s">
        <v>12097</v>
      </c>
      <c r="B12386" s="2" t="str">
        <f>IFERROR(__xludf.DUMMYFUNCTION("GOOGLETRANSLATE(A12386,""en"",""hi"")"),"कॉमिक बुक कैरेक्टर नहीं लेता है ...")</f>
        <v>कॉमिक बुक कैरेक्टर नहीं लेता है ...</v>
      </c>
    </row>
    <row r="12387">
      <c r="A12387" s="1" t="s">
        <v>12098</v>
      </c>
      <c r="B12387" s="2" t="str">
        <f>IFERROR(__xludf.DUMMYFUNCTION("GOOGLETRANSLATE(A12387,""en"",""hi"")"),"बास्केटबॉल शूटिंग गार्ड खेल टीम के खिलाफ अपने बास्केटबॉल खेल के दूसरे भाग के दौरान अदालत में खड़ा है")</f>
        <v>बास्केटबॉल शूटिंग गार्ड खेल टीम के खिलाफ अपने बास्केटबॉल खेल के दूसरे भाग के दौरान अदालत में खड़ा है</v>
      </c>
    </row>
    <row r="12388">
      <c r="A12388" s="1" t="s">
        <v>12099</v>
      </c>
      <c r="B12388" s="2" t="str">
        <f>IFERROR(__xludf.DUMMYFUNCTION("GOOGLETRANSLATE(A12388,""en"",""hi"")"),"शिक्षक को देखकर विद्यार्थी")</f>
        <v>शिक्षक को देखकर विद्यार्थी</v>
      </c>
    </row>
    <row r="12389">
      <c r="A12389" s="1" t="s">
        <v>12100</v>
      </c>
      <c r="B12389" s="2" t="str">
        <f>IFERROR(__xludf.DUMMYFUNCTION("GOOGLETRANSLATE(A12389,""en"",""hi"")"),"चट्टानों पर एक लड़का चढ़ाई")</f>
        <v>चट्टानों पर एक लड़का चढ़ाई</v>
      </c>
    </row>
    <row r="12390">
      <c r="A12390" s="1" t="s">
        <v>12101</v>
      </c>
      <c r="B12390" s="2" t="str">
        <f>IFERROR(__xludf.DUMMYFUNCTION("GOOGLETRANSLATE(A12390,""en"",""hi"")"),"कुछ हरी पत्तियों पर शांत पानी चबाने में एक बीवर तैर रहा है")</f>
        <v>कुछ हरी पत्तियों पर शांत पानी चबाने में एक बीवर तैर रहा है</v>
      </c>
    </row>
    <row r="12391">
      <c r="A12391" s="1" t="s">
        <v>12102</v>
      </c>
      <c r="B12391" s="2" t="str">
        <f>IFERROR(__xludf.DUMMYFUNCTION("GOOGLETRANSLATE(A12391,""en"",""hi"")"),"सड़कों पर संगीत कार्यक्रम सुनने वाले लोगों की बड़ी बहुआयामी भीड़")</f>
        <v>सड़कों पर संगीत कार्यक्रम सुनने वाले लोगों की बड़ी बहुआयामी भीड़</v>
      </c>
    </row>
    <row r="12392">
      <c r="A12392" s="1" t="s">
        <v>12103</v>
      </c>
      <c r="B12392" s="2" t="str">
        <f>IFERROR(__xludf.DUMMYFUNCTION("GOOGLETRANSLATE(A12392,""en"",""hi"")"),"* nsync इस तरह के पुरस्कार पर ले जाता है")</f>
        <v>* nsync इस तरह के पुरस्कार पर ले जाता है</v>
      </c>
    </row>
    <row r="12393">
      <c r="A12393" s="1" t="s">
        <v>12104</v>
      </c>
      <c r="B12393" s="2" t="str">
        <f>IFERROR(__xludf.DUMMYFUNCTION("GOOGLETRANSLATE(A12393,""en"",""hi"")"),"कपड़ों और अन्य दानों को पारित करना।")</f>
        <v>कपड़ों और अन्य दानों को पारित करना।</v>
      </c>
    </row>
    <row r="12394">
      <c r="A12394" s="1" t="s">
        <v>12105</v>
      </c>
      <c r="B12394" s="2" t="str">
        <f>IFERROR(__xludf.DUMMYFUNCTION("GOOGLETRANSLATE(A12394,""en"",""hi"")"),"एक पुराने पत्थर के माध्यम से रखें")</f>
        <v>एक पुराने पत्थर के माध्यम से रखें</v>
      </c>
    </row>
    <row r="12395">
      <c r="A12395" s="1" t="s">
        <v>12106</v>
      </c>
      <c r="B12395" s="2" t="str">
        <f>IFERROR(__xludf.DUMMYFUNCTION("GOOGLETRANSLATE(A12395,""en"",""hi"")"),"शतरंज का एक विशाल खेल")</f>
        <v>शतरंज का एक विशाल खेल</v>
      </c>
    </row>
    <row r="12396">
      <c r="A12396" s="1" t="s">
        <v>12107</v>
      </c>
      <c r="B12396" s="2" t="str">
        <f>IFERROR(__xludf.DUMMYFUNCTION("GOOGLETRANSLATE(A12396,""en"",""hi"")"),"व्यक्ति अपने पसंदीदा लुक को साल से साझा करता है।")</f>
        <v>व्यक्ति अपने पसंदीदा लुक को साल से साझा करता है।</v>
      </c>
    </row>
    <row r="12397">
      <c r="A12397" s="1" t="s">
        <v>12108</v>
      </c>
      <c r="B12397" s="2" t="str">
        <f>IFERROR(__xludf.DUMMYFUNCTION("GOOGLETRANSLATE(A12397,""en"",""hi"")"),"कारपार्क में एक कार डूब रही है।")</f>
        <v>कारपार्क में एक कार डूब रही है।</v>
      </c>
    </row>
    <row r="12398">
      <c r="A12398" s="1" t="s">
        <v>12109</v>
      </c>
      <c r="B12398" s="2" t="str">
        <f>IFERROR(__xludf.DUMMYFUNCTION("GOOGLETRANSLATE(A12398,""en"",""hi"")"),"एक कैदी एक यात्रा क्षेत्र में एक भित्तिचित्र पेंट करता है।")</f>
        <v>एक कैदी एक यात्रा क्षेत्र में एक भित्तिचित्र पेंट करता है।</v>
      </c>
    </row>
    <row r="12399">
      <c r="A12399" s="1" t="s">
        <v>12110</v>
      </c>
      <c r="B12399" s="2" t="str">
        <f>IFERROR(__xludf.DUMMYFUNCTION("GOOGLETRANSLATE(A12399,""en"",""hi"")"),"व्यक्ति अपने घास में जल्दी - बढ़ते करियर।")</f>
        <v>व्यक्ति अपने घास में जल्दी - बढ़ते करियर।</v>
      </c>
    </row>
    <row r="12400">
      <c r="A12400" s="1" t="s">
        <v>12111</v>
      </c>
      <c r="B12400" s="2" t="str">
        <f>IFERROR(__xludf.DUMMYFUNCTION("GOOGLETRANSLATE(A12400,""en"",""hi"")"),"गोल - एक छोटी सी छाया के साथ नाक pliers सफेद पृष्ठभूमि पर पृथक")</f>
        <v>गोल - एक छोटी सी छाया के साथ नाक pliers सफेद पृष्ठभूमि पर पृथक</v>
      </c>
    </row>
    <row r="12401">
      <c r="A12401" s="1" t="s">
        <v>12112</v>
      </c>
      <c r="B12401" s="2" t="str">
        <f>IFERROR(__xludf.DUMMYFUNCTION("GOOGLETRANSLATE(A12401,""en"",""hi"")"),"आइटम पर इंगित तीर के साथ ब्लू एंड व्हाइट सचित्र विश्व मानचित्र।")</f>
        <v>आइटम पर इंगित तीर के साथ ब्लू एंड व्हाइट सचित्र विश्व मानचित्र।</v>
      </c>
    </row>
    <row r="12402">
      <c r="A12402" s="1" t="s">
        <v>12113</v>
      </c>
      <c r="B12402" s="2" t="str">
        <f>IFERROR(__xludf.DUMMYFUNCTION("GOOGLETRANSLATE(A12402,""en"",""hi"")"),"दुल्हन वेदी पर चल रहा है")</f>
        <v>दुल्हन वेदी पर चल रहा है</v>
      </c>
    </row>
    <row r="12403">
      <c r="A12403" s="1" t="s">
        <v>12114</v>
      </c>
      <c r="B12403" s="2" t="str">
        <f>IFERROR(__xludf.DUMMYFUNCTION("GOOGLETRANSLATE(A12403,""en"",""hi"")"),"बोनोबो किशोरावस्था पुरुष पेड़ों से झूलते हुए")</f>
        <v>बोनोबो किशोरावस्था पुरुष पेड़ों से झूलते हुए</v>
      </c>
    </row>
    <row r="12404">
      <c r="A12404" s="1" t="s">
        <v>12115</v>
      </c>
      <c r="B12404" s="2" t="str">
        <f>IFERROR(__xludf.DUMMYFUNCTION("GOOGLETRANSLATE(A12404,""en"",""hi"")"),"टोटेम ध्रुव एक सफेद पृष्ठभूमि पर सामना करता है।")</f>
        <v>टोटेम ध्रुव एक सफेद पृष्ठभूमि पर सामना करता है।</v>
      </c>
    </row>
    <row r="12405">
      <c r="A12405" s="1" t="s">
        <v>12116</v>
      </c>
      <c r="B12405" s="2" t="str">
        <f>IFERROR(__xludf.DUMMYFUNCTION("GOOGLETRANSLATE(A12405,""en"",""hi"")"),"एक गोलाकार ग्लोब, कार्टोग्राफिकल चित्रण पर नक्शा")</f>
        <v>एक गोलाकार ग्लोब, कार्टोग्राफिकल चित्रण पर नक्शा</v>
      </c>
    </row>
    <row r="12406">
      <c r="A12406" s="1" t="s">
        <v>12117</v>
      </c>
      <c r="B12406" s="2" t="str">
        <f>IFERROR(__xludf.DUMMYFUNCTION("GOOGLETRANSLATE(A12406,""en"",""hi"")"),"अभिनेता के साथ एक बहुत ही देशभक्ति पैटर्न वाली मैक्सी ड्रेस आउट में सेलिब्रिटी।")</f>
        <v>अभिनेता के साथ एक बहुत ही देशभक्ति पैटर्न वाली मैक्सी ड्रेस आउट में सेलिब्रिटी।</v>
      </c>
    </row>
    <row r="12407">
      <c r="A12407" s="1" t="s">
        <v>12118</v>
      </c>
      <c r="B12407" s="2" t="str">
        <f>IFERROR(__xludf.DUMMYFUNCTION("GOOGLETRANSLATE(A12407,""en"",""hi"")"),"एक काले रंग की पृष्ठभूमि पर रंगीन पुष्प आकृति, पत्तियों, धब्बे का परिपत्र निर्बाध पैटर्न।")</f>
        <v>एक काले रंग की पृष्ठभूमि पर रंगीन पुष्प आकृति, पत्तियों, धब्बे का परिपत्र निर्बाध पैटर्न।</v>
      </c>
    </row>
    <row r="12408">
      <c r="A12408" s="1" t="s">
        <v>12119</v>
      </c>
      <c r="B12408" s="2" t="str">
        <f>IFERROR(__xludf.DUMMYFUNCTION("GOOGLETRANSLATE(A12408,""en"",""hi"")"),"एक पेड़ ट्रंक पर पुरानी सूखी छाल जहां फ्रॉन्ड अलग हो गए हैं और गिर गए हैं, बंद पृष्ठभूमि बनावट")</f>
        <v>एक पेड़ ट्रंक पर पुरानी सूखी छाल जहां फ्रॉन्ड अलग हो गए हैं और गिर गए हैं, बंद पृष्ठभूमि बनावट</v>
      </c>
    </row>
    <row r="12409">
      <c r="A12409" s="1" t="s">
        <v>12120</v>
      </c>
      <c r="B12409" s="2" t="str">
        <f>IFERROR(__xludf.DUMMYFUNCTION("GOOGLETRANSLATE(A12409,""en"",""hi"")"),"सॉकर प्लेयर ने अपने बाएं पैर वाले शॉट को सोमवार के खेल के पहले भाग में बार में बदल दिया")</f>
        <v>सॉकर प्लेयर ने अपने बाएं पैर वाले शॉट को सोमवार के खेल के पहले भाग में बार में बदल दिया</v>
      </c>
    </row>
    <row r="12410">
      <c r="A12410" s="1" t="s">
        <v>12121</v>
      </c>
      <c r="B12410" s="2" t="str">
        <f>IFERROR(__xludf.DUMMYFUNCTION("GOOGLETRANSLATE(A12410,""en"",""hi"")"),"संबंधित व्यवसायी अपने कार्यालय में एक मोबाइल फोन पर एक वीडियो कॉल कर रहा है।")</f>
        <v>संबंधित व्यवसायी अपने कार्यालय में एक मोबाइल फोन पर एक वीडियो कॉल कर रहा है।</v>
      </c>
    </row>
    <row r="12411">
      <c r="A12411" s="1" t="s">
        <v>12122</v>
      </c>
      <c r="B12411" s="2" t="str">
        <f>IFERROR(__xludf.DUMMYFUNCTION("GOOGLETRANSLATE(A12411,""en"",""hi"")"),"वेक्टर minimalistic सफेद फ्लैट ग्लास शराब का, एक लाल पृष्ठभूमि पर आरोही क्रम में रेखांकित।")</f>
        <v>वेक्टर minimalistic सफेद फ्लैट ग्लास शराब का, एक लाल पृष्ठभूमि पर आरोही क्रम में रेखांकित।</v>
      </c>
    </row>
    <row r="12412">
      <c r="A12412" s="1" t="s">
        <v>12123</v>
      </c>
      <c r="B12412" s="2" t="str">
        <f>IFERROR(__xludf.DUMMYFUNCTION("GOOGLETRANSLATE(A12412,""en"",""hi"")"),"अंक द्वारा सार ज्यामितीय पैटर्न।")</f>
        <v>अंक द्वारा सार ज्यामितीय पैटर्न।</v>
      </c>
    </row>
    <row r="12413">
      <c r="A12413" s="1" t="s">
        <v>12124</v>
      </c>
      <c r="B12413" s="2" t="str">
        <f>IFERROR(__xludf.DUMMYFUNCTION("GOOGLETRANSLATE(A12413,""en"",""hi"")"),"कारखाने के बाहर एक पुलिस मोबाइल वैन")</f>
        <v>कारखाने के बाहर एक पुलिस मोबाइल वैन</v>
      </c>
    </row>
    <row r="12414">
      <c r="A12414" s="1" t="s">
        <v>12125</v>
      </c>
      <c r="B12414" s="2" t="str">
        <f>IFERROR(__xludf.DUMMYFUNCTION("GOOGLETRANSLATE(A12414,""en"",""hi"")"),"एक मछली के कटोरे में गोताखोर और शार्क")</f>
        <v>एक मछली के कटोरे में गोताखोर और शार्क</v>
      </c>
    </row>
    <row r="12415">
      <c r="A12415" s="1" t="s">
        <v>12126</v>
      </c>
      <c r="B12415" s="2" t="str">
        <f>IFERROR(__xludf.DUMMYFUNCTION("GOOGLETRANSLATE(A12415,""en"",""hi"")"),"पूरी तरह से स्टॉक रसोई के साथ लक्जरी केबिन")</f>
        <v>पूरी तरह से स्टॉक रसोई के साथ लक्जरी केबिन</v>
      </c>
    </row>
    <row r="12416">
      <c r="A12416" s="1" t="s">
        <v>12127</v>
      </c>
      <c r="B12416" s="2" t="str">
        <f>IFERROR(__xludf.DUMMYFUNCTION("GOOGLETRANSLATE(A12416,""en"",""hi"")"),"ब्लूज़ कलाकार मंच पर प्रदर्शन करता है।")</f>
        <v>ब्लूज़ कलाकार मंच पर प्रदर्शन करता है।</v>
      </c>
    </row>
    <row r="12417">
      <c r="A12417" s="1" t="s">
        <v>12128</v>
      </c>
      <c r="B12417" s="2" t="str">
        <f>IFERROR(__xludf.DUMMYFUNCTION("GOOGLETRANSLATE(A12417,""en"",""hi"")"),"एक प्लेड डार्क ब्लैक बैकग्राउंड पर चमकती रोशनी बर्स्ट सर्कल।")</f>
        <v>एक प्लेड डार्क ब्लैक बैकग्राउंड पर चमकती रोशनी बर्स्ट सर्कल।</v>
      </c>
    </row>
    <row r="12418">
      <c r="A12418" s="1" t="s">
        <v>12129</v>
      </c>
      <c r="B12418" s="2" t="str">
        <f>IFERROR(__xludf.DUMMYFUNCTION("GOOGLETRANSLATE(A12418,""en"",""hi"")"),"प्रतिपादन, निर्माण के तहत कुछ ब्लॉक पश्चिम")</f>
        <v>प्रतिपादन, निर्माण के तहत कुछ ब्लॉक पश्चिम</v>
      </c>
    </row>
    <row r="12419">
      <c r="A12419" s="1" t="s">
        <v>12130</v>
      </c>
      <c r="B12419" s="2" t="str">
        <f>IFERROR(__xludf.DUMMYFUNCTION("GOOGLETRANSLATE(A12419,""en"",""hi"")"),"कबूतर खाने का झुंड")</f>
        <v>कबूतर खाने का झुंड</v>
      </c>
    </row>
    <row r="12420">
      <c r="A12420" s="1" t="s">
        <v>12131</v>
      </c>
      <c r="B12420" s="2" t="str">
        <f>IFERROR(__xludf.DUMMYFUNCTION("GOOGLETRANSLATE(A12420,""en"",""hi"")"),"एक चिड़ियाघर में एक मूस इस फ़ाइल फोटो में चित्रित किया गया है।")</f>
        <v>एक चिड़ियाघर में एक मूस इस फ़ाइल फोटो में चित्रित किया गया है।</v>
      </c>
    </row>
    <row r="12421">
      <c r="A12421" s="1" t="s">
        <v>12132</v>
      </c>
      <c r="B12421" s="2" t="str">
        <f>IFERROR(__xludf.DUMMYFUNCTION("GOOGLETRANSLATE(A12421,""en"",""hi"")"),"व्यक्ति मैच के दौरान गेंद को अपनी गेंदबाजी से दूर करता है।")</f>
        <v>व्यक्ति मैच के दौरान गेंद को अपनी गेंदबाजी से दूर करता है।</v>
      </c>
    </row>
    <row r="12422">
      <c r="A12422" s="1" t="s">
        <v>12133</v>
      </c>
      <c r="B12422" s="2" t="str">
        <f>IFERROR(__xludf.DUMMYFUNCTION("GOOGLETRANSLATE(A12422,""en"",""hi"")"),"कपकेक आपकी पार्टी का हिट होंगे।")</f>
        <v>कपकेक आपकी पार्टी का हिट होंगे।</v>
      </c>
    </row>
    <row r="12423">
      <c r="A12423" s="1" t="s">
        <v>12134</v>
      </c>
      <c r="B12423" s="2" t="str">
        <f>IFERROR(__xludf.DUMMYFUNCTION("GOOGLETRANSLATE(A12423,""en"",""hi"")"),"# एक खेल के दौरान खेल टीम के खिलाफ तीसरे आधार में स्लाइड करता है।")</f>
        <v># एक खेल के दौरान खेल टीम के खिलाफ तीसरे आधार में स्लाइड करता है।</v>
      </c>
    </row>
    <row r="12424">
      <c r="A12424" s="1" t="s">
        <v>12135</v>
      </c>
      <c r="B12424" s="2" t="str">
        <f>IFERROR(__xludf.DUMMYFUNCTION("GOOGLETRANSLATE(A12424,""en"",""hi"")"),"एक आभूषण बनाने के लिए सजावटी दौर तत्व।")</f>
        <v>एक आभूषण बनाने के लिए सजावटी दौर तत्व।</v>
      </c>
    </row>
    <row r="12425">
      <c r="A12425" s="1" t="s">
        <v>12136</v>
      </c>
      <c r="B12425" s="2" t="str">
        <f>IFERROR(__xludf.DUMMYFUNCTION("GOOGLETRANSLATE(A12425,""en"",""hi"")"),"स्पॉटलाइट, मंच पर प्रकाश के कुछ बिंदु।")</f>
        <v>स्पॉटलाइट, मंच पर प्रकाश के कुछ बिंदु।</v>
      </c>
    </row>
    <row r="12426">
      <c r="A12426" s="1" t="s">
        <v>12137</v>
      </c>
      <c r="B12426" s="2" t="str">
        <f>IFERROR(__xludf.DUMMYFUNCTION("GOOGLETRANSLATE(A12426,""en"",""hi"")"),"सॉसेज टमाटर और अंडे के साथ तला हुआ, खाना पकाने की प्रक्रिया।")</f>
        <v>सॉसेज टमाटर और अंडे के साथ तला हुआ, खाना पकाने की प्रक्रिया।</v>
      </c>
    </row>
    <row r="12427">
      <c r="A12427" s="1" t="s">
        <v>12138</v>
      </c>
      <c r="B12427" s="2" t="str">
        <f>IFERROR(__xludf.DUMMYFUNCTION("GOOGLETRANSLATE(A12427,""en"",""hi"")"),"झील के घर वापस जाने के दौरान सूर्यास्त।")</f>
        <v>झील के घर वापस जाने के दौरान सूर्यास्त।</v>
      </c>
    </row>
    <row r="12428">
      <c r="A12428" s="1" t="s">
        <v>12139</v>
      </c>
      <c r="B12428" s="2" t="str">
        <f>IFERROR(__xludf.DUMMYFUNCTION("GOOGLETRANSLATE(A12428,""en"",""hi"")"),"नाश्ते के लिए ये व्यंजनों को मिनटों या उससे कम समय में शुरू करने के लिए बनाया जा सकता है।")</f>
        <v>नाश्ते के लिए ये व्यंजनों को मिनटों या उससे कम समय में शुरू करने के लिए बनाया जा सकता है।</v>
      </c>
    </row>
    <row r="12429">
      <c r="A12429" s="1" t="s">
        <v>12140</v>
      </c>
      <c r="B12429" s="2" t="str">
        <f>IFERROR(__xludf.DUMMYFUNCTION("GOOGLETRANSLATE(A12429,""en"",""hi"")"),"बाहर एक gargoyle फिल्म से एक विदेशी जैसा दिखता है।")</f>
        <v>बाहर एक gargoyle फिल्म से एक विदेशी जैसा दिखता है।</v>
      </c>
    </row>
    <row r="12430">
      <c r="A12430" s="1" t="s">
        <v>12141</v>
      </c>
      <c r="B12430" s="2" t="str">
        <f>IFERROR(__xludf.DUMMYFUNCTION("GOOGLETRANSLATE(A12430,""en"",""hi"")"),"कला, हर प्रतीक उनके इतिहास और संस्कृति के हिस्से का प्रतिनिधित्व करता है।")</f>
        <v>कला, हर प्रतीक उनके इतिहास और संस्कृति के हिस्से का प्रतिनिधित्व करता है।</v>
      </c>
    </row>
    <row r="12431">
      <c r="A12431" s="1" t="s">
        <v>12142</v>
      </c>
      <c r="B12431" s="2" t="str">
        <f>IFERROR(__xludf.DUMMYFUNCTION("GOOGLETRANSLATE(A12431,""en"",""hi"")"),"बिंदु पर इस शब्द को आतिशबाजी के साथ लिखा गया क्योंकि रवेलर्स हार्बर में नौकाओं पर भाग लिया")</f>
        <v>बिंदु पर इस शब्द को आतिशबाजी के साथ लिखा गया क्योंकि रवेलर्स हार्बर में नौकाओं पर भाग लिया</v>
      </c>
    </row>
    <row r="12432">
      <c r="A12432" s="1" t="s">
        <v>12143</v>
      </c>
      <c r="B12432" s="2" t="str">
        <f>IFERROR(__xludf.DUMMYFUNCTION("GOOGLETRANSLATE(A12432,""en"",""hi"")"),"सेलिब्रिटी फैशन वीक के दौरान गिरावट फैशन शो में भाग लेती है।")</f>
        <v>सेलिब्रिटी फैशन वीक के दौरान गिरावट फैशन शो में भाग लेती है।</v>
      </c>
    </row>
    <row r="12433">
      <c r="A12433" s="1" t="s">
        <v>12144</v>
      </c>
      <c r="B12433" s="2" t="str">
        <f>IFERROR(__xludf.DUMMYFUNCTION("GOOGLETRANSLATE(A12433,""en"",""hi"")"),"सड़कों पर पुलिस अधिकारी")</f>
        <v>सड़कों पर पुलिस अधिकारी</v>
      </c>
    </row>
    <row r="12434">
      <c r="A12434" s="1" t="s">
        <v>12145</v>
      </c>
      <c r="B12434" s="2" t="str">
        <f>IFERROR(__xludf.DUMMYFUNCTION("GOOGLETRANSLATE(A12434,""en"",""hi"")"),"एक क्षेत्र से एक पुलिस हेलीकॉप्टर")</f>
        <v>एक क्षेत्र से एक पुलिस हेलीकॉप्टर</v>
      </c>
    </row>
    <row r="12435">
      <c r="A12435" s="1" t="s">
        <v>3058</v>
      </c>
      <c r="B12435" s="2" t="str">
        <f>IFERROR(__xludf.DUMMYFUNCTION("GOOGLETRANSLATE(A12435,""en"",""hi"")"),"फुटबॉल खिलाड़ी और गेंद के लिए लड़ाई")</f>
        <v>फुटबॉल खिलाड़ी और गेंद के लिए लड़ाई</v>
      </c>
    </row>
    <row r="12436">
      <c r="A12436" s="1" t="s">
        <v>862</v>
      </c>
      <c r="B12436" s="2" t="str">
        <f>IFERROR(__xludf.DUMMYFUNCTION("GOOGLETRANSLATE(A12436,""en"",""hi"")"),"छवि में हो सकता है: व्यक्ति, मंच पर, एक संगीत वाद्ययंत्र, संगीत कार्यक्रम, रात और इनडोर खेल रहा है")</f>
        <v>छवि में हो सकता है: व्यक्ति, मंच पर, एक संगीत वाद्ययंत्र, संगीत कार्यक्रम, रात और इनडोर खेल रहा है</v>
      </c>
    </row>
    <row r="12437">
      <c r="A12437" s="1" t="s">
        <v>12146</v>
      </c>
      <c r="B12437" s="2" t="str">
        <f>IFERROR(__xludf.DUMMYFUNCTION("GOOGLETRANSLATE(A12437,""en"",""hi"")"),"पैसे बचाएं और इन पाठकों के साथ घर पर महान बाल रंग प्राप्त करें - स्वीकृत पाता है")</f>
        <v>पैसे बचाएं और इन पाठकों के साथ घर पर महान बाल रंग प्राप्त करें - स्वीकृत पाता है</v>
      </c>
    </row>
    <row r="12438">
      <c r="A12438" s="1" t="s">
        <v>12147</v>
      </c>
      <c r="B12438" s="2" t="str">
        <f>IFERROR(__xludf.DUMMYFUNCTION("GOOGLETRANSLATE(A12438,""en"",""hi"")"),"ठंड में नीली आसमान")</f>
        <v>ठंड में नीली आसमान</v>
      </c>
    </row>
    <row r="12439">
      <c r="A12439" s="1" t="s">
        <v>12148</v>
      </c>
      <c r="B12439" s="2" t="str">
        <f>IFERROR(__xludf.DUMMYFUNCTION("GOOGLETRANSLATE(A12439,""en"",""hi"")"),"ग्रीष्मकालीन संगठन, लंबी आस्तीन के लिए गर्मियों के दौरान बहुत गर्म आस्तीन या टैंक की आवश्यकता होगी।")</f>
        <v>ग्रीष्मकालीन संगठन, लंबी आस्तीन के लिए गर्मियों के दौरान बहुत गर्म आस्तीन या टैंक की आवश्यकता होगी।</v>
      </c>
    </row>
    <row r="12440">
      <c r="A12440" s="1" t="s">
        <v>12149</v>
      </c>
      <c r="B12440" s="2" t="str">
        <f>IFERROR(__xludf.DUMMYFUNCTION("GOOGLETRANSLATE(A12440,""en"",""hi"")"),"एक प्रशिक्षण सत्र के दौरान आदमी गेंद के साथ चलाता है")</f>
        <v>एक प्रशिक्षण सत्र के दौरान आदमी गेंद के साथ चलाता है</v>
      </c>
    </row>
    <row r="12441">
      <c r="A12441" s="1" t="s">
        <v>12150</v>
      </c>
      <c r="B12441" s="2" t="str">
        <f>IFERROR(__xludf.DUMMYFUNCTION("GOOGLETRANSLATE(A12441,""en"",""hi"")"),"तटों के साथ ट्राउट सीजन का उद्घाटन दिवस।")</f>
        <v>तटों के साथ ट्राउट सीजन का उद्घाटन दिवस।</v>
      </c>
    </row>
    <row r="12442">
      <c r="A12442" s="1" t="s">
        <v>12151</v>
      </c>
      <c r="B12442" s="2" t="str">
        <f>IFERROR(__xludf.DUMMYFUNCTION("GOOGLETRANSLATE(A12442,""en"",""hi"")"),"रोमनस्क संरचना जिसमें एक चर्च या कैथेड्रल, धार्मिक पहलुओं और आंतरिक दृश्य शामिल हैं")</f>
        <v>रोमनस्क संरचना जिसमें एक चर्च या कैथेड्रल, धार्मिक पहलुओं और आंतरिक दृश्य शामिल हैं</v>
      </c>
    </row>
    <row r="12443">
      <c r="A12443" s="1" t="s">
        <v>12152</v>
      </c>
      <c r="B12443" s="2" t="str">
        <f>IFERROR(__xludf.DUMMYFUNCTION("GOOGLETRANSLATE(A12443,""en"",""hi"")"),"गार्ड के रूप में गेंद को ड्रिबल करता है")</f>
        <v>गार्ड के रूप में गेंद को ड्रिबल करता है</v>
      </c>
    </row>
    <row r="12444">
      <c r="A12444" s="1" t="s">
        <v>12153</v>
      </c>
      <c r="B12444" s="2" t="str">
        <f>IFERROR(__xludf.DUMMYFUNCTION("GOOGLETRANSLATE(A12444,""en"",""hi"")"),"वार्तालाप: व्यक्ति समीक्षकों द्वारा प्रशंसित फिल्म के लिए प्रश्न और उत्तर सत्र में अपने साथी कलाकारों के सदस्यों में शामिल हो गए")</f>
        <v>वार्तालाप: व्यक्ति समीक्षकों द्वारा प्रशंसित फिल्म के लिए प्रश्न और उत्तर सत्र में अपने साथी कलाकारों के सदस्यों में शामिल हो गए</v>
      </c>
    </row>
    <row r="12445">
      <c r="A12445" s="1" t="s">
        <v>12154</v>
      </c>
      <c r="B12445" s="2" t="str">
        <f>IFERROR(__xludf.DUMMYFUNCTION("GOOGLETRANSLATE(A12445,""en"",""hi"")"),"उसकी सुंदर बेटियों में से एक के साथ नव आत्मा कलाकार की यह छवि।")</f>
        <v>उसकी सुंदर बेटियों में से एक के साथ नव आत्मा कलाकार की यह छवि।</v>
      </c>
    </row>
    <row r="12446">
      <c r="A12446" s="1" t="s">
        <v>12155</v>
      </c>
      <c r="B12446" s="2" t="str">
        <f>IFERROR(__xludf.DUMMYFUNCTION("GOOGLETRANSLATE(A12446,""en"",""hi"")"),"बादलों पर सोने के सितारों और बच्चे के साथ प्यारा स्वर्गदूत।")</f>
        <v>बादलों पर सोने के सितारों और बच्चे के साथ प्यारा स्वर्गदूत।</v>
      </c>
    </row>
    <row r="12447">
      <c r="A12447" s="1" t="s">
        <v>12156</v>
      </c>
      <c r="B12447" s="2" t="str">
        <f>IFERROR(__xludf.DUMMYFUNCTION("GOOGLETRANSLATE(A12447,""en"",""hi"")"),"समुद्र तट के द्वार के माध्यम से सिर")</f>
        <v>समुद्र तट के द्वार के माध्यम से सिर</v>
      </c>
    </row>
    <row r="12448">
      <c r="A12448" s="1" t="s">
        <v>12157</v>
      </c>
      <c r="B12448" s="2" t="str">
        <f>IFERROR(__xludf.DUMMYFUNCTION("GOOGLETRANSLATE(A12448,""en"",""hi"")"),"ढाल पर गोल्डन पुष्प के बीच में गोल्फ बॉल।")</f>
        <v>ढाल पर गोल्डन पुष्प के बीच में गोल्फ बॉल।</v>
      </c>
    </row>
    <row r="12449">
      <c r="A12449" s="1" t="s">
        <v>12158</v>
      </c>
      <c r="B12449" s="2" t="str">
        <f>IFERROR(__xludf.DUMMYFUNCTION("GOOGLETRANSLATE(A12449,""en"",""hi"")"),"एक पुराने युगल एक चलने वाली छड़ी के साथ चलने के लिए जा रहा है।")</f>
        <v>एक पुराने युगल एक चलने वाली छड़ी के साथ चलने के लिए जा रहा है।</v>
      </c>
    </row>
    <row r="12450">
      <c r="A12450" s="1" t="s">
        <v>12159</v>
      </c>
      <c r="B12450" s="2" t="str">
        <f>IFERROR(__xludf.DUMMYFUNCTION("GOOGLETRANSLATE(A12450,""en"",""hi"")"),"नीली रोशनी के साथ रोशनी का समूह क्रिसमस पेड़ एक सर्दियों की शाम को आउटडोर")</f>
        <v>नीली रोशनी के साथ रोशनी का समूह क्रिसमस पेड़ एक सर्दियों की शाम को आउटडोर</v>
      </c>
    </row>
    <row r="12451">
      <c r="A12451" s="1" t="s">
        <v>12160</v>
      </c>
      <c r="B12451" s="2" t="str">
        <f>IFERROR(__xludf.DUMMYFUNCTION("GOOGLETRANSLATE(A12451,""en"",""hi"")"),"परिधान, हाथ - स्केच शैली में खींचा गया।")</f>
        <v>परिधान, हाथ - स्केच शैली में खींचा गया।</v>
      </c>
    </row>
    <row r="12452">
      <c r="A12452" s="1" t="s">
        <v>12161</v>
      </c>
      <c r="B12452" s="2" t="str">
        <f>IFERROR(__xludf.DUMMYFUNCTION("GOOGLETRANSLATE(A12452,""en"",""hi"")"),"कुछ दिन पहले मनोवैज्ञानिक थ्रिलर टीवी कार्यक्रम देखना समाप्त हो गया।")</f>
        <v>कुछ दिन पहले मनोवैज्ञानिक थ्रिलर टीवी कार्यक्रम देखना समाप्त हो गया।</v>
      </c>
    </row>
    <row r="12453">
      <c r="A12453" s="1" t="s">
        <v>3484</v>
      </c>
      <c r="B12453" s="2" t="str">
        <f>IFERROR(__xludf.DUMMYFUNCTION("GOOGLETRANSLATE(A12453,""en"",""hi"")"),"रॉक कलाकार मंच पर प्रदर्शन करता है")</f>
        <v>रॉक कलाकार मंच पर प्रदर्शन करता है</v>
      </c>
    </row>
    <row r="12454">
      <c r="A12454" s="1" t="s">
        <v>12162</v>
      </c>
      <c r="B12454" s="2" t="str">
        <f>IFERROR(__xludf.DUMMYFUNCTION("GOOGLETRANSLATE(A12454,""en"",""hi"")"),"कोंडोमिनियम पर दृश्य के साथ समुद्र तट")</f>
        <v>कोंडोमिनियम पर दृश्य के साथ समुद्र तट</v>
      </c>
    </row>
    <row r="12455">
      <c r="A12455" s="1" t="s">
        <v>12163</v>
      </c>
      <c r="B12455" s="2" t="str">
        <f>IFERROR(__xludf.DUMMYFUNCTION("GOOGLETRANSLATE(A12455,""en"",""hi"")"),"पूरे क्षेत्र में स्मारकों को बर्बाद कर दिया जा रहा है")</f>
        <v>पूरे क्षेत्र में स्मारकों को बर्बाद कर दिया जा रहा है</v>
      </c>
    </row>
    <row r="12456">
      <c r="A12456" s="1" t="s">
        <v>12164</v>
      </c>
      <c r="B12456" s="2" t="str">
        <f>IFERROR(__xludf.DUMMYFUNCTION("GOOGLETRANSLATE(A12456,""en"",""hi"")"),"पुल पर फ्रॉस्टी सुबह सूर्योदय।")</f>
        <v>पुल पर फ्रॉस्टी सुबह सूर्योदय।</v>
      </c>
    </row>
    <row r="12457">
      <c r="A12457" s="1" t="s">
        <v>12165</v>
      </c>
      <c r="B12457" s="2" t="str">
        <f>IFERROR(__xludf.DUMMYFUNCTION("GOOGLETRANSLATE(A12457,""en"",""hi"")"),"मुझे उम्मीद है कि उनका मेनू आपको यहां आदेश देने का विचार दे सकता है :)")</f>
        <v>मुझे उम्मीद है कि उनका मेनू आपको यहां आदेश देने का विचार दे सकता है :)</v>
      </c>
    </row>
    <row r="12458">
      <c r="A12458" s="1" t="s">
        <v>12166</v>
      </c>
      <c r="B12458" s="2" t="str">
        <f>IFERROR(__xludf.DUMMYFUNCTION("GOOGLETRANSLATE(A12458,""en"",""hi"")"),"अभिनेता और व्यक्ति उस समारोह में पोज देते हैं जो उसे एक स्टार के साथ सम्मानित किया")</f>
        <v>अभिनेता और व्यक्ति उस समारोह में पोज देते हैं जो उसे एक स्टार के साथ सम्मानित किया</v>
      </c>
    </row>
    <row r="12459">
      <c r="A12459" s="1" t="s">
        <v>12167</v>
      </c>
      <c r="B12459" s="2" t="str">
        <f>IFERROR(__xludf.DUMMYFUNCTION("GOOGLETRANSLATE(A12459,""en"",""hi"")"),"सौर पैनलों के सामने एक इंजीनियर का पोर्ट्रेट")</f>
        <v>सौर पैनलों के सामने एक इंजीनियर का पोर्ट्रेट</v>
      </c>
    </row>
    <row r="12460">
      <c r="A12460" s="1" t="s">
        <v>12168</v>
      </c>
      <c r="B12460" s="2" t="str">
        <f>IFERROR(__xludf.DUMMYFUNCTION("GOOGLETRANSLATE(A12460,""en"",""hi"")"),"कंप्यूटर पर व्यस्त महिला।")</f>
        <v>कंप्यूटर पर व्यस्त महिला।</v>
      </c>
    </row>
    <row r="12461">
      <c r="A12461" s="1" t="s">
        <v>12169</v>
      </c>
      <c r="B12461" s="2" t="str">
        <f>IFERROR(__xludf.DUMMYFUNCTION("GOOGLETRANSLATE(A12461,""en"",""hi"")"),"टीवी नेटवर्क बर्फबारी के लिए लोकप्रिय टैग दिखाता है")</f>
        <v>टीवी नेटवर्क बर्फबारी के लिए लोकप्रिय टैग दिखाता है</v>
      </c>
    </row>
    <row r="12462">
      <c r="A12462" s="1" t="s">
        <v>12170</v>
      </c>
      <c r="B12462" s="2" t="str">
        <f>IFERROR(__xludf.DUMMYFUNCTION("GOOGLETRANSLATE(A12462,""en"",""hi"")"),"विज़िटर उद्घाटन के दौरान अभिनेता द्वारा कार्यरत का आनंद लेते हैं।")</f>
        <v>विज़िटर उद्घाटन के दौरान अभिनेता द्वारा कार्यरत का आनंद लेते हैं।</v>
      </c>
    </row>
    <row r="12463">
      <c r="A12463" s="1" t="s">
        <v>12171</v>
      </c>
      <c r="B12463" s="2" t="str">
        <f>IFERROR(__xludf.DUMMYFUNCTION("GOOGLETRANSLATE(A12463,""en"",""hi"")"),"लय और ब्लूज़ कलाकार के घर के बाहर फूल और संदेश देखे जाते हैं।")</f>
        <v>लय और ब्लूज़ कलाकार के घर के बाहर फूल और संदेश देखे जाते हैं।</v>
      </c>
    </row>
    <row r="12464">
      <c r="A12464" s="1" t="s">
        <v>12172</v>
      </c>
      <c r="B12464" s="2" t="str">
        <f>IFERROR(__xludf.DUMMYFUNCTION("GOOGLETRANSLATE(A12464,""en"",""hi"")"),"घरों की एक पंक्ति उज्ज्वल फंकी रंगों को चित्रित करती है")</f>
        <v>घरों की एक पंक्ति उज्ज्वल फंकी रंगों को चित्रित करती है</v>
      </c>
    </row>
    <row r="12465">
      <c r="A12465" s="1" t="s">
        <v>12173</v>
      </c>
      <c r="B12465" s="2" t="str">
        <f>IFERROR(__xludf.DUMMYFUNCTION("GOOGLETRANSLATE(A12465,""en"",""hi"")"),"एक फोटोग्राफर का सिल्हूट कैमरा पकड़े हुए")</f>
        <v>एक फोटोग्राफर का सिल्हूट कैमरा पकड़े हुए</v>
      </c>
    </row>
    <row r="12466">
      <c r="A12466" s="1" t="s">
        <v>2712</v>
      </c>
      <c r="B12466" s="2" t="str">
        <f>IFERROR(__xludf.DUMMYFUNCTION("GOOGLETRANSLATE(A12466,""en"",""hi"")"),"लड़कों बास्केटबॉल खेल से छवियां।")</f>
        <v>लड़कों बास्केटबॉल खेल से छवियां।</v>
      </c>
    </row>
    <row r="12467">
      <c r="A12467" s="1" t="s">
        <v>12174</v>
      </c>
      <c r="B12467" s="2" t="str">
        <f>IFERROR(__xludf.DUMMYFUNCTION("GOOGLETRANSLATE(A12467,""en"",""hi"")"),"गार्डनर्स को पार्कों को साफ रखना पड़ता है भले ही कोई भी वहां रह रहा हो।")</f>
        <v>गार्डनर्स को पार्कों को साफ रखना पड़ता है भले ही कोई भी वहां रह रहा हो।</v>
      </c>
    </row>
    <row r="12468">
      <c r="A12468" s="1" t="s">
        <v>12175</v>
      </c>
      <c r="B12468" s="2" t="str">
        <f>IFERROR(__xludf.DUMMYFUNCTION("GOOGLETRANSLATE(A12468,""en"",""hi"")"),"सामने की सीमा पर सूर्यास्त")</f>
        <v>सामने की सीमा पर सूर्यास्त</v>
      </c>
    </row>
    <row r="12469">
      <c r="A12469" s="1" t="s">
        <v>12176</v>
      </c>
      <c r="B12469" s="2" t="str">
        <f>IFERROR(__xludf.DUMMYFUNCTION("GOOGLETRANSLATE(A12469,""en"",""hi"")"),"भोजन और परिवार सही रविवार के लिए बनाते हैं")</f>
        <v>भोजन और परिवार सही रविवार के लिए बनाते हैं</v>
      </c>
    </row>
    <row r="12470">
      <c r="A12470" s="1" t="s">
        <v>12177</v>
      </c>
      <c r="B12470" s="2" t="str">
        <f>IFERROR(__xludf.DUMMYFUNCTION("GOOGLETRANSLATE(A12470,""en"",""hi"")"),"ड्यून्स रॉयल्टी के माध्यम से बोर्डवॉक - नि: शुल्क")</f>
        <v>ड्यून्स रॉयल्टी के माध्यम से बोर्डवॉक - नि: शुल्क</v>
      </c>
    </row>
    <row r="12471">
      <c r="A12471" s="1" t="s">
        <v>12178</v>
      </c>
      <c r="B12471" s="2" t="str">
        <f>IFERROR(__xludf.DUMMYFUNCTION("GOOGLETRANSLATE(A12471,""en"",""hi"")"),"एक हल्के बेज पृष्ठभूमि पर peonies के नीले फूलों का निर्बाध पैटर्न।")</f>
        <v>एक हल्के बेज पृष्ठभूमि पर peonies के नीले फूलों का निर्बाध पैटर्न।</v>
      </c>
    </row>
    <row r="12472">
      <c r="A12472" s="1" t="s">
        <v>12179</v>
      </c>
      <c r="B12472" s="2" t="str">
        <f>IFERROR(__xludf.DUMMYFUNCTION("GOOGLETRANSLATE(A12472,""en"",""hi"")"),"मंकियन मंच पर लाइव प्रदर्शन")</f>
        <v>मंकियन मंच पर लाइव प्रदर्शन</v>
      </c>
    </row>
    <row r="12473">
      <c r="A12473" s="1" t="s">
        <v>12180</v>
      </c>
      <c r="B12473" s="2" t="str">
        <f>IFERROR(__xludf.DUMMYFUNCTION("GOOGLETRANSLATE(A12473,""en"",""hi"")"),"पृष्ठभूमि में पहाड़ों के साथ समुद्र के लिए समय व्यतीत")</f>
        <v>पृष्ठभूमि में पहाड़ों के साथ समुद्र के लिए समय व्यतीत</v>
      </c>
    </row>
    <row r="12474">
      <c r="A12474" s="1" t="s">
        <v>12181</v>
      </c>
      <c r="B12474" s="2" t="str">
        <f>IFERROR(__xludf.DUMMYFUNCTION("GOOGLETRANSLATE(A12474,""en"",""hi"")"),"यह पेड़ शायद ही कभी हमारे गर्म जलवायु में खेती की जाती है, लेकिन पास के फल वाले छोटे पौधे थे।")</f>
        <v>यह पेड़ शायद ही कभी हमारे गर्म जलवायु में खेती की जाती है, लेकिन पास के फल वाले छोटे पौधे थे।</v>
      </c>
    </row>
    <row r="12475">
      <c r="A12475" s="1" t="s">
        <v>12182</v>
      </c>
      <c r="B12475" s="2" t="str">
        <f>IFERROR(__xludf.DUMMYFUNCTION("GOOGLETRANSLATE(A12475,""en"",""hi"")"),"कई हाथों से गुज़रने के बावजूद, घर जितना संभव हो उतना तरीका दिखता है।")</f>
        <v>कई हाथों से गुज़रने के बावजूद, घर जितना संभव हो उतना तरीका दिखता है।</v>
      </c>
    </row>
    <row r="12476">
      <c r="A12476" s="1" t="s">
        <v>12183</v>
      </c>
      <c r="B12476" s="2" t="str">
        <f>IFERROR(__xludf.DUMMYFUNCTION("GOOGLETRANSLATE(A12476,""en"",""hi"")"),"प्रवेश द्वार से देखा गया विला")</f>
        <v>प्रवेश द्वार से देखा गया विला</v>
      </c>
    </row>
    <row r="12477">
      <c r="A12477" s="1" t="s">
        <v>12184</v>
      </c>
      <c r="B12477" s="2" t="str">
        <f>IFERROR(__xludf.DUMMYFUNCTION("GOOGLETRANSLATE(A12477,""en"",""hi"")"),"आरेख महाद्वीपीय भूगोल के बावजूद प्रमुख जलवायु क्षेत्रों को सुपरिम्पोजिंग करके बनाया गया है।")</f>
        <v>आरेख महाद्वीपीय भूगोल के बावजूद प्रमुख जलवायु क्षेत्रों को सुपरिम्पोजिंग करके बनाया गया है।</v>
      </c>
    </row>
    <row r="12478">
      <c r="A12478" s="1" t="s">
        <v>12185</v>
      </c>
      <c r="B12478" s="2" t="str">
        <f>IFERROR(__xludf.DUMMYFUNCTION("GOOGLETRANSLATE(A12478,""en"",""hi"")"),"मार्शल कलाकार, बाएं, व्यक्ति से एक पंच बतख")</f>
        <v>मार्शल कलाकार, बाएं, व्यक्ति से एक पंच बतख</v>
      </c>
    </row>
    <row r="12479">
      <c r="A12479" s="1" t="s">
        <v>12186</v>
      </c>
      <c r="B12479" s="2" t="str">
        <f>IFERROR(__xludf.DUMMYFUNCTION("GOOGLETRANSLATE(A12479,""en"",""hi"")"),"दोस्तों का एक समूह गुलाबी खेल के आसपास रिंग खेल रहा है")</f>
        <v>दोस्तों का एक समूह गुलाबी खेल के आसपास रिंग खेल रहा है</v>
      </c>
    </row>
    <row r="12480">
      <c r="A12480" s="1" t="s">
        <v>12187</v>
      </c>
      <c r="B12480" s="2" t="str">
        <f>IFERROR(__xludf.DUMMYFUNCTION("GOOGLETRANSLATE(A12480,""en"",""hi"")"),"सुबह सूरज इस पेड़ की पत्तियों के माध्यम से आ रहा है।")</f>
        <v>सुबह सूरज इस पेड़ की पत्तियों के माध्यम से आ रहा है।</v>
      </c>
    </row>
    <row r="12481">
      <c r="A12481" s="1" t="s">
        <v>12188</v>
      </c>
      <c r="B12481" s="2" t="str">
        <f>IFERROR(__xludf.DUMMYFUNCTION("GOOGLETRANSLATE(A12481,""en"",""hi"")"),"अभिनेता सातवीं वर्षगांठ को टोस्ट करते हैं")</f>
        <v>अभिनेता सातवीं वर्षगांठ को टोस्ट करते हैं</v>
      </c>
    </row>
    <row r="12482">
      <c r="A12482" s="1" t="s">
        <v>12189</v>
      </c>
      <c r="B12482" s="2" t="str">
        <f>IFERROR(__xludf.DUMMYFUNCTION("GOOGLETRANSLATE(A12482,""en"",""hi"")"),"एक सफेद आकाश के खिलाफ उड़ान में जैविक प्रजाति")</f>
        <v>एक सफेद आकाश के खिलाफ उड़ान में जैविक प्रजाति</v>
      </c>
    </row>
    <row r="12483">
      <c r="A12483" s="1" t="s">
        <v>12190</v>
      </c>
      <c r="B12483" s="2" t="str">
        <f>IFERROR(__xludf.DUMMYFUNCTION("GOOGLETRANSLATE(A12483,""en"",""hi"")"),"एक लाल रिबन और व्यक्ति पत्तियों के साथ गोल्डन क्रिसमस घंटी, सफेद पृष्ठभूमि पर अलग")</f>
        <v>एक लाल रिबन और व्यक्ति पत्तियों के साथ गोल्डन क्रिसमस घंटी, सफेद पृष्ठभूमि पर अलग</v>
      </c>
    </row>
    <row r="12484">
      <c r="A12484" s="1" t="s">
        <v>12191</v>
      </c>
      <c r="B12484" s="2" t="str">
        <f>IFERROR(__xludf.DUMMYFUNCTION("GOOGLETRANSLATE(A12484,""en"",""hi"")"),"आदमी मैच के दौरान टीम के साथी के साथ अपनी कोशिश मनाता है")</f>
        <v>आदमी मैच के दौरान टीम के साथी के साथ अपनी कोशिश मनाता है</v>
      </c>
    </row>
    <row r="12485">
      <c r="A12485" s="1" t="s">
        <v>12192</v>
      </c>
      <c r="B12485" s="2" t="str">
        <f>IFERROR(__xludf.DUMMYFUNCTION("GOOGLETRANSLATE(A12485,""en"",""hi"")"),"एक दुल्हन अपने खुश पिता के साथ गलियारे के नीचे चल रही है।")</f>
        <v>एक दुल्हन अपने खुश पिता के साथ गलियारे के नीचे चल रही है।</v>
      </c>
    </row>
    <row r="12486">
      <c r="A12486" s="1" t="s">
        <v>12193</v>
      </c>
      <c r="B12486" s="2" t="str">
        <f>IFERROR(__xludf.DUMMYFUNCTION("GOOGLETRANSLATE(A12486,""en"",""hi"")"),"एक खराब कपड़े धोने की मशीन का कार्टून चित्रण असफल स्टॉक वेक्टर")</f>
        <v>एक खराब कपड़े धोने की मशीन का कार्टून चित्रण असफल स्टॉक वेक्टर</v>
      </c>
    </row>
    <row r="12487">
      <c r="A12487" s="1" t="s">
        <v>12194</v>
      </c>
      <c r="B12487" s="2" t="str">
        <f>IFERROR(__xludf.DUMMYFUNCTION("GOOGLETRANSLATE(A12487,""en"",""hi"")"),"फैशन डिजाइनर, मॉडल और परिवार पेय द्वारा आयोजित रात्रिभोज में भाग लेते हैं।")</f>
        <v>फैशन डिजाइनर, मॉडल और परिवार पेय द्वारा आयोजित रात्रिभोज में भाग लेते हैं।</v>
      </c>
    </row>
    <row r="12488">
      <c r="A12488" s="1" t="s">
        <v>12195</v>
      </c>
      <c r="B12488" s="2" t="str">
        <f>IFERROR(__xludf.DUMMYFUNCTION("GOOGLETRANSLATE(A12488,""en"",""hi"")"),"मशरूम पर दिल के साथ आविष्कार")</f>
        <v>मशरूम पर दिल के साथ आविष्कार</v>
      </c>
    </row>
    <row r="12489">
      <c r="A12489" s="1" t="s">
        <v>12196</v>
      </c>
      <c r="B12489" s="2" t="str">
        <f>IFERROR(__xludf.DUMMYFUNCTION("GOOGLETRANSLATE(A12489,""en"",""hi"")"),"पुरुषों के लिए, एक घड़ी पहने हुए एक विशाल सामाजिक क्यू है और उनमें से किसी के पहले छाप में एक प्रमुख भूमिका निभा सकता है।")</f>
        <v>पुरुषों के लिए, एक घड़ी पहने हुए एक विशाल सामाजिक क्यू है और उनमें से किसी के पहले छाप में एक प्रमुख भूमिका निभा सकता है।</v>
      </c>
    </row>
    <row r="12490">
      <c r="A12490" s="1" t="s">
        <v>12197</v>
      </c>
      <c r="B12490" s="2" t="str">
        <f>IFERROR(__xludf.DUMMYFUNCTION("GOOGLETRANSLATE(A12490,""en"",""hi"")"),"वर्णमाला के प्रत्येक अक्षर के लिए पशु का वेक्टर संग्रह")</f>
        <v>वर्णमाला के प्रत्येक अक्षर के लिए पशु का वेक्टर संग्रह</v>
      </c>
    </row>
    <row r="12491">
      <c r="A12491" s="1" t="s">
        <v>930</v>
      </c>
      <c r="B12491" s="2" t="str">
        <f>IFERROR(__xludf.DUMMYFUNCTION("GOOGLETRANSLATE(A12491,""en"",""hi"")"),"छवि में हो सकता है: व्यक्ति, मंच पर और एक संगीत वाद्ययंत्र बजाना")</f>
        <v>छवि में हो सकता है: व्यक्ति, मंच पर और एक संगीत वाद्ययंत्र बजाना</v>
      </c>
    </row>
    <row r="12492">
      <c r="A12492" s="1" t="s">
        <v>12198</v>
      </c>
      <c r="B12492" s="2" t="str">
        <f>IFERROR(__xludf.DUMMYFUNCTION("GOOGLETRANSLATE(A12492,""en"",""hi"")"),"माँ नई ग्रीष्मकालीन पोशाक मध्य आयु वर्ग की महिला 40 महिलाओं की पोशाक स्कर्ट की उम्र में प्रतिष्ठित माहौल")</f>
        <v>माँ नई ग्रीष्मकालीन पोशाक मध्य आयु वर्ग की महिला 40 महिलाओं की पोशाक स्कर्ट की उम्र में प्रतिष्ठित माहौल</v>
      </c>
    </row>
    <row r="12493">
      <c r="A12493" s="1" t="s">
        <v>12199</v>
      </c>
      <c r="B12493" s="2" t="str">
        <f>IFERROR(__xludf.DUMMYFUNCTION("GOOGLETRANSLATE(A12493,""en"",""hi"")"),"एथलीट तीसरे राउंड मैच के दौरान गेंद के साथ चलता है।")</f>
        <v>एथलीट तीसरे राउंड मैच के दौरान गेंद के साथ चलता है।</v>
      </c>
    </row>
    <row r="12494">
      <c r="A12494" s="1" t="s">
        <v>12200</v>
      </c>
      <c r="B12494" s="2" t="str">
        <f>IFERROR(__xludf.DUMMYFUNCTION("GOOGLETRANSLATE(A12494,""en"",""hi"")"),"गुलाबी गुलाब के एक गुच्छा के साथ कांच का फूलदान")</f>
        <v>गुलाबी गुलाब के एक गुच्छा के साथ कांच का फूलदान</v>
      </c>
    </row>
    <row r="12495">
      <c r="A12495" s="1" t="s">
        <v>12201</v>
      </c>
      <c r="B12495" s="2" t="str">
        <f>IFERROR(__xludf.DUMMYFUNCTION("GOOGLETRANSLATE(A12495,""en"",""hi"")"),"एक छोटी सी पोशाक में सेलिब्रिटी poses")</f>
        <v>एक छोटी सी पोशाक में सेलिब्रिटी poses</v>
      </c>
    </row>
    <row r="12496">
      <c r="A12496" s="1" t="s">
        <v>12202</v>
      </c>
      <c r="B12496" s="2" t="str">
        <f>IFERROR(__xludf.DUMMYFUNCTION("GOOGLETRANSLATE(A12496,""en"",""hi"")"),"पेंगुइन फ्रिज से चलता है।")</f>
        <v>पेंगुइन फ्रिज से चलता है।</v>
      </c>
    </row>
    <row r="12497">
      <c r="A12497" s="1" t="s">
        <v>12203</v>
      </c>
      <c r="B12497" s="2" t="str">
        <f>IFERROR(__xludf.DUMMYFUNCTION("GOOGLETRANSLATE(A12497,""en"",""hi"")"),"सम्मान में, स्पोर्ट्स टीम ने आज 25 वीं के माध्यम से विशेष जर्सी पहने हुए।")</f>
        <v>सम्मान में, स्पोर्ट्स टीम ने आज 25 वीं के माध्यम से विशेष जर्सी पहने हुए।</v>
      </c>
    </row>
    <row r="12498">
      <c r="A12498" s="1" t="s">
        <v>12204</v>
      </c>
      <c r="B12498" s="2" t="str">
        <f>IFERROR(__xludf.DUMMYFUNCTION("GOOGLETRANSLATE(A12498,""en"",""hi"")"),"संगठन जिसमें एक चर्च या कैथेड्रल और आंतरिक दृश्य शामिल हैं")</f>
        <v>संगठन जिसमें एक चर्च या कैथेड्रल और आंतरिक दृश्य शामिल हैं</v>
      </c>
    </row>
    <row r="12499">
      <c r="A12499" s="1" t="s">
        <v>12205</v>
      </c>
      <c r="B12499" s="2" t="str">
        <f>IFERROR(__xludf.DUMMYFUNCTION("GOOGLETRANSLATE(A12499,""en"",""hi"")"),"एक गोली पकड़े दुकान में महिला")</f>
        <v>एक गोली पकड़े दुकान में महिला</v>
      </c>
    </row>
    <row r="12500">
      <c r="A12500" s="1" t="s">
        <v>1057</v>
      </c>
      <c r="B12500" s="2" t="str">
        <f>IFERROR(__xludf.DUMMYFUNCTION("GOOGLETRANSLATE(A12500,""en"",""hi"")"),"छवि में हो सकता है: व्यक्ति, एक संगीत वाद्ययंत्र बजाना और मंच पर")</f>
        <v>छवि में हो सकता है: व्यक्ति, एक संगीत वाद्ययंत्र बजाना और मंच पर</v>
      </c>
    </row>
    <row r="12501">
      <c r="A12501" s="1" t="s">
        <v>12206</v>
      </c>
      <c r="B12501" s="2" t="str">
        <f>IFERROR(__xludf.DUMMYFUNCTION("GOOGLETRANSLATE(A12501,""en"",""hi"")"),"लड़की सूर्यास्त में समुद्र तट पर अकेले चल रही है")</f>
        <v>लड़की सूर्यास्त में समुद्र तट पर अकेले चल रही है</v>
      </c>
    </row>
    <row r="12502">
      <c r="A12502" s="1" t="s">
        <v>12207</v>
      </c>
      <c r="B12502" s="2" t="str">
        <f>IFERROR(__xludf.DUMMYFUNCTION("GOOGLETRANSLATE(A12502,""en"",""hi"")"),"बादलों के साथ बड़े और नीले गगनचुंबी इमारतों के साथ शहर का आइकन।")</f>
        <v>बादलों के साथ बड़े और नीले गगनचुंबी इमारतों के साथ शहर का आइकन।</v>
      </c>
    </row>
    <row r="12503">
      <c r="A12503" s="1" t="s">
        <v>12208</v>
      </c>
      <c r="B12503" s="2" t="str">
        <f>IFERROR(__xludf.DUMMYFUNCTION("GOOGLETRANSLATE(A12503,""en"",""hi"")"),"लेखक ने एक खाना पकाने की कक्षा सिखाई।")</f>
        <v>लेखक ने एक खाना पकाने की कक्षा सिखाई।</v>
      </c>
    </row>
    <row r="12504">
      <c r="A12504" s="1" t="s">
        <v>12209</v>
      </c>
      <c r="B12504" s="2" t="str">
        <f>IFERROR(__xludf.DUMMYFUNCTION("GOOGLETRANSLATE(A12504,""en"",""hi"")"),"फुटबॉल खिलाड़ी एक प्रशिक्षण सत्र के दौरान चलता है।")</f>
        <v>फुटबॉल खिलाड़ी एक प्रशिक्षण सत्र के दौरान चलता है।</v>
      </c>
    </row>
    <row r="12505">
      <c r="A12505" s="1" t="s">
        <v>12210</v>
      </c>
      <c r="B12505" s="2" t="str">
        <f>IFERROR(__xludf.DUMMYFUNCTION("GOOGLETRANSLATE(A12505,""en"",""hi"")"),"लाख से लाखों तक इन अभिनेत्रियों ने सबसे महंगा शादी के कपड़े पहने थे")</f>
        <v>लाख से लाखों तक इन अभिनेत्रियों ने सबसे महंगा शादी के कपड़े पहने थे</v>
      </c>
    </row>
    <row r="12506">
      <c r="A12506" s="1" t="s">
        <v>12211</v>
      </c>
      <c r="B12506" s="2" t="str">
        <f>IFERROR(__xludf.DUMMYFUNCTION("GOOGLETRANSLATE(A12506,""en"",""hi"")"),"यदि नगर परिषद को मंजूरी दे दी है, तो केवल चार गलियों को बचाया जाएगा, और वे अलग-अलग समय पर काम कर सकते हैं")</f>
        <v>यदि नगर परिषद को मंजूरी दे दी है, तो केवल चार गलियों को बचाया जाएगा, और वे अलग-अलग समय पर काम कर सकते हैं</v>
      </c>
    </row>
    <row r="12507">
      <c r="A12507" s="1" t="s">
        <v>12212</v>
      </c>
      <c r="B12507" s="2" t="str">
        <f>IFERROR(__xludf.DUMMYFUNCTION("GOOGLETRANSLATE(A12507,""en"",""hi"")"),"जनजाति के सदस्यों को बेसबॉल शिक्षण।")</f>
        <v>जनजाति के सदस्यों को बेसबॉल शिक्षण।</v>
      </c>
    </row>
    <row r="12508">
      <c r="A12508" s="1" t="s">
        <v>8815</v>
      </c>
      <c r="B12508" s="2" t="str">
        <f>IFERROR(__xludf.DUMMYFUNCTION("GOOGLETRANSLATE(A12508,""en"",""hi"")"),"- मुख्य मस्जिद नया लैंडमार्क")</f>
        <v>- मुख्य मस्जिद नया लैंडमार्क</v>
      </c>
    </row>
    <row r="12509">
      <c r="A12509" s="1" t="s">
        <v>12213</v>
      </c>
      <c r="B12509" s="2" t="str">
        <f>IFERROR(__xludf.DUMMYFUNCTION("GOOGLETRANSLATE(A12509,""en"",""hi"")"),"एक सफेद पृष्ठभूमि पर दिल और flares के साथ ग्रीटिंग कार्ड।")</f>
        <v>एक सफेद पृष्ठभूमि पर दिल और flares के साथ ग्रीटिंग कार्ड।</v>
      </c>
    </row>
    <row r="12510">
      <c r="A12510" s="1" t="s">
        <v>12214</v>
      </c>
      <c r="B12510" s="2" t="str">
        <f>IFERROR(__xludf.DUMMYFUNCTION("GOOGLETRANSLATE(A12510,""en"",""hi"")"),"सर्फबोर्ड के साथ समुद्र तट के साथ घूमना")</f>
        <v>सर्फबोर्ड के साथ समुद्र तट के साथ घूमना</v>
      </c>
    </row>
    <row r="12511">
      <c r="A12511" s="1" t="s">
        <v>12215</v>
      </c>
      <c r="B12511" s="2" t="str">
        <f>IFERROR(__xludf.DUMMYFUNCTION("GOOGLETRANSLATE(A12511,""en"",""hi"")"),"पुरानी बीमारियां मृत्यु और विकलांगता के प्रमुख कारण हैं।")</f>
        <v>पुरानी बीमारियां मृत्यु और विकलांगता के प्रमुख कारण हैं।</v>
      </c>
    </row>
    <row r="12512">
      <c r="A12512" s="1" t="s">
        <v>12216</v>
      </c>
      <c r="B12512" s="2" t="str">
        <f>IFERROR(__xludf.DUMMYFUNCTION("GOOGLETRANSLATE(A12512,""en"",""hi"")"),"बगीचे के प्रवेश द्वार पर मूर्तियाँ")</f>
        <v>बगीचे के प्रवेश द्वार पर मूर्तियाँ</v>
      </c>
    </row>
    <row r="12513">
      <c r="A12513" s="1" t="s">
        <v>12217</v>
      </c>
      <c r="B12513" s="2" t="str">
        <f>IFERROR(__xludf.DUMMYFUNCTION("GOOGLETRANSLATE(A12513,""en"",""hi"")"),"परेड के दौरान आकस्मिक मार्च")</f>
        <v>परेड के दौरान आकस्मिक मार्च</v>
      </c>
    </row>
    <row r="12514">
      <c r="A12514" s="1" t="s">
        <v>12218</v>
      </c>
      <c r="B12514" s="2" t="str">
        <f>IFERROR(__xludf.DUMMYFUNCTION("GOOGLETRANSLATE(A12514,""en"",""hi"")"),"पर्यटक आकर्षण पर हमारा साहस शुरू होता है!")</f>
        <v>पर्यटक आकर्षण पर हमारा साहस शुरू होता है!</v>
      </c>
    </row>
    <row r="12515">
      <c r="A12515" s="1" t="s">
        <v>12219</v>
      </c>
      <c r="B12515" s="2" t="str">
        <f>IFERROR(__xludf.DUMMYFUNCTION("GOOGLETRANSLATE(A12515,""en"",""hi"")"),"फैक्ट्री एक वर्ष के दौरान तरल उत्पाद के टन को पंप कर देगा जब यह अगले वर्ष के मध्य तक पूर्ण क्षमता तक पहुंच जाएगा।")</f>
        <v>फैक्ट्री एक वर्ष के दौरान तरल उत्पाद के टन को पंप कर देगा जब यह अगले वर्ष के मध्य तक पूर्ण क्षमता तक पहुंच जाएगा।</v>
      </c>
    </row>
    <row r="12516">
      <c r="A12516" s="1" t="s">
        <v>12220</v>
      </c>
      <c r="B12516" s="2" t="str">
        <f>IFERROR(__xludf.DUMMYFUNCTION("GOOGLETRANSLATE(A12516,""en"",""hi"")"),"फुटबॉल लीग के दौरान फुटबॉल खिलाड़ी, पहला राउंड मैच")</f>
        <v>फुटबॉल लीग के दौरान फुटबॉल खिलाड़ी, पहला राउंड मैच</v>
      </c>
    </row>
    <row r="12517">
      <c r="A12517" s="1" t="s">
        <v>12221</v>
      </c>
      <c r="B12517" s="2" t="str">
        <f>IFERROR(__xludf.DUMMYFUNCTION("GOOGLETRANSLATE(A12517,""en"",""hi"")"),"कभी एक चित्रित चर्च देखा? हमें एक मिला है।")</f>
        <v>कभी एक चित्रित चर्च देखा? हमें एक मिला है।</v>
      </c>
    </row>
    <row r="12518">
      <c r="A12518" s="1" t="s">
        <v>12222</v>
      </c>
      <c r="B12518" s="2" t="str">
        <f>IFERROR(__xludf.DUMMYFUNCTION("GOOGLETRANSLATE(A12518,""en"",""hi"")"),"अभिनेता एएमसी साम्राज्य रंगमंच में प्रीमियर में भाग लेता है।")</f>
        <v>अभिनेता एएमसी साम्राज्य रंगमंच में प्रीमियर में भाग लेता है।</v>
      </c>
    </row>
    <row r="12519">
      <c r="A12519" s="1" t="s">
        <v>12223</v>
      </c>
      <c r="B12519" s="2" t="str">
        <f>IFERROR(__xludf.DUMMYFUNCTION("GOOGLETRANSLATE(A12519,""en"",""hi"")"),"बीएमडब्ल्यू एक एस 14 इनलाइन के साथ - चार")</f>
        <v>बीएमडब्ल्यू एक एस 14 इनलाइन के साथ - चार</v>
      </c>
    </row>
    <row r="12520">
      <c r="A12520" s="1" t="s">
        <v>12224</v>
      </c>
      <c r="B12520" s="2" t="str">
        <f>IFERROR(__xludf.DUMMYFUNCTION("GOOGLETRANSLATE(A12520,""en"",""hi"")"),"एक और सुंदर डिश बार्ज पर परोसा जाता है।")</f>
        <v>एक और सुंदर डिश बार्ज पर परोसा जाता है।</v>
      </c>
    </row>
    <row r="12521">
      <c r="A12521" s="1" t="s">
        <v>12225</v>
      </c>
      <c r="B12521" s="2" t="str">
        <f>IFERROR(__xludf.DUMMYFUNCTION("GOOGLETRANSLATE(A12521,""en"",""hi"")"),"राजा के आकार के बिस्तर के साथ बेडरूम धूप तक खुलता है")</f>
        <v>राजा के आकार के बिस्तर के साथ बेडरूम धूप तक खुलता है</v>
      </c>
    </row>
    <row r="12522">
      <c r="A12522" s="1" t="s">
        <v>12226</v>
      </c>
      <c r="B12522" s="2" t="str">
        <f>IFERROR(__xludf.DUMMYFUNCTION("GOOGLETRANSLATE(A12522,""en"",""hi"")"),"उत्तर पक्ष पर यह प्रवेश पर्यटकों को स्वीकार करता है - एक शुल्क के लिए - सबसे ऐतिहासिक भाग में।")</f>
        <v>उत्तर पक्ष पर यह प्रवेश पर्यटकों को स्वीकार करता है - एक शुल्क के लिए - सबसे ऐतिहासिक भाग में।</v>
      </c>
    </row>
    <row r="12523">
      <c r="A12523" s="1" t="s">
        <v>12227</v>
      </c>
      <c r="B12523" s="2" t="str">
        <f>IFERROR(__xludf.DUMMYFUNCTION("GOOGLETRANSLATE(A12523,""en"",""hi"")"),"टेलीविजन शो होस्ट विश्व प्रीमियर के लिए आता है।")</f>
        <v>टेलीविजन शो होस्ट विश्व प्रीमियर के लिए आता है।</v>
      </c>
    </row>
    <row r="12524">
      <c r="A12524" s="1" t="s">
        <v>12228</v>
      </c>
      <c r="B12524" s="2" t="str">
        <f>IFERROR(__xludf.DUMMYFUNCTION("GOOGLETRANSLATE(A12524,""en"",""hi"")"),"एक रेलवे स्टेशन पर युवा महिला उसकी घड़ी की जांच करती है क्योंकि वह एक ट्रेन की प्रतीक्षा करती है")</f>
        <v>एक रेलवे स्टेशन पर युवा महिला उसकी घड़ी की जांच करती है क्योंकि वह एक ट्रेन की प्रतीक्षा करती है</v>
      </c>
    </row>
    <row r="12525">
      <c r="A12525" s="1" t="s">
        <v>12229</v>
      </c>
      <c r="B12525" s="2" t="str">
        <f>IFERROR(__xludf.DUMMYFUNCTION("GOOGLETRANSLATE(A12525,""en"",""hi"")"),"पोर्टल - व्यक्ति द्वारा लैंडस्केप फोटोग्राफी")</f>
        <v>पोर्टल - व्यक्ति द्वारा लैंडस्केप फोटोग्राफी</v>
      </c>
    </row>
    <row r="12526">
      <c r="A12526" s="1" t="s">
        <v>12230</v>
      </c>
      <c r="B12526" s="2" t="str">
        <f>IFERROR(__xludf.DUMMYFUNCTION("GOOGLETRANSLATE(A12526,""en"",""hi"")"),"कप्तान गुरुवार दोपहर को रग्बी के घर पर पिच पर अपनी टीमों का नेतृत्व करते हैं")</f>
        <v>कप्तान गुरुवार दोपहर को रग्बी के घर पर पिच पर अपनी टीमों का नेतृत्व करते हैं</v>
      </c>
    </row>
    <row r="12527">
      <c r="A12527" s="1" t="s">
        <v>12231</v>
      </c>
      <c r="B12527" s="2" t="str">
        <f>IFERROR(__xludf.DUMMYFUNCTION("GOOGLETRANSLATE(A12527,""en"",""hi"")"),"उत्पाद लाइन के लिए टीवी शैली")</f>
        <v>उत्पाद लाइन के लिए टीवी शैली</v>
      </c>
    </row>
    <row r="12528">
      <c r="A12528" s="1" t="s">
        <v>12232</v>
      </c>
      <c r="B12528" s="2" t="str">
        <f>IFERROR(__xludf.DUMMYFUNCTION("GOOGLETRANSLATE(A12528,""en"",""hi"")"),"मजेदार पशु पिक्स ऑफ द घंटे - पिक्स")</f>
        <v>मजेदार पशु पिक्स ऑफ द घंटे - पिक्स</v>
      </c>
    </row>
    <row r="12529">
      <c r="A12529" s="1" t="s">
        <v>220</v>
      </c>
      <c r="B12529" s="2" t="str">
        <f>IFERROR(__xludf.DUMMYFUNCTION("GOOGLETRANSLATE(A12529,""en"",""hi"")"),"अभिनेता प्रीमियर पर आता है")</f>
        <v>अभिनेता प्रीमियर पर आता है</v>
      </c>
    </row>
    <row r="12530">
      <c r="A12530" s="1" t="s">
        <v>12233</v>
      </c>
      <c r="B12530" s="2" t="str">
        <f>IFERROR(__xludf.DUMMYFUNCTION("GOOGLETRANSLATE(A12530,""en"",""hi"")"),"प्रारंभ समारोह से छवियां।")</f>
        <v>प्रारंभ समारोह से छवियां।</v>
      </c>
    </row>
    <row r="12531">
      <c r="A12531" s="1" t="s">
        <v>12234</v>
      </c>
      <c r="B12531" s="2" t="str">
        <f>IFERROR(__xludf.DUMMYFUNCTION("GOOGLETRANSLATE(A12531,""en"",""hi"")"),"समुद्र तट पर सेलफोन और दस्तावेजों के साथ गुस्सा व्यापारी")</f>
        <v>समुद्र तट पर सेलफोन और दस्तावेजों के साथ गुस्सा व्यापारी</v>
      </c>
    </row>
    <row r="12532">
      <c r="A12532" s="1" t="s">
        <v>12235</v>
      </c>
      <c r="B12532" s="2" t="str">
        <f>IFERROR(__xludf.DUMMYFUNCTION("GOOGLETRANSLATE(A12532,""en"",""hi"")"),"छत पर सबसे अच्छा सलाखों")</f>
        <v>छत पर सबसे अच्छा सलाखों</v>
      </c>
    </row>
    <row r="12533">
      <c r="A12533" s="1" t="s">
        <v>12236</v>
      </c>
      <c r="B12533" s="2" t="str">
        <f>IFERROR(__xludf.DUMMYFUNCTION("GOOGLETRANSLATE(A12533,""en"",""hi"")"),"छवि में शामिल हो सकते हैं: व्यक्ति, मंच पर, एक संगीत वाद्ययंत्र, गिटार, संगीत कार्यक्रम खेलना")</f>
        <v>छवि में शामिल हो सकते हैं: व्यक्ति, मंच पर, एक संगीत वाद्ययंत्र, गिटार, संगीत कार्यक्रम खेलना</v>
      </c>
    </row>
    <row r="12534">
      <c r="A12534" s="1" t="s">
        <v>12237</v>
      </c>
      <c r="B12534" s="2" t="str">
        <f>IFERROR(__xludf.DUMMYFUNCTION("GOOGLETRANSLATE(A12534,""en"",""hi"")"),"लैपटॉप के सफेद कीबोर्ड पर एक सुंदर लाल वायरलेस माउस।")</f>
        <v>लैपटॉप के सफेद कीबोर्ड पर एक सुंदर लाल वायरलेस माउस।</v>
      </c>
    </row>
    <row r="12535">
      <c r="A12535" s="1" t="s">
        <v>12238</v>
      </c>
      <c r="B12535" s="2" t="str">
        <f>IFERROR(__xludf.DUMMYFUNCTION("GOOGLETRANSLATE(A12535,""en"",""hi"")"),"शो के बाहरी क्षेत्रों में कॉफी की दुकान में एक पिल्ला खड़ा है")</f>
        <v>शो के बाहरी क्षेत्रों में कॉफी की दुकान में एक पिल्ला खड़ा है</v>
      </c>
    </row>
    <row r="12536">
      <c r="A12536" s="1" t="s">
        <v>12239</v>
      </c>
      <c r="B12536" s="2" t="str">
        <f>IFERROR(__xludf.DUMMYFUNCTION("GOOGLETRANSLATE(A12536,""en"",""hi"")"),"व्यक्ति को अपनी टीम द्वारा mobbed है - फुटबॉल टीम के बाद साथी एक त्वरित उत्तर के खिलाफ एक तत्काल उत्तर के साथ आते हैं")</f>
        <v>व्यक्ति को अपनी टीम द्वारा mobbed है - फुटबॉल टीम के बाद साथी एक त्वरित उत्तर के खिलाफ एक तत्काल उत्तर के साथ आते हैं</v>
      </c>
    </row>
    <row r="12537">
      <c r="A12537" s="1" t="s">
        <v>12240</v>
      </c>
      <c r="B12537" s="2" t="str">
        <f>IFERROR(__xludf.DUMMYFUNCTION("GOOGLETRANSLATE(A12537,""en"",""hi"")"),"व्यक्ति अंतरिक्ष में तैरता प्रतीत होता है")</f>
        <v>व्यक्ति अंतरिक्ष में तैरता प्रतीत होता है</v>
      </c>
    </row>
    <row r="12538">
      <c r="A12538" s="1" t="s">
        <v>12241</v>
      </c>
      <c r="B12538" s="2" t="str">
        <f>IFERROR(__xludf.DUMMYFUNCTION("GOOGLETRANSLATE(A12538,""en"",""hi"")"),"खेल के दौरान कार्रवाई में सॉकर प्लेयर और फुटबॉल खिलाड़ी")</f>
        <v>खेल के दौरान कार्रवाई में सॉकर प्लेयर और फुटबॉल खिलाड़ी</v>
      </c>
    </row>
    <row r="12539">
      <c r="A12539" s="1" t="s">
        <v>12242</v>
      </c>
      <c r="B12539" s="2" t="str">
        <f>IFERROR(__xludf.DUMMYFUNCTION("GOOGLETRANSLATE(A12539,""en"",""hi"")"),"वेबसाइट का मुखपृष्ठ")</f>
        <v>वेबसाइट का मुखपृष्ठ</v>
      </c>
    </row>
    <row r="12540">
      <c r="A12540" s="1" t="s">
        <v>12243</v>
      </c>
      <c r="B12540" s="2" t="str">
        <f>IFERROR(__xludf.DUMMYFUNCTION("GOOGLETRANSLATE(A12540,""en"",""hi"")"),"एटलस स्वर्ग की भूगोल को चित्रित करने के लिए डिज़ाइन किया गया ...")</f>
        <v>एटलस स्वर्ग की भूगोल को चित्रित करने के लिए डिज़ाइन किया गया ...</v>
      </c>
    </row>
    <row r="12541">
      <c r="A12541" s="1" t="s">
        <v>12244</v>
      </c>
      <c r="B12541" s="2" t="str">
        <f>IFERROR(__xludf.DUMMYFUNCTION("GOOGLETRANSLATE(A12541,""en"",""hi"")"),"सागर पर हवाई वीडियो।")</f>
        <v>सागर पर हवाई वीडियो।</v>
      </c>
    </row>
    <row r="12542">
      <c r="A12542" s="1" t="s">
        <v>12245</v>
      </c>
      <c r="B12542" s="2" t="str">
        <f>IFERROR(__xludf.DUMMYFUNCTION("GOOGLETRANSLATE(A12542,""en"",""hi"")"),"फ्रिंज अंदर और इस बैग पर है।")</f>
        <v>फ्रिंज अंदर और इस बैग पर है।</v>
      </c>
    </row>
    <row r="12543">
      <c r="A12543" s="1" t="s">
        <v>12246</v>
      </c>
      <c r="B12543" s="2" t="str">
        <f>IFERROR(__xludf.DUMMYFUNCTION("GOOGLETRANSLATE(A12543,""en"",""hi"")"),"बैकपैक के साथ युवा आदमी हिचकिकर सूर्यास्त में एक राजमार्ग पर खड़ा था।")</f>
        <v>बैकपैक के साथ युवा आदमी हिचकिकर सूर्यास्त में एक राजमार्ग पर खड़ा था।</v>
      </c>
    </row>
    <row r="12544">
      <c r="A12544" s="1" t="s">
        <v>12247</v>
      </c>
      <c r="B12544" s="2" t="str">
        <f>IFERROR(__xludf.DUMMYFUNCTION("GOOGLETRANSLATE(A12544,""en"",""hi"")"),"अपने नाखून दाखिल करने वाली एक युवती के करीब")</f>
        <v>अपने नाखून दाखिल करने वाली एक युवती के करीब</v>
      </c>
    </row>
    <row r="12545">
      <c r="A12545" s="1" t="s">
        <v>12248</v>
      </c>
      <c r="B12545" s="2" t="str">
        <f>IFERROR(__xludf.DUMMYFUNCTION("GOOGLETRANSLATE(A12545,""en"",""hi"")"),"आदमी एक सड़क में एक पेड़ लगा रहा है")</f>
        <v>आदमी एक सड़क में एक पेड़ लगा रहा है</v>
      </c>
    </row>
    <row r="12546">
      <c r="A12546" s="1" t="s">
        <v>12249</v>
      </c>
      <c r="B12546" s="2" t="str">
        <f>IFERROR(__xludf.DUMMYFUNCTION("GOOGLETRANSLATE(A12546,""en"",""hi"")"),"रात में तैरते हुए संदेश के साथ अपनी तरफ झूठ बोलना।")</f>
        <v>रात में तैरते हुए संदेश के साथ अपनी तरफ झूठ बोलना।</v>
      </c>
    </row>
    <row r="12547">
      <c r="A12547" s="1" t="s">
        <v>12250</v>
      </c>
      <c r="B12547" s="2" t="str">
        <f>IFERROR(__xludf.DUMMYFUNCTION("GOOGLETRANSLATE(A12547,""en"",""hi"")"),"फुटबॉल कोच मैच के दौरान आदमी को भेजता है।")</f>
        <v>फुटबॉल कोच मैच के दौरान आदमी को भेजता है।</v>
      </c>
    </row>
    <row r="12548">
      <c r="A12548" s="1" t="s">
        <v>12251</v>
      </c>
      <c r="B12548" s="2" t="str">
        <f>IFERROR(__xludf.DUMMYFUNCTION("GOOGLETRANSLATE(A12548,""en"",""hi"")"),"यथार्थवादी 3 डी ध्वज हवा में fluttering।")</f>
        <v>यथार्थवादी 3 डी ध्वज हवा में fluttering।</v>
      </c>
    </row>
    <row r="12549">
      <c r="A12549" s="1" t="s">
        <v>12252</v>
      </c>
      <c r="B12549" s="2" t="str">
        <f>IFERROR(__xludf.DUMMYFUNCTION("GOOGLETRANSLATE(A12549,""en"",""hi"")"),"रात में तुर्क तुर्की संरचना")</f>
        <v>रात में तुर्क तुर्की संरचना</v>
      </c>
    </row>
    <row r="12550">
      <c r="A12550" s="1" t="s">
        <v>12253</v>
      </c>
      <c r="B12550" s="2" t="str">
        <f>IFERROR(__xludf.DUMMYFUNCTION("GOOGLETRANSLATE(A12550,""en"",""hi"")"),"ट्रेल के अंत में प्राकृतिक रॉक संरचनाएं")</f>
        <v>ट्रेल के अंत में प्राकृतिक रॉक संरचनाएं</v>
      </c>
    </row>
    <row r="12551">
      <c r="A12551" s="1" t="s">
        <v>12254</v>
      </c>
      <c r="B12551" s="2" t="str">
        <f>IFERROR(__xludf.DUMMYFUNCTION("GOOGLETRANSLATE(A12551,""en"",""hi"")"),"मेरा नाम कला की अवधि है और मैं चाहता हूं कि दुनिया मेरी आंखों के माध्यम से सैन्य संघर्ष देखें!")</f>
        <v>मेरा नाम कला की अवधि है और मैं चाहता हूं कि दुनिया मेरी आंखों के माध्यम से सैन्य संघर्ष देखें!</v>
      </c>
    </row>
    <row r="12552">
      <c r="A12552" s="1" t="s">
        <v>12255</v>
      </c>
      <c r="B12552" s="2" t="str">
        <f>IFERROR(__xludf.DUMMYFUNCTION("GOOGLETRANSLATE(A12552,""en"",""hi"")"),"फुटबॉल खिलाड़ी गेंद के साथ चल रहा है और इसे तरफ फेंकता है।")</f>
        <v>फुटबॉल खिलाड़ी गेंद के साथ चल रहा है और इसे तरफ फेंकता है।</v>
      </c>
    </row>
    <row r="12553">
      <c r="A12553" s="1" t="s">
        <v>12256</v>
      </c>
      <c r="B12553" s="2" t="str">
        <f>IFERROR(__xludf.DUMMYFUNCTION("GOOGLETRANSLATE(A12553,""en"",""hi"")"),"एक कलाकृति में एक कलाकृति में एक शहर के केंद्र में तैयार किया जा रहा है।")</f>
        <v>एक कलाकृति में एक कलाकृति में एक शहर के केंद्र में तैयार किया जा रहा है।</v>
      </c>
    </row>
    <row r="12554">
      <c r="A12554" s="1" t="s">
        <v>12257</v>
      </c>
      <c r="B12554" s="2" t="str">
        <f>IFERROR(__xludf.DUMMYFUNCTION("GOOGLETRANSLATE(A12554,""en"",""hi"")"),"4K में राजमार्ग पर एक ट्रक का हवाई वीडियो")</f>
        <v>4K में राजमार्ग पर एक ट्रक का हवाई वीडियो</v>
      </c>
    </row>
    <row r="12555">
      <c r="A12555" s="1" t="s">
        <v>12258</v>
      </c>
      <c r="B12555" s="2" t="str">
        <f>IFERROR(__xludf.DUMMYFUNCTION("GOOGLETRANSLATE(A12555,""en"",""hi"")"),"जिम में युवा महिला प्रशिक्षण")</f>
        <v>जिम में युवा महिला प्रशिक्षण</v>
      </c>
    </row>
    <row r="12556">
      <c r="A12556" s="1" t="s">
        <v>12259</v>
      </c>
      <c r="B12556" s="2" t="str">
        <f>IFERROR(__xludf.DUMMYFUNCTION("GOOGLETRANSLATE(A12556,""en"",""hi"")"),"एक समान दृश्य, डेस्क के अधिक।")</f>
        <v>एक समान दृश्य, डेस्क के अधिक।</v>
      </c>
    </row>
    <row r="12557">
      <c r="A12557" s="1" t="s">
        <v>4850</v>
      </c>
      <c r="B12557" s="2" t="str">
        <f>IFERROR(__xludf.DUMMYFUNCTION("GOOGLETRANSLATE(A12557,""en"",""hi"")"),"पॉप कलाकार मंच पर प्रदर्शन करता है")</f>
        <v>पॉप कलाकार मंच पर प्रदर्शन करता है</v>
      </c>
    </row>
    <row r="12558">
      <c r="A12558" s="1" t="s">
        <v>12260</v>
      </c>
      <c r="B12558" s="2" t="str">
        <f>IFERROR(__xludf.DUMMYFUNCTION("GOOGLETRANSLATE(A12558,""en"",""hi"")"),"छोटे सेलबोट में से एक।")</f>
        <v>छोटे सेलबोट में से एक।</v>
      </c>
    </row>
    <row r="12559">
      <c r="A12559" s="1" t="s">
        <v>12261</v>
      </c>
      <c r="B12559" s="2" t="str">
        <f>IFERROR(__xludf.DUMMYFUNCTION("GOOGLETRANSLATE(A12559,""en"",""hi"")"),"अपने दिल को रहस्यों से भरें, लेकिन उन्हें पढ़ने का एकमात्र तरीका यह है कि यदि आप अपना दिल तोड़ते हैं।")</f>
        <v>अपने दिल को रहस्यों से भरें, लेकिन उन्हें पढ़ने का एकमात्र तरीका यह है कि यदि आप अपना दिल तोड़ते हैं।</v>
      </c>
    </row>
    <row r="12560">
      <c r="A12560" s="1" t="s">
        <v>12262</v>
      </c>
      <c r="B12560" s="2" t="str">
        <f>IFERROR(__xludf.DUMMYFUNCTION("GOOGLETRANSLATE(A12560,""en"",""hi"")"),"वेक्टर आधुनिक ज्यामितीय आकृति या आभूषण।")</f>
        <v>वेक्टर आधुनिक ज्यामितीय आकृति या आभूषण।</v>
      </c>
    </row>
    <row r="12561">
      <c r="A12561" s="1" t="s">
        <v>12263</v>
      </c>
      <c r="B12561" s="2" t="str">
        <f>IFERROR(__xludf.DUMMYFUNCTION("GOOGLETRANSLATE(A12561,""en"",""hi"")"),"कीट - जंगल में एक फूल के पंखुड़ियों पर क्रॉलिंग एक्रोबैट बग।")</f>
        <v>कीट - जंगल में एक फूल के पंखुड़ियों पर क्रॉलिंग एक्रोबैट बग।</v>
      </c>
    </row>
    <row r="12562">
      <c r="A12562" s="1" t="s">
        <v>12264</v>
      </c>
      <c r="B12562" s="2" t="str">
        <f>IFERROR(__xludf.DUMMYFUNCTION("GOOGLETRANSLATE(A12562,""en"",""hi"")"),"केंद्र के टुकड़े: इस छवि की भिन्नता, साथ: नीचे पत्थर, फूलों, पानी, acorns और फ़्लोटिंग मोमबत्तियों में bittersweet दाखलताओं।")</f>
        <v>केंद्र के टुकड़े: इस छवि की भिन्नता, साथ: नीचे पत्थर, फूलों, पानी, acorns और फ़्लोटिंग मोमबत्तियों में bittersweet दाखलताओं।</v>
      </c>
    </row>
    <row r="12563">
      <c r="A12563" s="1" t="s">
        <v>12265</v>
      </c>
      <c r="B12563" s="2" t="str">
        <f>IFERROR(__xludf.DUMMYFUNCTION("GOOGLETRANSLATE(A12563,""en"",""hi"")"),"डेनिम जैकेट के साथ अपनी पोशाक को अधिक आरामदायक बनाना")</f>
        <v>डेनिम जैकेट के साथ अपनी पोशाक को अधिक आरामदायक बनाना</v>
      </c>
    </row>
    <row r="12564">
      <c r="A12564" s="1" t="s">
        <v>12266</v>
      </c>
      <c r="B12564" s="2" t="str">
        <f>IFERROR(__xludf.DUMMYFUNCTION("GOOGLETRANSLATE(A12564,""en"",""hi"")"),"धूप का चश्मा वाला एक जवान आदमी फोन पर बात कर रहा है और एक तट पर मुस्कुराता है")</f>
        <v>धूप का चश्मा वाला एक जवान आदमी फोन पर बात कर रहा है और एक तट पर मुस्कुराता है</v>
      </c>
    </row>
    <row r="12565">
      <c r="A12565" s="1" t="s">
        <v>12267</v>
      </c>
      <c r="B12565" s="2" t="str">
        <f>IFERROR(__xludf.DUMMYFUNCTION("GOOGLETRANSLATE(A12565,""en"",""hi"")"),"नोवलीवेड्स रात में गले लगाते हैं और चुंबन करते हैं, एक सफेद झूमर के नीचे एक शानदार सोफे पर बैठते हैं, जिसमें एक अंधेरे जंगल में रोशनी में उज्ज्वल जलाया मोमबत्तियों द्वारा प्रकाशित किया जाता है")</f>
        <v>नोवलीवेड्स रात में गले लगाते हैं और चुंबन करते हैं, एक सफेद झूमर के नीचे एक शानदार सोफे पर बैठते हैं, जिसमें एक अंधेरे जंगल में रोशनी में उज्ज्वल जलाया मोमबत्तियों द्वारा प्रकाशित किया जाता है</v>
      </c>
    </row>
    <row r="12566">
      <c r="A12566" s="1" t="s">
        <v>9859</v>
      </c>
      <c r="B12566" s="2" t="str">
        <f>IFERROR(__xludf.DUMMYFUNCTION("GOOGLETRANSLATE(A12566,""en"",""hi"")"),"एक प्रशिक्षण सत्र के दौरान सॉकर प्लेयर।")</f>
        <v>एक प्रशिक्षण सत्र के दौरान सॉकर प्लेयर।</v>
      </c>
    </row>
    <row r="12567">
      <c r="A12567" s="1" t="s">
        <v>12268</v>
      </c>
      <c r="B12567" s="2" t="str">
        <f>IFERROR(__xludf.DUMMYFUNCTION("GOOGLETRANSLATE(A12567,""en"",""hi"")"),"पैरों के साथ तालिका, गैलरी से छवि।")</f>
        <v>पैरों के साथ तालिका, गैलरी से छवि।</v>
      </c>
    </row>
    <row r="12568">
      <c r="A12568" s="1" t="s">
        <v>12269</v>
      </c>
      <c r="B12568" s="2" t="str">
        <f>IFERROR(__xludf.DUMMYFUNCTION("GOOGLETRANSLATE(A12568,""en"",""hi"")"),"एक आइसक्रीम में भोजन")</f>
        <v>एक आइसक्रीम में भोजन</v>
      </c>
    </row>
    <row r="12569">
      <c r="A12569" s="1" t="s">
        <v>12270</v>
      </c>
      <c r="B12569" s="2" t="str">
        <f>IFERROR(__xludf.DUMMYFUNCTION("GOOGLETRANSLATE(A12569,""en"",""hi"")"),"आधार पर अपने अवशेषों के आगमन पर राजनेता रोने के रिश्तेदार।")</f>
        <v>आधार पर अपने अवशेषों के आगमन पर राजनेता रोने के रिश्तेदार।</v>
      </c>
    </row>
    <row r="12570">
      <c r="A12570" s="1" t="s">
        <v>12271</v>
      </c>
      <c r="B12570" s="2" t="str">
        <f>IFERROR(__xludf.DUMMYFUNCTION("GOOGLETRANSLATE(A12570,""en"",""hi"")"),"तीर पृथ्वी के चारों ओर लिपटा हुआ तीर।")</f>
        <v>तीर पृथ्वी के चारों ओर लिपटा हुआ तीर।</v>
      </c>
    </row>
    <row r="12571">
      <c r="A12571" s="1" t="s">
        <v>12272</v>
      </c>
      <c r="B12571" s="2" t="str">
        <f>IFERROR(__xludf.DUMMYFUNCTION("GOOGLETRANSLATE(A12571,""en"",""hi"")"),"पुलिस अधिकारी एक समुद्र तट पर धोए गए धातु मलबे का निरीक्षण करते हैं")</f>
        <v>पुलिस अधिकारी एक समुद्र तट पर धोए गए धातु मलबे का निरीक्षण करते हैं</v>
      </c>
    </row>
    <row r="12572">
      <c r="A12572" s="1" t="s">
        <v>12273</v>
      </c>
      <c r="B12572" s="2" t="str">
        <f>IFERROR(__xludf.DUMMYFUNCTION("GOOGLETRANSLATE(A12572,""en"",""hi"")"),"दिन में वापस अभिनेता और समुद्र तट पर व्यक्ति हैं।")</f>
        <v>दिन में वापस अभिनेता और समुद्र तट पर व्यक्ति हैं।</v>
      </c>
    </row>
    <row r="12573">
      <c r="A12573" s="1" t="s">
        <v>12274</v>
      </c>
      <c r="B12573" s="2" t="str">
        <f>IFERROR(__xludf.DUMMYFUNCTION("GOOGLETRANSLATE(A12573,""en"",""hi"")"),"लटकन घड़ी चांदी चढ़ाया - अभिभावक")</f>
        <v>लटकन घड़ी चांदी चढ़ाया - अभिभावक</v>
      </c>
    </row>
    <row r="12574">
      <c r="A12574" s="1" t="s">
        <v>12275</v>
      </c>
      <c r="B12574" s="2" t="str">
        <f>IFERROR(__xludf.DUMMYFUNCTION("GOOGLETRANSLATE(A12574,""en"",""hi"")"),"एक मध्यम आयु वर्ग के मामा से रोजमर्रा की सुंदरता युक्तियाँ")</f>
        <v>एक मध्यम आयु वर्ग के मामा से रोजमर्रा की सुंदरता युक्तियाँ</v>
      </c>
    </row>
    <row r="12575">
      <c r="A12575" s="1" t="s">
        <v>12276</v>
      </c>
      <c r="B12575" s="2" t="str">
        <f>IFERROR(__xludf.DUMMYFUNCTION("GOOGLETRANSLATE(A12575,""en"",""hi"")"),"चर्च समुद्र तट के पानी में परिलक्षित होता है")</f>
        <v>चर्च समुद्र तट के पानी में परिलक्षित होता है</v>
      </c>
    </row>
    <row r="12576">
      <c r="A12576" s="1" t="s">
        <v>12277</v>
      </c>
      <c r="B12576" s="2" t="str">
        <f>IFERROR(__xludf.DUMMYFUNCTION("GOOGLETRANSLATE(A12576,""en"",""hi"")"),"एक चलती खेल कार से सड़क का एक दृश्य")</f>
        <v>एक चलती खेल कार से सड़क का एक दृश्य</v>
      </c>
    </row>
    <row r="12577">
      <c r="A12577" s="1" t="s">
        <v>12278</v>
      </c>
      <c r="B12577" s="2" t="str">
        <f>IFERROR(__xludf.DUMMYFUNCTION("GOOGLETRANSLATE(A12577,""en"",""hi"")"),"एक स्टाल ने ताजा सब्जियां बेचना")</f>
        <v>एक स्टाल ने ताजा सब्जियां बेचना</v>
      </c>
    </row>
    <row r="12578">
      <c r="A12578" s="1" t="s">
        <v>12279</v>
      </c>
      <c r="B12578" s="2" t="str">
        <f>IFERROR(__xludf.DUMMYFUNCTION("GOOGLETRANSLATE(A12578,""en"",""hi"")"),"मोटर वाहन उद्योग व्यवसाय परियोजना की मेजबानी, वेबसाइट श्रेणी के 100 वें वर्ष का स्मरण करता है")</f>
        <v>मोटर वाहन उद्योग व्यवसाय परियोजना की मेजबानी, वेबसाइट श्रेणी के 100 वें वर्ष का स्मरण करता है</v>
      </c>
    </row>
    <row r="12579">
      <c r="A12579" s="1" t="s">
        <v>12280</v>
      </c>
      <c r="B12579" s="2" t="str">
        <f>IFERROR(__xludf.DUMMYFUNCTION("GOOGLETRANSLATE(A12579,""en"",""hi"")"),"अंतरिक्ष यान कक्षा में डॉक से सैटेलाइट पहुंचता है।")</f>
        <v>अंतरिक्ष यान कक्षा में डॉक से सैटेलाइट पहुंचता है।</v>
      </c>
    </row>
    <row r="12580">
      <c r="A12580" s="1" t="s">
        <v>12281</v>
      </c>
      <c r="B12580" s="2" t="str">
        <f>IFERROR(__xludf.DUMMYFUNCTION("GOOGLETRANSLATE(A12580,""en"",""hi"")"),"एक समुद्र तट पर बच्चे के हाथ फैल गए")</f>
        <v>एक समुद्र तट पर बच्चे के हाथ फैल गए</v>
      </c>
    </row>
    <row r="12581">
      <c r="A12581" s="1" t="s">
        <v>12282</v>
      </c>
      <c r="B12581" s="2" t="str">
        <f>IFERROR(__xludf.DUMMYFUNCTION("GOOGLETRANSLATE(A12581,""en"",""hi"")"),"अभिनेत्री ने कॉम्फी लुकिंग व्हाइट सेपरेट्स, ब्लैक पंप और उसके घायल पैर पर एक सफेद बूट में प्रीमियर के लिए दिखाया।")</f>
        <v>अभिनेत्री ने कॉम्फी लुकिंग व्हाइट सेपरेट्स, ब्लैक पंप और उसके घायल पैर पर एक सफेद बूट में प्रीमियर के लिए दिखाया।</v>
      </c>
    </row>
    <row r="12582">
      <c r="A12582" s="1" t="s">
        <v>12283</v>
      </c>
      <c r="B12582" s="2" t="str">
        <f>IFERROR(__xludf.DUMMYFUNCTION("GOOGLETRANSLATE(A12582,""en"",""hi"")"),"पेड़ क्षेत्र में खड़ा है")</f>
        <v>पेड़ क्षेत्र में खड़ा है</v>
      </c>
    </row>
    <row r="12583">
      <c r="A12583" s="1" t="s">
        <v>12284</v>
      </c>
      <c r="B12583" s="2" t="str">
        <f>IFERROR(__xludf.DUMMYFUNCTION("GOOGLETRANSLATE(A12583,""en"",""hi"")"),"युवा लड़की समुद्र के तट पर बाहर आती है")</f>
        <v>युवा लड़की समुद्र के तट पर बाहर आती है</v>
      </c>
    </row>
    <row r="12584">
      <c r="A12584" s="1" t="s">
        <v>12285</v>
      </c>
      <c r="B12584" s="2" t="str">
        <f>IFERROR(__xludf.DUMMYFUNCTION("GOOGLETRANSLATE(A12584,""en"",""hi"")"),"पोर्ट पर कंटेनर जहाज के पुल पर कोई धूम्रपान संकेत नहीं")</f>
        <v>पोर्ट पर कंटेनर जहाज के पुल पर कोई धूम्रपान संकेत नहीं</v>
      </c>
    </row>
    <row r="12585">
      <c r="A12585" s="1" t="s">
        <v>12286</v>
      </c>
      <c r="B12585" s="2" t="str">
        <f>IFERROR(__xludf.DUMMYFUNCTION("GOOGLETRANSLATE(A12585,""en"",""hi"")"),"संगठन के संस्थापक को लेंट के लिए कुछ छोड़ने के लिए कहा जाता है।")</f>
        <v>संगठन के संस्थापक को लेंट के लिए कुछ छोड़ने के लिए कहा जाता है।</v>
      </c>
    </row>
    <row r="12586">
      <c r="A12586" s="1" t="s">
        <v>12287</v>
      </c>
      <c r="B12586" s="2" t="str">
        <f>IFERROR(__xludf.DUMMYFUNCTION("GOOGLETRANSLATE(A12586,""en"",""hi"")"),"अभिनेता इस पर इतना बेहतर कर रहे थे क्योंकि उन्होंने पार्टी पर गुरुत्वाकर्षण की रक्षा की थी।")</f>
        <v>अभिनेता इस पर इतना बेहतर कर रहे थे क्योंकि उन्होंने पार्टी पर गुरुत्वाकर्षण की रक्षा की थी।</v>
      </c>
    </row>
    <row r="12587">
      <c r="A12587" s="1" t="s">
        <v>12288</v>
      </c>
      <c r="B12587" s="2" t="str">
        <f>IFERROR(__xludf.DUMMYFUNCTION("GOOGLETRANSLATE(A12587,""en"",""hi"")"),"आप फिर से टेंगेरिन नहीं खरीदेंगे, आप उन्हें हमेशा एक फूल में लगाकर उन्हें बहुत कुछ कर सकते हैं")</f>
        <v>आप फिर से टेंगेरिन नहीं खरीदेंगे, आप उन्हें हमेशा एक फूल में लगाकर उन्हें बहुत कुछ कर सकते हैं</v>
      </c>
    </row>
    <row r="12588">
      <c r="A12588" s="1" t="s">
        <v>12289</v>
      </c>
      <c r="B12588" s="2" t="str">
        <f>IFERROR(__xludf.DUMMYFUNCTION("GOOGLETRANSLATE(A12588,""en"",""hi"")"),"अंधेरे में नीली गैस स्टोव")</f>
        <v>अंधेरे में नीली गैस स्टोव</v>
      </c>
    </row>
    <row r="12589">
      <c r="A12589" s="1" t="s">
        <v>12290</v>
      </c>
      <c r="B12589" s="2" t="str">
        <f>IFERROR(__xludf.DUMMYFUNCTION("GOOGLETRANSLATE(A12589,""en"",""hi"")"),"छतरी और एक बिल्ली के साथ एक लड़की।")</f>
        <v>छतरी और एक बिल्ली के साथ एक लड़की।</v>
      </c>
    </row>
    <row r="12590">
      <c r="A12590" s="1" t="s">
        <v>12291</v>
      </c>
      <c r="B12590" s="2" t="str">
        <f>IFERROR(__xludf.DUMMYFUNCTION("GOOGLETRANSLATE(A12590,""en"",""hi"")"),"हरी और सफेद पृथ्वी ग्लोब एक कंप्यूटर माउस से जुड़ा हुआ है")</f>
        <v>हरी और सफेद पृथ्वी ग्लोब एक कंप्यूटर माउस से जुड़ा हुआ है</v>
      </c>
    </row>
    <row r="12591">
      <c r="A12591" s="1" t="s">
        <v>12292</v>
      </c>
      <c r="B12591" s="2" t="str">
        <f>IFERROR(__xludf.DUMMYFUNCTION("GOOGLETRANSLATE(A12591,""en"",""hi"")"),"एक अच्छा उद्धरण, फिल्म इन दिनों प्रासंगिक होने के साथ।")</f>
        <v>एक अच्छा उद्धरण, फिल्म इन दिनों प्रासंगिक होने के साथ।</v>
      </c>
    </row>
    <row r="12592">
      <c r="A12592" s="1" t="s">
        <v>12293</v>
      </c>
      <c r="B12592" s="2" t="str">
        <f>IFERROR(__xludf.DUMMYFUNCTION("GOOGLETRANSLATE(A12592,""en"",""hi"")"),"एक्सेंट वॉल बेडरूम में गुलाबी ग्लैम लाता है")</f>
        <v>एक्सेंट वॉल बेडरूम में गुलाबी ग्लैम लाता है</v>
      </c>
    </row>
    <row r="12593">
      <c r="A12593" s="1" t="s">
        <v>12294</v>
      </c>
      <c r="B12593" s="2" t="str">
        <f>IFERROR(__xludf.DUMMYFUNCTION("GOOGLETRANSLATE(A12593,""en"",""hi"")"),"एक पार्क की तरह एक घास के दृश्य में लैपटॉप")</f>
        <v>एक पार्क की तरह एक घास के दृश्य में लैपटॉप</v>
      </c>
    </row>
    <row r="12594">
      <c r="A12594" s="1" t="s">
        <v>930</v>
      </c>
      <c r="B12594" s="2" t="str">
        <f>IFERROR(__xludf.DUMMYFUNCTION("GOOGLETRANSLATE(A12594,""en"",""hi"")"),"छवि में हो सकता है: व्यक्ति, मंच पर और एक संगीत वाद्ययंत्र बजाना")</f>
        <v>छवि में हो सकता है: व्यक्ति, मंच पर और एक संगीत वाद्ययंत्र बजाना</v>
      </c>
    </row>
    <row r="12595">
      <c r="A12595" s="1" t="s">
        <v>12295</v>
      </c>
      <c r="B12595" s="2" t="str">
        <f>IFERROR(__xludf.DUMMYFUNCTION("GOOGLETRANSLATE(A12595,""en"",""hi"")"),"फुटबॉल खिलाड़ी खेल के अंत में निराश दिखता है")</f>
        <v>फुटबॉल खिलाड़ी खेल के अंत में निराश दिखता है</v>
      </c>
    </row>
    <row r="12596">
      <c r="A12596" s="1" t="s">
        <v>12296</v>
      </c>
      <c r="B12596" s="2" t="str">
        <f>IFERROR(__xludf.DUMMYFUNCTION("GOOGLETRANSLATE(A12596,""en"",""hi"")"),"रॉक एंड रोल कलाकार और ब्लूज़ कलाकार जनवरी को मंच पर प्रदर्शन करते हैं")</f>
        <v>रॉक एंड रोल कलाकार और ब्लूज़ कलाकार जनवरी को मंच पर प्रदर्शन करते हैं</v>
      </c>
    </row>
    <row r="12597">
      <c r="A12597" s="1" t="s">
        <v>12297</v>
      </c>
      <c r="B12597" s="2" t="str">
        <f>IFERROR(__xludf.DUMMYFUNCTION("GOOGLETRANSLATE(A12597,""en"",""hi"")"),"व्यक्ति महल के अंदर अपने क्विर्की कला के काम को दिखाता है।")</f>
        <v>व्यक्ति महल के अंदर अपने क्विर्की कला के काम को दिखाता है।</v>
      </c>
    </row>
    <row r="12598">
      <c r="A12598" s="1" t="s">
        <v>8126</v>
      </c>
      <c r="B12598" s="2" t="str">
        <f>IFERROR(__xludf.DUMMYFUNCTION("GOOGLETRANSLATE(A12598,""en"",""hi"")"),"तट पर पर्यटक आकर्षण")</f>
        <v>तट पर पर्यटक आकर्षण</v>
      </c>
    </row>
    <row r="12599">
      <c r="A12599" s="1" t="s">
        <v>12298</v>
      </c>
      <c r="B12599" s="2" t="str">
        <f>IFERROR(__xludf.DUMMYFUNCTION("GOOGLETRANSLATE(A12599,""en"",""hi"")"),"पैटर्न बनाने के लिए ब्रश का सेट।")</f>
        <v>पैटर्न बनाने के लिए ब्रश का सेट।</v>
      </c>
    </row>
    <row r="12600">
      <c r="A12600" s="1" t="s">
        <v>12299</v>
      </c>
      <c r="B12600" s="2" t="str">
        <f>IFERROR(__xludf.DUMMYFUNCTION("GOOGLETRANSLATE(A12600,""en"",""hi"")"),"धीमी गति: जंगल में एफआईआर शाखाओं पर गिरने वाली पाइन शंकु")</f>
        <v>धीमी गति: जंगल में एफआईआर शाखाओं पर गिरने वाली पाइन शंकु</v>
      </c>
    </row>
    <row r="12601">
      <c r="A12601" s="1" t="s">
        <v>12300</v>
      </c>
      <c r="B12601" s="2" t="str">
        <f>IFERROR(__xludf.DUMMYFUNCTION("GOOGLETRANSLATE(A12601,""en"",""hi"")"),"सर्दियों में ठंढ के बाद एक हरे बर्फीले पत्ते के करीब")</f>
        <v>सर्दियों में ठंढ के बाद एक हरे बर्फीले पत्ते के करीब</v>
      </c>
    </row>
    <row r="12602">
      <c r="A12602" s="1" t="s">
        <v>12301</v>
      </c>
      <c r="B12602" s="2" t="str">
        <f>IFERROR(__xludf.DUMMYFUNCTION("GOOGLETRANSLATE(A12602,""en"",""hi"")"),"बिजनेस मैन अपने हाथ पर तैरते हुए रेडियोधर्मी प्रतीक के साथ अपनी बांह तक पहुंचता है।")</f>
        <v>बिजनेस मैन अपने हाथ पर तैरते हुए रेडियोधर्मी प्रतीक के साथ अपनी बांह तक पहुंचता है।</v>
      </c>
    </row>
    <row r="12603">
      <c r="A12603" s="1" t="s">
        <v>12302</v>
      </c>
      <c r="B12603" s="2" t="str">
        <f>IFERROR(__xludf.DUMMYFUNCTION("GOOGLETRANSLATE(A12603,""en"",""hi"")"),"एक आवासीय पड़ोस में एक बर्फ कवर फुटपाथ और सड़क")</f>
        <v>एक आवासीय पड़ोस में एक बर्फ कवर फुटपाथ और सड़क</v>
      </c>
    </row>
    <row r="12604">
      <c r="A12604" s="1" t="s">
        <v>12303</v>
      </c>
      <c r="B12604" s="2" t="str">
        <f>IFERROR(__xludf.DUMMYFUNCTION("GOOGLETRANSLATE(A12604,""en"",""hi"")"),"एक देश की सड़क परित्यक्त हॉरर प्रेतवाधित घर की ओर जाता है।")</f>
        <v>एक देश की सड़क परित्यक्त हॉरर प्रेतवाधित घर की ओर जाता है।</v>
      </c>
    </row>
    <row r="12605">
      <c r="A12605" s="1" t="s">
        <v>12304</v>
      </c>
      <c r="B12605" s="2" t="str">
        <f>IFERROR(__xludf.DUMMYFUNCTION("GOOGLETRANSLATE(A12605,""en"",""hi"")"),"एक प्रदर्शन बंदर और शहर में उसका प्रशिक्षक।")</f>
        <v>एक प्रदर्शन बंदर और शहर में उसका प्रशिक्षक।</v>
      </c>
    </row>
    <row r="12606">
      <c r="A12606" s="1" t="s">
        <v>12305</v>
      </c>
      <c r="B12606" s="2" t="str">
        <f>IFERROR(__xludf.DUMMYFUNCTION("GOOGLETRANSLATE(A12606,""en"",""hi"")"),"बुजुर्ग महिला एक लाल रिबन के साथ एक उपहार के रूप में लपेटा फोन दिखा रहा है और सफेद पृष्ठभूमि पर अलग-थलग")</f>
        <v>बुजुर्ग महिला एक लाल रिबन के साथ एक उपहार के रूप में लपेटा फोन दिखा रहा है और सफेद पृष्ठभूमि पर अलग-थलग</v>
      </c>
    </row>
    <row r="12607">
      <c r="A12607" s="1" t="s">
        <v>12306</v>
      </c>
      <c r="B12607" s="2" t="str">
        <f>IFERROR(__xludf.DUMMYFUNCTION("GOOGLETRANSLATE(A12607,""en"",""hi"")"),"सुंदर युवा लड़की आभासी वास्तविकता चश्मे के साथ खिड़की के पास खड़ा है।")</f>
        <v>सुंदर युवा लड़की आभासी वास्तविकता चश्मे के साथ खिड़की के पास खड़ा है।</v>
      </c>
    </row>
    <row r="12608">
      <c r="A12608" s="1" t="s">
        <v>12307</v>
      </c>
      <c r="B12608" s="2" t="str">
        <f>IFERROR(__xludf.DUMMYFUNCTION("GOOGLETRANSLATE(A12608,""en"",""hi"")"),"एक रंगीन गुलाबी और नीली पृष्ठभूमि पर पानी अमूर्त सर्कल में तेल")</f>
        <v>एक रंगीन गुलाबी और नीली पृष्ठभूमि पर पानी अमूर्त सर्कल में तेल</v>
      </c>
    </row>
    <row r="12609">
      <c r="A12609" s="1" t="s">
        <v>12308</v>
      </c>
      <c r="B12609" s="2" t="str">
        <f>IFERROR(__xludf.DUMMYFUNCTION("GOOGLETRANSLATE(A12609,""en"",""hi"")"),"मुख्य कैथेड्रल का दृश्य")</f>
        <v>मुख्य कैथेड्रल का दृश्य</v>
      </c>
    </row>
    <row r="12610">
      <c r="A12610" s="1" t="s">
        <v>2055</v>
      </c>
      <c r="B12610" s="2" t="str">
        <f>IFERROR(__xludf.DUMMYFUNCTION("GOOGLETRANSLATE(A12610,""en"",""hi"")"),"छवि में हो सकता है: व्यक्ति, एक संगीत वाद्ययंत्र बजाना, मंच और गिटार पर")</f>
        <v>छवि में हो सकता है: व्यक्ति, एक संगीत वाद्ययंत्र बजाना, मंच और गिटार पर</v>
      </c>
    </row>
    <row r="12611">
      <c r="A12611" s="1" t="s">
        <v>12309</v>
      </c>
      <c r="B12611" s="2" t="str">
        <f>IFERROR(__xludf.DUMMYFUNCTION("GOOGLETRANSLATE(A12611,""en"",""hi"")"),"एक परियोजना पर फावड़ियों का उपयोग कर अग्निशामकों का समूह।")</f>
        <v>एक परियोजना पर फावड़ियों का उपयोग कर अग्निशामकों का समूह।</v>
      </c>
    </row>
    <row r="12612">
      <c r="A12612" s="1" t="s">
        <v>12310</v>
      </c>
      <c r="B12612" s="2" t="str">
        <f>IFERROR(__xludf.DUMMYFUNCTION("GOOGLETRANSLATE(A12612,""en"",""hi"")"),"बाहर का दृश्य")</f>
        <v>बाहर का दृश्य</v>
      </c>
    </row>
    <row r="12613">
      <c r="A12613" s="1" t="s">
        <v>12311</v>
      </c>
      <c r="B12613" s="2" t="str">
        <f>IFERROR(__xludf.DUMMYFUNCTION("GOOGLETRANSLATE(A12613,""en"",""hi"")"),"पॉप कलाकार मंच पर लाइव प्रदर्शन करता है")</f>
        <v>पॉप कलाकार मंच पर लाइव प्रदर्शन करता है</v>
      </c>
    </row>
    <row r="12614">
      <c r="A12614" s="1" t="s">
        <v>12312</v>
      </c>
      <c r="B12614" s="2" t="str">
        <f>IFERROR(__xludf.DUMMYFUNCTION("GOOGLETRANSLATE(A12614,""en"",""hi"")"),"कार में कार्रवाई में व्यक्ति।")</f>
        <v>कार में कार्रवाई में व्यक्ति।</v>
      </c>
    </row>
    <row r="12615">
      <c r="A12615" s="1" t="s">
        <v>12313</v>
      </c>
      <c r="B12615" s="2" t="str">
        <f>IFERROR(__xludf.DUMMYFUNCTION("GOOGLETRANSLATE(A12615,""en"",""hi"")"),"आओ, मेरे प्यारे, चलिए मैदान में आगे बढ़ते हैं ... क्या मैं तुम्हें अपने प्यार दूंगा।")</f>
        <v>आओ, मेरे प्यारे, चलिए मैदान में आगे बढ़ते हैं ... क्या मैं तुम्हें अपने प्यार दूंगा।</v>
      </c>
    </row>
    <row r="12616">
      <c r="A12616" s="1" t="s">
        <v>12314</v>
      </c>
      <c r="B12616" s="2" t="str">
        <f>IFERROR(__xludf.DUMMYFUNCTION("GOOGLETRANSLATE(A12616,""en"",""hi"")"),"क्लिपिंग पथ के साथ एक सफेद पृष्ठभूमि पर एक सुनहरे रंग की किसी न किसी बनावट धातु की सतह और बोल्ड फ़ॉन्ट शैली के साथ एक 3 डी चित्रण में चमकदार चमकदार सोने के अपरकेस या पूंजी पत्र ओ।")</f>
        <v>क्लिपिंग पथ के साथ एक सफेद पृष्ठभूमि पर एक सुनहरे रंग की किसी न किसी बनावट धातु की सतह और बोल्ड फ़ॉन्ट शैली के साथ एक 3 डी चित्रण में चमकदार चमकदार सोने के अपरकेस या पूंजी पत्र ओ।</v>
      </c>
    </row>
    <row r="12617">
      <c r="A12617" s="1" t="s">
        <v>12315</v>
      </c>
      <c r="B12617" s="2" t="str">
        <f>IFERROR(__xludf.DUMMYFUNCTION("GOOGLETRANSLATE(A12617,""en"",""hi"")"),"एक साक्षी ने रेडियो स्टेशन को बताया कि लोग जमीन पर झूठ बोल रहे थे")</f>
        <v>एक साक्षी ने रेडियो स्टेशन को बताया कि लोग जमीन पर झूठ बोल रहे थे</v>
      </c>
    </row>
    <row r="12618">
      <c r="A12618" s="1" t="s">
        <v>12316</v>
      </c>
      <c r="B12618" s="2" t="str">
        <f>IFERROR(__xludf.DUMMYFUNCTION("GOOGLETRANSLATE(A12618,""en"",""hi"")"),"अभिनेता को उठाया जाता है क्योंकि वह फिल्मांकन स्थान में विश्व प्रीमियर में भाग लेता है")</f>
        <v>अभिनेता को उठाया जाता है क्योंकि वह फिल्मांकन स्थान में विश्व प्रीमियर में भाग लेता है</v>
      </c>
    </row>
    <row r="12619">
      <c r="A12619" s="1" t="s">
        <v>12317</v>
      </c>
      <c r="B12619" s="2" t="str">
        <f>IFERROR(__xludf.DUMMYFUNCTION("GOOGLETRANSLATE(A12619,""en"",""hi"")"),"एक प्यारा मजाकिया गिलहरी के साथ सुंदर छवि")</f>
        <v>एक प्यारा मजाकिया गिलहरी के साथ सुंदर छवि</v>
      </c>
    </row>
    <row r="12620">
      <c r="A12620" s="1" t="s">
        <v>12318</v>
      </c>
      <c r="B12620" s="2" t="str">
        <f>IFERROR(__xludf.DUMMYFUNCTION("GOOGLETRANSLATE(A12620,""en"",""hi"")"),"व्यस्त शहर में चलने वाले लोगों की भीड़")</f>
        <v>व्यस्त शहर में चलने वाले लोगों की भीड़</v>
      </c>
    </row>
    <row r="12621">
      <c r="A12621" s="1" t="s">
        <v>12319</v>
      </c>
      <c r="B12621" s="2" t="str">
        <f>IFERROR(__xludf.DUMMYFUNCTION("GOOGLETRANSLATE(A12621,""en"",""hi"")"),"और बाथरूम में ग्रेनाइट।")</f>
        <v>और बाथरूम में ग्रेनाइट।</v>
      </c>
    </row>
    <row r="12622">
      <c r="A12622" s="1" t="s">
        <v>12320</v>
      </c>
      <c r="B12622" s="2" t="str">
        <f>IFERROR(__xludf.DUMMYFUNCTION("GOOGLETRANSLATE(A12622,""en"",""hi"")"),"पत्थर की दीवार पर उज्ज्वल हरी पौधे।")</f>
        <v>पत्थर की दीवार पर उज्ज्वल हरी पौधे।</v>
      </c>
    </row>
    <row r="12623">
      <c r="A12623" s="1" t="s">
        <v>12321</v>
      </c>
      <c r="B12623" s="2" t="str">
        <f>IFERROR(__xludf.DUMMYFUNCTION("GOOGLETRANSLATE(A12623,""en"",""hi"")"),"परिवार को समुद्र तट पर ले जाना!")</f>
        <v>परिवार को समुद्र तट पर ले जाना!</v>
      </c>
    </row>
    <row r="12624">
      <c r="A12624" s="1" t="s">
        <v>12322</v>
      </c>
      <c r="B12624" s="2" t="str">
        <f>IFERROR(__xludf.DUMMYFUNCTION("GOOGLETRANSLATE(A12624,""en"",""hi"")"),"लड़कियां अपने नए साड़ियों में घूमती हैं।")</f>
        <v>लड़कियां अपने नए साड़ियों में घूमती हैं।</v>
      </c>
    </row>
    <row r="12625">
      <c r="A12625" s="1" t="s">
        <v>12323</v>
      </c>
      <c r="B12625" s="2" t="str">
        <f>IFERROR(__xludf.DUMMYFUNCTION("GOOGLETRANSLATE(A12625,""en"",""hi"")"),"मेरा कुत्ता लिंक के लिए पूछ रहा है")</f>
        <v>मेरा कुत्ता लिंक के लिए पूछ रहा है</v>
      </c>
    </row>
    <row r="12626">
      <c r="A12626" s="1" t="s">
        <v>12324</v>
      </c>
      <c r="B12626" s="2" t="str">
        <f>IFERROR(__xludf.DUMMYFUNCTION("GOOGLETRANSLATE(A12626,""en"",""hi"")"),"बादल एक सूरज पहाड़ी झील में परिलक्षित होता है")</f>
        <v>बादल एक सूरज पहाड़ी झील में परिलक्षित होता है</v>
      </c>
    </row>
    <row r="12627">
      <c r="A12627" s="1" t="s">
        <v>12325</v>
      </c>
      <c r="B12627" s="2" t="str">
        <f>IFERROR(__xludf.DUMMYFUNCTION("GOOGLETRANSLATE(A12627,""en"",""hi"")"),"एक घाटी के माध्यम से फोटो घुमावदार")</f>
        <v>एक घाटी के माध्यम से फोटो घुमावदार</v>
      </c>
    </row>
    <row r="12628">
      <c r="A12628" s="1" t="s">
        <v>12326</v>
      </c>
      <c r="B12628" s="2" t="str">
        <f>IFERROR(__xludf.DUMMYFUNCTION("GOOGLETRANSLATE(A12628,""en"",""hi"")"),"मुख्य धोने के साथ सूखी पड़ने पर देख रहे हैं।")</f>
        <v>मुख्य धोने के साथ सूखी पड़ने पर देख रहे हैं।</v>
      </c>
    </row>
    <row r="12629">
      <c r="A12629" s="1" t="s">
        <v>12327</v>
      </c>
      <c r="B12629" s="2" t="str">
        <f>IFERROR(__xludf.DUMMYFUNCTION("GOOGLETRANSLATE(A12629,""en"",""hi"")"),"व्यक्ति शो के दौरान रनवे पर चलता है")</f>
        <v>व्यक्ति शो के दौरान रनवे पर चलता है</v>
      </c>
    </row>
    <row r="12630">
      <c r="A12630" s="1" t="s">
        <v>12328</v>
      </c>
      <c r="B12630" s="2" t="str">
        <f>IFERROR(__xludf.DUMMYFUNCTION("GOOGLETRANSLATE(A12630,""en"",""hi"")"),"फ्लाइंग स्कर्ट में महिला विंटेज बीच पृष्ठभूमि पर हवाई जहाज को उतारने की तलाश में")</f>
        <v>फ्लाइंग स्कर्ट में महिला विंटेज बीच पृष्ठभूमि पर हवाई जहाज को उतारने की तलाश में</v>
      </c>
    </row>
    <row r="12631">
      <c r="A12631" s="1" t="s">
        <v>12329</v>
      </c>
      <c r="B12631" s="2" t="str">
        <f>IFERROR(__xludf.DUMMYFUNCTION("GOOGLETRANSLATE(A12631,""en"",""hi"")"),"गायक और महारानी की शादी")</f>
        <v>गायक और महारानी की शादी</v>
      </c>
    </row>
    <row r="12632">
      <c r="A12632" s="1" t="s">
        <v>12330</v>
      </c>
      <c r="B12632" s="2" t="str">
        <f>IFERROR(__xludf.DUMMYFUNCTION("GOOGLETRANSLATE(A12632,""en"",""hi"")"),"व्यक्ति सप्ताहांत के दौरान मंच पर प्रदर्शन करता है")</f>
        <v>व्यक्ति सप्ताहांत के दौरान मंच पर प्रदर्शन करता है</v>
      </c>
    </row>
    <row r="12633">
      <c r="A12633" s="1" t="s">
        <v>12331</v>
      </c>
      <c r="B12633" s="2" t="str">
        <f>IFERROR(__xludf.DUMMYFUNCTION("GOOGLETRANSLATE(A12633,""en"",""hi"")"),"हम सब पानी में थे")</f>
        <v>हम सब पानी में थे</v>
      </c>
    </row>
    <row r="12634">
      <c r="A12634" s="1" t="s">
        <v>5787</v>
      </c>
      <c r="B12634" s="2" t="str">
        <f>IFERROR(__xludf.DUMMYFUNCTION("GOOGLETRANSLATE(A12634,""en"",""hi"")"),"छवि में हो सकता है: व्यक्ति, मंच पर, एक संगीत वाद्ययंत्र और गिटार बजाना")</f>
        <v>छवि में हो सकता है: व्यक्ति, मंच पर, एक संगीत वाद्ययंत्र और गिटार बजाना</v>
      </c>
    </row>
    <row r="12635">
      <c r="A12635" s="1" t="s">
        <v>12332</v>
      </c>
      <c r="B12635" s="2" t="str">
        <f>IFERROR(__xludf.DUMMYFUNCTION("GOOGLETRANSLATE(A12635,""en"",""hi"")"),"दूसरे लॉफ्ट बेडरूम और बाथरूम की ओर देखें")</f>
        <v>दूसरे लॉफ्ट बेडरूम और बाथरूम की ओर देखें</v>
      </c>
    </row>
    <row r="12636">
      <c r="A12636" s="1" t="s">
        <v>12333</v>
      </c>
      <c r="B12636" s="2" t="str">
        <f>IFERROR(__xludf.DUMMYFUNCTION("GOOGLETRANSLATE(A12636,""en"",""hi"")"),"एक लड़के और लड़की का कार्टून चित्रण हुला हूप के साथ खेल रहा है")</f>
        <v>एक लड़के और लड़की का कार्टून चित्रण हुला हूप के साथ खेल रहा है</v>
      </c>
    </row>
    <row r="12637">
      <c r="A12637" s="1" t="s">
        <v>12334</v>
      </c>
      <c r="B12637" s="2" t="str">
        <f>IFERROR(__xludf.DUMMYFUNCTION("GOOGLETRANSLATE(A12637,""en"",""hi"")"),"पर्यावरण पोस्टर हमारे ग्रह और उसके पारिस्थितिक तंत्र को प्रभावित करने वाले पर्यावरणीय मुद्दों के लिए जागरूकता लाने में मदद के लिए डिज़ाइन किए गए हैं।")</f>
        <v>पर्यावरण पोस्टर हमारे ग्रह और उसके पारिस्थितिक तंत्र को प्रभावित करने वाले पर्यावरणीय मुद्दों के लिए जागरूकता लाने में मदद के लिए डिज़ाइन किए गए हैं।</v>
      </c>
    </row>
    <row r="12638">
      <c r="A12638" s="1" t="s">
        <v>12335</v>
      </c>
      <c r="B12638" s="2" t="str">
        <f>IFERROR(__xludf.DUMMYFUNCTION("GOOGLETRANSLATE(A12638,""en"",""hi"")"),"पॉप कलाकार - छोड़कर उद्योग")</f>
        <v>पॉप कलाकार - छोड़कर उद्योग</v>
      </c>
    </row>
    <row r="12639">
      <c r="A12639" s="1" t="s">
        <v>12336</v>
      </c>
      <c r="B12639" s="2" t="str">
        <f>IFERROR(__xludf.DUMMYFUNCTION("GOOGLETRANSLATE(A12639,""en"",""hi"")"),"फोटो से पहले भौहें टैटू से पहले ग्राहक को दिखाता है, फोटो के बाद हफ्तों बाद चंगा परिणाम दिखाता है")</f>
        <v>फोटो से पहले भौहें टैटू से पहले ग्राहक को दिखाता है, फोटो के बाद हफ्तों बाद चंगा परिणाम दिखाता है</v>
      </c>
    </row>
    <row r="12640">
      <c r="A12640" s="1" t="s">
        <v>12337</v>
      </c>
      <c r="B12640" s="2" t="str">
        <f>IFERROR(__xludf.DUMMYFUNCTION("GOOGLETRANSLATE(A12640,""en"",""hi"")"),"ट्रेनों के माध्यम से स्टेशनों के बीच पाली ट्रेनें।")</f>
        <v>ट्रेनों के माध्यम से स्टेशनों के बीच पाली ट्रेनें।</v>
      </c>
    </row>
    <row r="12641">
      <c r="A12641" s="1" t="s">
        <v>12338</v>
      </c>
      <c r="B12641" s="2" t="str">
        <f>IFERROR(__xludf.DUMMYFUNCTION("GOOGLETRANSLATE(A12641,""en"",""hi"")"),"भौगोलिक फीचर श्रेणी एक बड़ा प्राकृतिक पानी है।")</f>
        <v>भौगोलिक फीचर श्रेणी एक बड़ा प्राकृतिक पानी है।</v>
      </c>
    </row>
    <row r="12642">
      <c r="A12642" s="1" t="s">
        <v>12339</v>
      </c>
      <c r="B12642" s="2" t="str">
        <f>IFERROR(__xludf.DUMMYFUNCTION("GOOGLETRANSLATE(A12642,""en"",""hi"")"),"अभिनेता और उसकी पत्नी घटना में भाग लेते हैं")</f>
        <v>अभिनेता और उसकी पत्नी घटना में भाग लेते हैं</v>
      </c>
    </row>
    <row r="12643">
      <c r="A12643" s="1" t="s">
        <v>12340</v>
      </c>
      <c r="B12643" s="2" t="str">
        <f>IFERROR(__xludf.DUMMYFUNCTION("GOOGLETRANSLATE(A12643,""en"",""hi"")"),"फुटबॉल खिलाड़ी और हार्ड रॉक कलाकार मैच के दौरान अपने पदोन्नति का जश्न मनाते हैं।")</f>
        <v>फुटबॉल खिलाड़ी और हार्ड रॉक कलाकार मैच के दौरान अपने पदोन्नति का जश्न मनाते हैं।</v>
      </c>
    </row>
    <row r="12644">
      <c r="A12644" s="1" t="s">
        <v>12341</v>
      </c>
      <c r="B12644" s="2" t="str">
        <f>IFERROR(__xludf.DUMMYFUNCTION("GOOGLETRANSLATE(A12644,""en"",""hi"")"),"व्यक्ति कॉलेज फुटबॉल खेल से पहले गर्म हो जाता है")</f>
        <v>व्यक्ति कॉलेज फुटबॉल खेल से पहले गर्म हो जाता है</v>
      </c>
    </row>
    <row r="12645">
      <c r="A12645" s="1" t="s">
        <v>12342</v>
      </c>
      <c r="B12645" s="2" t="str">
        <f>IFERROR(__xludf.DUMMYFUNCTION("GOOGLETRANSLATE(A12645,""en"",""hi"")"),"आसान तरीके से पाइपिंग के साथ एक तकिया कवर कैसे सिलाई करें")</f>
        <v>आसान तरीके से पाइपिंग के साथ एक तकिया कवर कैसे सिलाई करें</v>
      </c>
    </row>
    <row r="12646">
      <c r="A12646" s="1" t="s">
        <v>12343</v>
      </c>
      <c r="B12646" s="2" t="str">
        <f>IFERROR(__xludf.DUMMYFUNCTION("GOOGLETRANSLATE(A12646,""en"",""hi"")"),"सफेद पृष्ठभूमि पर अलग सफेद डॉट्स के साथ एक ध्वज")</f>
        <v>सफेद पृष्ठभूमि पर अलग सफेद डॉट्स के साथ एक ध्वज</v>
      </c>
    </row>
    <row r="12647">
      <c r="A12647" s="1" t="s">
        <v>12344</v>
      </c>
      <c r="B12647" s="2" t="str">
        <f>IFERROR(__xludf.DUMMYFUNCTION("GOOGLETRANSLATE(A12647,""en"",""hi"")"),"मैंने कभी इस तरह की एक कुंजी नहीं देखी है!")</f>
        <v>मैंने कभी इस तरह की एक कुंजी नहीं देखी है!</v>
      </c>
    </row>
    <row r="12648">
      <c r="A12648" s="1" t="s">
        <v>12345</v>
      </c>
      <c r="B12648" s="2" t="str">
        <f>IFERROR(__xludf.DUMMYFUNCTION("GOOGLETRANSLATE(A12648,""en"",""hi"")"),"दूध, मक्खन, एक गाय का एक बैरल।")</f>
        <v>दूध, मक्खन, एक गाय का एक बैरल।</v>
      </c>
    </row>
    <row r="12649">
      <c r="A12649" s="1" t="s">
        <v>12346</v>
      </c>
      <c r="B12649" s="2" t="str">
        <f>IFERROR(__xludf.DUMMYFUNCTION("GOOGLETRANSLATE(A12649,""en"",""hi"")"),"एक मजेदार मुस्कान के साथ लामा")</f>
        <v>एक मजेदार मुस्कान के साथ लामा</v>
      </c>
    </row>
    <row r="12650">
      <c r="A12650" s="1" t="s">
        <v>12347</v>
      </c>
      <c r="B12650" s="2" t="str">
        <f>IFERROR(__xludf.DUMMYFUNCTION("GOOGLETRANSLATE(A12650,""en"",""hi"")"),"एक ताज और मेहराब के साथ प्रतीक")</f>
        <v>एक ताज और मेहराब के साथ प्रतीक</v>
      </c>
    </row>
    <row r="12651">
      <c r="A12651" s="1" t="s">
        <v>12348</v>
      </c>
      <c r="B12651" s="2" t="str">
        <f>IFERROR(__xludf.DUMMYFUNCTION("GOOGLETRANSLATE(A12651,""en"",""hi"")"),"बथर्स आउटडोर स्विमिंग पूल में पानी का आनंद लेते हैं")</f>
        <v>बथर्स आउटडोर स्विमिंग पूल में पानी का आनंद लेते हैं</v>
      </c>
    </row>
    <row r="12652">
      <c r="A12652" s="1" t="s">
        <v>1793</v>
      </c>
      <c r="B12652" s="2" t="str">
        <f>IFERROR(__xludf.DUMMYFUNCTION("GOOGLETRANSLATE(A12652,""en"",""hi"")"),"हवा में लहराते झंडा")</f>
        <v>हवा में लहराते झंडा</v>
      </c>
    </row>
    <row r="12653">
      <c r="A12653" s="1" t="s">
        <v>11854</v>
      </c>
      <c r="B12653" s="2" t="str">
        <f>IFERROR(__xludf.DUMMYFUNCTION("GOOGLETRANSLATE(A12653,""en"",""hi"")"),"पार्टी ड्रेस, परिधान, दुल्हन के कपड़े की मां।")</f>
        <v>पार्टी ड्रेस, परिधान, दुल्हन के कपड़े की मां।</v>
      </c>
    </row>
    <row r="12654">
      <c r="A12654" s="1" t="s">
        <v>12349</v>
      </c>
      <c r="B12654" s="2" t="str">
        <f>IFERROR(__xludf.DUMMYFUNCTION("GOOGLETRANSLATE(A12654,""en"",""hi"")"),"आज सुबह उसके पाल के लिए सबसे प्यारी छोटी चाय जन्मदिन की पार्टी जहां किसी ने एक उच्चारण में नहीं बोला लेकिन मैंने हर किसी ने किया")</f>
        <v>आज सुबह उसके पाल के लिए सबसे प्यारी छोटी चाय जन्मदिन की पार्टी जहां किसी ने एक उच्चारण में नहीं बोला लेकिन मैंने हर किसी ने किया</v>
      </c>
    </row>
    <row r="12655">
      <c r="A12655" s="1" t="s">
        <v>12350</v>
      </c>
      <c r="B12655" s="2" t="str">
        <f>IFERROR(__xludf.DUMMYFUNCTION("GOOGLETRANSLATE(A12655,""en"",""hi"")"),"द्वीप पर समुद्र तट की छवियां")</f>
        <v>द्वीप पर समुद्र तट की छवियां</v>
      </c>
    </row>
    <row r="12656">
      <c r="A12656" s="1" t="s">
        <v>12351</v>
      </c>
      <c r="B12656" s="2" t="str">
        <f>IFERROR(__xludf.DUMMYFUNCTION("GOOGLETRANSLATE(A12656,""en"",""hi"")"),"इस क्षेत्र पर एक बड़े सूरजमुखी के मैदान का दृश्य")</f>
        <v>इस क्षेत्र पर एक बड़े सूरजमुखी के मैदान का दृश्य</v>
      </c>
    </row>
    <row r="12657">
      <c r="A12657" s="1" t="s">
        <v>12352</v>
      </c>
      <c r="B12657" s="2" t="str">
        <f>IFERROR(__xludf.DUMMYFUNCTION("GOOGLETRANSLATE(A12657,""en"",""hi"")"),"मुख्य आंगन का दृश्य एक बरसात का दिन")</f>
        <v>मुख्य आंगन का दृश्य एक बरसात का दिन</v>
      </c>
    </row>
    <row r="12658">
      <c r="A12658" s="1" t="s">
        <v>12353</v>
      </c>
      <c r="B12658" s="2" t="str">
        <f>IFERROR(__xludf.DUMMYFUNCTION("GOOGLETRANSLATE(A12658,""en"",""hi"")"),"4K खुश आकस्मिक पुरुष मित्र शहर में लटक रहे हैं और स्मार्टफोन देख रहे हैं।")</f>
        <v>4K खुश आकस्मिक पुरुष मित्र शहर में लटक रहे हैं और स्मार्टफोन देख रहे हैं।</v>
      </c>
    </row>
    <row r="12659">
      <c r="A12659" s="1" t="s">
        <v>12354</v>
      </c>
      <c r="B12659" s="2" t="str">
        <f>IFERROR(__xludf.DUMMYFUNCTION("GOOGLETRANSLATE(A12659,""en"",""hi"")"),"अभिनेता व्यक्ति के प्रीमियर में भाग लेते हैं।")</f>
        <v>अभिनेता व्यक्ति के प्रीमियर में भाग लेते हैं।</v>
      </c>
    </row>
    <row r="12660">
      <c r="A12660" s="1" t="s">
        <v>12355</v>
      </c>
      <c r="B12660" s="2" t="str">
        <f>IFERROR(__xludf.DUMMYFUNCTION("GOOGLETRANSLATE(A12660,""en"",""hi"")"),"श्रृंखला: स्क्रीन से दूर जीवन के रूप में वह व्यक्ति के रूप में विस्फोटक प्रवेश करता है")</f>
        <v>श्रृंखला: स्क्रीन से दूर जीवन के रूप में वह व्यक्ति के रूप में विस्फोटक प्रवेश करता है</v>
      </c>
    </row>
    <row r="12661">
      <c r="A12661" s="1" t="s">
        <v>12356</v>
      </c>
      <c r="B12661" s="2" t="str">
        <f>IFERROR(__xludf.DUMMYFUNCTION("GOOGLETRANSLATE(A12661,""en"",""hi"")"),"एक मौसमी घटक के लिए रचनात्मक उपयोग")</f>
        <v>एक मौसमी घटक के लिए रचनात्मक उपयोग</v>
      </c>
    </row>
    <row r="12662">
      <c r="A12662" s="1" t="s">
        <v>12357</v>
      </c>
      <c r="B12662" s="2" t="str">
        <f>IFERROR(__xludf.DUMMYFUNCTION("GOOGLETRANSLATE(A12662,""en"",""hi"")"),"एक तिपाई पर एक डिजिटल एसएलआर कैमरा घुड़सवार")</f>
        <v>एक तिपाई पर एक डिजिटल एसएलआर कैमरा घुड़सवार</v>
      </c>
    </row>
    <row r="12663">
      <c r="A12663" s="1" t="s">
        <v>12358</v>
      </c>
      <c r="B12663" s="2" t="str">
        <f>IFERROR(__xludf.DUMMYFUNCTION("GOOGLETRANSLATE(A12663,""en"",""hi"")"),"अवशेष डंप के लिए इंतजार कर रहे हैं")</f>
        <v>अवशेष डंप के लिए इंतजार कर रहे हैं</v>
      </c>
    </row>
    <row r="12664">
      <c r="A12664" s="1" t="s">
        <v>12359</v>
      </c>
      <c r="B12664" s="2" t="str">
        <f>IFERROR(__xludf.DUMMYFUNCTION("GOOGLETRANSLATE(A12664,""en"",""hi"")"),"छात्रों और काले बैज पहने हुए अपने प्रदर्शन जारी रखें।")</f>
        <v>छात्रों और काले बैज पहने हुए अपने प्रदर्शन जारी रखें।</v>
      </c>
    </row>
    <row r="12665">
      <c r="A12665" s="1" t="s">
        <v>12360</v>
      </c>
      <c r="B12665" s="2" t="str">
        <f>IFERROR(__xludf.DUMMYFUNCTION("GOOGLETRANSLATE(A12665,""en"",""hi"")"),"अंतिम स्पर्श: शूट के लिए उसकी आंखों के चारों ओर काले eyeliner दिखाई दिया और एक लाल पाउट")</f>
        <v>अंतिम स्पर्श: शूट के लिए उसकी आंखों के चारों ओर काले eyeliner दिखाई दिया और एक लाल पाउट</v>
      </c>
    </row>
    <row r="12666">
      <c r="A12666" s="1" t="s">
        <v>12361</v>
      </c>
      <c r="B12666" s="2" t="str">
        <f>IFERROR(__xludf.DUMMYFUNCTION("GOOGLETRANSLATE(A12666,""en"",""hi"")"),"हमारे रास्ते पर नदी पार करना।")</f>
        <v>हमारे रास्ते पर नदी पार करना।</v>
      </c>
    </row>
    <row r="12667">
      <c r="A12667" s="1" t="s">
        <v>12362</v>
      </c>
      <c r="B12667" s="2" t="str">
        <f>IFERROR(__xludf.DUMMYFUNCTION("GOOGLETRANSLATE(A12667,""en"",""hi"")"),"एक गाँव में छत से देखें")</f>
        <v>एक गाँव में छत से देखें</v>
      </c>
    </row>
    <row r="12668">
      <c r="A12668" s="1" t="s">
        <v>12363</v>
      </c>
      <c r="B12668" s="2" t="str">
        <f>IFERROR(__xludf.DUMMYFUNCTION("GOOGLETRANSLATE(A12668,""en"",""hi"")"),"जोड़ी अब एक बैंड में एक साथ खेलती है, गिटार और व्यक्ति को लीड गायक के रूप में व्यक्ति के साथ")</f>
        <v>जोड़ी अब एक बैंड में एक साथ खेलती है, गिटार और व्यक्ति को लीड गायक के रूप में व्यक्ति के साथ</v>
      </c>
    </row>
    <row r="12669">
      <c r="A12669" s="1" t="s">
        <v>12364</v>
      </c>
      <c r="B12669" s="2" t="str">
        <f>IFERROR(__xludf.DUMMYFUNCTION("GOOGLETRANSLATE(A12669,""en"",""hi"")"),"अभिनेता और फिल्म चरित्र के साथ थ्रिलर फिल्म के प्रीमियर पर अभिनेता")</f>
        <v>अभिनेता और फिल्म चरित्र के साथ थ्रिलर फिल्म के प्रीमियर पर अभिनेता</v>
      </c>
    </row>
    <row r="12670">
      <c r="A12670" s="1" t="s">
        <v>12365</v>
      </c>
      <c r="B12670" s="2" t="str">
        <f>IFERROR(__xludf.DUMMYFUNCTION("GOOGLETRANSLATE(A12670,""en"",""hi"")"),"समुद्र द्वारा अवकाश व्यास खर्च")</f>
        <v>समुद्र द्वारा अवकाश व्यास खर्च</v>
      </c>
    </row>
    <row r="12671">
      <c r="A12671" s="1" t="s">
        <v>12366</v>
      </c>
      <c r="B12671" s="2" t="str">
        <f>IFERROR(__xludf.DUMMYFUNCTION("GOOGLETRANSLATE(A12671,""en"",""hi"")"),"बोली के साथ पुरानी स्क्रैप लकड़ी।")</f>
        <v>बोली के साथ पुरानी स्क्रैप लकड़ी।</v>
      </c>
    </row>
    <row r="12672">
      <c r="A12672" s="1" t="s">
        <v>12367</v>
      </c>
      <c r="B12672" s="2" t="str">
        <f>IFERROR(__xludf.DUMMYFUNCTION("GOOGLETRANSLATE(A12672,""en"",""hi"")"),"फुटबॉल टीम के खिलाफ मैच के दौरान प्रशंसक")</f>
        <v>फुटबॉल टीम के खिलाफ मैच के दौरान प्रशंसक</v>
      </c>
    </row>
    <row r="12673">
      <c r="A12673" s="1" t="s">
        <v>12368</v>
      </c>
      <c r="B12673" s="2" t="str">
        <f>IFERROR(__xludf.DUMMYFUNCTION("GOOGLETRANSLATE(A12673,""en"",""hi"")"),"एक पेंसिल पर उड़ने वाला लड़का और लड़की")</f>
        <v>एक पेंसिल पर उड़ने वाला लड़का और लड़की</v>
      </c>
    </row>
    <row r="12674">
      <c r="A12674" s="1" t="s">
        <v>12369</v>
      </c>
      <c r="B12674" s="2" t="str">
        <f>IFERROR(__xludf.DUMMYFUNCTION("GOOGLETRANSLATE(A12674,""en"",""hi"")"),"एक दुकान में बिक्री के लिए लैंप का कम कोण दृश्य")</f>
        <v>एक दुकान में बिक्री के लिए लैंप का कम कोण दृश्य</v>
      </c>
    </row>
    <row r="12675">
      <c r="A12675" s="1" t="s">
        <v>12370</v>
      </c>
      <c r="B12675" s="2" t="str">
        <f>IFERROR(__xludf.DUMMYFUNCTION("GOOGLETRANSLATE(A12675,""en"",""hi"")"),"व्यक्ति, मध्ययुगीन महल की जेल, दीवारों पर कैदियों द्वारा चित्र")</f>
        <v>व्यक्ति, मध्ययुगीन महल की जेल, दीवारों पर कैदियों द्वारा चित्र</v>
      </c>
    </row>
    <row r="12676">
      <c r="A12676" s="1" t="s">
        <v>12371</v>
      </c>
      <c r="B12676" s="2" t="str">
        <f>IFERROR(__xludf.DUMMYFUNCTION("GOOGLETRANSLATE(A12676,""en"",""hi"")"),"व्यक्ति पहले दिन के दौरान संगीत कार्यक्रम करता है")</f>
        <v>व्यक्ति पहले दिन के दौरान संगीत कार्यक्रम करता है</v>
      </c>
    </row>
    <row r="12677">
      <c r="A12677" s="1" t="s">
        <v>12372</v>
      </c>
      <c r="B12677" s="2" t="str">
        <f>IFERROR(__xludf.DUMMYFUNCTION("GOOGLETRANSLATE(A12677,""en"",""hi"")"),"एक छोटी झील में जैविक प्रजाति")</f>
        <v>एक छोटी झील में जैविक प्रजाति</v>
      </c>
    </row>
    <row r="12678">
      <c r="A12678" s="1" t="s">
        <v>12373</v>
      </c>
      <c r="B12678" s="2" t="str">
        <f>IFERROR(__xludf.DUMMYFUNCTION("GOOGLETRANSLATE(A12678,""en"",""hi"")"),"शतरंज के खिलाड़ी का उच्च कोण पोर्ट्रेट एक शतरंज बोर्ड के पीछे बैठकर देख रहा था।")</f>
        <v>शतरंज के खिलाड़ी का उच्च कोण पोर्ट्रेट एक शतरंज बोर्ड के पीछे बैठकर देख रहा था।</v>
      </c>
    </row>
    <row r="12679">
      <c r="A12679" s="1" t="s">
        <v>11913</v>
      </c>
      <c r="B12679" s="2" t="str">
        <f>IFERROR(__xludf.DUMMYFUNCTION("GOOGLETRANSLATE(A12679,""en"",""hi"")"),"निकट भविष्य की कारें")</f>
        <v>निकट भविष्य की कारें</v>
      </c>
    </row>
    <row r="12680">
      <c r="A12680" s="1" t="s">
        <v>12374</v>
      </c>
      <c r="B12680" s="2" t="str">
        <f>IFERROR(__xludf.DUMMYFUNCTION("GOOGLETRANSLATE(A12680,""en"",""hi"")"),"माध्यमिक विद्यालय एक दराज अतीत पर किताबें बंद कर देता है क्योंकि यह एक नए परिसर में जाने के लिए तैयार करता है")</f>
        <v>माध्यमिक विद्यालय एक दराज अतीत पर किताबें बंद कर देता है क्योंकि यह एक नए परिसर में जाने के लिए तैयार करता है</v>
      </c>
    </row>
    <row r="12681">
      <c r="A12681" s="1" t="s">
        <v>12375</v>
      </c>
      <c r="B12681" s="2" t="str">
        <f>IFERROR(__xludf.DUMMYFUNCTION("GOOGLETRANSLATE(A12681,""en"",""hi"")"),"सूर्योदय में डाउनटाउन और ब्रिज का हवाई दृश्य - ड्रोन वीडियो")</f>
        <v>सूर्योदय में डाउनटाउन और ब्रिज का हवाई दृश्य - ड्रोन वीडियो</v>
      </c>
    </row>
    <row r="12682">
      <c r="A12682" s="1" t="s">
        <v>12376</v>
      </c>
      <c r="B12682" s="2" t="str">
        <f>IFERROR(__xludf.DUMMYFUNCTION("GOOGLETRANSLATE(A12682,""en"",""hi"")"),"दृश्य कलाकार द्वारा खोपड़ी रखने वाले व्यक्ति को चित्रित करना")</f>
        <v>दृश्य कलाकार द्वारा खोपड़ी रखने वाले व्यक्ति को चित्रित करना</v>
      </c>
    </row>
    <row r="12683">
      <c r="A12683" s="1" t="s">
        <v>12377</v>
      </c>
      <c r="B12683" s="2" t="str">
        <f>IFERROR(__xludf.DUMMYFUNCTION("GOOGLETRANSLATE(A12683,""en"",""hi"")"),"ऊपर से देखा गया शहर और समुद्र तट")</f>
        <v>ऊपर से देखा गया शहर और समुद्र तट</v>
      </c>
    </row>
    <row r="12684">
      <c r="A12684" s="1" t="s">
        <v>12378</v>
      </c>
      <c r="B12684" s="2" t="str">
        <f>IFERROR(__xludf.DUMMYFUNCTION("GOOGLETRANSLATE(A12684,""en"",""hi"")"),"छाया से एक महिला को उठाकर")</f>
        <v>छाया से एक महिला को उठाकर</v>
      </c>
    </row>
    <row r="12685">
      <c r="A12685" s="1" t="s">
        <v>12379</v>
      </c>
      <c r="B12685" s="2" t="str">
        <f>IFERROR(__xludf.DUMMYFUNCTION("GOOGLETRANSLATE(A12685,""en"",""hi"")"),"एक सुरक्षा गार्ड एक बंद शाखा के बाहर खड़ा है।")</f>
        <v>एक सुरक्षा गार्ड एक बंद शाखा के बाहर खड़ा है।</v>
      </c>
    </row>
    <row r="12686">
      <c r="A12686" s="1" t="s">
        <v>8311</v>
      </c>
      <c r="B12686" s="2" t="str">
        <f>IFERROR(__xludf.DUMMYFUNCTION("GOOGLETRANSLATE(A12686,""en"",""hi"")"),"विवरण - चश्मा - प्रसंस्करण + शिपिंग - इस मूल और अद्वितीय कला चित्रण के साथ बड़े बॉक्स स्टोर के मोल्ड से दूर ब्रेक करें जो आपके कमरे को भीड़ से बाहर खड़ा करने के लिए निश्चित है।")</f>
        <v>विवरण - चश्मा - प्रसंस्करण + शिपिंग - इस मूल और अद्वितीय कला चित्रण के साथ बड़े बॉक्स स्टोर के मोल्ड से दूर ब्रेक करें जो आपके कमरे को भीड़ से बाहर खड़ा करने के लिए निश्चित है।</v>
      </c>
    </row>
    <row r="12687">
      <c r="A12687" s="1" t="s">
        <v>12380</v>
      </c>
      <c r="B12687" s="2" t="str">
        <f>IFERROR(__xludf.DUMMYFUNCTION("GOOGLETRANSLATE(A12687,""en"",""hi"")"),"आरामदायक: स्टार ने एक ढीला फिटिंग ब्लैक वेस्ट टॉप और ब्लैक पतलून के साथ-साथ उसके ट्रेडमार्क स्कारलेट रेड लिपस्टिक भी पहना था")</f>
        <v>आरामदायक: स्टार ने एक ढीला फिटिंग ब्लैक वेस्ट टॉप और ब्लैक पतलून के साथ-साथ उसके ट्रेडमार्क स्कारलेट रेड लिपस्टिक भी पहना था</v>
      </c>
    </row>
    <row r="12688">
      <c r="A12688" s="1" t="s">
        <v>12381</v>
      </c>
      <c r="B12688" s="2" t="str">
        <f>IFERROR(__xludf.DUMMYFUNCTION("GOOGLETRANSLATE(A12688,""en"",""hi"")"),"ग्राम्य लकड़ी के बरन एक लकड़ी के पैडॉक के अंदर बैठता है।")</f>
        <v>ग्राम्य लकड़ी के बरन एक लकड़ी के पैडॉक के अंदर बैठता है।</v>
      </c>
    </row>
    <row r="12689">
      <c r="A12689" s="1" t="s">
        <v>12382</v>
      </c>
      <c r="B12689" s="2" t="str">
        <f>IFERROR(__xludf.DUMMYFUNCTION("GOOGLETRANSLATE(A12689,""en"",""hi"")"),"एक बास्केटबॉल खिलाड़ी का चित्रण रेट्रो शैली में किए गए सितारों के साथ शील्ड क्रेस्ट के अंदर बॉल सेट को रिबाउंडिंग करना")</f>
        <v>एक बास्केटबॉल खिलाड़ी का चित्रण रेट्रो शैली में किए गए सितारों के साथ शील्ड क्रेस्ट के अंदर बॉल सेट को रिबाउंडिंग करना</v>
      </c>
    </row>
    <row r="12690">
      <c r="A12690" s="1" t="s">
        <v>12383</v>
      </c>
      <c r="B12690" s="2" t="str">
        <f>IFERROR(__xludf.DUMMYFUNCTION("GOOGLETRANSLATE(A12690,""en"",""hi"")"),"एक प्राचीन अपार्टमेंट में मेज पर समाचार पत्र")</f>
        <v>एक प्राचीन अपार्टमेंट में मेज पर समाचार पत्र</v>
      </c>
    </row>
    <row r="12691">
      <c r="A12691" s="1" t="s">
        <v>12384</v>
      </c>
      <c r="B12691" s="2" t="str">
        <f>IFERROR(__xludf.DUMMYFUNCTION("GOOGLETRANSLATE(A12691,""en"",""hi"")"),"इससे कोई फर्क नहीं पड़ता कि आपके मेहमानों की किस तरह की आहार की ज़रूरत है, मेज पर हर कोई सब्जियां खा सकता है, खासकर जब मांस, मक्खन, पागल या आटा जैसे समस्याग्रस्त अवयवों के बिना तैयार किया जाता है।")</f>
        <v>इससे कोई फर्क नहीं पड़ता कि आपके मेहमानों की किस तरह की आहार की ज़रूरत है, मेज पर हर कोई सब्जियां खा सकता है, खासकर जब मांस, मक्खन, पागल या आटा जैसे समस्याग्रस्त अवयवों के बिना तैयार किया जाता है।</v>
      </c>
    </row>
    <row r="12692">
      <c r="A12692" s="1" t="s">
        <v>12385</v>
      </c>
      <c r="B12692" s="2" t="str">
        <f>IFERROR(__xludf.DUMMYFUNCTION("GOOGLETRANSLATE(A12692,""en"",""hi"")"),"दिल में उच्च वृद्धि इमारतों के साथ हाथ खींचा लोगो।")</f>
        <v>दिल में उच्च वृद्धि इमारतों के साथ हाथ खींचा लोगो।</v>
      </c>
    </row>
    <row r="12693">
      <c r="A12693" s="1" t="s">
        <v>12386</v>
      </c>
      <c r="B12693" s="2" t="str">
        <f>IFERROR(__xludf.DUMMYFUNCTION("GOOGLETRANSLATE(A12693,""en"",""hi"")"),"ऊग उन आँखों और उसके बाल")</f>
        <v>ऊग उन आँखों और उसके बाल</v>
      </c>
    </row>
    <row r="12694">
      <c r="A12694" s="1" t="s">
        <v>12387</v>
      </c>
      <c r="B12694" s="2" t="str">
        <f>IFERROR(__xludf.DUMMYFUNCTION("GOOGLETRANSLATE(A12694,""en"",""hi"")"),"उपन्यासकार और अभिनेता प्रीमियर पर पहुंचे।")</f>
        <v>उपन्यासकार और अभिनेता प्रीमियर पर पहुंचे।</v>
      </c>
    </row>
    <row r="12695">
      <c r="A12695" s="1" t="s">
        <v>12388</v>
      </c>
      <c r="B12695" s="2" t="str">
        <f>IFERROR(__xludf.DUMMYFUNCTION("GOOGLETRANSLATE(A12695,""en"",""hi"")"),"एक पार्टी का एक सा: जब आकाश को ढका हुआ तो व्यक्ति और उसके दोस्तों ने रेत छोड़ दी")</f>
        <v>एक पार्टी का एक सा: जब आकाश को ढका हुआ तो व्यक्ति और उसके दोस्तों ने रेत छोड़ दी</v>
      </c>
    </row>
    <row r="12696">
      <c r="A12696" s="1" t="s">
        <v>12389</v>
      </c>
      <c r="B12696" s="2" t="str">
        <f>IFERROR(__xludf.DUMMYFUNCTION("GOOGLETRANSLATE(A12696,""en"",""hi"")"),"रनवे के नीचे टैक्सी ले जाने वाला एक विमान।")</f>
        <v>रनवे के नीचे टैक्सी ले जाने वाला एक विमान।</v>
      </c>
    </row>
    <row r="12697">
      <c r="A12697" s="1" t="s">
        <v>12390</v>
      </c>
      <c r="B12697" s="2" t="str">
        <f>IFERROR(__xludf.DUMMYFUNCTION("GOOGLETRANSLATE(A12697,""en"",""hi"")"),"टिनी द्वीप से एक क्रूज नाव से समुद्र में पास की तैराकी से एक दिन की यात्रा पर पर्यटक")</f>
        <v>टिनी द्वीप से एक क्रूज नाव से समुद्र में पास की तैराकी से एक दिन की यात्रा पर पर्यटक</v>
      </c>
    </row>
    <row r="12698">
      <c r="A12698" s="1" t="s">
        <v>12391</v>
      </c>
      <c r="B12698" s="2" t="str">
        <f>IFERROR(__xludf.DUMMYFUNCTION("GOOGLETRANSLATE(A12698,""en"",""hi"")"),"हम एक स्टील बिस्तर के सुंदर, आधुनिक रूप से प्यार करते हैं।")</f>
        <v>हम एक स्टील बिस्तर के सुंदर, आधुनिक रूप से प्यार करते हैं।</v>
      </c>
    </row>
    <row r="12699">
      <c r="A12699" s="1" t="s">
        <v>12392</v>
      </c>
      <c r="B12699" s="2" t="str">
        <f>IFERROR(__xludf.DUMMYFUNCTION("GOOGLETRANSLATE(A12699,""en"",""hi"")"),"एक बहुत बड़ा अल्बिनो कद्दू")</f>
        <v>एक बहुत बड़ा अल्बिनो कद्दू</v>
      </c>
    </row>
    <row r="12700">
      <c r="A12700" s="1" t="s">
        <v>12393</v>
      </c>
      <c r="B12700" s="2" t="str">
        <f>IFERROR(__xludf.DUMMYFUNCTION("GOOGLETRANSLATE(A12700,""en"",""hi"")"),"थैंक्सगिविंग आने ही वाला है !")</f>
        <v>थैंक्सगिविंग आने ही वाला है !</v>
      </c>
    </row>
    <row r="12701">
      <c r="A12701" s="1" t="s">
        <v>12394</v>
      </c>
      <c r="B12701" s="2" t="str">
        <f>IFERROR(__xludf.DUMMYFUNCTION("GOOGLETRANSLATE(A12701,""en"",""hi"")"),"शीर्ष सूची: पूरी सूची पढ़ें")</f>
        <v>शीर्ष सूची: पूरी सूची पढ़ें</v>
      </c>
    </row>
    <row r="12702">
      <c r="A12702" s="1" t="s">
        <v>12395</v>
      </c>
      <c r="B12702" s="2" t="str">
        <f>IFERROR(__xludf.DUMMYFUNCTION("GOOGLETRANSLATE(A12702,""en"",""hi"")"),"एक टाइल, छत की छत पर उद्योग")</f>
        <v>एक टाइल, छत की छत पर उद्योग</v>
      </c>
    </row>
    <row r="12703">
      <c r="A12703" s="1" t="s">
        <v>12396</v>
      </c>
      <c r="B12703" s="2" t="str">
        <f>IFERROR(__xludf.DUMMYFUNCTION("GOOGLETRANSLATE(A12703,""en"",""hi"")"),"कार्यालय में एक मेज पर बैठे हुए चिंतित जोड़े अपने बिल की गणना करते हैं")</f>
        <v>कार्यालय में एक मेज पर बैठे हुए चिंतित जोड़े अपने बिल की गणना करते हैं</v>
      </c>
    </row>
    <row r="12704">
      <c r="A12704" s="1" t="s">
        <v>12397</v>
      </c>
      <c r="B12704" s="2" t="str">
        <f>IFERROR(__xludf.DUMMYFUNCTION("GOOGLETRANSLATE(A12704,""en"",""hi"")"),"स्क्रीनशॉट के जंगली फूल")</f>
        <v>स्क्रीनशॉट के जंगली फूल</v>
      </c>
    </row>
    <row r="12705">
      <c r="A12705" s="1" t="s">
        <v>12398</v>
      </c>
      <c r="B12705" s="2" t="str">
        <f>IFERROR(__xludf.DUMMYFUNCTION("GOOGLETRANSLATE(A12705,""en"",""hi"")"),"चर्च का बाहरी हिस्सा")</f>
        <v>चर्च का बाहरी हिस्सा</v>
      </c>
    </row>
    <row r="12706">
      <c r="A12706" s="1" t="s">
        <v>898</v>
      </c>
      <c r="B12706" s="2" t="str">
        <f>IFERROR(__xludf.DUMMYFUNCTION("GOOGLETRANSLATE(A12706,""en"",""hi"")"),"ध्वनिक कलाकार एक संगीत कार्यक्रम के दौरान मंच पर लोक रॉक कलाकार के समर्थन में लाइव प्रदर्शन करता है।")</f>
        <v>ध्वनिक कलाकार एक संगीत कार्यक्रम के दौरान मंच पर लोक रॉक कलाकार के समर्थन में लाइव प्रदर्शन करता है।</v>
      </c>
    </row>
    <row r="12707">
      <c r="A12707" s="1" t="s">
        <v>12399</v>
      </c>
      <c r="B12707" s="2" t="str">
        <f>IFERROR(__xludf.DUMMYFUNCTION("GOOGLETRANSLATE(A12707,""en"",""hi"")"),"व्यक्ति पुरस्कारों के दौरान एक पुरस्कार मंच स्वीकार करता है")</f>
        <v>व्यक्ति पुरस्कारों के दौरान एक पुरस्कार मंच स्वीकार करता है</v>
      </c>
    </row>
    <row r="12708">
      <c r="A12708" s="1" t="s">
        <v>12400</v>
      </c>
      <c r="B12708" s="2" t="str">
        <f>IFERROR(__xludf.DUMMYFUNCTION("GOOGLETRANSLATE(A12708,""en"",""hi"")"),"इस खेल में, खिलाड़ी गेंदों से बचने की कोशिश करते समय मंच पर चुड़ैल चला जाता है।")</f>
        <v>इस खेल में, खिलाड़ी गेंदों से बचने की कोशिश करते समय मंच पर चुड़ैल चला जाता है।</v>
      </c>
    </row>
    <row r="12709">
      <c r="A12709" s="1" t="s">
        <v>12401</v>
      </c>
      <c r="B12709" s="2" t="str">
        <f>IFERROR(__xludf.DUMMYFUNCTION("GOOGLETRANSLATE(A12709,""en"",""hi"")"),"इस सिक्के पर फारसी शेर")</f>
        <v>इस सिक्के पर फारसी शेर</v>
      </c>
    </row>
    <row r="12710">
      <c r="A12710" s="1" t="s">
        <v>12402</v>
      </c>
      <c r="B12710" s="2" t="str">
        <f>IFERROR(__xludf.DUMMYFUNCTION("GOOGLETRANSLATE(A12710,""en"",""hi"")"),"जॉकी जीतता है क्योंकि वे दिन की तीसरी दौड़ में अंतिम बाड़ को साफ़ करते हैं")</f>
        <v>जॉकी जीतता है क्योंकि वे दिन की तीसरी दौड़ में अंतिम बाड़ को साफ़ करते हैं</v>
      </c>
    </row>
    <row r="12711">
      <c r="A12711" s="1" t="s">
        <v>12403</v>
      </c>
      <c r="B12711" s="2" t="str">
        <f>IFERROR(__xludf.DUMMYFUNCTION("GOOGLETRANSLATE(A12711,""en"",""hi"")"),"इसे मिलाकर: एक और पोशाक फर और पंखों में सबसे ऊपर देखा गया क्योंकि वह चलने के लिए चला गया")</f>
        <v>इसे मिलाकर: एक और पोशाक फर और पंखों में सबसे ऊपर देखा गया क्योंकि वह चलने के लिए चला गया</v>
      </c>
    </row>
    <row r="12712">
      <c r="A12712" s="1" t="s">
        <v>12404</v>
      </c>
      <c r="B12712" s="2" t="str">
        <f>IFERROR(__xludf.DUMMYFUNCTION("GOOGLETRANSLATE(A12712,""en"",""hi"")"),"एक सड़क जंक्शन का हवाई दृश्य")</f>
        <v>एक सड़क जंक्शन का हवाई दृश्य</v>
      </c>
    </row>
    <row r="12713">
      <c r="A12713" s="1" t="s">
        <v>12405</v>
      </c>
      <c r="B12713" s="2" t="str">
        <f>IFERROR(__xludf.DUMMYFUNCTION("GOOGLETRANSLATE(A12713,""en"",""hi"")"),"एक धारीदार सतह पर पके केले")</f>
        <v>एक धारीदार सतह पर पके केले</v>
      </c>
    </row>
    <row r="12714">
      <c r="A12714" s="1" t="s">
        <v>12406</v>
      </c>
      <c r="B12714" s="2" t="str">
        <f>IFERROR(__xludf.DUMMYFUNCTION("GOOGLETRANSLATE(A12714,""en"",""hi"")"),"एक सर्फर एक अच्छी छोटी लहर पर बैरल हो जाता है")</f>
        <v>एक सर्फर एक अच्छी छोटी लहर पर बैरल हो जाता है</v>
      </c>
    </row>
    <row r="12715">
      <c r="A12715" s="1" t="s">
        <v>12407</v>
      </c>
      <c r="B12715" s="2" t="str">
        <f>IFERROR(__xludf.DUMMYFUNCTION("GOOGLETRANSLATE(A12715,""en"",""hi"")"),"हमारे पास मुख्य घर के लिए एक लंबे ड्राइववे के साथ एक निजी द्वार है")</f>
        <v>हमारे पास मुख्य घर के लिए एक लंबे ड्राइववे के साथ एक निजी द्वार है</v>
      </c>
    </row>
    <row r="12716">
      <c r="A12716" s="1" t="s">
        <v>12408</v>
      </c>
      <c r="B12716" s="2" t="str">
        <f>IFERROR(__xludf.DUMMYFUNCTION("GOOGLETRANSLATE(A12716,""en"",""hi"")"),"एक सड़क पर बारिश में एक कार के अंदर लड़का")</f>
        <v>एक सड़क पर बारिश में एक कार के अंदर लड़का</v>
      </c>
    </row>
    <row r="12717">
      <c r="A12717" s="1" t="s">
        <v>12409</v>
      </c>
      <c r="B12717" s="2" t="str">
        <f>IFERROR(__xludf.DUMMYFUNCTION("GOOGLETRANSLATE(A12717,""en"",""hi"")"),"विक्रेता के काउंटर के पीछे आदमी एक कसाई की दुकान चलाता है।")</f>
        <v>विक्रेता के काउंटर के पीछे आदमी एक कसाई की दुकान चलाता है।</v>
      </c>
    </row>
    <row r="12718">
      <c r="A12718" s="1" t="s">
        <v>12410</v>
      </c>
      <c r="B12718" s="2" t="str">
        <f>IFERROR(__xludf.DUMMYFUNCTION("GOOGLETRANSLATE(A12718,""en"",""hi"")"),"लोक रॉक कलाकार का व्यक्ति मंच पर प्रदर्शन करता है")</f>
        <v>लोक रॉक कलाकार का व्यक्ति मंच पर प्रदर्शन करता है</v>
      </c>
    </row>
    <row r="12719">
      <c r="A12719" s="1" t="s">
        <v>12411</v>
      </c>
      <c r="B12719" s="2" t="str">
        <f>IFERROR(__xludf.DUMMYFUNCTION("GOOGLETRANSLATE(A12719,""en"",""hi"")"),"एक सर्पिल नोटबुक के करीब")</f>
        <v>एक सर्पिल नोटबुक के करीब</v>
      </c>
    </row>
    <row r="12720">
      <c r="A12720" s="1" t="s">
        <v>12412</v>
      </c>
      <c r="B12720" s="2" t="str">
        <f>IFERROR(__xludf.DUMMYFUNCTION("GOOGLETRANSLATE(A12720,""en"",""hi"")"),"बास्केटबॉल खिलाड़ी के रूप में गोलीबारी बास्केटबॉल खेल की पहली तिमाही के दौरान बचाव करती है।")</f>
        <v>बास्केटबॉल खिलाड़ी के रूप में गोलीबारी बास्केटबॉल खेल की पहली तिमाही के दौरान बचाव करती है।</v>
      </c>
    </row>
    <row r="12721">
      <c r="A12721" s="1" t="s">
        <v>12413</v>
      </c>
      <c r="B12721" s="2" t="str">
        <f>IFERROR(__xludf.DUMMYFUNCTION("GOOGLETRANSLATE(A12721,""en"",""hi"")"),"एक घर का काला और सफेद चित्रण।")</f>
        <v>एक घर का काला और सफेद चित्रण।</v>
      </c>
    </row>
    <row r="12722">
      <c r="A12722" s="1" t="s">
        <v>12414</v>
      </c>
      <c r="B12722" s="2" t="str">
        <f>IFERROR(__xludf.DUMMYFUNCTION("GOOGLETRANSLATE(A12722,""en"",""hi"")"),"अभिनेता समारोह के दौरान समापन समारोह और प्रीमियर में भाग लेता है")</f>
        <v>अभिनेता समारोह के दौरान समापन समारोह और प्रीमियर में भाग लेता है</v>
      </c>
    </row>
    <row r="12723">
      <c r="A12723" s="1" t="s">
        <v>12415</v>
      </c>
      <c r="B12723" s="2" t="str">
        <f>IFERROR(__xludf.DUMMYFUNCTION("GOOGLETRANSLATE(A12723,""en"",""hi"")"),"लंबी आस्तीन पोशाक शर्ट मुझे यह पसंद है, साथ ही लिखित कार्डिनल अद्वितीय है।")</f>
        <v>लंबी आस्तीन पोशाक शर्ट मुझे यह पसंद है, साथ ही लिखित कार्डिनल अद्वितीय है।</v>
      </c>
    </row>
    <row r="12724">
      <c r="A12724" s="1" t="s">
        <v>12416</v>
      </c>
      <c r="B12724" s="2" t="str">
        <f>IFERROR(__xludf.DUMMYFUNCTION("GOOGLETRANSLATE(A12724,""en"",""hi"")"),"एक सामान्य पूर्व का पुनरुत्पादन - प्रदर्शनी में अर्धशतक से जर्मन बैठक कक्ष")</f>
        <v>एक सामान्य पूर्व का पुनरुत्पादन - प्रदर्शनी में अर्धशतक से जर्मन बैठक कक्ष</v>
      </c>
    </row>
    <row r="12725">
      <c r="A12725" s="1" t="s">
        <v>12417</v>
      </c>
      <c r="B12725" s="2" t="str">
        <f>IFERROR(__xludf.DUMMYFUNCTION("GOOGLETRANSLATE(A12725,""en"",""hi"")"),"डॉक्टर एक वरिष्ठ रोगी से बात कर रहे हैं")</f>
        <v>डॉक्टर एक वरिष्ठ रोगी से बात कर रहे हैं</v>
      </c>
    </row>
    <row r="12726">
      <c r="A12726" s="1" t="s">
        <v>2055</v>
      </c>
      <c r="B12726" s="2" t="str">
        <f>IFERROR(__xludf.DUMMYFUNCTION("GOOGLETRANSLATE(A12726,""en"",""hi"")"),"छवि में हो सकता है: व्यक्ति, एक संगीत वाद्ययंत्र बजाना, मंच और गिटार पर")</f>
        <v>छवि में हो सकता है: व्यक्ति, एक संगीत वाद्ययंत्र बजाना, मंच और गिटार पर</v>
      </c>
    </row>
    <row r="12727">
      <c r="A12727" s="1" t="s">
        <v>12418</v>
      </c>
      <c r="B12727" s="2" t="str">
        <f>IFERROR(__xludf.DUMMYFUNCTION("GOOGLETRANSLATE(A12727,""en"",""hi"")"),"यह सभी मजेदार और खेल है जब तक आप महसूस करते हैं कि वह एनाफिलेक्टिक सदमे में है")</f>
        <v>यह सभी मजेदार और खेल है जब तक आप महसूस करते हैं कि वह एनाफिलेक्टिक सदमे में है</v>
      </c>
    </row>
    <row r="12728">
      <c r="A12728" s="1" t="s">
        <v>12419</v>
      </c>
      <c r="B12728" s="2" t="str">
        <f>IFERROR(__xludf.DUMMYFUNCTION("GOOGLETRANSLATE(A12728,""en"",""hi"")"),"वैश्विक स्तर पर इंटरनेट पर अपनी आधुनिक नौकरियों को करने के लिए उपकरणों के साथ काम करने वाला व्यक्ति")</f>
        <v>वैश्विक स्तर पर इंटरनेट पर अपनी आधुनिक नौकरियों को करने के लिए उपकरणों के साथ काम करने वाला व्यक्ति</v>
      </c>
    </row>
    <row r="12729">
      <c r="A12729" s="1" t="s">
        <v>12420</v>
      </c>
      <c r="B12729" s="2" t="str">
        <f>IFERROR(__xludf.DUMMYFUNCTION("GOOGLETRANSLATE(A12729,""en"",""hi"")"),"अद्भुत समुद्र तट पर पर्यटक")</f>
        <v>अद्भुत समुद्र तट पर पर्यटक</v>
      </c>
    </row>
    <row r="12730">
      <c r="A12730" s="1" t="s">
        <v>12421</v>
      </c>
      <c r="B12730" s="2" t="str">
        <f>IFERROR(__xludf.DUMMYFUNCTION("GOOGLETRANSLATE(A12730,""en"",""hi"")"),"साइकिल चालक रात के करीब सूखी पत्तियों के साथ एक सड़क के साथ सवारी करता है")</f>
        <v>साइकिल चालक रात के करीब सूखी पत्तियों के साथ एक सड़क के साथ सवारी करता है</v>
      </c>
    </row>
    <row r="12731">
      <c r="A12731" s="1" t="s">
        <v>12422</v>
      </c>
      <c r="B12731" s="2" t="str">
        <f>IFERROR(__xludf.DUMMYFUNCTION("GOOGLETRANSLATE(A12731,""en"",""hi"")"),"एक रंगीन सूर्यास्त के सामने सिल्हूटेड पेड़ों के कई शॉट्स")</f>
        <v>एक रंगीन सूर्यास्त के सामने सिल्हूटेड पेड़ों के कई शॉट्स</v>
      </c>
    </row>
    <row r="12732">
      <c r="A12732" s="1" t="s">
        <v>12423</v>
      </c>
      <c r="B12732" s="2" t="str">
        <f>IFERROR(__xludf.DUMMYFUNCTION("GOOGLETRANSLATE(A12732,""en"",""hi"")"),"हाथ से खींची गई टाइपोग्राफी लेटरिंग वाक्यांश सफेद पृष्ठभूमि पर अलग है।")</f>
        <v>हाथ से खींची गई टाइपोग्राफी लेटरिंग वाक्यांश सफेद पृष्ठभूमि पर अलग है।</v>
      </c>
    </row>
    <row r="12733">
      <c r="A12733" s="1" t="s">
        <v>12424</v>
      </c>
      <c r="B12733" s="2" t="str">
        <f>IFERROR(__xludf.DUMMYFUNCTION("GOOGLETRANSLATE(A12733,""en"",""hi"")"),"एक आदमी एक अंधेरे कमरे में इंटरनेट सर्फ करता है")</f>
        <v>एक आदमी एक अंधेरे कमरे में इंटरनेट सर्फ करता है</v>
      </c>
    </row>
    <row r="12734">
      <c r="A12734" s="1" t="s">
        <v>12425</v>
      </c>
      <c r="B12734" s="2" t="str">
        <f>IFERROR(__xludf.DUMMYFUNCTION("GOOGLETRANSLATE(A12734,""en"",""hi"")"),"एक गर्ल्स बास्केटबॉल गेम की पहली तिमाही के दौरान व्यक्ति डबल-टीम है।")</f>
        <v>एक गर्ल्स बास्केटबॉल गेम की पहली तिमाही के दौरान व्यक्ति डबल-टीम है।</v>
      </c>
    </row>
    <row r="12735">
      <c r="A12735" s="1" t="s">
        <v>12426</v>
      </c>
      <c r="B12735" s="2" t="str">
        <f>IFERROR(__xludf.DUMMYFUNCTION("GOOGLETRANSLATE(A12735,""en"",""hi"")"),"झील का एक दृश्य")</f>
        <v>झील का एक दृश्य</v>
      </c>
    </row>
    <row r="12736">
      <c r="A12736" s="1" t="s">
        <v>12427</v>
      </c>
      <c r="B12736" s="2" t="str">
        <f>IFERROR(__xludf.DUMMYFUNCTION("GOOGLETRANSLATE(A12736,""en"",""hi"")"),"मोमबत्तियों के रूप में दीपक के साथ लकड़ी की छत")</f>
        <v>मोमबत्तियों के रूप में दीपक के साथ लकड़ी की छत</v>
      </c>
    </row>
    <row r="12737">
      <c r="A12737" s="1" t="s">
        <v>12428</v>
      </c>
      <c r="B12737" s="2" t="str">
        <f>IFERROR(__xludf.DUMMYFUNCTION("GOOGLETRANSLATE(A12737,""en"",""hi"")"),"सूर्यास्त की पृष्ठभूमि पर एक सुंदर लाइटहाउस")</f>
        <v>सूर्यास्त की पृष्ठभूमि पर एक सुंदर लाइटहाउस</v>
      </c>
    </row>
    <row r="12738">
      <c r="A12738" s="1" t="s">
        <v>12429</v>
      </c>
      <c r="B12738" s="2" t="str">
        <f>IFERROR(__xludf.DUMMYFUNCTION("GOOGLETRANSLATE(A12738,""en"",""hi"")"),"एक पर्यटक की तरह चित्र लेना।")</f>
        <v>एक पर्यटक की तरह चित्र लेना।</v>
      </c>
    </row>
    <row r="12739">
      <c r="A12739" s="1" t="s">
        <v>12430</v>
      </c>
      <c r="B12739" s="2" t="str">
        <f>IFERROR(__xludf.DUMMYFUNCTION("GOOGLETRANSLATE(A12739,""en"",""hi"")"),"घड़ी के साथ टाउन हॉल के वेक्टर चित्रण और बर्फ के साथ ग्लास बॉल के अंदर घर।")</f>
        <v>घड़ी के साथ टाउन हॉल के वेक्टर चित्रण और बर्फ के साथ ग्लास बॉल के अंदर घर।</v>
      </c>
    </row>
    <row r="12740">
      <c r="A12740" s="1" t="s">
        <v>12431</v>
      </c>
      <c r="B12740" s="2" t="str">
        <f>IFERROR(__xludf.DUMMYFUNCTION("GOOGLETRANSLATE(A12740,""en"",""hi"")"),"अनन्य संपत्ति की छवि")</f>
        <v>अनन्य संपत्ति की छवि</v>
      </c>
    </row>
    <row r="12741">
      <c r="A12741" s="1" t="s">
        <v>12432</v>
      </c>
      <c r="B12741" s="2" t="str">
        <f>IFERROR(__xludf.DUMMYFUNCTION("GOOGLETRANSLATE(A12741,""en"",""hi"")"),"राजनेता ने विदेशों में काले धन को वापस लाकर हर व्यक्ति के खाते में 15 लाख रुपये जमा करने के वादे पर झूठ बोलने का आरोप लगाया।")</f>
        <v>राजनेता ने विदेशों में काले धन को वापस लाकर हर व्यक्ति के खाते में 15 लाख रुपये जमा करने के वादे पर झूठ बोलने का आरोप लगाया।</v>
      </c>
    </row>
    <row r="12742">
      <c r="A12742" s="1" t="s">
        <v>12433</v>
      </c>
      <c r="B12742" s="2" t="str">
        <f>IFERROR(__xludf.DUMMYFUNCTION("GOOGLETRANSLATE(A12742,""en"",""hi"")"),"सफेद पृष्ठभूमि पर पृथक लाइटहाउस के साथ समुद्र तट पर धारीदार झोपड़ियों")</f>
        <v>सफेद पृष्ठभूमि पर पृथक लाइटहाउस के साथ समुद्र तट पर धारीदार झोपड़ियों</v>
      </c>
    </row>
    <row r="12743">
      <c r="A12743" s="1" t="s">
        <v>12434</v>
      </c>
      <c r="B12743" s="2" t="str">
        <f>IFERROR(__xludf.DUMMYFUNCTION("GOOGLETRANSLATE(A12743,""en"",""hi"")"),"संगीत कलाकार त्योहार में प्रदर्शन करता है")</f>
        <v>संगीत कलाकार त्योहार में प्रदर्शन करता है</v>
      </c>
    </row>
    <row r="12744">
      <c r="A12744" s="1" t="s">
        <v>12435</v>
      </c>
      <c r="B12744" s="2" t="str">
        <f>IFERROR(__xludf.DUMMYFUNCTION("GOOGLETRANSLATE(A12744,""en"",""hi"")"),"आर्किटेक्ट फिल्म फेस्टिवल के दौरान एक लाल कालीन में भाग लेता है")</f>
        <v>आर्किटेक्ट फिल्म फेस्टिवल के दौरान एक लाल कालीन में भाग लेता है</v>
      </c>
    </row>
    <row r="12745">
      <c r="A12745" s="1" t="s">
        <v>12436</v>
      </c>
      <c r="B12745" s="2" t="str">
        <f>IFERROR(__xludf.DUMMYFUNCTION("GOOGLETRANSLATE(A12745,""en"",""hi"")"),"एक राजमार्ग क्षितिज तक फैला हुआ है।")</f>
        <v>एक राजमार्ग क्षितिज तक फैला हुआ है।</v>
      </c>
    </row>
    <row r="12746">
      <c r="A12746" s="1" t="s">
        <v>12437</v>
      </c>
      <c r="B12746" s="2" t="str">
        <f>IFERROR(__xludf.DUMMYFUNCTION("GOOGLETRANSLATE(A12746,""en"",""hi"")"),"ब्राउन ट्राउट जो अपस्ट्रीम कास्ट के लिए गिर गया")</f>
        <v>ब्राउन ट्राउट जो अपस्ट्रीम कास्ट के लिए गिर गया</v>
      </c>
    </row>
    <row r="12747">
      <c r="A12747" s="1" t="s">
        <v>12438</v>
      </c>
      <c r="B12747" s="2" t="str">
        <f>IFERROR(__xludf.DUMMYFUNCTION("GOOGLETRANSLATE(A12747,""en"",""hi"")"),"एक बादल आकाश के नीचे पशु yawning")</f>
        <v>एक बादल आकाश के नीचे पशु yawning</v>
      </c>
    </row>
    <row r="12748">
      <c r="A12748" s="1" t="s">
        <v>12439</v>
      </c>
      <c r="B12748" s="2" t="str">
        <f>IFERROR(__xludf.DUMMYFUNCTION("GOOGLETRANSLATE(A12748,""en"",""hi"")"),"बैंड के अभिनेता रात के दौरान ऑनस्टेज करते हैं।")</f>
        <v>बैंड के अभिनेता रात के दौरान ऑनस्टेज करते हैं।</v>
      </c>
    </row>
    <row r="12749">
      <c r="A12749" s="1" t="s">
        <v>12440</v>
      </c>
      <c r="B12749" s="2" t="str">
        <f>IFERROR(__xludf.DUMMYFUNCTION("GOOGLETRANSLATE(A12749,""en"",""hi"")"),"उद्योग में सेलिब्रिटी - एक जिम जाना")</f>
        <v>उद्योग में सेलिब्रिटी - एक जिम जाना</v>
      </c>
    </row>
    <row r="12750">
      <c r="A12750" s="1" t="s">
        <v>12441</v>
      </c>
      <c r="B12750" s="2" t="str">
        <f>IFERROR(__xludf.DUMMYFUNCTION("GOOGLETRANSLATE(A12750,""en"",""hi"")"),"मुझे इनमें से एक चाहिए !")</f>
        <v>मुझे इनमें से एक चाहिए !</v>
      </c>
    </row>
    <row r="12751">
      <c r="A12751" s="1" t="s">
        <v>12442</v>
      </c>
      <c r="B12751" s="2" t="str">
        <f>IFERROR(__xludf.DUMMYFUNCTION("GOOGLETRANSLATE(A12751,""en"",""hi"")"),"एक प्यारा धारीदार बिल्ली का चित्र")</f>
        <v>एक प्यारा धारीदार बिल्ली का चित्र</v>
      </c>
    </row>
    <row r="12752">
      <c r="A12752" s="1" t="s">
        <v>12443</v>
      </c>
      <c r="B12752" s="2" t="str">
        <f>IFERROR(__xludf.DUMMYFUNCTION("GOOGLETRANSLATE(A12752,""en"",""hi"")"),"इस्लामी संरचना मस्जिद के रूप में जाना जाता है")</f>
        <v>इस्लामी संरचना मस्जिद के रूप में जाना जाता है</v>
      </c>
    </row>
    <row r="12753">
      <c r="A12753" s="1" t="s">
        <v>12444</v>
      </c>
      <c r="B12753" s="2" t="str">
        <f>IFERROR(__xludf.DUMMYFUNCTION("GOOGLETRANSLATE(A12753,""en"",""hi"")"),"एक अस्पताल के कमरे में उद्योग")</f>
        <v>एक अस्पताल के कमरे में उद्योग</v>
      </c>
    </row>
    <row r="12754">
      <c r="A12754" s="1" t="s">
        <v>12445</v>
      </c>
      <c r="B12754" s="2" t="str">
        <f>IFERROR(__xludf.DUMMYFUNCTION("GOOGLETRANSLATE(A12754,""en"",""hi"")"),"आत्मा की एक छवि - हेलिंग रॉक पूल")</f>
        <v>आत्मा की एक छवि - हेलिंग रॉक पूल</v>
      </c>
    </row>
    <row r="12755">
      <c r="A12755" s="1" t="s">
        <v>12446</v>
      </c>
      <c r="B12755" s="2" t="str">
        <f>IFERROR(__xludf.DUMMYFUNCTION("GOOGLETRANSLATE(A12755,""en"",""hi"")"),"अभिनेता प्रेस कॉन्फ्रेंस में भाग लेता है।")</f>
        <v>अभिनेता प्रेस कॉन्फ्रेंस में भाग लेता है।</v>
      </c>
    </row>
    <row r="12756">
      <c r="A12756" s="1" t="s">
        <v>12447</v>
      </c>
      <c r="B12756" s="2" t="str">
        <f>IFERROR(__xludf.DUMMYFUNCTION("GOOGLETRANSLATE(A12756,""en"",""hi"")"),"जीवन में पुरुषों के लिए एक साधारण एप्रन को चाबुक करें।")</f>
        <v>जीवन में पुरुषों के लिए एक साधारण एप्रन को चाबुक करें।</v>
      </c>
    </row>
    <row r="12757">
      <c r="A12757" s="1" t="s">
        <v>2023</v>
      </c>
      <c r="B12757" s="2" t="str">
        <f>IFERROR(__xludf.DUMMYFUNCTION("GOOGLETRANSLATE(A12757,""en"",""hi"")"),"एक मॉडल घटना के दौरान फैशन शो में रनवे चलता है।")</f>
        <v>एक मॉडल घटना के दौरान फैशन शो में रनवे चलता है।</v>
      </c>
    </row>
    <row r="12758">
      <c r="A12758" s="1" t="s">
        <v>12448</v>
      </c>
      <c r="B12758" s="2" t="str">
        <f>IFERROR(__xludf.DUMMYFUNCTION("GOOGLETRANSLATE(A12758,""en"",""hi"")"),"बर्लप का प्रतीक दिल एक सफेद पृष्ठभूमि पर है")</f>
        <v>बर्लप का प्रतीक दिल एक सफेद पृष्ठभूमि पर है</v>
      </c>
    </row>
    <row r="12759">
      <c r="A12759" s="1" t="s">
        <v>12449</v>
      </c>
      <c r="B12759" s="2" t="str">
        <f>IFERROR(__xludf.DUMMYFUNCTION("GOOGLETRANSLATE(A12759,""en"",""hi"")"),"अंततः खेल टीम और संस्कृतियों के बीच की रेखा क्यों गायब हो गई")</f>
        <v>अंततः खेल टीम और संस्कृतियों के बीच की रेखा क्यों गायब हो गई</v>
      </c>
    </row>
    <row r="12760">
      <c r="A12760" s="1" t="s">
        <v>8048</v>
      </c>
      <c r="B12760" s="2" t="str">
        <f>IFERROR(__xludf.DUMMYFUNCTION("GOOGLETRANSLATE(A12760,""en"",""hi"")"),"मेम में सबसे दिलचस्प बिल्ली")</f>
        <v>मेम में सबसे दिलचस्प बिल्ली</v>
      </c>
    </row>
    <row r="12761">
      <c r="A12761" s="1" t="s">
        <v>12450</v>
      </c>
      <c r="B12761" s="2" t="str">
        <f>IFERROR(__xludf.DUMMYFUNCTION("GOOGLETRANSLATE(A12761,""en"",""hi"")"),"किसी प्रकार की गुड़िया।")</f>
        <v>किसी प्रकार की गुड़िया।</v>
      </c>
    </row>
    <row r="12762">
      <c r="A12762" s="1" t="s">
        <v>12451</v>
      </c>
      <c r="B12762" s="2" t="str">
        <f>IFERROR(__xludf.DUMMYFUNCTION("GOOGLETRANSLATE(A12762,""en"",""hi"")"),"बेस - राहत चेहरा दरवाजे पर टिका हुआ है - स्टॉक फोटो #")</f>
        <v>बेस - राहत चेहरा दरवाजे पर टिका हुआ है - स्टॉक फोटो #</v>
      </c>
    </row>
    <row r="12763">
      <c r="A12763" s="1" t="s">
        <v>12452</v>
      </c>
      <c r="B12763" s="2" t="str">
        <f>IFERROR(__xludf.DUMMYFUNCTION("GOOGLETRANSLATE(A12763,""en"",""hi"")"),"अमेरिकी फुटबॉल खिलाड़ी रविवार को जातीयता के खिलाफ शुरू होने की संभावना है - वह खेल खत्म करता है या नहीं, वह एक और सवाल है।")</f>
        <v>अमेरिकी फुटबॉल खिलाड़ी रविवार को जातीयता के खिलाफ शुरू होने की संभावना है - वह खेल खत्म करता है या नहीं, वह एक और सवाल है।</v>
      </c>
    </row>
    <row r="12764">
      <c r="A12764" s="1" t="s">
        <v>12453</v>
      </c>
      <c r="B12764" s="2" t="str">
        <f>IFERROR(__xludf.DUMMYFUNCTION("GOOGLETRANSLATE(A12764,""en"",""hi"")"),"एक अज्ञात ड्राइवर वाली कार को प्रवेश द्वार पर बार्केड में बारी करने के लिए मजबूर किया जाता है")</f>
        <v>एक अज्ञात ड्राइवर वाली कार को प्रवेश द्वार पर बार्केड में बारी करने के लिए मजबूर किया जाता है</v>
      </c>
    </row>
    <row r="12765">
      <c r="A12765" s="1" t="s">
        <v>7253</v>
      </c>
      <c r="B12765" s="2" t="str">
        <f>IFERROR(__xludf.DUMMYFUNCTION("GOOGLETRANSLATE(A12765,""en"",""hi"")"),"अभिनेता विश्व प्रीमियर में भाग लेता है")</f>
        <v>अभिनेता विश्व प्रीमियर में भाग लेता है</v>
      </c>
    </row>
    <row r="12766">
      <c r="A12766" s="1" t="s">
        <v>12454</v>
      </c>
      <c r="B12766" s="2" t="str">
        <f>IFERROR(__xludf.DUMMYFUNCTION("GOOGLETRANSLATE(A12766,""en"",""hi"")"),"घर के सामने क्रिस्टल साफ़ पानी")</f>
        <v>घर के सामने क्रिस्टल साफ़ पानी</v>
      </c>
    </row>
    <row r="12767">
      <c r="A12767" s="1" t="s">
        <v>12455</v>
      </c>
      <c r="B12767" s="2" t="str">
        <f>IFERROR(__xludf.DUMMYFUNCTION("GOOGLETRANSLATE(A12767,""en"",""hi"")"),"प्रदर्शनकारियों ने व्यक्ति के साथ एकजुटता में एक विरोध में भाग लिया")</f>
        <v>प्रदर्शनकारियों ने व्यक्ति के साथ एकजुटता में एक विरोध में भाग लिया</v>
      </c>
    </row>
    <row r="12768">
      <c r="A12768" s="1" t="s">
        <v>12456</v>
      </c>
      <c r="B12768" s="2" t="str">
        <f>IFERROR(__xludf.DUMMYFUNCTION("GOOGLETRANSLATE(A12768,""en"",""hi"")"),"सुबह एक उपस्थिति खोलने")</f>
        <v>सुबह एक उपस्थिति खोलने</v>
      </c>
    </row>
    <row r="12769">
      <c r="A12769" s="1" t="s">
        <v>12457</v>
      </c>
      <c r="B12769" s="2" t="str">
        <f>IFERROR(__xludf.DUMMYFUNCTION("GOOGLETRANSLATE(A12769,""en"",""hi"")"),"भूरे बालों के साथ सुंदर मॉडल यह एक हेयरड्रेसर द्वारा एक कर्लिंग लोहा के साथ इलाज कर रहा है।")</f>
        <v>भूरे बालों के साथ सुंदर मॉडल यह एक हेयरड्रेसर द्वारा एक कर्लिंग लोहा के साथ इलाज कर रहा है।</v>
      </c>
    </row>
    <row r="12770">
      <c r="A12770" s="1" t="s">
        <v>12458</v>
      </c>
      <c r="B12770" s="2" t="str">
        <f>IFERROR(__xludf.DUMMYFUNCTION("GOOGLETRANSLATE(A12770,""en"",""hi"")"),"उद्योग, व्यक्ति द्वारा डिजाइन, एक मास्टर")</f>
        <v>उद्योग, व्यक्ति द्वारा डिजाइन, एक मास्टर</v>
      </c>
    </row>
    <row r="12771">
      <c r="A12771" s="1" t="s">
        <v>12459</v>
      </c>
      <c r="B12771" s="2" t="str">
        <f>IFERROR(__xludf.DUMMYFUNCTION("GOOGLETRANSLATE(A12771,""en"",""hi"")"),"सफेद पृष्ठभूमि, धीमी गति, स्पलैश, स्प्रे, बुलबुले पर ताजे पानी की एक हरी बोतल हाथ खोलना और खोलना")</f>
        <v>सफेद पृष्ठभूमि, धीमी गति, स्पलैश, स्प्रे, बुलबुले पर ताजे पानी की एक हरी बोतल हाथ खोलना और खोलना</v>
      </c>
    </row>
    <row r="12772">
      <c r="A12772" s="1" t="s">
        <v>12460</v>
      </c>
      <c r="B12772" s="2" t="str">
        <f>IFERROR(__xludf.DUMMYFUNCTION("GOOGLETRANSLATE(A12772,""en"",""hi"")"),"एक मानचित्र और राजधानी का फोटो")</f>
        <v>एक मानचित्र और राजधानी का फोटो</v>
      </c>
    </row>
    <row r="12773">
      <c r="A12773" s="1" t="s">
        <v>12461</v>
      </c>
      <c r="B12773" s="2" t="str">
        <f>IFERROR(__xludf.DUMMYFUNCTION("GOOGLETRANSLATE(A12773,""en"",""hi"")"),"निर्माण क्रेन से स्थान देखें और फिल्मांकन बिल्डिंग का एक बड़ा सौदा दिखा रहा है")</f>
        <v>निर्माण क्रेन से स्थान देखें और फिल्मांकन बिल्डिंग का एक बड़ा सौदा दिखा रहा है</v>
      </c>
    </row>
    <row r="12774">
      <c r="A12774" s="1" t="s">
        <v>12462</v>
      </c>
      <c r="B12774" s="2" t="str">
        <f>IFERROR(__xludf.DUMMYFUNCTION("GOOGLETRANSLATE(A12774,""en"",""hi"")"),"गुफा के दूसरे डिब्बे का अन्वेषण करें")</f>
        <v>गुफा के दूसरे डिब्बे का अन्वेषण करें</v>
      </c>
    </row>
    <row r="12775">
      <c r="A12775" s="1" t="s">
        <v>12463</v>
      </c>
      <c r="B12775" s="2" t="str">
        <f>IFERROR(__xludf.DUMMYFUNCTION("GOOGLETRANSLATE(A12775,""en"",""hi"")"),"वेदी के ऊपर की खिड़की")</f>
        <v>वेदी के ऊपर की खिड़की</v>
      </c>
    </row>
    <row r="12776">
      <c r="A12776" s="1" t="s">
        <v>12464</v>
      </c>
      <c r="B12776" s="2" t="str">
        <f>IFERROR(__xludf.DUMMYFUNCTION("GOOGLETRANSLATE(A12776,""en"",""hi"")"),"ऑस्ट्रेलियाई उपनगर को जोड़ने वाला एक फुटब्रिज।")</f>
        <v>ऑस्ट्रेलियाई उपनगर को जोड़ने वाला एक फुटब्रिज।</v>
      </c>
    </row>
    <row r="12777">
      <c r="A12777" s="1" t="s">
        <v>12465</v>
      </c>
      <c r="B12777" s="2" t="str">
        <f>IFERROR(__xludf.DUMMYFUNCTION("GOOGLETRANSLATE(A12777,""en"",""hi"")"),"लोगों के कई समूह विभाजित हुए और एक प्रतियोगिता जीतने के लिए रणनीति को पूरा करने और समन्वय करने के लिए संकेतों के आसपास एकत्र हुए")</f>
        <v>लोगों के कई समूह विभाजित हुए और एक प्रतियोगिता जीतने के लिए रणनीति को पूरा करने और समन्वय करने के लिए संकेतों के आसपास एकत्र हुए</v>
      </c>
    </row>
    <row r="12778">
      <c r="A12778" s="1" t="s">
        <v>12466</v>
      </c>
      <c r="B12778" s="2" t="str">
        <f>IFERROR(__xludf.DUMMYFUNCTION("GOOGLETRANSLATE(A12778,""en"",""hi"")"),"रिकॉर्डिंग कलाकार संगीत वीडियो कलाकार त्यौहार के दौरान प्रदर्शन करता है।")</f>
        <v>रिकॉर्डिंग कलाकार संगीत वीडियो कलाकार त्यौहार के दौरान प्रदर्शन करता है।</v>
      </c>
    </row>
    <row r="12779">
      <c r="A12779" s="1" t="s">
        <v>12467</v>
      </c>
      <c r="B12779" s="2" t="str">
        <f>IFERROR(__xludf.DUMMYFUNCTION("GOOGLETRANSLATE(A12779,""en"",""hi"")"),"एक शंकुधारी मधुमक्खी सिर्फ दक्षिण में एक सूखी पत्थर की दीवार में सेट")</f>
        <v>एक शंकुधारी मधुमक्खी सिर्फ दक्षिण में एक सूखी पत्थर की दीवार में सेट</v>
      </c>
    </row>
    <row r="12780">
      <c r="A12780" s="1" t="s">
        <v>12468</v>
      </c>
      <c r="B12780" s="2" t="str">
        <f>IFERROR(__xludf.DUMMYFUNCTION("GOOGLETRANSLATE(A12780,""en"",""hi"")"),"दोनों अपने आराम के लिए एक ensuite बाथरूम के साथ पूरा")</f>
        <v>दोनों अपने आराम के लिए एक ensuite बाथरूम के साथ पूरा</v>
      </c>
    </row>
    <row r="12781">
      <c r="A12781" s="1" t="s">
        <v>12469</v>
      </c>
      <c r="B12781" s="2" t="str">
        <f>IFERROR(__xludf.DUMMYFUNCTION("GOOGLETRANSLATE(A12781,""en"",""hi"")"),"लोगों के शहर में स्थित बिक्री के लिए घर")</f>
        <v>लोगों के शहर में स्थित बिक्री के लिए घर</v>
      </c>
    </row>
    <row r="12782">
      <c r="A12782" s="1" t="s">
        <v>6971</v>
      </c>
      <c r="B12782" s="2" t="str">
        <f>IFERROR(__xludf.DUMMYFUNCTION("GOOGLETRANSLATE(A12782,""en"",""hi"")"),"छवि में हो सकता है: व्यक्ति, मंच पर, एक संगीत वाद्ययंत्र, खड़े और गिटार बजाना")</f>
        <v>छवि में हो सकता है: व्यक्ति, मंच पर, एक संगीत वाद्ययंत्र, खड़े और गिटार बजाना</v>
      </c>
    </row>
    <row r="12783">
      <c r="A12783" s="1" t="s">
        <v>12470</v>
      </c>
      <c r="B12783" s="2" t="str">
        <f>IFERROR(__xludf.DUMMYFUNCTION("GOOGLETRANSLATE(A12783,""en"",""hi"")"),"प्रशंसक मैच देखने के लिए इकट्ठा होते हैं")</f>
        <v>प्रशंसक मैच देखने के लिए इकट्ठा होते हैं</v>
      </c>
    </row>
    <row r="12784">
      <c r="A12784" s="1" t="s">
        <v>12471</v>
      </c>
      <c r="B12784" s="2" t="str">
        <f>IFERROR(__xludf.DUMMYFUNCTION("GOOGLETRANSLATE(A12784,""en"",""hi"")"),"एक युवा, नए वास्तुकार के रूप में, यह मेरे स्केच को वास्तविक इमारत में देखने के लिए रोमांचक रहा है।")</f>
        <v>एक युवा, नए वास्तुकार के रूप में, यह मेरे स्केच को वास्तविक इमारत में देखने के लिए रोमांचक रहा है।</v>
      </c>
    </row>
    <row r="12785">
      <c r="A12785" s="1" t="s">
        <v>12472</v>
      </c>
      <c r="B12785" s="2" t="str">
        <f>IFERROR(__xludf.DUMMYFUNCTION("GOOGLETRANSLATE(A12785,""en"",""hi"")"),"पीले टैक्सी और सड़क पर लोग")</f>
        <v>पीले टैक्सी और सड़क पर लोग</v>
      </c>
    </row>
    <row r="12786">
      <c r="A12786" s="1" t="s">
        <v>12473</v>
      </c>
      <c r="B12786" s="2" t="str">
        <f>IFERROR(__xludf.DUMMYFUNCTION("GOOGLETRANSLATE(A12786,""en"",""hi"")"),"चमकता कवच में शूरवीरों का एक गुच्छा")</f>
        <v>चमकता कवच में शूरवीरों का एक गुच्छा</v>
      </c>
    </row>
    <row r="12787">
      <c r="A12787" s="1" t="s">
        <v>12474</v>
      </c>
      <c r="B12787" s="2" t="str">
        <f>IFERROR(__xludf.DUMMYFUNCTION("GOOGLETRANSLATE(A12787,""en"",""hi"")"),"आश्चर्य करने की कोई आवश्यकता नहीं है कि यह मिठाई गर्म वसंत और गर्मियों के महीनों के दौरान इतनी स्टैंडबाय क्यों बन गई है।")</f>
        <v>आश्चर्य करने की कोई आवश्यकता नहीं है कि यह मिठाई गर्म वसंत और गर्मियों के महीनों के दौरान इतनी स्टैंडबाय क्यों बन गई है।</v>
      </c>
    </row>
    <row r="12788">
      <c r="A12788" s="1" t="s">
        <v>12475</v>
      </c>
      <c r="B12788" s="2" t="str">
        <f>IFERROR(__xludf.DUMMYFUNCTION("GOOGLETRANSLATE(A12788,""en"",""hi"")"),"बारीकी से देखकर, आप हार पर बेटों के नाम देख सकते हैं")</f>
        <v>बारीकी से देखकर, आप हार पर बेटों के नाम देख सकते हैं</v>
      </c>
    </row>
    <row r="12789">
      <c r="A12789" s="1" t="s">
        <v>12476</v>
      </c>
      <c r="B12789" s="2" t="str">
        <f>IFERROR(__xludf.DUMMYFUNCTION("GOOGLETRANSLATE(A12789,""en"",""hi"")"),"एक जिराफ का चित्रण पीने की तैयारी, सफ़ेद पृष्ठभूमि पर चित्रण चित्रण")</f>
        <v>एक जिराफ का चित्रण पीने की तैयारी, सफ़ेद पृष्ठभूमि पर चित्रण चित्रण</v>
      </c>
    </row>
    <row r="12790">
      <c r="A12790" s="1" t="s">
        <v>11637</v>
      </c>
      <c r="B12790" s="2" t="str">
        <f>IFERROR(__xludf.DUMMYFUNCTION("GOOGLETRANSLATE(A12790,""en"",""hi"")"),"छवि में हो सकता है: व्यक्ति, मंच पर, एक संगीत वाद्ययंत्र और दाढ़ी बजाना")</f>
        <v>छवि में हो सकता है: व्यक्ति, मंच पर, एक संगीत वाद्ययंत्र और दाढ़ी बजाना</v>
      </c>
    </row>
    <row r="12791">
      <c r="A12791" s="1" t="s">
        <v>12477</v>
      </c>
      <c r="B12791" s="2" t="str">
        <f>IFERROR(__xludf.DUMMYFUNCTION("GOOGLETRANSLATE(A12791,""en"",""hi"")"),"अभिनेता व्यक्ति और प्रीमियर में भाग लेता है")</f>
        <v>अभिनेता व्यक्ति और प्रीमियर में भाग लेता है</v>
      </c>
    </row>
    <row r="12792">
      <c r="A12792" s="1" t="s">
        <v>12478</v>
      </c>
      <c r="B12792" s="2" t="str">
        <f>IFERROR(__xludf.DUMMYFUNCTION("GOOGLETRANSLATE(A12792,""en"",""hi"")"),"लंबी यात्रा के लिए हमारा इनाम")</f>
        <v>लंबी यात्रा के लिए हमारा इनाम</v>
      </c>
    </row>
    <row r="12793">
      <c r="A12793" s="1" t="s">
        <v>12479</v>
      </c>
      <c r="B12793" s="2" t="str">
        <f>IFERROR(__xludf.DUMMYFUNCTION("GOOGLETRANSLATE(A12793,""en"",""hi"")"),"पेड़ों में एक पुरानी नाव।")</f>
        <v>पेड़ों में एक पुरानी नाव।</v>
      </c>
    </row>
    <row r="12794">
      <c r="A12794" s="1" t="s">
        <v>12480</v>
      </c>
      <c r="B12794" s="2" t="str">
        <f>IFERROR(__xludf.DUMMYFUNCTION("GOOGLETRANSLATE(A12794,""en"",""hi"")"),"संपत्ति पर एक उदार परिवार घर।")</f>
        <v>संपत्ति पर एक उदार परिवार घर।</v>
      </c>
    </row>
    <row r="12795">
      <c r="A12795" s="1" t="s">
        <v>12481</v>
      </c>
      <c r="B12795" s="2" t="str">
        <f>IFERROR(__xludf.DUMMYFUNCTION("GOOGLETRANSLATE(A12795,""en"",""hi"")"),"व्यक्ति, कारवां के साथ विंटेज कार जो सभी तरह से यात्रा की")</f>
        <v>व्यक्ति, कारवां के साथ विंटेज कार जो सभी तरह से यात्रा की</v>
      </c>
    </row>
    <row r="12796">
      <c r="A12796" s="1" t="s">
        <v>12482</v>
      </c>
      <c r="B12796" s="2" t="str">
        <f>IFERROR(__xludf.DUMMYFUNCTION("GOOGLETRANSLATE(A12796,""en"",""hi"")"),"मैदान में एक लिली तालाब।")</f>
        <v>मैदान में एक लिली तालाब।</v>
      </c>
    </row>
    <row r="12797">
      <c r="A12797" s="1" t="s">
        <v>4561</v>
      </c>
      <c r="B12797" s="2" t="str">
        <f>IFERROR(__xludf.DUMMYFUNCTION("GOOGLETRANSLATE(A12797,""en"",""hi"")"),"अभिनेता उत्सव के दौरान प्रीमियर में भाग लेता है")</f>
        <v>अभिनेता उत्सव के दौरान प्रीमियर में भाग लेता है</v>
      </c>
    </row>
    <row r="12798">
      <c r="A12798" s="1" t="s">
        <v>12483</v>
      </c>
      <c r="B12798" s="2" t="str">
        <f>IFERROR(__xludf.DUMMYFUNCTION("GOOGLETRANSLATE(A12798,""en"",""hi"")"),"व्यक्ति और फैशन डिजाइनर द्वारा व्यक्ति।")</f>
        <v>व्यक्ति और फैशन डिजाइनर द्वारा व्यक्ति।</v>
      </c>
    </row>
    <row r="12799">
      <c r="A12799" s="1" t="s">
        <v>12484</v>
      </c>
      <c r="B12799" s="2" t="str">
        <f>IFERROR(__xludf.DUMMYFUNCTION("GOOGLETRANSLATE(A12799,""en"",""hi"")"),"एक बड़ी अलंकृत घड़ी एक पीले ईंट की दीवार पर 7.10 दिखा रही है")</f>
        <v>एक बड़ी अलंकृत घड़ी एक पीले ईंट की दीवार पर 7.10 दिखा रही है</v>
      </c>
    </row>
    <row r="12800">
      <c r="A12800" s="1" t="s">
        <v>12485</v>
      </c>
      <c r="B12800" s="2" t="str">
        <f>IFERROR(__xludf.DUMMYFUNCTION("GOOGLETRANSLATE(A12800,""en"",""hi"")"),"एक आदमी एक गोल्फ कोर्स के हरे रंग पर खड़ा है।")</f>
        <v>एक आदमी एक गोल्फ कोर्स के हरे रंग पर खड़ा है।</v>
      </c>
    </row>
    <row r="12801">
      <c r="A12801" s="1" t="s">
        <v>12486</v>
      </c>
      <c r="B12801" s="2" t="str">
        <f>IFERROR(__xludf.DUMMYFUNCTION("GOOGLETRANSLATE(A12801,""en"",""hi"")"),"व्यक्ति दक्षिण तट पर हिट करता है")</f>
        <v>व्यक्ति दक्षिण तट पर हिट करता है</v>
      </c>
    </row>
    <row r="12802">
      <c r="A12802" s="1" t="s">
        <v>12487</v>
      </c>
      <c r="B12802" s="2" t="str">
        <f>IFERROR(__xludf.DUMMYFUNCTION("GOOGLETRANSLATE(A12802,""en"",""hi"")"),"एक घाटी में महिला हाइकर")</f>
        <v>एक घाटी में महिला हाइकर</v>
      </c>
    </row>
    <row r="12803">
      <c r="A12803" s="1" t="s">
        <v>12488</v>
      </c>
      <c r="B12803" s="2" t="str">
        <f>IFERROR(__xludf.DUMMYFUNCTION("GOOGLETRANSLATE(A12803,""en"",""hi"")"),"फोटो साझा करने वाली वेबसाइट के माध्यम से, व्यक्ति द्वारा ध्वज के साथ बर्फ पर पेय")</f>
        <v>फोटो साझा करने वाली वेबसाइट के माध्यम से, व्यक्ति द्वारा ध्वज के साथ बर्फ पर पेय</v>
      </c>
    </row>
    <row r="12804">
      <c r="A12804" s="1" t="s">
        <v>12489</v>
      </c>
      <c r="B12804" s="2" t="str">
        <f>IFERROR(__xludf.DUMMYFUNCTION("GOOGLETRANSLATE(A12804,""en"",""hi"")"),"भौगोलिक फीचर श्रेणी पर सुंदर सूर्यास्त आकाश की समय चूक।")</f>
        <v>भौगोलिक फीचर श्रेणी पर सुंदर सूर्यास्त आकाश की समय चूक।</v>
      </c>
    </row>
    <row r="12805">
      <c r="A12805" s="1" t="s">
        <v>12490</v>
      </c>
      <c r="B12805" s="2" t="str">
        <f>IFERROR(__xludf.DUMMYFUNCTION("GOOGLETRANSLATE(A12805,""en"",""hi"")"),"एक घड़ी पर गियर के करीब")</f>
        <v>एक घड़ी पर गियर के करीब</v>
      </c>
    </row>
    <row r="12806">
      <c r="A12806" s="1" t="s">
        <v>12491</v>
      </c>
      <c r="B12806" s="2" t="str">
        <f>IFERROR(__xludf.DUMMYFUNCTION("GOOGLETRANSLATE(A12806,""en"",""hi"")"),"एक बिस्तर पर परिपक्व गोभी")</f>
        <v>एक बिस्तर पर परिपक्व गोभी</v>
      </c>
    </row>
    <row r="12807">
      <c r="A12807" s="1" t="s">
        <v>12492</v>
      </c>
      <c r="B12807" s="2" t="str">
        <f>IFERROR(__xludf.DUMMYFUNCTION("GOOGLETRANSLATE(A12807,""en"",""hi"")"),"सेलिब्रिटी सोमवार को फाइनल के खेल में बास्केटबॉल शूटिंग गार्ड और अभिनेता पर एक टोकरी बनाता है")</f>
        <v>सेलिब्रिटी सोमवार को फाइनल के खेल में बास्केटबॉल शूटिंग गार्ड और अभिनेता पर एक टोकरी बनाता है</v>
      </c>
    </row>
    <row r="12808">
      <c r="A12808" s="1" t="s">
        <v>12493</v>
      </c>
      <c r="B12808" s="2" t="str">
        <f>IFERROR(__xludf.DUMMYFUNCTION("GOOGLETRANSLATE(A12808,""en"",""hi"")"),"महिला एथलीट पुल पर चल रही है")</f>
        <v>महिला एथलीट पुल पर चल रही है</v>
      </c>
    </row>
    <row r="12809">
      <c r="A12809" s="1" t="s">
        <v>220</v>
      </c>
      <c r="B12809" s="2" t="str">
        <f>IFERROR(__xludf.DUMMYFUNCTION("GOOGLETRANSLATE(A12809,""en"",""hi"")"),"अभिनेता प्रीमियर पर आता है")</f>
        <v>अभिनेता प्रीमियर पर आता है</v>
      </c>
    </row>
    <row r="12810">
      <c r="A12810" s="1" t="s">
        <v>12494</v>
      </c>
      <c r="B12810" s="2" t="str">
        <f>IFERROR(__xludf.DUMMYFUNCTION("GOOGLETRANSLATE(A12810,""en"",""hi"")"),"फुटबॉलर प्रबंधक के रूप में अपने पहले प्रेस कॉन्फ्रेंस के बाद एक फोटो के लिए poses")</f>
        <v>फुटबॉलर प्रबंधक के रूप में अपने पहले प्रेस कॉन्फ्रेंस के बाद एक फोटो के लिए poses</v>
      </c>
    </row>
    <row r="12811">
      <c r="A12811" s="1" t="s">
        <v>12495</v>
      </c>
      <c r="B12811" s="2" t="str">
        <f>IFERROR(__xludf.DUMMYFUNCTION("GOOGLETRANSLATE(A12811,""en"",""hi"")"),"एक आदमी को धुंध में एक सड़क से नीचे चल रहा है")</f>
        <v>एक आदमी को धुंध में एक सड़क से नीचे चल रहा है</v>
      </c>
    </row>
    <row r="12812">
      <c r="A12812" s="1" t="s">
        <v>12496</v>
      </c>
      <c r="B12812" s="2" t="str">
        <f>IFERROR(__xludf.DUMMYFUNCTION("GOOGLETRANSLATE(A12812,""en"",""hi"")"),"मैच के दौरान व्यक्ति द्वारा व्यक्ति द्वारा निर्धारित किया जाता है")</f>
        <v>मैच के दौरान व्यक्ति द्वारा व्यक्ति द्वारा निर्धारित किया जाता है</v>
      </c>
    </row>
    <row r="12813">
      <c r="A12813" s="1" t="s">
        <v>12497</v>
      </c>
      <c r="B12813" s="2" t="str">
        <f>IFERROR(__xludf.DUMMYFUNCTION("GOOGLETRANSLATE(A12813,""en"",""hi"")"),"एक युवा बच्चा बैकवाटर में साइकिल पर आ गया")</f>
        <v>एक युवा बच्चा बैकवाटर में साइकिल पर आ गया</v>
      </c>
    </row>
    <row r="12814">
      <c r="A12814" s="1" t="s">
        <v>12498</v>
      </c>
      <c r="B12814" s="2" t="str">
        <f>IFERROR(__xludf.DUMMYFUNCTION("GOOGLETRANSLATE(A12814,""en"",""hi"")"),"एक धूप दिन पर बादल")</f>
        <v>एक धूप दिन पर बादल</v>
      </c>
    </row>
    <row r="12815">
      <c r="A12815" s="1" t="s">
        <v>12499</v>
      </c>
      <c r="B12815" s="2" t="str">
        <f>IFERROR(__xludf.DUMMYFUNCTION("GOOGLETRANSLATE(A12815,""en"",""hi"")"),"अभिनेता और उसके पति ने अपने घर को अपने घर का नवीनीकरण करने के लिए काम किया है।")</f>
        <v>अभिनेता और उसके पति ने अपने घर को अपने घर का नवीनीकरण करने के लिए काम किया है।</v>
      </c>
    </row>
    <row r="12816">
      <c r="A12816" s="1" t="s">
        <v>12500</v>
      </c>
      <c r="B12816" s="2" t="str">
        <f>IFERROR(__xludf.DUMMYFUNCTION("GOOGLETRANSLATE(A12816,""en"",""hi"")"),"गली में घरों के रंगीन मुखौटा")</f>
        <v>गली में घरों के रंगीन मुखौटा</v>
      </c>
    </row>
    <row r="12817">
      <c r="A12817" s="1" t="s">
        <v>12501</v>
      </c>
      <c r="B12817" s="2" t="str">
        <f>IFERROR(__xludf.DUMMYFUNCTION("GOOGLETRANSLATE(A12817,""en"",""hi"")"),"कॉमिक बुक पेंसिलर द्वारा कॉमिक बुक सीरीज़ कवर से।")</f>
        <v>कॉमिक बुक पेंसिलर द्वारा कॉमिक बुक सीरीज़ कवर से।</v>
      </c>
    </row>
    <row r="12818">
      <c r="A12818" s="1" t="s">
        <v>12502</v>
      </c>
      <c r="B12818" s="2" t="str">
        <f>IFERROR(__xludf.DUMMYFUNCTION("GOOGLETRANSLATE(A12818,""en"",""hi"")"),"एक हरे रंग की पृष्ठभूमि पर निर्बाध बनावट")</f>
        <v>एक हरे रंग की पृष्ठभूमि पर निर्बाध बनावट</v>
      </c>
    </row>
    <row r="12819">
      <c r="A12819" s="1" t="s">
        <v>12503</v>
      </c>
      <c r="B12819" s="2" t="str">
        <f>IFERROR(__xludf.DUMMYFUNCTION("GOOGLETRANSLATE(A12819,""en"",""hi"")"),"अभिनेता और व्यक्ति आगे आते हैं")</f>
        <v>अभिनेता और व्यक्ति आगे आते हैं</v>
      </c>
    </row>
    <row r="12820">
      <c r="A12820" s="1" t="s">
        <v>12504</v>
      </c>
      <c r="B12820" s="2" t="str">
        <f>IFERROR(__xludf.DUMMYFUNCTION("GOOGLETRANSLATE(A12820,""en"",""hi"")"),"एक आंतरिक गज में से एक में घोड़े की सवारी करने वाले व्यक्ति की एक मूर्ति")</f>
        <v>एक आंतरिक गज में से एक में घोड़े की सवारी करने वाले व्यक्ति की एक मूर्ति</v>
      </c>
    </row>
    <row r="12821">
      <c r="A12821" s="1" t="s">
        <v>12505</v>
      </c>
      <c r="B12821" s="2" t="str">
        <f>IFERROR(__xludf.DUMMYFUNCTION("GOOGLETRANSLATE(A12821,""en"",""hi"")"),"प्राकृतिक तत्वों से एक महिला चेहरे का सिल्हूट वेक्टर कला चित्रण")</f>
        <v>प्राकृतिक तत्वों से एक महिला चेहरे का सिल्हूट वेक्टर कला चित्रण</v>
      </c>
    </row>
    <row r="12822">
      <c r="A12822" s="1" t="s">
        <v>12506</v>
      </c>
      <c r="B12822" s="2" t="str">
        <f>IFERROR(__xludf.DUMMYFUNCTION("GOOGLETRANSLATE(A12822,""en"",""hi"")"),"एथलीट पुरुषों के मीटर फाइनल जीतता है")</f>
        <v>एथलीट पुरुषों के मीटर फाइनल जीतता है</v>
      </c>
    </row>
    <row r="12823">
      <c r="A12823" s="1" t="s">
        <v>12507</v>
      </c>
      <c r="B12823" s="2" t="str">
        <f>IFERROR(__xludf.DUMMYFUNCTION("GOOGLETRANSLATE(A12823,""en"",""hi"")"),"गायक कौन था जिसकी हिट थी?")</f>
        <v>गायक कौन था जिसकी हिट थी?</v>
      </c>
    </row>
    <row r="12824">
      <c r="A12824" s="1" t="s">
        <v>12508</v>
      </c>
      <c r="B12824" s="2" t="str">
        <f>IFERROR(__xludf.DUMMYFUNCTION("GOOGLETRANSLATE(A12824,""en"",""hi"")"),"मेरी छतरी के नीचे ; साइकेडेलिक रॉक कलाकार")</f>
        <v>मेरी छतरी के नीचे ; साइकेडेलिक रॉक कलाकार</v>
      </c>
    </row>
    <row r="12825">
      <c r="A12825" s="1" t="s">
        <v>12509</v>
      </c>
      <c r="B12825" s="2" t="str">
        <f>IFERROR(__xludf.DUMMYFUNCTION("GOOGLETRANSLATE(A12825,""en"",""hi"")"),"पत्तेदार स्टोरीबुक फ़ॉन्ट ऊपरी और निचले मामले में एक अक्षर टी को दर्शाता है।")</f>
        <v>पत्तेदार स्टोरीबुक फ़ॉन्ट ऊपरी और निचले मामले में एक अक्षर टी को दर्शाता है।</v>
      </c>
    </row>
    <row r="12826">
      <c r="A12826" s="1" t="s">
        <v>2223</v>
      </c>
      <c r="B12826" s="2" t="str">
        <f>IFERROR(__xludf.DUMMYFUNCTION("GOOGLETRANSLATE(A12826,""en"",""hi"")"),"गेंद के लिए फुटबॉल खिलाड़ी और लड़ाई")</f>
        <v>गेंद के लिए फुटबॉल खिलाड़ी और लड़ाई</v>
      </c>
    </row>
    <row r="12827">
      <c r="A12827" s="1" t="s">
        <v>12510</v>
      </c>
      <c r="B12827" s="2" t="str">
        <f>IFERROR(__xludf.DUMMYFUNCTION("GOOGLETRANSLATE(A12827,""en"",""hi"")"),"गोंडोलस घाट के पास बंधे")</f>
        <v>गोंडोलस घाट के पास बंधे</v>
      </c>
    </row>
    <row r="12828">
      <c r="A12828" s="1" t="s">
        <v>12511</v>
      </c>
      <c r="B12828" s="2" t="str">
        <f>IFERROR(__xludf.DUMMYFUNCTION("GOOGLETRANSLATE(A12828,""en"",""hi"")"),"गुणों की एक अचल संपत्ति हवाई फोटो")</f>
        <v>गुणों की एक अचल संपत्ति हवाई फोटो</v>
      </c>
    </row>
    <row r="12829">
      <c r="A12829" s="1" t="s">
        <v>12512</v>
      </c>
      <c r="B12829" s="2" t="str">
        <f>IFERROR(__xludf.DUMMYFUNCTION("GOOGLETRANSLATE(A12829,""en"",""hi"")"),"आकाश में बादल के साथ एकीकरण प्रौद्योगिकी का मॉडल।")</f>
        <v>आकाश में बादल के साथ एकीकरण प्रौद्योगिकी का मॉडल।</v>
      </c>
    </row>
    <row r="12830">
      <c r="A12830" s="1" t="s">
        <v>12513</v>
      </c>
      <c r="B12830" s="2" t="str">
        <f>IFERROR(__xludf.DUMMYFUNCTION("GOOGLETRANSLATE(A12830,""en"",""hi"")"),"एक नए चर्च की निर्माण स्थल")</f>
        <v>एक नए चर्च की निर्माण स्थल</v>
      </c>
    </row>
    <row r="12831">
      <c r="A12831" s="1" t="s">
        <v>12514</v>
      </c>
      <c r="B12831" s="2" t="str">
        <f>IFERROR(__xludf.DUMMYFUNCTION("GOOGLETRANSLATE(A12831,""en"",""hi"")"),"कक्षा के लिए स्नातक समारोह")</f>
        <v>कक्षा के लिए स्नातक समारोह</v>
      </c>
    </row>
    <row r="12832">
      <c r="A12832" s="1" t="s">
        <v>12515</v>
      </c>
      <c r="B12832" s="2" t="str">
        <f>IFERROR(__xludf.DUMMYFUNCTION("GOOGLETRANSLATE(A12832,""en"",""hi"")"),"समुद्र तट पर जागने वाले 4 के मित्र")</f>
        <v>समुद्र तट पर जागने वाले 4 के मित्र</v>
      </c>
    </row>
    <row r="12833">
      <c r="A12833" s="1" t="s">
        <v>12516</v>
      </c>
      <c r="B12833" s="2" t="str">
        <f>IFERROR(__xludf.DUMMYFUNCTION("GOOGLETRANSLATE(A12833,""en"",""hi"")"),"एक पुनर्नवीनीकरण कंप्यूटर से बना दीवार घड़ी लाल मदरबोर्ड जहाज के लिए तैयार है")</f>
        <v>एक पुनर्नवीनीकरण कंप्यूटर से बना दीवार घड़ी लाल मदरबोर्ड जहाज के लिए तैयार है</v>
      </c>
    </row>
    <row r="12834">
      <c r="A12834" s="1" t="s">
        <v>12517</v>
      </c>
      <c r="B12834" s="2" t="str">
        <f>IFERROR(__xludf.DUMMYFUNCTION("GOOGLETRANSLATE(A12834,""en"",""hi"")"),"उसकी बाहों के साथ एक आदमी के चित्र ने एक शहर उठाया")</f>
        <v>उसकी बाहों के साथ एक आदमी के चित्र ने एक शहर उठाया</v>
      </c>
    </row>
    <row r="12835">
      <c r="A12835" s="1" t="s">
        <v>12518</v>
      </c>
      <c r="B12835" s="2" t="str">
        <f>IFERROR(__xludf.DUMMYFUNCTION("GOOGLETRANSLATE(A12835,""en"",""hi"")"),"छवि में हो सकता है: व्यक्ति, मंच पर, एक संगीत वाद्ययंत्र, दाढ़ी और इनडोर खेलना")</f>
        <v>छवि में हो सकता है: व्यक्ति, मंच पर, एक संगीत वाद्ययंत्र, दाढ़ी और इनडोर खेलना</v>
      </c>
    </row>
    <row r="12836">
      <c r="A12836" s="1" t="s">
        <v>12519</v>
      </c>
      <c r="B12836" s="2" t="str">
        <f>IFERROR(__xludf.DUMMYFUNCTION("GOOGLETRANSLATE(A12836,""en"",""hi"")"),"कदम - आविष्कार के लिए धन्यवाद - एक बचाया मोमबत्ती।")</f>
        <v>कदम - आविष्कार के लिए धन्यवाद - एक बचाया मोमबत्ती।</v>
      </c>
    </row>
    <row r="12837">
      <c r="A12837" s="1" t="s">
        <v>12520</v>
      </c>
      <c r="B12837" s="2" t="str">
        <f>IFERROR(__xludf.DUMMYFUNCTION("GOOGLETRANSLATE(A12837,""en"",""hi"")"),"फेसिंग ईंटों को मुख्य मुखौटा की तारीफ करने के लिए चुना गया था।")</f>
        <v>फेसिंग ईंटों को मुख्य मुखौटा की तारीफ करने के लिए चुना गया था।</v>
      </c>
    </row>
    <row r="12838">
      <c r="A12838" s="1" t="s">
        <v>12521</v>
      </c>
      <c r="B12838" s="2" t="str">
        <f>IFERROR(__xludf.DUMMYFUNCTION("GOOGLETRANSLATE(A12838,""en"",""hi"")"),"टीवी व्यक्तित्व लॉन्च पर आता है।")</f>
        <v>टीवी व्यक्तित्व लॉन्च पर आता है।</v>
      </c>
    </row>
    <row r="12839">
      <c r="A12839" s="1" t="s">
        <v>7877</v>
      </c>
      <c r="B12839" s="2" t="str">
        <f>IFERROR(__xludf.DUMMYFUNCTION("GOOGLETRANSLATE(A12839,""en"",""hi"")"),"अभिनेता विश्व प्रीमियर में भाग लेते हैं")</f>
        <v>अभिनेता विश्व प्रीमियर में भाग लेते हैं</v>
      </c>
    </row>
    <row r="12840">
      <c r="A12840" s="1" t="s">
        <v>12522</v>
      </c>
      <c r="B12840" s="2" t="str">
        <f>IFERROR(__xludf.DUMMYFUNCTION("GOOGLETRANSLATE(A12840,""en"",""hi"")"),"एक पक्षी और फूलों के साथ विंटेज कार्ड")</f>
        <v>एक पक्षी और फूलों के साथ विंटेज कार्ड</v>
      </c>
    </row>
    <row r="12841">
      <c r="A12841" s="1" t="s">
        <v>12523</v>
      </c>
      <c r="B12841" s="2" t="str">
        <f>IFERROR(__xludf.DUMMYFUNCTION("GOOGLETRANSLATE(A12841,""en"",""hi"")"),"महिला का फ्रंट व्यू सुपरमार्केट में एक सेब चुनना, ऐप्पल पकड़े हुए।")</f>
        <v>महिला का फ्रंट व्यू सुपरमार्केट में एक सेब चुनना, ऐप्पल पकड़े हुए।</v>
      </c>
    </row>
    <row r="12842">
      <c r="A12842" s="1" t="s">
        <v>12524</v>
      </c>
      <c r="B12842" s="2" t="str">
        <f>IFERROR(__xludf.DUMMYFUNCTION("GOOGLETRANSLATE(A12842,""en"",""hi"")"),"एक पेड़ एक जंगल में कट गया")</f>
        <v>एक पेड़ एक जंगल में कट गया</v>
      </c>
    </row>
    <row r="12843">
      <c r="A12843" s="1" t="s">
        <v>12525</v>
      </c>
      <c r="B12843" s="2" t="str">
        <f>IFERROR(__xludf.DUMMYFUNCTION("GOOGLETRANSLATE(A12843,""en"",""hi"")"),"पेय के प्रकार और वर्ग गिरावट से रजाई।")</f>
        <v>पेय के प्रकार और वर्ग गिरावट से रजाई।</v>
      </c>
    </row>
    <row r="12844">
      <c r="A12844" s="1" t="s">
        <v>12526</v>
      </c>
      <c r="B12844" s="2" t="str">
        <f>IFERROR(__xludf.DUMMYFUNCTION("GOOGLETRANSLATE(A12844,""en"",""hi"")"),"उच्च गति वाली ट्रेन की आधुनिक इंटीरियर सीटों पर यात्रियों के साथ निगलती है")</f>
        <v>उच्च गति वाली ट्रेन की आधुनिक इंटीरियर सीटों पर यात्रियों के साथ निगलती है</v>
      </c>
    </row>
    <row r="12845">
      <c r="A12845" s="1" t="s">
        <v>12527</v>
      </c>
      <c r="B12845" s="2" t="str">
        <f>IFERROR(__xludf.DUMMYFUNCTION("GOOGLETRANSLATE(A12845,""en"",""hi"")"),"मोबाइल के साथ एक समुद्री डाकू पोशाक में हैरान आदमी का पोर्ट्रेट")</f>
        <v>मोबाइल के साथ एक समुद्री डाकू पोशाक में हैरान आदमी का पोर्ट्रेट</v>
      </c>
    </row>
    <row r="12846">
      <c r="A12846" s="1" t="s">
        <v>12528</v>
      </c>
      <c r="B12846" s="2" t="str">
        <f>IFERROR(__xludf.DUMMYFUNCTION("GOOGLETRANSLATE(A12846,""en"",""hi"")"),"टीम के लिए तीसरा बार का आकर्षण")</f>
        <v>टीम के लिए तीसरा बार का आकर्षण</v>
      </c>
    </row>
    <row r="12847">
      <c r="A12847" s="1" t="s">
        <v>12529</v>
      </c>
      <c r="B12847" s="2" t="str">
        <f>IFERROR(__xludf.DUMMYFUNCTION("GOOGLETRANSLATE(A12847,""en"",""hi"")"),"कभी-कभी मुझे गुलाबी पसंद है, लेकिन ज्यादातर समय मैं इसे नफरत करता हूं")</f>
        <v>कभी-कभी मुझे गुलाबी पसंद है, लेकिन ज्यादातर समय मैं इसे नफरत करता हूं</v>
      </c>
    </row>
    <row r="12848">
      <c r="A12848" s="1" t="s">
        <v>12530</v>
      </c>
      <c r="B12848" s="2" t="str">
        <f>IFERROR(__xludf.DUMMYFUNCTION("GOOGLETRANSLATE(A12848,""en"",""hi"")"),"शतरंज और मुस्कुराते हुए एक वरिष्ठ जोड़े का पोर्ट्रेट")</f>
        <v>शतरंज और मुस्कुराते हुए एक वरिष्ठ जोड़े का पोर्ट्रेट</v>
      </c>
    </row>
    <row r="12849">
      <c r="A12849" s="1" t="s">
        <v>12531</v>
      </c>
      <c r="B12849" s="2" t="str">
        <f>IFERROR(__xludf.DUMMYFUNCTION("GOOGLETRANSLATE(A12849,""en"",""hi"")"),"रेस्टोरेंट ने अपनी नुस्खा जारी की है यह आपकी सामान्य बियर नहीं है - चिकन ... लंबे सप्ताहांत मेनू अब पूरा हो गया है।")</f>
        <v>रेस्टोरेंट ने अपनी नुस्खा जारी की है यह आपकी सामान्य बियर नहीं है - चिकन ... लंबे सप्ताहांत मेनू अब पूरा हो गया है।</v>
      </c>
    </row>
    <row r="12850">
      <c r="A12850" s="1" t="s">
        <v>12532</v>
      </c>
      <c r="B12850" s="2" t="str">
        <f>IFERROR(__xludf.DUMMYFUNCTION("GOOGLETRANSLATE(A12850,""en"",""hi"")"),"रोमांच प्रेरक उद्धरण शुरू करते हैं।")</f>
        <v>रोमांच प्रेरक उद्धरण शुरू करते हैं।</v>
      </c>
    </row>
    <row r="12851">
      <c r="A12851" s="1" t="s">
        <v>12533</v>
      </c>
      <c r="B12851" s="2" t="str">
        <f>IFERROR(__xludf.DUMMYFUNCTION("GOOGLETRANSLATE(A12851,""en"",""hi"")"),"सट्टा नक्शा साहित्यिक श्रृंखला में अधूरी जानकारी के आधार पर")</f>
        <v>सट्टा नक्शा साहित्यिक श्रृंखला में अधूरी जानकारी के आधार पर</v>
      </c>
    </row>
    <row r="12852">
      <c r="A12852" s="1" t="s">
        <v>12534</v>
      </c>
      <c r="B12852" s="2" t="str">
        <f>IFERROR(__xludf.DUMMYFUNCTION("GOOGLETRANSLATE(A12852,""en"",""hi"")"),"कार रैली में ऑटोमोबाइल मॉडल")</f>
        <v>कार रैली में ऑटोमोबाइल मॉडल</v>
      </c>
    </row>
    <row r="12853">
      <c r="A12853" s="1" t="s">
        <v>12535</v>
      </c>
      <c r="B12853" s="2" t="str">
        <f>IFERROR(__xludf.DUMMYFUNCTION("GOOGLETRANSLATE(A12853,""en"",""hi"")"),"पुनर्निर्मित बाथरूम में अद्यतन सिंक।")</f>
        <v>पुनर्निर्मित बाथरूम में अद्यतन सिंक।</v>
      </c>
    </row>
    <row r="12854">
      <c r="A12854" s="1" t="s">
        <v>12536</v>
      </c>
      <c r="B12854" s="2" t="str">
        <f>IFERROR(__xludf.DUMMYFUNCTION("GOOGLETRANSLATE(A12854,""en"",""hi"")"),"एक पोत सिंक और लकड़ी के काउंटरटॉप्स के साथ अन्य में उष्णकटिबंधीय बाथरूम विचार")</f>
        <v>एक पोत सिंक और लकड़ी के काउंटरटॉप्स के साथ अन्य में उष्णकटिबंधीय बाथरूम विचार</v>
      </c>
    </row>
    <row r="12855">
      <c r="A12855" s="1" t="s">
        <v>12537</v>
      </c>
      <c r="B12855" s="2" t="str">
        <f>IFERROR(__xludf.DUMMYFUNCTION("GOOGLETRANSLATE(A12855,""en"",""hi"")"),"कंक्रीट गुरुत्वाकर्षण बांधों का निर्माण किया जाता है जैसे कि उनका अपना वजन बलों पर लगाए गए बलों का विरोध करता है।")</f>
        <v>कंक्रीट गुरुत्वाकर्षण बांधों का निर्माण किया जाता है जैसे कि उनका अपना वजन बलों पर लगाए गए बलों का विरोध करता है।</v>
      </c>
    </row>
    <row r="12856">
      <c r="A12856" s="1" t="s">
        <v>12538</v>
      </c>
      <c r="B12856" s="2" t="str">
        <f>IFERROR(__xludf.DUMMYFUNCTION("GOOGLETRANSLATE(A12856,""en"",""hi"")"),"सुबह के सूरज द्वारा एक कब्रिस्तान में एक अस्थायी लकड़ी का क्रॉस")</f>
        <v>सुबह के सूरज द्वारा एक कब्रिस्तान में एक अस्थायी लकड़ी का क्रॉस</v>
      </c>
    </row>
    <row r="12857">
      <c r="A12857" s="1" t="s">
        <v>12539</v>
      </c>
      <c r="B12857" s="2" t="str">
        <f>IFERROR(__xludf.DUMMYFUNCTION("GOOGLETRANSLATE(A12857,""en"",""hi"")"),"क्रिसमस ट्री के साथ सरल ग्रीटिंग कार्ड")</f>
        <v>क्रिसमस ट्री के साथ सरल ग्रीटिंग कार्ड</v>
      </c>
    </row>
    <row r="12858">
      <c r="A12858" s="1" t="s">
        <v>12540</v>
      </c>
      <c r="B12858" s="2" t="str">
        <f>IFERROR(__xludf.DUMMYFUNCTION("GOOGLETRANSLATE(A12858,""en"",""hi"")"),"शहर से बाहर के रास्ते पर हमने इस स्मारक को पारित किया")</f>
        <v>शहर से बाहर के रास्ते पर हमने इस स्मारक को पारित किया</v>
      </c>
    </row>
    <row r="12859">
      <c r="A12859" s="1" t="s">
        <v>12541</v>
      </c>
      <c r="B12859" s="2" t="str">
        <f>IFERROR(__xludf.DUMMYFUNCTION("GOOGLETRANSLATE(A12859,""en"",""hi"")"),"एक वफादार परिवार की तुलना में कुछ भी सुंदर नहीं है।")</f>
        <v>एक वफादार परिवार की तुलना में कुछ भी सुंदर नहीं है।</v>
      </c>
    </row>
    <row r="12860">
      <c r="A12860" s="1" t="s">
        <v>12542</v>
      </c>
      <c r="B12860" s="2" t="str">
        <f>IFERROR(__xludf.DUMMYFUNCTION("GOOGLETRANSLATE(A12860,""en"",""hi"")"),"कैथेड्रल या टॉवर के साथ व्यक्ति")</f>
        <v>कैथेड्रल या टॉवर के साथ व्यक्ति</v>
      </c>
    </row>
    <row r="12861">
      <c r="A12861" s="1" t="s">
        <v>12543</v>
      </c>
      <c r="B12861" s="2" t="str">
        <f>IFERROR(__xludf.DUMMYFUNCTION("GOOGLETRANSLATE(A12861,""en"",""hi"")"),"कोंडो के सामने समुद्र तट से सूर्योदय")</f>
        <v>कोंडो के सामने समुद्र तट से सूर्योदय</v>
      </c>
    </row>
    <row r="12862">
      <c r="A12862" s="1" t="s">
        <v>12544</v>
      </c>
      <c r="B12862" s="2" t="str">
        <f>IFERROR(__xludf.DUMMYFUNCTION("GOOGLETRANSLATE(A12862,""en"",""hi"")"),"एक युवा जोड़े और उनके कुत्ते, अपने नए अपार्टमेंट में जाने के लिए तैयार हैं।")</f>
        <v>एक युवा जोड़े और उनके कुत्ते, अपने नए अपार्टमेंट में जाने के लिए तैयार हैं।</v>
      </c>
    </row>
    <row r="12863">
      <c r="A12863" s="1" t="s">
        <v>12545</v>
      </c>
      <c r="B12863" s="2" t="str">
        <f>IFERROR(__xludf.DUMMYFUNCTION("GOOGLETRANSLATE(A12863,""en"",""hi"")"),"यात्रा चाकू, चम्मच और कांटा।")</f>
        <v>यात्रा चाकू, चम्मच और कांटा।</v>
      </c>
    </row>
    <row r="12864">
      <c r="A12864" s="1" t="s">
        <v>12546</v>
      </c>
      <c r="B12864" s="2" t="str">
        <f>IFERROR(__xludf.DUMMYFUNCTION("GOOGLETRANSLATE(A12864,""en"",""hi"")"),"एक महिला एक शहर में एक हरे रंग की स्क्रीन स्मार्टफोन रखने वाली महिला।")</f>
        <v>एक महिला एक शहर में एक हरे रंग की स्क्रीन स्मार्टफोन रखने वाली महिला।</v>
      </c>
    </row>
    <row r="12865">
      <c r="A12865" s="1" t="s">
        <v>12547</v>
      </c>
      <c r="B12865" s="2" t="str">
        <f>IFERROR(__xludf.DUMMYFUNCTION("GOOGLETRANSLATE(A12865,""en"",""hi"")"),"देर से गोथिक पुनरुद्धार संरचना पर चलना")</f>
        <v>देर से गोथिक पुनरुद्धार संरचना पर चलना</v>
      </c>
    </row>
    <row r="12866">
      <c r="A12866" s="1" t="s">
        <v>12548</v>
      </c>
      <c r="B12866" s="2" t="str">
        <f>IFERROR(__xludf.DUMMYFUNCTION("GOOGLETRANSLATE(A12866,""en"",""hi"")"),"गेहूं के ढेर गांठों के साथ एक क्षेत्र पर एक पक्षी के आंखों के दृश्य से देखें")</f>
        <v>गेहूं के ढेर गांठों के साथ एक क्षेत्र पर एक पक्षी के आंखों के दृश्य से देखें</v>
      </c>
    </row>
    <row r="12867">
      <c r="A12867" s="1" t="s">
        <v>12549</v>
      </c>
      <c r="B12867" s="2" t="str">
        <f>IFERROR(__xludf.DUMMYFUNCTION("GOOGLETRANSLATE(A12867,""en"",""hi"")"),"महल के बाहर उद्योग, किनारे पर।")</f>
        <v>महल के बाहर उद्योग, किनारे पर।</v>
      </c>
    </row>
    <row r="12868">
      <c r="A12868" s="1" t="s">
        <v>12550</v>
      </c>
      <c r="B12868" s="2" t="str">
        <f>IFERROR(__xludf.DUMMYFUNCTION("GOOGLETRANSLATE(A12868,""en"",""hi"")"),"एक देशभक्ति महिला का चित्रण")</f>
        <v>एक देशभक्ति महिला का चित्रण</v>
      </c>
    </row>
    <row r="12869">
      <c r="A12869" s="1" t="s">
        <v>12551</v>
      </c>
      <c r="B12869" s="2" t="str">
        <f>IFERROR(__xludf.DUMMYFUNCTION("GOOGLETRANSLATE(A12869,""en"",""hi"")"),"निजी बालकनी और अतिथि कमरे की तल योजना")</f>
        <v>निजी बालकनी और अतिथि कमरे की तल योजना</v>
      </c>
    </row>
    <row r="12870">
      <c r="A12870" s="1" t="s">
        <v>12552</v>
      </c>
      <c r="B12870" s="2" t="str">
        <f>IFERROR(__xludf.DUMMYFUNCTION("GOOGLETRANSLATE(A12870,""en"",""hi"")"),"चैंप: रविवार को, पुरस्कार विजेता ने घटना जीतने के बाद मंच पर मनाया")</f>
        <v>चैंप: रविवार को, पुरस्कार विजेता ने घटना जीतने के बाद मंच पर मनाया</v>
      </c>
    </row>
    <row r="12871">
      <c r="A12871" s="1" t="s">
        <v>12553</v>
      </c>
      <c r="B12871" s="2" t="str">
        <f>IFERROR(__xludf.DUMMYFUNCTION("GOOGLETRANSLATE(A12871,""en"",""hi"")"),"लाइन फ्लैट डिजाइन रंगीन वेक्टर चित्र के एक टुकड़े पर हाथ ड्राइंग प्रकाश बल्ब का चित्र, विचार बनाने के लिए अवधारणा")</f>
        <v>लाइन फ्लैट डिजाइन रंगीन वेक्टर चित्र के एक टुकड़े पर हाथ ड्राइंग प्रकाश बल्ब का चित्र, विचार बनाने के लिए अवधारणा</v>
      </c>
    </row>
    <row r="12872">
      <c r="A12872" s="1" t="s">
        <v>12554</v>
      </c>
      <c r="B12872" s="2" t="str">
        <f>IFERROR(__xludf.DUMMYFUNCTION("GOOGLETRANSLATE(A12872,""en"",""hi"")"),"वास्तुकार ने इस घर को किनारे पर बनाया।")</f>
        <v>वास्तुकार ने इस घर को किनारे पर बनाया।</v>
      </c>
    </row>
    <row r="12873">
      <c r="A12873" s="1" t="s">
        <v>12555</v>
      </c>
      <c r="B12873" s="2" t="str">
        <f>IFERROR(__xludf.DUMMYFUNCTION("GOOGLETRANSLATE(A12873,""en"",""hi"")"),"हंपबैक व्हेल एक इमारत के पक्ष में चित्रित")</f>
        <v>हंपबैक व्हेल एक इमारत के पक्ष में चित्रित</v>
      </c>
    </row>
    <row r="12874">
      <c r="A12874" s="1" t="s">
        <v>12556</v>
      </c>
      <c r="B12874" s="2" t="str">
        <f>IFERROR(__xludf.DUMMYFUNCTION("GOOGLETRANSLATE(A12874,""en"",""hi"")"),"बे द्वारा परिवार का समय")</f>
        <v>बे द्वारा परिवार का समय</v>
      </c>
    </row>
    <row r="12875">
      <c r="A12875" s="1" t="s">
        <v>12557</v>
      </c>
      <c r="B12875" s="2" t="str">
        <f>IFERROR(__xludf.DUMMYFUNCTION("GOOGLETRANSLATE(A12875,""en"",""hi"")"),"क्या आप अपनी जगह में एक गैलरी दीवार बनाना चाहते हैं? अपनी खाली दीवार को कला के एक काम में बदलें और इन तस्वीरों को लटकते विचारों के साथ एक कहानी बताएं।")</f>
        <v>क्या आप अपनी जगह में एक गैलरी दीवार बनाना चाहते हैं? अपनी खाली दीवार को कला के एक काम में बदलें और इन तस्वीरों को लटकते विचारों के साथ एक कहानी बताएं।</v>
      </c>
    </row>
    <row r="12876">
      <c r="A12876" s="1" t="s">
        <v>12558</v>
      </c>
      <c r="B12876" s="2" t="str">
        <f>IFERROR(__xludf.DUMMYFUNCTION("GOOGLETRANSLATE(A12876,""en"",""hi"")"),"एक अभिनेता ला प्रीमियर के लिए आता है")</f>
        <v>एक अभिनेता ला प्रीमियर के लिए आता है</v>
      </c>
    </row>
    <row r="12877">
      <c r="A12877" s="1" t="s">
        <v>12559</v>
      </c>
      <c r="B12877" s="2" t="str">
        <f>IFERROR(__xludf.DUMMYFUNCTION("GOOGLETRANSLATE(A12877,""en"",""hi"")"),"दुनिया में सबसे अच्छा समुद्र तट")</f>
        <v>दुनिया में सबसे अच्छा समुद्र तट</v>
      </c>
    </row>
    <row r="12878">
      <c r="A12878" s="1" t="s">
        <v>12560</v>
      </c>
      <c r="B12878" s="2" t="str">
        <f>IFERROR(__xludf.DUMMYFUNCTION("GOOGLETRANSLATE(A12878,""en"",""hi"")"),"पृष्ठभूमि में शाम में समुद्र तट।")</f>
        <v>पृष्ठभूमि में शाम में समुद्र तट।</v>
      </c>
    </row>
    <row r="12879">
      <c r="A12879" s="1" t="s">
        <v>12561</v>
      </c>
      <c r="B12879" s="2" t="str">
        <f>IFERROR(__xludf.DUMMYFUNCTION("GOOGLETRANSLATE(A12879,""en"",""hi"")"),"ब्लैकबोर्ड पर चाक के एक टुकड़े के साथ हाथ")</f>
        <v>ब्लैकबोर्ड पर चाक के एक टुकड़े के साथ हाथ</v>
      </c>
    </row>
    <row r="12880">
      <c r="A12880" s="1" t="s">
        <v>12562</v>
      </c>
      <c r="B12880" s="2" t="str">
        <f>IFERROR(__xludf.DUMMYFUNCTION("GOOGLETRANSLATE(A12880,""en"",""hi"")"),"मुसीबत के सामने शांत")</f>
        <v>मुसीबत के सामने शांत</v>
      </c>
    </row>
    <row r="12881">
      <c r="A12881" s="1" t="s">
        <v>12563</v>
      </c>
      <c r="B12881" s="2" t="str">
        <f>IFERROR(__xludf.DUMMYFUNCTION("GOOGLETRANSLATE(A12881,""en"",""hi"")"),"केंद्र में पानी की सुविधा के साथ सब्जी के बगीचे से देखें।")</f>
        <v>केंद्र में पानी की सुविधा के साथ सब्जी के बगीचे से देखें।</v>
      </c>
    </row>
    <row r="12882">
      <c r="A12882" s="1" t="s">
        <v>12564</v>
      </c>
      <c r="B12882" s="2" t="str">
        <f>IFERROR(__xludf.DUMMYFUNCTION("GOOGLETRANSLATE(A12882,""en"",""hi"")"),"फेस्टिवल में भीड़ और डीजे देर से लेकिन मजबूत शुरुआत के लिए उतर गए।")</f>
        <v>फेस्टिवल में भीड़ और डीजे देर से लेकिन मजबूत शुरुआत के लिए उतर गए।</v>
      </c>
    </row>
    <row r="12883">
      <c r="A12883" s="1" t="s">
        <v>12565</v>
      </c>
      <c r="B12883" s="2" t="str">
        <f>IFERROR(__xludf.DUMMYFUNCTION("GOOGLETRANSLATE(A12883,""en"",""hi"")"),"फिल्म चरित्र की पहली उपस्थिति")</f>
        <v>फिल्म चरित्र की पहली उपस्थिति</v>
      </c>
    </row>
    <row r="12884">
      <c r="A12884" s="1" t="s">
        <v>12566</v>
      </c>
      <c r="B12884" s="2" t="str">
        <f>IFERROR(__xludf.DUMMYFUNCTION("GOOGLETRANSLATE(A12884,""en"",""hi"")"),"पृष्ठभूमि के लिए समुद्र पर सूर्यास्त")</f>
        <v>पृष्ठभूमि के लिए समुद्र पर सूर्यास्त</v>
      </c>
    </row>
    <row r="12885">
      <c r="A12885" s="1" t="s">
        <v>12567</v>
      </c>
      <c r="B12885" s="2" t="str">
        <f>IFERROR(__xludf.DUMMYFUNCTION("GOOGLETRANSLATE(A12885,""en"",""hi"")"),"एक वायलिन खेल रहे एक महिला के करीब")</f>
        <v>एक वायलिन खेल रहे एक महिला के करीब</v>
      </c>
    </row>
    <row r="12886">
      <c r="A12886" s="1" t="s">
        <v>5189</v>
      </c>
      <c r="B12886" s="2" t="str">
        <f>IFERROR(__xludf.DUMMYFUNCTION("GOOGLETRANSLATE(A12886,""en"",""hi"")"),"प्रतियोगिता के लिए # प्रतियोगिता")</f>
        <v>प्रतियोगिता के लिए # प्रतियोगिता</v>
      </c>
    </row>
    <row r="12887">
      <c r="A12887" s="1" t="s">
        <v>12568</v>
      </c>
      <c r="B12887" s="2" t="str">
        <f>IFERROR(__xludf.DUMMYFUNCTION("GOOGLETRANSLATE(A12887,""en"",""hi"")"),"समाचार में उत्पाद")</f>
        <v>समाचार में उत्पाद</v>
      </c>
    </row>
    <row r="12888">
      <c r="A12888" s="1" t="s">
        <v>12569</v>
      </c>
      <c r="B12888" s="2" t="str">
        <f>IFERROR(__xludf.DUMMYFUNCTION("GOOGLETRANSLATE(A12888,""en"",""hi"")"),"प्लेऑफ - राउंड वन - फुटबॉल गेम से छवियां।")</f>
        <v>प्लेऑफ - राउंड वन - फुटबॉल गेम से छवियां।</v>
      </c>
    </row>
    <row r="12889">
      <c r="A12889" s="1" t="s">
        <v>12570</v>
      </c>
      <c r="B12889" s="2" t="str">
        <f>IFERROR(__xludf.DUMMYFUNCTION("GOOGLETRANSLATE(A12889,""en"",""hi"")"),"कलाकार के लिए लीड सिंगर लाइव प्रदर्शन करता है।")</f>
        <v>कलाकार के लिए लीड सिंगर लाइव प्रदर्शन करता है।</v>
      </c>
    </row>
    <row r="12890">
      <c r="A12890" s="1" t="s">
        <v>12571</v>
      </c>
      <c r="B12890" s="2" t="str">
        <f>IFERROR(__xludf.DUMMYFUNCTION("GOOGLETRANSLATE(A12890,""en"",""hi"")"),"रग्बी खिलाड़ी रग्बी लीग टीम के खिलाफ अपने खेल में स्कोर में चला जाता है।")</f>
        <v>रग्बी खिलाड़ी रग्बी लीग टीम के खिलाफ अपने खेल में स्कोर में चला जाता है।</v>
      </c>
    </row>
    <row r="12891">
      <c r="A12891" s="1" t="s">
        <v>12572</v>
      </c>
      <c r="B12891" s="2" t="str">
        <f>IFERROR(__xludf.DUMMYFUNCTION("GOOGLETRANSLATE(A12891,""en"",""hi"")"),"लैपटॉप के लॉन्च पर फिल्म निर्माता और संगीतकार।")</f>
        <v>लैपटॉप के लॉन्च पर फिल्म निर्माता और संगीतकार।</v>
      </c>
    </row>
    <row r="12892">
      <c r="A12892" s="1" t="s">
        <v>12573</v>
      </c>
      <c r="B12892" s="2" t="str">
        <f>IFERROR(__xludf.DUMMYFUNCTION("GOOGLETRANSLATE(A12892,""en"",""hi"")"),"एक बिल्ली के पंजा का टुकड़ा - मैक्रो शॉट")</f>
        <v>एक बिल्ली के पंजा का टुकड़ा - मैक्रो शॉट</v>
      </c>
    </row>
    <row r="12893">
      <c r="A12893" s="1" t="s">
        <v>12574</v>
      </c>
      <c r="B12893" s="2" t="str">
        <f>IFERROR(__xludf.DUMMYFUNCTION("GOOGLETRANSLATE(A12893,""en"",""hi"")"),"व्यक्ति एक शहर की सड़क पर लाल शराब पीता है")</f>
        <v>व्यक्ति एक शहर की सड़क पर लाल शराब पीता है</v>
      </c>
    </row>
    <row r="12894">
      <c r="A12894" s="1" t="s">
        <v>12575</v>
      </c>
      <c r="B12894" s="2" t="str">
        <f>IFERROR(__xludf.DUMMYFUNCTION("GOOGLETRANSLATE(A12894,""en"",""hi"")"),"सॉकर प्लेयर देश के खिलाफ अपने अंतरराष्ट्रीय अनुकूल मैच के दौरान गेंद को नियंत्रित करता है।")</f>
        <v>सॉकर प्लेयर देश के खिलाफ अपने अंतरराष्ट्रीय अनुकूल मैच के दौरान गेंद को नियंत्रित करता है।</v>
      </c>
    </row>
    <row r="12895">
      <c r="A12895" s="1" t="s">
        <v>12576</v>
      </c>
      <c r="B12895" s="2" t="str">
        <f>IFERROR(__xludf.DUMMYFUNCTION("GOOGLETRANSLATE(A12895,""en"",""hi"")"),"संगीत वीडियो कलाकार त्योहार में प्रदर्शन करता है")</f>
        <v>संगीत वीडियो कलाकार त्योहार में प्रदर्शन करता है</v>
      </c>
    </row>
    <row r="12896">
      <c r="A12896" s="1" t="s">
        <v>12577</v>
      </c>
      <c r="B12896" s="2" t="str">
        <f>IFERROR(__xludf.DUMMYFUNCTION("GOOGLETRANSLATE(A12896,""en"",""hi"")"),"पूर्व में पानी का दृश्य।")</f>
        <v>पूर्व में पानी का दृश्य।</v>
      </c>
    </row>
    <row r="12897">
      <c r="A12897" s="1" t="s">
        <v>12578</v>
      </c>
      <c r="B12897" s="2" t="str">
        <f>IFERROR(__xludf.DUMMYFUNCTION("GOOGLETRANSLATE(A12897,""en"",""hi"")"),"एक घर के निर्माण की छिपी हुई लागत के लिए बजट")</f>
        <v>एक घर के निर्माण की छिपी हुई लागत के लिए बजट</v>
      </c>
    </row>
    <row r="12898">
      <c r="A12898" s="1" t="s">
        <v>12579</v>
      </c>
      <c r="B12898" s="2" t="str">
        <f>IFERROR(__xludf.DUMMYFUNCTION("GOOGLETRANSLATE(A12898,""en"",""hi"")"),"एक यात्रा पर इतालवी क्षेत्र और रोलिंग पहाड़ियों")</f>
        <v>एक यात्रा पर इतालवी क्षेत्र और रोलिंग पहाड़ियों</v>
      </c>
    </row>
    <row r="12899">
      <c r="A12899" s="1" t="s">
        <v>12580</v>
      </c>
      <c r="B12899" s="2" t="str">
        <f>IFERROR(__xludf.DUMMYFUNCTION("GOOGLETRANSLATE(A12899,""en"",""hi"")"),"यह अंतिम - परत डुबकी किसी भी पार्टी में एक हिट है!")</f>
        <v>यह अंतिम - परत डुबकी किसी भी पार्टी में एक हिट है!</v>
      </c>
    </row>
    <row r="12900">
      <c r="A12900" s="1" t="s">
        <v>12581</v>
      </c>
      <c r="B12900" s="2" t="str">
        <f>IFERROR(__xludf.DUMMYFUNCTION("GOOGLETRANSLATE(A12900,""en"",""hi"")"),"विस्तृत शाखाओं और टहनियों के साथ अमूर्त नंगे पेड़ों का एक सेट।")</f>
        <v>विस्तृत शाखाओं और टहनियों के साथ अमूर्त नंगे पेड़ों का एक सेट।</v>
      </c>
    </row>
    <row r="12901">
      <c r="A12901" s="1" t="s">
        <v>12582</v>
      </c>
      <c r="B12901" s="2" t="str">
        <f>IFERROR(__xludf.DUMMYFUNCTION("GOOGLETRANSLATE(A12901,""en"",""hi"")"),"पश्चिमी ईसाई छुट्टी एक गर्म आग के बगल में पेड़ के नीचे प्रस्तुत करती है")</f>
        <v>पश्चिमी ईसाई छुट्टी एक गर्म आग के बगल में पेड़ के नीचे प्रस्तुत करती है</v>
      </c>
    </row>
    <row r="12902">
      <c r="A12902" s="1" t="s">
        <v>12583</v>
      </c>
      <c r="B12902" s="2" t="str">
        <f>IFERROR(__xludf.DUMMYFUNCTION("GOOGLETRANSLATE(A12902,""en"",""hi"")"),"यहां कुछ मुफ्त पेपर बनावट और पृष्ठभूमि का संकलन है।")</f>
        <v>यहां कुछ मुफ्त पेपर बनावट और पृष्ठभूमि का संकलन है।</v>
      </c>
    </row>
    <row r="12903">
      <c r="A12903" s="1" t="s">
        <v>12584</v>
      </c>
      <c r="B12903" s="2" t="str">
        <f>IFERROR(__xludf.DUMMYFUNCTION("GOOGLETRANSLATE(A12903,""en"",""hi"")"),"फूल वसंत, पत्तियों और फूल कला डिजाइन की खुशबू लेते हैं")</f>
        <v>फूल वसंत, पत्तियों और फूल कला डिजाइन की खुशबू लेते हैं</v>
      </c>
    </row>
    <row r="12904">
      <c r="A12904" s="1" t="s">
        <v>12585</v>
      </c>
      <c r="B12904" s="2" t="str">
        <f>IFERROR(__xludf.DUMMYFUNCTION("GOOGLETRANSLATE(A12904,""en"",""hi"")"),"उन जानवरों की सूची जो हाइबरनेट - फोटो #")</f>
        <v>उन जानवरों की सूची जो हाइबरनेट - फोटो #</v>
      </c>
    </row>
    <row r="12905">
      <c r="A12905" s="1" t="s">
        <v>12586</v>
      </c>
      <c r="B12905" s="2" t="str">
        <f>IFERROR(__xludf.DUMMYFUNCTION("GOOGLETRANSLATE(A12905,""en"",""hi"")"),"इंटरैक्टिव टीवी कार्यक्रम पर प्रदर्शन")</f>
        <v>इंटरैक्टिव टीवी कार्यक्रम पर प्रदर्शन</v>
      </c>
    </row>
    <row r="12906">
      <c r="A12906" s="1" t="s">
        <v>12587</v>
      </c>
      <c r="B12906" s="2" t="str">
        <f>IFERROR(__xludf.DUMMYFUNCTION("GOOGLETRANSLATE(A12906,""en"",""hi"")"),"फुटबॉल पिच के बाहर मूर्ति का एक दृश्य")</f>
        <v>फुटबॉल पिच के बाहर मूर्ति का एक दृश्य</v>
      </c>
    </row>
    <row r="12907">
      <c r="A12907" s="1" t="s">
        <v>12588</v>
      </c>
      <c r="B12907" s="2" t="str">
        <f>IFERROR(__xludf.DUMMYFUNCTION("GOOGLETRANSLATE(A12907,""en"",""hi"")"),"प्रशंसकों ने देश के दौरान अपना समर्थन दिखाया")</f>
        <v>प्रशंसकों ने देश के दौरान अपना समर्थन दिखाया</v>
      </c>
    </row>
    <row r="12908">
      <c r="A12908" s="1" t="s">
        <v>12589</v>
      </c>
      <c r="B12908" s="2" t="str">
        <f>IFERROR(__xludf.DUMMYFUNCTION("GOOGLETRANSLATE(A12908,""en"",""hi"")"),"जंगली में अकेला पाइन का पेड़")</f>
        <v>जंगली में अकेला पाइन का पेड़</v>
      </c>
    </row>
    <row r="12909">
      <c r="A12909" s="1" t="s">
        <v>12590</v>
      </c>
      <c r="B12909" s="2" t="str">
        <f>IFERROR(__xludf.DUMMYFUNCTION("GOOGLETRANSLATE(A12909,""en"",""hi"")"),"एक शानदार दुखी विदूषक का एक चित्र")</f>
        <v>एक शानदार दुखी विदूषक का एक चित्र</v>
      </c>
    </row>
    <row r="12910">
      <c r="A12910" s="1" t="s">
        <v>12591</v>
      </c>
      <c r="B12910" s="2" t="str">
        <f>IFERROR(__xludf.DUMMYFUNCTION("GOOGLETRANSLATE(A12910,""en"",""hi"")"),"व्यक्ति एक वर्ष समूहों के लिए बगीचों के पर्यटन देता है।")</f>
        <v>व्यक्ति एक वर्ष समूहों के लिए बगीचों के पर्यटन देता है।</v>
      </c>
    </row>
    <row r="12911">
      <c r="A12911" s="1" t="s">
        <v>12592</v>
      </c>
      <c r="B12911" s="2" t="str">
        <f>IFERROR(__xludf.DUMMYFUNCTION("GOOGLETRANSLATE(A12911,""en"",""hi"")"),"एक सफेद पृष्ठभूमि पर लाल क्रिसमस बॉल")</f>
        <v>एक सफेद पृष्ठभूमि पर लाल क्रिसमस बॉल</v>
      </c>
    </row>
    <row r="12912">
      <c r="A12912" s="1" t="s">
        <v>12593</v>
      </c>
      <c r="B12912" s="2" t="str">
        <f>IFERROR(__xludf.DUMMYFUNCTION("GOOGLETRANSLATE(A12912,""en"",""hi"")"),"इस तरह मैंने अपना मंगलवार शुरू किया।")</f>
        <v>इस तरह मैंने अपना मंगलवार शुरू किया।</v>
      </c>
    </row>
    <row r="12913">
      <c r="A12913" s="1" t="s">
        <v>12594</v>
      </c>
      <c r="B12913" s="2" t="str">
        <f>IFERROR(__xludf.DUMMYFUNCTION("GOOGLETRANSLATE(A12913,""en"",""hi"")"),"एक धातु स्टैंड पर पत्थर का अंडा")</f>
        <v>एक धातु स्टैंड पर पत्थर का अंडा</v>
      </c>
    </row>
    <row r="12914">
      <c r="A12914" s="1" t="s">
        <v>12595</v>
      </c>
      <c r="B12914" s="2" t="str">
        <f>IFERROR(__xludf.DUMMYFUNCTION("GOOGLETRANSLATE(A12914,""en"",""hi"")"),"आतिशबाजी रात में आकाश में उड़ रही है।")</f>
        <v>आतिशबाजी रात में आकाश में उड़ रही है।</v>
      </c>
    </row>
    <row r="12915">
      <c r="A12915" s="1" t="s">
        <v>12596</v>
      </c>
      <c r="B12915" s="2" t="str">
        <f>IFERROR(__xludf.DUMMYFUNCTION("GOOGLETRANSLATE(A12915,""en"",""hi"")"),"ऊपरी होंठ अंधेरे छाया के लिए घरेलू उपचार")</f>
        <v>ऊपरी होंठ अंधेरे छाया के लिए घरेलू उपचार</v>
      </c>
    </row>
    <row r="12916">
      <c r="A12916" s="1" t="s">
        <v>12597</v>
      </c>
      <c r="B12916" s="2" t="str">
        <f>IFERROR(__xludf.DUMMYFUNCTION("GOOGLETRANSLATE(A12916,""en"",""hi"")"),"एक गेंदबाज या एक शहर के रूप में जाना जाने वाला एक महसूस किया गया है।")</f>
        <v>एक गेंदबाज या एक शहर के रूप में जाना जाने वाला एक महसूस किया गया है।</v>
      </c>
    </row>
    <row r="12917">
      <c r="A12917" s="1" t="s">
        <v>12598</v>
      </c>
      <c r="B12917" s="2" t="str">
        <f>IFERROR(__xludf.DUMMYFUNCTION("GOOGLETRANSLATE(A12917,""en"",""hi"")"),"फुटबॉल खिलाड़ी मैच के दौरान अपना दूसरा गोल स्कोर करता है।")</f>
        <v>फुटबॉल खिलाड़ी मैच के दौरान अपना दूसरा गोल स्कोर करता है।</v>
      </c>
    </row>
    <row r="12918">
      <c r="A12918" s="1" t="s">
        <v>12599</v>
      </c>
      <c r="B12918" s="2" t="str">
        <f>IFERROR(__xludf.DUMMYFUNCTION("GOOGLETRANSLATE(A12918,""en"",""hi"")"),"एक सफेद पृष्ठभूमि पर अलग एक टॉकन का वेक्टर चित्रण")</f>
        <v>एक सफेद पृष्ठभूमि पर अलग एक टॉकन का वेक्टर चित्रण</v>
      </c>
    </row>
    <row r="12919">
      <c r="A12919" s="1" t="s">
        <v>12600</v>
      </c>
      <c r="B12919" s="2" t="str">
        <f>IFERROR(__xludf.DUMMYFUNCTION("GOOGLETRANSLATE(A12919,""en"",""hi"")"),"कोई एक चम्मच ले रहा है जिसे एक सॉकर पर रखा जा रहा है और दूध के साथ एक कप कॉफी को हल करना शुरू कर देता है।")</f>
        <v>कोई एक चम्मच ले रहा है जिसे एक सॉकर पर रखा जा रहा है और दूध के साथ एक कप कॉफी को हल करना शुरू कर देता है।</v>
      </c>
    </row>
    <row r="12920">
      <c r="A12920" s="1" t="s">
        <v>12601</v>
      </c>
      <c r="B12920" s="2" t="str">
        <f>IFERROR(__xludf.DUMMYFUNCTION("GOOGLETRANSLATE(A12920,""en"",""hi"")"),"ओह क्षेत्र सजावटी कंक्रीट फ्रंट पोर्च पुनरुत्थान एक उद्धरण के लिए हमसे संपर्क करें")</f>
        <v>ओह क्षेत्र सजावटी कंक्रीट फ्रंट पोर्च पुनरुत्थान एक उद्धरण के लिए हमसे संपर्क करें</v>
      </c>
    </row>
    <row r="12921">
      <c r="A12921" s="1" t="s">
        <v>12602</v>
      </c>
      <c r="B12921" s="2" t="str">
        <f>IFERROR(__xludf.DUMMYFUNCTION("GOOGLETRANSLATE(A12921,""en"",""hi"")"),"स्पष्ट पानी में खेलने वाले लड़के")</f>
        <v>स्पष्ट पानी में खेलने वाले लड़के</v>
      </c>
    </row>
    <row r="12922">
      <c r="A12922" s="1" t="s">
        <v>12603</v>
      </c>
      <c r="B12922" s="2" t="str">
        <f>IFERROR(__xludf.DUMMYFUNCTION("GOOGLETRANSLATE(A12922,""en"",""hi"")"),"गर्मी के दिन जंगल में एक देश की सड़क के साथ गाड़ी चला रही कारें।")</f>
        <v>गर्मी के दिन जंगल में एक देश की सड़क के साथ गाड़ी चला रही कारें।</v>
      </c>
    </row>
    <row r="12923">
      <c r="A12923" s="1" t="s">
        <v>12604</v>
      </c>
      <c r="B12923" s="2" t="str">
        <f>IFERROR(__xludf.DUMMYFUNCTION("GOOGLETRANSLATE(A12923,""en"",""hi"")"),"एक सफेद पृष्ठभूमि पर दराज की पुरानी छाती।")</f>
        <v>एक सफेद पृष्ठभूमि पर दराज की पुरानी छाती।</v>
      </c>
    </row>
    <row r="12924">
      <c r="A12924" s="1" t="s">
        <v>12605</v>
      </c>
      <c r="B12924" s="2" t="str">
        <f>IFERROR(__xludf.DUMMYFUNCTION("GOOGLETRANSLATE(A12924,""en"",""hi"")"),"माता-पिता को चिल करने की जरूरत है: अपने बच्चे पर अपनी चिंता का अनुमान यह जवाब नहीं है, व्यक्ति ने कहा")</f>
        <v>माता-पिता को चिल करने की जरूरत है: अपने बच्चे पर अपनी चिंता का अनुमान यह जवाब नहीं है, व्यक्ति ने कहा</v>
      </c>
    </row>
    <row r="12925">
      <c r="A12925" s="1" t="s">
        <v>12606</v>
      </c>
      <c r="B12925" s="2" t="str">
        <f>IFERROR(__xludf.DUMMYFUNCTION("GOOGLETRANSLATE(A12925,""en"",""hi"")"),"1 9 60 के दशक के अंत में उद्योग के सामने फिल्म चरित्र और मनोरंजन पार्क मार्चिंग।")</f>
        <v>1 9 60 के दशक के अंत में उद्योग के सामने फिल्म चरित्र और मनोरंजन पार्क मार्चिंग।</v>
      </c>
    </row>
    <row r="12926">
      <c r="A12926" s="1" t="s">
        <v>12607</v>
      </c>
      <c r="B12926" s="2" t="str">
        <f>IFERROR(__xludf.DUMMYFUNCTION("GOOGLETRANSLATE(A12926,""en"",""hi"")"),"पैदल यात्री देर से गोथिक पुनरुद्धार संरचना पर चलते हैं")</f>
        <v>पैदल यात्री देर से गोथिक पुनरुद्धार संरचना पर चलते हैं</v>
      </c>
    </row>
    <row r="12927">
      <c r="A12927" s="1" t="s">
        <v>12608</v>
      </c>
      <c r="B12927" s="2" t="str">
        <f>IFERROR(__xludf.DUMMYFUNCTION("GOOGLETRANSLATE(A12927,""en"",""hi"")"),"व्यक्ति लिनन का एक सेट दे रहा है!")</f>
        <v>व्यक्ति लिनन का एक सेट दे रहा है!</v>
      </c>
    </row>
    <row r="12928">
      <c r="A12928" s="1" t="s">
        <v>12609</v>
      </c>
      <c r="B12928" s="2" t="str">
        <f>IFERROR(__xludf.DUMMYFUNCTION("GOOGLETRANSLATE(A12928,""en"",""hi"")"),"भित्तिचित्र और बिजली लाइनों के साथ एक दीवार के खिलाफ सैक्सोफोनिस्ट।")</f>
        <v>भित्तिचित्र और बिजली लाइनों के साथ एक दीवार के खिलाफ सैक्सोफोनिस्ट।</v>
      </c>
    </row>
    <row r="12929">
      <c r="A12929" s="1" t="s">
        <v>12610</v>
      </c>
      <c r="B12929" s="2" t="str">
        <f>IFERROR(__xludf.DUMMYFUNCTION("GOOGLETRANSLATE(A12929,""en"",""hi"")"),"पश्चिमी ईसाई अवकाश से पहले अंतिम सप्ताहांत पर मेले का पूरा मज़ा")</f>
        <v>पश्चिमी ईसाई अवकाश से पहले अंतिम सप्ताहांत पर मेले का पूरा मज़ा</v>
      </c>
    </row>
    <row r="12930">
      <c r="A12930" s="1" t="s">
        <v>12611</v>
      </c>
      <c r="B12930" s="2" t="str">
        <f>IFERROR(__xludf.DUMMYFUNCTION("GOOGLETRANSLATE(A12930,""en"",""hi"")"),"बॉबकैट एक बर्फ से ढके पहाड़ के साथ एक लाल चट्टान पर चढ़ना")</f>
        <v>बॉबकैट एक बर्फ से ढके पहाड़ के साथ एक लाल चट्टान पर चढ़ना</v>
      </c>
    </row>
    <row r="12931">
      <c r="A12931" s="1" t="s">
        <v>12612</v>
      </c>
      <c r="B12931" s="2" t="str">
        <f>IFERROR(__xludf.DUMMYFUNCTION("GOOGLETRANSLATE(A12931,""en"",""hi"")"),"# स्पोर्ट्स टीम के खिलाफ प्रेसीजन गेम के दौरान घुटने की चोट पीड़ित होने के बाद।")</f>
        <v># स्पोर्ट्स टीम के खिलाफ प्रेसीजन गेम के दौरान घुटने की चोट पीड़ित होने के बाद।</v>
      </c>
    </row>
    <row r="12932">
      <c r="A12932" s="1" t="s">
        <v>12613</v>
      </c>
      <c r="B12932" s="2" t="str">
        <f>IFERROR(__xludf.DUMMYFUNCTION("GOOGLETRANSLATE(A12932,""en"",""hi"")"),"एक बाजार स्टाल पर डिस्प्ले पर सिरका वाली बोतलें")</f>
        <v>एक बाजार स्टाल पर डिस्प्ले पर सिरका वाली बोतलें</v>
      </c>
    </row>
    <row r="12933">
      <c r="A12933" s="1" t="s">
        <v>12614</v>
      </c>
      <c r="B12933" s="2" t="str">
        <f>IFERROR(__xludf.DUMMYFUNCTION("GOOGLETRANSLATE(A12933,""en"",""hi"")"),"दुनिया में सबसे ऊंची इमारत")</f>
        <v>दुनिया में सबसे ऊंची इमारत</v>
      </c>
    </row>
    <row r="12934">
      <c r="A12934" s="1" t="s">
        <v>12615</v>
      </c>
      <c r="B12934" s="2" t="str">
        <f>IFERROR(__xludf.DUMMYFUNCTION("GOOGLETRANSLATE(A12934,""en"",""hi"")"),"हाथ एक तरह के ड्राइंग में से एक खींचा।")</f>
        <v>हाथ एक तरह के ड्राइंग में से एक खींचा।</v>
      </c>
    </row>
    <row r="12935">
      <c r="A12935" s="1" t="s">
        <v>12616</v>
      </c>
      <c r="B12935" s="2" t="str">
        <f>IFERROR(__xludf.DUMMYFUNCTION("GOOGLETRANSLATE(A12935,""en"",""hi"")"),"वाटर टॉवर अब एक सूचीबद्ध इमारत है, यह बनाया गया था")</f>
        <v>वाटर टॉवर अब एक सूचीबद्ध इमारत है, यह बनाया गया था</v>
      </c>
    </row>
    <row r="12936">
      <c r="A12936" s="1" t="s">
        <v>12617</v>
      </c>
      <c r="B12936" s="2" t="str">
        <f>IFERROR(__xludf.DUMMYFUNCTION("GOOGLETRANSLATE(A12936,""en"",""hi"")"),"व्यक्ति कहता है: फिर, कपड़ों के व्यवसाय का कहना है कि 40 एक 7 है, यही कारण है कि वे बहुत छोटे हैं।")</f>
        <v>व्यक्ति कहता है: फिर, कपड़ों के व्यवसाय का कहना है कि 40 एक 7 है, यही कारण है कि वे बहुत छोटे हैं।</v>
      </c>
    </row>
    <row r="12937">
      <c r="A12937" s="1" t="s">
        <v>12618</v>
      </c>
      <c r="B12937" s="2" t="str">
        <f>IFERROR(__xludf.DUMMYFUNCTION("GOOGLETRANSLATE(A12937,""en"",""hi"")"),"गर्म भूरे रंग के साथ स्तरित टील के रंग।")</f>
        <v>गर्म भूरे रंग के साथ स्तरित टील के रंग।</v>
      </c>
    </row>
    <row r="12938">
      <c r="A12938" s="1" t="s">
        <v>12619</v>
      </c>
      <c r="B12938" s="2" t="str">
        <f>IFERROR(__xludf.DUMMYFUNCTION("GOOGLETRANSLATE(A12938,""en"",""hi"")"),"हार्बर में एक आधुनिक युद्धपोत का 4K दृश्य")</f>
        <v>हार्बर में एक आधुनिक युद्धपोत का 4K दृश्य</v>
      </c>
    </row>
    <row r="12939">
      <c r="A12939" s="1" t="s">
        <v>12620</v>
      </c>
      <c r="B12939" s="2" t="str">
        <f>IFERROR(__xludf.DUMMYFUNCTION("GOOGLETRANSLATE(A12939,""en"",""hi"")"),"व्यक्ति सिर्फ रिज के शीर्ष तक पहुँचने के बारे में")</f>
        <v>व्यक्ति सिर्फ रिज के शीर्ष तक पहुँचने के बारे में</v>
      </c>
    </row>
    <row r="12940">
      <c r="A12940" s="1" t="s">
        <v>2023</v>
      </c>
      <c r="B12940" s="2" t="str">
        <f>IFERROR(__xludf.DUMMYFUNCTION("GOOGLETRANSLATE(A12940,""en"",""hi"")"),"एक मॉडल घटना के दौरान फैशन शो में रनवे चलता है।")</f>
        <v>एक मॉडल घटना के दौरान फैशन शो में रनवे चलता है।</v>
      </c>
    </row>
    <row r="12941">
      <c r="A12941" s="1" t="s">
        <v>12621</v>
      </c>
      <c r="B12941" s="2" t="str">
        <f>IFERROR(__xludf.DUMMYFUNCTION("GOOGLETRANSLATE(A12941,""en"",""hi"")"),"फिल्म स्कोर कलाकार शुरुआती गाला, तीन के दिन मंच पर प्रदर्शन करता है।")</f>
        <v>फिल्म स्कोर कलाकार शुरुआती गाला, तीन के दिन मंच पर प्रदर्शन करता है।</v>
      </c>
    </row>
    <row r="12942">
      <c r="A12942" s="1" t="s">
        <v>12622</v>
      </c>
      <c r="B12942" s="2" t="str">
        <f>IFERROR(__xludf.DUMMYFUNCTION("GOOGLETRANSLATE(A12942,""en"",""hi"")"),"प्यार का मौसम ।")</f>
        <v>प्यार का मौसम ।</v>
      </c>
    </row>
    <row r="12943">
      <c r="A12943" s="1" t="s">
        <v>1731</v>
      </c>
      <c r="B12943" s="2" t="str">
        <f>IFERROR(__xludf.DUMMYFUNCTION("GOOGLETRANSLATE(A12943,""en"",""hi"")"),"डिजिटल कला # के लिए चुनी गई है")</f>
        <v>डिजिटल कला # के लिए चुनी गई है</v>
      </c>
    </row>
    <row r="12944">
      <c r="A12944" s="1" t="s">
        <v>12623</v>
      </c>
      <c r="B12944" s="2" t="str">
        <f>IFERROR(__xludf.DUMMYFUNCTION("GOOGLETRANSLATE(A12944,""en"",""hi"")"),"काले रंग की पृष्ठभूमि पर शीर्ष पर धूम्रपान की घूंघट")</f>
        <v>काले रंग की पृष्ठभूमि पर शीर्ष पर धूम्रपान की घूंघट</v>
      </c>
    </row>
    <row r="12945">
      <c r="A12945" s="1" t="s">
        <v>12624</v>
      </c>
      <c r="B12945" s="2" t="str">
        <f>IFERROR(__xludf.DUMMYFUNCTION("GOOGLETRANSLATE(A12945,""en"",""hi"")"),"जंगल में जैविक प्रजाति")</f>
        <v>जंगल में जैविक प्रजाति</v>
      </c>
    </row>
    <row r="12946">
      <c r="A12946" s="1" t="s">
        <v>12625</v>
      </c>
      <c r="B12946" s="2" t="str">
        <f>IFERROR(__xludf.DUMMYFUNCTION("GOOGLETRANSLATE(A12946,""en"",""hi"")"),"# बास्केटबॉल टीम के खिलाफ गेंद को संभालता है।")</f>
        <v># बास्केटबॉल टीम के खिलाफ गेंद को संभालता है।</v>
      </c>
    </row>
    <row r="12947">
      <c r="A12947" s="1" t="s">
        <v>12626</v>
      </c>
      <c r="B12947" s="2" t="str">
        <f>IFERROR(__xludf.DUMMYFUNCTION("GOOGLETRANSLATE(A12947,""en"",""hi"")"),"मनोरंजनकर्ता ने अपने आकार को एक झरना स्कारलेट ड्रेस और मैचिंग टॉप में दिखाया क्योंकि वह पत्रिका में बनती है")</f>
        <v>मनोरंजनकर्ता ने अपने आकार को एक झरना स्कारलेट ड्रेस और मैचिंग टॉप में दिखाया क्योंकि वह पत्रिका में बनती है</v>
      </c>
    </row>
    <row r="12948">
      <c r="A12948" s="1" t="s">
        <v>12627</v>
      </c>
      <c r="B12948" s="2" t="str">
        <f>IFERROR(__xludf.DUMMYFUNCTION("GOOGLETRANSLATE(A12948,""en"",""hi"")"),"मैं इस तरह एक मंजिल से प्यार करता हूँ।")</f>
        <v>मैं इस तरह एक मंजिल से प्यार करता हूँ।</v>
      </c>
    </row>
    <row r="12949">
      <c r="A12949" s="1" t="s">
        <v>12628</v>
      </c>
      <c r="B12949" s="2" t="str">
        <f>IFERROR(__xludf.DUMMYFUNCTION("GOOGLETRANSLATE(A12949,""en"",""hi"")"),"फिल्म चरित्र पहले दौर में टूर्नामेंट में शैक्षणिक संस्थान परिसर के खिलाफ एक लक्ष्य मनाता है।")</f>
        <v>फिल्म चरित्र पहले दौर में टूर्नामेंट में शैक्षणिक संस्थान परिसर के खिलाफ एक लक्ष्य मनाता है।</v>
      </c>
    </row>
    <row r="12950">
      <c r="A12950" s="1" t="s">
        <v>12629</v>
      </c>
      <c r="B12950" s="2" t="str">
        <f>IFERROR(__xludf.DUMMYFUNCTION("GOOGLETRANSLATE(A12950,""en"",""hi"")"),"एक पहाड़ी पर संगठन संस्थापक")</f>
        <v>एक पहाड़ी पर संगठन संस्थापक</v>
      </c>
    </row>
    <row r="12951">
      <c r="A12951" s="1" t="s">
        <v>12630</v>
      </c>
      <c r="B12951" s="2" t="str">
        <f>IFERROR(__xludf.DUMMYFUNCTION("GOOGLETRANSLATE(A12951,""en"",""hi"")"),"एक हरे घास के मैदान में फूल।")</f>
        <v>एक हरे घास के मैदान में फूल।</v>
      </c>
    </row>
    <row r="12952">
      <c r="A12952" s="1" t="s">
        <v>12631</v>
      </c>
      <c r="B12952" s="2" t="str">
        <f>IFERROR(__xludf.DUMMYFUNCTION("GOOGLETRANSLATE(A12952,""en"",""hi"")"),"पृष्ठभूमि में पहाड़ों के साथ खेतों में सूर्यास्त")</f>
        <v>पृष्ठभूमि में पहाड़ों के साथ खेतों में सूर्यास्त</v>
      </c>
    </row>
    <row r="12953">
      <c r="A12953" s="1" t="s">
        <v>12632</v>
      </c>
      <c r="B12953" s="2" t="str">
        <f>IFERROR(__xludf.DUMMYFUNCTION("GOOGLETRANSLATE(A12953,""en"",""hi"")"),"दोस्तों फिर से: लोगों ने घटना के बाद होटल के बाहर एक चुंबन साझा किया")</f>
        <v>दोस्तों फिर से: लोगों ने घटना के बाद होटल के बाहर एक चुंबन साझा किया</v>
      </c>
    </row>
    <row r="12954">
      <c r="A12954" s="1" t="s">
        <v>12633</v>
      </c>
      <c r="B12954" s="2" t="str">
        <f>IFERROR(__xludf.DUMMYFUNCTION("GOOGLETRANSLATE(A12954,""en"",""hi"")"),"3 डी नेट और पैटर्न पॉप अप करें - जटिल 3 डी आकार के जाल के बारे में पढ़ाने के लिए इस व्यापक पुस्तिका को आजमाएं।")</f>
        <v>3 डी नेट और पैटर्न पॉप अप करें - जटिल 3 डी आकार के जाल के बारे में पढ़ाने के लिए इस व्यापक पुस्तिका को आजमाएं।</v>
      </c>
    </row>
    <row r="12955">
      <c r="A12955" s="1" t="s">
        <v>4850</v>
      </c>
      <c r="B12955" s="2" t="str">
        <f>IFERROR(__xludf.DUMMYFUNCTION("GOOGLETRANSLATE(A12955,""en"",""hi"")"),"पॉप कलाकार मंच पर प्रदर्शन करता है")</f>
        <v>पॉप कलाकार मंच पर प्रदर्शन करता है</v>
      </c>
    </row>
    <row r="12956">
      <c r="A12956" s="1" t="s">
        <v>12634</v>
      </c>
      <c r="B12956" s="2" t="str">
        <f>IFERROR(__xludf.DUMMYFUNCTION("GOOGLETRANSLATE(A12956,""en"",""hi"")"),"व्यक्ति हिमस्खलन के लिए बर्फ पर दौड़ता है।")</f>
        <v>व्यक्ति हिमस्खलन के लिए बर्फ पर दौड़ता है।</v>
      </c>
    </row>
    <row r="12957">
      <c r="A12957" s="1" t="s">
        <v>12635</v>
      </c>
      <c r="B12957" s="2" t="str">
        <f>IFERROR(__xludf.DUMMYFUNCTION("GOOGLETRANSLATE(A12957,""en"",""hi"")"),"अभिनेता लॉन्च पार्टी में भाग लेता है।")</f>
        <v>अभिनेता लॉन्च पार्टी में भाग लेता है।</v>
      </c>
    </row>
    <row r="12958">
      <c r="A12958" s="1" t="s">
        <v>12636</v>
      </c>
      <c r="B12958" s="2" t="str">
        <f>IFERROR(__xludf.DUMMYFUNCTION("GOOGLETRANSLATE(A12958,""en"",""hi"")"),"पाठ का स्वागत के साथ टिकट या लेबल।")</f>
        <v>पाठ का स्वागत के साथ टिकट या लेबल।</v>
      </c>
    </row>
    <row r="12959">
      <c r="A12959" s="1" t="s">
        <v>12637</v>
      </c>
      <c r="B12959" s="2" t="str">
        <f>IFERROR(__xludf.DUMMYFUNCTION("GOOGLETRANSLATE(A12959,""en"",""hi"")"),"एक अंधेरे पृष्ठभूमि पर शादी के छल्ले")</f>
        <v>एक अंधेरे पृष्ठभूमि पर शादी के छल्ले</v>
      </c>
    </row>
    <row r="12960">
      <c r="A12960" s="1" t="s">
        <v>12638</v>
      </c>
      <c r="B12960" s="2" t="str">
        <f>IFERROR(__xludf.DUMMYFUNCTION("GOOGLETRANSLATE(A12960,""en"",""hi"")"),"एक स्विमिंग पूल में ब्लॉक शुरू करने वाले युवा मांसपेशी तैराक - स्टॉक फोटो #")</f>
        <v>एक स्विमिंग पूल में ब्लॉक शुरू करने वाले युवा मांसपेशी तैराक - स्टॉक फोटो #</v>
      </c>
    </row>
    <row r="12961">
      <c r="A12961" s="1" t="s">
        <v>12639</v>
      </c>
      <c r="B12961" s="2" t="str">
        <f>IFERROR(__xludf.DUMMYFUNCTION("GOOGLETRANSLATE(A12961,""en"",""hi"")"),"भोजन की एक समीक्षा प्लस एक नुस्खा।")</f>
        <v>भोजन की एक समीक्षा प्लस एक नुस्खा।</v>
      </c>
    </row>
    <row r="12962">
      <c r="A12962" s="1" t="s">
        <v>12640</v>
      </c>
      <c r="B12962" s="2" t="str">
        <f>IFERROR(__xludf.DUMMYFUNCTION("GOOGLETRANSLATE(A12962,""en"",""hi"")"),"एमएपी और मेनू द्वारा समुद्र तट पर सुअर पर नाश्ता कक्ष")</f>
        <v>एमएपी और मेनू द्वारा समुद्र तट पर सुअर पर नाश्ता कक्ष</v>
      </c>
    </row>
    <row r="12963">
      <c r="A12963" s="1" t="s">
        <v>12641</v>
      </c>
      <c r="B12963" s="2" t="str">
        <f>IFERROR(__xludf.DUMMYFUNCTION("GOOGLETRANSLATE(A12963,""en"",""hi"")"),"फैशन डिजाइनर में शक्तिशाली रूप से आकर्षक हो।")</f>
        <v>फैशन डिजाइनर में शक्तिशाली रूप से आकर्षक हो।</v>
      </c>
    </row>
    <row r="12964">
      <c r="A12964" s="1" t="s">
        <v>12642</v>
      </c>
      <c r="B12964" s="2" t="str">
        <f>IFERROR(__xludf.DUMMYFUNCTION("GOOGLETRANSLATE(A12964,""en"",""hi"")"),"मैं अपने पुराने दीपक छाया के साथ कुछ करने के लिए देख रहा था ... यह सही होगा!")</f>
        <v>मैं अपने पुराने दीपक छाया के साथ कुछ करने के लिए देख रहा था ... यह सही होगा!</v>
      </c>
    </row>
    <row r="12965">
      <c r="A12965" s="1" t="s">
        <v>12643</v>
      </c>
      <c r="B12965" s="2" t="str">
        <f>IFERROR(__xludf.DUMMYFUNCTION("GOOGLETRANSLATE(A12965,""en"",""hi"")"),"व्यक्ति से दुनिया का नक्शा")</f>
        <v>व्यक्ति से दुनिया का नक्शा</v>
      </c>
    </row>
    <row r="12966">
      <c r="A12966" s="1" t="s">
        <v>12644</v>
      </c>
      <c r="B12966" s="2" t="str">
        <f>IFERROR(__xludf.DUMMYFUNCTION("GOOGLETRANSLATE(A12966,""en"",""hi"")"),"झींगा समुद्र से ताजा फेंक दिया")</f>
        <v>झींगा समुद्र से ताजा फेंक दिया</v>
      </c>
    </row>
    <row r="12967">
      <c r="A12967" s="1" t="s">
        <v>12645</v>
      </c>
      <c r="B12967" s="2" t="str">
        <f>IFERROR(__xludf.DUMMYFUNCTION("GOOGLETRANSLATE(A12967,""en"",""hi"")"),"सूरज की किरणें तूफान बादलों के माध्यम से टूट जाती हैं।")</f>
        <v>सूरज की किरणें तूफान बादलों के माध्यम से टूट जाती हैं।</v>
      </c>
    </row>
    <row r="12968">
      <c r="A12968" s="1" t="s">
        <v>12646</v>
      </c>
      <c r="B12968" s="2" t="str">
        <f>IFERROR(__xludf.DUMMYFUNCTION("GOOGLETRANSLATE(A12968,""en"",""hi"")"),"हमारी आंगन तालिका के शीर्ष पर बर्फ का एक करीबी।")</f>
        <v>हमारी आंगन तालिका के शीर्ष पर बर्फ का एक करीबी।</v>
      </c>
    </row>
    <row r="12969">
      <c r="A12969" s="1" t="s">
        <v>12647</v>
      </c>
      <c r="B12969" s="2" t="str">
        <f>IFERROR(__xludf.DUMMYFUNCTION("GOOGLETRANSLATE(A12969,""en"",""hi"")"),"जैविक प्रजाति चित्र में दिखती है")</f>
        <v>जैविक प्रजाति चित्र में दिखती है</v>
      </c>
    </row>
    <row r="12970">
      <c r="A12970" s="1" t="s">
        <v>12648</v>
      </c>
      <c r="B12970" s="2" t="str">
        <f>IFERROR(__xludf.DUMMYFUNCTION("GOOGLETRANSLATE(A12970,""en"",""hi"")"),"ग्रामीण इलाकों में सूरजमुखी की खेती")</f>
        <v>ग्रामीण इलाकों में सूरजमुखी की खेती</v>
      </c>
    </row>
    <row r="12971">
      <c r="A12971" s="1" t="s">
        <v>12649</v>
      </c>
      <c r="B12971" s="2" t="str">
        <f>IFERROR(__xludf.DUMMYFUNCTION("GOOGLETRANSLATE(A12971,""en"",""hi"")"),"जमीन और गीली घास में सभी पौधों को पाने के लिए हमें एक पूरा दिन लगा")</f>
        <v>जमीन और गीली घास में सभी पौधों को पाने के लिए हमें एक पूरा दिन लगा</v>
      </c>
    </row>
    <row r="12972">
      <c r="A12972" s="1" t="s">
        <v>12650</v>
      </c>
      <c r="B12972" s="2" t="str">
        <f>IFERROR(__xludf.DUMMYFUNCTION("GOOGLETRANSLATE(A12972,""en"",""hi"")"),"पुरस्कार में कॉमेडियन और इंडी रॉक कलाकार।")</f>
        <v>पुरस्कार में कॉमेडियन और इंडी रॉक कलाकार।</v>
      </c>
    </row>
    <row r="12973">
      <c r="A12973" s="1" t="s">
        <v>12651</v>
      </c>
      <c r="B12973" s="2" t="str">
        <f>IFERROR(__xludf.DUMMYFUNCTION("GOOGLETRANSLATE(A12973,""en"",""hi"")"),"पॉप कलाकार पहले संगीत कार्यक्रम के लिए मंच पर नर्तकियों के साथ प्रदर्शन कर रहा है")</f>
        <v>पॉप कलाकार पहले संगीत कार्यक्रम के लिए मंच पर नर्तकियों के साथ प्रदर्शन कर रहा है</v>
      </c>
    </row>
    <row r="12974">
      <c r="A12974" s="1" t="s">
        <v>12652</v>
      </c>
      <c r="B12974" s="2" t="str">
        <f>IFERROR(__xludf.DUMMYFUNCTION("GOOGLETRANSLATE(A12974,""en"",""hi"")"),"इसे अपने दिल पर लिखें कि हर दिन साल में सबसे अच्छा दिन है।")</f>
        <v>इसे अपने दिल पर लिखें कि हर दिन साल में सबसे अच्छा दिन है।</v>
      </c>
    </row>
    <row r="12975">
      <c r="A12975" s="1" t="s">
        <v>12653</v>
      </c>
      <c r="B12975" s="2" t="str">
        <f>IFERROR(__xludf.DUMMYFUNCTION("GOOGLETRANSLATE(A12975,""en"",""hi"")"),"कंगन - मैं काम करने के लिए इस तरह की चीजें पहन सकता था!")</f>
        <v>कंगन - मैं काम करने के लिए इस तरह की चीजें पहन सकता था!</v>
      </c>
    </row>
    <row r="12976">
      <c r="A12976" s="1" t="s">
        <v>12654</v>
      </c>
      <c r="B12976" s="2" t="str">
        <f>IFERROR(__xludf.DUMMYFUNCTION("GOOGLETRANSLATE(A12976,""en"",""hi"")"),"सड़क यात्रा - धुंधला पृष्ठभूमि अवधारणा पर एक बटन दबाकर हाथ।")</f>
        <v>सड़क यात्रा - धुंधला पृष्ठभूमि अवधारणा पर एक बटन दबाकर हाथ।</v>
      </c>
    </row>
    <row r="12977">
      <c r="A12977" s="1" t="s">
        <v>12655</v>
      </c>
      <c r="B12977" s="2" t="str">
        <f>IFERROR(__xludf.DUMMYFUNCTION("GOOGLETRANSLATE(A12977,""en"",""hi"")"),"दिन में क्रिसमस का पेड़")</f>
        <v>दिन में क्रिसमस का पेड़</v>
      </c>
    </row>
    <row r="12978">
      <c r="A12978" s="1" t="s">
        <v>12656</v>
      </c>
      <c r="B12978" s="2" t="str">
        <f>IFERROR(__xludf.DUMMYFUNCTION("GOOGLETRANSLATE(A12978,""en"",""hi"")"),"एक चट्टान के शीर्ष पर समुंदर का किनारा रिसॉर्ट")</f>
        <v>एक चट्टान के शीर्ष पर समुंदर का किनारा रिसॉर्ट</v>
      </c>
    </row>
    <row r="12979">
      <c r="A12979" s="1" t="s">
        <v>12657</v>
      </c>
      <c r="B12979" s="2" t="str">
        <f>IFERROR(__xludf.DUMMYFUNCTION("GOOGLETRANSLATE(A12979,""en"",""hi"")"),"समुद्र तट पर पिताजी और बेटे")</f>
        <v>समुद्र तट पर पिताजी और बेटे</v>
      </c>
    </row>
    <row r="12980">
      <c r="A12980" s="1" t="s">
        <v>12658</v>
      </c>
      <c r="B12980" s="2" t="str">
        <f>IFERROR(__xludf.DUMMYFUNCTION("GOOGLETRANSLATE(A12980,""en"",""hi"")"),"संकेत का सामान्य दृश्य")</f>
        <v>संकेत का सामान्य दृश्य</v>
      </c>
    </row>
    <row r="12981">
      <c r="A12981" s="1" t="s">
        <v>12659</v>
      </c>
      <c r="B12981" s="2" t="str">
        <f>IFERROR(__xludf.DUMMYFUNCTION("GOOGLETRANSLATE(A12981,""en"",""hi"")"),"हालांकि बड़े, लाल फूल का प्रशंसक नहीं")</f>
        <v>हालांकि बड़े, लाल फूल का प्रशंसक नहीं</v>
      </c>
    </row>
    <row r="12982">
      <c r="A12982" s="1" t="s">
        <v>12660</v>
      </c>
      <c r="B12982" s="2" t="str">
        <f>IFERROR(__xludf.DUMMYFUNCTION("GOOGLETRANSLATE(A12982,""en"",""hi"")"),"धर्म का निर्माण किया गया था और 1 99 0 के दशक तक नियमित सेवाएं आयोजित की गई थीं।")</f>
        <v>धर्म का निर्माण किया गया था और 1 99 0 के दशक तक नियमित सेवाएं आयोजित की गई थीं।</v>
      </c>
    </row>
    <row r="12983">
      <c r="A12983" s="1" t="s">
        <v>12661</v>
      </c>
      <c r="B12983" s="2" t="str">
        <f>IFERROR(__xludf.DUMMYFUNCTION("GOOGLETRANSLATE(A12983,""en"",""hi"")"),"एक विशाल जुड़वां बेडरूम की एक छवि")</f>
        <v>एक विशाल जुड़वां बेडरूम की एक छवि</v>
      </c>
    </row>
    <row r="12984">
      <c r="A12984" s="1" t="s">
        <v>12662</v>
      </c>
      <c r="B12984" s="2" t="str">
        <f>IFERROR(__xludf.DUMMYFUNCTION("GOOGLETRANSLATE(A12984,""en"",""hi"")"),"यह बोल्ड गलीचा अन्यथा कम-कुंजी इंटीरियर में एक बयान देता है।")</f>
        <v>यह बोल्ड गलीचा अन्यथा कम-कुंजी इंटीरियर में एक बयान देता है।</v>
      </c>
    </row>
    <row r="12985">
      <c r="A12985" s="1" t="s">
        <v>12663</v>
      </c>
      <c r="B12985" s="2" t="str">
        <f>IFERROR(__xludf.DUMMYFUNCTION("GOOGLETRANSLATE(A12985,""en"",""hi"")"),"द्विपुल्युलर का उपयोग कर देश में लड़की")</f>
        <v>द्विपुल्युलर का उपयोग कर देश में लड़की</v>
      </c>
    </row>
    <row r="12986">
      <c r="A12986" s="1" t="s">
        <v>12664</v>
      </c>
      <c r="B12986" s="2" t="str">
        <f>IFERROR(__xludf.DUMMYFUNCTION("GOOGLETRANSLATE(A12986,""en"",""hi"")"),"सुंदर शहर के आसपास के दृश्य")</f>
        <v>सुंदर शहर के आसपास के दृश्य</v>
      </c>
    </row>
    <row r="12987">
      <c r="A12987" s="1" t="s">
        <v>12665</v>
      </c>
      <c r="B12987" s="2" t="str">
        <f>IFERROR(__xludf.DUMMYFUNCTION("GOOGLETRANSLATE(A12987,""en"",""hi"")"),"एक लड़के का चित्रण नदी के पास एक प्रदर्शनी कर रहा है")</f>
        <v>एक लड़के का चित्रण नदी के पास एक प्रदर्शनी कर रहा है</v>
      </c>
    </row>
    <row r="12988">
      <c r="A12988" s="1" t="s">
        <v>12666</v>
      </c>
      <c r="B12988" s="2" t="str">
        <f>IFERROR(__xludf.DUMMYFUNCTION("GOOGLETRANSLATE(A12988,""en"",""hi"")"),"मैच के दौरान फुटबॉलर फुटबॉल खिलाड़ी से दूर हो जाता है।")</f>
        <v>मैच के दौरान फुटबॉलर फुटबॉल खिलाड़ी से दूर हो जाता है।</v>
      </c>
    </row>
    <row r="12989">
      <c r="A12989" s="1" t="s">
        <v>12667</v>
      </c>
      <c r="B12989" s="2" t="str">
        <f>IFERROR(__xludf.DUMMYFUNCTION("GOOGLETRANSLATE(A12989,""en"",""hi"")"),"एक yawning लाल बे घोड़े का साइड व्यू; सफेद पर अलग")</f>
        <v>एक yawning लाल बे घोड़े का साइड व्यू; सफेद पर अलग</v>
      </c>
    </row>
    <row r="12990">
      <c r="A12990" s="1" t="s">
        <v>12668</v>
      </c>
      <c r="B12990" s="2" t="str">
        <f>IFERROR(__xludf.DUMMYFUNCTION("GOOGLETRANSLATE(A12990,""en"",""hi"")"),"क्या मैंने उल्लेख किया कि मुझे जानवर से प्यार है? ये व्यक्ति से टेम्पलेट्स का उपयोग करके उलझ गए हैं।")</f>
        <v>क्या मैंने उल्लेख किया कि मुझे जानवर से प्यार है? ये व्यक्ति से टेम्पलेट्स का उपयोग करके उलझ गए हैं।</v>
      </c>
    </row>
    <row r="12991">
      <c r="A12991" s="1" t="s">
        <v>12669</v>
      </c>
      <c r="B12991" s="2" t="str">
        <f>IFERROR(__xludf.DUMMYFUNCTION("GOOGLETRANSLATE(A12991,""en"",""hi"")"),"लाल कपड़े जो व्यक्ति के बाद भी आपके कोठरी पर शासन करेंगे")</f>
        <v>लाल कपड़े जो व्यक्ति के बाद भी आपके कोठरी पर शासन करेंगे</v>
      </c>
    </row>
    <row r="12992">
      <c r="A12992" s="1" t="s">
        <v>12670</v>
      </c>
      <c r="B12992" s="2" t="str">
        <f>IFERROR(__xludf.DUMMYFUNCTION("GOOGLETRANSLATE(A12992,""en"",""hi"")"),"कुछ स्थानों का एक स्केच मैं गया था।")</f>
        <v>कुछ स्थानों का एक स्केच मैं गया था।</v>
      </c>
    </row>
    <row r="12993">
      <c r="A12993" s="1" t="s">
        <v>12671</v>
      </c>
      <c r="B12993" s="2" t="str">
        <f>IFERROR(__xludf.DUMMYFUNCTION("GOOGLETRANSLATE(A12993,""en"",""hi"")"),"एक पृष्ठभूमि स्टॉक फोटो के रूप में उपयोगी सफेद दानेदार कागज बनावट")</f>
        <v>एक पृष्ठभूमि स्टॉक फोटो के रूप में उपयोगी सफेद दानेदार कागज बनावट</v>
      </c>
    </row>
    <row r="12994">
      <c r="A12994" s="1" t="s">
        <v>12672</v>
      </c>
      <c r="B12994" s="2" t="str">
        <f>IFERROR(__xludf.DUMMYFUNCTION("GOOGLETRANSLATE(A12994,""en"",""hi"")"),"एक डेनिम शॉर्ट्स में अभिनेता")</f>
        <v>एक डेनिम शॉर्ट्स में अभिनेता</v>
      </c>
    </row>
    <row r="12995">
      <c r="A12995" s="1" t="s">
        <v>12673</v>
      </c>
      <c r="B12995" s="2" t="str">
        <f>IFERROR(__xludf.DUMMYFUNCTION("GOOGLETRANSLATE(A12995,""en"",""hi"")"),"फ्लैट लोहे आपके रोजमर्रा में थोड़ा चमक जोड़ता है, इसे केवल $ 75 के लिए प्राप्त करें!")</f>
        <v>फ्लैट लोहे आपके रोजमर्रा में थोड़ा चमक जोड़ता है, इसे केवल $ 75 के लिए प्राप्त करें!</v>
      </c>
    </row>
    <row r="12996">
      <c r="A12996" s="1" t="s">
        <v>12674</v>
      </c>
      <c r="B12996" s="2" t="str">
        <f>IFERROR(__xludf.DUMMYFUNCTION("GOOGLETRANSLATE(A12996,""en"",""hi"")"),"एक पिता का चित्रण अपने बेटे को कुछ दिलचस्प इंगित करता है")</f>
        <v>एक पिता का चित्रण अपने बेटे को कुछ दिलचस्प इंगित करता है</v>
      </c>
    </row>
    <row r="12997">
      <c r="A12997" s="1" t="s">
        <v>12675</v>
      </c>
      <c r="B12997" s="2" t="str">
        <f>IFERROR(__xludf.DUMMYFUNCTION("GOOGLETRANSLATE(A12997,""en"",""hi"")"),"सूर्यास्त में खिड़की से बाहर एक अकेली महिला का पिछला दृश्य")</f>
        <v>सूर्यास्त में खिड़की से बाहर एक अकेली महिला का पिछला दृश्य</v>
      </c>
    </row>
    <row r="12998">
      <c r="A12998" s="1" t="s">
        <v>12676</v>
      </c>
      <c r="B12998" s="2" t="str">
        <f>IFERROR(__xludf.DUMMYFUNCTION("GOOGLETRANSLATE(A12998,""en"",""hi"")"),"महिला अपनी कमर और काले शॉर्ट्स के चारों ओर एक शर्ट पहन रही है")</f>
        <v>महिला अपनी कमर और काले शॉर्ट्स के चारों ओर एक शर्ट पहन रही है</v>
      </c>
    </row>
    <row r="12999">
      <c r="A12999" s="1" t="s">
        <v>12677</v>
      </c>
      <c r="B12999" s="2" t="str">
        <f>IFERROR(__xludf.DUMMYFUNCTION("GOOGLETRANSLATE(A12999,""en"",""hi"")"),"गर्मियों में जंगल में व्यापक लेन सड़क पर आंदोलन")</f>
        <v>गर्मियों में जंगल में व्यापक लेन सड़क पर आंदोलन</v>
      </c>
    </row>
    <row r="13000">
      <c r="A13000" s="1" t="s">
        <v>12678</v>
      </c>
      <c r="B13000" s="2" t="str">
        <f>IFERROR(__xludf.DUMMYFUNCTION("GOOGLETRANSLATE(A13000,""en"",""hi"")"),"यह टायर व्हाइट वेडिंग केक गुलाबी तितलियों से सजाया गया है")</f>
        <v>यह टायर व्हाइट वेडिंग केक गुलाबी तितलियों से सजाया गया है</v>
      </c>
    </row>
    <row r="13001">
      <c r="A13001" s="1" t="s">
        <v>12679</v>
      </c>
      <c r="B13001" s="2" t="str">
        <f>IFERROR(__xludf.DUMMYFUNCTION("GOOGLETRANSLATE(A13001,""en"",""hi"")"),"ट्राउट के लिए सर्दियों में एक फ्लाई मछुआरे मछलियों की नदी")</f>
        <v>ट्राउट के लिए सर्दियों में एक फ्लाई मछुआरे मछलियों की नदी</v>
      </c>
    </row>
    <row r="13002">
      <c r="A13002" s="1" t="s">
        <v>12680</v>
      </c>
      <c r="B13002" s="2" t="str">
        <f>IFERROR(__xludf.DUMMYFUNCTION("GOOGLETRANSLATE(A13002,""en"",""hi"")"),"छत का समर्थन करने वाले स्टील फ्रेम का विवरण")</f>
        <v>छत का समर्थन करने वाले स्टील फ्रेम का विवरण</v>
      </c>
    </row>
    <row r="13003">
      <c r="A13003" s="1" t="s">
        <v>12681</v>
      </c>
      <c r="B13003" s="2" t="str">
        <f>IFERROR(__xludf.DUMMYFUNCTION("GOOGLETRANSLATE(A13003,""en"",""hi"")"),"एक तालिका थीम के साथ रखी गई")</f>
        <v>एक तालिका थीम के साथ रखी गई</v>
      </c>
    </row>
    <row r="13004">
      <c r="A13004" s="1" t="s">
        <v>12682</v>
      </c>
      <c r="B13004" s="2" t="str">
        <f>IFERROR(__xludf.DUMMYFUNCTION("GOOGLETRANSLATE(A13004,""en"",""hi"")"),"एक फ्लैट शैली में पात्रों का वेक्टर सेट।")</f>
        <v>एक फ्लैट शैली में पात्रों का वेक्टर सेट।</v>
      </c>
    </row>
    <row r="13005">
      <c r="A13005" s="1" t="s">
        <v>12683</v>
      </c>
      <c r="B13005" s="2" t="str">
        <f>IFERROR(__xludf.DUMMYFUNCTION("GOOGLETRANSLATE(A13005,""en"",""hi"")"),"पार्टी को केक के एक टुकड़े की योजना बनाओ")</f>
        <v>पार्टी को केक के एक टुकड़े की योजना बनाओ</v>
      </c>
    </row>
    <row r="13006">
      <c r="A13006" s="1" t="s">
        <v>12684</v>
      </c>
      <c r="B13006" s="2" t="str">
        <f>IFERROR(__xludf.DUMMYFUNCTION("GOOGLETRANSLATE(A13006,""en"",""hi"")"),"सुंदर युवा महिला पोर्ट्रेट पार्क में साइकिल के साथ एक किताब पढ़ना।")</f>
        <v>सुंदर युवा महिला पोर्ट्रेट पार्क में साइकिल के साथ एक किताब पढ़ना।</v>
      </c>
    </row>
    <row r="13007">
      <c r="A13007" s="1" t="s">
        <v>12685</v>
      </c>
      <c r="B13007" s="2" t="str">
        <f>IFERROR(__xludf.DUMMYFUNCTION("GOOGLETRANSLATE(A13007,""en"",""hi"")"),"एक तेंदुआ इस क्षेत्र में सुबह जल्दी हो जाता है")</f>
        <v>एक तेंदुआ इस क्षेत्र में सुबह जल्दी हो जाता है</v>
      </c>
    </row>
    <row r="13008">
      <c r="A13008" s="1" t="s">
        <v>12686</v>
      </c>
      <c r="B13008" s="2" t="str">
        <f>IFERROR(__xludf.DUMMYFUNCTION("GOOGLETRANSLATE(A13008,""en"",""hi"")"),"ग्रीष्मकालीन क्षेत्र में चल रहा है खुश लड़का, देहात में एक हरे घास के मैदान पर मुबारक किशोर कूद रहा है")</f>
        <v>ग्रीष्मकालीन क्षेत्र में चल रहा है खुश लड़का, देहात में एक हरे घास के मैदान पर मुबारक किशोर कूद रहा है</v>
      </c>
    </row>
    <row r="13009">
      <c r="A13009" s="1" t="s">
        <v>12687</v>
      </c>
      <c r="B13009" s="2" t="str">
        <f>IFERROR(__xludf.DUMMYFUNCTION("GOOGLETRANSLATE(A13009,""en"",""hi"")"),"सूरज की स्थापना में घोड़ा")</f>
        <v>सूरज की स्थापना में घोड़ा</v>
      </c>
    </row>
    <row r="13010">
      <c r="A13010" s="1" t="s">
        <v>12688</v>
      </c>
      <c r="B13010" s="2" t="str">
        <f>IFERROR(__xludf.DUMMYFUNCTION("GOOGLETRANSLATE(A13010,""en"",""hi"")"),"एक प्यारा और मजेदार गलीचा के साथ आप बच्चे के कमरे को पूरा करें।")</f>
        <v>एक प्यारा और मजेदार गलीचा के साथ आप बच्चे के कमरे को पूरा करें।</v>
      </c>
    </row>
    <row r="13011">
      <c r="A13011" s="1" t="s">
        <v>12689</v>
      </c>
      <c r="B13011" s="2" t="str">
        <f>IFERROR(__xludf.DUMMYFUNCTION("GOOGLETRANSLATE(A13011,""en"",""hi"")"),"अपार्टमेंट बिल्डिंग के प्रवेश कक्ष")</f>
        <v>अपार्टमेंट बिल्डिंग के प्रवेश कक्ष</v>
      </c>
    </row>
    <row r="13012">
      <c r="A13012" s="1" t="s">
        <v>12690</v>
      </c>
      <c r="B13012" s="2" t="str">
        <f>IFERROR(__xludf.DUMMYFUNCTION("GOOGLETRANSLATE(A13012,""en"",""hi"")"),"डरावनी टीवी कार्यक्रम की टीम पुरस्कारों में अपना पुरस्कार स्वीकार करती है।")</f>
        <v>डरावनी टीवी कार्यक्रम की टीम पुरस्कारों में अपना पुरस्कार स्वीकार करती है।</v>
      </c>
    </row>
    <row r="13013">
      <c r="A13013" s="1" t="s">
        <v>12691</v>
      </c>
      <c r="B13013" s="2" t="str">
        <f>IFERROR(__xludf.DUMMYFUNCTION("GOOGLETRANSLATE(A13013,""en"",""hi"")"),"एक घर में एक छिपा कमरा")</f>
        <v>एक घर में एक छिपा कमरा</v>
      </c>
    </row>
    <row r="13014">
      <c r="A13014" s="1" t="s">
        <v>220</v>
      </c>
      <c r="B13014" s="2" t="str">
        <f>IFERROR(__xludf.DUMMYFUNCTION("GOOGLETRANSLATE(A13014,""en"",""hi"")"),"अभिनेता प्रीमियर पर आता है")</f>
        <v>अभिनेता प्रीमियर पर आता है</v>
      </c>
    </row>
    <row r="13015">
      <c r="A13015" s="1" t="s">
        <v>12692</v>
      </c>
      <c r="B13015" s="2" t="str">
        <f>IFERROR(__xludf.DUMMYFUNCTION("GOOGLETRANSLATE(A13015,""en"",""hi"")"),"व्यक्ति सीजन के प्रीमियर पर आता है")</f>
        <v>व्यक्ति सीजन के प्रीमियर पर आता है</v>
      </c>
    </row>
    <row r="13016">
      <c r="A13016" s="1" t="s">
        <v>12693</v>
      </c>
      <c r="B13016" s="2" t="str">
        <f>IFERROR(__xludf.DUMMYFUNCTION("GOOGLETRANSLATE(A13016,""en"",""hi"")"),"फायरप्लेस के साथ लिविंग रूम क्षेत्र।")</f>
        <v>फायरप्लेस के साथ लिविंग रूम क्षेत्र।</v>
      </c>
    </row>
    <row r="13017">
      <c r="A13017" s="1" t="s">
        <v>12694</v>
      </c>
      <c r="B13017" s="2" t="str">
        <f>IFERROR(__xludf.DUMMYFUNCTION("GOOGLETRANSLATE(A13017,""en"",""hi"")"),"कविता पुस्तक यह पाठ है जो आज चर्चों में पाए जाने वाले एक से मेल नहीं खाती है।")</f>
        <v>कविता पुस्तक यह पाठ है जो आज चर्चों में पाए जाने वाले एक से मेल नहीं खाती है।</v>
      </c>
    </row>
    <row r="13018">
      <c r="A13018" s="1" t="s">
        <v>5218</v>
      </c>
      <c r="B13018" s="2" t="str">
        <f>IFERROR(__xludf.DUMMYFUNCTION("GOOGLETRANSLATE(A13018,""en"",""hi"")"),"जैज़ कलाकार मंच पर प्रदर्शन करता है")</f>
        <v>जैज़ कलाकार मंच पर प्रदर्शन करता है</v>
      </c>
    </row>
    <row r="13019">
      <c r="A13019" s="1" t="s">
        <v>12695</v>
      </c>
      <c r="B13019" s="2" t="str">
        <f>IFERROR(__xludf.DUMMYFUNCTION("GOOGLETRANSLATE(A13019,""en"",""hi"")"),"क्रिसमस रोशनी एक गिलास पानी में अपवर्तित")</f>
        <v>क्रिसमस रोशनी एक गिलास पानी में अपवर्तित</v>
      </c>
    </row>
    <row r="13020">
      <c r="A13020" s="1" t="s">
        <v>12696</v>
      </c>
      <c r="B13020" s="2" t="str">
        <f>IFERROR(__xludf.DUMMYFUNCTION("GOOGLETRANSLATE(A13020,""en"",""hi"")"),"पुराने लड़के के साथ परिवार बेबी लड़के, बगीचे में मातृत्व की उम्मीद है")</f>
        <v>पुराने लड़के के साथ परिवार बेबी लड़के, बगीचे में मातृत्व की उम्मीद है</v>
      </c>
    </row>
    <row r="13021">
      <c r="A13021" s="1" t="s">
        <v>12697</v>
      </c>
      <c r="B13021" s="2" t="str">
        <f>IFERROR(__xludf.DUMMYFUNCTION("GOOGLETRANSLATE(A13021,""en"",""hi"")"),"एक लाल सूर्यास्त का फोटो जहां सूर्य समुद्र में गायब हो जाता है")</f>
        <v>एक लाल सूर्यास्त का फोटो जहां सूर्य समुद्र में गायब हो जाता है</v>
      </c>
    </row>
    <row r="13022">
      <c r="A13022" s="1" t="s">
        <v>12698</v>
      </c>
      <c r="B13022" s="2" t="str">
        <f>IFERROR(__xludf.DUMMYFUNCTION("GOOGLETRANSLATE(A13022,""en"",""hi"")"),"अभिनेता के दौरान प्रेस रूम में अभिनेता बनता है।")</f>
        <v>अभिनेता के दौरान प्रेस रूम में अभिनेता बनता है।</v>
      </c>
    </row>
    <row r="13023">
      <c r="A13023" s="1" t="s">
        <v>12699</v>
      </c>
      <c r="B13023" s="2" t="str">
        <f>IFERROR(__xludf.DUMMYFUNCTION("GOOGLETRANSLATE(A13023,""en"",""hi"")"),"एक आदमी इतालवी पुनर्जागरण कलाकृति सहित चित्रों को देख रहा है")</f>
        <v>एक आदमी इतालवी पुनर्जागरण कलाकृति सहित चित्रों को देख रहा है</v>
      </c>
    </row>
    <row r="13024">
      <c r="A13024" s="1" t="s">
        <v>12700</v>
      </c>
      <c r="B13024" s="2" t="str">
        <f>IFERROR(__xludf.DUMMYFUNCTION("GOOGLETRANSLATE(A13024,""en"",""hi"")"),"एक महिला जो भगवान की पूजा करती है, हवा में हाथ, एक रंगीन ग्लास खिड़की के सामने।")</f>
        <v>एक महिला जो भगवान की पूजा करती है, हवा में हाथ, एक रंगीन ग्लास खिड़की के सामने।</v>
      </c>
    </row>
    <row r="13025">
      <c r="A13025" s="1" t="s">
        <v>1559</v>
      </c>
      <c r="B13025" s="2" t="str">
        <f>IFERROR(__xludf.DUMMYFUNCTION("GOOGLETRANSLATE(A13025,""en"",""hi"")"),"अभिनेता फैशन वीक के दौरान फैशन शो में भाग लेते हैं।")</f>
        <v>अभिनेता फैशन वीक के दौरान फैशन शो में भाग लेते हैं।</v>
      </c>
    </row>
    <row r="13026">
      <c r="A13026" s="1" t="s">
        <v>12701</v>
      </c>
      <c r="B13026" s="2" t="str">
        <f>IFERROR(__xludf.DUMMYFUNCTION("GOOGLETRANSLATE(A13026,""en"",""hi"")"),"प्यारा लड़की अलार्म घड़ी के साथ अलार्म घड़ी के साथ स्वच्छ सफेद बिस्तर के कमरे, शीर्ष दृश्य और ओवरहेड शॉट पर सुबह देर और आतंक के साथ")</f>
        <v>प्यारा लड़की अलार्म घड़ी के साथ अलार्म घड़ी के साथ स्वच्छ सफेद बिस्तर के कमरे, शीर्ष दृश्य और ओवरहेड शॉट पर सुबह देर और आतंक के साथ</v>
      </c>
    </row>
    <row r="13027">
      <c r="A13027" s="1" t="s">
        <v>12702</v>
      </c>
      <c r="B13027" s="2" t="str">
        <f>IFERROR(__xludf.DUMMYFUNCTION("GOOGLETRANSLATE(A13027,""en"",""hi"")"),"उस रात, हम कपड़े पहने, लेकिन अंदर रहे!")</f>
        <v>उस रात, हम कपड़े पहने, लेकिन अंदर रहे!</v>
      </c>
    </row>
    <row r="13028">
      <c r="A13028" s="1" t="s">
        <v>12703</v>
      </c>
      <c r="B13028" s="2" t="str">
        <f>IFERROR(__xludf.DUMMYFUNCTION("GOOGLETRANSLATE(A13028,""en"",""hi"")"),"एक टूथपिक के साथ एक कटोरे से एक महिला के हाथ उठाए हुए जैतून को बंद करें")</f>
        <v>एक टूथपिक के साथ एक कटोरे से एक महिला के हाथ उठाए हुए जैतून को बंद करें</v>
      </c>
    </row>
    <row r="13029">
      <c r="A13029" s="1" t="s">
        <v>12704</v>
      </c>
      <c r="B13029" s="2" t="str">
        <f>IFERROR(__xludf.DUMMYFUNCTION("GOOGLETRANSLATE(A13029,""en"",""hi"")"),"देश में विभिन्न अंतरराष्ट्रीय निर्माताओं द्वारा बनाई गई बड़ी संख्या में इलेक्ट्रिक कारें हैं।")</f>
        <v>देश में विभिन्न अंतरराष्ट्रीय निर्माताओं द्वारा बनाई गई बड़ी संख्या में इलेक्ट्रिक कारें हैं।</v>
      </c>
    </row>
    <row r="13030">
      <c r="A13030" s="1" t="s">
        <v>1212</v>
      </c>
      <c r="B13030" s="2" t="str">
        <f>IFERROR(__xludf.DUMMYFUNCTION("GOOGLETRANSLATE(A13030,""en"",""hi"")"),"एक प्रशिक्षण सत्र के दौरान फुटबॉल खिलाड़ी।")</f>
        <v>एक प्रशिक्षण सत्र के दौरान फुटबॉल खिलाड़ी।</v>
      </c>
    </row>
    <row r="13031">
      <c r="A13031" s="1" t="s">
        <v>12705</v>
      </c>
      <c r="B13031" s="2" t="str">
        <f>IFERROR(__xludf.DUMMYFUNCTION("GOOGLETRANSLATE(A13031,""en"",""hi"")"),"सभी नायक एक साथ इकट्ठे हुए")</f>
        <v>सभी नायक एक साथ इकट्ठे हुए</v>
      </c>
    </row>
    <row r="13032">
      <c r="A13032" s="1" t="s">
        <v>12706</v>
      </c>
      <c r="B13032" s="2" t="str">
        <f>IFERROR(__xludf.DUMMYFUNCTION("GOOGLETRANSLATE(A13032,""en"",""hi"")"),"राजनेता व्यक्ति और बुधवार के बीच एक खेल के दौरान रक्षा पर ले जाता है")</f>
        <v>राजनेता व्यक्ति और बुधवार के बीच एक खेल के दौरान रक्षा पर ले जाता है</v>
      </c>
    </row>
    <row r="13033">
      <c r="A13033" s="1" t="s">
        <v>12707</v>
      </c>
      <c r="B13033" s="2" t="str">
        <f>IFERROR(__xludf.DUMMYFUNCTION("GOOGLETRANSLATE(A13033,""en"",""hi"")"),"शरद ऋतु के मौसम में काली कॉफी")</f>
        <v>शरद ऋतु के मौसम में काली कॉफी</v>
      </c>
    </row>
    <row r="13034">
      <c r="A13034" s="1" t="s">
        <v>12708</v>
      </c>
      <c r="B13034" s="2" t="str">
        <f>IFERROR(__xludf.DUMMYFUNCTION("GOOGLETRANSLATE(A13034,""en"",""hi"")"),"युवा प्रेमी पार्क में घास के मैदान में चल रहे हैं")</f>
        <v>युवा प्रेमी पार्क में घास के मैदान में चल रहे हैं</v>
      </c>
    </row>
    <row r="13035">
      <c r="A13035" s="1" t="s">
        <v>12709</v>
      </c>
      <c r="B13035" s="2" t="str">
        <f>IFERROR(__xludf.DUMMYFUNCTION("GOOGLETRANSLATE(A13035,""en"",""hi"")"),"स्ट्रेट द्वारा पारंपरिक, ऐतिहासिक इमारत का दृश्य।")</f>
        <v>स्ट्रेट द्वारा पारंपरिक, ऐतिहासिक इमारत का दृश्य।</v>
      </c>
    </row>
    <row r="13036">
      <c r="A13036" s="1" t="s">
        <v>12710</v>
      </c>
      <c r="B13036" s="2" t="str">
        <f>IFERROR(__xludf.DUMMYFUNCTION("GOOGLETRANSLATE(A13036,""en"",""hi"")"),"वेक्टर चित्रण एक काले रंग की पृष्ठभूमि पर अलग।")</f>
        <v>वेक्टर चित्रण एक काले रंग की पृष्ठभूमि पर अलग।</v>
      </c>
    </row>
    <row r="13037">
      <c r="A13037" s="1" t="s">
        <v>12711</v>
      </c>
      <c r="B13037" s="2" t="str">
        <f>IFERROR(__xludf.DUMMYFUNCTION("GOOGLETRANSLATE(A13037,""en"",""hi"")"),"टीम के लिए प्रसिद्ध ड्राइवर की पारिवारिक तस्वीर।")</f>
        <v>टीम के लिए प्रसिद्ध ड्राइवर की पारिवारिक तस्वीर।</v>
      </c>
    </row>
    <row r="13038">
      <c r="A13038" s="1" t="s">
        <v>12712</v>
      </c>
      <c r="B13038" s="2" t="str">
        <f>IFERROR(__xludf.DUMMYFUNCTION("GOOGLETRANSLATE(A13038,""en"",""hi"")"),"दृश्य को हरे रंग की स्क्रीन के खिलाफ गोली मार दी गई थी और पृष्ठभूमि को शुद्ध हरा है, यही कारण है कि हरे रंग को हटाने के लिए आसान स्पिल हटा दिए जाते हैं")</f>
        <v>दृश्य को हरे रंग की स्क्रीन के खिलाफ गोली मार दी गई थी और पृष्ठभूमि को शुद्ध हरा है, यही कारण है कि हरे रंग को हटाने के लिए आसान स्पिल हटा दिए जाते हैं</v>
      </c>
    </row>
    <row r="13039">
      <c r="A13039" s="1" t="s">
        <v>12713</v>
      </c>
      <c r="B13039" s="2" t="str">
        <f>IFERROR(__xludf.DUMMYFUNCTION("GOOGLETRANSLATE(A13039,""en"",""hi"")"),"एक जिम सत्र के बाद शॉर्ट्स में अभिनेता")</f>
        <v>एक जिम सत्र के बाद शॉर्ट्स में अभिनेता</v>
      </c>
    </row>
    <row r="13040">
      <c r="A13040" s="1" t="s">
        <v>12714</v>
      </c>
      <c r="B13040" s="2" t="str">
        <f>IFERROR(__xludf.DUMMYFUNCTION("GOOGLETRANSLATE(A13040,""en"",""hi"")"),"उपहार - व्यक्ति में खिलौना भंडारण!")</f>
        <v>उपहार - व्यक्ति में खिलौना भंडारण!</v>
      </c>
    </row>
    <row r="13041">
      <c r="A13041" s="1" t="s">
        <v>12715</v>
      </c>
      <c r="B13041" s="2" t="str">
        <f>IFERROR(__xludf.DUMMYFUNCTION("GOOGLETRANSLATE(A13041,""en"",""hi"")"),"गढ़, कांस्य मूर्तिकला कलाकार द्वारा मूर्तिकला और डाला")</f>
        <v>गढ़, कांस्य मूर्तिकला कलाकार द्वारा मूर्तिकला और डाला</v>
      </c>
    </row>
    <row r="13042">
      <c r="A13042" s="1" t="s">
        <v>12716</v>
      </c>
      <c r="B13042" s="2" t="str">
        <f>IFERROR(__xludf.DUMMYFUNCTION("GOOGLETRANSLATE(A13042,""en"",""hi"")"),"पका हुआ रैमेन उठाकर चॉपस्टिक्स की एक जोड़ी।")</f>
        <v>पका हुआ रैमेन उठाकर चॉपस्टिक्स की एक जोड़ी।</v>
      </c>
    </row>
    <row r="13043">
      <c r="A13043" s="1" t="s">
        <v>12717</v>
      </c>
      <c r="B13043" s="2" t="str">
        <f>IFERROR(__xludf.DUMMYFUNCTION("GOOGLETRANSLATE(A13043,""en"",""hi"")"),"आगंतुक सड़क बाजार में विभिन्न दुकानों के माध्यम से चलते हैं")</f>
        <v>आगंतुक सड़क बाजार में विभिन्न दुकानों के माध्यम से चलते हैं</v>
      </c>
    </row>
    <row r="13044">
      <c r="A13044" s="1" t="s">
        <v>12718</v>
      </c>
      <c r="B13044" s="2" t="str">
        <f>IFERROR(__xludf.DUMMYFUNCTION("GOOGLETRANSLATE(A13044,""en"",""hi"")"),"एक अमेरिकी ध्वज पर पिन वोट दें")</f>
        <v>एक अमेरिकी ध्वज पर पिन वोट दें</v>
      </c>
    </row>
    <row r="13045">
      <c r="A13045" s="1" t="s">
        <v>12719</v>
      </c>
      <c r="B13045" s="2" t="str">
        <f>IFERROR(__xludf.DUMMYFUNCTION("GOOGLETRANSLATE(A13045,""en"",""hi"")"),"$ 84.20 एक% हाथ पारंपरिक ब्लाउज बनाया, विशेष रूप से प्राकृतिक सामग्री, जैसे सफेद कपास, हरा, पीला, गुलाबी कढ़ाई के रूप में बनाया गया।")</f>
        <v>$ 84.20 एक% हाथ पारंपरिक ब्लाउज बनाया, विशेष रूप से प्राकृतिक सामग्री, जैसे सफेद कपास, हरा, पीला, गुलाबी कढ़ाई के रूप में बनाया गया।</v>
      </c>
    </row>
    <row r="13046">
      <c r="A13046" s="1" t="s">
        <v>12720</v>
      </c>
      <c r="B13046" s="2" t="str">
        <f>IFERROR(__xludf.DUMMYFUNCTION("GOOGLETRANSLATE(A13046,""en"",""hi"")"),"वाइन से अंगूर उठाने वाली महिला")</f>
        <v>वाइन से अंगूर उठाने वाली महिला</v>
      </c>
    </row>
    <row r="13047">
      <c r="A13047" s="1" t="s">
        <v>12721</v>
      </c>
      <c r="B13047" s="2" t="str">
        <f>IFERROR(__xludf.DUMMYFUNCTION("GOOGLETRANSLATE(A13047,""en"",""hi"")"),"समय के दौरान समय चूक और खरीदारी।")</f>
        <v>समय के दौरान समय चूक और खरीदारी।</v>
      </c>
    </row>
    <row r="13048">
      <c r="A13048" s="1" t="s">
        <v>12722</v>
      </c>
      <c r="B13048" s="2" t="str">
        <f>IFERROR(__xludf.DUMMYFUNCTION("GOOGLETRANSLATE(A13048,""en"",""hi"")"),"ध्वज ध्रुव पर देश के लिए लूपिंग ध्वज, हवा में खूबसूरती से उड़ रहा है।")</f>
        <v>ध्वज ध्रुव पर देश के लिए लूपिंग ध्वज, हवा में खूबसूरती से उड़ रहा है।</v>
      </c>
    </row>
    <row r="13049">
      <c r="A13049" s="1" t="s">
        <v>12723</v>
      </c>
      <c r="B13049" s="2" t="str">
        <f>IFERROR(__xludf.DUMMYFUNCTION("GOOGLETRANSLATE(A13049,""en"",""hi"")"),"टेलीविजन श्रृंखला के लिए एक प्रचार में अभिनेता।")</f>
        <v>टेलीविजन श्रृंखला के लिए एक प्रचार में अभिनेता।</v>
      </c>
    </row>
    <row r="13050">
      <c r="A13050" s="1" t="s">
        <v>12724</v>
      </c>
      <c r="B13050" s="2" t="str">
        <f>IFERROR(__xludf.DUMMYFUNCTION("GOOGLETRANSLATE(A13050,""en"",""hi"")"),"प्रकाश व्यवस्था और सजावट का एक सामान्य दृष्टिकोण।")</f>
        <v>प्रकाश व्यवस्था और सजावट का एक सामान्य दृष्टिकोण।</v>
      </c>
    </row>
    <row r="13051">
      <c r="A13051" s="1" t="s">
        <v>12725</v>
      </c>
      <c r="B13051" s="2" t="str">
        <f>IFERROR(__xludf.DUMMYFUNCTION("GOOGLETRANSLATE(A13051,""en"",""hi"")"),"पक्षी के पंखों के विदेशी चौड़े बनावट, सुंदर नीली और पीले रंग की पृष्ठभूमि")</f>
        <v>पक्षी के पंखों के विदेशी चौड़े बनावट, सुंदर नीली और पीले रंग की पृष्ठभूमि</v>
      </c>
    </row>
    <row r="13052">
      <c r="A13052" s="1" t="s">
        <v>12726</v>
      </c>
      <c r="B13052" s="2" t="str">
        <f>IFERROR(__xludf.DUMMYFUNCTION("GOOGLETRANSLATE(A13052,""en"",""hi"")"),"क्या आप जानते थे कि जंगली पथ एक बार रोशनी में थे? कुछ अलंकृत शताब्दी - पुराने फिक्स्चर पेड़ों के बीच में रहते हैं।")</f>
        <v>क्या आप जानते थे कि जंगली पथ एक बार रोशनी में थे? कुछ अलंकृत शताब्दी - पुराने फिक्स्चर पेड़ों के बीच में रहते हैं।</v>
      </c>
    </row>
    <row r="13053">
      <c r="A13053" s="1" t="s">
        <v>12727</v>
      </c>
      <c r="B13053" s="2" t="str">
        <f>IFERROR(__xludf.DUMMYFUNCTION("GOOGLETRANSLATE(A13053,""en"",""hi"")"),"नीले आकाश के खिलाफ जंगली पौधे")</f>
        <v>नीले आकाश के खिलाफ जंगली पौधे</v>
      </c>
    </row>
    <row r="13054">
      <c r="A13054" s="1" t="s">
        <v>12728</v>
      </c>
      <c r="B13054" s="2" t="str">
        <f>IFERROR(__xludf.DUMMYFUNCTION("GOOGLETRANSLATE(A13054,""en"",""hi"")"),"एक क्लासिक रसोई डिजाइन का उदाहरण")</f>
        <v>एक क्लासिक रसोई डिजाइन का उदाहरण</v>
      </c>
    </row>
    <row r="13055">
      <c r="A13055" s="1" t="s">
        <v>12729</v>
      </c>
      <c r="B13055" s="2" t="str">
        <f>IFERROR(__xludf.DUMMYFUNCTION("GOOGLETRANSLATE(A13055,""en"",""hi"")"),"बंदरगाह में छोटी मछली पकड़ने की नाव")</f>
        <v>बंदरगाह में छोटी मछली पकड़ने की नाव</v>
      </c>
    </row>
    <row r="13056">
      <c r="A13056" s="1" t="s">
        <v>12730</v>
      </c>
      <c r="B13056" s="2" t="str">
        <f>IFERROR(__xludf.DUMMYFUNCTION("GOOGLETRANSLATE(A13056,""en"",""hi"")"),"दुनिया के मेले-सबवे संकेतों के लिए।")</f>
        <v>दुनिया के मेले-सबवे संकेतों के लिए।</v>
      </c>
    </row>
    <row r="13057">
      <c r="A13057" s="1" t="s">
        <v>12731</v>
      </c>
      <c r="B13057" s="2" t="str">
        <f>IFERROR(__xludf.DUMMYFUNCTION("GOOGLETRANSLATE(A13057,""en"",""hi"")"),"अपनी शादी के साथ प्यार में एक जोड़े।")</f>
        <v>अपनी शादी के साथ प्यार में एक जोड़े।</v>
      </c>
    </row>
    <row r="13058">
      <c r="A13058" s="1" t="s">
        <v>12732</v>
      </c>
      <c r="B13058" s="2" t="str">
        <f>IFERROR(__xludf.DUMMYFUNCTION("GOOGLETRANSLATE(A13058,""en"",""hi"")"),"छवि में हो सकता है: व्यक्ति, मंच पर, एक संगीत वाद्ययंत्र, गिटार और संगीत कार्यक्रम खेलना")</f>
        <v>छवि में हो सकता है: व्यक्ति, मंच पर, एक संगीत वाद्ययंत्र, गिटार और संगीत कार्यक्रम खेलना</v>
      </c>
    </row>
    <row r="13059">
      <c r="A13059" s="1" t="s">
        <v>12733</v>
      </c>
      <c r="B13059" s="2" t="str">
        <f>IFERROR(__xludf.DUMMYFUNCTION("GOOGLETRANSLATE(A13059,""en"",""hi"")"),"एक सुंदर लाल और सफेद जैविक जीनस के करीब")</f>
        <v>एक सुंदर लाल और सफेद जैविक जीनस के करीब</v>
      </c>
    </row>
    <row r="13060">
      <c r="A13060" s="1" t="s">
        <v>12734</v>
      </c>
      <c r="B13060" s="2" t="str">
        <f>IFERROR(__xludf.DUMMYFUNCTION("GOOGLETRANSLATE(A13060,""en"",""hi"")"),"संसद के सामने झंडे")</f>
        <v>संसद के सामने झंडे</v>
      </c>
    </row>
    <row r="13061">
      <c r="A13061" s="1" t="s">
        <v>12735</v>
      </c>
      <c r="B13061" s="2" t="str">
        <f>IFERROR(__xludf.DUMMYFUNCTION("GOOGLETRANSLATE(A13061,""en"",""hi"")"),"वर्ष का रंग है")</f>
        <v>वर्ष का रंग है</v>
      </c>
    </row>
    <row r="13062">
      <c r="A13062" s="1" t="s">
        <v>12736</v>
      </c>
      <c r="B13062" s="2" t="str">
        <f>IFERROR(__xludf.DUMMYFUNCTION("GOOGLETRANSLATE(A13062,""en"",""hi"")"),"एक ऑल - ब्लैक एन्सेबल में पॉप रॉक कलाकार रेशमी पतलून और एक बारीक कटौती ब्लेज़र से युक्त")</f>
        <v>एक ऑल - ब्लैक एन्सेबल में पॉप रॉक कलाकार रेशमी पतलून और एक बारीक कटौती ब्लेज़र से युक्त</v>
      </c>
    </row>
    <row r="13063">
      <c r="A13063" s="1" t="s">
        <v>12737</v>
      </c>
      <c r="B13063" s="2" t="str">
        <f>IFERROR(__xludf.DUMMYFUNCTION("GOOGLETRANSLATE(A13063,""en"",""hi"")"),"प्रशंसक सिर्फ £ 2 शर्त जीतने वाले स्पोर्ट्स एसोसिएशन और फुटबॉल टीम से £ 45,000 जीतेंगे")</f>
        <v>प्रशंसक सिर्फ £ 2 शर्त जीतने वाले स्पोर्ट्स एसोसिएशन और फुटबॉल टीम से £ 45,000 जीतेंगे</v>
      </c>
    </row>
    <row r="13064">
      <c r="A13064" s="1" t="s">
        <v>12738</v>
      </c>
      <c r="B13064" s="2" t="str">
        <f>IFERROR(__xludf.DUMMYFUNCTION("GOOGLETRANSLATE(A13064,""en"",""hi"")"),"पूर्व से हवाई दृश्य - दूर से")</f>
        <v>पूर्व से हवाई दृश्य - दूर से</v>
      </c>
    </row>
    <row r="13065">
      <c r="A13065" s="1" t="s">
        <v>12739</v>
      </c>
      <c r="B13065" s="2" t="str">
        <f>IFERROR(__xludf.DUMMYFUNCTION("GOOGLETRANSLATE(A13065,""en"",""hi"")"),"अभिनेता ने प्रीमियर में लाल रंग में डाला।")</f>
        <v>अभिनेता ने प्रीमियर में लाल रंग में डाला।</v>
      </c>
    </row>
    <row r="13066">
      <c r="A13066" s="1" t="s">
        <v>12740</v>
      </c>
      <c r="B13066" s="2" t="str">
        <f>IFERROR(__xludf.DUMMYFUNCTION("GOOGLETRANSLATE(A13066,""en"",""hi"")"),"क्या सूर्य केवल मनुष्यों के लिए तैयार है? 2008")</f>
        <v>क्या सूर्य केवल मनुष्यों के लिए तैयार है? 2008</v>
      </c>
    </row>
    <row r="13067">
      <c r="A13067" s="1" t="s">
        <v>12741</v>
      </c>
      <c r="B13067" s="2" t="str">
        <f>IFERROR(__xludf.DUMMYFUNCTION("GOOGLETRANSLATE(A13067,""en"",""hi"")"),"दुल्हन और दूल्हे उनकी प्रतिज्ञा कहते हैं")</f>
        <v>दुल्हन और दूल्हे उनकी प्रतिज्ञा कहते हैं</v>
      </c>
    </row>
    <row r="13068">
      <c r="A13068" s="1" t="s">
        <v>12742</v>
      </c>
      <c r="B13068" s="2" t="str">
        <f>IFERROR(__xludf.DUMMYFUNCTION("GOOGLETRANSLATE(A13068,""en"",""hi"")"),"एक आदमी अपने टैबलेट डिवाइस पर वेबसाइट देखता है, लकड़ी की मेज शीर्ष पृष्ठभूमि के खिलाफ गोली मार दी")</f>
        <v>एक आदमी अपने टैबलेट डिवाइस पर वेबसाइट देखता है, लकड़ी की मेज शीर्ष पृष्ठभूमि के खिलाफ गोली मार दी</v>
      </c>
    </row>
    <row r="13069">
      <c r="A13069" s="1" t="s">
        <v>12743</v>
      </c>
      <c r="B13069" s="2" t="str">
        <f>IFERROR(__xludf.DUMMYFUNCTION("GOOGLETRANSLATE(A13069,""en"",""hi"")"),"देश के द्वीप पर पारंपरिक शैली की इमारतों पर देखें")</f>
        <v>देश के द्वीप पर पारंपरिक शैली की इमारतों पर देखें</v>
      </c>
    </row>
    <row r="13070">
      <c r="A13070" s="1" t="s">
        <v>12744</v>
      </c>
      <c r="B13070" s="2" t="str">
        <f>IFERROR(__xludf.DUMMYFUNCTION("GOOGLETRANSLATE(A13070,""en"",""hi"")"),"व्यक्ति द्वारा उड़ान भरने वाला व्यक्ति, सेगमेंट द्वारा होस्ट किया जाएगा, दोनों सप्ताहांत में दिखाए जाएंगे, वास्तविक 50 वीं वर्षगांठ के निकटतम की तारीख।")</f>
        <v>व्यक्ति द्वारा उड़ान भरने वाला व्यक्ति, सेगमेंट द्वारा होस्ट किया जाएगा, दोनों सप्ताहांत में दिखाए जाएंगे, वास्तविक 50 वीं वर्षगांठ के निकटतम की तारीख।</v>
      </c>
    </row>
    <row r="13071">
      <c r="A13071" s="1" t="s">
        <v>12745</v>
      </c>
      <c r="B13071" s="2" t="str">
        <f>IFERROR(__xludf.DUMMYFUNCTION("GOOGLETRANSLATE(A13071,""en"",""hi"")"),"इसके सिर के साथ बाल्ड ईगल ने ध्वज के सामने सम्मानपूर्वक झुकाया")</f>
        <v>इसके सिर के साथ बाल्ड ईगल ने ध्वज के सामने सम्मानपूर्वक झुकाया</v>
      </c>
    </row>
    <row r="13072">
      <c r="A13072" s="1" t="s">
        <v>12746</v>
      </c>
      <c r="B13072" s="2" t="str">
        <f>IFERROR(__xludf.DUMMYFUNCTION("GOOGLETRANSLATE(A13072,""en"",""hi"")"),"व्यक्ति, फ्रांड के बहु रंगीन टिकट, एक खिंचाव के लिए छोड़ सकते हैं।")</f>
        <v>व्यक्ति, फ्रांड के बहु रंगीन टिकट, एक खिंचाव के लिए छोड़ सकते हैं।</v>
      </c>
    </row>
    <row r="13073">
      <c r="A13073" s="1" t="s">
        <v>10024</v>
      </c>
      <c r="B13073" s="2" t="str">
        <f>IFERROR(__xludf.DUMMYFUNCTION("GOOGLETRANSLATE(A13073,""en"",""hi"")"),"मार्शल आर्टिस्ट प्रीमियर में भाग लेता है।")</f>
        <v>मार्शल आर्टिस्ट प्रीमियर में भाग लेता है।</v>
      </c>
    </row>
    <row r="13074">
      <c r="A13074" s="1" t="s">
        <v>12747</v>
      </c>
      <c r="B13074" s="2" t="str">
        <f>IFERROR(__xludf.DUMMYFUNCTION("GOOGLETRANSLATE(A13074,""en"",""hi"")"),"मानचित्र सेनाओं द्वारा हमलों को दिखाते हुए")</f>
        <v>मानचित्र सेनाओं द्वारा हमलों को दिखाते हुए</v>
      </c>
    </row>
    <row r="13075">
      <c r="A13075" s="1" t="s">
        <v>12748</v>
      </c>
      <c r="B13075" s="2" t="str">
        <f>IFERROR(__xludf.DUMMYFUNCTION("GOOGLETRANSLATE(A13075,""en"",""hi"")"),"अमूर्त पृष्ठभूमि पर फूलों के साथ छुट्टी के लिए कार्ड")</f>
        <v>अमूर्त पृष्ठभूमि पर फूलों के साथ छुट्टी के लिए कार्ड</v>
      </c>
    </row>
    <row r="13076">
      <c r="A13076" s="1" t="s">
        <v>12749</v>
      </c>
      <c r="B13076" s="2" t="str">
        <f>IFERROR(__xludf.DUMMYFUNCTION("GOOGLETRANSLATE(A13076,""en"",""hi"")"),"एनिमेटेड फ्लैग पृष्ठभूमि में कणों में उड़ने वाले चमकदार कपड़े और सूती बनावट के साथ एक उच्च गुणवत्ता वाला ध्वज है।")</f>
        <v>एनिमेटेड फ्लैग पृष्ठभूमि में कणों में उड़ने वाले चमकदार कपड़े और सूती बनावट के साथ एक उच्च गुणवत्ता वाला ध्वज है।</v>
      </c>
    </row>
    <row r="13077">
      <c r="A13077" s="1" t="s">
        <v>12750</v>
      </c>
      <c r="B13077" s="2" t="str">
        <f>IFERROR(__xludf.DUMMYFUNCTION("GOOGLETRANSLATE(A13077,""en"",""hi"")"),"स्विंग कलाकार ने हमें बताया कि व्यक्ति द्वारा कला प्रिंट।")</f>
        <v>स्विंग कलाकार ने हमें बताया कि व्यक्ति द्वारा कला प्रिंट।</v>
      </c>
    </row>
    <row r="13078">
      <c r="A13078" s="1" t="s">
        <v>12751</v>
      </c>
      <c r="B13078" s="2" t="str">
        <f>IFERROR(__xludf.DUMMYFUNCTION("GOOGLETRANSLATE(A13078,""en"",""hi"")"),"बच्चे में मज़ा आ रहा है")</f>
        <v>बच्चे में मज़ा आ रहा है</v>
      </c>
    </row>
    <row r="13079">
      <c r="A13079" s="1" t="s">
        <v>12752</v>
      </c>
      <c r="B13079" s="2" t="str">
        <f>IFERROR(__xludf.DUMMYFUNCTION("GOOGLETRANSLATE(A13079,""en"",""hi"")"),"युवा किशोर लड़की और लड़के ने अपनी साइकिल के टायर को फुलाया")</f>
        <v>युवा किशोर लड़की और लड़के ने अपनी साइकिल के टायर को फुलाया</v>
      </c>
    </row>
    <row r="13080">
      <c r="A13080" s="1" t="s">
        <v>12753</v>
      </c>
      <c r="B13080" s="2" t="str">
        <f>IFERROR(__xludf.DUMMYFUNCTION("GOOGLETRANSLATE(A13080,""en"",""hi"")"),"एनग्रेविंग ने देश भर में जीत के लिए राजनेता अग्रणी सशस्त्र बल को दर्शाया")</f>
        <v>एनग्रेविंग ने देश भर में जीत के लिए राजनेता अग्रणी सशस्त्र बल को दर्शाया</v>
      </c>
    </row>
    <row r="13081">
      <c r="A13081" s="1" t="s">
        <v>12754</v>
      </c>
      <c r="B13081" s="2" t="str">
        <f>IFERROR(__xludf.DUMMYFUNCTION("GOOGLETRANSLATE(A13081,""en"",""hi"")"),"एक विशाल लहर की सवारी करते समय एक सर्फर नक्काशी, अन्य सर्फर अग्रभूमि में दिखाई देते हैं")</f>
        <v>एक विशाल लहर की सवारी करते समय एक सर्फर नक्काशी, अन्य सर्फर अग्रभूमि में दिखाई देते हैं</v>
      </c>
    </row>
    <row r="13082">
      <c r="A13082" s="1" t="s">
        <v>12755</v>
      </c>
      <c r="B13082" s="2" t="str">
        <f>IFERROR(__xludf.DUMMYFUNCTION("GOOGLETRANSLATE(A13082,""en"",""hi"")"),"अमेरिकी फुटबॉल खिलाड़ी, बाएं, अमेरिकी फुटबॉल खिलाड़ी के साथ मनाते हैं क्योंकि वह स्पोर्ट्स टीम के खिलाफ एक फुटबॉल गेम के पहले भाग के दौरान एक टचडाउन के लिए अवरुद्ध पंट देता है")</f>
        <v>अमेरिकी फुटबॉल खिलाड़ी, बाएं, अमेरिकी फुटबॉल खिलाड़ी के साथ मनाते हैं क्योंकि वह स्पोर्ट्स टीम के खिलाफ एक फुटबॉल गेम के पहले भाग के दौरान एक टचडाउन के लिए अवरुद्ध पंट देता है</v>
      </c>
    </row>
    <row r="13083">
      <c r="A13083" s="1" t="s">
        <v>12756</v>
      </c>
      <c r="B13083" s="2" t="str">
        <f>IFERROR(__xludf.DUMMYFUNCTION("GOOGLETRANSLATE(A13083,""en"",""hi"")"),"एक स्माइलिंग हिप्स्टर मैन का पोर्ट्रेट ग्रे पृष्ठभूमि पर कैमरा देख रहा है")</f>
        <v>एक स्माइलिंग हिप्स्टर मैन का पोर्ट्रेट ग्रे पृष्ठभूमि पर कैमरा देख रहा है</v>
      </c>
    </row>
    <row r="13084">
      <c r="A13084" s="1" t="s">
        <v>12757</v>
      </c>
      <c r="B13084" s="2" t="str">
        <f>IFERROR(__xludf.DUMMYFUNCTION("GOOGLETRANSLATE(A13084,""en"",""hi"")"),"जमीन पर नेट सत्र के दौरान कार्रवाई में क्रिकेट खिलाड़ी")</f>
        <v>जमीन पर नेट सत्र के दौरान कार्रवाई में क्रिकेट खिलाड़ी</v>
      </c>
    </row>
    <row r="13085">
      <c r="A13085" s="1" t="s">
        <v>12758</v>
      </c>
      <c r="B13085" s="2" t="str">
        <f>IFERROR(__xludf.DUMMYFUNCTION("GOOGLETRANSLATE(A13085,""en"",""hi"")"),"संगीत वीडियो टीवी कार्यक्रम के दौरान अभिनेता ऑनस्टेज दिखाई देता है")</f>
        <v>संगीत वीडियो टीवी कार्यक्रम के दौरान अभिनेता ऑनस्टेज दिखाई देता है</v>
      </c>
    </row>
    <row r="13086">
      <c r="A13086" s="1" t="s">
        <v>12759</v>
      </c>
      <c r="B13086" s="2" t="str">
        <f>IFERROR(__xludf.DUMMYFUNCTION("GOOGLETRANSLATE(A13086,""en"",""hi"")"),"अगर मुझे एक बड़ा कुत्ता मिला तो यह किस तरह का होगा।")</f>
        <v>अगर मुझे एक बड़ा कुत्ता मिला तो यह किस तरह का होगा।</v>
      </c>
    </row>
    <row r="13087">
      <c r="A13087" s="1" t="s">
        <v>12760</v>
      </c>
      <c r="B13087" s="2" t="str">
        <f>IFERROR(__xludf.DUMMYFUNCTION("GOOGLETRANSLATE(A13087,""en"",""hi"")"),"एक लकड़ी की पृष्ठभूमि पर मांस, मशरूम और अनानास के साथ हवाई पिज्जा - स्टॉक फोटो #")</f>
        <v>एक लकड़ी की पृष्ठभूमि पर मांस, मशरूम और अनानास के साथ हवाई पिज्जा - स्टॉक फोटो #</v>
      </c>
    </row>
    <row r="13088">
      <c r="A13088" s="1" t="s">
        <v>12761</v>
      </c>
      <c r="B13088" s="2" t="str">
        <f>IFERROR(__xludf.DUMMYFUNCTION("GOOGLETRANSLATE(A13088,""en"",""hi"")"),"हाल ही में पुनर्निर्मित रेलवे स्टेशन पर पहुंचने वाली एक ट्रेन।")</f>
        <v>हाल ही में पुनर्निर्मित रेलवे स्टेशन पर पहुंचने वाली एक ट्रेन।</v>
      </c>
    </row>
    <row r="13089">
      <c r="A13089" s="1" t="s">
        <v>12762</v>
      </c>
      <c r="B13089" s="2" t="str">
        <f>IFERROR(__xludf.DUMMYFUNCTION("GOOGLETRANSLATE(A13089,""en"",""hi"")"),"इंडी लोक कलाकार प्रीमियर में भाग लेता है")</f>
        <v>इंडी लोक कलाकार प्रीमियर में भाग लेता है</v>
      </c>
    </row>
    <row r="13090">
      <c r="A13090" s="1" t="s">
        <v>12763</v>
      </c>
      <c r="B13090" s="2" t="str">
        <f>IFERROR(__xludf.DUMMYFUNCTION("GOOGLETRANSLATE(A13090,""en"",""hi"")"),"औसत पश्चिम एक हवेली के लिए एक पेड़ - रेखांकित ड्राइववे होता था।")</f>
        <v>औसत पश्चिम एक हवेली के लिए एक पेड़ - रेखांकित ड्राइववे होता था।</v>
      </c>
    </row>
    <row r="13091">
      <c r="A13091" s="1" t="s">
        <v>9749</v>
      </c>
      <c r="B13091" s="2" t="str">
        <f>IFERROR(__xludf.DUMMYFUNCTION("GOOGLETRANSLATE(A13091,""en"",""hi"")"),"बर्फ में पड़े स्नोबॉल के एक गुच्छा के साथ क्रिसमस पृष्ठभूमि")</f>
        <v>बर्फ में पड़े स्नोबॉल के एक गुच्छा के साथ क्रिसमस पृष्ठभूमि</v>
      </c>
    </row>
    <row r="13092">
      <c r="A13092" s="1" t="s">
        <v>12764</v>
      </c>
      <c r="B13092" s="2" t="str">
        <f>IFERROR(__xludf.DUMMYFUNCTION("GOOGLETRANSLATE(A13092,""en"",""hi"")"),"एक दृष्टिकोण के साथ एक बंदर।")</f>
        <v>एक दृष्टिकोण के साथ एक बंदर।</v>
      </c>
    </row>
    <row r="13093">
      <c r="A13093" s="1" t="s">
        <v>12765</v>
      </c>
      <c r="B13093" s="2" t="str">
        <f>IFERROR(__xludf.DUMMYFUNCTION("GOOGLETRANSLATE(A13093,""en"",""hi"")"),"कागज, किताबें और पत्रिकाओं के ढेर का साइड व्यू।")</f>
        <v>कागज, किताबें और पत्रिकाओं के ढेर का साइड व्यू।</v>
      </c>
    </row>
    <row r="13094">
      <c r="A13094" s="1" t="s">
        <v>12766</v>
      </c>
      <c r="B13094" s="2" t="str">
        <f>IFERROR(__xludf.DUMMYFUNCTION("GOOGLETRANSLATE(A13094,""en"",""hi"")"),"कछुए रेत पर चलना")</f>
        <v>कछुए रेत पर चलना</v>
      </c>
    </row>
    <row r="13095">
      <c r="A13095" s="1" t="s">
        <v>12767</v>
      </c>
      <c r="B13095" s="2" t="str">
        <f>IFERROR(__xludf.DUMMYFUNCTION("GOOGLETRANSLATE(A13095,""en"",""hi"")"),"मेरी माँ के पड़ोस में एक शांत सुबह चलना।")</f>
        <v>मेरी माँ के पड़ोस में एक शांत सुबह चलना।</v>
      </c>
    </row>
    <row r="13096">
      <c r="A13096" s="1" t="s">
        <v>12768</v>
      </c>
      <c r="B13096" s="2" t="str">
        <f>IFERROR(__xludf.DUMMYFUNCTION("GOOGLETRANSLATE(A13096,""en"",""hi"")"),"फुटबॉल खिलाड़ी अमेरिकी फुटबॉल खिलाड़ी के बराबर लक्ष्य के निर्माण में गेंद जीतता है")</f>
        <v>फुटबॉल खिलाड़ी अमेरिकी फुटबॉल खिलाड़ी के बराबर लक्ष्य के निर्माण में गेंद जीतता है</v>
      </c>
    </row>
    <row r="13097">
      <c r="A13097" s="1" t="s">
        <v>12769</v>
      </c>
      <c r="B13097" s="2" t="str">
        <f>IFERROR(__xludf.DUMMYFUNCTION("GOOGLETRANSLATE(A13097,""en"",""hi"")"),"हैप्पी बिजनेस टीम कार्यालय में अपने सहयोगी की सराहना करते हैं")</f>
        <v>हैप्पी बिजनेस टीम कार्यालय में अपने सहयोगी की सराहना करते हैं</v>
      </c>
    </row>
    <row r="13098">
      <c r="A13098" s="1" t="s">
        <v>12770</v>
      </c>
      <c r="B13098" s="2" t="str">
        <f>IFERROR(__xludf.DUMMYFUNCTION("GOOGLETRANSLATE(A13098,""en"",""hi"")"),"जिज्ञासु लड़की, नीचे squatting, एक दूरबीन कुछ दिलचस्प - स्टॉक वेक्टर #")</f>
        <v>जिज्ञासु लड़की, नीचे squatting, एक दूरबीन कुछ दिलचस्प - स्टॉक वेक्टर #</v>
      </c>
    </row>
    <row r="13099">
      <c r="A13099" s="1" t="s">
        <v>12771</v>
      </c>
      <c r="B13099" s="2" t="str">
        <f>IFERROR(__xludf.DUMMYFUNCTION("GOOGLETRANSLATE(A13099,""en"",""hi"")"),"एक स्पीडबोट के पीछे लड़के")</f>
        <v>एक स्पीडबोट के पीछे लड़के</v>
      </c>
    </row>
    <row r="13100">
      <c r="A13100" s="1" t="s">
        <v>12772</v>
      </c>
      <c r="B13100" s="2" t="str">
        <f>IFERROR(__xludf.DUMMYFUNCTION("GOOGLETRANSLATE(A13100,""en"",""hi"")"),"स्टोर का उपयोग कर एक केक जमे हुए कस्टर्ड खरीदा!")</f>
        <v>स्टोर का उपयोग कर एक केक जमे हुए कस्टर्ड खरीदा!</v>
      </c>
    </row>
    <row r="13101">
      <c r="A13101" s="1" t="s">
        <v>12773</v>
      </c>
      <c r="B13101" s="2" t="str">
        <f>IFERROR(__xludf.DUMMYFUNCTION("GOOGLETRANSLATE(A13101,""en"",""hi"")"),"सूर्यास्त में बैठे एक महिला का सिल्हूट")</f>
        <v>सूर्यास्त में बैठे एक महिला का सिल्हूट</v>
      </c>
    </row>
    <row r="13102">
      <c r="A13102" s="1" t="s">
        <v>12774</v>
      </c>
      <c r="B13102" s="2" t="str">
        <f>IFERROR(__xludf.DUMMYFUNCTION("GOOGLETRANSLATE(A13102,""en"",""hi"")"),"एथलीट पिछले साल के अंतिम जीतने के बाद उद्घाटन ट्रॉफी को लिफ्ट करता है")</f>
        <v>एथलीट पिछले साल के अंतिम जीतने के बाद उद्घाटन ट्रॉफी को लिफ्ट करता है</v>
      </c>
    </row>
    <row r="13103">
      <c r="A13103" s="1" t="s">
        <v>12775</v>
      </c>
      <c r="B13103" s="2" t="str">
        <f>IFERROR(__xludf.DUMMYFUNCTION("GOOGLETRANSLATE(A13103,""en"",""hi"")"),"निवास के अंदर एक यह पता चलेगा कि औपचारिक कमरे वास्तव में चरित्र और घमंड वृक्षारोपण में हैं - स्टाइल शटर")</f>
        <v>निवास के अंदर एक यह पता चलेगा कि औपचारिक कमरे वास्तव में चरित्र और घमंड वृक्षारोपण में हैं - स्टाइल शटर</v>
      </c>
    </row>
    <row r="13104">
      <c r="A13104" s="1" t="s">
        <v>220</v>
      </c>
      <c r="B13104" s="2" t="str">
        <f>IFERROR(__xludf.DUMMYFUNCTION("GOOGLETRANSLATE(A13104,""en"",""hi"")"),"अभिनेता प्रीमियर पर आता है")</f>
        <v>अभिनेता प्रीमियर पर आता है</v>
      </c>
    </row>
    <row r="13105">
      <c r="A13105" s="1" t="s">
        <v>12776</v>
      </c>
      <c r="B13105" s="2" t="str">
        <f>IFERROR(__xludf.DUMMYFUNCTION("GOOGLETRANSLATE(A13105,""en"",""hi"")"),"एक मानसिक घर बनाने के लिए युक्तियाँ।")</f>
        <v>एक मानसिक घर बनाने के लिए युक्तियाँ।</v>
      </c>
    </row>
    <row r="13106">
      <c r="A13106" s="1" t="s">
        <v>12777</v>
      </c>
      <c r="B13106" s="2" t="str">
        <f>IFERROR(__xludf.DUMMYFUNCTION("GOOGLETRANSLATE(A13106,""en"",""hi"")"),"स्पोर्ट्स टीम हाथियों को एक नदी में स्नान करने में मदद करती है")</f>
        <v>स्पोर्ट्स टीम हाथियों को एक नदी में स्नान करने में मदद करती है</v>
      </c>
    </row>
    <row r="13107">
      <c r="A13107" s="1" t="s">
        <v>12778</v>
      </c>
      <c r="B13107" s="2" t="str">
        <f>IFERROR(__xludf.DUMMYFUNCTION("GOOGLETRANSLATE(A13107,""en"",""hi"")"),"पृष्ठभूमि में चर्च के साथ घास वाले क्षेत्र का दृश्य")</f>
        <v>पृष्ठभूमि में चर्च के साथ घास वाले क्षेत्र का दृश्य</v>
      </c>
    </row>
    <row r="13108">
      <c r="A13108" s="1" t="s">
        <v>12779</v>
      </c>
      <c r="B13108" s="2" t="str">
        <f>IFERROR(__xludf.DUMMYFUNCTION("GOOGLETRANSLATE(A13108,""en"",""hi"")"),"एक जादुई कोने में शादी")</f>
        <v>एक जादुई कोने में शादी</v>
      </c>
    </row>
    <row r="13109">
      <c r="A13109" s="1" t="s">
        <v>12780</v>
      </c>
      <c r="B13109" s="2" t="str">
        <f>IFERROR(__xludf.DUMMYFUNCTION("GOOGLETRANSLATE(A13109,""en"",""hi"")"),"Seascape: समुद्र तट पर नीचे")</f>
        <v>Seascape: समुद्र तट पर नीचे</v>
      </c>
    </row>
    <row r="13110">
      <c r="A13110" s="1" t="s">
        <v>12781</v>
      </c>
      <c r="B13110" s="2" t="str">
        <f>IFERROR(__xludf.DUMMYFUNCTION("GOOGLETRANSLATE(A13110,""en"",""hi"")"),"आप किस प्रकार की अंगूठी पसंद करते हैं? हीरे की अंगूठी या असामान्य")</f>
        <v>आप किस प्रकार की अंगूठी पसंद करते हैं? हीरे की अंगूठी या असामान्य</v>
      </c>
    </row>
    <row r="13111">
      <c r="A13111" s="1" t="s">
        <v>12782</v>
      </c>
      <c r="B13111" s="2" t="str">
        <f>IFERROR(__xludf.DUMMYFUNCTION("GOOGLETRANSLATE(A13111,""en"",""hi"")"),"एक मोबाइल फोन के साथ बच्चे को रोना")</f>
        <v>एक मोबाइल फोन के साथ बच्चे को रोना</v>
      </c>
    </row>
    <row r="13112">
      <c r="A13112" s="1" t="s">
        <v>1054</v>
      </c>
      <c r="B13112" s="2" t="str">
        <f>IFERROR(__xludf.DUMMYFUNCTION("GOOGLETRANSLATE(A13112,""en"",""hi"")"),"अभिनेता प्रीमियर पर पहुंचते हैं।")</f>
        <v>अभिनेता प्रीमियर पर पहुंचते हैं।</v>
      </c>
    </row>
    <row r="13113">
      <c r="A13113" s="1" t="s">
        <v>12783</v>
      </c>
      <c r="B13113" s="2" t="str">
        <f>IFERROR(__xludf.DUMMYFUNCTION("GOOGLETRANSLATE(A13113,""en"",""hi"")"),"एक पीली पृष्ठभूमि के खिलाफ एक पिल्ला")</f>
        <v>एक पीली पृष्ठभूमि के खिलाफ एक पिल्ला</v>
      </c>
    </row>
    <row r="13114">
      <c r="A13114" s="1" t="s">
        <v>12784</v>
      </c>
      <c r="B13114" s="2" t="str">
        <f>IFERROR(__xludf.DUMMYFUNCTION("GOOGLETRANSLATE(A13114,""en"",""hi"")"),"असली समय सामने के मुखौटे के निर्माण के शॉट बंद कर दिया।")</f>
        <v>असली समय सामने के मुखौटे के निर्माण के शॉट बंद कर दिया।</v>
      </c>
    </row>
    <row r="13115">
      <c r="A13115" s="1" t="s">
        <v>12785</v>
      </c>
      <c r="B13115" s="2" t="str">
        <f>IFERROR(__xludf.DUMMYFUNCTION("GOOGLETRANSLATE(A13115,""en"",""hi"")"),"यह आदमी चुनावों में विजेता है।")</f>
        <v>यह आदमी चुनावों में विजेता है।</v>
      </c>
    </row>
    <row r="13116">
      <c r="A13116" s="1" t="s">
        <v>12786</v>
      </c>
      <c r="B13116" s="2" t="str">
        <f>IFERROR(__xludf.DUMMYFUNCTION("GOOGLETRANSLATE(A13116,""en"",""hi"")"),"मुस्कुराते हुए युवा आदमी सहकर्मियों के साथ एक व्यापार बैठक में बैठे")</f>
        <v>मुस्कुराते हुए युवा आदमी सहकर्मियों के साथ एक व्यापार बैठक में बैठे</v>
      </c>
    </row>
    <row r="13117">
      <c r="A13117" s="1" t="s">
        <v>4425</v>
      </c>
      <c r="B13117" s="2" t="str">
        <f>IFERROR(__xludf.DUMMYFUNCTION("GOOGLETRANSLATE(A13117,""en"",""hi"")"),"छवि में हो सकता है: व्यक्ति, एक संगीत वाद्ययंत्र बजाना, मंच और इनडोर पर")</f>
        <v>छवि में हो सकता है: व्यक्ति, एक संगीत वाद्ययंत्र बजाना, मंच और इनडोर पर</v>
      </c>
    </row>
    <row r="13118">
      <c r="A13118" s="1" t="s">
        <v>12787</v>
      </c>
      <c r="B13118" s="2" t="str">
        <f>IFERROR(__xludf.DUMMYFUNCTION("GOOGLETRANSLATE(A13118,""en"",""hi"")"),"राजधानियों के साथ बड़े पैमाने पर राजनीतिक मानचित्र")</f>
        <v>राजधानियों के साथ बड़े पैमाने पर राजनीतिक मानचित्र</v>
      </c>
    </row>
    <row r="13119">
      <c r="A13119" s="1" t="s">
        <v>12788</v>
      </c>
      <c r="B13119" s="2" t="str">
        <f>IFERROR(__xludf.DUMMYFUNCTION("GOOGLETRANSLATE(A13119,""en"",""hi"")"),"एक पोलो मैच में कार्रवाई")</f>
        <v>एक पोलो मैच में कार्रवाई</v>
      </c>
    </row>
    <row r="13120">
      <c r="A13120" s="1" t="s">
        <v>12789</v>
      </c>
      <c r="B13120" s="2" t="str">
        <f>IFERROR(__xludf.DUMMYFUNCTION("GOOGLETRANSLATE(A13120,""en"",""hi"")"),"व्यक्ति त्यौहार के दौरान मंच पर प्रदर्शन करता है।")</f>
        <v>व्यक्ति त्यौहार के दौरान मंच पर प्रदर्शन करता है।</v>
      </c>
    </row>
    <row r="13121">
      <c r="A13121" s="1" t="s">
        <v>12790</v>
      </c>
      <c r="B13121" s="2" t="str">
        <f>IFERROR(__xludf.DUMMYFUNCTION("GOOGLETRANSLATE(A13121,""en"",""hi"")"),"एक शहर दुनिया का केवल पहाड़ है जिसमें मंदिर हैं")</f>
        <v>एक शहर दुनिया का केवल पहाड़ है जिसमें मंदिर हैं</v>
      </c>
    </row>
    <row r="13122">
      <c r="A13122" s="1" t="s">
        <v>12791</v>
      </c>
      <c r="B13122" s="2" t="str">
        <f>IFERROR(__xludf.DUMMYFUNCTION("GOOGLETRANSLATE(A13122,""en"",""hi"")"),"एक कोयोट के साथ एक शिकारी")</f>
        <v>एक कोयोट के साथ एक शिकारी</v>
      </c>
    </row>
    <row r="13123">
      <c r="A13123" s="1" t="s">
        <v>12792</v>
      </c>
      <c r="B13123" s="2" t="str">
        <f>IFERROR(__xludf.DUMMYFUNCTION("GOOGLETRANSLATE(A13123,""en"",""hi"")"),"जंगली कुत्ते एक जिराफ पर ले जाते हैं")</f>
        <v>जंगली कुत्ते एक जिराफ पर ले जाते हैं</v>
      </c>
    </row>
    <row r="13124">
      <c r="A13124" s="1" t="s">
        <v>12793</v>
      </c>
      <c r="B13124" s="2" t="str">
        <f>IFERROR(__xludf.DUMMYFUNCTION("GOOGLETRANSLATE(A13124,""en"",""hi"")"),"हॉलिडे को सना हुआ ग्लास में चित्रित किया गया है")</f>
        <v>हॉलिडे को सना हुआ ग्लास में चित्रित किया गया है</v>
      </c>
    </row>
    <row r="13125">
      <c r="A13125" s="1" t="s">
        <v>12794</v>
      </c>
      <c r="B13125" s="2" t="str">
        <f>IFERROR(__xludf.DUMMYFUNCTION("GOOGLETRANSLATE(A13125,""en"",""hi"")"),"एक पानी का सार प्रतीक।")</f>
        <v>एक पानी का सार प्रतीक।</v>
      </c>
    </row>
    <row r="13126">
      <c r="A13126" s="1" t="s">
        <v>282</v>
      </c>
      <c r="B13126" s="2" t="str">
        <f>IFERROR(__xludf.DUMMYFUNCTION("GOOGLETRANSLATE(A13126,""en"",""hi"")"),"गेंद के लिए व्यक्ति और लड़ाई")</f>
        <v>गेंद के लिए व्यक्ति और लड़ाई</v>
      </c>
    </row>
    <row r="13127">
      <c r="A13127" s="1" t="s">
        <v>12795</v>
      </c>
      <c r="B13127" s="2" t="str">
        <f>IFERROR(__xludf.DUMMYFUNCTION("GOOGLETRANSLATE(A13127,""en"",""hi"")"),"दृश्य कला: बाहर: स्वदेशी कला में दिल के मामले")</f>
        <v>दृश्य कला: बाहर: स्वदेशी कला में दिल के मामले</v>
      </c>
    </row>
    <row r="13128">
      <c r="A13128" s="1" t="s">
        <v>12796</v>
      </c>
      <c r="B13128" s="2" t="str">
        <f>IFERROR(__xludf.DUMMYFUNCTION("GOOGLETRANSLATE(A13128,""en"",""hi"")"),"धुंध में भारतीय तट के पास एक मंदिर में वरिष्ठ।")</f>
        <v>धुंध में भारतीय तट के पास एक मंदिर में वरिष्ठ।</v>
      </c>
    </row>
    <row r="13129">
      <c r="A13129" s="1" t="s">
        <v>12797</v>
      </c>
      <c r="B13129" s="2" t="str">
        <f>IFERROR(__xludf.DUMMYFUNCTION("GOOGLETRANSLATE(A13129,""en"",""hi"")"),"एक घरेलू बिल्ली का एक करीबी घास पर झूठ बोल रहा है")</f>
        <v>एक घरेलू बिल्ली का एक करीबी घास पर झूठ बोल रहा है</v>
      </c>
    </row>
    <row r="13130">
      <c r="A13130" s="1" t="s">
        <v>12798</v>
      </c>
      <c r="B13130" s="2" t="str">
        <f>IFERROR(__xludf.DUMMYFUNCTION("GOOGLETRANSLATE(A13130,""en"",""hi"")"),"देवियों तितली जन्मदिन कार्ड।")</f>
        <v>देवियों तितली जन्मदिन कार्ड।</v>
      </c>
    </row>
    <row r="13131">
      <c r="A13131" s="1" t="s">
        <v>12799</v>
      </c>
      <c r="B13131" s="2" t="str">
        <f>IFERROR(__xludf.DUMMYFUNCTION("GOOGLETRANSLATE(A13131,""en"",""hi"")"),"समुद्र तट पर पुरानी अपमानजनक मछली पकड़ने की नाव")</f>
        <v>समुद्र तट पर पुरानी अपमानजनक मछली पकड़ने की नाव</v>
      </c>
    </row>
    <row r="13132">
      <c r="A13132" s="1" t="s">
        <v>12800</v>
      </c>
      <c r="B13132" s="2" t="str">
        <f>IFERROR(__xludf.DUMMYFUNCTION("GOOGLETRANSLATE(A13132,""en"",""hi"")"),"स्नोई सनराइज: पिछले महीने एक बर्फबारी के बाद सूर्य उगता है।")</f>
        <v>स्नोई सनराइज: पिछले महीने एक बर्फबारी के बाद सूर्य उगता है।</v>
      </c>
    </row>
    <row r="13133">
      <c r="A13133" s="1" t="s">
        <v>12801</v>
      </c>
      <c r="B13133" s="2" t="str">
        <f>IFERROR(__xludf.DUMMYFUNCTION("GOOGLETRANSLATE(A13133,""en"",""hi"")"),"पहाड़ों में शरद ऋतु पहाड़ नदी")</f>
        <v>पहाड़ों में शरद ऋतु पहाड़ नदी</v>
      </c>
    </row>
    <row r="13134">
      <c r="A13134" s="1" t="s">
        <v>12802</v>
      </c>
      <c r="B13134" s="2" t="str">
        <f>IFERROR(__xludf.DUMMYFUNCTION("GOOGLETRANSLATE(A13134,""en"",""hi"")"),"तितलियों के साथ बगीचे में एक लड़की का चित्रण")</f>
        <v>तितलियों के साथ बगीचे में एक लड़की का चित्रण</v>
      </c>
    </row>
    <row r="13135">
      <c r="A13135" s="1" t="s">
        <v>12803</v>
      </c>
      <c r="B13135" s="2" t="str">
        <f>IFERROR(__xludf.DUMMYFUNCTION("GOOGLETRANSLATE(A13135,""en"",""hi"")"),"देश का नक्शा है")</f>
        <v>देश का नक्शा है</v>
      </c>
    </row>
    <row r="13136">
      <c r="A13136" s="1" t="s">
        <v>12804</v>
      </c>
      <c r="B13136" s="2" t="str">
        <f>IFERROR(__xludf.DUMMYFUNCTION("GOOGLETRANSLATE(A13136,""en"",""hi"")"),"एक जंगल से घिरा एक छोटा कीहोल आकार का तालाब")</f>
        <v>एक जंगल से घिरा एक छोटा कीहोल आकार का तालाब</v>
      </c>
    </row>
    <row r="13137">
      <c r="A13137" s="1" t="s">
        <v>12805</v>
      </c>
      <c r="B13137" s="2" t="str">
        <f>IFERROR(__xludf.DUMMYFUNCTION("GOOGLETRANSLATE(A13137,""en"",""hi"")"),"# यह चित्र कला का एक उदाहरण है।")</f>
        <v># यह चित्र कला का एक उदाहरण है।</v>
      </c>
    </row>
    <row r="13138">
      <c r="A13138" s="1" t="s">
        <v>12806</v>
      </c>
      <c r="B13138" s="2" t="str">
        <f>IFERROR(__xludf.DUMMYFUNCTION("GOOGLETRANSLATE(A13138,""en"",""hi"")"),"दान - किसी भी सुरक्षात्मक उपकरण को दान करने से पहले अपने हाथ धोएं और अच्छी तरह से सामना करें।")</f>
        <v>दान - किसी भी सुरक्षात्मक उपकरण को दान करने से पहले अपने हाथ धोएं और अच्छी तरह से सामना करें।</v>
      </c>
    </row>
    <row r="13139">
      <c r="A13139" s="1" t="s">
        <v>12807</v>
      </c>
      <c r="B13139" s="2" t="str">
        <f>IFERROR(__xludf.DUMMYFUNCTION("GOOGLETRANSLATE(A13139,""en"",""hi"")"),"ध्वज व्यक्ति के चेहरे पर चित्रित")</f>
        <v>ध्वज व्यक्ति के चेहरे पर चित्रित</v>
      </c>
    </row>
    <row r="13140">
      <c r="A13140" s="1" t="s">
        <v>12808</v>
      </c>
      <c r="B13140" s="2" t="str">
        <f>IFERROR(__xludf.DUMMYFUNCTION("GOOGLETRANSLATE(A13140,""en"",""hi"")"),"पहाड़ों पर एक चट्टान के किनारे पर बैठे लोग")</f>
        <v>पहाड़ों पर एक चट्टान के किनारे पर बैठे लोग</v>
      </c>
    </row>
    <row r="13141">
      <c r="A13141" s="1" t="s">
        <v>12809</v>
      </c>
      <c r="B13141" s="2" t="str">
        <f>IFERROR(__xludf.DUMMYFUNCTION("GOOGLETRANSLATE(A13141,""en"",""hi"")"),"रेड कार्पेट पर फर्श पर अभिनेता")</f>
        <v>रेड कार्पेट पर फर्श पर अभिनेता</v>
      </c>
    </row>
    <row r="13142">
      <c r="A13142" s="1" t="s">
        <v>220</v>
      </c>
      <c r="B13142" s="2" t="str">
        <f>IFERROR(__xludf.DUMMYFUNCTION("GOOGLETRANSLATE(A13142,""en"",""hi"")"),"अभिनेता प्रीमियर पर आता है")</f>
        <v>अभिनेता प्रीमियर पर आता है</v>
      </c>
    </row>
    <row r="13143">
      <c r="A13143" s="1" t="s">
        <v>12810</v>
      </c>
      <c r="B13143" s="2" t="str">
        <f>IFERROR(__xludf.DUMMYFUNCTION("GOOGLETRANSLATE(A13143,""en"",""hi"")"),"स्तन और ग्रेवी पकाने की विधि - एक तुर्की को भूनने का आसान तरीका।")</f>
        <v>स्तन और ग्रेवी पकाने की विधि - एक तुर्की को भूनने का आसान तरीका।</v>
      </c>
    </row>
    <row r="13144">
      <c r="A13144" s="1" t="s">
        <v>12811</v>
      </c>
      <c r="B13144" s="2" t="str">
        <f>IFERROR(__xludf.DUMMYFUNCTION("GOOGLETRANSLATE(A13144,""en"",""hi"")"),"अपने मुंह के साथ अपने घास पर जानवर चबाते हैं!")</f>
        <v>अपने मुंह के साथ अपने घास पर जानवर चबाते हैं!</v>
      </c>
    </row>
    <row r="13145">
      <c r="A13145" s="1" t="s">
        <v>12812</v>
      </c>
      <c r="B13145" s="2" t="str">
        <f>IFERROR(__xludf.DUMMYFUNCTION("GOOGLETRANSLATE(A13145,""en"",""hi"")"),"एक आदमी अपने सेल फोन पर बात करते हुए डाउनटाउन चल रहा है और उसकी घड़ी को देखता है")</f>
        <v>एक आदमी अपने सेल फोन पर बात करते हुए डाउनटाउन चल रहा है और उसकी घड़ी को देखता है</v>
      </c>
    </row>
    <row r="13146">
      <c r="A13146" s="1" t="s">
        <v>12813</v>
      </c>
      <c r="B13146" s="2" t="str">
        <f>IFERROR(__xludf.DUMMYFUNCTION("GOOGLETRANSLATE(A13146,""en"",""hi"")"),"एक सॉकर और ऊर्ध्वाधर निर्बाध पुष्प ज्यामितीय पैटर्न पर रंगीन आभूषण के साथ कॉफी का कप।")</f>
        <v>एक सॉकर और ऊर्ध्वाधर निर्बाध पुष्प ज्यामितीय पैटर्न पर रंगीन आभूषण के साथ कॉफी का कप।</v>
      </c>
    </row>
    <row r="13147">
      <c r="A13147" s="1" t="s">
        <v>12814</v>
      </c>
      <c r="B13147" s="2" t="str">
        <f>IFERROR(__xludf.DUMMYFUNCTION("GOOGLETRANSLATE(A13147,""en"",""hi"")"),"एक बेज पृष्ठभूमि पर सुंदर फूलों के साथ वेक्टर निर्बाध पैटर्न।")</f>
        <v>एक बेज पृष्ठभूमि पर सुंदर फूलों के साथ वेक्टर निर्बाध पैटर्न।</v>
      </c>
    </row>
    <row r="13148">
      <c r="A13148" s="1" t="s">
        <v>12815</v>
      </c>
      <c r="B13148" s="2" t="str">
        <f>IFERROR(__xludf.DUMMYFUNCTION("GOOGLETRANSLATE(A13148,""en"",""hi"")"),"दरवाजे के लिए जो पीछे की सीढ़ी की ओर जाता है")</f>
        <v>दरवाजे के लिए जो पीछे की सीढ़ी की ओर जाता है</v>
      </c>
    </row>
    <row r="13149">
      <c r="A13149" s="1" t="s">
        <v>12816</v>
      </c>
      <c r="B13149" s="2" t="str">
        <f>IFERROR(__xludf.DUMMYFUNCTION("GOOGLETRANSLATE(A13149,""en"",""hi"")"),"जुलाई में दाग ग्लास विंडो का विवरण")</f>
        <v>जुलाई में दाग ग्लास विंडो का विवरण</v>
      </c>
    </row>
    <row r="13150">
      <c r="A13150" s="1" t="s">
        <v>12817</v>
      </c>
      <c r="B13150" s="2" t="str">
        <f>IFERROR(__xludf.DUMMYFUNCTION("GOOGLETRANSLATE(A13150,""en"",""hi"")"),"वर्ग के साथ व्यक्ति -")</f>
        <v>वर्ग के साथ व्यक्ति -</v>
      </c>
    </row>
    <row r="13151">
      <c r="A13151" s="1" t="s">
        <v>12818</v>
      </c>
      <c r="B13151" s="2" t="str">
        <f>IFERROR(__xludf.DUMMYFUNCTION("GOOGLETRANSLATE(A13151,""en"",""hi"")"),"राष्ट्रीय रंगों में एक महिला का चेहरा")</f>
        <v>राष्ट्रीय रंगों में एक महिला का चेहरा</v>
      </c>
    </row>
    <row r="13152">
      <c r="A13152" s="1" t="s">
        <v>12819</v>
      </c>
      <c r="B13152" s="2" t="str">
        <f>IFERROR(__xludf.DUMMYFUNCTION("GOOGLETRANSLATE(A13152,""en"",""hi"")"),"एक अच्छा घर और कार, मध्यम वर्ग के लोगों की विशेषताओं।")</f>
        <v>एक अच्छा घर और कार, मध्यम वर्ग के लोगों की विशेषताओं।</v>
      </c>
    </row>
    <row r="13153">
      <c r="A13153" s="1" t="s">
        <v>12820</v>
      </c>
      <c r="B13153" s="2" t="str">
        <f>IFERROR(__xludf.DUMMYFUNCTION("GOOGLETRANSLATE(A13153,""en"",""hi"")"),"एक पानी के छेद पर हाथी।")</f>
        <v>एक पानी के छेद पर हाथी।</v>
      </c>
    </row>
    <row r="13154">
      <c r="A13154" s="1" t="s">
        <v>12821</v>
      </c>
      <c r="B13154" s="2" t="str">
        <f>IFERROR(__xludf.DUMMYFUNCTION("GOOGLETRANSLATE(A13154,""en"",""hi"")"),"अभिनेता पुरस्कार की स्थिति में")</f>
        <v>अभिनेता पुरस्कार की स्थिति में</v>
      </c>
    </row>
    <row r="13155">
      <c r="A13155" s="1" t="s">
        <v>12822</v>
      </c>
      <c r="B13155" s="2" t="str">
        <f>IFERROR(__xludf.DUMMYFUNCTION("GOOGLETRANSLATE(A13155,""en"",""hi"")"),"सैनिकों को एक संयुक्त हथियार रिहर्सल सौंपा गया")</f>
        <v>सैनिकों को एक संयुक्त हथियार रिहर्सल सौंपा गया</v>
      </c>
    </row>
    <row r="13156">
      <c r="A13156" s="1" t="s">
        <v>12823</v>
      </c>
      <c r="B13156" s="2" t="str">
        <f>IFERROR(__xludf.DUMMYFUNCTION("GOOGLETRANSLATE(A13156,""en"",""hi"")"),"एक पक्षी तंग का मतलब है कि यह अभी भी सेते हैं।")</f>
        <v>एक पक्षी तंग का मतलब है कि यह अभी भी सेते हैं।</v>
      </c>
    </row>
    <row r="13157">
      <c r="A13157" s="1" t="s">
        <v>12824</v>
      </c>
      <c r="B13157" s="2" t="str">
        <f>IFERROR(__xludf.DUMMYFUNCTION("GOOGLETRANSLATE(A13157,""en"",""hi"")"),"त्वचा की सफेद चमड़े की बनावट ने सोफा - स्टॉक फोटो #")</f>
        <v>त्वचा की सफेद चमड़े की बनावट ने सोफा - स्टॉक फोटो #</v>
      </c>
    </row>
    <row r="13158">
      <c r="A13158" s="1" t="s">
        <v>12825</v>
      </c>
      <c r="B13158" s="2" t="str">
        <f>IFERROR(__xludf.DUMMYFUNCTION("GOOGLETRANSLATE(A13158,""en"",""hi"")"),"मुझे बेडरूम में काले और सफेद से प्यार है।")</f>
        <v>मुझे बेडरूम में काले और सफेद से प्यार है।</v>
      </c>
    </row>
    <row r="13159">
      <c r="A13159" s="1" t="s">
        <v>12826</v>
      </c>
      <c r="B13159" s="2" t="str">
        <f>IFERROR(__xludf.DUMMYFUNCTION("GOOGLETRANSLATE(A13159,""en"",""hi"")"),"मैच के दौरान गेंद के लिए फुटबॉलर और लड़ाई")</f>
        <v>मैच के दौरान गेंद के लिए फुटबॉलर और लड़ाई</v>
      </c>
    </row>
    <row r="13160">
      <c r="A13160" s="1" t="s">
        <v>12827</v>
      </c>
      <c r="B13160" s="2" t="str">
        <f>IFERROR(__xludf.DUMMYFUNCTION("GOOGLETRANSLATE(A13160,""en"",""hi"")"),"सूर्यास्त में एक जेटी से युगल मछली पकड़ने")</f>
        <v>सूर्यास्त में एक जेटी से युगल मछली पकड़ने</v>
      </c>
    </row>
    <row r="13161">
      <c r="A13161" s="1" t="s">
        <v>12828</v>
      </c>
      <c r="B13161" s="2" t="str">
        <f>IFERROR(__xludf.DUMMYFUNCTION("GOOGLETRANSLATE(A13161,""en"",""hi"")"),"एक रैंप के अंडरसाइड पर जनवरी में क्रंबलिंग कंक्रीट का एक खंड देखा जाता है।")</f>
        <v>एक रैंप के अंडरसाइड पर जनवरी में क्रंबलिंग कंक्रीट का एक खंड देखा जाता है।</v>
      </c>
    </row>
    <row r="13162">
      <c r="A13162" s="1" t="s">
        <v>12829</v>
      </c>
      <c r="B13162" s="2" t="str">
        <f>IFERROR(__xludf.DUMMYFUNCTION("GOOGLETRANSLATE(A13162,""en"",""hi"")"),"समुद्र, एक बार जब यह अपना जादू डालता है, तो हमेशा के लिए आश्चर्य के शुद्ध में एक रखता है। लेखक")</f>
        <v>समुद्र, एक बार जब यह अपना जादू डालता है, तो हमेशा के लिए आश्चर्य के शुद्ध में एक रखता है। लेखक</v>
      </c>
    </row>
    <row r="13163">
      <c r="A13163" s="1" t="s">
        <v>12830</v>
      </c>
      <c r="B13163" s="2" t="str">
        <f>IFERROR(__xludf.DUMMYFUNCTION("GOOGLETRANSLATE(A13163,""en"",""hi"")"),"डचेस को जीन्स और एक जम्पर में कपड़े पहने हुए थे")</f>
        <v>डचेस को जीन्स और एक जम्पर में कपड़े पहने हुए थे</v>
      </c>
    </row>
    <row r="13164">
      <c r="A13164" s="1" t="s">
        <v>12831</v>
      </c>
      <c r="B13164" s="2" t="str">
        <f>IFERROR(__xludf.DUMMYFUNCTION("GOOGLETRANSLATE(A13164,""en"",""hi"")"),"अभिनेता परिधान में एक बिलबोर्ड पर दिखाई देता है: वातावरण")</f>
        <v>अभिनेता परिधान में एक बिलबोर्ड पर दिखाई देता है: वातावरण</v>
      </c>
    </row>
    <row r="13165">
      <c r="A13165" s="1" t="s">
        <v>12832</v>
      </c>
      <c r="B13165" s="2" t="str">
        <f>IFERROR(__xludf.DUMMYFUNCTION("GOOGLETRANSLATE(A13165,""en"",""hi"")"),"अपने घर ड्रेसिंग हमेशा एक आसान काम नहीं है।")</f>
        <v>अपने घर ड्रेसिंग हमेशा एक आसान काम नहीं है।</v>
      </c>
    </row>
    <row r="13166">
      <c r="A13166" s="1" t="s">
        <v>12833</v>
      </c>
      <c r="B13166" s="2" t="str">
        <f>IFERROR(__xludf.DUMMYFUNCTION("GOOGLETRANSLATE(A13166,""en"",""hi"")"),"पॉप कलाकार और अभिनेता प्रीमियर में भाग लेते हैं")</f>
        <v>पॉप कलाकार और अभिनेता प्रीमियर में भाग लेते हैं</v>
      </c>
    </row>
    <row r="13167">
      <c r="A13167" s="1" t="s">
        <v>12834</v>
      </c>
      <c r="B13167" s="2" t="str">
        <f>IFERROR(__xludf.DUMMYFUNCTION("GOOGLETRANSLATE(A13167,""en"",""hi"")"),"एक काले रंग की पृष्ठभूमि के खिलाफ कॉकटेल ग्लास में लाल और सोने की क्रिसमस की सजावट")</f>
        <v>एक काले रंग की पृष्ठभूमि के खिलाफ कॉकटेल ग्लास में लाल और सोने की क्रिसमस की सजावट</v>
      </c>
    </row>
    <row r="13168">
      <c r="A13168" s="1" t="s">
        <v>12835</v>
      </c>
      <c r="B13168" s="2" t="str">
        <f>IFERROR(__xludf.DUMMYFUNCTION("GOOGLETRANSLATE(A13168,""en"",""hi"")"),"एक दुखी छात्र लड़की का चित्रण अकेला बैठा है जबकि अन्य कक्षा सुन रहे हैं")</f>
        <v>एक दुखी छात्र लड़की का चित्रण अकेला बैठा है जबकि अन्य कक्षा सुन रहे हैं</v>
      </c>
    </row>
    <row r="13169">
      <c r="A13169" s="1" t="s">
        <v>12836</v>
      </c>
      <c r="B13169" s="2" t="str">
        <f>IFERROR(__xludf.DUMMYFUNCTION("GOOGLETRANSLATE(A13169,""en"",""hi"")"),"अभिनेता 421 के विश्व प्रीमियर में भाग लेता है")</f>
        <v>अभिनेता 421 के विश्व प्रीमियर में भाग लेता है</v>
      </c>
    </row>
    <row r="13170">
      <c r="A13170" s="1" t="s">
        <v>12837</v>
      </c>
      <c r="B13170" s="2" t="str">
        <f>IFERROR(__xludf.DUMMYFUNCTION("GOOGLETRANSLATE(A13170,""en"",""hi"")"),"मॉड रिवाइवल कलाकार और कलाकार पर्यवेक्षक के लिए फोटो खिंचवाए जाते हैं")</f>
        <v>मॉड रिवाइवल कलाकार और कलाकार पर्यवेक्षक के लिए फोटो खिंचवाए जाते हैं</v>
      </c>
    </row>
    <row r="13171">
      <c r="A13171" s="1" t="s">
        <v>12838</v>
      </c>
      <c r="B13171" s="2" t="str">
        <f>IFERROR(__xludf.DUMMYFUNCTION("GOOGLETRANSLATE(A13171,""en"",""hi"")"),"बैंगनी फूलों के साथ चेरी फूलों की एक शाखा पर लाल लालटेन")</f>
        <v>बैंगनी फूलों के साथ चेरी फूलों की एक शाखा पर लाल लालटेन</v>
      </c>
    </row>
    <row r="13172">
      <c r="A13172" s="1" t="s">
        <v>12839</v>
      </c>
      <c r="B13172" s="2" t="str">
        <f>IFERROR(__xludf.DUMMYFUNCTION("GOOGLETRANSLATE(A13172,""en"",""hi"")"),"शहर का एक अंश।")</f>
        <v>शहर का एक अंश।</v>
      </c>
    </row>
    <row r="13173">
      <c r="A13173" s="1" t="s">
        <v>12840</v>
      </c>
      <c r="B13173" s="2" t="str">
        <f>IFERROR(__xludf.DUMMYFUNCTION("GOOGLETRANSLATE(A13173,""en"",""hi"")"),"रेगिस्तान में सगाई शूट द्वारा फोटोग्राफी")</f>
        <v>रेगिस्तान में सगाई शूट द्वारा फोटोग्राफी</v>
      </c>
    </row>
    <row r="13174">
      <c r="A13174" s="1" t="s">
        <v>12841</v>
      </c>
      <c r="B13174" s="2" t="str">
        <f>IFERROR(__xludf.DUMMYFUNCTION("GOOGLETRANSLATE(A13174,""en"",""hi"")"),"पुल पर एक जहाज पर झंडा")</f>
        <v>पुल पर एक जहाज पर झंडा</v>
      </c>
    </row>
    <row r="13175">
      <c r="A13175" s="1" t="s">
        <v>10402</v>
      </c>
      <c r="B13175" s="2" t="str">
        <f>IFERROR(__xludf.DUMMYFUNCTION("GOOGLETRANSLATE(A13175,""en"",""hi"")"),"देश का नक्शा")</f>
        <v>देश का नक्शा</v>
      </c>
    </row>
    <row r="13176">
      <c r="A13176" s="1" t="s">
        <v>12842</v>
      </c>
      <c r="B13176" s="2" t="str">
        <f>IFERROR(__xludf.DUMMYFUNCTION("GOOGLETRANSLATE(A13176,""en"",""hi"")"),"यह वह चित्र और माप था जिसे मैंने काम किया था।")</f>
        <v>यह वह चित्र और माप था जिसे मैंने काम किया था।</v>
      </c>
    </row>
    <row r="13177">
      <c r="A13177" s="1" t="s">
        <v>12843</v>
      </c>
      <c r="B13177" s="2" t="str">
        <f>IFERROR(__xludf.DUMMYFUNCTION("GOOGLETRANSLATE(A13177,""en"",""hi"")"),"मछलीघर में बहुत सारी मछली")</f>
        <v>मछलीघर में बहुत सारी मछली</v>
      </c>
    </row>
    <row r="13178">
      <c r="A13178" s="1" t="s">
        <v>10361</v>
      </c>
      <c r="B13178" s="2" t="str">
        <f>IFERROR(__xludf.DUMMYFUNCTION("GOOGLETRANSLATE(A13178,""en"",""hi"")"),"ईमानदारी दुल्हन एसएस 18 संग्रह से परिधान")</f>
        <v>ईमानदारी दुल्हन एसएस 18 संग्रह से परिधान</v>
      </c>
    </row>
    <row r="13179">
      <c r="A13179" s="1" t="s">
        <v>12844</v>
      </c>
      <c r="B13179" s="2" t="str">
        <f>IFERROR(__xludf.DUMMYFUNCTION("GOOGLETRANSLATE(A13179,""en"",""hi"")"),"अभिनेता उत्सव के दौरान प्रीमियर में भाग लेता है")</f>
        <v>अभिनेता उत्सव के दौरान प्रीमियर में भाग लेता है</v>
      </c>
    </row>
    <row r="13180">
      <c r="A13180" s="1" t="s">
        <v>12845</v>
      </c>
      <c r="B13180" s="2" t="str">
        <f>IFERROR(__xludf.DUMMYFUNCTION("GOOGLETRANSLATE(A13180,""en"",""hi"")"),"जब आप कमरे में चलते हैं तो उन चीजों को चुनें जो आपको मुस्कुराएंगे!")</f>
        <v>जब आप कमरे में चलते हैं तो उन चीजों को चुनें जो आपको मुस्कुराएंगे!</v>
      </c>
    </row>
    <row r="13181">
      <c r="A13181" s="1" t="s">
        <v>12846</v>
      </c>
      <c r="B13181" s="2" t="str">
        <f>IFERROR(__xludf.DUMMYFUNCTION("GOOGLETRANSLATE(A13181,""en"",""hi"")"),"फर्श पर बैठे लड़की वास्तव में परेशान है")</f>
        <v>फर्श पर बैठे लड़की वास्तव में परेशान है</v>
      </c>
    </row>
    <row r="13182">
      <c r="A13182" s="1" t="s">
        <v>12847</v>
      </c>
      <c r="B13182" s="2" t="str">
        <f>IFERROR(__xludf.DUMMYFUNCTION("GOOGLETRANSLATE(A13182,""en"",""hi"")"),"व्यक्ति और पृथ्वी के साथ वेक्टर स्केच")</f>
        <v>व्यक्ति और पृथ्वी के साथ वेक्टर स्केच</v>
      </c>
    </row>
    <row r="13183">
      <c r="A13183" s="1" t="s">
        <v>12848</v>
      </c>
      <c r="B13183" s="2" t="str">
        <f>IFERROR(__xludf.DUMMYFUNCTION("GOOGLETRANSLATE(A13183,""en"",""hi"")"),"एक बड़ा कुत्ता नदी तट पर एक गन्ना के साथ खेलता है।")</f>
        <v>एक बड़ा कुत्ता नदी तट पर एक गन्ना के साथ खेलता है।</v>
      </c>
    </row>
    <row r="13184">
      <c r="A13184" s="1" t="s">
        <v>12849</v>
      </c>
      <c r="B13184" s="2" t="str">
        <f>IFERROR(__xludf.DUMMYFUNCTION("GOOGLETRANSLATE(A13184,""en"",""hi"")"),"एक पैक सूटकेस में बैठा छोटा कुत्ता।")</f>
        <v>एक पैक सूटकेस में बैठा छोटा कुत्ता।</v>
      </c>
    </row>
    <row r="13185">
      <c r="A13185" s="1" t="s">
        <v>12850</v>
      </c>
      <c r="B13185" s="2" t="str">
        <f>IFERROR(__xludf.DUMMYFUNCTION("GOOGLETRANSLATE(A13185,""en"",""hi"")"),"घर जो £ 6000 के लिए खरीदा गया है")</f>
        <v>घर जो £ 6000 के लिए खरीदा गया है</v>
      </c>
    </row>
    <row r="13186">
      <c r="A13186" s="1" t="s">
        <v>12851</v>
      </c>
      <c r="B13186" s="2" t="str">
        <f>IFERROR(__xludf.DUMMYFUNCTION("GOOGLETRANSLATE(A13186,""en"",""hi"")"),"पौराणिक प्रबंधक की मूर्ति, अब बैठी है")</f>
        <v>पौराणिक प्रबंधक की मूर्ति, अब बैठी है</v>
      </c>
    </row>
    <row r="13187">
      <c r="A13187" s="1" t="s">
        <v>12852</v>
      </c>
      <c r="B13187" s="2" t="str">
        <f>IFERROR(__xludf.DUMMYFUNCTION("GOOGLETRANSLATE(A13187,""en"",""hi"")"),"विभिन्न रंगों में अलग-अलग रंगों में सुपरमार्केट सेट आइकन में भंडारण के लिए कक्ष अलग-अलग वेक्टर चित्रण।")</f>
        <v>विभिन्न रंगों में अलग-अलग रंगों में सुपरमार्केट सेट आइकन में भंडारण के लिए कक्ष अलग-अलग वेक्टर चित्रण।</v>
      </c>
    </row>
    <row r="13188">
      <c r="A13188" s="1" t="s">
        <v>12853</v>
      </c>
      <c r="B13188" s="2" t="str">
        <f>IFERROR(__xludf.DUMMYFUNCTION("GOOGLETRANSLATE(A13188,""en"",""hi"")"),"ब्रेड, पनीर, सॉसेज, कटिंग बोर्ड और चाकू ग्रामीण इलाकों में एक स्नैक के लिए एक लकड़ी की मेज पर व्यवस्थित")</f>
        <v>ब्रेड, पनीर, सॉसेज, कटिंग बोर्ड और चाकू ग्रामीण इलाकों में एक स्नैक के लिए एक लकड़ी की मेज पर व्यवस्थित</v>
      </c>
    </row>
    <row r="13189">
      <c r="A13189" s="1" t="s">
        <v>12854</v>
      </c>
      <c r="B13189" s="2" t="str">
        <f>IFERROR(__xludf.DUMMYFUNCTION("GOOGLETRANSLATE(A13189,""en"",""hi"")"),"अमेरिकी फुटबॉल टीम वापस अमेरिकी फुटबॉल खिलाड़ी को एक खेल के दौरान अमेरिकी फुटबॉल खिलाड़ी द्वारा निपटाया जाता है।")</f>
        <v>अमेरिकी फुटबॉल टीम वापस अमेरिकी फुटबॉल खिलाड़ी को एक खेल के दौरान अमेरिकी फुटबॉल खिलाड़ी द्वारा निपटाया जाता है।</v>
      </c>
    </row>
    <row r="13190">
      <c r="A13190" s="1" t="s">
        <v>12855</v>
      </c>
      <c r="B13190" s="2" t="str">
        <f>IFERROR(__xludf.DUMMYFUNCTION("GOOGLETRANSLATE(A13190,""en"",""hi"")"),"वार्षिक घटना के लिए लोगो")</f>
        <v>वार्षिक घटना के लिए लोगो</v>
      </c>
    </row>
    <row r="13191">
      <c r="A13191" s="1" t="s">
        <v>12856</v>
      </c>
      <c r="B13191" s="2" t="str">
        <f>IFERROR(__xludf.DUMMYFUNCTION("GOOGLETRANSLATE(A13191,""en"",""hi"")"),"अपार्टमेंट ब्लॉक का एक कलाकार प्रतिपादन जो पैर पर बनाया जाएगा।")</f>
        <v>अपार्टमेंट ब्लॉक का एक कलाकार प्रतिपादन जो पैर पर बनाया जाएगा।</v>
      </c>
    </row>
    <row r="13192">
      <c r="A13192" s="1" t="s">
        <v>12857</v>
      </c>
      <c r="B13192" s="2" t="str">
        <f>IFERROR(__xludf.DUMMYFUNCTION("GOOGLETRANSLATE(A13192,""en"",""hi"")"),"एक घर बाजार पर है।")</f>
        <v>एक घर बाजार पर है।</v>
      </c>
    </row>
    <row r="13193">
      <c r="A13193" s="1" t="s">
        <v>12858</v>
      </c>
      <c r="B13193" s="2" t="str">
        <f>IFERROR(__xludf.DUMMYFUNCTION("GOOGLETRANSLATE(A13193,""en"",""hi"")"),"बच्चे सफलता के साथ आगे और पीछे सूरज की रोशनी द्वारा एक छोटी पहाड़ी बैकलिट के शीर्ष पर एक गुलाबी गेंद फेंक रहे हैं")</f>
        <v>बच्चे सफलता के साथ आगे और पीछे सूरज की रोशनी द्वारा एक छोटी पहाड़ी बैकलिट के शीर्ष पर एक गुलाबी गेंद फेंक रहे हैं</v>
      </c>
    </row>
    <row r="13194">
      <c r="A13194" s="1" t="s">
        <v>12859</v>
      </c>
      <c r="B13194" s="2" t="str">
        <f>IFERROR(__xludf.DUMMYFUNCTION("GOOGLETRANSLATE(A13194,""en"",""hi"")"),"नीली पृष्ठभूमि में मछली के साथ वेक्टर में निर्बाध हाथ खींचा पैटर्न।")</f>
        <v>नीली पृष्ठभूमि में मछली के साथ वेक्टर में निर्बाध हाथ खींचा पैटर्न।</v>
      </c>
    </row>
    <row r="13195">
      <c r="A13195" s="1" t="s">
        <v>12860</v>
      </c>
      <c r="B13195" s="2" t="str">
        <f>IFERROR(__xludf.DUMMYFUNCTION("GOOGLETRANSLATE(A13195,""en"",""hi"")"),"तूफान ने आवास सहित कई इमारतों से छतों को फेंक दिया।")</f>
        <v>तूफान ने आवास सहित कई इमारतों से छतों को फेंक दिया।</v>
      </c>
    </row>
    <row r="13196">
      <c r="A13196" s="1" t="s">
        <v>12861</v>
      </c>
      <c r="B13196" s="2" t="str">
        <f>IFERROR(__xludf.DUMMYFUNCTION("GOOGLETRANSLATE(A13196,""en"",""hi"")"),"डाइविंग के लिए एक मुखौटा पहने बंदर।")</f>
        <v>डाइविंग के लिए एक मुखौटा पहने बंदर।</v>
      </c>
    </row>
    <row r="13197">
      <c r="A13197" s="1" t="s">
        <v>12862</v>
      </c>
      <c r="B13197" s="2" t="str">
        <f>IFERROR(__xludf.DUMMYFUNCTION("GOOGLETRANSLATE(A13197,""en"",""hi"")"),"लड़कियों का दिन: डुओ कुछ खुदरा चिकित्सा के साथ एक दिन देर से छुट्टी मनाने के लिए दिखाई दिया")</f>
        <v>लड़कियों का दिन: डुओ कुछ खुदरा चिकित्सा के साथ एक दिन देर से छुट्टी मनाने के लिए दिखाई दिया</v>
      </c>
    </row>
    <row r="13198">
      <c r="A13198" s="1" t="s">
        <v>12863</v>
      </c>
      <c r="B13198" s="2" t="str">
        <f>IFERROR(__xludf.DUMMYFUNCTION("GOOGLETRANSLATE(A13198,""en"",""hi"")"),"बेडसाइड टेबल के साथ एक अद्वितीय अखरोट रानी आकार का बिस्तर")</f>
        <v>बेडसाइड टेबल के साथ एक अद्वितीय अखरोट रानी आकार का बिस्तर</v>
      </c>
    </row>
    <row r="13199">
      <c r="A13199" s="1" t="s">
        <v>12864</v>
      </c>
      <c r="B13199" s="2" t="str">
        <f>IFERROR(__xludf.DUMMYFUNCTION("GOOGLETRANSLATE(A13199,""en"",""hi"")"),"सड़क पर एक नदी तट पर माँ और बच्चे")</f>
        <v>सड़क पर एक नदी तट पर माँ और बच्चे</v>
      </c>
    </row>
    <row r="13200">
      <c r="A13200" s="1" t="s">
        <v>12865</v>
      </c>
      <c r="B13200" s="2" t="str">
        <f>IFERROR(__xludf.DUMMYFUNCTION("GOOGLETRANSLATE(A13200,""en"",""hi"")"),"मोच वाली टखने वाली लड़की आपातकालीन कक्ष में जाती है।")</f>
        <v>मोच वाली टखने वाली लड़की आपातकालीन कक्ष में जाती है।</v>
      </c>
    </row>
    <row r="13201">
      <c r="A13201" s="1" t="s">
        <v>12866</v>
      </c>
      <c r="B13201" s="2" t="str">
        <f>IFERROR(__xludf.DUMMYFUNCTION("GOOGLETRANSLATE(A13201,""en"",""hi"")"),"छोटी बालों वाली महिला खांसी होती है।")</f>
        <v>छोटी बालों वाली महिला खांसी होती है।</v>
      </c>
    </row>
    <row r="13202">
      <c r="A13202" s="1" t="s">
        <v>12867</v>
      </c>
      <c r="B13202" s="2" t="str">
        <f>IFERROR(__xludf.DUMMYFUNCTION("GOOGLETRANSLATE(A13202,""en"",""hi"")"),"बिजली उत्पन्न बिजली वितरित में लाइनों के बारे में")</f>
        <v>बिजली उत्पन्न बिजली वितरित में लाइनों के बारे में</v>
      </c>
    </row>
    <row r="13203">
      <c r="A13203" s="1" t="s">
        <v>12868</v>
      </c>
      <c r="B13203" s="2" t="str">
        <f>IFERROR(__xludf.DUMMYFUNCTION("GOOGLETRANSLATE(A13203,""en"",""hi"")"),"मैच से पहले स्टेडियम के अंदर सामान्य दृश्य।")</f>
        <v>मैच से पहले स्टेडियम के अंदर सामान्य दृश्य।</v>
      </c>
    </row>
    <row r="13204">
      <c r="A13204" s="1" t="s">
        <v>12869</v>
      </c>
      <c r="B13204" s="2" t="str">
        <f>IFERROR(__xludf.DUMMYFUNCTION("GOOGLETRANSLATE(A13204,""en"",""hi"")"),"एक गिलास में पानी डालना")</f>
        <v>एक गिलास में पानी डालना</v>
      </c>
    </row>
    <row r="13205">
      <c r="A13205" s="1" t="s">
        <v>12870</v>
      </c>
      <c r="B13205" s="2" t="str">
        <f>IFERROR(__xludf.DUMMYFUNCTION("GOOGLETRANSLATE(A13205,""en"",""hi"")"),"इस शाम को रॉक प्रकार और व्यक्ति आराम से स्पष्ट हैं।")</f>
        <v>इस शाम को रॉक प्रकार और व्यक्ति आराम से स्पष्ट हैं।</v>
      </c>
    </row>
    <row r="13206">
      <c r="A13206" s="1" t="s">
        <v>12871</v>
      </c>
      <c r="B13206" s="2" t="str">
        <f>IFERROR(__xludf.DUMMYFUNCTION("GOOGLETRANSLATE(A13206,""en"",""hi"")"),"संगीतकार इमारत में एसएक्सएसडब्ल्यू सम्मेलन और त्यौहारों के दौरान मंच का प्रदर्शन करता है।")</f>
        <v>संगीतकार इमारत में एसएक्सएसडब्ल्यू सम्मेलन और त्यौहारों के दौरान मंच का प्रदर्शन करता है।</v>
      </c>
    </row>
    <row r="13207">
      <c r="A13207" s="1" t="s">
        <v>12872</v>
      </c>
      <c r="B13207" s="2" t="str">
        <f>IFERROR(__xludf.DUMMYFUNCTION("GOOGLETRANSLATE(A13207,""en"",""hi"")"),"एक सुंदर किशोर लड़की, एक सोफे पर बैठी, एक पुस्तक को पढ़ने के लिए अपने चश्मे को हटाकर वह विश्वविद्यालय में पढ़ रही है")</f>
        <v>एक सुंदर किशोर लड़की, एक सोफे पर बैठी, एक पुस्तक को पढ़ने के लिए अपने चश्मे को हटाकर वह विश्वविद्यालय में पढ़ रही है</v>
      </c>
    </row>
    <row r="13208">
      <c r="A13208" s="1" t="s">
        <v>12873</v>
      </c>
      <c r="B13208" s="2" t="str">
        <f>IFERROR(__xludf.DUMMYFUNCTION("GOOGLETRANSLATE(A13208,""en"",""hi"")"),"गार्डनर्स बस एक तस्वीर लेकर एक पौधे का नाम पता लगा सकते हैं")</f>
        <v>गार्डनर्स बस एक तस्वीर लेकर एक पौधे का नाम पता लगा सकते हैं</v>
      </c>
    </row>
    <row r="13209">
      <c r="A13209" s="1" t="s">
        <v>12874</v>
      </c>
      <c r="B13209" s="2" t="str">
        <f>IFERROR(__xludf.DUMMYFUNCTION("GOOGLETRANSLATE(A13209,""en"",""hi"")"),"शाम की रोशनी के साथ एक छोटी चरागाह में एक भेड़")</f>
        <v>शाम की रोशनी के साथ एक छोटी चरागाह में एक भेड़</v>
      </c>
    </row>
    <row r="13210">
      <c r="A13210" s="1" t="s">
        <v>12875</v>
      </c>
      <c r="B13210" s="2" t="str">
        <f>IFERROR(__xludf.DUMMYFUNCTION("GOOGLETRANSLATE(A13210,""en"",""hi"")"),"208 वें शुरू होने पर दोस्तों के साथ तस्वीर के लिए व्यक्ति अपने विशाल धूप का चश्मा में खड़ा है।")</f>
        <v>208 वें शुरू होने पर दोस्तों के साथ तस्वीर के लिए व्यक्ति अपने विशाल धूप का चश्मा में खड़ा है।</v>
      </c>
    </row>
    <row r="13211">
      <c r="A13211" s="1" t="s">
        <v>12876</v>
      </c>
      <c r="B13211" s="2" t="str">
        <f>IFERROR(__xludf.DUMMYFUNCTION("GOOGLETRANSLATE(A13211,""en"",""hi"")"),"एक दुल्हन और दूल्हे फिल्मांकन स्थान के बाहर एक शांत पल साझा करते हैं।")</f>
        <v>एक दुल्हन और दूल्हे फिल्मांकन स्थान के बाहर एक शांत पल साझा करते हैं।</v>
      </c>
    </row>
    <row r="13212">
      <c r="A13212" s="1" t="s">
        <v>12877</v>
      </c>
      <c r="B13212" s="2" t="str">
        <f>IFERROR(__xludf.DUMMYFUNCTION("GOOGLETRANSLATE(A13212,""en"",""hi"")"),"एक बेंच पर बैठे एक वरिष्ठ जोड़े का पिछला दृश्य")</f>
        <v>एक बेंच पर बैठे एक वरिष्ठ जोड़े का पिछला दृश्य</v>
      </c>
    </row>
    <row r="13213">
      <c r="A13213" s="1" t="s">
        <v>12878</v>
      </c>
      <c r="B13213" s="2" t="str">
        <f>IFERROR(__xludf.DUMMYFUNCTION("GOOGLETRANSLATE(A13213,""en"",""hi"")"),"रग्बी प्लेयर अपना हाथ उसके दिल में रखता है: शोधकर्ताओं ने कहा कि इशारा देख सकता है और भरोसेमंद काम कर सकता है")</f>
        <v>रग्बी प्लेयर अपना हाथ उसके दिल में रखता है: शोधकर्ताओं ने कहा कि इशारा देख सकता है और भरोसेमंद काम कर सकता है</v>
      </c>
    </row>
    <row r="13214">
      <c r="A13214" s="1" t="s">
        <v>12879</v>
      </c>
      <c r="B13214" s="2" t="str">
        <f>IFERROR(__xludf.DUMMYFUNCTION("GOOGLETRANSLATE(A13214,""en"",""hi"")"),"बाहरी पर पेड़ - एक ऐतिहासिक कॉलेज")</f>
        <v>बाहरी पर पेड़ - एक ऐतिहासिक कॉलेज</v>
      </c>
    </row>
    <row r="13215">
      <c r="A13215" s="1" t="s">
        <v>12880</v>
      </c>
      <c r="B13215" s="2" t="str">
        <f>IFERROR(__xludf.DUMMYFUNCTION("GOOGLETRANSLATE(A13215,""en"",""hi"")"),"एक साथ एक दृश्य में एक साथ घोड़े के पीछे अभिनेता और पेशेवर बॉक्सर")</f>
        <v>एक साथ एक दृश्य में एक साथ घोड़े के पीछे अभिनेता और पेशेवर बॉक्सर</v>
      </c>
    </row>
    <row r="13216">
      <c r="A13216" s="1" t="s">
        <v>12881</v>
      </c>
      <c r="B13216" s="2" t="str">
        <f>IFERROR(__xludf.DUMMYFUNCTION("GOOGLETRANSLATE(A13216,""en"",""hi"")"),"इस मिडी स्कर्ट में इतना आंदोलन।")</f>
        <v>इस मिडी स्कर्ट में इतना आंदोलन।</v>
      </c>
    </row>
    <row r="13217">
      <c r="A13217" s="1" t="s">
        <v>12882</v>
      </c>
      <c r="B13217" s="2" t="str">
        <f>IFERROR(__xludf.DUMMYFUNCTION("GOOGLETRANSLATE(A13217,""en"",""hi"")"),"रसोई का एक और दृश्य।")</f>
        <v>रसोई का एक और दृश्य।</v>
      </c>
    </row>
    <row r="13218">
      <c r="A13218" s="1" t="s">
        <v>12883</v>
      </c>
      <c r="B13218" s="2" t="str">
        <f>IFERROR(__xludf.DUMMYFUNCTION("GOOGLETRANSLATE(A13218,""en"",""hi"")"),"स्पर्श करें: व्यक्ति ने एक मेकअप कलाकार के विशेषज्ञ हाथ को प्रकट करने के बाद वह कम से कम सौंदर्य प्रसाधनों के लिए जाना पसंद करती है")</f>
        <v>स्पर्श करें: व्यक्ति ने एक मेकअप कलाकार के विशेषज्ञ हाथ को प्रकट करने के बाद वह कम से कम सौंदर्य प्रसाधनों के लिए जाना पसंद करती है</v>
      </c>
    </row>
    <row r="13219">
      <c r="A13219" s="1" t="s">
        <v>12884</v>
      </c>
      <c r="B13219" s="2" t="str">
        <f>IFERROR(__xludf.DUMMYFUNCTION("GOOGLETRANSLATE(A13219,""en"",""hi"")"),"बाथरूम में ताजा पेंट!")</f>
        <v>बाथरूम में ताजा पेंट!</v>
      </c>
    </row>
    <row r="13220">
      <c r="A13220" s="1" t="s">
        <v>12885</v>
      </c>
      <c r="B13220" s="2" t="str">
        <f>IFERROR(__xludf.DUMMYFUNCTION("GOOGLETRANSLATE(A13220,""en"",""hi"")"),"दुनिया का सबसे पुराना पेड़ है और है")</f>
        <v>दुनिया का सबसे पुराना पेड़ है और है</v>
      </c>
    </row>
    <row r="13221">
      <c r="A13221" s="1" t="s">
        <v>12886</v>
      </c>
      <c r="B13221" s="2" t="str">
        <f>IFERROR(__xludf.DUMMYFUNCTION("GOOGLETRANSLATE(A13221,""en"",""hi"")"),"समुद्र तट पर छोटे लड़के को मास्क और तौलिया के साथ एक सुपरहीरो के रूप में तैयार किया गया")</f>
        <v>समुद्र तट पर छोटे लड़के को मास्क और तौलिया के साथ एक सुपरहीरो के रूप में तैयार किया गया</v>
      </c>
    </row>
    <row r="13222">
      <c r="A13222" s="1" t="s">
        <v>12887</v>
      </c>
      <c r="B13222" s="2" t="str">
        <f>IFERROR(__xludf.DUMMYFUNCTION("GOOGLETRANSLATE(A13222,""en"",""hi"")"),"चौथा - ग्रेडर एक इकाई के दौरान किट के साथ काम करते हैं।")</f>
        <v>चौथा - ग्रेडर एक इकाई के दौरान किट के साथ काम करते हैं।</v>
      </c>
    </row>
    <row r="13223">
      <c r="A13223" s="1" t="s">
        <v>12888</v>
      </c>
      <c r="B13223" s="2" t="str">
        <f>IFERROR(__xludf.DUMMYFUNCTION("GOOGLETRANSLATE(A13223,""en"",""hi"")"),"संगीत और अभिनय में इस तरह के एक प्रतिभाशाली सितारा।")</f>
        <v>संगीत और अभिनय में इस तरह के एक प्रतिभाशाली सितारा।</v>
      </c>
    </row>
    <row r="13224">
      <c r="A13224" s="1" t="s">
        <v>12889</v>
      </c>
      <c r="B13224" s="2" t="str">
        <f>IFERROR(__xludf.DUMMYFUNCTION("GOOGLETRANSLATE(A13224,""en"",""hi"")"),"एक पनडुब्बी फरवरी में एक यात्रा के बाद प्रस्थान करती है")</f>
        <v>एक पनडुब्बी फरवरी में एक यात्रा के बाद प्रस्थान करती है</v>
      </c>
    </row>
    <row r="13225">
      <c r="A13225" s="1" t="s">
        <v>12890</v>
      </c>
      <c r="B13225" s="2" t="str">
        <f>IFERROR(__xludf.DUMMYFUNCTION("GOOGLETRANSLATE(A13225,""en"",""hi"")"),"कुछ नगर पालिकाओं में, मुर्गियां और कुत्ते निवासियों के पिछवाड़े में पालतू जानवरों के रूप में सह-अस्तित्व में हैं।")</f>
        <v>कुछ नगर पालिकाओं में, मुर्गियां और कुत्ते निवासियों के पिछवाड़े में पालतू जानवरों के रूप में सह-अस्तित्व में हैं।</v>
      </c>
    </row>
    <row r="13226">
      <c r="A13226" s="1" t="s">
        <v>12891</v>
      </c>
      <c r="B13226" s="2" t="str">
        <f>IFERROR(__xludf.DUMMYFUNCTION("GOOGLETRANSLATE(A13226,""en"",""hi"")"),"एक आधुनिक कार्यालय में एक संबंधित देखो के साथ थके हुए व्यवसायी।")</f>
        <v>एक आधुनिक कार्यालय में एक संबंधित देखो के साथ थके हुए व्यवसायी।</v>
      </c>
    </row>
    <row r="13227">
      <c r="A13227" s="1" t="s">
        <v>12892</v>
      </c>
      <c r="B13227" s="2" t="str">
        <f>IFERROR(__xludf.DUMMYFUNCTION("GOOGLETRANSLATE(A13227,""en"",""hi"")"),"शाही आइसिंग के साथ एक केक को कवर करना")</f>
        <v>शाही आइसिंग के साथ एक केक को कवर करना</v>
      </c>
    </row>
    <row r="13228">
      <c r="A13228" s="1" t="s">
        <v>945</v>
      </c>
      <c r="B13228" s="2" t="str">
        <f>IFERROR(__xludf.DUMMYFUNCTION("GOOGLETRANSLATE(A13228,""en"",""hi"")"),"नगरपालिका मानचित्र पर एक शहर")</f>
        <v>नगरपालिका मानचित्र पर एक शहर</v>
      </c>
    </row>
    <row r="13229">
      <c r="A13229" s="1" t="s">
        <v>12893</v>
      </c>
      <c r="B13229" s="2" t="str">
        <f>IFERROR(__xludf.DUMMYFUNCTION("GOOGLETRANSLATE(A13229,""en"",""hi"")"),"कुत्तों के लिए सैलून में सौंदर्य")</f>
        <v>कुत्तों के लिए सैलून में सौंदर्य</v>
      </c>
    </row>
    <row r="13230">
      <c r="A13230" s="1" t="s">
        <v>12894</v>
      </c>
      <c r="B13230" s="2" t="str">
        <f>IFERROR(__xludf.DUMMYFUNCTION("GOOGLETRANSLATE(A13230,""en"",""hi"")"),"अच्छे दोस्तों से बेहतर कुछ नहीं है।")</f>
        <v>अच्छे दोस्तों से बेहतर कुछ नहीं है।</v>
      </c>
    </row>
    <row r="13231">
      <c r="A13231" s="1" t="s">
        <v>10555</v>
      </c>
      <c r="B13231" s="2" t="str">
        <f>IFERROR(__xludf.DUMMYFUNCTION("GOOGLETRANSLATE(A13231,""en"",""hi"")"),"फिल्म अभिनेता शो के दौरान रनवे चलता है")</f>
        <v>फिल्म अभिनेता शो के दौरान रनवे चलता है</v>
      </c>
    </row>
    <row r="13232">
      <c r="A13232" s="1" t="s">
        <v>12895</v>
      </c>
      <c r="B13232" s="2" t="str">
        <f>IFERROR(__xludf.DUMMYFUNCTION("GOOGLETRANSLATE(A13232,""en"",""hi"")"),"पिता और बेटे लिविंग में मेज पर होमवर्क कर रहे हैं - कमरा")</f>
        <v>पिता और बेटे लिविंग में मेज पर होमवर्क कर रहे हैं - कमरा</v>
      </c>
    </row>
    <row r="13233">
      <c r="A13233" s="1" t="s">
        <v>12896</v>
      </c>
      <c r="B13233" s="2" t="str">
        <f>IFERROR(__xludf.DUMMYFUNCTION("GOOGLETRANSLATE(A13233,""en"",""hi"")"),"रॉक बैंड के लिए गिटारवादक ऑनस्टेज करता है")</f>
        <v>रॉक बैंड के लिए गिटारवादक ऑनस्टेज करता है</v>
      </c>
    </row>
    <row r="13234">
      <c r="A13234" s="1" t="s">
        <v>12897</v>
      </c>
      <c r="B13234" s="2" t="str">
        <f>IFERROR(__xludf.DUMMYFUNCTION("GOOGLETRANSLATE(A13234,""en"",""hi"")"),"एक अंगूठी पट्टी पर कवक")</f>
        <v>एक अंगूठी पट्टी पर कवक</v>
      </c>
    </row>
    <row r="13235">
      <c r="A13235" s="1" t="s">
        <v>12898</v>
      </c>
      <c r="B13235" s="2" t="str">
        <f>IFERROR(__xludf.DUMMYFUNCTION("GOOGLETRANSLATE(A13235,""en"",""hi"")"),"हजारों झीलों और नदियों का एक क्षेत्र")</f>
        <v>हजारों झीलों और नदियों का एक क्षेत्र</v>
      </c>
    </row>
    <row r="13236">
      <c r="A13236" s="1" t="s">
        <v>12899</v>
      </c>
      <c r="B13236" s="2" t="str">
        <f>IFERROR(__xludf.DUMMYFUNCTION("GOOGLETRANSLATE(A13236,""en"",""hi"")"),"पारदर्शी पृष्ठभूमि पर यथार्थवादी अलग व्यापार कार्ड।")</f>
        <v>पारदर्शी पृष्ठभूमि पर यथार्थवादी अलग व्यापार कार्ड।</v>
      </c>
    </row>
    <row r="13237">
      <c r="A13237" s="1" t="s">
        <v>12900</v>
      </c>
      <c r="B13237" s="2" t="str">
        <f>IFERROR(__xludf.DUMMYFUNCTION("GOOGLETRANSLATE(A13237,""en"",""hi"")"),"अपने अंतरराष्ट्रीय भोजन और पेय अवधारणाओं के लिए इस पर झंडा के साथ रात का खाना प्लेट")</f>
        <v>अपने अंतरराष्ट्रीय भोजन और पेय अवधारणाओं के लिए इस पर झंडा के साथ रात का खाना प्लेट</v>
      </c>
    </row>
    <row r="13238">
      <c r="A13238" s="1" t="s">
        <v>12901</v>
      </c>
      <c r="B13238" s="2" t="str">
        <f>IFERROR(__xludf.DUMMYFUNCTION("GOOGLETRANSLATE(A13238,""en"",""hi"")"),"पाठ के लिए अंतरिक्ष के साथ शानदार दिलों के एक सेट के साथ लाल डिजाइन")</f>
        <v>पाठ के लिए अंतरिक्ष के साथ शानदार दिलों के एक सेट के साथ लाल डिजाइन</v>
      </c>
    </row>
    <row r="13239">
      <c r="A13239" s="1" t="s">
        <v>12902</v>
      </c>
      <c r="B13239" s="2" t="str">
        <f>IFERROR(__xludf.DUMMYFUNCTION("GOOGLETRANSLATE(A13239,""en"",""hi"")"),"फुटबॉल प्लेयर समूह डी मैच के दौरान पहली छमाही में देर से एक गोल करता है।")</f>
        <v>फुटबॉल प्लेयर समूह डी मैच के दौरान पहली छमाही में देर से एक गोल करता है।</v>
      </c>
    </row>
    <row r="13240">
      <c r="A13240" s="1" t="s">
        <v>12903</v>
      </c>
      <c r="B13240" s="2" t="str">
        <f>IFERROR(__xludf.DUMMYFUNCTION("GOOGLETRANSLATE(A13240,""en"",""hi"")"),"बुकशेल्व और एक सफेद सोफे में निर्मित एक अपार्टमेंट की दूसरी मंजिल")</f>
        <v>बुकशेल्व और एक सफेद सोफे में निर्मित एक अपार्टमेंट की दूसरी मंजिल</v>
      </c>
    </row>
    <row r="13241">
      <c r="A13241" s="1" t="s">
        <v>12904</v>
      </c>
      <c r="B13241" s="2" t="str">
        <f>IFERROR(__xludf.DUMMYFUNCTION("GOOGLETRANSLATE(A13241,""en"",""hi"")"),"चित्र: एक बार एक स्मृति पर -")</f>
        <v>चित्र: एक बार एक स्मृति पर -</v>
      </c>
    </row>
    <row r="13242">
      <c r="A13242" s="1" t="s">
        <v>12905</v>
      </c>
      <c r="B13242" s="2" t="str">
        <f>IFERROR(__xludf.DUMMYFUNCTION("GOOGLETRANSLATE(A13242,""en"",""hi"")"),"पूर्व नेता के परिसर की दीवारों पर चित्रित एक भित्तिचित्र")</f>
        <v>पूर्व नेता के परिसर की दीवारों पर चित्रित एक भित्तिचित्र</v>
      </c>
    </row>
    <row r="13243">
      <c r="A13243" s="1" t="s">
        <v>12906</v>
      </c>
      <c r="B13243" s="2" t="str">
        <f>IFERROR(__xludf.DUMMYFUNCTION("GOOGLETRANSLATE(A13243,""en"",""hi"")"),"सुबह कोहरे में झील पर नावें।")</f>
        <v>सुबह कोहरे में झील पर नावें।</v>
      </c>
    </row>
    <row r="13244">
      <c r="A13244" s="1" t="s">
        <v>12907</v>
      </c>
      <c r="B13244" s="2" t="str">
        <f>IFERROR(__xludf.DUMMYFUNCTION("GOOGLETRANSLATE(A13244,""en"",""hi"")"),"एक आइस्ड कॉफी के साथ मिल्कशेक को क्यों नहीं मिला, मुझे एक महान विचार की तरह लग रहा था और मैं बहुत खुश हूं कि मैंने यह स्वादिष्ट स्वाद लिया")</f>
        <v>एक आइस्ड कॉफी के साथ मिल्कशेक को क्यों नहीं मिला, मुझे एक महान विचार की तरह लग रहा था और मैं बहुत खुश हूं कि मैंने यह स्वादिष्ट स्वाद लिया</v>
      </c>
    </row>
    <row r="13245">
      <c r="A13245" s="1" t="s">
        <v>12908</v>
      </c>
      <c r="B13245" s="2" t="str">
        <f>IFERROR(__xludf.DUMMYFUNCTION("GOOGLETRANSLATE(A13245,""en"",""hi"")"),"थोड़ा सा कमरा!")</f>
        <v>थोड़ा सा कमरा!</v>
      </c>
    </row>
    <row r="13246">
      <c r="A13246" s="1" t="s">
        <v>12909</v>
      </c>
      <c r="B13246" s="2" t="str">
        <f>IFERROR(__xludf.DUMMYFUNCTION("GOOGLETRANSLATE(A13246,""en"",""hi"")"),"बाहरी अंतरिक्ष में कण")</f>
        <v>बाहरी अंतरिक्ष में कण</v>
      </c>
    </row>
    <row r="13247">
      <c r="A13247" s="1" t="s">
        <v>1242</v>
      </c>
      <c r="B13247" s="2" t="str">
        <f>IFERROR(__xludf.DUMMYFUNCTION("GOOGLETRANSLATE(A13247,""en"",""hi"")"),"छवि में हो सकता है: व्यक्ति, मंच पर, एक संगीत वाद्ययंत्र और रात खेल रहा है")</f>
        <v>छवि में हो सकता है: व्यक्ति, मंच पर, एक संगीत वाद्ययंत्र और रात खेल रहा है</v>
      </c>
    </row>
    <row r="13248">
      <c r="A13248" s="1" t="s">
        <v>12910</v>
      </c>
      <c r="B13248" s="2" t="str">
        <f>IFERROR(__xludf.DUMMYFUNCTION("GOOGLETRANSLATE(A13248,""en"",""hi"")"),"व्यक्ति अपने कॉर्पोरेट नौकरी से अनावश्यक होने के बाद एक पूर्णकालिक चित्रकार बन गया")</f>
        <v>व्यक्ति अपने कॉर्पोरेट नौकरी से अनावश्यक होने के बाद एक पूर्णकालिक चित्रकार बन गया</v>
      </c>
    </row>
    <row r="13249">
      <c r="A13249" s="1" t="s">
        <v>12911</v>
      </c>
      <c r="B13249" s="2" t="str">
        <f>IFERROR(__xludf.DUMMYFUNCTION("GOOGLETRANSLATE(A13249,""en"",""hi"")"),"हुडी के साथ ब्लैक यूनिसेक्स स्वेटर, जिसे हम आपके कुत्ते या बिल्ली के साथ वैयक्तिकृत करते हैं")</f>
        <v>हुडी के साथ ब्लैक यूनिसेक्स स्वेटर, जिसे हम आपके कुत्ते या बिल्ली के साथ वैयक्तिकृत करते हैं</v>
      </c>
    </row>
    <row r="13250">
      <c r="A13250" s="1" t="s">
        <v>12912</v>
      </c>
      <c r="B13250" s="2" t="str">
        <f>IFERROR(__xludf.DUMMYFUNCTION("GOOGLETRANSLATE(A13250,""en"",""hi"")"),"क्लिपिंग पथ के साथ एक सफेद पृष्ठभूमि पर एक मोटे सतह और भारी मूल बोल्ड फ़ॉन्ट के साथ एक फ्लैट नक्काशीदार किनारे रॉकी सामग्री के साथ एक 3 डी चित्रण में पत्थर लोअरकेस या छोटे अक्षर।")</f>
        <v>क्लिपिंग पथ के साथ एक सफेद पृष्ठभूमि पर एक मोटे सतह और भारी मूल बोल्ड फ़ॉन्ट के साथ एक फ्लैट नक्काशीदार किनारे रॉकी सामग्री के साथ एक 3 डी चित्रण में पत्थर लोअरकेस या छोटे अक्षर।</v>
      </c>
    </row>
    <row r="13251">
      <c r="A13251" s="1" t="s">
        <v>12913</v>
      </c>
      <c r="B13251" s="2" t="str">
        <f>IFERROR(__xludf.DUMMYFUNCTION("GOOGLETRANSLATE(A13251,""en"",""hi"")"),"काल्पनिक चरित्र के प्रमुख के साथ ओपेरा चरित्र की मूर्ति")</f>
        <v>काल्पनिक चरित्र के प्रमुख के साथ ओपेरा चरित्र की मूर्ति</v>
      </c>
    </row>
    <row r="13252">
      <c r="A13252" s="1" t="s">
        <v>12914</v>
      </c>
      <c r="B13252" s="2" t="str">
        <f>IFERROR(__xludf.DUMMYFUNCTION("GOOGLETRANSLATE(A13252,""en"",""hi"")"),"नियो सोल कलाकार ने ट्विटर पर अपने भव्य ग्रे बालों की एक तस्वीर पोस्ट की।")</f>
        <v>नियो सोल कलाकार ने ट्विटर पर अपने भव्य ग्रे बालों की एक तस्वीर पोस्ट की।</v>
      </c>
    </row>
    <row r="13253">
      <c r="A13253" s="1" t="s">
        <v>12915</v>
      </c>
      <c r="B13253" s="2" t="str">
        <f>IFERROR(__xludf.DUMMYFUNCTION("GOOGLETRANSLATE(A13253,""en"",""hi"")"),"पहली मंजिल: 6 बिस्तर वाले डबल बेडरूम जो अनुरोध पर एकल में परिवर्तित हो सकते हैं")</f>
        <v>पहली मंजिल: 6 बिस्तर वाले डबल बेडरूम जो अनुरोध पर एकल में परिवर्तित हो सकते हैं</v>
      </c>
    </row>
    <row r="13254">
      <c r="A13254" s="1" t="s">
        <v>12916</v>
      </c>
      <c r="B13254" s="2" t="str">
        <f>IFERROR(__xludf.DUMMYFUNCTION("GOOGLETRANSLATE(A13254,""en"",""hi"")"),"सुंदर लड़की उसके गड़बड़ के हाथ से ब्रश पकड़े हुए हैं और कैमरे को देखते हुए उसके बाल चले जाते हैं")</f>
        <v>सुंदर लड़की उसके गड़बड़ के हाथ से ब्रश पकड़े हुए हैं और कैमरे को देखते हुए उसके बाल चले जाते हैं</v>
      </c>
    </row>
    <row r="13255">
      <c r="A13255" s="1" t="s">
        <v>12917</v>
      </c>
      <c r="B13255" s="2" t="str">
        <f>IFERROR(__xludf.DUMMYFUNCTION("GOOGLETRANSLATE(A13255,""en"",""hi"")"),"वॉलपेपर संभवतः एक व्यापार सूट और एक अच्छी तरह से कपड़े पहने व्यक्ति के साथ व्यक्ति का हकदार व्यक्ति")</f>
        <v>वॉलपेपर संभवतः एक व्यापार सूट और एक अच्छी तरह से कपड़े पहने व्यक्ति के साथ व्यक्ति का हकदार व्यक्ति</v>
      </c>
    </row>
    <row r="13256">
      <c r="A13256" s="1" t="s">
        <v>12918</v>
      </c>
      <c r="B13256" s="2" t="str">
        <f>IFERROR(__xludf.DUMMYFUNCTION("GOOGLETRANSLATE(A13256,""en"",""hi"")"),"फुटबॉलर और उनकी टीम - साथी फुटबॉल टीम पर डर्बी में जीत मनाते हैं")</f>
        <v>फुटबॉलर और उनकी टीम - साथी फुटबॉल टीम पर डर्बी में जीत मनाते हैं</v>
      </c>
    </row>
    <row r="13257">
      <c r="A13257" s="1" t="s">
        <v>12919</v>
      </c>
      <c r="B13257" s="2" t="str">
        <f>IFERROR(__xludf.DUMMYFUNCTION("GOOGLETRANSLATE(A13257,""en"",""hi"")"),"क्लिनिक में एक लड़की।")</f>
        <v>क्लिनिक में एक लड़की।</v>
      </c>
    </row>
    <row r="13258">
      <c r="A13258" s="1" t="s">
        <v>12920</v>
      </c>
      <c r="B13258" s="2" t="str">
        <f>IFERROR(__xludf.DUMMYFUNCTION("GOOGLETRANSLATE(A13258,""en"",""hi"")"),"एक लैपटॉप पर टाइपिंग एक महिला की तस्वीर")</f>
        <v>एक लैपटॉप पर टाइपिंग एक महिला की तस्वीर</v>
      </c>
    </row>
    <row r="13259">
      <c r="A13259" s="1" t="s">
        <v>12921</v>
      </c>
      <c r="B13259" s="2" t="str">
        <f>IFERROR(__xludf.DUMMYFUNCTION("GOOGLETRANSLATE(A13259,""en"",""hi"")"),"बेकरी में बने जन्मदिन केक!")</f>
        <v>बेकरी में बने जन्मदिन केक!</v>
      </c>
    </row>
    <row r="13260">
      <c r="A13260" s="1" t="s">
        <v>12922</v>
      </c>
      <c r="B13260" s="2" t="str">
        <f>IFERROR(__xludf.DUMMYFUNCTION("GOOGLETRANSLATE(A13260,""en"",""hi"")"),"एक लकड़ी के इंटीरियर - रेलरोड ट्रैक पर फ़्रेमडेड पैदल यात्री पुल")</f>
        <v>एक लकड़ी के इंटीरियर - रेलरोड ट्रैक पर फ़्रेमडेड पैदल यात्री पुल</v>
      </c>
    </row>
    <row r="13261">
      <c r="A13261" s="1" t="s">
        <v>12923</v>
      </c>
      <c r="B13261" s="2" t="str">
        <f>IFERROR(__xludf.DUMMYFUNCTION("GOOGLETRANSLATE(A13261,""en"",""hi"")"),"दुनिया में पसंदीदा मरीना पड़ोस")</f>
        <v>दुनिया में पसंदीदा मरीना पड़ोस</v>
      </c>
    </row>
    <row r="13262">
      <c r="A13262" s="1" t="s">
        <v>12924</v>
      </c>
      <c r="B13262" s="2" t="str">
        <f>IFERROR(__xludf.DUMMYFUNCTION("GOOGLETRANSLATE(A13262,""en"",""hi"")"),"दोस्त ऐसे सितारे हैं जो हमारे दिल में ट्विंकल हैं")</f>
        <v>दोस्त ऐसे सितारे हैं जो हमारे दिल में ट्विंकल हैं</v>
      </c>
    </row>
    <row r="13263">
      <c r="A13263" s="1" t="s">
        <v>12925</v>
      </c>
      <c r="B13263" s="2" t="str">
        <f>IFERROR(__xludf.DUMMYFUNCTION("GOOGLETRANSLATE(A13263,""en"",""hi"")"),"हर पल जश्न मनाएं: वे केवल एक बार बच्चे होंगे!")</f>
        <v>हर पल जश्न मनाएं: वे केवल एक बार बच्चे होंगे!</v>
      </c>
    </row>
    <row r="13264">
      <c r="A13264" s="1" t="s">
        <v>12926</v>
      </c>
      <c r="B13264" s="2" t="str">
        <f>IFERROR(__xludf.DUMMYFUNCTION("GOOGLETRANSLATE(A13264,""en"",""hi"")"),"यह - फुट डायनासोर पक्ष में रेस्तरां व्यवसाय का विज्ञापन करता है")</f>
        <v>यह - फुट डायनासोर पक्ष में रेस्तरां व्यवसाय का विज्ञापन करता है</v>
      </c>
    </row>
    <row r="13265">
      <c r="A13265" s="1" t="s">
        <v>12927</v>
      </c>
      <c r="B13265" s="2" t="str">
        <f>IFERROR(__xludf.DUMMYFUNCTION("GOOGLETRANSLATE(A13265,""en"",""hi"")"),"फुटबॉल खिलाड़ी मैच के दौरान फुटबॉल टीम के लिए दूसरा गोल मनाता है।")</f>
        <v>फुटबॉल खिलाड़ी मैच के दौरान फुटबॉल टीम के लिए दूसरा गोल मनाता है।</v>
      </c>
    </row>
    <row r="13266">
      <c r="A13266" s="1" t="s">
        <v>12928</v>
      </c>
      <c r="B13266" s="2" t="str">
        <f>IFERROR(__xludf.DUMMYFUNCTION("GOOGLETRANSLATE(A13266,""en"",""hi"")"),"एक दुल्हन सत्र के दौरान हवा में उड़ने वाले अपने बालों के साथ दुल्हन।")</f>
        <v>एक दुल्हन सत्र के दौरान हवा में उड़ने वाले अपने बालों के साथ दुल्हन।</v>
      </c>
    </row>
    <row r="13267">
      <c r="A13267" s="1" t="s">
        <v>12929</v>
      </c>
      <c r="B13267" s="2" t="str">
        <f>IFERROR(__xludf.DUMMYFUNCTION("GOOGLETRANSLATE(A13267,""en"",""hi"")"),"द्वीप के जल में कायाकिंग और स्नॉर्कलिंग")</f>
        <v>द्वीप के जल में कायाकिंग और स्नॉर्कलिंग</v>
      </c>
    </row>
    <row r="13268">
      <c r="A13268" s="1" t="s">
        <v>12930</v>
      </c>
      <c r="B13268" s="2" t="str">
        <f>IFERROR(__xludf.DUMMYFUNCTION("GOOGLETRANSLATE(A13268,""en"",""hi"")"),"एक हंसमुख युवा आदमी का चित्र")</f>
        <v>एक हंसमुख युवा आदमी का चित्र</v>
      </c>
    </row>
    <row r="13269">
      <c r="A13269" s="1" t="s">
        <v>12931</v>
      </c>
      <c r="B13269" s="2" t="str">
        <f>IFERROR(__xludf.DUMMYFUNCTION("GOOGLETRANSLATE(A13269,""en"",""hi"")"),"व्यक्ति ने विस्थापित व्यक्तियों के शिविर में ड्रम खेलना सीखा।")</f>
        <v>व्यक्ति ने विस्थापित व्यक्तियों के शिविर में ड्रम खेलना सीखा।</v>
      </c>
    </row>
    <row r="13270">
      <c r="A13270" s="1" t="s">
        <v>12932</v>
      </c>
      <c r="B13270" s="2" t="str">
        <f>IFERROR(__xludf.DUMMYFUNCTION("GOOGLETRANSLATE(A13270,""en"",""hi"")"),"दोपहर का सूरज पत्ते में बिखरे हुए सुंदर बगीचे में दिखाई देता है।")</f>
        <v>दोपहर का सूरज पत्ते में बिखरे हुए सुंदर बगीचे में दिखाई देता है।</v>
      </c>
    </row>
    <row r="13271">
      <c r="A13271" s="1" t="s">
        <v>12933</v>
      </c>
      <c r="B13271" s="2" t="str">
        <f>IFERROR(__xludf.DUMMYFUNCTION("GOOGLETRANSLATE(A13271,""en"",""hi"")"),"कैरेबियन द्वीपों के व्यक्ति का नक्शा")</f>
        <v>कैरेबियन द्वीपों के व्यक्ति का नक्शा</v>
      </c>
    </row>
    <row r="13272">
      <c r="A13272" s="1" t="s">
        <v>12934</v>
      </c>
      <c r="B13272" s="2" t="str">
        <f>IFERROR(__xludf.DUMMYFUNCTION("GOOGLETRANSLATE(A13272,""en"",""hi"")"),"अफ्रीकी और एक कोकेशियान आदमी के बीच हैंडशेक")</f>
        <v>अफ्रीकी और एक कोकेशियान आदमी के बीच हैंडशेक</v>
      </c>
    </row>
    <row r="13273">
      <c r="A13273" s="1" t="s">
        <v>12935</v>
      </c>
      <c r="B13273" s="2" t="str">
        <f>IFERROR(__xludf.DUMMYFUNCTION("GOOGLETRANSLATE(A13273,""en"",""hi"")"),"नवीनीकरण के तहत एक कमरे में नए खिड़की फ्रेम रखने वाले पुरुष")</f>
        <v>नवीनीकरण के तहत एक कमरे में नए खिड़की फ्रेम रखने वाले पुरुष</v>
      </c>
    </row>
    <row r="13274">
      <c r="A13274" s="1" t="s">
        <v>12936</v>
      </c>
      <c r="B13274" s="2" t="str">
        <f>IFERROR(__xludf.DUMMYFUNCTION("GOOGLETRANSLATE(A13274,""en"",""hi"")"),"एक टेबलटॉप के ऊपर से एक छवि एक अंधेरे कमरे में कई मोमबत्तियों के साथ सजाया।")</f>
        <v>एक टेबलटॉप के ऊपर से एक छवि एक अंधेरे कमरे में कई मोमबत्तियों के साथ सजाया।</v>
      </c>
    </row>
    <row r="13275">
      <c r="A13275" s="1" t="s">
        <v>12937</v>
      </c>
      <c r="B13275" s="2" t="str">
        <f>IFERROR(__xludf.DUMMYFUNCTION("GOOGLETRANSLATE(A13275,""en"",""hi"")"),"इस पोर्टेबल सीढ़ी के साथ किसी भी पेड़ पर चढ़ें।")</f>
        <v>इस पोर्टेबल सीढ़ी के साथ किसी भी पेड़ पर चढ़ें।</v>
      </c>
    </row>
    <row r="13276">
      <c r="A13276" s="1" t="s">
        <v>12938</v>
      </c>
      <c r="B13276" s="2" t="str">
        <f>IFERROR(__xludf.DUMMYFUNCTION("GOOGLETRANSLATE(A13276,""en"",""hi"")"),"जहाज के रसोई में से एक का दौरा किया।")</f>
        <v>जहाज के रसोई में से एक का दौरा किया।</v>
      </c>
    </row>
    <row r="13277">
      <c r="A13277" s="1" t="s">
        <v>12939</v>
      </c>
      <c r="B13277" s="2" t="str">
        <f>IFERROR(__xludf.DUMMYFUNCTION("GOOGLETRANSLATE(A13277,""en"",""hi"")"),"शांतिपूर्ण पड़ोस में घर।")</f>
        <v>शांतिपूर्ण पड़ोस में घर।</v>
      </c>
    </row>
    <row r="13278">
      <c r="A13278" s="1" t="s">
        <v>12940</v>
      </c>
      <c r="B13278" s="2" t="str">
        <f>IFERROR(__xludf.DUMMYFUNCTION("GOOGLETRANSLATE(A13278,""en"",""hi"")"),"पथ पर स्थित व्यक्ति व्यक्ति द्वारा एक नक्शे से अंश")</f>
        <v>पथ पर स्थित व्यक्ति व्यक्ति द्वारा एक नक्शे से अंश</v>
      </c>
    </row>
    <row r="13279">
      <c r="A13279" s="1" t="s">
        <v>12941</v>
      </c>
      <c r="B13279" s="2" t="str">
        <f>IFERROR(__xludf.DUMMYFUNCTION("GOOGLETRANSLATE(A13279,""en"",""hi"")"),"लड़की और लड़का समुद्र तट पर पानी के माध्यम से चल रहा है")</f>
        <v>लड़की और लड़का समुद्र तट पर पानी के माध्यम से चल रहा है</v>
      </c>
    </row>
    <row r="13280">
      <c r="A13280" s="1" t="s">
        <v>12942</v>
      </c>
      <c r="B13280" s="2" t="str">
        <f>IFERROR(__xludf.DUMMYFUNCTION("GOOGLETRANSLATE(A13280,""en"",""hi"")"),"अभिनेता घटना पर बोलता है")</f>
        <v>अभिनेता घटना पर बोलता है</v>
      </c>
    </row>
    <row r="13281">
      <c r="A13281" s="1" t="s">
        <v>12943</v>
      </c>
      <c r="B13281" s="2" t="str">
        <f>IFERROR(__xludf.DUMMYFUNCTION("GOOGLETRANSLATE(A13281,""en"",""hi"")"),"फोटो: एक पुलिस अधिकारी के रूप में खर्च किया गया व्यक्ति।")</f>
        <v>फोटो: एक पुलिस अधिकारी के रूप में खर्च किया गया व्यक्ति।</v>
      </c>
    </row>
    <row r="13282">
      <c r="A13282" s="1" t="s">
        <v>12944</v>
      </c>
      <c r="B13282" s="2" t="str">
        <f>IFERROR(__xludf.DUMMYFUNCTION("GOOGLETRANSLATE(A13282,""en"",""hi"")"),"फूलों के साथ एक प्यारा हिरण का वेक्टर चित्रण - वैलेंटाइन्स दिवस ग्रीटिंग कार्ड")</f>
        <v>फूलों के साथ एक प्यारा हिरण का वेक्टर चित्रण - वैलेंटाइन्स दिवस ग्रीटिंग कार्ड</v>
      </c>
    </row>
    <row r="13283">
      <c r="A13283" s="1" t="s">
        <v>12945</v>
      </c>
      <c r="B13283" s="2" t="str">
        <f>IFERROR(__xludf.DUMMYFUNCTION("GOOGLETRANSLATE(A13283,""en"",""hi"")"),"अंतिम परिणाम: माथे का एक केंद्रित द्रव्यमान जो ध्यान आकर्षित नहीं करेगा।")</f>
        <v>अंतिम परिणाम: माथे का एक केंद्रित द्रव्यमान जो ध्यान आकर्षित नहीं करेगा।</v>
      </c>
    </row>
    <row r="13284">
      <c r="A13284" s="1" t="s">
        <v>12946</v>
      </c>
      <c r="B13284" s="2" t="str">
        <f>IFERROR(__xludf.DUMMYFUNCTION("GOOGLETRANSLATE(A13284,""en"",""hi"")"),"इंडी रॉक कलाकार मंच पर प्रदर्शन करता है")</f>
        <v>इंडी रॉक कलाकार मंच पर प्रदर्शन करता है</v>
      </c>
    </row>
    <row r="13285">
      <c r="A13285" s="1" t="s">
        <v>12947</v>
      </c>
      <c r="B13285" s="2" t="str">
        <f>IFERROR(__xludf.DUMMYFUNCTION("GOOGLETRANSLATE(A13285,""en"",""hi"")"),"एक शांत समुद्र पर परंपरा")</f>
        <v>एक शांत समुद्र पर परंपरा</v>
      </c>
    </row>
    <row r="13286">
      <c r="A13286" s="1" t="s">
        <v>12948</v>
      </c>
      <c r="B13286" s="2" t="str">
        <f>IFERROR(__xludf.DUMMYFUNCTION("GOOGLETRANSLATE(A13286,""en"",""hi"")"),"एमएम पेन के साथ बेहतर नियंत्रण।")</f>
        <v>एमएम पेन के साथ बेहतर नियंत्रण।</v>
      </c>
    </row>
    <row r="13287">
      <c r="A13287" s="1" t="s">
        <v>10755</v>
      </c>
      <c r="B13287" s="2" t="str">
        <f>IFERROR(__xludf.DUMMYFUNCTION("GOOGLETRANSLATE(A13287,""en"",""hi"")"),"हैप्पी नवरात्रि के लिए एक बैनर का वेक्टर चित्रण।")</f>
        <v>हैप्पी नवरात्रि के लिए एक बैनर का वेक्टर चित्रण।</v>
      </c>
    </row>
    <row r="13288">
      <c r="A13288" s="1" t="s">
        <v>12949</v>
      </c>
      <c r="B13288" s="2" t="str">
        <f>IFERROR(__xludf.DUMMYFUNCTION("GOOGLETRANSLATE(A13288,""en"",""hi"")"),"सूर्यास्त में एक शरद ऋतु पार्क के माध्यम से चलने वाली महिला को बंद करें।")</f>
        <v>सूर्यास्त में एक शरद ऋतु पार्क के माध्यम से चलने वाली महिला को बंद करें।</v>
      </c>
    </row>
    <row r="13289">
      <c r="A13289" s="1" t="s">
        <v>12950</v>
      </c>
      <c r="B13289" s="2" t="str">
        <f>IFERROR(__xludf.DUMMYFUNCTION("GOOGLETRANSLATE(A13289,""en"",""hi"")"),"एडवेंचरर सोलो राउंड शुरू होता है - हॉट एयर गुब्बून में - विश्व की उड़ान")</f>
        <v>एडवेंचरर सोलो राउंड शुरू होता है - हॉट एयर गुब्बून में - विश्व की उड़ान</v>
      </c>
    </row>
    <row r="13290">
      <c r="A13290" s="1" t="s">
        <v>12951</v>
      </c>
      <c r="B13290" s="2" t="str">
        <f>IFERROR(__xludf.DUMMYFUNCTION("GOOGLETRANSLATE(A13290,""en"",""hi"")"),"चिनूक हेलीकॉप्टर का एक इंजन परीक्षण से गुजर रहा है।")</f>
        <v>चिनूक हेलीकॉप्टर का एक इंजन परीक्षण से गुजर रहा है।</v>
      </c>
    </row>
    <row r="13291">
      <c r="A13291" s="1" t="s">
        <v>12952</v>
      </c>
      <c r="B13291" s="2" t="str">
        <f>IFERROR(__xludf.DUMMYFUNCTION("GOOGLETRANSLATE(A13291,""en"",""hi"")"),"व्यक्ति द्वारा एक बोतल में सूर्यास्त")</f>
        <v>व्यक्ति द्वारा एक बोतल में सूर्यास्त</v>
      </c>
    </row>
    <row r="13292">
      <c r="A13292" s="1" t="s">
        <v>12953</v>
      </c>
      <c r="B13292" s="2" t="str">
        <f>IFERROR(__xludf.DUMMYFUNCTION("GOOGLETRANSLATE(A13292,""en"",""hi"")"),"हाथ में एक उपहार के साथ मूर्ति")</f>
        <v>हाथ में एक उपहार के साथ मूर्ति</v>
      </c>
    </row>
    <row r="13293">
      <c r="A13293" s="1" t="s">
        <v>12954</v>
      </c>
      <c r="B13293" s="2" t="str">
        <f>IFERROR(__xludf.DUMMYFUNCTION("GOOGLETRANSLATE(A13293,""en"",""hi"")"),"एक लड़का ड्राइववे में एक कार धोता है; प्रभुत्व मुक्त")</f>
        <v>एक लड़का ड्राइववे में एक कार धोता है; प्रभुत्व मुक्त</v>
      </c>
    </row>
    <row r="13294">
      <c r="A13294" s="1" t="s">
        <v>12955</v>
      </c>
      <c r="B13294" s="2" t="str">
        <f>IFERROR(__xludf.DUMMYFUNCTION("GOOGLETRANSLATE(A13294,""en"",""hi"")"),"दौड़ दौड़ के दौरान एक कोने में ड्राइव")</f>
        <v>दौड़ दौड़ के दौरान एक कोने में ड्राइव</v>
      </c>
    </row>
    <row r="13295">
      <c r="A13295" s="1" t="s">
        <v>12956</v>
      </c>
      <c r="B13295" s="2" t="str">
        <f>IFERROR(__xludf.DUMMYFUNCTION("GOOGLETRANSLATE(A13295,""en"",""hi"")"),"सॉकर प्लेयर एक पेशेवर स्टेडियम पर एक फुटबॉल गेंद रखता है।")</f>
        <v>सॉकर प्लेयर एक पेशेवर स्टेडियम पर एक फुटबॉल गेंद रखता है।</v>
      </c>
    </row>
    <row r="13296">
      <c r="A13296" s="1" t="s">
        <v>12957</v>
      </c>
      <c r="B13296" s="2" t="str">
        <f>IFERROR(__xludf.DUMMYFUNCTION("GOOGLETRANSLATE(A13296,""en"",""hi"")"),"अपार्टमेंट का बाथरूम")</f>
        <v>अपार्टमेंट का बाथरूम</v>
      </c>
    </row>
    <row r="13297">
      <c r="A13297" s="1" t="s">
        <v>12958</v>
      </c>
      <c r="B13297" s="2" t="str">
        <f>IFERROR(__xludf.DUMMYFUNCTION("GOOGLETRANSLATE(A13297,""en"",""hi"")"),"व्यक्ति और फिल्म अभिनेता पुरस्कार में भाग लेते हैं")</f>
        <v>व्यक्ति और फिल्म अभिनेता पुरस्कार में भाग लेते हैं</v>
      </c>
    </row>
    <row r="13298">
      <c r="A13298" s="1" t="s">
        <v>12959</v>
      </c>
      <c r="B13298" s="2" t="str">
        <f>IFERROR(__xludf.DUMMYFUNCTION("GOOGLETRANSLATE(A13298,""en"",""hi"")"),"पार्क में छोटे कुत्ते - स्टॉक फोटो #")</f>
        <v>पार्क में छोटे कुत्ते - स्टॉक फोटो #</v>
      </c>
    </row>
    <row r="13299">
      <c r="A13299" s="1" t="s">
        <v>12960</v>
      </c>
      <c r="B13299" s="2" t="str">
        <f>IFERROR(__xludf.DUMMYFUNCTION("GOOGLETRANSLATE(A13299,""en"",""hi"")"),"हवा में उड़ने वाले झंडे।")</f>
        <v>हवा में उड़ने वाले झंडे।</v>
      </c>
    </row>
    <row r="13300">
      <c r="A13300" s="1" t="s">
        <v>12961</v>
      </c>
      <c r="B13300" s="2" t="str">
        <f>IFERROR(__xludf.DUMMYFUNCTION("GOOGLETRANSLATE(A13300,""en"",""hi"")"),"सड़क के साथ शीतकालीन जंगल में बर्फ से ढके पेड़।")</f>
        <v>सड़क के साथ शीतकालीन जंगल में बर्फ से ढके पेड़।</v>
      </c>
    </row>
    <row r="13301">
      <c r="A13301" s="1" t="s">
        <v>12962</v>
      </c>
      <c r="B13301" s="2" t="str">
        <f>IFERROR(__xludf.DUMMYFUNCTION("GOOGLETRANSLATE(A13301,""en"",""hi"")"),"नर्तक और शेफ ने टीवी प्रतिभा शो में एक बार फिर मंच पर ले लिया")</f>
        <v>नर्तक और शेफ ने टीवी प्रतिभा शो में एक बार फिर मंच पर ले लिया</v>
      </c>
    </row>
    <row r="13302">
      <c r="A13302" s="1" t="s">
        <v>12963</v>
      </c>
      <c r="B13302" s="2" t="str">
        <f>IFERROR(__xludf.DUMMYFUNCTION("GOOGLETRANSLATE(A13302,""en"",""hi"")"),"व्यक्ति त्योहार के दौरान संगीत कार्यक्रम में प्रदर्शन करता है")</f>
        <v>व्यक्ति त्योहार के दौरान संगीत कार्यक्रम में प्रदर्शन करता है</v>
      </c>
    </row>
    <row r="13303">
      <c r="A13303" s="1" t="s">
        <v>12964</v>
      </c>
      <c r="B13303" s="2" t="str">
        <f>IFERROR(__xludf.DUMMYFUNCTION("GOOGLETRANSLATE(A13303,""en"",""hi"")"),"बाथरूम में पानी का नल।")</f>
        <v>बाथरूम में पानी का नल।</v>
      </c>
    </row>
    <row r="13304">
      <c r="A13304" s="1" t="s">
        <v>12965</v>
      </c>
      <c r="B13304" s="2" t="str">
        <f>IFERROR(__xludf.DUMMYFUNCTION("GOOGLETRANSLATE(A13304,""en"",""hi"")"),"उसके लेख में पिछले हफ्ते पेपर में शामिल थे")</f>
        <v>उसके लेख में पिछले हफ्ते पेपर में शामिल थे</v>
      </c>
    </row>
    <row r="13305">
      <c r="A13305" s="1" t="s">
        <v>12966</v>
      </c>
      <c r="B13305" s="2" t="str">
        <f>IFERROR(__xludf.DUMMYFUNCTION("GOOGLETRANSLATE(A13305,""en"",""hi"")"),"कम से कम एक दौड़ में आपके पास मील मार्कर हैं और जानते हैं कि आपको कब तक जाना है।")</f>
        <v>कम से कम एक दौड़ में आपके पास मील मार्कर हैं और जानते हैं कि आपको कब तक जाना है।</v>
      </c>
    </row>
    <row r="13306">
      <c r="A13306" s="1" t="s">
        <v>12967</v>
      </c>
      <c r="B13306" s="2" t="str">
        <f>IFERROR(__xludf.DUMMYFUNCTION("GOOGLETRANSLATE(A13306,""en"",""hi"")"),"अगर मेरे बाल इस तरह दिखते हैं तो मैं ठीक हूं।")</f>
        <v>अगर मेरे बाल इस तरह दिखते हैं तो मैं ठीक हूं।</v>
      </c>
    </row>
    <row r="13307">
      <c r="A13307" s="1" t="s">
        <v>12968</v>
      </c>
      <c r="B13307" s="2" t="str">
        <f>IFERROR(__xludf.DUMMYFUNCTION("GOOGLETRANSLATE(A13307,""en"",""hi"")"),"छवि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13308">
      <c r="A13308" s="1" t="s">
        <v>12969</v>
      </c>
      <c r="B13308" s="2" t="str">
        <f>IFERROR(__xludf.DUMMYFUNCTION("GOOGLETRANSLATE(A13308,""en"",""hi"")"),"एक तालाब में जंगली बतख")</f>
        <v>एक तालाब में जंगली बतख</v>
      </c>
    </row>
    <row r="13309">
      <c r="A13309" s="1" t="s">
        <v>12970</v>
      </c>
      <c r="B13309" s="2" t="str">
        <f>IFERROR(__xludf.DUMMYFUNCTION("GOOGLETRANSLATE(A13309,""en"",""hi"")"),"आज सुबह एक शहर को एक रातोंरात सतर्कता के रूप में जलाया गया जो मरने वाले लोगों के सम्मान में आते थे।")</f>
        <v>आज सुबह एक शहर को एक रातोंरात सतर्कता के रूप में जलाया गया जो मरने वाले लोगों के सम्मान में आते थे।</v>
      </c>
    </row>
    <row r="13310">
      <c r="A13310" s="1" t="s">
        <v>12971</v>
      </c>
      <c r="B13310" s="2" t="str">
        <f>IFERROR(__xludf.DUMMYFUNCTION("GOOGLETRANSLATE(A13310,""en"",""hi"")"),"फर्श पर विद्युत तारों")</f>
        <v>फर्श पर विद्युत तारों</v>
      </c>
    </row>
    <row r="13311">
      <c r="A13311" s="1" t="s">
        <v>12972</v>
      </c>
      <c r="B13311" s="2" t="str">
        <f>IFERROR(__xludf.DUMMYFUNCTION("GOOGLETRANSLATE(A13311,""en"",""hi"")"),"अच्छा लग रहा है: एक चंकी रजत घड़ी और कंगन के साथ देखने के लिए, वह अपने हाथों और गर्दन पर कलाकृति सहित अपने कुछ टैटू को भी दिखाती है")</f>
        <v>अच्छा लग रहा है: एक चंकी रजत घड़ी और कंगन के साथ देखने के लिए, वह अपने हाथों और गर्दन पर कलाकृति सहित अपने कुछ टैटू को भी दिखाती है</v>
      </c>
    </row>
    <row r="13312">
      <c r="A13312" s="1" t="s">
        <v>12973</v>
      </c>
      <c r="B13312" s="2" t="str">
        <f>IFERROR(__xludf.DUMMYFUNCTION("GOOGLETRANSLATE(A13312,""en"",""hi"")"),"बेसिक लांग आस्तीन शीर्ष एक तटस्थ पैनल वाली स्कर्ट और एक जला नारंगी बैग और फ्लैट के साथ शीर्ष।")</f>
        <v>बेसिक लांग आस्तीन शीर्ष एक तटस्थ पैनल वाली स्कर्ट और एक जला नारंगी बैग और फ्लैट के साथ शीर्ष।</v>
      </c>
    </row>
    <row r="13313">
      <c r="A13313" s="1" t="s">
        <v>12974</v>
      </c>
      <c r="B13313" s="2" t="str">
        <f>IFERROR(__xludf.DUMMYFUNCTION("GOOGLETRANSLATE(A13313,""en"",""hi"")"),"पूरक: इस लिविंग रूम में चमकदार नारंगी और नीले रंग के संयोजन के साथ बहुत सारी ऊर्जा और उत्तेजना है।")</f>
        <v>पूरक: इस लिविंग रूम में चमकदार नारंगी और नीले रंग के संयोजन के साथ बहुत सारी ऊर्जा और उत्तेजना है।</v>
      </c>
    </row>
    <row r="13314">
      <c r="A13314" s="1" t="s">
        <v>12975</v>
      </c>
      <c r="B13314" s="2" t="str">
        <f>IFERROR(__xludf.DUMMYFUNCTION("GOOGLETRANSLATE(A13314,""en"",""hi"")"),"बगीचे में हरा जा रहा है।")</f>
        <v>बगीचे में हरा जा रहा है।</v>
      </c>
    </row>
    <row r="13315">
      <c r="A13315" s="1" t="s">
        <v>12976</v>
      </c>
      <c r="B13315" s="2" t="str">
        <f>IFERROR(__xludf.DUMMYFUNCTION("GOOGLETRANSLATE(A13315,""en"",""hi"")"),"संगीत वीडियो कलाकार और सेलिब्रिटी पुरस्कारों पर पहुंचते हैं।")</f>
        <v>संगीत वीडियो कलाकार और सेलिब्रिटी पुरस्कारों पर पहुंचते हैं।</v>
      </c>
    </row>
    <row r="13316">
      <c r="A13316" s="1" t="s">
        <v>12977</v>
      </c>
      <c r="B13316" s="2" t="str">
        <f>IFERROR(__xludf.DUMMYFUNCTION("GOOGLETRANSLATE(A13316,""en"",""hi"")"),"ओवन से बाहर आने के बारे में कुकीज़।")</f>
        <v>ओवन से बाहर आने के बारे में कुकीज़।</v>
      </c>
    </row>
    <row r="13317">
      <c r="A13317" s="1" t="s">
        <v>12978</v>
      </c>
      <c r="B13317" s="2" t="str">
        <f>IFERROR(__xludf.DUMMYFUNCTION("GOOGLETRANSLATE(A13317,""en"",""hi"")"),"एक गाँव में संगठन संस्थापक")</f>
        <v>एक गाँव में संगठन संस्थापक</v>
      </c>
    </row>
    <row r="13318">
      <c r="A13318" s="1" t="s">
        <v>12979</v>
      </c>
      <c r="B13318" s="2" t="str">
        <f>IFERROR(__xludf.DUMMYFUNCTION("GOOGLETRANSLATE(A13318,""en"",""hi"")"),"पुरुष हाथ थोड़ा सा इशारा बनाते हैं")</f>
        <v>पुरुष हाथ थोड़ा सा इशारा बनाते हैं</v>
      </c>
    </row>
    <row r="13319">
      <c r="A13319" s="1" t="s">
        <v>12980</v>
      </c>
      <c r="B13319" s="2" t="str">
        <f>IFERROR(__xludf.DUMMYFUNCTION("GOOGLETRANSLATE(A13319,""en"",""hi"")"),"इस बारे में - बेटी द्वारा एक्रिलिक्स में चित्रित, व्यक्ति के लिए एक वर्तमान के रूप में!")</f>
        <v>इस बारे में - बेटी द्वारा एक्रिलिक्स में चित्रित, व्यक्ति के लिए एक वर्तमान के रूप में!</v>
      </c>
    </row>
    <row r="13320">
      <c r="A13320" s="1" t="s">
        <v>12981</v>
      </c>
      <c r="B13320" s="2" t="str">
        <f>IFERROR(__xludf.DUMMYFUNCTION("GOOGLETRANSLATE(A13320,""en"",""hi"")"),"शहर में एक कार्यालय।")</f>
        <v>शहर में एक कार्यालय।</v>
      </c>
    </row>
    <row r="13321">
      <c r="A13321" s="1" t="s">
        <v>12982</v>
      </c>
      <c r="B13321" s="2" t="str">
        <f>IFERROR(__xludf.DUMMYFUNCTION("GOOGLETRANSLATE(A13321,""en"",""hi"")"),"एक मॉडल गिरावट के दौरान फैशन शो में रनवे चलता है।")</f>
        <v>एक मॉडल गिरावट के दौरान फैशन शो में रनवे चलता है।</v>
      </c>
    </row>
    <row r="13322">
      <c r="A13322" s="1" t="s">
        <v>12983</v>
      </c>
      <c r="B13322" s="2" t="str">
        <f>IFERROR(__xludf.DUMMYFUNCTION("GOOGLETRANSLATE(A13322,""en"",""hi"")"),"कुछ क्लासिक पेंटिंग्स पर मोड़ थे।")</f>
        <v>कुछ क्लासिक पेंटिंग्स पर मोड़ थे।</v>
      </c>
    </row>
    <row r="13323">
      <c r="A13323" s="1" t="s">
        <v>12984</v>
      </c>
      <c r="B13323" s="2" t="str">
        <f>IFERROR(__xludf.DUMMYFUNCTION("GOOGLETRANSLATE(A13323,""en"",""hi"")"),"रंग योजना को घर के प्राकृतिक तत्वों द्वारा लॉन्च किया गया था।")</f>
        <v>रंग योजना को घर के प्राकृतिक तत्वों द्वारा लॉन्च किया गया था।</v>
      </c>
    </row>
    <row r="13324">
      <c r="A13324" s="1" t="s">
        <v>12985</v>
      </c>
      <c r="B13324" s="2" t="str">
        <f>IFERROR(__xludf.DUMMYFUNCTION("GOOGLETRANSLATE(A13324,""en"",""hi"")"),"व्यक्ति के लिए 1 वें स्नातक समारोह")</f>
        <v>व्यक्ति के लिए 1 वें स्नातक समारोह</v>
      </c>
    </row>
    <row r="13325">
      <c r="A13325" s="1" t="s">
        <v>12986</v>
      </c>
      <c r="B13325" s="2" t="str">
        <f>IFERROR(__xludf.DUMMYFUNCTION("GOOGLETRANSLATE(A13325,""en"",""hi"")"),"चंद्रमा एक चंद्र ग्रहण के दौरान एक लाल रंग का टिंट प्राप्त करता है।")</f>
        <v>चंद्रमा एक चंद्र ग्रहण के दौरान एक लाल रंग का टिंट प्राप्त करता है।</v>
      </c>
    </row>
    <row r="13326">
      <c r="A13326" s="1" t="s">
        <v>12987</v>
      </c>
      <c r="B13326" s="2" t="str">
        <f>IFERROR(__xludf.DUMMYFUNCTION("GOOGLETRANSLATE(A13326,""en"",""hi"")"),"बर्फ पर पानी के रंगीन ध्रुवीय भालू निर्बाध पैटर्न, हाथ एक नीली पृष्ठभूमि पर चित्रित हाथ")</f>
        <v>बर्फ पर पानी के रंगीन ध्रुवीय भालू निर्बाध पैटर्न, हाथ एक नीली पृष्ठभूमि पर चित्रित हाथ</v>
      </c>
    </row>
    <row r="13327">
      <c r="A13327" s="1" t="s">
        <v>12988</v>
      </c>
      <c r="B13327" s="2" t="str">
        <f>IFERROR(__xludf.DUMMYFUNCTION("GOOGLETRANSLATE(A13327,""en"",""hi"")"),"एक ट्रैम्पोलिन पर खड़ी लड़की")</f>
        <v>एक ट्रैम्पोलिन पर खड़ी लड़की</v>
      </c>
    </row>
    <row r="13328">
      <c r="A13328" s="1" t="s">
        <v>12989</v>
      </c>
      <c r="B13328" s="2" t="str">
        <f>IFERROR(__xludf.DUMMYFUNCTION("GOOGLETRANSLATE(A13328,""en"",""hi"")"),"एक कट फीट ww1 छद्म टैंक")</f>
        <v>एक कट फीट ww1 छद्म टैंक</v>
      </c>
    </row>
    <row r="13329">
      <c r="A13329" s="1" t="s">
        <v>12990</v>
      </c>
      <c r="B13329" s="2" t="str">
        <f>IFERROR(__xludf.DUMMYFUNCTION("GOOGLETRANSLATE(A13329,""en"",""hi"")"),"एक प्रशिक्षण सत्र के दौरान टीम गर्म।")</f>
        <v>एक प्रशिक्षण सत्र के दौरान टीम गर्म।</v>
      </c>
    </row>
    <row r="13330">
      <c r="A13330" s="1" t="s">
        <v>12991</v>
      </c>
      <c r="B13330" s="2" t="str">
        <f>IFERROR(__xludf.DUMMYFUNCTION("GOOGLETRANSLATE(A13330,""en"",""hi"")"),"एक हाथ से समर्थित ध्वज")</f>
        <v>एक हाथ से समर्थित ध्वज</v>
      </c>
    </row>
    <row r="13331">
      <c r="A13331" s="1" t="s">
        <v>12992</v>
      </c>
      <c r="B13331" s="2" t="str">
        <f>IFERROR(__xludf.DUMMYFUNCTION("GOOGLETRANSLATE(A13331,""en"",""hi"")"),"एक प्राचीन ग्रीक मंदिर का फ्रंट व्यू।")</f>
        <v>एक प्राचीन ग्रीक मंदिर का फ्रंट व्यू।</v>
      </c>
    </row>
    <row r="13332">
      <c r="A13332" s="1" t="s">
        <v>12993</v>
      </c>
      <c r="B13332" s="2" t="str">
        <f>IFERROR(__xludf.DUMMYFUNCTION("GOOGLETRANSLATE(A13332,""en"",""hi"")"),"दिन के दौरान अमेरिकी काउंटी")</f>
        <v>दिन के दौरान अमेरिकी काउंटी</v>
      </c>
    </row>
    <row r="13333">
      <c r="A13333" s="1" t="s">
        <v>12994</v>
      </c>
      <c r="B13333" s="2" t="str">
        <f>IFERROR(__xludf.DUMMYFUNCTION("GOOGLETRANSLATE(A13333,""en"",""hi"")"),"एक सोफे पर पड़ा महिला और एक किताब पकड़े हुए महिला")</f>
        <v>एक सोफे पर पड़ा महिला और एक किताब पकड़े हुए महिला</v>
      </c>
    </row>
    <row r="13334">
      <c r="A13334" s="1" t="s">
        <v>12995</v>
      </c>
      <c r="B13334" s="2" t="str">
        <f>IFERROR(__xludf.DUMMYFUNCTION("GOOGLETRANSLATE(A13334,""en"",""hi"")"),"एक नारंगी गिलहरी एक शाखा में लटका हुआ।")</f>
        <v>एक नारंगी गिलहरी एक शाखा में लटका हुआ।</v>
      </c>
    </row>
    <row r="13335">
      <c r="A13335" s="1" t="s">
        <v>12996</v>
      </c>
      <c r="B13335" s="2" t="str">
        <f>IFERROR(__xludf.DUMMYFUNCTION("GOOGLETRANSLATE(A13335,""en"",""hi"")"),"माँ और पिताजी अपनी छोटी लड़कियों के साथ")</f>
        <v>माँ और पिताजी अपनी छोटी लड़कियों के साथ</v>
      </c>
    </row>
    <row r="13336">
      <c r="A13336" s="1" t="s">
        <v>12997</v>
      </c>
      <c r="B13336" s="2" t="str">
        <f>IFERROR(__xludf.DUMMYFUNCTION("GOOGLETRANSLATE(A13336,""en"",""hi"")"),"संगठन क्षेत्र के साथ मिलकर जब आप फोटोग्राफर हैं - अतिथि")</f>
        <v>संगठन क्षेत्र के साथ मिलकर जब आप फोटोग्राफर हैं - अतिथि</v>
      </c>
    </row>
    <row r="13337">
      <c r="A13337" s="1" t="s">
        <v>12998</v>
      </c>
      <c r="B13337" s="2" t="str">
        <f>IFERROR(__xludf.DUMMYFUNCTION("GOOGLETRANSLATE(A13337,""en"",""hi"")"),"बुधवार पुरुषों के हॉकी गेम के दौरान व्यक्ति की छड़ी को उठाने की कोशिश करता है।")</f>
        <v>बुधवार पुरुषों के हॉकी गेम के दौरान व्यक्ति की छड़ी को उठाने की कोशिश करता है।</v>
      </c>
    </row>
    <row r="13338">
      <c r="A13338" s="1" t="s">
        <v>12999</v>
      </c>
      <c r="B13338" s="2" t="str">
        <f>IFERROR(__xludf.DUMMYFUNCTION("GOOGLETRANSLATE(A13338,""en"",""hi"")"),"एक फैशन देखो एड़ी वाले सैंडल, सफेद पर्स और गहने की विशेषता है।")</f>
        <v>एक फैशन देखो एड़ी वाले सैंडल, सफेद पर्स और गहने की विशेषता है।</v>
      </c>
    </row>
    <row r="13339">
      <c r="A13339" s="1" t="s">
        <v>13000</v>
      </c>
      <c r="B13339" s="2" t="str">
        <f>IFERROR(__xludf.DUMMYFUNCTION("GOOGLETRANSLATE(A13339,""en"",""hi"")"),"एक रोगी के साथ काम करने वाला व्यक्ति")</f>
        <v>एक रोगी के साथ काम करने वाला व्यक्ति</v>
      </c>
    </row>
    <row r="13340">
      <c r="A13340" s="1" t="s">
        <v>13001</v>
      </c>
      <c r="B13340" s="2" t="str">
        <f>IFERROR(__xludf.DUMMYFUNCTION("GOOGLETRANSLATE(A13340,""en"",""hi"")"),"दिन का कार्टून: सितंबर")</f>
        <v>दिन का कार्टून: सितंबर</v>
      </c>
    </row>
    <row r="13341">
      <c r="A13341" s="1" t="s">
        <v>13002</v>
      </c>
      <c r="B13341" s="2" t="str">
        <f>IFERROR(__xludf.DUMMYFUNCTION("GOOGLETRANSLATE(A13341,""en"",""hi"")"),"चश्मे पहने हुए एक आदमी का चित्र")</f>
        <v>चश्मे पहने हुए एक आदमी का चित्र</v>
      </c>
    </row>
    <row r="13342">
      <c r="A13342" s="1" t="s">
        <v>13003</v>
      </c>
      <c r="B13342" s="2" t="str">
        <f>IFERROR(__xludf.DUMMYFUNCTION("GOOGLETRANSLATE(A13342,""en"",""hi"")"),"प्रदर्शकों ने कंपनियों और बाहरी संगठनों सहित उत्सव में भाग लिया।")</f>
        <v>प्रदर्शकों ने कंपनियों और बाहरी संगठनों सहित उत्सव में भाग लिया।</v>
      </c>
    </row>
    <row r="13343">
      <c r="A13343" s="1" t="s">
        <v>13004</v>
      </c>
      <c r="B13343" s="2" t="str">
        <f>IFERROR(__xludf.DUMMYFUNCTION("GOOGLETRANSLATE(A13343,""en"",""hi"")"),"एक परिवार अपने कुत्ते की देखभाल कर रहा है, एक पशुचिकित्सा के बाद उसके पैर को हटा दिया गया क्योंकि उसे एक के साथ गोली मार दी गई थी। राइफल।")</f>
        <v>एक परिवार अपने कुत्ते की देखभाल कर रहा है, एक पशुचिकित्सा के बाद उसके पैर को हटा दिया गया क्योंकि उसे एक के साथ गोली मार दी गई थी। राइफल।</v>
      </c>
    </row>
    <row r="13344">
      <c r="A13344" s="1" t="s">
        <v>13005</v>
      </c>
      <c r="B13344" s="2" t="str">
        <f>IFERROR(__xludf.DUMMYFUNCTION("GOOGLETRANSLATE(A13344,""en"",""hi"")"),"जैविक प्रजातियों का पोर्ट्रेट एक बहुत ही शोर पक्षी जिसे यह उड़ान में है, देश भर में पाया जाता है")</f>
        <v>जैविक प्रजातियों का पोर्ट्रेट एक बहुत ही शोर पक्षी जिसे यह उड़ान में है, देश भर में पाया जाता है</v>
      </c>
    </row>
    <row r="13345">
      <c r="A13345" s="1" t="s">
        <v>13006</v>
      </c>
      <c r="B13345" s="2" t="str">
        <f>IFERROR(__xludf.DUMMYFUNCTION("GOOGLETRANSLATE(A13345,""en"",""hi"")"),"वे जानते थे कि संविधान में देवता डालने के लिए मनुष्य को बाहर रखना था।")</f>
        <v>वे जानते थे कि संविधान में देवता डालने के लिए मनुष्य को बाहर रखना था।</v>
      </c>
    </row>
    <row r="13346">
      <c r="A13346" s="1" t="s">
        <v>13007</v>
      </c>
      <c r="B13346" s="2" t="str">
        <f>IFERROR(__xludf.DUMMYFUNCTION("GOOGLETRANSLATE(A13346,""en"",""hi"")"),"एक नीले घर में कैलेंडर।")</f>
        <v>एक नीले घर में कैलेंडर।</v>
      </c>
    </row>
    <row r="13347">
      <c r="A13347" s="1" t="s">
        <v>13008</v>
      </c>
      <c r="B13347" s="2" t="str">
        <f>IFERROR(__xludf.DUMMYFUNCTION("GOOGLETRANSLATE(A13347,""en"",""hi"")"),"जब ओवन से निकालें और सेवा करने से पहले ठंडा हो जाएं।")</f>
        <v>जब ओवन से निकालें और सेवा करने से पहले ठंडा हो जाएं।</v>
      </c>
    </row>
    <row r="13348">
      <c r="A13348" s="1" t="s">
        <v>13009</v>
      </c>
      <c r="B13348" s="2" t="str">
        <f>IFERROR(__xludf.DUMMYFUNCTION("GOOGLETRANSLATE(A13348,""en"",""hi"")"),"अभिनेता ने एक वसंत कढ़ाई कपास और ट्यूल लंबी पोशाक पहनी थी")</f>
        <v>अभिनेता ने एक वसंत कढ़ाई कपास और ट्यूल लंबी पोशाक पहनी थी</v>
      </c>
    </row>
    <row r="13349">
      <c r="A13349" s="1" t="s">
        <v>13010</v>
      </c>
      <c r="B13349" s="2" t="str">
        <f>IFERROR(__xludf.DUMMYFUNCTION("GOOGLETRANSLATE(A13349,""en"",""hi"")"),"शादी में भाग लेने के लिए मेरे रास्ते पर!")</f>
        <v>शादी में भाग लेने के लिए मेरे रास्ते पर!</v>
      </c>
    </row>
    <row r="13350">
      <c r="A13350" s="1" t="s">
        <v>13011</v>
      </c>
      <c r="B13350" s="2" t="str">
        <f>IFERROR(__xludf.DUMMYFUNCTION("GOOGLETRANSLATE(A13350,""en"",""hi"")"),"एक सफेद पृष्ठभूमि पर फ्लैट शैली में कंघी और कैंची आइकन")</f>
        <v>एक सफेद पृष्ठभूमि पर फ्लैट शैली में कंघी और कैंची आइकन</v>
      </c>
    </row>
    <row r="13351">
      <c r="A13351" s="1" t="s">
        <v>13012</v>
      </c>
      <c r="B13351" s="2" t="str">
        <f>IFERROR(__xludf.DUMMYFUNCTION("GOOGLETRANSLATE(A13351,""en"",""hi"")"),"डिश जो पूरी तरह से खरोंच से है - यहां तक ​​कि पुडिंग भी!")</f>
        <v>डिश जो पूरी तरह से खरोंच से है - यहां तक ​​कि पुडिंग भी!</v>
      </c>
    </row>
    <row r="13352">
      <c r="A13352" s="1" t="s">
        <v>13013</v>
      </c>
      <c r="B13352" s="2" t="str">
        <f>IFERROR(__xludf.DUMMYFUNCTION("GOOGLETRANSLATE(A13352,""en"",""hi"")"),"एक हल्का - भरा हुआ बाथरूम दर्पण से भरा")</f>
        <v>एक हल्का - भरा हुआ बाथरूम दर्पण से भरा</v>
      </c>
    </row>
    <row r="13353">
      <c r="A13353" s="1" t="s">
        <v>13014</v>
      </c>
      <c r="B13353" s="2" t="str">
        <f>IFERROR(__xludf.DUMMYFUNCTION("GOOGLETRANSLATE(A13353,""en"",""hi"")"),"एक पार्टी के लिए एक साथ फेंकने के लिए पाक उपकरण एक साधारण पकवान है।")</f>
        <v>एक पार्टी के लिए एक साथ फेंकने के लिए पाक उपकरण एक साधारण पकवान है।</v>
      </c>
    </row>
    <row r="13354">
      <c r="A13354" s="1" t="s">
        <v>13015</v>
      </c>
      <c r="B13354" s="2" t="str">
        <f>IFERROR(__xludf.DUMMYFUNCTION("GOOGLETRANSLATE(A13354,""en"",""hi"")"),"दुनिया के स्थापत्य स्थलों।")</f>
        <v>दुनिया के स्थापत्य स्थलों।</v>
      </c>
    </row>
    <row r="13355">
      <c r="A13355" s="1" t="s">
        <v>13016</v>
      </c>
      <c r="B13355" s="2" t="str">
        <f>IFERROR(__xludf.DUMMYFUNCTION("GOOGLETRANSLATE(A13355,""en"",""hi"")"),"व्यक्ति सिर्फ गेंद को नीचे रखता है क्योंकि वह लाइन के सामने खिलाड़ियों द्वारा निपटाया जाता है")</f>
        <v>व्यक्ति सिर्फ गेंद को नीचे रखता है क्योंकि वह लाइन के सामने खिलाड़ियों द्वारा निपटाया जाता है</v>
      </c>
    </row>
    <row r="13356">
      <c r="A13356" s="1" t="s">
        <v>13017</v>
      </c>
      <c r="B13356" s="2" t="str">
        <f>IFERROR(__xludf.DUMMYFUNCTION("GOOGLETRANSLATE(A13356,""en"",""hi"")"),"घटना के दौरान कार्रवाई में आदमी।")</f>
        <v>घटना के दौरान कार्रवाई में आदमी।</v>
      </c>
    </row>
    <row r="13357">
      <c r="A13357" s="1" t="s">
        <v>13018</v>
      </c>
      <c r="B13357" s="2" t="str">
        <f>IFERROR(__xludf.DUMMYFUNCTION("GOOGLETRANSLATE(A13357,""en"",""hi"")"),"ऑटोमोबाइल मॉडल - एक कार आयात करना")</f>
        <v>ऑटोमोबाइल मॉडल - एक कार आयात करना</v>
      </c>
    </row>
    <row r="13358">
      <c r="A13358" s="1" t="s">
        <v>13019</v>
      </c>
      <c r="B13358" s="2" t="str">
        <f>IFERROR(__xludf.DUMMYFUNCTION("GOOGLETRANSLATE(A13358,""en"",""hi"")"),"संगीत शैली ने उत्सव में लाइव संगीत प्रदान किया।")</f>
        <v>संगीत शैली ने उत्सव में लाइव संगीत प्रदान किया।</v>
      </c>
    </row>
    <row r="13359">
      <c r="A13359" s="1" t="s">
        <v>13020</v>
      </c>
      <c r="B13359" s="2" t="str">
        <f>IFERROR(__xludf.DUMMYFUNCTION("GOOGLETRANSLATE(A13359,""en"",""hi"")"),"व्यक्ति यह रिसॉर्ट प्रबंधन द्वारा संचालित है और मिश्रित पूंजी का एक उदाहरण है")</f>
        <v>व्यक्ति यह रिसॉर्ट प्रबंधन द्वारा संचालित है और मिश्रित पूंजी का एक उदाहरण है</v>
      </c>
    </row>
    <row r="13360">
      <c r="A13360" s="1" t="s">
        <v>13021</v>
      </c>
      <c r="B13360" s="2" t="str">
        <f>IFERROR(__xludf.DUMMYFUNCTION("GOOGLETRANSLATE(A13360,""en"",""hi"")"),"मैं यह मेरी प्यारी पोती के लिए बनाया था")</f>
        <v>मैं यह मेरी प्यारी पोती के लिए बनाया था</v>
      </c>
    </row>
    <row r="13361">
      <c r="A13361" s="1" t="s">
        <v>13022</v>
      </c>
      <c r="B13361" s="2" t="str">
        <f>IFERROR(__xludf.DUMMYFUNCTION("GOOGLETRANSLATE(A13361,""en"",""hi"")"),"जहाँ तक आंख देख सकती है")</f>
        <v>जहाँ तक आंख देख सकती है</v>
      </c>
    </row>
    <row r="13362">
      <c r="A13362" s="1" t="s">
        <v>13023</v>
      </c>
      <c r="B13362" s="2" t="str">
        <f>IFERROR(__xludf.DUMMYFUNCTION("GOOGLETRANSLATE(A13362,""en"",""hi"")"),"एक रोमानियाई मठ के अंदर कई जलती हुई मोमबत्तियाँ")</f>
        <v>एक रोमानियाई मठ के अंदर कई जलती हुई मोमबत्तियाँ</v>
      </c>
    </row>
    <row r="13363">
      <c r="A13363" s="1" t="s">
        <v>13024</v>
      </c>
      <c r="B13363" s="2" t="str">
        <f>IFERROR(__xludf.DUMMYFUNCTION("GOOGLETRANSLATE(A13363,""en"",""hi"")"),"प्रवेश द्वार पर आगंतुक और पर्यटक कतारें")</f>
        <v>प्रवेश द्वार पर आगंतुक और पर्यटक कतारें</v>
      </c>
    </row>
    <row r="13364">
      <c r="A13364" s="1" t="s">
        <v>13025</v>
      </c>
      <c r="B13364" s="2" t="str">
        <f>IFERROR(__xludf.DUMMYFUNCTION("GOOGLETRANSLATE(A13364,""en"",""hi"")"),"एक शहर काफी वंचित क्षेत्र है, लेकिन यह अभी भी शहर के करीब है - जिसे आप पृष्ठभूमि में देख सकते हैं ~ ~")</f>
        <v>एक शहर काफी वंचित क्षेत्र है, लेकिन यह अभी भी शहर के करीब है - जिसे आप पृष्ठभूमि में देख सकते हैं ~ ~</v>
      </c>
    </row>
    <row r="13365">
      <c r="A13365" s="1" t="s">
        <v>13026</v>
      </c>
      <c r="B13365" s="2" t="str">
        <f>IFERROR(__xludf.DUMMYFUNCTION("GOOGLETRANSLATE(A13365,""en"",""hi"")"),"अपने कुत्ते को छुट्टी पर ले जाना चाहते हैं? हमारे पालतू - दोस्ताना कारवां का मतलब है कि पिल्ला गर्मी की छुट्टी का आनंद ले सकता है जितना आप!")</f>
        <v>अपने कुत्ते को छुट्टी पर ले जाना चाहते हैं? हमारे पालतू - दोस्ताना कारवां का मतलब है कि पिल्ला गर्मी की छुट्टी का आनंद ले सकता है जितना आप!</v>
      </c>
    </row>
    <row r="13366">
      <c r="A13366" s="1" t="s">
        <v>13027</v>
      </c>
      <c r="B13366" s="2" t="str">
        <f>IFERROR(__xludf.DUMMYFUNCTION("GOOGLETRANSLATE(A13366,""en"",""hi"")"),"महिला कार टायर बदल रही है और फोन पर बात कर रही है")</f>
        <v>महिला कार टायर बदल रही है और फोन पर बात कर रही है</v>
      </c>
    </row>
    <row r="13367">
      <c r="A13367" s="1" t="s">
        <v>13028</v>
      </c>
      <c r="B13367" s="2" t="str">
        <f>IFERROR(__xludf.DUMMYFUNCTION("GOOGLETRANSLATE(A13367,""en"",""hi"")"),"नाइट सिटी में पुल तलाक के बाद नदी")</f>
        <v>नाइट सिटी में पुल तलाक के बाद नदी</v>
      </c>
    </row>
    <row r="13368">
      <c r="A13368" s="1" t="s">
        <v>13029</v>
      </c>
      <c r="B13368" s="2" t="str">
        <f>IFERROR(__xludf.DUMMYFUNCTION("GOOGLETRANSLATE(A13368,""en"",""hi"")"),"वेबसाइट होमपेज पर लोगो")</f>
        <v>वेबसाइट होमपेज पर लोगो</v>
      </c>
    </row>
    <row r="13369">
      <c r="A13369" s="1" t="s">
        <v>13030</v>
      </c>
      <c r="B13369" s="2" t="str">
        <f>IFERROR(__xludf.DUMMYFUNCTION("GOOGLETRANSLATE(A13369,""en"",""hi"")"),"शो में दुनिया की सबसे तेज इलेक्ट्रिक कार")</f>
        <v>शो में दुनिया की सबसे तेज इलेक्ट्रिक कार</v>
      </c>
    </row>
    <row r="13370">
      <c r="A13370" s="1" t="s">
        <v>13031</v>
      </c>
      <c r="B13370" s="2" t="str">
        <f>IFERROR(__xludf.DUMMYFUNCTION("GOOGLETRANSLATE(A13370,""en"",""hi"")"),"ग्रीटिंग कार्ड जिसमें रानी का सम्मान करके डिजिटल कला की विशेषता है")</f>
        <v>ग्रीटिंग कार्ड जिसमें रानी का सम्मान करके डिजिटल कला की विशेषता है</v>
      </c>
    </row>
    <row r="13371">
      <c r="A13371" s="1" t="s">
        <v>13032</v>
      </c>
      <c r="B13371" s="2" t="str">
        <f>IFERROR(__xludf.DUMMYFUNCTION("GOOGLETRANSLATE(A13371,""en"",""hi"")"),"एक अल्पाइन वातावरण में चट्टानों और जमीन कवर पौधों&gt;")</f>
        <v>एक अल्पाइन वातावरण में चट्टानों और जमीन कवर पौधों&gt;</v>
      </c>
    </row>
    <row r="13372">
      <c r="A13372" s="1" t="s">
        <v>13033</v>
      </c>
      <c r="B13372" s="2" t="str">
        <f>IFERROR(__xludf.DUMMYFUNCTION("GOOGLETRANSLATE(A13372,""en"",""hi"")"),"एक नाव से रात का दृश्य")</f>
        <v>एक नाव से रात का दृश्य</v>
      </c>
    </row>
    <row r="13373">
      <c r="A13373" s="1" t="s">
        <v>13034</v>
      </c>
      <c r="B13373" s="2" t="str">
        <f>IFERROR(__xludf.DUMMYFUNCTION("GOOGLETRANSLATE(A13373,""en"",""hi"")"),"मुख्य शिखर सम्मेलन से देखें")</f>
        <v>मुख्य शिखर सम्मेलन से देखें</v>
      </c>
    </row>
    <row r="13374">
      <c r="A13374" s="1" t="s">
        <v>13035</v>
      </c>
      <c r="B13374" s="2" t="str">
        <f>IFERROR(__xludf.DUMMYFUNCTION("GOOGLETRANSLATE(A13374,""en"",""hi"")"),"समारोह के दौरान कॉमेडियन पुरस्कार के साथ poses।")</f>
        <v>समारोह के दौरान कॉमेडियन पुरस्कार के साथ poses।</v>
      </c>
    </row>
    <row r="13375">
      <c r="A13375" s="1" t="s">
        <v>13036</v>
      </c>
      <c r="B13375" s="2" t="str">
        <f>IFERROR(__xludf.DUMMYFUNCTION("GOOGLETRANSLATE(A13375,""en"",""hi"")"),"अभिनेता विश्व प्रीमियर में आता है")</f>
        <v>अभिनेता विश्व प्रीमियर में आता है</v>
      </c>
    </row>
    <row r="13376">
      <c r="A13376" s="1" t="s">
        <v>13037</v>
      </c>
      <c r="B13376" s="2" t="str">
        <f>IFERROR(__xludf.DUMMYFUNCTION("GOOGLETRANSLATE(A13376,""en"",""hi"")"),"कैनोस एक सुंदर, नीली झील पर बैठते हैं जैसे बादलों को लटका दिया जाता है।")</f>
        <v>कैनोस एक सुंदर, नीली झील पर बैठते हैं जैसे बादलों को लटका दिया जाता है।</v>
      </c>
    </row>
    <row r="13377">
      <c r="A13377" s="1" t="s">
        <v>13038</v>
      </c>
      <c r="B13377" s="2" t="str">
        <f>IFERROR(__xludf.DUMMYFUNCTION("GOOGLETRANSLATE(A13377,""en"",""hi"")"),"छोटी लड़कियां एक छिड़काव में बाहर खेल रही हैं")</f>
        <v>छोटी लड़कियां एक छिड़काव में बाहर खेल रही हैं</v>
      </c>
    </row>
    <row r="13378">
      <c r="A13378" s="1" t="s">
        <v>13039</v>
      </c>
      <c r="B13378" s="2" t="str">
        <f>IFERROR(__xludf.DUMMYFUNCTION("GOOGLETRANSLATE(A13378,""en"",""hi"")"),"एक नागरिक शादी समारोह का उदाहरण")</f>
        <v>एक नागरिक शादी समारोह का उदाहरण</v>
      </c>
    </row>
    <row r="13379">
      <c r="A13379" s="1" t="s">
        <v>13040</v>
      </c>
      <c r="B13379" s="2" t="str">
        <f>IFERROR(__xludf.DUMMYFUNCTION("GOOGLETRANSLATE(A13379,""en"",""hi"")"),"पार्टी को जारी रखते हुए: अधिकारियों ने अपने गश्ती शुरू करने से पहले समुद्र तट पर दोस्तों का एक समूह देखा था")</f>
        <v>पार्टी को जारी रखते हुए: अधिकारियों ने अपने गश्ती शुरू करने से पहले समुद्र तट पर दोस्तों का एक समूह देखा था</v>
      </c>
    </row>
    <row r="13380">
      <c r="A13380" s="1" t="s">
        <v>13041</v>
      </c>
      <c r="B13380" s="2" t="str">
        <f>IFERROR(__xludf.DUMMYFUNCTION("GOOGLETRANSLATE(A13380,""en"",""hi"")"),"सूची: डाइनिंग रूम - औपनिवेशिक और आधुनिक का मिश्रण।")</f>
        <v>सूची: डाइनिंग रूम - औपनिवेशिक और आधुनिक का मिश्रण।</v>
      </c>
    </row>
    <row r="13381">
      <c r="A13381" s="1" t="s">
        <v>13042</v>
      </c>
      <c r="B13381" s="2" t="str">
        <f>IFERROR(__xludf.DUMMYFUNCTION("GOOGLETRANSLATE(A13381,""en"",""hi"")"),"एक दृश्य के साथ कमरे से वापस रास्ते में मैंने देखा कि मैं फिजेंट उड़ रहा था")</f>
        <v>एक दृश्य के साथ कमरे से वापस रास्ते में मैंने देखा कि मैं फिजेंट उड़ रहा था</v>
      </c>
    </row>
    <row r="13382">
      <c r="A13382" s="1" t="s">
        <v>13043</v>
      </c>
      <c r="B13382" s="2" t="str">
        <f>IFERROR(__xludf.DUMMYFUNCTION("GOOGLETRANSLATE(A13382,""en"",""hi"")"),"अंतरराष्ट्रीय के दौरान मोटर वाहन वर्ग की प्रदर्शनी")</f>
        <v>अंतरराष्ट्रीय के दौरान मोटर वाहन वर्ग की प्रदर्शनी</v>
      </c>
    </row>
    <row r="13383">
      <c r="A13383" s="1" t="s">
        <v>13044</v>
      </c>
      <c r="B13383" s="2" t="str">
        <f>IFERROR(__xludf.DUMMYFUNCTION("GOOGLETRANSLATE(A13383,""en"",""hi"")"),"आधुनिक भवन का प्रवेश")</f>
        <v>आधुनिक भवन का प्रवेश</v>
      </c>
    </row>
    <row r="13384">
      <c r="A13384" s="1" t="s">
        <v>13045</v>
      </c>
      <c r="B13384" s="2" t="str">
        <f>IFERROR(__xludf.DUMMYFUNCTION("GOOGLETRANSLATE(A13384,""en"",""hi"")"),"लकड़ी की अंगूठी के अंदर आपकी अपनी विशेष जगह।")</f>
        <v>लकड़ी की अंगूठी के अंदर आपकी अपनी विशेष जगह।</v>
      </c>
    </row>
    <row r="13385">
      <c r="A13385" s="1" t="s">
        <v>13046</v>
      </c>
      <c r="B13385" s="2" t="str">
        <f>IFERROR(__xludf.DUMMYFUNCTION("GOOGLETRANSLATE(A13385,""en"",""hi"")"),"दुनिया भर से कई अलग-अलग प्रकार के फूल हैं।")</f>
        <v>दुनिया भर से कई अलग-अलग प्रकार के फूल हैं।</v>
      </c>
    </row>
    <row r="13386">
      <c r="A13386" s="1" t="s">
        <v>13047</v>
      </c>
      <c r="B13386" s="2" t="str">
        <f>IFERROR(__xludf.DUMMYFUNCTION("GOOGLETRANSLATE(A13386,""en"",""hi"")"),"जब ऑटोमोबाइल मॉडल फरवरी में उत्पादन में प्रवेश करता है, तो व्यवसाय टायर की आपूर्ति करेगा")</f>
        <v>जब ऑटोमोबाइल मॉडल फरवरी में उत्पादन में प्रवेश करता है, तो व्यवसाय टायर की आपूर्ति करेगा</v>
      </c>
    </row>
    <row r="13387">
      <c r="A13387" s="1" t="s">
        <v>13048</v>
      </c>
      <c r="B13387" s="2" t="str">
        <f>IFERROR(__xludf.DUMMYFUNCTION("GOOGLETRANSLATE(A13387,""en"",""hi"")"),"# अपने खेल के दौरान खेल टीम खेलने से पहले गर्म हो जाता है।")</f>
        <v># अपने खेल के दौरान खेल टीम खेलने से पहले गर्म हो जाता है।</v>
      </c>
    </row>
    <row r="13388">
      <c r="A13388" s="1" t="s">
        <v>13049</v>
      </c>
      <c r="B13388" s="2" t="str">
        <f>IFERROR(__xludf.DUMMYFUNCTION("GOOGLETRANSLATE(A13388,""en"",""hi"")"),"एक रेस्तरां में टेबल सेट करें")</f>
        <v>एक रेस्तरां में टेबल सेट करें</v>
      </c>
    </row>
    <row r="13389">
      <c r="A13389" s="1" t="s">
        <v>13050</v>
      </c>
      <c r="B13389" s="2" t="str">
        <f>IFERROR(__xludf.DUMMYFUNCTION("GOOGLETRANSLATE(A13389,""en"",""hi"")"),"एक दंत चिकित्सक के कार्यालय के बाहर एक दांत के साथ पुराने फैशन वाले नियॉन संकेत पर")</f>
        <v>एक दंत चिकित्सक के कार्यालय के बाहर एक दांत के साथ पुराने फैशन वाले नियॉन संकेत पर</v>
      </c>
    </row>
    <row r="13390">
      <c r="A13390" s="1" t="s">
        <v>13051</v>
      </c>
      <c r="B13390" s="2" t="str">
        <f>IFERROR(__xludf.DUMMYFUNCTION("GOOGLETRANSLATE(A13390,""en"",""hi"")"),"मूंछ वाले पुरुष एक दूसरे वेक्टर कला चित्रण से बात कर रहे हैं")</f>
        <v>मूंछ वाले पुरुष एक दूसरे वेक्टर कला चित्रण से बात कर रहे हैं</v>
      </c>
    </row>
    <row r="13391">
      <c r="A13391" s="1" t="s">
        <v>13052</v>
      </c>
      <c r="B13391" s="2" t="str">
        <f>IFERROR(__xludf.DUMMYFUNCTION("GOOGLETRANSLATE(A13391,""en"",""hi"")"),"पार्क में पेड़ के पास महिलाएं")</f>
        <v>पार्क में पेड़ के पास महिलाएं</v>
      </c>
    </row>
    <row r="13392">
      <c r="A13392" s="1" t="s">
        <v>13053</v>
      </c>
      <c r="B13392" s="2" t="str">
        <f>IFERROR(__xludf.DUMMYFUNCTION("GOOGLETRANSLATE(A13392,""en"",""hi"")"),"एक टैबलेट कंप्यूटर का उपयोग कर सुन्दर आदमी, एक सफेद पृष्ठभूमि पर पृथक")</f>
        <v>एक टैबलेट कंप्यूटर का उपयोग कर सुन्दर आदमी, एक सफेद पृष्ठभूमि पर पृथक</v>
      </c>
    </row>
    <row r="13393">
      <c r="A13393" s="1" t="s">
        <v>13054</v>
      </c>
      <c r="B13393" s="2" t="str">
        <f>IFERROR(__xludf.DUMMYFUNCTION("GOOGLETRANSLATE(A13393,""en"",""hi"")"),"नई रानी बिस्तर और ड्रेसर के साथ मास्टर बेडरूम।")</f>
        <v>नई रानी बिस्तर और ड्रेसर के साथ मास्टर बेडरूम।</v>
      </c>
    </row>
    <row r="13394">
      <c r="A13394" s="1" t="s">
        <v>13055</v>
      </c>
      <c r="B13394" s="2" t="str">
        <f>IFERROR(__xludf.DUMMYFUNCTION("GOOGLETRANSLATE(A13394,""en"",""hi"")"),"इसका जादू जिस तरह से पैसा आता है")</f>
        <v>इसका जादू जिस तरह से पैसा आता है</v>
      </c>
    </row>
    <row r="13395">
      <c r="A13395" s="1" t="s">
        <v>13056</v>
      </c>
      <c r="B13395" s="2" t="str">
        <f>IFERROR(__xludf.DUMMYFUNCTION("GOOGLETRANSLATE(A13395,""en"",""hi"")"),"फुटबॉल खिलाड़ी और फुटबॉल खिलाड़ी द्वारा लक्ष्य पर हमले को रोकने का प्रयास")</f>
        <v>फुटबॉल खिलाड़ी और फुटबॉल खिलाड़ी द्वारा लक्ष्य पर हमले को रोकने का प्रयास</v>
      </c>
    </row>
    <row r="13396">
      <c r="A13396" s="1" t="s">
        <v>13057</v>
      </c>
      <c r="B13396" s="2" t="str">
        <f>IFERROR(__xludf.DUMMYFUNCTION("GOOGLETRANSLATE(A13396,""en"",""hi"")"),"एक लाल टी शर्ट में छोटी लड़की एक मेज पर लकड़ी के आंकड़े डालती है, जहां कोशिकाओं के साथ बॉक्स होता है")</f>
        <v>एक लाल टी शर्ट में छोटी लड़की एक मेज पर लकड़ी के आंकड़े डालती है, जहां कोशिकाओं के साथ बॉक्स होता है</v>
      </c>
    </row>
    <row r="13397">
      <c r="A13397" s="1" t="s">
        <v>13058</v>
      </c>
      <c r="B13397" s="2" t="str">
        <f>IFERROR(__xludf.DUMMYFUNCTION("GOOGLETRANSLATE(A13397,""en"",""hi"")"),"अंतरराष्ट्रीय अनुकूल मैच के दौरान स्टेडियम में सामान्य दृश्य")</f>
        <v>अंतरराष्ट्रीय अनुकूल मैच के दौरान स्टेडियम में सामान्य दृश्य</v>
      </c>
    </row>
    <row r="13398">
      <c r="A13398" s="1" t="s">
        <v>13059</v>
      </c>
      <c r="B13398" s="2" t="str">
        <f>IFERROR(__xludf.DUMMYFUNCTION("GOOGLETRANSLATE(A13398,""en"",""hi"")"),"जंगल के बीच में शांत तालाब।")</f>
        <v>जंगल के बीच में शांत तालाब।</v>
      </c>
    </row>
    <row r="13399">
      <c r="A13399" s="1" t="s">
        <v>13060</v>
      </c>
      <c r="B13399" s="2" t="str">
        <f>IFERROR(__xludf.DUMMYFUNCTION("GOOGLETRANSLATE(A13399,""en"",""hi"")"),"शिलालेख के साथ गोल्डन रिबन ग्रैंड ओपनिंग व्हाइट बैकग्राउंड रेड एयर गुब्बारे पर कन्फेटी के साथ लाल एयर गुब्बारे।")</f>
        <v>शिलालेख के साथ गोल्डन रिबन ग्रैंड ओपनिंग व्हाइट बैकग्राउंड रेड एयर गुब्बारे पर कन्फेटी के साथ लाल एयर गुब्बारे।</v>
      </c>
    </row>
    <row r="13400">
      <c r="A13400" s="1" t="s">
        <v>13061</v>
      </c>
      <c r="B13400" s="2" t="str">
        <f>IFERROR(__xludf.DUMMYFUNCTION("GOOGLETRANSLATE(A13400,""en"",""hi"")"),"अस्पष्ट बिल्ली पर अस्पष्ट बिल्ली।")</f>
        <v>अस्पष्ट बिल्ली पर अस्पष्ट बिल्ली।</v>
      </c>
    </row>
    <row r="13401">
      <c r="A13401" s="1" t="s">
        <v>13062</v>
      </c>
      <c r="B13401" s="2" t="str">
        <f>IFERROR(__xludf.DUMMYFUNCTION("GOOGLETRANSLATE(A13401,""en"",""hi"")"),"फिल्म के एक दृश्य में कॉमेडियन और अभिनेता")</f>
        <v>फिल्म के एक दृश्य में कॉमेडियन और अभिनेता</v>
      </c>
    </row>
    <row r="13402">
      <c r="A13402" s="1" t="s">
        <v>13063</v>
      </c>
      <c r="B13402" s="2" t="str">
        <f>IFERROR(__xludf.DUMMYFUNCTION("GOOGLETRANSLATE(A13402,""en"",""hi"")"),"सभी वाहनों के लिए फ्लाईव्हील एकल द्रव्यमान")</f>
        <v>सभी वाहनों के लिए फ्लाईव्हील एकल द्रव्यमान</v>
      </c>
    </row>
    <row r="13403">
      <c r="A13403" s="1" t="s">
        <v>13064</v>
      </c>
      <c r="B13403" s="2" t="str">
        <f>IFERROR(__xludf.DUMMYFUNCTION("GOOGLETRANSLATE(A13403,""en"",""hi"")"),"व्यक्ति त्योहार के दिन मुख्य चरण पर प्रदर्शन करता है")</f>
        <v>व्यक्ति त्योहार के दिन मुख्य चरण पर प्रदर्शन करता है</v>
      </c>
    </row>
    <row r="13404">
      <c r="A13404" s="1" t="s">
        <v>13065</v>
      </c>
      <c r="B13404" s="2" t="str">
        <f>IFERROR(__xludf.DUMMYFUNCTION("GOOGLETRANSLATE(A13404,""en"",""hi"")"),"ऑनस्क्रीन पत्नी, जब वह व्यक्ति नहीं खेल रही है तो उसके बालों को कम करने में सक्षम है।")</f>
        <v>ऑनस्क्रीन पत्नी, जब वह व्यक्ति नहीं खेल रही है तो उसके बालों को कम करने में सक्षम है।</v>
      </c>
    </row>
    <row r="13405">
      <c r="A13405" s="1" t="s">
        <v>13066</v>
      </c>
      <c r="B13405" s="2" t="str">
        <f>IFERROR(__xludf.DUMMYFUNCTION("GOOGLETRANSLATE(A13405,""en"",""hi"")"),"सौदा में एक समुद्र तट पर मत्स्य पालन नौकाओं")</f>
        <v>सौदा में एक समुद्र तट पर मत्स्य पालन नौकाओं</v>
      </c>
    </row>
    <row r="13406">
      <c r="A13406" s="1" t="s">
        <v>13067</v>
      </c>
      <c r="B13406" s="2" t="str">
        <f>IFERROR(__xludf.DUMMYFUNCTION("GOOGLETRANSLATE(A13406,""en"",""hi"")"),"क्लाउनफिश रीफ में एनीमोन के चारों ओर और अंदर तैरती है।")</f>
        <v>क्लाउनफिश रीफ में एनीमोन के चारों ओर और अंदर तैरती है।</v>
      </c>
    </row>
    <row r="13407">
      <c r="A13407" s="1" t="s">
        <v>13068</v>
      </c>
      <c r="B13407" s="2" t="str">
        <f>IFERROR(__xludf.DUMMYFUNCTION("GOOGLETRANSLATE(A13407,""en"",""hi"")"),"व्यक्ति उसे खूबसूरत पुष्प मैक्सी ड्रेस में वापस दिखाता है")</f>
        <v>व्यक्ति उसे खूबसूरत पुष्प मैक्सी ड्रेस में वापस दिखाता है</v>
      </c>
    </row>
    <row r="13408">
      <c r="A13408" s="1" t="s">
        <v>13069</v>
      </c>
      <c r="B13408" s="2" t="str">
        <f>IFERROR(__xludf.DUMMYFUNCTION("GOOGLETRANSLATE(A13408,""en"",""hi"")"),"धीमी गति में एक सूट टॉसिंग शिकंजा और बोल्ट पहने हुए आदमी")</f>
        <v>धीमी गति में एक सूट टॉसिंग शिकंजा और बोल्ट पहने हुए आदमी</v>
      </c>
    </row>
    <row r="13409">
      <c r="A13409" s="1" t="s">
        <v>13070</v>
      </c>
      <c r="B13409" s="2" t="str">
        <f>IFERROR(__xludf.DUMMYFUNCTION("GOOGLETRANSLATE(A13409,""en"",""hi"")"),"भारतीय जिले के अंदर आने की कोशिश कर यात्रियों की भीड़")</f>
        <v>भारतीय जिले के अंदर आने की कोशिश कर यात्रियों की भीड़</v>
      </c>
    </row>
    <row r="13410">
      <c r="A13410" s="1" t="s">
        <v>13071</v>
      </c>
      <c r="B13410" s="2" t="str">
        <f>IFERROR(__xludf.DUMMYFUNCTION("GOOGLETRANSLATE(A13410,""en"",""hi"")"),"पहाड़ एक ज्वालामुखी के प्राचीन क्षरण वाले अवशेषों को झुकाव के साथ तट से ऊपर उठते हैं")</f>
        <v>पहाड़ एक ज्वालामुखी के प्राचीन क्षरण वाले अवशेषों को झुकाव के साथ तट से ऊपर उठते हैं</v>
      </c>
    </row>
    <row r="13411">
      <c r="A13411" s="1" t="s">
        <v>13072</v>
      </c>
      <c r="B13411" s="2" t="str">
        <f>IFERROR(__xludf.DUMMYFUNCTION("GOOGLETRANSLATE(A13411,""en"",""hi"")"),"लाल चट्टानों पर सूर्यास्त।")</f>
        <v>लाल चट्टानों पर सूर्यास्त।</v>
      </c>
    </row>
    <row r="13412">
      <c r="A13412" s="1" t="s">
        <v>13073</v>
      </c>
      <c r="B13412" s="2" t="str">
        <f>IFERROR(__xludf.DUMMYFUNCTION("GOOGLETRANSLATE(A13412,""en"",""hi"")"),"एक पैर पुल केवल कम ज्वार पर पास करने योग्य")</f>
        <v>एक पैर पुल केवल कम ज्वार पर पास करने योग्य</v>
      </c>
    </row>
    <row r="13413">
      <c r="A13413" s="1" t="s">
        <v>13074</v>
      </c>
      <c r="B13413" s="2" t="str">
        <f>IFERROR(__xludf.DUMMYFUNCTION("GOOGLETRANSLATE(A13413,""en"",""hi"")"),"एक पिकनिक के लिए शीर्ष स्थान")</f>
        <v>एक पिकनिक के लिए शीर्ष स्थान</v>
      </c>
    </row>
    <row r="13414">
      <c r="A13414" s="1" t="s">
        <v>13075</v>
      </c>
      <c r="B13414" s="2" t="str">
        <f>IFERROR(__xludf.DUMMYFUNCTION("GOOGLETRANSLATE(A13414,""en"",""hi"")"),"सीमेंट की दीवार पर जानवर की बनावट या पृष्ठभूमि")</f>
        <v>सीमेंट की दीवार पर जानवर की बनावट या पृष्ठभूमि</v>
      </c>
    </row>
    <row r="13415">
      <c r="A13415" s="1" t="s">
        <v>13076</v>
      </c>
      <c r="B13415" s="2" t="str">
        <f>IFERROR(__xludf.DUMMYFUNCTION("GOOGLETRANSLATE(A13415,""en"",""hi"")"),"टेनिस खिलाड़ी स्टेडियम में अपने दूसरे दौर के मैच के दौरान गेंद को टेनिस खिलाड़ी को देता है।")</f>
        <v>टेनिस खिलाड़ी स्टेडियम में अपने दूसरे दौर के मैच के दौरान गेंद को टेनिस खिलाड़ी को देता है।</v>
      </c>
    </row>
    <row r="13416">
      <c r="A13416" s="1" t="s">
        <v>13077</v>
      </c>
      <c r="B13416" s="2" t="str">
        <f>IFERROR(__xludf.DUMMYFUNCTION("GOOGLETRANSLATE(A13416,""en"",""hi"")"),"समस्याएं घोड़े से नहीं हैं")</f>
        <v>समस्याएं घोड़े से नहीं हैं</v>
      </c>
    </row>
    <row r="13417">
      <c r="A13417" s="1" t="s">
        <v>13078</v>
      </c>
      <c r="B13417" s="2" t="str">
        <f>IFERROR(__xludf.DUMMYFUNCTION("GOOGLETRANSLATE(A13417,""en"",""hi"")"),"ऑडी एफआईएस अल्पाइन स्की विश्व कप महिलाओं के स्लैलम के दौरान कार्रवाई में व्यक्ति")</f>
        <v>ऑडी एफआईएस अल्पाइन स्की विश्व कप महिलाओं के स्लैलम के दौरान कार्रवाई में व्यक्ति</v>
      </c>
    </row>
    <row r="13418">
      <c r="A13418" s="1" t="s">
        <v>13079</v>
      </c>
      <c r="B13418" s="2" t="str">
        <f>IFERROR(__xludf.DUMMYFUNCTION("GOOGLETRANSLATE(A13418,""en"",""hi"")"),"बेबी शॉवर निमंत्रण सस्ता: बेबी शॉवर निमंत्रण सस्ते प्रभावशाली विचार हैं जिन्हें आपके शिशु स्नान के निमंत्रण में लागू किया जा सकता है")</f>
        <v>बेबी शॉवर निमंत्रण सस्ता: बेबी शॉवर निमंत्रण सस्ते प्रभावशाली विचार हैं जिन्हें आपके शिशु स्नान के निमंत्रण में लागू किया जा सकता है</v>
      </c>
    </row>
    <row r="13419">
      <c r="A13419" s="1" t="s">
        <v>13080</v>
      </c>
      <c r="B13419" s="2" t="str">
        <f>IFERROR(__xludf.DUMMYFUNCTION("GOOGLETRANSLATE(A13419,""en"",""hi"")"),"मोबाइल पुलिस वैन एक क्षेत्र में खड़ी है")</f>
        <v>मोबाइल पुलिस वैन एक क्षेत्र में खड़ी है</v>
      </c>
    </row>
    <row r="13420">
      <c r="A13420" s="1" t="s">
        <v>13081</v>
      </c>
      <c r="B13420" s="2" t="str">
        <f>IFERROR(__xludf.DUMMYFUNCTION("GOOGLETRANSLATE(A13420,""en"",""hi"")"),"यह सुनिश्चित नहीं है कि किसी को आपके आकार से प्यार होगा लेकिन आप निश्चित रूप से इस गर्मी को लॉन के साथ देखेंगे।")</f>
        <v>यह सुनिश्चित नहीं है कि किसी को आपके आकार से प्यार होगा लेकिन आप निश्चित रूप से इस गर्मी को लॉन के साथ देखेंगे।</v>
      </c>
    </row>
    <row r="13421">
      <c r="A13421" s="1" t="s">
        <v>13082</v>
      </c>
      <c r="B13421" s="2" t="str">
        <f>IFERROR(__xludf.DUMMYFUNCTION("GOOGLETRANSLATE(A13421,""en"",""hi"")"),"फोटोग्राफर का समूह सर्दियों में बड़ी झील के विपरीत कैमरे के साथ तिपाई के पास काम करता है")</f>
        <v>फोटोग्राफर का समूह सर्दियों में बड़ी झील के विपरीत कैमरे के साथ तिपाई के पास काम करता है</v>
      </c>
    </row>
    <row r="13422">
      <c r="A13422" s="1" t="s">
        <v>13083</v>
      </c>
      <c r="B13422" s="2" t="str">
        <f>IFERROR(__xludf.DUMMYFUNCTION("GOOGLETRANSLATE(A13422,""en"",""hi"")"),"रंगीन वर्गों के साथ सार लोगो।")</f>
        <v>रंगीन वर्गों के साथ सार लोगो।</v>
      </c>
    </row>
    <row r="13423">
      <c r="A13423" s="1" t="s">
        <v>13084</v>
      </c>
      <c r="B13423" s="2" t="str">
        <f>IFERROR(__xludf.DUMMYFUNCTION("GOOGLETRANSLATE(A13423,""en"",""hi"")"),"जांघ और कूल्हे की शारीरिक परीक्षा")</f>
        <v>जांघ और कूल्हे की शारीरिक परीक्षा</v>
      </c>
    </row>
    <row r="13424">
      <c r="A13424" s="1" t="s">
        <v>13085</v>
      </c>
      <c r="B13424" s="2" t="str">
        <f>IFERROR(__xludf.DUMMYFUNCTION("GOOGLETRANSLATE(A13424,""en"",""hi"")"),"एक लड़की एक पुराने मॉडल चक्र पर एक ईंट की दीवार के साथ एक सड़क पर और पृष्ठभूमि में पार्क की गई कार के साथ एक सड़क पर गतिशील")</f>
        <v>एक लड़की एक पुराने मॉडल चक्र पर एक ईंट की दीवार के साथ एक सड़क पर और पृष्ठभूमि में पार्क की गई कार के साथ एक सड़क पर गतिशील</v>
      </c>
    </row>
    <row r="13425">
      <c r="A13425" s="1" t="s">
        <v>6530</v>
      </c>
      <c r="B13425" s="2" t="str">
        <f>IFERROR(__xludf.DUMMYFUNCTION("GOOGLETRANSLATE(A13425,""en"",""hi"")"),"एक वर्ग आकार सोने और चांदी के रंग के ज्यामितीय गहने में पत्र लोगो।")</f>
        <v>एक वर्ग आकार सोने और चांदी के रंग के ज्यामितीय गहने में पत्र लोगो।</v>
      </c>
    </row>
    <row r="13426">
      <c r="A13426" s="1" t="s">
        <v>13086</v>
      </c>
      <c r="B13426" s="2" t="str">
        <f>IFERROR(__xludf.DUMMYFUNCTION("GOOGLETRANSLATE(A13426,""en"",""hi"")"),"खुदरा थेरेपी: त्रिकोणीय एक ठाठ उपस्थिति काटते हैं क्योंकि वे खरीदारी के एक दिन का आनंद लेते थे")</f>
        <v>खुदरा थेरेपी: त्रिकोणीय एक ठाठ उपस्थिति काटते हैं क्योंकि वे खरीदारी के एक दिन का आनंद लेते थे</v>
      </c>
    </row>
    <row r="13427">
      <c r="A13427" s="1" t="s">
        <v>13087</v>
      </c>
      <c r="B13427" s="2" t="str">
        <f>IFERROR(__xludf.DUMMYFUNCTION("GOOGLETRANSLATE(A13427,""en"",""hi"")"),"व्यक्ति त्यौहार के लिए आधिकारिक लॉन्च के दौरान फिल्म चरित्र द्वारा एक संगठन का प्रदर्शन करता है।")</f>
        <v>व्यक्ति त्यौहार के लिए आधिकारिक लॉन्च के दौरान फिल्म चरित्र द्वारा एक संगठन का प्रदर्शन करता है।</v>
      </c>
    </row>
    <row r="13428">
      <c r="A13428" s="1" t="s">
        <v>13088</v>
      </c>
      <c r="B13428" s="2" t="str">
        <f>IFERROR(__xludf.DUMMYFUNCTION("GOOGLETRANSLATE(A13428,""en"",""hi"")"),"इस सुविधा ने छुट्टी पर शराबी टैटू को देखा कि किशोर पछतावा कर सकते हैं")</f>
        <v>इस सुविधा ने छुट्टी पर शराबी टैटू को देखा कि किशोर पछतावा कर सकते हैं</v>
      </c>
    </row>
    <row r="13429">
      <c r="A13429" s="1" t="s">
        <v>13089</v>
      </c>
      <c r="B13429" s="2" t="str">
        <f>IFERROR(__xludf.DUMMYFUNCTION("GOOGLETRANSLATE(A13429,""en"",""hi"")"),"आंखों के संपर्क के साथ एक नीले आकाश और बर्फ से ढके पहाड़ी के खिलाफ पहाड़ी की चोटी पर जैविक प्रजाति")</f>
        <v>आंखों के संपर्क के साथ एक नीले आकाश और बर्फ से ढके पहाड़ी के खिलाफ पहाड़ी की चोटी पर जैविक प्रजाति</v>
      </c>
    </row>
    <row r="13430">
      <c r="A13430" s="1" t="s">
        <v>13090</v>
      </c>
      <c r="B13430" s="2" t="str">
        <f>IFERROR(__xludf.DUMMYFUNCTION("GOOGLETRANSLATE(A13430,""en"",""hi"")"),"हवा से फिल्मांकन स्थान")</f>
        <v>हवा से फिल्मांकन स्थान</v>
      </c>
    </row>
    <row r="13431">
      <c r="A13431" s="1" t="s">
        <v>13091</v>
      </c>
      <c r="B13431" s="2" t="str">
        <f>IFERROR(__xludf.DUMMYFUNCTION("GOOGLETRANSLATE(A13431,""en"",""hi"")"),"ब्रांपेन और दुल्हन पार्टी गुलदस्ता दुल्हन की मेज पर vases में")</f>
        <v>ब्रांपेन और दुल्हन पार्टी गुलदस्ता दुल्हन की मेज पर vases में</v>
      </c>
    </row>
    <row r="13432">
      <c r="A13432" s="1" t="s">
        <v>13092</v>
      </c>
      <c r="B13432" s="2" t="str">
        <f>IFERROR(__xludf.DUMMYFUNCTION("GOOGLETRANSLATE(A13432,""en"",""hi"")"),"जिम के अंदर सेट वजन")</f>
        <v>जिम के अंदर सेट वजन</v>
      </c>
    </row>
    <row r="13433">
      <c r="A13433" s="1" t="s">
        <v>13093</v>
      </c>
      <c r="B13433" s="2" t="str">
        <f>IFERROR(__xludf.DUMMYFUNCTION("GOOGLETRANSLATE(A13433,""en"",""hi"")"),"एक सफेद पृष्ठभूमि पर एक लड़की का चित्रण")</f>
        <v>एक सफेद पृष्ठभूमि पर एक लड़की का चित्रण</v>
      </c>
    </row>
    <row r="13434">
      <c r="A13434" s="1" t="s">
        <v>13094</v>
      </c>
      <c r="B13434" s="2" t="str">
        <f>IFERROR(__xludf.DUMMYFUNCTION("GOOGLETRANSLATE(A13434,""en"",""hi"")"),"सूर्यास्त में खाड़ी में नौका")</f>
        <v>सूर्यास्त में खाड़ी में नौका</v>
      </c>
    </row>
    <row r="13435">
      <c r="A13435" s="1" t="s">
        <v>13095</v>
      </c>
      <c r="B13435" s="2" t="str">
        <f>IFERROR(__xludf.DUMMYFUNCTION("GOOGLETRANSLATE(A13435,""en"",""hi"")"),"मैं उलझन वाले जन्मदिन की पार्टी के लिए जादू सुनहरे फूल के बारे में कैसे भूल सकता हूं।")</f>
        <v>मैं उलझन वाले जन्मदिन की पार्टी के लिए जादू सुनहरे फूल के बारे में कैसे भूल सकता हूं।</v>
      </c>
    </row>
    <row r="13436">
      <c r="A13436" s="1" t="s">
        <v>13096</v>
      </c>
      <c r="B13436" s="2" t="str">
        <f>IFERROR(__xludf.DUMMYFUNCTION("GOOGLETRANSLATE(A13436,""en"",""hi"")"),"एक कृंतक - से")</f>
        <v>एक कृंतक - से</v>
      </c>
    </row>
    <row r="13437">
      <c r="A13437" s="1" t="s">
        <v>13097</v>
      </c>
      <c r="B13437" s="2" t="str">
        <f>IFERROR(__xludf.DUMMYFUNCTION("GOOGLETRANSLATE(A13437,""en"",""hi"")"),"संग्राहकों के साथ आविष्कार नाविक के रूप में तैयार भालू हैं।")</f>
        <v>संग्राहकों के साथ आविष्कार नाविक के रूप में तैयार भालू हैं।</v>
      </c>
    </row>
    <row r="13438">
      <c r="A13438" s="1" t="s">
        <v>11066</v>
      </c>
      <c r="B13438" s="2" t="str">
        <f>IFERROR(__xludf.DUMMYFUNCTION("GOOGLETRANSLATE(A13438,""en"",""hi"")"),"एक प्रशिक्षण सत्र के दौरान कार्रवाई में फुटबॉल खिलाड़ी।")</f>
        <v>एक प्रशिक्षण सत्र के दौरान कार्रवाई में फुटबॉल खिलाड़ी।</v>
      </c>
    </row>
    <row r="13439">
      <c r="A13439" s="1" t="s">
        <v>13098</v>
      </c>
      <c r="B13439" s="2" t="str">
        <f>IFERROR(__xludf.DUMMYFUNCTION("GOOGLETRANSLATE(A13439,""en"",""hi"")"),"सर्दियों में खेत पर गायों को खिलाना")</f>
        <v>सर्दियों में खेत पर गायों को खिलाना</v>
      </c>
    </row>
    <row r="13440">
      <c r="A13440" s="1" t="s">
        <v>13099</v>
      </c>
      <c r="B13440" s="2" t="str">
        <f>IFERROR(__xludf.DUMMYFUNCTION("GOOGLETRANSLATE(A13440,""en"",""hi"")"),"समय - उष्णकटिबंधीय वर्षावन के माध्यम से चल रहे एक धारा का चूक दृश्य")</f>
        <v>समय - उष्णकटिबंधीय वर्षावन के माध्यम से चल रहे एक धारा का चूक दृश्य</v>
      </c>
    </row>
    <row r="13441">
      <c r="A13441" s="1" t="s">
        <v>13100</v>
      </c>
      <c r="B13441" s="2" t="str">
        <f>IFERROR(__xludf.DUMMYFUNCTION("GOOGLETRANSLATE(A13441,""en"",""hi"")"),"एक सैक्सोफोनिस्ट रात में सड़कों पर खेल रहा था")</f>
        <v>एक सैक्सोफोनिस्ट रात में सड़कों पर खेल रहा था</v>
      </c>
    </row>
    <row r="13442">
      <c r="A13442" s="1" t="s">
        <v>13101</v>
      </c>
      <c r="B13442" s="2" t="str">
        <f>IFERROR(__xludf.DUMMYFUNCTION("GOOGLETRANSLATE(A13442,""en"",""hi"")"),"एक स्लेट छत की एक तस्वीर स्थापित की जा रही है")</f>
        <v>एक स्लेट छत की एक तस्वीर स्थापित की जा रही है</v>
      </c>
    </row>
    <row r="13443">
      <c r="A13443" s="1" t="s">
        <v>13102</v>
      </c>
      <c r="B13443" s="2" t="str">
        <f>IFERROR(__xludf.DUMMYFUNCTION("GOOGLETRANSLATE(A13443,""en"",""hi"")"),"पेशे ने क्लिपर के साथ ग्राहक के बालों को काट दिया")</f>
        <v>पेशे ने क्लिपर के साथ ग्राहक के बालों को काट दिया</v>
      </c>
    </row>
    <row r="13444">
      <c r="A13444" s="1" t="s">
        <v>13103</v>
      </c>
      <c r="B13444" s="2" t="str">
        <f>IFERROR(__xludf.DUMMYFUNCTION("GOOGLETRANSLATE(A13444,""en"",""hi"")"),"ब्राइट पैटर्न नेट को साफ़ करने के लिए नवीनतम ऑप्टिकल इल्यूशन है, जिस तरह से आपके मस्तिष्क की प्रक्रिया रंग चल रहा है")</f>
        <v>ब्राइट पैटर्न नेट को साफ़ करने के लिए नवीनतम ऑप्टिकल इल्यूशन है, जिस तरह से आपके मस्तिष्क की प्रक्रिया रंग चल रहा है</v>
      </c>
    </row>
    <row r="13445">
      <c r="A13445" s="1" t="s">
        <v>13104</v>
      </c>
      <c r="B13445" s="2" t="str">
        <f>IFERROR(__xludf.DUMMYFUNCTION("GOOGLETRANSLATE(A13445,""en"",""hi"")"),"सबसे बड़े जंगली क्षेत्रों का नक्शा।")</f>
        <v>सबसे बड़े जंगली क्षेत्रों का नक्शा।</v>
      </c>
    </row>
    <row r="13446">
      <c r="A13446" s="1" t="s">
        <v>13105</v>
      </c>
      <c r="B13446" s="2" t="str">
        <f>IFERROR(__xludf.DUMMYFUNCTION("GOOGLETRANSLATE(A13446,""en"",""hi"")"),"फूलों का फूलदान, 1750")</f>
        <v>फूलों का फूलदान, 1750</v>
      </c>
    </row>
    <row r="13447">
      <c r="A13447" s="1" t="s">
        <v>13106</v>
      </c>
      <c r="B13447" s="2" t="str">
        <f>IFERROR(__xludf.DUMMYFUNCTION("GOOGLETRANSLATE(A13447,""en"",""hi"")"),"पानी के रंग के साथ निर्बाध पुष्प पैटर्न सरल नीले अमूर्त फूल, गुलाबी पृष्ठभूमि पर हाथ खींचा")</f>
        <v>पानी के रंग के साथ निर्बाध पुष्प पैटर्न सरल नीले अमूर्त फूल, गुलाबी पृष्ठभूमि पर हाथ खींचा</v>
      </c>
    </row>
    <row r="13448">
      <c r="A13448" s="1" t="s">
        <v>13107</v>
      </c>
      <c r="B13448" s="2" t="str">
        <f>IFERROR(__xludf.DUMMYFUNCTION("GOOGLETRANSLATE(A13448,""en"",""hi"")"),"व्यक्ति शनिवार की रात एक टचडाउन के लिए अंत क्षेत्र में एथलीट का अनुसरण करता है")</f>
        <v>व्यक्ति शनिवार की रात एक टचडाउन के लिए अंत क्षेत्र में एथलीट का अनुसरण करता है</v>
      </c>
    </row>
    <row r="13449">
      <c r="A13449" s="1" t="s">
        <v>13108</v>
      </c>
      <c r="B13449" s="2" t="str">
        <f>IFERROR(__xludf.DUMMYFUNCTION("GOOGLETRANSLATE(A13449,""en"",""hi"")"),"लाल टोपी, और फर वाली लड़की")</f>
        <v>लाल टोपी, और फर वाली लड़की</v>
      </c>
    </row>
    <row r="13450">
      <c r="A13450" s="1" t="s">
        <v>13109</v>
      </c>
      <c r="B13450" s="2" t="str">
        <f>IFERROR(__xludf.DUMMYFUNCTION("GOOGLETRANSLATE(A13450,""en"",""hi"")"),"समुद्र तट पर संकेत दिखाते हैं कि समुद्र तट को विभिन्न क्षेत्रों में कैसे विभाजित किया गया था।")</f>
        <v>समुद्र तट पर संकेत दिखाते हैं कि समुद्र तट को विभिन्न क्षेत्रों में कैसे विभाजित किया गया था।</v>
      </c>
    </row>
    <row r="13451">
      <c r="A13451" s="1" t="s">
        <v>13110</v>
      </c>
      <c r="B13451" s="2" t="str">
        <f>IFERROR(__xludf.DUMMYFUNCTION("GOOGLETRANSLATE(A13451,""en"",""hi"")"),"इसके बिना, यात्रा बहुत अधिक होगी")</f>
        <v>इसके बिना, यात्रा बहुत अधिक होगी</v>
      </c>
    </row>
    <row r="13452">
      <c r="A13452" s="1" t="s">
        <v>13111</v>
      </c>
      <c r="B13452" s="2" t="str">
        <f>IFERROR(__xludf.DUMMYFUNCTION("GOOGLETRANSLATE(A13452,""en"",""hi"")"),"क्रिसमस के पेड़ पर नीली सजावट दिखाई देती है और फिर खाली कमरे में गायब हो जाती है।")</f>
        <v>क्रिसमस के पेड़ पर नीली सजावट दिखाई देती है और फिर खाली कमरे में गायब हो जाती है।</v>
      </c>
    </row>
    <row r="13453">
      <c r="A13453" s="1" t="s">
        <v>13112</v>
      </c>
      <c r="B13453" s="2" t="str">
        <f>IFERROR(__xludf.DUMMYFUNCTION("GOOGLETRANSLATE(A13453,""en"",""hi"")"),"बिना बर्फ के सर्दियों के जंगल में सुंदर प्रकाश।")</f>
        <v>बिना बर्फ के सर्दियों के जंगल में सुंदर प्रकाश।</v>
      </c>
    </row>
    <row r="13454">
      <c r="A13454" s="1" t="s">
        <v>13113</v>
      </c>
      <c r="B13454" s="2" t="str">
        <f>IFERROR(__xludf.DUMMYFUNCTION("GOOGLETRANSLATE(A13454,""en"",""hi"")"),"वियतनामी डिश: # कटा हुआ स्टेक नूडल सूप")</f>
        <v>वियतनामी डिश: # कटा हुआ स्टेक नूडल सूप</v>
      </c>
    </row>
    <row r="13455">
      <c r="A13455" s="1" t="s">
        <v>13114</v>
      </c>
      <c r="B13455" s="2" t="str">
        <f>IFERROR(__xludf.DUMMYFUNCTION("GOOGLETRANSLATE(A13455,""en"",""hi"")"),"एथलीट अपनी टीम का नेतृत्व करता है - गर्म के दौरान पिच के चारों ओर एक जोग पर साथी")</f>
        <v>एथलीट अपनी टीम का नेतृत्व करता है - गर्म के दौरान पिच के चारों ओर एक जोग पर साथी</v>
      </c>
    </row>
    <row r="13456">
      <c r="A13456" s="1" t="s">
        <v>13115</v>
      </c>
      <c r="B13456" s="2" t="str">
        <f>IFERROR(__xludf.DUMMYFUNCTION("GOOGLETRANSLATE(A13456,""en"",""hi"")"),"अंधेरे पृष्ठभूमि पर स्टूडियो में मांसपेशी युवा व्यक्ति विभिन्न आंदोलनों और शरीर के अंगों को दिखाता है")</f>
        <v>अंधेरे पृष्ठभूमि पर स्टूडियो में मांसपेशी युवा व्यक्ति विभिन्न आंदोलनों और शरीर के अंगों को दिखाता है</v>
      </c>
    </row>
    <row r="13457">
      <c r="A13457" s="1" t="s">
        <v>13116</v>
      </c>
      <c r="B13457" s="2" t="str">
        <f>IFERROR(__xludf.DUMMYFUNCTION("GOOGLETRANSLATE(A13457,""en"",""hi"")"),"उदाहरण, मुझे आशा है कि आप इसे पसंद करेंगे!")</f>
        <v>उदाहरण, मुझे आशा है कि आप इसे पसंद करेंगे!</v>
      </c>
    </row>
    <row r="13458">
      <c r="A13458" s="1" t="s">
        <v>4850</v>
      </c>
      <c r="B13458" s="2" t="str">
        <f>IFERROR(__xludf.DUMMYFUNCTION("GOOGLETRANSLATE(A13458,""en"",""hi"")"),"पॉप कलाकार मंच पर प्रदर्शन करता है")</f>
        <v>पॉप कलाकार मंच पर प्रदर्शन करता है</v>
      </c>
    </row>
    <row r="13459">
      <c r="A13459" s="1" t="s">
        <v>13117</v>
      </c>
      <c r="B13459" s="2" t="str">
        <f>IFERROR(__xludf.DUMMYFUNCTION("GOOGLETRANSLATE(A13459,""en"",""hi"")"),"समुद्र तट पर बजाना जैविक जीनस")</f>
        <v>समुद्र तट पर बजाना जैविक जीनस</v>
      </c>
    </row>
    <row r="13460">
      <c r="A13460" s="1" t="s">
        <v>13118</v>
      </c>
      <c r="B13460" s="2" t="str">
        <f>IFERROR(__xludf.DUMMYFUNCTION("GOOGLETRANSLATE(A13460,""en"",""hi"")"),"व्यक्ति संरक्षित खाड़ी में एक ठंड के लिए जाता है")</f>
        <v>व्यक्ति संरक्षित खाड़ी में एक ठंड के लिए जाता है</v>
      </c>
    </row>
    <row r="13461">
      <c r="A13461" s="1" t="s">
        <v>13119</v>
      </c>
      <c r="B13461" s="2" t="str">
        <f>IFERROR(__xludf.DUMMYFUNCTION("GOOGLETRANSLATE(A13461,""en"",""hi"")"),"एक आदमी के किनारे दृश्य और एक मोबाइल फोन पर बात करते हुए, अल्फा चैनल के साथ 4k शॉट")</f>
        <v>एक आदमी के किनारे दृश्य और एक मोबाइल फोन पर बात करते हुए, अल्फा चैनल के साथ 4k शॉट</v>
      </c>
    </row>
    <row r="13462">
      <c r="A13462" s="1" t="s">
        <v>13120</v>
      </c>
      <c r="B13462" s="2" t="str">
        <f>IFERROR(__xludf.DUMMYFUNCTION("GOOGLETRANSLATE(A13462,""en"",""hi"")"),"हमारे पास आसन्न कमरे।")</f>
        <v>हमारे पास आसन्न कमरे।</v>
      </c>
    </row>
    <row r="13463">
      <c r="A13463" s="1" t="s">
        <v>13121</v>
      </c>
      <c r="B13463" s="2" t="str">
        <f>IFERROR(__xludf.DUMMYFUNCTION("GOOGLETRANSLATE(A13463,""en"",""hi"")"),"व्यापार लोगों की पृष्ठभूमि पर सुंदर महिला का चेहरा")</f>
        <v>व्यापार लोगों की पृष्ठभूमि पर सुंदर महिला का चेहरा</v>
      </c>
    </row>
    <row r="13464">
      <c r="A13464" s="1" t="s">
        <v>13122</v>
      </c>
      <c r="B13464" s="2" t="str">
        <f>IFERROR(__xludf.DUMMYFUNCTION("GOOGLETRANSLATE(A13464,""en"",""hi"")"),"शहर में रात में पुल")</f>
        <v>शहर में रात में पुल</v>
      </c>
    </row>
    <row r="13465">
      <c r="A13465" s="1" t="s">
        <v>13123</v>
      </c>
      <c r="B13465" s="2" t="str">
        <f>IFERROR(__xludf.DUMMYFUNCTION("GOOGLETRANSLATE(A13465,""en"",""hi"")"),"बाद का दिन दुल्हन ... परिधान व्यक्ति कहा जाता है।")</f>
        <v>बाद का दिन दुल्हन ... परिधान व्यक्ति कहा जाता है।</v>
      </c>
    </row>
    <row r="13466">
      <c r="A13466" s="1" t="s">
        <v>13124</v>
      </c>
      <c r="B13466" s="2" t="str">
        <f>IFERROR(__xludf.DUMMYFUNCTION("GOOGLETRANSLATE(A13466,""en"",""hi"")"),"एक युवा महिला पृष्ठभूमि में एक बगीचे के साथ एक बगीचे में खड़ी है")</f>
        <v>एक युवा महिला पृष्ठभूमि में एक बगीचे के साथ एक बगीचे में खड़ी है</v>
      </c>
    </row>
    <row r="13467">
      <c r="A13467" s="1" t="s">
        <v>13125</v>
      </c>
      <c r="B13467" s="2" t="str">
        <f>IFERROR(__xludf.DUMMYFUNCTION("GOOGLETRANSLATE(A13467,""en"",""hi"")"),"एक चित्रित आइकन एक पृष्ठभूमि पर अलग")</f>
        <v>एक चित्रित आइकन एक पृष्ठभूमि पर अलग</v>
      </c>
    </row>
    <row r="13468">
      <c r="A13468" s="1" t="s">
        <v>13126</v>
      </c>
      <c r="B13468" s="2" t="str">
        <f>IFERROR(__xludf.DUMMYFUNCTION("GOOGLETRANSLATE(A13468,""en"",""hi"")"),"चंद्रमा पर एक चुड़ैल का चित्रण")</f>
        <v>चंद्रमा पर एक चुड़ैल का चित्रण</v>
      </c>
    </row>
    <row r="13469">
      <c r="A13469" s="1" t="s">
        <v>13127</v>
      </c>
      <c r="B13469" s="2" t="str">
        <f>IFERROR(__xludf.DUMMYFUNCTION("GOOGLETRANSLATE(A13469,""en"",""hi"")"),"यह पूरी रात बारिश हुई - खेत पर शांत सुबह")</f>
        <v>यह पूरी रात बारिश हुई - खेत पर शांत सुबह</v>
      </c>
    </row>
    <row r="13470">
      <c r="A13470" s="1" t="s">
        <v>13128</v>
      </c>
      <c r="B13470" s="2" t="str">
        <f>IFERROR(__xludf.DUMMYFUNCTION("GOOGLETRANSLATE(A13470,""en"",""hi"")"),"कलाकार के दौरान - लाल कालीन।")</f>
        <v>कलाकार के दौरान - लाल कालीन।</v>
      </c>
    </row>
    <row r="13471">
      <c r="A13471" s="1" t="s">
        <v>2687</v>
      </c>
      <c r="B13471" s="2" t="str">
        <f>IFERROR(__xludf.DUMMYFUNCTION("GOOGLETRANSLATE(A13471,""en"",""hi"")"),"छवियों बनाम लड़के बास्केटबाल खेल।")</f>
        <v>छवियों बनाम लड़के बास्केटबाल खेल।</v>
      </c>
    </row>
    <row r="13472">
      <c r="A13472" s="1" t="s">
        <v>13129</v>
      </c>
      <c r="B13472" s="2" t="str">
        <f>IFERROR(__xludf.DUMMYFUNCTION("GOOGLETRANSLATE(A13472,""en"",""hi"")"),"गुल्स और बतख समुद्र के ऊपर उड़ते हैं")</f>
        <v>गुल्स और बतख समुद्र के ऊपर उड़ते हैं</v>
      </c>
    </row>
    <row r="13473">
      <c r="A13473" s="1" t="s">
        <v>13130</v>
      </c>
      <c r="B13473" s="2" t="str">
        <f>IFERROR(__xludf.DUMMYFUNCTION("GOOGLETRANSLATE(A13473,""en"",""hi"")"),"एक अंधेरे - बालों वाली युवा महिला उसके हाथ में घड़ी के साथ, चौंकाने वाली के रूप में वह फिर से देर हो चुकी है")</f>
        <v>एक अंधेरे - बालों वाली युवा महिला उसके हाथ में घड़ी के साथ, चौंकाने वाली के रूप में वह फिर से देर हो चुकी है</v>
      </c>
    </row>
    <row r="13474">
      <c r="A13474" s="1" t="s">
        <v>13131</v>
      </c>
      <c r="B13474" s="2" t="str">
        <f>IFERROR(__xludf.DUMMYFUNCTION("GOOGLETRANSLATE(A13474,""en"",""hi"")"),"पत्थर से बने एक झरना उन चीजों में से एक है जो किसी भी तालाब का केंद्र बिंदु बन सकता है।")</f>
        <v>पत्थर से बने एक झरना उन चीजों में से एक है जो किसी भी तालाब का केंद्र बिंदु बन सकता है।</v>
      </c>
    </row>
    <row r="13475">
      <c r="A13475" s="1" t="s">
        <v>13132</v>
      </c>
      <c r="B13475" s="2" t="str">
        <f>IFERROR(__xludf.DUMMYFUNCTION("GOOGLETRANSLATE(A13475,""en"",""hi"")"),"उम्मीद है कि, हम यहां जनवरी में जाने के लिए एक गेम पा सकते हैं।")</f>
        <v>उम्मीद है कि, हम यहां जनवरी में जाने के लिए एक गेम पा सकते हैं।</v>
      </c>
    </row>
    <row r="13476">
      <c r="A13476" s="1" t="s">
        <v>13133</v>
      </c>
      <c r="B13476" s="2" t="str">
        <f>IFERROR(__xludf.DUMMYFUNCTION("GOOGLETRANSLATE(A13476,""en"",""hi"")"),"अमेरिकन फुटबॉल टीम के खिलाफ कॉलेज फुटबॉल गेम के पहले भाग के दौरान एथलीट एक पास फेंकता है")</f>
        <v>अमेरिकन फुटबॉल टीम के खिलाफ कॉलेज फुटबॉल गेम के पहले भाग के दौरान एथलीट एक पास फेंकता है</v>
      </c>
    </row>
    <row r="13477">
      <c r="A13477" s="1" t="s">
        <v>13134</v>
      </c>
      <c r="B13477" s="2" t="str">
        <f>IFERROR(__xludf.DUMMYFUNCTION("GOOGLETRANSLATE(A13477,""en"",""hi"")"),"मैं सिर्फ मस्ती के लिए और श्रद्धांजलि देने के लिए और अधिक कला करना चाहता हूं।")</f>
        <v>मैं सिर्फ मस्ती के लिए और श्रद्धांजलि देने के लिए और अधिक कला करना चाहता हूं।</v>
      </c>
    </row>
    <row r="13478">
      <c r="A13478" s="1" t="s">
        <v>13135</v>
      </c>
      <c r="B13478" s="2" t="str">
        <f>IFERROR(__xludf.DUMMYFUNCTION("GOOGLETRANSLATE(A13478,""en"",""hi"")"),"बच्चों की क्रिसमस टेबल ... कितना प्यारा!")</f>
        <v>बच्चों की क्रिसमस टेबल ... कितना प्यारा!</v>
      </c>
    </row>
    <row r="13479">
      <c r="A13479" s="1" t="s">
        <v>13136</v>
      </c>
      <c r="B13479" s="2" t="str">
        <f>IFERROR(__xludf.DUMMYFUNCTION("GOOGLETRANSLATE(A13479,""en"",""hi"")"),"आइस हॉकी ने विंगर ने हॉकी टीम का प्रतिनिधित्व किया।")</f>
        <v>आइस हॉकी ने विंगर ने हॉकी टीम का प्रतिनिधित्व किया।</v>
      </c>
    </row>
    <row r="13480">
      <c r="A13480" s="1" t="s">
        <v>13137</v>
      </c>
      <c r="B13480" s="2" t="str">
        <f>IFERROR(__xludf.DUMMYFUNCTION("GOOGLETRANSLATE(A13480,""en"",""hi"")"),"सीमा दीवार और गायन पर बैठे हिप्स्टर लड़की")</f>
        <v>सीमा दीवार और गायन पर बैठे हिप्स्टर लड़की</v>
      </c>
    </row>
    <row r="13481">
      <c r="A13481" s="1" t="s">
        <v>13138</v>
      </c>
      <c r="B13481" s="2" t="str">
        <f>IFERROR(__xludf.DUMMYFUNCTION("GOOGLETRANSLATE(A13481,""en"",""hi"")"),"इंटीरियर डिजाइन मध्यम आकार बड़ी मेज भूरे रंग के प्लास्टर दीवार की जगह के साथ-साथ चट्टानों को सजाने के लिए, सोफा मीठे क्रीम अधिक जगह बनाते हैं।")</f>
        <v>इंटीरियर डिजाइन मध्यम आकार बड़ी मेज भूरे रंग के प्लास्टर दीवार की जगह के साथ-साथ चट्टानों को सजाने के लिए, सोफा मीठे क्रीम अधिक जगह बनाते हैं।</v>
      </c>
    </row>
    <row r="13482">
      <c r="A13482" s="1" t="s">
        <v>13139</v>
      </c>
      <c r="B13482" s="2" t="str">
        <f>IFERROR(__xludf.DUMMYFUNCTION("GOOGLETRANSLATE(A13482,""en"",""hi"")"),"पकवान का प्रकार - सभी मांस को सॉस में जोड़ें")</f>
        <v>पकवान का प्रकार - सभी मांस को सॉस में जोड़ें</v>
      </c>
    </row>
    <row r="13483">
      <c r="A13483" s="1" t="s">
        <v>13140</v>
      </c>
      <c r="B13483" s="2" t="str">
        <f>IFERROR(__xludf.DUMMYFUNCTION("GOOGLETRANSLATE(A13483,""en"",""hi"")"),"अभिनेता लैमेमल नोहो में प्रीमियर में भाग लेता है")</f>
        <v>अभिनेता लैमेमल नोहो में प्रीमियर में भाग लेता है</v>
      </c>
    </row>
    <row r="13484">
      <c r="A13484" s="1" t="s">
        <v>13141</v>
      </c>
      <c r="B13484" s="2" t="str">
        <f>IFERROR(__xludf.DUMMYFUNCTION("GOOGLETRANSLATE(A13484,""en"",""hi"")"),"एक कैरिज हाउस की तस्वीर")</f>
        <v>एक कैरिज हाउस की तस्वीर</v>
      </c>
    </row>
    <row r="13485">
      <c r="A13485" s="1" t="s">
        <v>13142</v>
      </c>
      <c r="B13485" s="2" t="str">
        <f>IFERROR(__xludf.DUMMYFUNCTION("GOOGLETRANSLATE(A13485,""en"",""hi"")"),"पहाड़ों पर एक सूर्यास्त की तस्वीर।")</f>
        <v>पहाड़ों पर एक सूर्यास्त की तस्वीर।</v>
      </c>
    </row>
    <row r="13486">
      <c r="A13486" s="1" t="s">
        <v>13143</v>
      </c>
      <c r="B13486" s="2" t="str">
        <f>IFERROR(__xludf.DUMMYFUNCTION("GOOGLETRANSLATE(A13486,""en"",""hi"")"),"अभिनेता मंदिर में अपनी 50 वीं शादी की सालगिरह समारोह के दौरान।")</f>
        <v>अभिनेता मंदिर में अपनी 50 वीं शादी की सालगिरह समारोह के दौरान।</v>
      </c>
    </row>
    <row r="13487">
      <c r="A13487" s="1" t="s">
        <v>13144</v>
      </c>
      <c r="B13487" s="2" t="str">
        <f>IFERROR(__xludf.DUMMYFUNCTION("GOOGLETRANSLATE(A13487,""en"",""hi"")"),"महिला अपनी बेटी के हाथ पर एक कंगन डाल रही है")</f>
        <v>महिला अपनी बेटी के हाथ पर एक कंगन डाल रही है</v>
      </c>
    </row>
    <row r="13488">
      <c r="A13488" s="1" t="s">
        <v>13145</v>
      </c>
      <c r="B13488" s="2" t="str">
        <f>IFERROR(__xludf.DUMMYFUNCTION("GOOGLETRANSLATE(A13488,""en"",""hi"")"),"दौड़ के दौरान जीत के लिए अपने रास्ते पर मोटरसाइकिल दौड़ने वाला")</f>
        <v>दौड़ के दौरान जीत के लिए अपने रास्ते पर मोटरसाइकिल दौड़ने वाला</v>
      </c>
    </row>
    <row r="13489">
      <c r="A13489" s="1" t="s">
        <v>13146</v>
      </c>
      <c r="B13489" s="2" t="str">
        <f>IFERROR(__xludf.DUMMYFUNCTION("GOOGLETRANSLATE(A13489,""en"",""hi"")"),"व्यक्ति के लिए मूल ललित कला")</f>
        <v>व्यक्ति के लिए मूल ललित कला</v>
      </c>
    </row>
    <row r="13490">
      <c r="A13490" s="1" t="s">
        <v>13147</v>
      </c>
      <c r="B13490" s="2" t="str">
        <f>IFERROR(__xludf.DUMMYFUNCTION("GOOGLETRANSLATE(A13490,""en"",""hi"")"),"फुटबॉल खिलाड़ी व्यक्ति के साथ एक चमकदार जैकेट में दिखाता है, जिसने चांदी और काले रंग की पोशाक पहनी थी")</f>
        <v>फुटबॉल खिलाड़ी व्यक्ति के साथ एक चमकदार जैकेट में दिखाता है, जिसने चांदी और काले रंग की पोशाक पहनी थी</v>
      </c>
    </row>
    <row r="13491">
      <c r="A13491" s="1" t="s">
        <v>13148</v>
      </c>
      <c r="B13491" s="2" t="str">
        <f>IFERROR(__xludf.DUMMYFUNCTION("GOOGLETRANSLATE(A13491,""en"",""hi"")"),"अभिनेता ऐतिहासिक नाटक फिल्म के प्रीमियर में भाग लेते हैं।")</f>
        <v>अभिनेता ऐतिहासिक नाटक फिल्म के प्रीमियर में भाग लेते हैं।</v>
      </c>
    </row>
    <row r="13492">
      <c r="A13492" s="1" t="s">
        <v>13149</v>
      </c>
      <c r="B13492" s="2" t="str">
        <f>IFERROR(__xludf.DUMMYFUNCTION("GOOGLETRANSLATE(A13492,""en"",""hi"")"),"पशु एक समाशोधन में बैठता है")</f>
        <v>पशु एक समाशोधन में बैठता है</v>
      </c>
    </row>
    <row r="13493">
      <c r="A13493" s="1" t="s">
        <v>8228</v>
      </c>
      <c r="B13493" s="2" t="str">
        <f>IFERROR(__xludf.DUMMYFUNCTION("GOOGLETRANSLATE(A13493,""en"",""hi"")"),"कार में बिजनेस युगल")</f>
        <v>कार में बिजनेस युगल</v>
      </c>
    </row>
    <row r="13494">
      <c r="A13494" s="1" t="s">
        <v>13150</v>
      </c>
      <c r="B13494" s="2" t="str">
        <f>IFERROR(__xludf.DUMMYFUNCTION("GOOGLETRANSLATE(A13494,""en"",""hi"")"),"छुट्टियों के लिए तैयार होना कुछ हद तक तनावपूर्ण हो सकता है।")</f>
        <v>छुट्टियों के लिए तैयार होना कुछ हद तक तनावपूर्ण हो सकता है।</v>
      </c>
    </row>
    <row r="13495">
      <c r="A13495" s="1" t="s">
        <v>13151</v>
      </c>
      <c r="B13495" s="2" t="str">
        <f>IFERROR(__xludf.DUMMYFUNCTION("GOOGLETRANSLATE(A13495,""en"",""hi"")"),"जंक्शन पर यातायात भीड़")</f>
        <v>जंक्शन पर यातायात भीड़</v>
      </c>
    </row>
    <row r="13496">
      <c r="A13496" s="1" t="s">
        <v>13152</v>
      </c>
      <c r="B13496" s="2" t="str">
        <f>IFERROR(__xludf.DUMMYFUNCTION("GOOGLETRANSLATE(A13496,""en"",""hi"")"),"मेरे साथ आओ क्योंकि मैं आपको हाइलाइट्स दिखाता हूं!")</f>
        <v>मेरे साथ आओ क्योंकि मैं आपको हाइलाइट्स दिखाता हूं!</v>
      </c>
    </row>
    <row r="13497">
      <c r="A13497" s="1" t="s">
        <v>13153</v>
      </c>
      <c r="B13497" s="2" t="str">
        <f>IFERROR(__xludf.DUMMYFUNCTION("GOOGLETRANSLATE(A13497,""en"",""hi"")"),"बिना पहियों के रैक में बाइक की एक पंक्ति")</f>
        <v>बिना पहियों के रैक में बाइक की एक पंक्ति</v>
      </c>
    </row>
    <row r="13498">
      <c r="A13498" s="1" t="s">
        <v>13154</v>
      </c>
      <c r="B13498" s="2" t="str">
        <f>IFERROR(__xludf.DUMMYFUNCTION("GOOGLETRANSLATE(A13498,""en"",""hi"")"),"एक सफेद पृष्ठभूमि पर tweezers हाथ पकड़े हुए")</f>
        <v>एक सफेद पृष्ठभूमि पर tweezers हाथ पकड़े हुए</v>
      </c>
    </row>
    <row r="13499">
      <c r="A13499" s="1" t="s">
        <v>13155</v>
      </c>
      <c r="B13499" s="2" t="str">
        <f>IFERROR(__xludf.DUMMYFUNCTION("GOOGLETRANSLATE(A13499,""en"",""hi"")"),"बजट सजावट और फर्नीचर स्रोतों, पेंट रंग, डिजाइनर कक्ष छवियों के साथ एक इंटीरियर डिजाइन, सजावट, और DIY लाइफस्टाइल ब्लॉग।")</f>
        <v>बजट सजावट और फर्नीचर स्रोतों, पेंट रंग, डिजाइनर कक्ष छवियों के साथ एक इंटीरियर डिजाइन, सजावट, और DIY लाइफस्टाइल ब्लॉग।</v>
      </c>
    </row>
    <row r="13500">
      <c r="A13500" s="1" t="s">
        <v>13156</v>
      </c>
      <c r="B13500" s="2" t="str">
        <f>IFERROR(__xludf.DUMMYFUNCTION("GOOGLETRANSLATE(A13500,""en"",""hi"")"),"उच्च राहत के साथ स्टॉक फोटो, सूरज से रोशनी")</f>
        <v>उच्च राहत के साथ स्टॉक फोटो, सूरज से रोशनी</v>
      </c>
    </row>
    <row r="13501">
      <c r="A13501" s="1" t="s">
        <v>13157</v>
      </c>
      <c r="B13501" s="2" t="str">
        <f>IFERROR(__xludf.DUMMYFUNCTION("GOOGLETRANSLATE(A13501,""en"",""hi"")"),"ऐसी इमारतों में से एक जहां व्यक्ति को संपत्ति का स्वामित्व था")</f>
        <v>ऐसी इमारतों में से एक जहां व्यक्ति को संपत्ति का स्वामित्व था</v>
      </c>
    </row>
    <row r="13502">
      <c r="A13502" s="1" t="s">
        <v>13158</v>
      </c>
      <c r="B13502" s="2" t="str">
        <f>IFERROR(__xludf.DUMMYFUNCTION("GOOGLETRANSLATE(A13502,""en"",""hi"")"),"बोले गए शब्द कलाकार की कब्र")</f>
        <v>बोले गए शब्द कलाकार की कब्र</v>
      </c>
    </row>
    <row r="13503">
      <c r="A13503" s="1" t="s">
        <v>13159</v>
      </c>
      <c r="B13503" s="2" t="str">
        <f>IFERROR(__xludf.DUMMYFUNCTION("GOOGLETRANSLATE(A13503,""en"",""hi"")"),"रेगिस्तान में एक ऊंट का पोर्ट्रेट")</f>
        <v>रेगिस्तान में एक ऊंट का पोर्ट्रेट</v>
      </c>
    </row>
    <row r="13504">
      <c r="A13504" s="1" t="s">
        <v>13160</v>
      </c>
      <c r="B13504" s="2" t="str">
        <f>IFERROR(__xludf.DUMMYFUNCTION("GOOGLETRANSLATE(A13504,""en"",""hi"")"),"यह स्थित है लेकिन यहां परिदृश्य डरावना से अधिक रोमांटिक है।")</f>
        <v>यह स्थित है लेकिन यहां परिदृश्य डरावना से अधिक रोमांटिक है।</v>
      </c>
    </row>
    <row r="13505">
      <c r="A13505" s="1" t="s">
        <v>2023</v>
      </c>
      <c r="B13505" s="2" t="str">
        <f>IFERROR(__xludf.DUMMYFUNCTION("GOOGLETRANSLATE(A13505,""en"",""hi"")"),"एक मॉडल घटना के दौरान फैशन शो में रनवे चलता है।")</f>
        <v>एक मॉडल घटना के दौरान फैशन शो में रनवे चलता है।</v>
      </c>
    </row>
    <row r="13506">
      <c r="A13506" s="1" t="s">
        <v>13161</v>
      </c>
      <c r="B13506" s="2" t="str">
        <f>IFERROR(__xludf.DUMMYFUNCTION("GOOGLETRANSLATE(A13506,""en"",""hi"")"),"एक लैपटॉप पर काम कर चश्मे में महिला")</f>
        <v>एक लैपटॉप पर काम कर चश्मे में महिला</v>
      </c>
    </row>
    <row r="13507">
      <c r="A13507" s="1" t="s">
        <v>13162</v>
      </c>
      <c r="B13507" s="2" t="str">
        <f>IFERROR(__xludf.DUMMYFUNCTION("GOOGLETRANSLATE(A13507,""en"",""hi"")"),"मूर्ति, एक संगीत वाद्ययंत्र के साथ एक अज्ञात चरित्र के बागों में सेट")</f>
        <v>मूर्ति, एक संगीत वाद्ययंत्र के साथ एक अज्ञात चरित्र के बागों में सेट</v>
      </c>
    </row>
    <row r="13508">
      <c r="A13508" s="1" t="s">
        <v>13163</v>
      </c>
      <c r="B13508" s="2" t="str">
        <f>IFERROR(__xludf.DUMMYFUNCTION("GOOGLETRANSLATE(A13508,""en"",""hi"")"),"यहां क्लासिक लेखक की पुस्तक है जिसे आपको अपने राशि चक्र के आधार पर पढ़ने की आवश्यकता है।")</f>
        <v>यहां क्लासिक लेखक की पुस्तक है जिसे आपको अपने राशि चक्र के आधार पर पढ़ने की आवश्यकता है।</v>
      </c>
    </row>
    <row r="13509">
      <c r="A13509" s="1" t="s">
        <v>13164</v>
      </c>
      <c r="B13509" s="2" t="str">
        <f>IFERROR(__xludf.DUMMYFUNCTION("GOOGLETRANSLATE(A13509,""en"",""hi"")"),"एक लड़की उत्सव के दौरान एक पोलो मैच देखती है")</f>
        <v>एक लड़की उत्सव के दौरान एक पोलो मैच देखती है</v>
      </c>
    </row>
    <row r="13510">
      <c r="A13510" s="1" t="s">
        <v>4970</v>
      </c>
      <c r="B13510" s="2" t="str">
        <f>IFERROR(__xludf.DUMMYFUNCTION("GOOGLETRANSLATE(A13510,""en"",""hi"")"),"कलाकार का कलाकार मंच पर करता है।")</f>
        <v>कलाकार का कलाकार मंच पर करता है।</v>
      </c>
    </row>
    <row r="13511">
      <c r="A13511" s="1" t="s">
        <v>13165</v>
      </c>
      <c r="B13511" s="2" t="str">
        <f>IFERROR(__xludf.DUMMYFUNCTION("GOOGLETRANSLATE(A13511,""en"",""hi"")"),"कोच एक प्रशिक्षण सत्र के दौरान मीडिया से बात करता है।")</f>
        <v>कोच एक प्रशिक्षण सत्र के दौरान मीडिया से बात करता है।</v>
      </c>
    </row>
    <row r="13512">
      <c r="A13512" s="1" t="s">
        <v>13166</v>
      </c>
      <c r="B13512" s="2" t="str">
        <f>IFERROR(__xludf.DUMMYFUNCTION("GOOGLETRANSLATE(A13512,""en"",""hi"")"),"बर्फ, सर्दियों में पहाड़ की सीमा")</f>
        <v>बर्फ, सर्दियों में पहाड़ की सीमा</v>
      </c>
    </row>
    <row r="13513">
      <c r="A13513" s="1" t="s">
        <v>13167</v>
      </c>
      <c r="B13513" s="2" t="str">
        <f>IFERROR(__xludf.DUMMYFUNCTION("GOOGLETRANSLATE(A13513,""en"",""hi"")"),"एक लहराती पृष्ठभूमि पर एक विंटेज इंस्टेंट फोटो कैमरा का वेक्टर चित्रण")</f>
        <v>एक लहराती पृष्ठभूमि पर एक विंटेज इंस्टेंट फोटो कैमरा का वेक्टर चित्रण</v>
      </c>
    </row>
    <row r="13514">
      <c r="A13514" s="1" t="s">
        <v>13168</v>
      </c>
      <c r="B13514" s="2" t="str">
        <f>IFERROR(__xludf.DUMMYFUNCTION("GOOGLETRANSLATE(A13514,""en"",""hi"")"),"तूफान के बाद लकड़ी के लाइटहाउस पास हो गया है।")</f>
        <v>तूफान के बाद लकड़ी के लाइटहाउस पास हो गया है।</v>
      </c>
    </row>
    <row r="13515">
      <c r="A13515" s="1" t="s">
        <v>13169</v>
      </c>
      <c r="B13515" s="2" t="str">
        <f>IFERROR(__xludf.DUMMYFUNCTION("GOOGLETRANSLATE(A13515,""en"",""hi"")"),"पिछले हफ्ते अभिनेत्री ने अपने बीएयू पर अधिक प्यार को जन्म दिया क्योंकि उसने सोशल मीडिया पर एक काले और सफेद क्लोज-अप साझा किया")</f>
        <v>पिछले हफ्ते अभिनेत्री ने अपने बीएयू पर अधिक प्यार को जन्म दिया क्योंकि उसने सोशल मीडिया पर एक काले और सफेद क्लोज-अप साझा किया</v>
      </c>
    </row>
    <row r="13516">
      <c r="A13516" s="1" t="s">
        <v>13170</v>
      </c>
      <c r="B13516" s="2" t="str">
        <f>IFERROR(__xludf.DUMMYFUNCTION("GOOGLETRANSLATE(A13516,""en"",""hi"")"),"अगर मैं अपने बालों को फिर से डाई करता हूं तो मैं कुछ बिंदु पर इस पोशाक को कर रहा हूं")</f>
        <v>अगर मैं अपने बालों को फिर से डाई करता हूं तो मैं कुछ बिंदु पर इस पोशाक को कर रहा हूं</v>
      </c>
    </row>
    <row r="13517">
      <c r="A13517" s="1" t="s">
        <v>13171</v>
      </c>
      <c r="B13517" s="2" t="str">
        <f>IFERROR(__xludf.DUMMYFUNCTION("GOOGLETRANSLATE(A13517,""en"",""hi"")"),"मैं किसी भी प्रकार के प्यार के खिलाफ नहीं हूं और मुझे लगता है कि यह फिल्म आपके दिमाग को दूसरे दृष्टिकोण से खुल जाएगी, यह कुछ हद तक यथार्थवादी और कलाकारों द्वारा चित्रित की गई है।")</f>
        <v>मैं किसी भी प्रकार के प्यार के खिलाफ नहीं हूं और मुझे लगता है कि यह फिल्म आपके दिमाग को दूसरे दृष्टिकोण से खुल जाएगी, यह कुछ हद तक यथार्थवादी और कलाकारों द्वारा चित्रित की गई है।</v>
      </c>
    </row>
    <row r="13518">
      <c r="A13518" s="1" t="s">
        <v>13172</v>
      </c>
      <c r="B13518" s="2" t="str">
        <f>IFERROR(__xludf.DUMMYFUNCTION("GOOGLETRANSLATE(A13518,""en"",""hi"")"),"व्यक्ति व्यक्ति और काल्पनिक वस्तु पहनता है जिसे उन्हें मंगलवार को दिया गया था।")</f>
        <v>व्यक्ति व्यक्ति और काल्पनिक वस्तु पहनता है जिसे उन्हें मंगलवार को दिया गया था।</v>
      </c>
    </row>
    <row r="13519">
      <c r="A13519" s="1" t="s">
        <v>13173</v>
      </c>
      <c r="B13519" s="2" t="str">
        <f>IFERROR(__xludf.DUMMYFUNCTION("GOOGLETRANSLATE(A13519,""en"",""hi"")"),"कॉल पर पुरुष चिकित्सक के साथ हाथ पकड़े हुए स्मार्टफोन और एक ऑनलाइन परामर्श।")</f>
        <v>कॉल पर पुरुष चिकित्सक के साथ हाथ पकड़े हुए स्मार्टफोन और एक ऑनलाइन परामर्श।</v>
      </c>
    </row>
    <row r="13520">
      <c r="A13520" s="1" t="s">
        <v>13174</v>
      </c>
      <c r="B13520" s="2" t="str">
        <f>IFERROR(__xludf.DUMMYFUNCTION("GOOGLETRANSLATE(A13520,""en"",""hi"")"),"व्यक्ति डिजिटल पोर्ट्रेट्स में डिजिटल रूप से चित्रित")</f>
        <v>व्यक्ति डिजिटल पोर्ट्रेट्स में डिजिटल रूप से चित्रित</v>
      </c>
    </row>
    <row r="13521">
      <c r="A13521" s="1" t="s">
        <v>13175</v>
      </c>
      <c r="B13521" s="2" t="str">
        <f>IFERROR(__xludf.DUMMYFUNCTION("GOOGLETRANSLATE(A13521,""en"",""hi"")"),"एक सफेद पृष्ठभूमि पर अलग-अलग कपड़े पहने हुए आकर्षक आदमी")</f>
        <v>एक सफेद पृष्ठभूमि पर अलग-अलग कपड़े पहने हुए आकर्षक आदमी</v>
      </c>
    </row>
    <row r="13522">
      <c r="A13522" s="1" t="s">
        <v>13176</v>
      </c>
      <c r="B13522" s="2" t="str">
        <f>IFERROR(__xludf.DUMMYFUNCTION("GOOGLETRANSLATE(A13522,""en"",""hi"")"),"गायक अपने संगीत कार्यक्रम के एक प्रेस कॉन्फ्रेंस में भाग लेता है।")</f>
        <v>गायक अपने संगीत कार्यक्रम के एक प्रेस कॉन्फ्रेंस में भाग लेता है।</v>
      </c>
    </row>
    <row r="13523">
      <c r="A13523" s="1" t="s">
        <v>13177</v>
      </c>
      <c r="B13523" s="2" t="str">
        <f>IFERROR(__xludf.DUMMYFUNCTION("GOOGLETRANSLATE(A13523,""en"",""hi"")"),"एक पायलट एक अंगूठे देता है - गिद्ध पंक्ति घड़ी पर प्रतिभागियों के रूप में")</f>
        <v>एक पायलट एक अंगूठे देता है - गिद्ध पंक्ति घड़ी पर प्रतिभागियों के रूप में</v>
      </c>
    </row>
    <row r="13524">
      <c r="A13524" s="1" t="s">
        <v>13178</v>
      </c>
      <c r="B13524" s="2" t="str">
        <f>IFERROR(__xludf.DUMMYFUNCTION("GOOGLETRANSLATE(A13524,""en"",""hi"")"),"विभाग में आओ और विभाग की खरीदारी करें।")</f>
        <v>विभाग में आओ और विभाग की खरीदारी करें।</v>
      </c>
    </row>
    <row r="13525">
      <c r="A13525" s="1" t="s">
        <v>13179</v>
      </c>
      <c r="B13525" s="2" t="str">
        <f>IFERROR(__xludf.DUMMYFUNCTION("GOOGLETRANSLATE(A13525,""en"",""hi"")"),"उसके गधे के साथ एक लड़का")</f>
        <v>उसके गधे के साथ एक लड़का</v>
      </c>
    </row>
    <row r="13526">
      <c r="A13526" s="1" t="s">
        <v>13180</v>
      </c>
      <c r="B13526" s="2" t="str">
        <f>IFERROR(__xludf.DUMMYFUNCTION("GOOGLETRANSLATE(A13526,""en"",""hi"")"),"समुद्र तट पर एक बारबेक्यू ग्रिल पर उज्ज्वल नारंगी केकड़ा")</f>
        <v>समुद्र तट पर एक बारबेक्यू ग्रिल पर उज्ज्वल नारंगी केकड़ा</v>
      </c>
    </row>
    <row r="13527">
      <c r="A13527" s="1" t="s">
        <v>13181</v>
      </c>
      <c r="B13527" s="2" t="str">
        <f>IFERROR(__xludf.DUMMYFUNCTION("GOOGLETRANSLATE(A13527,""en"",""hi"")"),"उद्घाटन घंटी बजने से पहले फर्श पर कोच")</f>
        <v>उद्घाटन घंटी बजने से पहले फर्श पर कोच</v>
      </c>
    </row>
    <row r="13528">
      <c r="A13528" s="1" t="s">
        <v>13182</v>
      </c>
      <c r="B13528" s="2" t="str">
        <f>IFERROR(__xludf.DUMMYFUNCTION("GOOGLETRANSLATE(A13528,""en"",""hi"")"),"लकड़ी के कटोरे में जंगली चावल, एक सफेद पृष्ठभूमि पर अलग")</f>
        <v>लकड़ी के कटोरे में जंगली चावल, एक सफेद पृष्ठभूमि पर अलग</v>
      </c>
    </row>
    <row r="13529">
      <c r="A13529" s="1" t="s">
        <v>13183</v>
      </c>
      <c r="B13529" s="2" t="str">
        <f>IFERROR(__xludf.DUMMYFUNCTION("GOOGLETRANSLATE(A13529,""en"",""hi"")"),"शीतकालीन बर्फ - एक स्पष्ट नीले आकाश और सूर्यास्त प्रकाश के तहत बर्फीले जंगल में कवर सड़क, पेस्टल रंगों में सर्दियों के परिदृश्य")</f>
        <v>शीतकालीन बर्फ - एक स्पष्ट नीले आकाश और सूर्यास्त प्रकाश के तहत बर्फीले जंगल में कवर सड़क, पेस्टल रंगों में सर्दियों के परिदृश्य</v>
      </c>
    </row>
    <row r="13530">
      <c r="A13530" s="1" t="s">
        <v>13184</v>
      </c>
      <c r="B13530" s="2" t="str">
        <f>IFERROR(__xludf.DUMMYFUNCTION("GOOGLETRANSLATE(A13530,""en"",""hi"")"),"मुख्य स्तर पर बेडरूम का पहला।")</f>
        <v>मुख्य स्तर पर बेडरूम का पहला।</v>
      </c>
    </row>
    <row r="13531">
      <c r="A13531" s="1" t="s">
        <v>13185</v>
      </c>
      <c r="B13531" s="2" t="str">
        <f>IFERROR(__xludf.DUMMYFUNCTION("GOOGLETRANSLATE(A13531,""en"",""hi"")"),"1920x1080 के लिए सूर्यास्त की रोशनी में एक तट पर खोल")</f>
        <v>1920x1080 के लिए सूर्यास्त की रोशनी में एक तट पर खोल</v>
      </c>
    </row>
    <row r="13532">
      <c r="A13532" s="1" t="s">
        <v>13186</v>
      </c>
      <c r="B13532" s="2" t="str">
        <f>IFERROR(__xludf.DUMMYFUNCTION("GOOGLETRANSLATE(A13532,""en"",""hi"")"),"व्यक्ति, एक सड़क कलाकार और ग्राफिक डिजाइनर, लोकप्रिय संस्कृति और उसकी जड़ों से प्रेरित अपनी कला के साथ गिरोह से संबंधित भित्तिचित्र का मुकाबला करता है।")</f>
        <v>व्यक्ति, एक सड़क कलाकार और ग्राफिक डिजाइनर, लोकप्रिय संस्कृति और उसकी जड़ों से प्रेरित अपनी कला के साथ गिरोह से संबंधित भित्तिचित्र का मुकाबला करता है।</v>
      </c>
    </row>
    <row r="13533">
      <c r="A13533" s="1" t="s">
        <v>7267</v>
      </c>
      <c r="B13533" s="2" t="str">
        <f>IFERROR(__xludf.DUMMYFUNCTION("GOOGLETRANSLATE(A13533,""en"",""hi"")"),"दुनिया में अभिनेता प्रीमियर।")</f>
        <v>दुनिया में अभिनेता प्रीमियर।</v>
      </c>
    </row>
    <row r="13534">
      <c r="A13534" s="1" t="s">
        <v>13187</v>
      </c>
      <c r="B13534" s="2" t="str">
        <f>IFERROR(__xludf.DUMMYFUNCTION("GOOGLETRANSLATE(A13534,""en"",""hi"")"),"एक बढ़ती कार के अंदर से अनंतता के लिए एक ग्रामीण सड़क का मोशन ब्लर")</f>
        <v>एक बढ़ती कार के अंदर से अनंतता के लिए एक ग्रामीण सड़क का मोशन ब्लर</v>
      </c>
    </row>
    <row r="13535">
      <c r="A13535" s="1" t="s">
        <v>13188</v>
      </c>
      <c r="B13535" s="2" t="str">
        <f>IFERROR(__xludf.DUMMYFUNCTION("GOOGLETRANSLATE(A13535,""en"",""hi"")"),"एक गले के साथ आपको गले लगा रहा है ... शुभ रात्रि")</f>
        <v>एक गले के साथ आपको गले लगा रहा है ... शुभ रात्रि</v>
      </c>
    </row>
    <row r="13536">
      <c r="A13536" s="1" t="s">
        <v>13189</v>
      </c>
      <c r="B13536" s="2" t="str">
        <f>IFERROR(__xludf.DUMMYFUNCTION("GOOGLETRANSLATE(A13536,""en"",""hi"")"),"व्यक्ति ने एक पैर खो दिया और कमर से लकवाग्रस्त हो गया।")</f>
        <v>व्यक्ति ने एक पैर खो दिया और कमर से लकवाग्रस्त हो गया।</v>
      </c>
    </row>
    <row r="13537">
      <c r="A13537" s="1" t="s">
        <v>13190</v>
      </c>
      <c r="B13537" s="2" t="str">
        <f>IFERROR(__xludf.DUMMYFUNCTION("GOOGLETRANSLATE(A13537,""en"",""hi"")"),"मैदान में जलती हुई भूसी, बहुत मोटी धुएं")</f>
        <v>मैदान में जलती हुई भूसी, बहुत मोटी धुएं</v>
      </c>
    </row>
    <row r="13538">
      <c r="A13538" s="1" t="s">
        <v>13191</v>
      </c>
      <c r="B13538" s="2" t="str">
        <f>IFERROR(__xludf.DUMMYFUNCTION("GOOGLETRANSLATE(A13538,""en"",""hi"")"),"यह फ़ाइल फोटो दिखाती है कि पानी को नल से बाहर निकाला जा रहा है।")</f>
        <v>यह फ़ाइल फोटो दिखाती है कि पानी को नल से बाहर निकाला जा रहा है।</v>
      </c>
    </row>
    <row r="13539">
      <c r="A13539" s="1" t="s">
        <v>13192</v>
      </c>
      <c r="B13539" s="2" t="str">
        <f>IFERROR(__xludf.DUMMYFUNCTION("GOOGLETRANSLATE(A13539,""en"",""hi"")"),"बर्फीले जंगल में गहरा")</f>
        <v>बर्फीले जंगल में गहरा</v>
      </c>
    </row>
    <row r="13540">
      <c r="A13540" s="1" t="s">
        <v>13193</v>
      </c>
      <c r="B13540" s="2" t="str">
        <f>IFERROR(__xludf.DUMMYFUNCTION("GOOGLETRANSLATE(A13540,""en"",""hi"")"),"क्या होगा यदि सर्दियों बाहर एक जगह नहीं है?")</f>
        <v>क्या होगा यदि सर्दियों बाहर एक जगह नहीं है?</v>
      </c>
    </row>
    <row r="13541">
      <c r="A13541" s="1" t="s">
        <v>13194</v>
      </c>
      <c r="B13541" s="2" t="str">
        <f>IFERROR(__xludf.DUMMYFUNCTION("GOOGLETRANSLATE(A13541,""en"",""hi"")"),"औपनिवेशिक - स्टाइल हाउस सड़कों पर लाइन करता है")</f>
        <v>औपनिवेशिक - स्टाइल हाउस सड़कों पर लाइन करता है</v>
      </c>
    </row>
    <row r="13542">
      <c r="A13542" s="1" t="s">
        <v>13195</v>
      </c>
      <c r="B13542" s="2" t="str">
        <f>IFERROR(__xludf.DUMMYFUNCTION("GOOGLETRANSLATE(A13542,""en"",""hi"")"),"धार्मिक पाठ में एम्बेडेड, कविता पुस्तक स्पष्ट रूप से हमारे पूर्वजों को हमारी ज़िम्मेदारी व्यक्त करती है - चाहे जन्म या गोद लेने से।")</f>
        <v>धार्मिक पाठ में एम्बेडेड, कविता पुस्तक स्पष्ट रूप से हमारे पूर्वजों को हमारी ज़िम्मेदारी व्यक्त करती है - चाहे जन्म या गोद लेने से।</v>
      </c>
    </row>
    <row r="13543">
      <c r="A13543" s="1" t="s">
        <v>13196</v>
      </c>
      <c r="B13543" s="2" t="str">
        <f>IFERROR(__xludf.DUMMYFUNCTION("GOOGLETRANSLATE(A13543,""en"",""hi"")"),"एक रेस्तरां में भोजन की प्लेटों की सेवा करने वाले वेटर")</f>
        <v>एक रेस्तरां में भोजन की प्लेटों की सेवा करने वाले वेटर</v>
      </c>
    </row>
    <row r="13544">
      <c r="A13544" s="1" t="s">
        <v>13197</v>
      </c>
      <c r="B13544" s="2" t="str">
        <f>IFERROR(__xludf.DUMMYFUNCTION("GOOGLETRANSLATE(A13544,""en"",""hi"")"),"दिन एक गीत जो एक भाई सुनता है और मेरा छोटा भाई इस गाने में रहता है")</f>
        <v>दिन एक गीत जो एक भाई सुनता है और मेरा छोटा भाई इस गाने में रहता है</v>
      </c>
    </row>
    <row r="13545">
      <c r="A13545" s="1" t="s">
        <v>13198</v>
      </c>
      <c r="B13545" s="2" t="str">
        <f>IFERROR(__xludf.DUMMYFUNCTION("GOOGLETRANSLATE(A13545,""en"",""hi"")"),"एक चाबी साइकिल एक पियाज़ा में एक ध्रुव के लिए जंजीर")</f>
        <v>एक चाबी साइकिल एक पियाज़ा में एक ध्रुव के लिए जंजीर</v>
      </c>
    </row>
    <row r="13546">
      <c r="A13546" s="1" t="s">
        <v>13199</v>
      </c>
      <c r="B13546" s="2" t="str">
        <f>IFERROR(__xludf.DUMMYFUNCTION("GOOGLETRANSLATE(A13546,""en"",""hi"")"),"खेल के दौरान टीमों का सामना करना पड़ता है।")</f>
        <v>खेल के दौरान टीमों का सामना करना पड़ता है।</v>
      </c>
    </row>
    <row r="13547">
      <c r="A13547" s="1" t="s">
        <v>13200</v>
      </c>
      <c r="B13547" s="2" t="str">
        <f>IFERROR(__xludf.DUMMYFUNCTION("GOOGLETRANSLATE(A13547,""en"",""hi"")"),"फूल हवा के करीब चढ़ना - ऊपर")</f>
        <v>फूल हवा के करीब चढ़ना - ऊपर</v>
      </c>
    </row>
    <row r="13548">
      <c r="A13548" s="1" t="s">
        <v>136</v>
      </c>
      <c r="B13548" s="2" t="str">
        <f>IFERROR(__xludf.DUMMYFUNCTION("GOOGLETRANSLATE(A13548,""en"",""hi"")"),"लड़कियों बास्केटबॉल खेल से छवियां।")</f>
        <v>लड़कियों बास्केटबॉल खेल से छवियां।</v>
      </c>
    </row>
    <row r="13549">
      <c r="A13549" s="1" t="s">
        <v>13201</v>
      </c>
      <c r="B13549" s="2" t="str">
        <f>IFERROR(__xludf.DUMMYFUNCTION("GOOGLETRANSLATE(A13549,""en"",""hi"")"),"एक शहर के लिए एक सुबह की ट्रेन की सवारी")</f>
        <v>एक शहर के लिए एक सुबह की ट्रेन की सवारी</v>
      </c>
    </row>
    <row r="13550">
      <c r="A13550" s="1" t="s">
        <v>13202</v>
      </c>
      <c r="B13550" s="2" t="str">
        <f>IFERROR(__xludf.DUMMYFUNCTION("GOOGLETRANSLATE(A13550,""en"",""hi"")"),"एक संकीर्ण गलियारे बनाने, वॉल्यूमेट्रिक फ्रैक्टल मोनोक्रोम त्रिकोण के रूप में ऑप्टिकल भ्रम।")</f>
        <v>एक संकीर्ण गलियारे बनाने, वॉल्यूमेट्रिक फ्रैक्टल मोनोक्रोम त्रिकोण के रूप में ऑप्टिकल भ्रम।</v>
      </c>
    </row>
    <row r="13551">
      <c r="A13551" s="1" t="s">
        <v>13203</v>
      </c>
      <c r="B13551" s="2" t="str">
        <f>IFERROR(__xludf.DUMMYFUNCTION("GOOGLETRANSLATE(A13551,""en"",""hi"")"),"वाद्य रॉक कलाकार मंच पर प्रदर्शन करता है")</f>
        <v>वाद्य रॉक कलाकार मंच पर प्रदर्शन करता है</v>
      </c>
    </row>
    <row r="13552">
      <c r="A13552" s="1" t="s">
        <v>13204</v>
      </c>
      <c r="B13552" s="2" t="str">
        <f>IFERROR(__xludf.DUMMYFUNCTION("GOOGLETRANSLATE(A13552,""en"",""hi"")"),"एक कार का आंतरिक, डैशबोर्ड की तस्वीर")</f>
        <v>एक कार का आंतरिक, डैशबोर्ड की तस्वीर</v>
      </c>
    </row>
    <row r="13553">
      <c r="A13553" s="1" t="s">
        <v>13205</v>
      </c>
      <c r="B13553" s="2" t="str">
        <f>IFERROR(__xludf.DUMMYFUNCTION("GOOGLETRANSLATE(A13553,""en"",""hi"")"),"यह एक शर्मिंदा है कि कैसे बे की निर्दयता से बड़े पैमाने पर पर्यटन द्वारा खराब हो गया है।")</f>
        <v>यह एक शर्मिंदा है कि कैसे बे की निर्दयता से बड़े पैमाने पर पर्यटन द्वारा खराब हो गया है।</v>
      </c>
    </row>
    <row r="13554">
      <c r="A13554" s="1" t="s">
        <v>13206</v>
      </c>
      <c r="B13554" s="2" t="str">
        <f>IFERROR(__xludf.DUMMYFUNCTION("GOOGLETRANSLATE(A13554,""en"",""hi"")"),"देखें कि कौन से शीर्ष रेटेड उत्पाद वास्तव में आपके नाखूनों के लिए आते हैं।")</f>
        <v>देखें कि कौन से शीर्ष रेटेड उत्पाद वास्तव में आपके नाखूनों के लिए आते हैं।</v>
      </c>
    </row>
    <row r="13555">
      <c r="A13555" s="1" t="s">
        <v>13207</v>
      </c>
      <c r="B13555" s="2" t="str">
        <f>IFERROR(__xludf.DUMMYFUNCTION("GOOGLETRANSLATE(A13555,""en"",""hi"")"),"बड़े, खुले भोजन कक्ष सप्ताहांत पर जोर से हो सकते हैं।")</f>
        <v>बड़े, खुले भोजन कक्ष सप्ताहांत पर जोर से हो सकते हैं।</v>
      </c>
    </row>
    <row r="13556">
      <c r="A13556" s="1" t="s">
        <v>13208</v>
      </c>
      <c r="B13556" s="2" t="str">
        <f>IFERROR(__xludf.DUMMYFUNCTION("GOOGLETRANSLATE(A13556,""en"",""hi"")"),"अगर मेरे पास बच्चा होता, तो मैं खुद को माफ नहीं कर सका कि क्या उसके पास इनमें से कोई भी बिस्तर नहीं था ... या वह।")</f>
        <v>अगर मेरे पास बच्चा होता, तो मैं खुद को माफ नहीं कर सका कि क्या उसके पास इनमें से कोई भी बिस्तर नहीं था ... या वह।</v>
      </c>
    </row>
    <row r="13557">
      <c r="A13557" s="1" t="s">
        <v>13209</v>
      </c>
      <c r="B13557" s="2" t="str">
        <f>IFERROR(__xludf.DUMMYFUNCTION("GOOGLETRANSLATE(A13557,""en"",""hi"")"),"जिस तरह से मुझे विपणन किया गया था, उसके कारण हर किसी ने मेरे बारे में एक मजबूत राय बनाई।")</f>
        <v>जिस तरह से मुझे विपणन किया गया था, उसके कारण हर किसी ने मेरे बारे में एक मजबूत राय बनाई।</v>
      </c>
    </row>
    <row r="13558">
      <c r="A13558" s="1" t="s">
        <v>13210</v>
      </c>
      <c r="B13558" s="2" t="str">
        <f>IFERROR(__xludf.DUMMYFUNCTION("GOOGLETRANSLATE(A13558,""en"",""hi"")"),"युगल के सिल्हूट, एक दूसरे के चारों ओर हथियारों के साथ बेंच पर बैठे, सागर रॉयल्टी पर सूर्यास्त के खिलाफ - नि: शुल्क")</f>
        <v>युगल के सिल्हूट, एक दूसरे के चारों ओर हथियारों के साथ बेंच पर बैठे, सागर रॉयल्टी पर सूर्यास्त के खिलाफ - नि: शुल्क</v>
      </c>
    </row>
    <row r="13559">
      <c r="A13559" s="1" t="s">
        <v>11533</v>
      </c>
      <c r="B13559" s="2" t="str">
        <f>IFERROR(__xludf.DUMMYFUNCTION("GOOGLETRANSLATE(A13559,""en"",""hi"")"),"कला काल की शैली में वॉलपेपर।")</f>
        <v>कला काल की शैली में वॉलपेपर।</v>
      </c>
    </row>
    <row r="13560">
      <c r="A13560" s="1" t="s">
        <v>13211</v>
      </c>
      <c r="B13560" s="2" t="str">
        <f>IFERROR(__xludf.DUMMYFUNCTION("GOOGLETRANSLATE(A13560,""en"",""hi"")"),"सीढ़ियों पर बैठे युवा व्यक्ति में सिरदर्द होता है, स्लाइडर शॉट सही है")</f>
        <v>सीढ़ियों पर बैठे युवा व्यक्ति में सिरदर्द होता है, स्लाइडर शॉट सही है</v>
      </c>
    </row>
    <row r="13561">
      <c r="A13561" s="1" t="s">
        <v>13212</v>
      </c>
      <c r="B13561" s="2" t="str">
        <f>IFERROR(__xludf.DUMMYFUNCTION("GOOGLETRANSLATE(A13561,""en"",""hi"")"),"फुटबॉल खिलाड़ी और गेंद के लिए टसल")</f>
        <v>फुटबॉल खिलाड़ी और गेंद के लिए टसल</v>
      </c>
    </row>
    <row r="13562">
      <c r="A13562" s="1" t="s">
        <v>13213</v>
      </c>
      <c r="B13562" s="2" t="str">
        <f>IFERROR(__xludf.DUMMYFUNCTION("GOOGLETRANSLATE(A13562,""en"",""hi"")"),"बर्फ हल्के ढंग से इमारतों के शीर्ष कंबल")</f>
        <v>बर्फ हल्के ढंग से इमारतों के शीर्ष कंबल</v>
      </c>
    </row>
    <row r="13563">
      <c r="A13563" s="1" t="s">
        <v>13214</v>
      </c>
      <c r="B13563" s="2" t="str">
        <f>IFERROR(__xludf.DUMMYFUNCTION("GOOGLETRANSLATE(A13563,""en"",""hi"")"),"भीड़ पर झंडा लहरें सैन्य कमांडर बोलने के लिए इंतजार कर रही हैं")</f>
        <v>भीड़ पर झंडा लहरें सैन्य कमांडर बोलने के लिए इंतजार कर रही हैं</v>
      </c>
    </row>
    <row r="13564">
      <c r="A13564" s="1" t="s">
        <v>13215</v>
      </c>
      <c r="B13564" s="2" t="str">
        <f>IFERROR(__xludf.DUMMYFUNCTION("GOOGLETRANSLATE(A13564,""en"",""hi"")"),"1940 के दशक की शुरुआत में उनके विमान के साथ सशस्त्र बल।")</f>
        <v>1940 के दशक की शुरुआत में उनके विमान के साथ सशस्त्र बल।</v>
      </c>
    </row>
    <row r="13565">
      <c r="A13565" s="1" t="s">
        <v>13216</v>
      </c>
      <c r="B13565" s="2" t="str">
        <f>IFERROR(__xludf.DUMMYFUNCTION("GOOGLETRANSLATE(A13565,""en"",""hi"")"),"गोमांस स्टेक एक सफेद पृष्ठभूमि पर अलग।")</f>
        <v>गोमांस स्टेक एक सफेद पृष्ठभूमि पर अलग।</v>
      </c>
    </row>
    <row r="13566">
      <c r="A13566" s="1" t="s">
        <v>13217</v>
      </c>
      <c r="B13566" s="2" t="str">
        <f>IFERROR(__xludf.DUMMYFUNCTION("GOOGLETRANSLATE(A13566,""en"",""hi"")"),"एक पैराट्रूपर आकाश के माध्यम से उतरता है")</f>
        <v>एक पैराट्रूपर आकाश के माध्यम से उतरता है</v>
      </c>
    </row>
    <row r="13567">
      <c r="A13567" s="1" t="s">
        <v>13218</v>
      </c>
      <c r="B13567" s="2" t="str">
        <f>IFERROR(__xludf.DUMMYFUNCTION("GOOGLETRANSLATE(A13567,""en"",""hi"")"),"एक समृद्ध व्यक्ति एक परिवर्तनीय कार सर्का में एक चौफुर द्वारा संचालित किया जा रहा है।")</f>
        <v>एक समृद्ध व्यक्ति एक परिवर्तनीय कार सर्का में एक चौफुर द्वारा संचालित किया जा रहा है।</v>
      </c>
    </row>
    <row r="13568">
      <c r="A13568" s="1" t="s">
        <v>13219</v>
      </c>
      <c r="B13568" s="2" t="str">
        <f>IFERROR(__xludf.DUMMYFUNCTION("GOOGLETRANSLATE(A13568,""en"",""hi"")"),"जंगल में सर्दियों की सड़क")</f>
        <v>जंगल में सर्दियों की सड़क</v>
      </c>
    </row>
    <row r="13569">
      <c r="A13569" s="1" t="s">
        <v>13220</v>
      </c>
      <c r="B13569" s="2" t="str">
        <f>IFERROR(__xludf.DUMMYFUNCTION("GOOGLETRANSLATE(A13569,""en"",""hi"")"),"जिले में भोजन के लिए बाहर निकलें।")</f>
        <v>जिले में भोजन के लिए बाहर निकलें।</v>
      </c>
    </row>
    <row r="13570">
      <c r="A13570" s="1" t="s">
        <v>13221</v>
      </c>
      <c r="B13570" s="2" t="str">
        <f>IFERROR(__xludf.DUMMYFUNCTION("GOOGLETRANSLATE(A13570,""en"",""hi"")"),"व्यक्ति और जानवर गिरने वाली शाखाओं का उपयोग करते हैं")</f>
        <v>व्यक्ति और जानवर गिरने वाली शाखाओं का उपयोग करते हैं</v>
      </c>
    </row>
    <row r="13571">
      <c r="A13571" s="1" t="s">
        <v>13222</v>
      </c>
      <c r="B13571" s="2" t="str">
        <f>IFERROR(__xludf.DUMMYFUNCTION("GOOGLETRANSLATE(A13571,""en"",""hi"")"),"बालकनी पर शांति पाएं")</f>
        <v>बालकनी पर शांति पाएं</v>
      </c>
    </row>
    <row r="13572">
      <c r="A13572" s="1" t="s">
        <v>12127</v>
      </c>
      <c r="B13572" s="2" t="str">
        <f>IFERROR(__xludf.DUMMYFUNCTION("GOOGLETRANSLATE(A13572,""en"",""hi"")"),"ब्लूज़ कलाकार मंच पर प्रदर्शन करता है।")</f>
        <v>ब्लूज़ कलाकार मंच पर प्रदर्शन करता है।</v>
      </c>
    </row>
    <row r="13573">
      <c r="A13573" s="1" t="s">
        <v>13223</v>
      </c>
      <c r="B13573" s="2" t="str">
        <f>IFERROR(__xludf.DUMMYFUNCTION("GOOGLETRANSLATE(A13573,""en"",""hi"")"),"एक क्रिसमस के पेड़ के साथ पैटर्न।")</f>
        <v>एक क्रिसमस के पेड़ के साथ पैटर्न।</v>
      </c>
    </row>
    <row r="13574">
      <c r="A13574" s="1" t="s">
        <v>13224</v>
      </c>
      <c r="B13574" s="2" t="str">
        <f>IFERROR(__xludf.DUMMYFUNCTION("GOOGLETRANSLATE(A13574,""en"",""hi"")"),"घुमावदार छत के साथ एक आधुनिक अपार्टमेंट का आंतरिक")</f>
        <v>घुमावदार छत के साथ एक आधुनिक अपार्टमेंट का आंतरिक</v>
      </c>
    </row>
    <row r="13575">
      <c r="A13575" s="1" t="s">
        <v>13225</v>
      </c>
      <c r="B13575" s="2" t="str">
        <f>IFERROR(__xludf.DUMMYFUNCTION("GOOGLETRANSLATE(A13575,""en"",""hi"")"),"तटरेखा के साथ चट्टानों की खोज")</f>
        <v>तटरेखा के साथ चट्टानों की खोज</v>
      </c>
    </row>
    <row r="13576">
      <c r="A13576" s="1" t="s">
        <v>1745</v>
      </c>
      <c r="B13576" s="2" t="str">
        <f>IFERROR(__xludf.DUMMYFUNCTION("GOOGLETRANSLATE(A13576,""en"",""hi"")"),"द्वीप के बाहर कोरल रीफ")</f>
        <v>द्वीप के बाहर कोरल रीफ</v>
      </c>
    </row>
    <row r="13577">
      <c r="A13577" s="1" t="s">
        <v>13226</v>
      </c>
      <c r="B13577" s="2" t="str">
        <f>IFERROR(__xludf.DUMMYFUNCTION("GOOGLETRANSLATE(A13577,""en"",""hi"")"),"एथलीट, यहां कार्रवाई में हमेशा स्पोर्ट्स टीम ने अपने शीघ्र, भौतिक गेम से मोहक किया था।")</f>
        <v>एथलीट, यहां कार्रवाई में हमेशा स्पोर्ट्स टीम ने अपने शीघ्र, भौतिक गेम से मोहक किया था।</v>
      </c>
    </row>
    <row r="13578">
      <c r="A13578" s="1" t="s">
        <v>13227</v>
      </c>
      <c r="B13578" s="2" t="str">
        <f>IFERROR(__xludf.DUMMYFUNCTION("GOOGLETRANSLATE(A13578,""en"",""hi"")"),"एक खुले पर्स / वॉलेट में सिक्के - छोटे बदलाव")</f>
        <v>एक खुले पर्स / वॉलेट में सिक्के - छोटे बदलाव</v>
      </c>
    </row>
    <row r="13579">
      <c r="A13579" s="1" t="s">
        <v>13228</v>
      </c>
      <c r="B13579" s="2" t="str">
        <f>IFERROR(__xludf.DUMMYFUNCTION("GOOGLETRANSLATE(A13579,""en"",""hi"")"),"एक हाथी द्वारा चूमा सैन्य व्यक्ति")</f>
        <v>एक हाथी द्वारा चूमा सैन्य व्यक्ति</v>
      </c>
    </row>
    <row r="13580">
      <c r="A13580" s="1" t="s">
        <v>13229</v>
      </c>
      <c r="B13580" s="2" t="str">
        <f>IFERROR(__xludf.DUMMYFUNCTION("GOOGLETRANSLATE(A13580,""en"",""hi"")"),"विमान को प्रसिद्ध स्वयंसेवकों द्वारा उड़ाया गया था")</f>
        <v>विमान को प्रसिद्ध स्वयंसेवकों द्वारा उड़ाया गया था</v>
      </c>
    </row>
    <row r="13581">
      <c r="A13581" s="1" t="s">
        <v>13230</v>
      </c>
      <c r="B13581" s="2" t="str">
        <f>IFERROR(__xludf.DUMMYFUNCTION("GOOGLETRANSLATE(A13581,""en"",""hi"")"),"संगठन क्षेत्र - मुझे शब्दों और चित्रों के माध्यम से दुनिया को कैप्चर करना बहुत पसंद है।")</f>
        <v>संगठन क्षेत्र - मुझे शब्दों और चित्रों के माध्यम से दुनिया को कैप्चर करना बहुत पसंद है।</v>
      </c>
    </row>
    <row r="13582">
      <c r="A13582" s="1" t="s">
        <v>13231</v>
      </c>
      <c r="B13582" s="2" t="str">
        <f>IFERROR(__xludf.DUMMYFUNCTION("GOOGLETRANSLATE(A13582,""en"",""hi"")"),"सेलिब्रिटी क्राउन के सीजन के विश्व प्रीमियर में भाग लेता है")</f>
        <v>सेलिब्रिटी क्राउन के सीजन के विश्व प्रीमियर में भाग लेता है</v>
      </c>
    </row>
    <row r="13583">
      <c r="A13583" s="1" t="s">
        <v>13232</v>
      </c>
      <c r="B13583" s="2" t="str">
        <f>IFERROR(__xludf.DUMMYFUNCTION("GOOGLETRANSLATE(A13583,""en"",""hi"")"),"महिलाओं के हैंडबैग एक सफेद पृष्ठभूमि पर अलग")</f>
        <v>महिलाओं के हैंडबैग एक सफेद पृष्ठभूमि पर अलग</v>
      </c>
    </row>
    <row r="13584">
      <c r="A13584" s="1" t="s">
        <v>1731</v>
      </c>
      <c r="B13584" s="2" t="str">
        <f>IFERROR(__xludf.DUMMYFUNCTION("GOOGLETRANSLATE(A13584,""en"",""hi"")"),"डिजिटल कला # के लिए चुनी गई है")</f>
        <v>डिजिटल कला # के लिए चुनी गई है</v>
      </c>
    </row>
    <row r="13585">
      <c r="A13585" s="1" t="s">
        <v>13233</v>
      </c>
      <c r="B13585" s="2" t="str">
        <f>IFERROR(__xludf.DUMMYFUNCTION("GOOGLETRANSLATE(A13585,""en"",""hi"")"),"एक सफेद पृष्ठभूमि पर घंटी का रंगीन कार्टून चित्रण।")</f>
        <v>एक सफेद पृष्ठभूमि पर घंटी का रंगीन कार्टून चित्रण।</v>
      </c>
    </row>
    <row r="13586">
      <c r="A13586" s="1" t="s">
        <v>13234</v>
      </c>
      <c r="B13586" s="2" t="str">
        <f>IFERROR(__xludf.DUMMYFUNCTION("GOOGLETRANSLATE(A13586,""en"",""hi"")"),"फुटबॉल खिलाड़ी मैच के दौरान एक शहर के लिए एक लक्ष्य स्कोर करता है।")</f>
        <v>फुटबॉल खिलाड़ी मैच के दौरान एक शहर के लिए एक लक्ष्य स्कोर करता है।</v>
      </c>
    </row>
    <row r="13587">
      <c r="A13587" s="1" t="s">
        <v>13235</v>
      </c>
      <c r="B13587" s="2" t="str">
        <f>IFERROR(__xludf.DUMMYFUNCTION("GOOGLETRANSLATE(A13587,""en"",""hi"")"),"Ensuite बाथरूम में खिड़की पेड़ों में देखती है।")</f>
        <v>Ensuite बाथरूम में खिड़की पेड़ों में देखती है।</v>
      </c>
    </row>
    <row r="13588">
      <c r="A13588" s="1" t="s">
        <v>13236</v>
      </c>
      <c r="B13588" s="2" t="str">
        <f>IFERROR(__xludf.DUMMYFUNCTION("GOOGLETRANSLATE(A13588,""en"",""hi"")"),"एक काले रंग की पृष्ठभूमि पर आग की लपटें")</f>
        <v>एक काले रंग की पृष्ठभूमि पर आग की लपटें</v>
      </c>
    </row>
    <row r="13589">
      <c r="A13589" s="1" t="s">
        <v>13237</v>
      </c>
      <c r="B13589" s="2" t="str">
        <f>IFERROR(__xludf.DUMMYFUNCTION("GOOGLETRANSLATE(A13589,""en"",""hi"")"),"बाजार में कुछ ताजा गाजर का विवरण।")</f>
        <v>बाजार में कुछ ताजा गाजर का विवरण।</v>
      </c>
    </row>
    <row r="13590">
      <c r="A13590" s="1" t="s">
        <v>13238</v>
      </c>
      <c r="B13590" s="2" t="str">
        <f>IFERROR(__xludf.DUMMYFUNCTION("GOOGLETRANSLATE(A13590,""en"",""hi"")"),"एक टोपी पहने हुए लंबे सफेद दाढ़ी के साथ कोकेशियान बूढ़े आदमी का पृथक पोर्ट्रेट")</f>
        <v>एक टोपी पहने हुए लंबे सफेद दाढ़ी के साथ कोकेशियान बूढ़े आदमी का पृथक पोर्ट्रेट</v>
      </c>
    </row>
    <row r="13591">
      <c r="A13591" s="1" t="s">
        <v>13239</v>
      </c>
      <c r="B13591" s="2" t="str">
        <f>IFERROR(__xludf.DUMMYFUNCTION("GOOGLETRANSLATE(A13591,""en"",""hi"")"),"श्रमिक सैन्य कमांडर की मूर्ति को कम करने के लिए तैयार करते हैं, जो पैरों को लंबा खड़ा करता है")</f>
        <v>श्रमिक सैन्य कमांडर की मूर्ति को कम करने के लिए तैयार करते हैं, जो पैरों को लंबा खड़ा करता है</v>
      </c>
    </row>
    <row r="13592">
      <c r="A13592" s="1" t="s">
        <v>3025</v>
      </c>
      <c r="B13592" s="2" t="str">
        <f>IFERROR(__xludf.DUMMYFUNCTION("GOOGLETRANSLATE(A13592,""en"",""hi"")"),"जाम्बेज़ी देश संपत्ति बिक्री के लिए संपत्ति।")</f>
        <v>जाम्बेज़ी देश संपत्ति बिक्री के लिए संपत्ति।</v>
      </c>
    </row>
    <row r="13593">
      <c r="A13593" s="1" t="s">
        <v>13240</v>
      </c>
      <c r="B13593" s="2" t="str">
        <f>IFERROR(__xludf.DUMMYFUNCTION("GOOGLETRANSLATE(A13593,""en"",""hi"")"),"खाद्य पदार्थों पर एक कॉलर ड्रेस में भोजन हर बिट को देखा।")</f>
        <v>खाद्य पदार्थों पर एक कॉलर ड्रेस में भोजन हर बिट को देखा।</v>
      </c>
    </row>
    <row r="13594">
      <c r="A13594" s="1" t="s">
        <v>13241</v>
      </c>
      <c r="B13594" s="2" t="str">
        <f>IFERROR(__xludf.DUMMYFUNCTION("GOOGLETRANSLATE(A13594,""en"",""hi"")"),"पृष्ठभूमि पर ग्रह और स्टार आकाश के बादल।")</f>
        <v>पृष्ठभूमि पर ग्रह और स्टार आकाश के बादल।</v>
      </c>
    </row>
    <row r="13595">
      <c r="A13595" s="1" t="s">
        <v>13242</v>
      </c>
      <c r="B13595" s="2" t="str">
        <f>IFERROR(__xludf.DUMMYFUNCTION("GOOGLETRANSLATE(A13595,""en"",""hi"")"),"जेट हवाई जहाज शो में रनवे पर उतार रहा है")</f>
        <v>जेट हवाई जहाज शो में रनवे पर उतार रहा है</v>
      </c>
    </row>
    <row r="13596">
      <c r="A13596" s="1" t="s">
        <v>13243</v>
      </c>
      <c r="B13596" s="2" t="str">
        <f>IFERROR(__xludf.DUMMYFUNCTION("GOOGLETRANSLATE(A13596,""en"",""hi"")"),"व्यक्ति - एक झील द्वारा युवक")</f>
        <v>व्यक्ति - एक झील द्वारा युवक</v>
      </c>
    </row>
    <row r="13597">
      <c r="A13597" s="1" t="s">
        <v>13244</v>
      </c>
      <c r="B13597" s="2" t="str">
        <f>IFERROR(__xludf.DUMMYFUNCTION("GOOGLETRANSLATE(A13597,""en"",""hi"")"),"एक टेप उपाय के साथ उसकी कमर को मापने के लिए फिट और स्वस्थ युवा महिला।")</f>
        <v>एक टेप उपाय के साथ उसकी कमर को मापने के लिए फिट और स्वस्थ युवा महिला।</v>
      </c>
    </row>
    <row r="13598">
      <c r="A13598" s="1" t="s">
        <v>13245</v>
      </c>
      <c r="B13598" s="2" t="str">
        <f>IFERROR(__xludf.DUMMYFUNCTION("GOOGLETRANSLATE(A13598,""en"",""hi"")"),"तेजी से ऑनलाइन वितरण सेवा के लिए अवधारणा।")</f>
        <v>तेजी से ऑनलाइन वितरण सेवा के लिए अवधारणा।</v>
      </c>
    </row>
    <row r="13599">
      <c r="A13599" s="1" t="s">
        <v>13246</v>
      </c>
      <c r="B13599" s="2" t="str">
        <f>IFERROR(__xludf.DUMMYFUNCTION("GOOGLETRANSLATE(A13599,""en"",""hi"")"),"स्टेशन पर पानी पार करना")</f>
        <v>स्टेशन पर पानी पार करना</v>
      </c>
    </row>
    <row r="13600">
      <c r="A13600" s="1" t="s">
        <v>13247</v>
      </c>
      <c r="B13600" s="2" t="str">
        <f>IFERROR(__xludf.DUMMYFUNCTION("GOOGLETRANSLATE(A13600,""en"",""hi"")"),"एक सम्मेलन कक्ष में अपने सहयोगी के साथ युवा व्यापारिक महिला का पोर्ट्रेट")</f>
        <v>एक सम्मेलन कक्ष में अपने सहयोगी के साथ युवा व्यापारिक महिला का पोर्ट्रेट</v>
      </c>
    </row>
    <row r="13601">
      <c r="A13601" s="1" t="s">
        <v>13248</v>
      </c>
      <c r="B13601" s="2" t="str">
        <f>IFERROR(__xludf.DUMMYFUNCTION("GOOGLETRANSLATE(A13601,""en"",""hi"")"),"आधिकारिक तौर पर खोला जाने से पहले सार्वजनिक चलने के सदस्य।")</f>
        <v>आधिकारिक तौर पर खोला जाने से पहले सार्वजनिक चलने के सदस्य।</v>
      </c>
    </row>
    <row r="13602">
      <c r="A13602" s="1" t="s">
        <v>13249</v>
      </c>
      <c r="B13602" s="2" t="str">
        <f>IFERROR(__xludf.DUMMYFUNCTION("GOOGLETRANSLATE(A13602,""en"",""hi"")"),"आग ट्रक पर दुल्हन")</f>
        <v>आग ट्रक पर दुल्हन</v>
      </c>
    </row>
    <row r="13603">
      <c r="A13603" s="1" t="s">
        <v>13250</v>
      </c>
      <c r="B13603" s="2" t="str">
        <f>IFERROR(__xludf.DUMMYFUNCTION("GOOGLETRANSLATE(A13603,""en"",""hi"")"),"सफेद पृष्ठभूमि पर अलग किए गए फलों के साथ एप्रन के साथ एक लड़का")</f>
        <v>सफेद पृष्ठभूमि पर अलग किए गए फलों के साथ एप्रन के साथ एक लड़का</v>
      </c>
    </row>
    <row r="13604">
      <c r="A13604" s="1" t="s">
        <v>13251</v>
      </c>
      <c r="B13604" s="2" t="str">
        <f>IFERROR(__xludf.DUMMYFUNCTION("GOOGLETRANSLATE(A13604,""en"",""hi"")"),"चित्र फ्रेम और निलंबित के साथ एक ठोस दीवार के सामने लकड़ी की मंजिल पर सफेद कुर्सियों के साथ सुंदर डाइनिंग टेबल")</f>
        <v>चित्र फ्रेम और निलंबित के साथ एक ठोस दीवार के सामने लकड़ी की मंजिल पर सफेद कुर्सियों के साथ सुंदर डाइनिंग टेबल</v>
      </c>
    </row>
    <row r="13605">
      <c r="A13605" s="1" t="s">
        <v>13252</v>
      </c>
      <c r="B13605" s="2" t="str">
        <f>IFERROR(__xludf.DUMMYFUNCTION("GOOGLETRANSLATE(A13605,""en"",""hi"")"),"सॉकर प्लेयर फुटबॉलर के साथ अपने पक्ष के खेल का पहला लक्ष्य स्कोर करता है")</f>
        <v>सॉकर प्लेयर फुटबॉलर के साथ अपने पक्ष के खेल का पहला लक्ष्य स्कोर करता है</v>
      </c>
    </row>
    <row r="13606">
      <c r="A13606" s="1" t="s">
        <v>13253</v>
      </c>
      <c r="B13606" s="2" t="str">
        <f>IFERROR(__xludf.DUMMYFUNCTION("GOOGLETRANSLATE(A13606,""en"",""hi"")"),"संगीत को सुनने और कार्यालय में लय में आगे बढ़ने वाले सफेद हेडफ़ोन में सुंदर युवा महिला को बंद करें।")</f>
        <v>संगीत को सुनने और कार्यालय में लय में आगे बढ़ने वाले सफेद हेडफ़ोन में सुंदर युवा महिला को बंद करें।</v>
      </c>
    </row>
    <row r="13607">
      <c r="A13607" s="1" t="s">
        <v>13254</v>
      </c>
      <c r="B13607" s="2" t="str">
        <f>IFERROR(__xludf.DUMMYFUNCTION("GOOGLETRANSLATE(A13607,""en"",""hi"")"),"स्विंग कलाकार से संबंधित ईमानदार पियानो")</f>
        <v>स्विंग कलाकार से संबंधित ईमानदार पियानो</v>
      </c>
    </row>
    <row r="13608">
      <c r="A13608" s="1" t="s">
        <v>13255</v>
      </c>
      <c r="B13608" s="2" t="str">
        <f>IFERROR(__xludf.DUMMYFUNCTION("GOOGLETRANSLATE(A13608,""en"",""hi"")"),"बिल्डर मोबाइल फोन पर बात कर रहा है और अपनी उंगली के साथ अपने होंठों के साथ खड़ा है।")</f>
        <v>बिल्डर मोबाइल फोन पर बात कर रहा है और अपनी उंगली के साथ अपने होंठों के साथ खड़ा है।</v>
      </c>
    </row>
    <row r="13609">
      <c r="A13609" s="1" t="s">
        <v>13256</v>
      </c>
      <c r="B13609" s="2" t="str">
        <f>IFERROR(__xludf.DUMMYFUNCTION("GOOGLETRANSLATE(A13609,""en"",""hi"")"),"बेडरूम के लिए भोजन क्षेत्र और हॉल तरीके के साथ रहने का कमरा")</f>
        <v>बेडरूम के लिए भोजन क्षेत्र और हॉल तरीके के साथ रहने का कमरा</v>
      </c>
    </row>
    <row r="13610">
      <c r="A13610" s="1" t="s">
        <v>13257</v>
      </c>
      <c r="B13610" s="2" t="str">
        <f>IFERROR(__xludf.DUMMYFUNCTION("GOOGLETRANSLATE(A13610,""en"",""hi"")"),"एक दुल्हन के जूते और पर्स बिस्तर पर आराम करते हैं")</f>
        <v>एक दुल्हन के जूते और पर्स बिस्तर पर आराम करते हैं</v>
      </c>
    </row>
    <row r="13611">
      <c r="A13611" s="1" t="s">
        <v>13258</v>
      </c>
      <c r="B13611" s="2" t="str">
        <f>IFERROR(__xludf.DUMMYFUNCTION("GOOGLETRANSLATE(A13611,""en"",""hi"")"),"एक काले ब्लाउज और सफेद स्कर्ट में गोरा लड़की कमरे छोड़ती है")</f>
        <v>एक काले ब्लाउज और सफेद स्कर्ट में गोरा लड़की कमरे छोड़ती है</v>
      </c>
    </row>
    <row r="13612">
      <c r="A13612" s="1" t="s">
        <v>13259</v>
      </c>
      <c r="B13612" s="2" t="str">
        <f>IFERROR(__xludf.DUMMYFUNCTION("GOOGLETRANSLATE(A13612,""en"",""hi"")"),"अभिनेता त्यौहार के दौरान स्क्रीनिंग में भाग लेता है।")</f>
        <v>अभिनेता त्यौहार के दौरान स्क्रीनिंग में भाग लेता है।</v>
      </c>
    </row>
    <row r="13613">
      <c r="A13613" s="1" t="s">
        <v>13260</v>
      </c>
      <c r="B13613" s="2" t="str">
        <f>IFERROR(__xludf.DUMMYFUNCTION("GOOGLETRANSLATE(A13613,""en"",""hi"")"),"एक दुल्हन अपने शादी के दिन एक फोटोग्राफी के लिए poses")</f>
        <v>एक दुल्हन अपने शादी के दिन एक फोटोग्राफी के लिए poses</v>
      </c>
    </row>
    <row r="13614">
      <c r="A13614" s="1" t="s">
        <v>13261</v>
      </c>
      <c r="B13614" s="2" t="str">
        <f>IFERROR(__xludf.DUMMYFUNCTION("GOOGLETRANSLATE(A13614,""en"",""hi"")"),"क्रोम के साथ एक वाहन का विवरण")</f>
        <v>क्रोम के साथ एक वाहन का विवरण</v>
      </c>
    </row>
    <row r="13615">
      <c r="A13615" s="1" t="s">
        <v>13262</v>
      </c>
      <c r="B13615" s="2" t="str">
        <f>IFERROR(__xludf.DUMMYFUNCTION("GOOGLETRANSLATE(A13615,""en"",""hi"")"),"एक त्यौहार पैटर्न के साथ चमकदार लाल अक्षर एम और एक सफेद पृष्ठभूमि पर अलग")</f>
        <v>एक त्यौहार पैटर्न के साथ चमकदार लाल अक्षर एम और एक सफेद पृष्ठभूमि पर अलग</v>
      </c>
    </row>
    <row r="13616">
      <c r="A13616" s="1" t="s">
        <v>13263</v>
      </c>
      <c r="B13616" s="2" t="str">
        <f>IFERROR(__xludf.DUMMYFUNCTION("GOOGLETRANSLATE(A13616,""en"",""hi"")"),"राजनेता भाषण की अपनी छठी स्थिति प्रदान करता है")</f>
        <v>राजनेता भाषण की अपनी छठी स्थिति प्रदान करता है</v>
      </c>
    </row>
    <row r="13617">
      <c r="A13617" s="1" t="s">
        <v>13264</v>
      </c>
      <c r="B13617" s="2" t="str">
        <f>IFERROR(__xludf.DUMMYFUNCTION("GOOGLETRANSLATE(A13617,""en"",""hi"")"),"समारोह पानी के निकायों को देखता है।")</f>
        <v>समारोह पानी के निकायों को देखता है।</v>
      </c>
    </row>
    <row r="13618">
      <c r="A13618" s="1" t="s">
        <v>13265</v>
      </c>
      <c r="B13618" s="2" t="str">
        <f>IFERROR(__xludf.DUMMYFUNCTION("GOOGLETRANSLATE(A13618,""en"",""hi"")"),"कप जर्मन शहर के दौरान चित्रित किया गया है")</f>
        <v>कप जर्मन शहर के दौरान चित्रित किया गया है</v>
      </c>
    </row>
    <row r="13619">
      <c r="A13619" s="1" t="s">
        <v>13266</v>
      </c>
      <c r="B13619" s="2" t="str">
        <f>IFERROR(__xludf.DUMMYFUNCTION("GOOGLETRANSLATE(A13619,""en"",""hi"")"),"गेराज रॉक कलाकार के साथ बैंड फेस्टिवल में मंच पर लाइव प्रदर्शन करता है")</f>
        <v>गेराज रॉक कलाकार के साथ बैंड फेस्टिवल में मंच पर लाइव प्रदर्शन करता है</v>
      </c>
    </row>
    <row r="13620">
      <c r="A13620" s="1" t="s">
        <v>13267</v>
      </c>
      <c r="B13620" s="2" t="str">
        <f>IFERROR(__xludf.DUMMYFUNCTION("GOOGLETRANSLATE(A13620,""en"",""hi"")"),"भोजन खाने के लिए दस्त के साथ एक बच्चे को कैसे प्राप्त करें")</f>
        <v>भोजन खाने के लिए दस्त के साथ एक बच्चे को कैसे प्राप्त करें</v>
      </c>
    </row>
    <row r="13621">
      <c r="A13621" s="1" t="s">
        <v>13268</v>
      </c>
      <c r="B13621" s="2" t="str">
        <f>IFERROR(__xludf.DUMMYFUNCTION("GOOGLETRANSLATE(A13621,""en"",""hi"")"),"एक काला रात आकाश, वेक्टर पर सितारों के दिल और शब्द प्यार")</f>
        <v>एक काला रात आकाश, वेक्टर पर सितारों के दिल और शब्द प्यार</v>
      </c>
    </row>
    <row r="13622">
      <c r="A13622" s="1" t="s">
        <v>13269</v>
      </c>
      <c r="B13622" s="2" t="str">
        <f>IFERROR(__xludf.DUMMYFUNCTION("GOOGLETRANSLATE(A13622,""en"",""hi"")"),"मिट्टी में आराम करने वाले एक पतली कीड़े को बंद करना")</f>
        <v>मिट्टी में आराम करने वाले एक पतली कीड़े को बंद करना</v>
      </c>
    </row>
    <row r="13623">
      <c r="A13623" s="1" t="s">
        <v>1242</v>
      </c>
      <c r="B13623" s="2" t="str">
        <f>IFERROR(__xludf.DUMMYFUNCTION("GOOGLETRANSLATE(A13623,""en"",""hi"")"),"छवि में हो सकता है: व्यक्ति, मंच पर, एक संगीत वाद्ययंत्र और रात खेल रहा है")</f>
        <v>छवि में हो सकता है: व्यक्ति, मंच पर, एक संगीत वाद्ययंत्र और रात खेल रहा है</v>
      </c>
    </row>
    <row r="13624">
      <c r="A13624" s="1" t="s">
        <v>13270</v>
      </c>
      <c r="B13624" s="2" t="str">
        <f>IFERROR(__xludf.DUMMYFUNCTION("GOOGLETRANSLATE(A13624,""en"",""hi"")"),"एक स्टेप में एक घोड़े के साथ आदमी")</f>
        <v>एक स्टेप में एक घोड़े के साथ आदमी</v>
      </c>
    </row>
    <row r="13625">
      <c r="A13625" s="1" t="s">
        <v>13271</v>
      </c>
      <c r="B13625" s="2" t="str">
        <f>IFERROR(__xludf.DUMMYFUNCTION("GOOGLETRANSLATE(A13625,""en"",""hi"")"),"एक सूर्यास्त में देखा गया नदी")</f>
        <v>एक सूर्यास्त में देखा गया नदी</v>
      </c>
    </row>
    <row r="13626">
      <c r="A13626" s="1" t="s">
        <v>13272</v>
      </c>
      <c r="B13626" s="2" t="str">
        <f>IFERROR(__xludf.DUMMYFUNCTION("GOOGLETRANSLATE(A13626,""en"",""hi"")"),"गर्मियों में एक नदी के तट पर विलो पेड़ रोना।")</f>
        <v>गर्मियों में एक नदी के तट पर विलो पेड़ रोना।</v>
      </c>
    </row>
    <row r="13627">
      <c r="A13627" s="1" t="s">
        <v>13273</v>
      </c>
      <c r="B13627" s="2" t="str">
        <f>IFERROR(__xludf.DUMMYFUNCTION("GOOGLETRANSLATE(A13627,""en"",""hi"")"),"भारी बर्फ के बाद द्वीप पर शिविर में एक लड़की एक स्नोमैन रखती है।")</f>
        <v>भारी बर्फ के बाद द्वीप पर शिविर में एक लड़की एक स्नोमैन रखती है।</v>
      </c>
    </row>
    <row r="13628">
      <c r="A13628" s="1" t="s">
        <v>13274</v>
      </c>
      <c r="B13628" s="2" t="str">
        <f>IFERROR(__xludf.DUMMYFUNCTION("GOOGLETRANSLATE(A13628,""en"",""hi"")"),"क्रिकेट प्लेयर ने पुरस्कार श्रेणी स्थगित कर दी")</f>
        <v>क्रिकेट प्लेयर ने पुरस्कार श्रेणी स्थगित कर दी</v>
      </c>
    </row>
    <row r="13629">
      <c r="A13629" s="1" t="s">
        <v>13275</v>
      </c>
      <c r="B13629" s="2" t="str">
        <f>IFERROR(__xludf.DUMMYFUNCTION("GOOGLETRANSLATE(A13629,""en"",""hi"")"),"शहर में आर्क ब्रिज के तहत आवासीय भवन")</f>
        <v>शहर में आर्क ब्रिज के तहत आवासीय भवन</v>
      </c>
    </row>
    <row r="13630">
      <c r="A13630" s="1" t="s">
        <v>13276</v>
      </c>
      <c r="B13630" s="2" t="str">
        <f>IFERROR(__xludf.DUMMYFUNCTION("GOOGLETRANSLATE(A13630,""en"",""hi"")"),"एक सफेद पृष्ठभूमि पर ओरिएंटल शैली में सार पुष्प आभूषण")</f>
        <v>एक सफेद पृष्ठभूमि पर ओरिएंटल शैली में सार पुष्प आभूषण</v>
      </c>
    </row>
    <row r="13631">
      <c r="A13631" s="1" t="s">
        <v>13277</v>
      </c>
      <c r="B13631" s="2" t="str">
        <f>IFERROR(__xludf.DUMMYFUNCTION("GOOGLETRANSLATE(A13631,""en"",""hi"")"),"एक सॉकर बॉल का काला और सफेद स्केच, एक हरे रंग की पृष्ठभूमि पर हाथ से खींचा जाता है।")</f>
        <v>एक सॉकर बॉल का काला और सफेद स्केच, एक हरे रंग की पृष्ठभूमि पर हाथ से खींचा जाता है।</v>
      </c>
    </row>
    <row r="13632">
      <c r="A13632" s="1" t="s">
        <v>13278</v>
      </c>
      <c r="B13632" s="2" t="str">
        <f>IFERROR(__xludf.DUMMYFUNCTION("GOOGLETRANSLATE(A13632,""en"",""hi"")"),"मूर्तिकला पत्रिका के लिए एक चित्रण पर आधारित है।")</f>
        <v>मूर्तिकला पत्रिका के लिए एक चित्रण पर आधारित है।</v>
      </c>
    </row>
    <row r="13633">
      <c r="A13633" s="1" t="s">
        <v>13279</v>
      </c>
      <c r="B13633" s="2" t="str">
        <f>IFERROR(__xludf.DUMMYFUNCTION("GOOGLETRANSLATE(A13633,""en"",""hi"")"),"बाहर फूल बिस्तर में जैविक प्रजाति।")</f>
        <v>बाहर फूल बिस्तर में जैविक प्रजाति।</v>
      </c>
    </row>
    <row r="13634">
      <c r="A13634" s="1" t="s">
        <v>13280</v>
      </c>
      <c r="B13634" s="2" t="str">
        <f>IFERROR(__xludf.DUMMYFUNCTION("GOOGLETRANSLATE(A13634,""en"",""hi"")"),"मैं इसे एक बहाल देखना पसंद करूंगा, यह भी है।")</f>
        <v>मैं इसे एक बहाल देखना पसंद करूंगा, यह भी है।</v>
      </c>
    </row>
    <row r="13635">
      <c r="A13635" s="1" t="s">
        <v>13281</v>
      </c>
      <c r="B13635" s="2" t="str">
        <f>IFERROR(__xludf.DUMMYFUNCTION("GOOGLETRANSLATE(A13635,""en"",""hi"")"),"ऐप्पल, नाशपाती, बेर और चेरी पेड़ संपत्ति के दीवार वाले बगीचे के भीतर बढ़ते हैं")</f>
        <v>ऐप्पल, नाशपाती, बेर और चेरी पेड़ संपत्ति के दीवार वाले बगीचे के भीतर बढ़ते हैं</v>
      </c>
    </row>
    <row r="13636">
      <c r="A13636" s="1" t="s">
        <v>13282</v>
      </c>
      <c r="B13636" s="2" t="str">
        <f>IFERROR(__xludf.DUMMYFUNCTION("GOOGLETRANSLATE(A13636,""en"",""hi"")"),"यह तस्वीर एक बाड़ पर बैठे बंदर को दिखाती है।")</f>
        <v>यह तस्वीर एक बाड़ पर बैठे बंदर को दिखाती है।</v>
      </c>
    </row>
    <row r="13637">
      <c r="A13637" s="1" t="s">
        <v>13283</v>
      </c>
      <c r="B13637" s="2" t="str">
        <f>IFERROR(__xludf.DUMMYFUNCTION("GOOGLETRANSLATE(A13637,""en"",""hi"")"),"एक फ्लैट शैली में उष्णकटिबंधीय फल के साथ वेक्टर निर्बाध पैटर्न।")</f>
        <v>एक फ्लैट शैली में उष्णकटिबंधीय फल के साथ वेक्टर निर्बाध पैटर्न।</v>
      </c>
    </row>
    <row r="13638">
      <c r="A13638" s="1" t="s">
        <v>1054</v>
      </c>
      <c r="B13638" s="2" t="str">
        <f>IFERROR(__xludf.DUMMYFUNCTION("GOOGLETRANSLATE(A13638,""en"",""hi"")"),"अभिनेता प्रीमियर पर पहुंचते हैं।")</f>
        <v>अभिनेता प्रीमियर पर पहुंचते हैं।</v>
      </c>
    </row>
    <row r="13639">
      <c r="A13639" s="1" t="s">
        <v>13284</v>
      </c>
      <c r="B13639" s="2" t="str">
        <f>IFERROR(__xludf.DUMMYFUNCTION("GOOGLETRANSLATE(A13639,""en"",""hi"")"),"पानी और कंप्यूटर हार्डवेयर व्यापार।")</f>
        <v>पानी और कंप्यूटर हार्डवेयर व्यापार।</v>
      </c>
    </row>
    <row r="13640">
      <c r="A13640" s="1" t="s">
        <v>13285</v>
      </c>
      <c r="B13640" s="2" t="str">
        <f>IFERROR(__xludf.DUMMYFUNCTION("GOOGLETRANSLATE(A13640,""en"",""hi"")"),"एक कार्टून लड़का ईस्टर अंडे के साथ एक लकड़ी की गाड़ी धक्का")</f>
        <v>एक कार्टून लड़का ईस्टर अंडे के साथ एक लकड़ी की गाड़ी धक्का</v>
      </c>
    </row>
    <row r="13641">
      <c r="A13641" s="1" t="s">
        <v>13286</v>
      </c>
      <c r="B13641" s="2" t="str">
        <f>IFERROR(__xludf.DUMMYFUNCTION("GOOGLETRANSLATE(A13641,""en"",""hi"")"),"मुखौटा में चल रहे निर्माण कार्य का प्रतिबिंब")</f>
        <v>मुखौटा में चल रहे निर्माण कार्य का प्रतिबिंब</v>
      </c>
    </row>
    <row r="13642">
      <c r="A13642" s="1" t="s">
        <v>13287</v>
      </c>
      <c r="B13642" s="2" t="str">
        <f>IFERROR(__xludf.DUMMYFUNCTION("GOOGLETRANSLATE(A13642,""en"",""hi"")"),"एक सुपरमार्केट में शेल्फ पर मिश्रित कटे ताजे फल के प्लास्टिक के कंटेनर साफ़ करें")</f>
        <v>एक सुपरमार्केट में शेल्फ पर मिश्रित कटे ताजे फल के प्लास्टिक के कंटेनर साफ़ करें</v>
      </c>
    </row>
    <row r="13643">
      <c r="A13643" s="1" t="s">
        <v>13288</v>
      </c>
      <c r="B13643" s="2" t="str">
        <f>IFERROR(__xludf.DUMMYFUNCTION("GOOGLETRANSLATE(A13643,""en"",""hi"")"),"पोशाक को कवर करें, आकार छवि लिंक पर महान उत्पाद के बारे में अधिक जानकारी प्राप्त करें।")</f>
        <v>पोशाक को कवर करें, आकार छवि लिंक पर महान उत्पाद के बारे में अधिक जानकारी प्राप्त करें।</v>
      </c>
    </row>
    <row r="13644">
      <c r="A13644" s="1" t="s">
        <v>13289</v>
      </c>
      <c r="B13644" s="2" t="str">
        <f>IFERROR(__xludf.DUMMYFUNCTION("GOOGLETRANSLATE(A13644,""en"",""hi"")"),"आप हमारे बीच हर मील के लायक हैं।")</f>
        <v>आप हमारे बीच हर मील के लायक हैं।</v>
      </c>
    </row>
    <row r="13645">
      <c r="A13645" s="1" t="s">
        <v>13290</v>
      </c>
      <c r="B13645" s="2" t="str">
        <f>IFERROR(__xludf.DUMMYFUNCTION("GOOGLETRANSLATE(A13645,""en"",""hi"")"),"ध्वज की एक बंद छवि")</f>
        <v>ध्वज की एक बंद छवि</v>
      </c>
    </row>
    <row r="13646">
      <c r="A13646" s="1" t="s">
        <v>13291</v>
      </c>
      <c r="B13646" s="2" t="str">
        <f>IFERROR(__xludf.DUMMYFUNCTION("GOOGLETRANSLATE(A13646,""en"",""hi"")"),"खिड़कियों से आंगन का अच्छा दृश्य देखा जा सकता है।")</f>
        <v>खिड़कियों से आंगन का अच्छा दृश्य देखा जा सकता है।</v>
      </c>
    </row>
    <row r="13647">
      <c r="A13647" s="1" t="s">
        <v>13292</v>
      </c>
      <c r="B13647" s="2" t="str">
        <f>IFERROR(__xludf.DUMMYFUNCTION("GOOGLETRANSLATE(A13647,""en"",""hi"")"),"फिल्म हमें पहाड़ों पर यात्रा करने वाले दोस्तों को पेश करती है।")</f>
        <v>फिल्म हमें पहाड़ों पर यात्रा करने वाले दोस्तों को पेश करती है।</v>
      </c>
    </row>
    <row r="13648">
      <c r="A13648" s="1" t="s">
        <v>13293</v>
      </c>
      <c r="B13648" s="2" t="str">
        <f>IFERROR(__xludf.DUMMYFUNCTION("GOOGLETRANSLATE(A13648,""en"",""hi"")"),"शार्क के बारे में सबसे अद्भुत तथ्य")</f>
        <v>शार्क के बारे में सबसे अद्भुत तथ्य</v>
      </c>
    </row>
    <row r="13649">
      <c r="A13649" s="1" t="s">
        <v>13294</v>
      </c>
      <c r="B13649" s="2" t="str">
        <f>IFERROR(__xludf.DUMMYFUNCTION("GOOGLETRANSLATE(A13649,""en"",""hi"")"),"व्यक्ति 200 में एक जीत मनाता है।")</f>
        <v>व्यक्ति 200 में एक जीत मनाता है।</v>
      </c>
    </row>
    <row r="13650">
      <c r="A13650" s="1" t="s">
        <v>13295</v>
      </c>
      <c r="B13650" s="2" t="str">
        <f>IFERROR(__xludf.DUMMYFUNCTION("GOOGLETRANSLATE(A13650,""en"",""hi"")"),"पानी के एक व्यापक क्षेत्र में द्वीपों की एक श्रृंखला")</f>
        <v>पानी के एक व्यापक क्षेत्र में द्वीपों की एक श्रृंखला</v>
      </c>
    </row>
    <row r="13651">
      <c r="A13651" s="1" t="s">
        <v>13296</v>
      </c>
      <c r="B13651" s="2" t="str">
        <f>IFERROR(__xludf.DUMMYFUNCTION("GOOGLETRANSLATE(A13651,""en"",""hi"")"),"मुझे लगता है कि इस महिला को इस अवधि से कपड़े पहने हुए हैं।")</f>
        <v>मुझे लगता है कि इस महिला को इस अवधि से कपड़े पहने हुए हैं।</v>
      </c>
    </row>
    <row r="13652">
      <c r="A13652" s="1" t="s">
        <v>13297</v>
      </c>
      <c r="B13652" s="2" t="str">
        <f>IFERROR(__xludf.DUMMYFUNCTION("GOOGLETRANSLATE(A13652,""en"",""hi"")"),"सिनेमैटोग्राफर के निदेशक अपराध फिक्शन फिल्म के सेट पर शॉट पाते हैं")</f>
        <v>सिनेमैटोग्राफर के निदेशक अपराध फिक्शन फिल्म के सेट पर शॉट पाते हैं</v>
      </c>
    </row>
    <row r="13653">
      <c r="A13653" s="1" t="s">
        <v>13298</v>
      </c>
      <c r="B13653" s="2" t="str">
        <f>IFERROR(__xludf.DUMMYFUNCTION("GOOGLETRANSLATE(A13653,""en"",""hi"")"),"शुतुरमुर्ग का झुंड एक साथ एक शिकारी से भागते हुए भागते हैं")</f>
        <v>शुतुरमुर्ग का झुंड एक साथ एक शिकारी से भागते हुए भागते हैं</v>
      </c>
    </row>
    <row r="13654">
      <c r="A13654" s="1" t="s">
        <v>13299</v>
      </c>
      <c r="B13654" s="2" t="str">
        <f>IFERROR(__xludf.DUMMYFUNCTION("GOOGLETRANSLATE(A13654,""en"",""hi"")"),"हमारे अपार्टमेंट की छत से देखें")</f>
        <v>हमारे अपार्टमेंट की छत से देखें</v>
      </c>
    </row>
    <row r="13655">
      <c r="A13655" s="1" t="s">
        <v>13300</v>
      </c>
      <c r="B13655" s="2" t="str">
        <f>IFERROR(__xludf.DUMMYFUNCTION("GOOGLETRANSLATE(A13655,""en"",""hi"")"),"एक नीली पृष्ठभूमि पर समुद्री रस्सी, नॉट्स और नौकाओं के साथ निर्बाध पैटर्न।")</f>
        <v>एक नीली पृष्ठभूमि पर समुद्री रस्सी, नॉट्स और नौकाओं के साथ निर्बाध पैटर्न।</v>
      </c>
    </row>
    <row r="13656">
      <c r="A13656" s="1" t="s">
        <v>13301</v>
      </c>
      <c r="B13656" s="2" t="str">
        <f>IFERROR(__xludf.DUMMYFUNCTION("GOOGLETRANSLATE(A13656,""en"",""hi"")"),"Baroque संरचना नदी और पुल के ऊपर देखा जाता है")</f>
        <v>Baroque संरचना नदी और पुल के ऊपर देखा जाता है</v>
      </c>
    </row>
    <row r="13657">
      <c r="A13657" s="1" t="s">
        <v>13302</v>
      </c>
      <c r="B13657" s="2" t="str">
        <f>IFERROR(__xludf.DUMMYFUNCTION("GOOGLETRANSLATE(A13657,""en"",""hi"")"),"एक विशाल मिठाई गम पेड़ रॉयल्टी के तहत कब्रिस्तान का मनोरम दृश्य - नि: शुल्क")</f>
        <v>एक विशाल मिठाई गम पेड़ रॉयल्टी के तहत कब्रिस्तान का मनोरम दृश्य - नि: शुल्क</v>
      </c>
    </row>
    <row r="13658">
      <c r="A13658" s="1" t="s">
        <v>13303</v>
      </c>
      <c r="B13658" s="2" t="str">
        <f>IFERROR(__xludf.DUMMYFUNCTION("GOOGLETRANSLATE(A13658,""en"",""hi"")"),"एक तटस्थ रंग में सैंडल।")</f>
        <v>एक तटस्थ रंग में सैंडल।</v>
      </c>
    </row>
    <row r="13659">
      <c r="A13659" s="1" t="s">
        <v>13304</v>
      </c>
      <c r="B13659" s="2" t="str">
        <f>IFERROR(__xludf.DUMMYFUNCTION("GOOGLETRANSLATE(A13659,""en"",""hi"")"),"इंडी रॉक कलाकार और इंडी रॉक कलाकार के व्यक्ति त्यौहार के दौरान मंच पर प्रदर्शन करते हैं")</f>
        <v>इंडी रॉक कलाकार और इंडी रॉक कलाकार के व्यक्ति त्यौहार के दौरान मंच पर प्रदर्शन करते हैं</v>
      </c>
    </row>
    <row r="13660">
      <c r="A13660" s="1" t="s">
        <v>13305</v>
      </c>
      <c r="B13660" s="2" t="str">
        <f>IFERROR(__xludf.DUMMYFUNCTION("GOOGLETRANSLATE(A13660,""en"",""hi"")"),"एक पोर्ट्रेट फिल्म चरित्र की याद ताजा करता है")</f>
        <v>एक पोर्ट्रेट फिल्म चरित्र की याद ताजा करता है</v>
      </c>
    </row>
    <row r="13661">
      <c r="A13661" s="1" t="s">
        <v>13306</v>
      </c>
      <c r="B13661" s="2" t="str">
        <f>IFERROR(__xludf.DUMMYFUNCTION("GOOGLETRANSLATE(A13661,""en"",""hi"")"),"टचडाउन? रेफरी एक नजदीक देखो के लिए चलता है।")</f>
        <v>टचडाउन? रेफरी एक नजदीक देखो के लिए चलता है।</v>
      </c>
    </row>
    <row r="13662">
      <c r="A13662" s="1" t="s">
        <v>13307</v>
      </c>
      <c r="B13662" s="2" t="str">
        <f>IFERROR(__xludf.DUMMYFUNCTION("GOOGLETRANSLATE(A13662,""en"",""hi"")"),"कार का सना हुआ गिलास।")</f>
        <v>कार का सना हुआ गिलास।</v>
      </c>
    </row>
    <row r="13663">
      <c r="A13663" s="1" t="s">
        <v>13308</v>
      </c>
      <c r="B13663" s="2" t="str">
        <f>IFERROR(__xludf.DUMMYFUNCTION("GOOGLETRANSLATE(A13663,""en"",""hi"")"),"कुछ भी उनके परेड पर बारिश नहीं कर सकता: कास्ट और चालक दल के सदस्यों को एक छतरी के नीचे बारिश से आश्रय लेने के लिए देखा गया था")</f>
        <v>कुछ भी उनके परेड पर बारिश नहीं कर सकता: कास्ट और चालक दल के सदस्यों को एक छतरी के नीचे बारिश से आश्रय लेने के लिए देखा गया था</v>
      </c>
    </row>
    <row r="13664">
      <c r="A13664" s="1" t="s">
        <v>13309</v>
      </c>
      <c r="B13664" s="2" t="str">
        <f>IFERROR(__xludf.DUMMYFUNCTION("GOOGLETRANSLATE(A13664,""en"",""hi"")"),"गर्भावस्था के शुरुआती उम्र में लड़कियों से शादी की जाती है।")</f>
        <v>गर्भावस्था के शुरुआती उम्र में लड़कियों से शादी की जाती है।</v>
      </c>
    </row>
    <row r="13665">
      <c r="A13665" s="1" t="s">
        <v>13310</v>
      </c>
      <c r="B13665" s="2" t="str">
        <f>IFERROR(__xludf.DUMMYFUNCTION("GOOGLETRANSLATE(A13665,""en"",""hi"")"),"अभिनेता उत्सव में दिन में भाग लेता है")</f>
        <v>अभिनेता उत्सव में दिन में भाग लेता है</v>
      </c>
    </row>
    <row r="13666">
      <c r="A13666" s="1" t="s">
        <v>13311</v>
      </c>
      <c r="B13666" s="2" t="str">
        <f>IFERROR(__xludf.DUMMYFUNCTION("GOOGLETRANSLATE(A13666,""en"",""hi"")"),"किशोर अपनी मृत्यु के लिए संकीर्ण रूप से बचने से बचते हैं क्योंकि वे लाइटहाउस और समुद्र तट पर ब्रेकवाटर पर दुर्घटनाग्रस्त विशाल तरंगों के साथ चिकन खेलते हैं")</f>
        <v>किशोर अपनी मृत्यु के लिए संकीर्ण रूप से बचने से बचते हैं क्योंकि वे लाइटहाउस और समुद्र तट पर ब्रेकवाटर पर दुर्घटनाग्रस्त विशाल तरंगों के साथ चिकन खेलते हैं</v>
      </c>
    </row>
    <row r="13667">
      <c r="A13667" s="1" t="s">
        <v>13312</v>
      </c>
      <c r="B13667" s="2" t="str">
        <f>IFERROR(__xludf.DUMMYFUNCTION("GOOGLETRANSLATE(A13667,""en"",""hi"")"),"अभिनेता विशेष स्क्रीनिंग पर आता है।")</f>
        <v>अभिनेता विशेष स्क्रीनिंग पर आता है।</v>
      </c>
    </row>
    <row r="13668">
      <c r="A13668" s="1" t="s">
        <v>13313</v>
      </c>
      <c r="B13668" s="2" t="str">
        <f>IFERROR(__xludf.DUMMYFUNCTION("GOOGLETRANSLATE(A13668,""en"",""hi"")"),"एक कर्मचारी एक दुकान में चलता है")</f>
        <v>एक कर्मचारी एक दुकान में चलता है</v>
      </c>
    </row>
    <row r="13669">
      <c r="A13669" s="1" t="s">
        <v>13314</v>
      </c>
      <c r="B13669" s="2" t="str">
        <f>IFERROR(__xludf.DUMMYFUNCTION("GOOGLETRANSLATE(A13669,""en"",""hi"")"),"प्रशिक्षण सत्र के दौरान रग्बी प्लेयर")</f>
        <v>प्रशिक्षण सत्र के दौरान रग्बी प्लेयर</v>
      </c>
    </row>
    <row r="13670">
      <c r="A13670" s="1" t="s">
        <v>13315</v>
      </c>
      <c r="B13670" s="2" t="str">
        <f>IFERROR(__xludf.DUMMYFUNCTION("GOOGLETRANSLATE(A13670,""en"",""hi"")"),"इसके विपरीत, सींगों में सी या आधा चंद्रमा आकार होता है और बहुत अधिक होते हैं - इंच से लेकर।")</f>
        <v>इसके विपरीत, सींगों में सी या आधा चंद्रमा आकार होता है और बहुत अधिक होते हैं - इंच से लेकर।</v>
      </c>
    </row>
    <row r="13671">
      <c r="A13671" s="1" t="s">
        <v>13316</v>
      </c>
      <c r="B13671" s="2" t="str">
        <f>IFERROR(__xludf.DUMMYFUNCTION("GOOGLETRANSLATE(A13671,""en"",""hi"")"),"धूमकेतु व्यक्ति की जरिए गुजर रहा है।")</f>
        <v>धूमकेतु व्यक्ति की जरिए गुजर रहा है।</v>
      </c>
    </row>
    <row r="13672">
      <c r="A13672" s="1" t="s">
        <v>13317</v>
      </c>
      <c r="B13672" s="2" t="str">
        <f>IFERROR(__xludf.DUMMYFUNCTION("GOOGLETRANSLATE(A13672,""en"",""hi"")"),"बास्केटबॉल टीम एक टीम फोटो के लिए मुद्रा।")</f>
        <v>बास्केटबॉल टीम एक टीम फोटो के लिए मुद्रा।</v>
      </c>
    </row>
    <row r="13673">
      <c r="A13673" s="1" t="s">
        <v>3049</v>
      </c>
      <c r="B13673" s="2" t="str">
        <f>IFERROR(__xludf.DUMMYFUNCTION("GOOGLETRANSLATE(A13673,""en"",""hi"")"),"अभिनेता उत्सव के दौरान प्रीमियर में भाग लेता है।")</f>
        <v>अभिनेता उत्सव के दौरान प्रीमियर में भाग लेता है।</v>
      </c>
    </row>
    <row r="13674">
      <c r="A13674" s="1" t="s">
        <v>13318</v>
      </c>
      <c r="B13674" s="2" t="str">
        <f>IFERROR(__xludf.DUMMYFUNCTION("GOOGLETRANSLATE(A13674,""en"",""hi"")"),"एक वाणिज्यिक भवन के प्रवेश द्वार पर स्वचालित दरवाजे")</f>
        <v>एक वाणिज्यिक भवन के प्रवेश द्वार पर स्वचालित दरवाजे</v>
      </c>
    </row>
    <row r="13675">
      <c r="A13675" s="1" t="s">
        <v>13319</v>
      </c>
      <c r="B13675" s="2" t="str">
        <f>IFERROR(__xludf.DUMMYFUNCTION("GOOGLETRANSLATE(A13675,""en"",""hi"")"),"आप अपने कुत्ते को इस समुद्र तट पर ले जा सकते हैं")</f>
        <v>आप अपने कुत्ते को इस समुद्र तट पर ले जा सकते हैं</v>
      </c>
    </row>
    <row r="13676">
      <c r="A13676" s="1" t="s">
        <v>13320</v>
      </c>
      <c r="B13676" s="2" t="str">
        <f>IFERROR(__xludf.DUMMYFUNCTION("GOOGLETRANSLATE(A13676,""en"",""hi"")"),"त्यौहार पोर्ट्रेट स्टूडियो में अभिनेता पोज़")</f>
        <v>त्यौहार पोर्ट्रेट स्टूडियो में अभिनेता पोज़</v>
      </c>
    </row>
    <row r="13677">
      <c r="A13677" s="1" t="s">
        <v>13321</v>
      </c>
      <c r="B13677" s="2" t="str">
        <f>IFERROR(__xludf.DUMMYFUNCTION("GOOGLETRANSLATE(A13677,""en"",""hi"")"),"लोग संकीर्ण गेज रेलवे पर स्टेशन पर भाप लोकोमोटिव पहुंचने वाले लोग")</f>
        <v>लोग संकीर्ण गेज रेलवे पर स्टेशन पर भाप लोकोमोटिव पहुंचने वाले लोग</v>
      </c>
    </row>
    <row r="13678">
      <c r="A13678" s="1" t="s">
        <v>13322</v>
      </c>
      <c r="B13678" s="2" t="str">
        <f>IFERROR(__xludf.DUMMYFUNCTION("GOOGLETRANSLATE(A13678,""en"",""hi"")"),"व्यक्ति, ए-क्लास फ्रिगेट, व्यक्ति के आगमन पर")</f>
        <v>व्यक्ति, ए-क्लास फ्रिगेट, व्यक्ति के आगमन पर</v>
      </c>
    </row>
    <row r="13679">
      <c r="A13679" s="1" t="s">
        <v>13323</v>
      </c>
      <c r="B13679" s="2" t="str">
        <f>IFERROR(__xludf.DUMMYFUNCTION("GOOGLETRANSLATE(A13679,""en"",""hi"")"),"एक सफेद पृष्ठभूमि पर orchid, डिब्बाबंद के एक जंगली में")</f>
        <v>एक सफेद पृष्ठभूमि पर orchid, डिब्बाबंद के एक जंगली में</v>
      </c>
    </row>
    <row r="13680">
      <c r="A13680" s="1" t="s">
        <v>13324</v>
      </c>
      <c r="B13680" s="2" t="str">
        <f>IFERROR(__xludf.DUMMYFUNCTION("GOOGLETRANSLATE(A13680,""en"",""hi"")"),"त्यौहार में दान किए गए पेड़ों का एक समूह शॉट")</f>
        <v>त्यौहार में दान किए गए पेड़ों का एक समूह शॉट</v>
      </c>
    </row>
    <row r="13681">
      <c r="A13681" s="1" t="s">
        <v>13325</v>
      </c>
      <c r="B13681" s="2" t="str">
        <f>IFERROR(__xludf.DUMMYFUNCTION("GOOGLETRANSLATE(A13681,""en"",""hi"")"),"समुद्र तट के योग कर रही युवती।")</f>
        <v>समुद्र तट के योग कर रही युवती।</v>
      </c>
    </row>
    <row r="13682">
      <c r="A13682" s="1" t="s">
        <v>13326</v>
      </c>
      <c r="B13682" s="2" t="str">
        <f>IFERROR(__xludf.DUMMYFUNCTION("GOOGLETRANSLATE(A13682,""en"",""hi"")"),"एपिसोड: 21 वीं शताब्दी में डिजाइन")</f>
        <v>एपिसोड: 21 वीं शताब्दी में डिजाइन</v>
      </c>
    </row>
    <row r="13683">
      <c r="A13683" s="1" t="s">
        <v>7448</v>
      </c>
      <c r="B13683" s="2" t="str">
        <f>IFERROR(__xludf.DUMMYFUNCTION("GOOGLETRANSLATE(A13683,""en"",""hi"")"),"एक शहर एक नक्शे पर पिन किया गया")</f>
        <v>एक शहर एक नक्शे पर पिन किया गया</v>
      </c>
    </row>
    <row r="13684">
      <c r="A13684" s="1" t="s">
        <v>13327</v>
      </c>
      <c r="B13684" s="2" t="str">
        <f>IFERROR(__xludf.DUMMYFUNCTION("GOOGLETRANSLATE(A13684,""en"",""hi"")"),"इनमें से कौन सा बीगल नहीं है?")</f>
        <v>इनमें से कौन सा बीगल नहीं है?</v>
      </c>
    </row>
    <row r="13685">
      <c r="A13685" s="1" t="s">
        <v>13328</v>
      </c>
      <c r="B13685" s="2" t="str">
        <f>IFERROR(__xludf.DUMMYFUNCTION("GOOGLETRANSLATE(A13685,""en"",""hi"")"),"एक टमाटर धूप में बेल पर पकता है")</f>
        <v>एक टमाटर धूप में बेल पर पकता है</v>
      </c>
    </row>
    <row r="13686">
      <c r="A13686" s="1" t="s">
        <v>13329</v>
      </c>
      <c r="B13686" s="2" t="str">
        <f>IFERROR(__xludf.DUMMYFUNCTION("GOOGLETRANSLATE(A13686,""en"",""hi"")"),"व्यक्ति के किनारे पर उद्योग")</f>
        <v>व्यक्ति के किनारे पर उद्योग</v>
      </c>
    </row>
    <row r="13687">
      <c r="A13687" s="1" t="s">
        <v>13330</v>
      </c>
      <c r="B13687" s="2" t="str">
        <f>IFERROR(__xludf.DUMMYFUNCTION("GOOGLETRANSLATE(A13687,""en"",""hi"")"),"बंदरगाह में मछली पकड़ने की नाव")</f>
        <v>बंदरगाह में मछली पकड़ने की नाव</v>
      </c>
    </row>
    <row r="13688">
      <c r="A13688" s="1" t="s">
        <v>13331</v>
      </c>
      <c r="B13688" s="2" t="str">
        <f>IFERROR(__xludf.DUMMYFUNCTION("GOOGLETRANSLATE(A13688,""en"",""hi"")"),"ग्राफिक डिजाइनर ने विभिन्न पोस्टर की एक सीमित संस्करण श्रृंखला तैयार की है।")</f>
        <v>ग्राफिक डिजाइनर ने विभिन्न पोस्टर की एक सीमित संस्करण श्रृंखला तैयार की है।</v>
      </c>
    </row>
    <row r="13689">
      <c r="A13689" s="1" t="s">
        <v>13332</v>
      </c>
      <c r="B13689" s="2" t="str">
        <f>IFERROR(__xludf.DUMMYFUNCTION("GOOGLETRANSLATE(A13689,""en"",""hi"")"),"एक रात, होटल के रूफटॉप गार्डन से देखा गया होटल का फिशिए देखें")</f>
        <v>एक रात, होटल के रूफटॉप गार्डन से देखा गया होटल का फिशिए देखें</v>
      </c>
    </row>
    <row r="13690">
      <c r="A13690" s="1" t="s">
        <v>13333</v>
      </c>
      <c r="B13690" s="2" t="str">
        <f>IFERROR(__xludf.DUMMYFUNCTION("GOOGLETRANSLATE(A13690,""en"",""hi"")"),"एक सामाजिक नेटवर्क की सार छवि।")</f>
        <v>एक सामाजिक नेटवर्क की सार छवि।</v>
      </c>
    </row>
    <row r="13691">
      <c r="A13691" s="1" t="s">
        <v>13334</v>
      </c>
      <c r="B13691" s="2" t="str">
        <f>IFERROR(__xludf.DUMMYFUNCTION("GOOGLETRANSLATE(A13691,""en"",""hi"")"),"फुटबॉल खिलाड़ी सैन्य आधार पर एक प्रशिक्षण सत्र के दौरान ड्रिल के माध्यम से चलता है")</f>
        <v>फुटबॉल खिलाड़ी सैन्य आधार पर एक प्रशिक्षण सत्र के दौरान ड्रिल के माध्यम से चलता है</v>
      </c>
    </row>
    <row r="13692">
      <c r="A13692" s="1" t="s">
        <v>13335</v>
      </c>
      <c r="B13692" s="2" t="str">
        <f>IFERROR(__xludf.DUMMYFUNCTION("GOOGLETRANSLATE(A13692,""en"",""hi"")"),"पुराने शहर में घड़ी टॉवर")</f>
        <v>पुराने शहर में घड़ी टॉवर</v>
      </c>
    </row>
    <row r="13693">
      <c r="A13693" s="1" t="s">
        <v>13336</v>
      </c>
      <c r="B13693" s="2" t="str">
        <f>IFERROR(__xludf.DUMMYFUNCTION("GOOGLETRANSLATE(A13693,""en"",""hi"")"),"ओलंपिक एथलीट ने लीड को दोगुना कर दिया जब वह करीब सीमा से समाप्त हो गया और लक्ष्य में बाएं व्यक्ति को कोई मौका नहीं मिला")</f>
        <v>ओलंपिक एथलीट ने लीड को दोगुना कर दिया जब वह करीब सीमा से समाप्त हो गया और लक्ष्य में बाएं व्यक्ति को कोई मौका नहीं मिला</v>
      </c>
    </row>
    <row r="13694">
      <c r="A13694" s="1" t="s">
        <v>13337</v>
      </c>
      <c r="B13694" s="2" t="str">
        <f>IFERROR(__xludf.DUMMYFUNCTION("GOOGLETRANSLATE(A13694,""en"",""hi"")"),"सादे सफेद छत के विकल्प")</f>
        <v>सादे सफेद छत के विकल्प</v>
      </c>
    </row>
    <row r="13695">
      <c r="A13695" s="1" t="s">
        <v>12946</v>
      </c>
      <c r="B13695" s="2" t="str">
        <f>IFERROR(__xludf.DUMMYFUNCTION("GOOGLETRANSLATE(A13695,""en"",""hi"")"),"इंडी रॉक कलाकार मंच पर प्रदर्शन करता है")</f>
        <v>इंडी रॉक कलाकार मंच पर प्रदर्शन करता है</v>
      </c>
    </row>
    <row r="13696">
      <c r="A13696" s="1" t="s">
        <v>13338</v>
      </c>
      <c r="B13696" s="2" t="str">
        <f>IFERROR(__xludf.DUMMYFUNCTION("GOOGLETRANSLATE(A13696,""en"",""hi"")"),"एक शादी के लिए मध्यम लंबाई केशविन्यास")</f>
        <v>एक शादी के लिए मध्यम लंबाई केशविन्यास</v>
      </c>
    </row>
    <row r="13697">
      <c r="A13697" s="1" t="s">
        <v>13339</v>
      </c>
      <c r="B13697" s="2" t="str">
        <f>IFERROR(__xludf.DUMMYFUNCTION("GOOGLETRANSLATE(A13697,""en"",""hi"")"),"एक अज्ञात ट्रक का स्केच")</f>
        <v>एक अज्ञात ट्रक का स्केच</v>
      </c>
    </row>
    <row r="13698">
      <c r="A13698" s="1" t="s">
        <v>13340</v>
      </c>
      <c r="B13698" s="2" t="str">
        <f>IFERROR(__xludf.DUMMYFUNCTION("GOOGLETRANSLATE(A13698,""en"",""hi"")"),"एक मजेदार असंरचित गुलदस्ता में बरगंडी के पॉप के साथ सफेद और मुलायम गुलाबी।")</f>
        <v>एक मजेदार असंरचित गुलदस्ता में बरगंडी के पॉप के साथ सफेद और मुलायम गुलाबी।</v>
      </c>
    </row>
    <row r="13699">
      <c r="A13699" s="1" t="s">
        <v>13341</v>
      </c>
      <c r="B13699" s="2" t="str">
        <f>IFERROR(__xludf.DUMMYFUNCTION("GOOGLETRANSLATE(A13699,""en"",""hi"")"),"कैन्यन को देखकर कैंटिलीवर पुल")</f>
        <v>कैन्यन को देखकर कैंटिलीवर पुल</v>
      </c>
    </row>
    <row r="13700">
      <c r="A13700" s="1" t="s">
        <v>13342</v>
      </c>
      <c r="B13700" s="2" t="str">
        <f>IFERROR(__xludf.DUMMYFUNCTION("GOOGLETRANSLATE(A13700,""en"",""hi"")"),"संगीत कलाकार प्रतियोगिता के दौरान व्यक्ति के साथ प्रदर्शन करता है।")</f>
        <v>संगीत कलाकार प्रतियोगिता के दौरान व्यक्ति के साथ प्रदर्शन करता है।</v>
      </c>
    </row>
    <row r="13701">
      <c r="A13701" s="1" t="s">
        <v>13343</v>
      </c>
      <c r="B13701" s="2" t="str">
        <f>IFERROR(__xludf.DUMMYFUNCTION("GOOGLETRANSLATE(A13701,""en"",""hi"")"),"एक पुरानी जेल में बास्केटबॉल कोर्ट, हरा")</f>
        <v>एक पुरानी जेल में बास्केटबॉल कोर्ट, हरा</v>
      </c>
    </row>
    <row r="13702">
      <c r="A13702" s="1" t="s">
        <v>13344</v>
      </c>
      <c r="B13702" s="2" t="str">
        <f>IFERROR(__xludf.DUMMYFUNCTION("GOOGLETRANSLATE(A13702,""en"",""hi"")"),"एक पहाड़ी पर एक मंदिर के बगल में मोबाइल मस्तूल")</f>
        <v>एक पहाड़ी पर एक मंदिर के बगल में मोबाइल मस्तूल</v>
      </c>
    </row>
    <row r="13703">
      <c r="A13703" s="1" t="s">
        <v>13345</v>
      </c>
      <c r="B13703" s="2" t="str">
        <f>IFERROR(__xludf.DUMMYFUNCTION("GOOGLETRANSLATE(A13703,""en"",""hi"")"),"एक सिलाई मशीन पर बूढ़ी औरत")</f>
        <v>एक सिलाई मशीन पर बूढ़ी औरत</v>
      </c>
    </row>
    <row r="13704">
      <c r="A13704" s="1" t="s">
        <v>13346</v>
      </c>
      <c r="B13704" s="2" t="str">
        <f>IFERROR(__xludf.DUMMYFUNCTION("GOOGLETRANSLATE(A13704,""en"",""hi"")"),"एक उच्च सीमा पर एक हाइकर")</f>
        <v>एक उच्च सीमा पर एक हाइकर</v>
      </c>
    </row>
    <row r="13705">
      <c r="A13705" s="1" t="s">
        <v>13347</v>
      </c>
      <c r="B13705" s="2" t="str">
        <f>IFERROR(__xludf.DUMMYFUNCTION("GOOGLETRANSLATE(A13705,""en"",""hi"")"),"एक इमारत के तहखाने में खड़ी कारें")</f>
        <v>एक इमारत के तहखाने में खड़ी कारें</v>
      </c>
    </row>
    <row r="13706">
      <c r="A13706" s="1" t="s">
        <v>13348</v>
      </c>
      <c r="B13706" s="2" t="str">
        <f>IFERROR(__xludf.DUMMYFUNCTION("GOOGLETRANSLATE(A13706,""en"",""hi"")"),"चैपल शांत प्रतिबिंब के लिए एक जगह है।")</f>
        <v>चैपल शांत प्रतिबिंब के लिए एक जगह है।</v>
      </c>
    </row>
    <row r="13707">
      <c r="A13707" s="1" t="s">
        <v>13349</v>
      </c>
      <c r="B13707" s="2" t="str">
        <f>IFERROR(__xludf.DUMMYFUNCTION("GOOGLETRANSLATE(A13707,""en"",""hi"")"),"एक नाव से देखा गया वाटरफ्रंट।")</f>
        <v>एक नाव से देखा गया वाटरफ्रंट।</v>
      </c>
    </row>
    <row r="13708">
      <c r="A13708" s="1" t="s">
        <v>13350</v>
      </c>
      <c r="B13708" s="2" t="str">
        <f>IFERROR(__xludf.DUMMYFUNCTION("GOOGLETRANSLATE(A13708,""en"",""hi"")"),"पहाड़ी के शीर्ष से देखें।")</f>
        <v>पहाड़ी के शीर्ष से देखें।</v>
      </c>
    </row>
    <row r="13709">
      <c r="A13709" s="1" t="s">
        <v>13351</v>
      </c>
      <c r="B13709" s="2" t="str">
        <f>IFERROR(__xludf.DUMMYFUNCTION("GOOGLETRANSLATE(A13709,""en"",""hi"")"),"एक उज्ज्वल लाल पृष्ठभूमि पर चमकते प्रभाव के साथ, शब्दों के साथ सुनहरा चमकता लहराती रेखा, बर्फ के टुकड़े और बर्फ गिरने")</f>
        <v>एक उज्ज्वल लाल पृष्ठभूमि पर चमकते प्रभाव के साथ, शब्दों के साथ सुनहरा चमकता लहराती रेखा, बर्फ के टुकड़े और बर्फ गिरने</v>
      </c>
    </row>
    <row r="13710">
      <c r="A13710" s="1" t="s">
        <v>13352</v>
      </c>
      <c r="B13710" s="2" t="str">
        <f>IFERROR(__xludf.DUMMYFUNCTION("GOOGLETRANSLATE(A13710,""en"",""hi"")"),"स्टैंसिल एक यादृच्छिक, ढीले और अतिव्यापी पैटर्न में लागू होता है।")</f>
        <v>स्टैंसिल एक यादृच्छिक, ढीले और अतिव्यापी पैटर्न में लागू होता है।</v>
      </c>
    </row>
    <row r="13711">
      <c r="A13711" s="1" t="s">
        <v>13353</v>
      </c>
      <c r="B13711" s="2" t="str">
        <f>IFERROR(__xludf.DUMMYFUNCTION("GOOGLETRANSLATE(A13711,""en"",""hi"")"),"रखरखाव के दौरान आयोजित दौड़")</f>
        <v>रखरखाव के दौरान आयोजित दौड़</v>
      </c>
    </row>
    <row r="13712">
      <c r="A13712" s="1" t="s">
        <v>13354</v>
      </c>
      <c r="B13712" s="2" t="str">
        <f>IFERROR(__xludf.DUMMYFUNCTION("GOOGLETRANSLATE(A13712,""en"",""hi"")"),"दर्द और बीमारी की दीवारों का निर्माण न करें।")</f>
        <v>दर्द और बीमारी की दीवारों का निर्माण न करें।</v>
      </c>
    </row>
    <row r="13713">
      <c r="A13713" s="1" t="s">
        <v>13355</v>
      </c>
      <c r="B13713" s="2" t="str">
        <f>IFERROR(__xludf.DUMMYFUNCTION("GOOGLETRANSLATE(A13713,""en"",""hi"")"),"एक पार्टी में गायक और ब्लूज़ कलाकार")</f>
        <v>एक पार्टी में गायक और ब्लूज़ कलाकार</v>
      </c>
    </row>
    <row r="13714">
      <c r="A13714" s="1" t="s">
        <v>13356</v>
      </c>
      <c r="B13714" s="2" t="str">
        <f>IFERROR(__xludf.DUMMYFUNCTION("GOOGLETRANSLATE(A13714,""en"",""hi"")"),"गाँव में पूर्व घर")</f>
        <v>गाँव में पूर्व घर</v>
      </c>
    </row>
    <row r="13715">
      <c r="A13715" s="1" t="s">
        <v>13357</v>
      </c>
      <c r="B13715" s="2" t="str">
        <f>IFERROR(__xludf.DUMMYFUNCTION("GOOGLETRANSLATE(A13715,""en"",""hi"")"),"हर बुधवार की रात बीबीक्यू में लाइव संगीत।")</f>
        <v>हर बुधवार की रात बीबीक्यू में लाइव संगीत।</v>
      </c>
    </row>
    <row r="13716">
      <c r="A13716" s="1" t="s">
        <v>13358</v>
      </c>
      <c r="B13716" s="2" t="str">
        <f>IFERROR(__xludf.DUMMYFUNCTION("GOOGLETRANSLATE(A13716,""en"",""hi"")"),"कक्षा के लिए पैटर्न विकसित")</f>
        <v>कक्षा के लिए पैटर्न विकसित</v>
      </c>
    </row>
    <row r="13717">
      <c r="A13717" s="1" t="s">
        <v>13359</v>
      </c>
      <c r="B13717" s="2" t="str">
        <f>IFERROR(__xludf.DUMMYFUNCTION("GOOGLETRANSLATE(A13717,""en"",""hi"")"),"- एक कमरे को कभी भी आंख को जगह में व्यवस्थित करने की अनुमति नहीं देनी चाहिए।")</f>
        <v>- एक कमरे को कभी भी आंख को जगह में व्यवस्थित करने की अनुमति नहीं देनी चाहिए।</v>
      </c>
    </row>
    <row r="13718">
      <c r="A13718" s="1" t="s">
        <v>13360</v>
      </c>
      <c r="B13718" s="2" t="str">
        <f>IFERROR(__xludf.DUMMYFUNCTION("GOOGLETRANSLATE(A13718,""en"",""hi"")"),"एक सफेद पृष्ठभूमि पर शरद ऋतु के पत्तों और नट्स का सेट")</f>
        <v>एक सफेद पृष्ठभूमि पर शरद ऋतु के पत्तों और नट्स का सेट</v>
      </c>
    </row>
    <row r="13719">
      <c r="A13719" s="1" t="s">
        <v>13361</v>
      </c>
      <c r="B13719" s="2" t="str">
        <f>IFERROR(__xludf.DUMMYFUNCTION("GOOGLETRANSLATE(A13719,""en"",""hi"")"),"व्यक्ति क्रॉस कंट्री टीम पर शीर्ष धावक है जो इस सप्ताह के अंत में दूसरी सीधी राज्य चैम्पियनशिप जीतने की उम्मीद है।")</f>
        <v>व्यक्ति क्रॉस कंट्री टीम पर शीर्ष धावक है जो इस सप्ताह के अंत में दूसरी सीधी राज्य चैम्पियनशिप जीतने की उम्मीद है।</v>
      </c>
    </row>
    <row r="13720">
      <c r="A13720" s="1" t="s">
        <v>13362</v>
      </c>
      <c r="B13720" s="2" t="str">
        <f>IFERROR(__xludf.DUMMYFUNCTION("GOOGLETRANSLATE(A13720,""en"",""hi"")"),"अपने स्केटबोर्ड के साथ एक सड़क पर खड़े लड़के का पोर्ट्रेट")</f>
        <v>अपने स्केटबोर्ड के साथ एक सड़क पर खड़े लड़के का पोर्ट्रेट</v>
      </c>
    </row>
    <row r="13721">
      <c r="A13721" s="1" t="s">
        <v>13363</v>
      </c>
      <c r="B13721" s="2" t="str">
        <f>IFERROR(__xludf.DUMMYFUNCTION("GOOGLETRANSLATE(A13721,""en"",""hi"")"),"जर्मन शहर के अंदर गुंबद में देख रहे हैं।")</f>
        <v>जर्मन शहर के अंदर गुंबद में देख रहे हैं।</v>
      </c>
    </row>
    <row r="13722">
      <c r="A13722" s="1" t="s">
        <v>13364</v>
      </c>
      <c r="B13722" s="2" t="str">
        <f>IFERROR(__xludf.DUMMYFUNCTION("GOOGLETRANSLATE(A13722,""en"",""hi"")"),"व्यक्ति या व्यक्ति का बगीचा ऐतिहासिक शहर के केंद्र में एक प्रमुख महल है")</f>
        <v>व्यक्ति या व्यक्ति का बगीचा ऐतिहासिक शहर के केंद्र में एक प्रमुख महल है</v>
      </c>
    </row>
    <row r="13723">
      <c r="A13723" s="1" t="s">
        <v>13365</v>
      </c>
      <c r="B13723" s="2" t="str">
        <f>IFERROR(__xludf.DUMMYFUNCTION("GOOGLETRANSLATE(A13723,""en"",""hi"")"),"सोने के वॉलपेपर, ब्लैक आर्ट, और एक विंटेज झूमर वाला एक बेडरूम")</f>
        <v>सोने के वॉलपेपर, ब्लैक आर्ट, और एक विंटेज झूमर वाला एक बेडरूम</v>
      </c>
    </row>
    <row r="13724">
      <c r="A13724" s="1" t="s">
        <v>13366</v>
      </c>
      <c r="B13724" s="2" t="str">
        <f>IFERROR(__xludf.DUMMYFUNCTION("GOOGLETRANSLATE(A13724,""en"",""hi"")"),"चमकदार: राजा, एक गाउन में, उसके नए पति के साथ")</f>
        <v>चमकदार: राजा, एक गाउन में, उसके नए पति के साथ</v>
      </c>
    </row>
    <row r="13725">
      <c r="A13725" s="1" t="s">
        <v>13367</v>
      </c>
      <c r="B13725" s="2" t="str">
        <f>IFERROR(__xludf.DUMMYFUNCTION("GOOGLETRANSLATE(A13725,""en"",""hi"")"),"कारों को अपार्टमेंट बिल्डिंग के बाहर पार्क किया जाता है जहां कलाकृतियां मिलीं।")</f>
        <v>कारों को अपार्टमेंट बिल्डिंग के बाहर पार्क किया जाता है जहां कलाकृतियां मिलीं।</v>
      </c>
    </row>
    <row r="13726">
      <c r="A13726" s="1" t="s">
        <v>13368</v>
      </c>
      <c r="B13726" s="2" t="str">
        <f>IFERROR(__xludf.DUMMYFUNCTION("GOOGLETRANSLATE(A13726,""en"",""hi"")"),"मुख्यालय की यात्रा के दौरान मैन और संगठन संस्थापक के साथ पुरस्कार विजेता।")</f>
        <v>मुख्यालय की यात्रा के दौरान मैन और संगठन संस्थापक के साथ पुरस्कार विजेता।</v>
      </c>
    </row>
    <row r="13727">
      <c r="A13727" s="1" t="s">
        <v>13369</v>
      </c>
      <c r="B13727" s="2" t="str">
        <f>IFERROR(__xludf.DUMMYFUNCTION("GOOGLETRANSLATE(A13727,""en"",""hi"")"),"कुत्ते पाउंड में लौटते हैं")</f>
        <v>कुत्ते पाउंड में लौटते हैं</v>
      </c>
    </row>
    <row r="13728">
      <c r="A13728" s="1" t="s">
        <v>13370</v>
      </c>
      <c r="B13728" s="2" t="str">
        <f>IFERROR(__xludf.DUMMYFUNCTION("GOOGLETRANSLATE(A13728,""en"",""hi"")"),"एक सर्फर तेजी से एक लहर की सवारी करता है, अपने सर्फबोर्ड को पैडलिंग विभिन्न सर्फर द्वारा पास करता है")</f>
        <v>एक सर्फर तेजी से एक लहर की सवारी करता है, अपने सर्फबोर्ड को पैडलिंग विभिन्न सर्फर द्वारा पास करता है</v>
      </c>
    </row>
    <row r="13729">
      <c r="A13729" s="1" t="s">
        <v>13371</v>
      </c>
      <c r="B13729" s="2" t="str">
        <f>IFERROR(__xludf.DUMMYFUNCTION("GOOGLETRANSLATE(A13729,""en"",""hi"")"),"सुनवाई फ्रेम में रेट्रो शैली जोड़े का सिल्हूट")</f>
        <v>सुनवाई फ्रेम में रेट्रो शैली जोड़े का सिल्हूट</v>
      </c>
    </row>
    <row r="13730">
      <c r="A13730" s="1" t="s">
        <v>13372</v>
      </c>
      <c r="B13730" s="2" t="str">
        <f>IFERROR(__xludf.DUMMYFUNCTION("GOOGLETRANSLATE(A13730,""en"",""hi"")"),"पत्ते पर बैठे हरी बग।")</f>
        <v>पत्ते पर बैठे हरी बग।</v>
      </c>
    </row>
    <row r="13731">
      <c r="A13731" s="1" t="s">
        <v>13373</v>
      </c>
      <c r="B13731" s="2" t="str">
        <f>IFERROR(__xludf.DUMMYFUNCTION("GOOGLETRANSLATE(A13731,""en"",""hi"")"),"जिले में एक स्पष्ट दिन पर इमारतों की लंबवत मनोरम तस्वीर")</f>
        <v>जिले में एक स्पष्ट दिन पर इमारतों की लंबवत मनोरम तस्वीर</v>
      </c>
    </row>
    <row r="13732">
      <c r="A13732" s="1" t="s">
        <v>13374</v>
      </c>
      <c r="B13732" s="2" t="str">
        <f>IFERROR(__xludf.DUMMYFUNCTION("GOOGLETRANSLATE(A13732,""en"",""hi"")"),"एक कटोरे में भुना हुआ जैविक विविधता")</f>
        <v>एक कटोरे में भुना हुआ जैविक विविधता</v>
      </c>
    </row>
    <row r="13733">
      <c r="A13733" s="1" t="s">
        <v>13375</v>
      </c>
      <c r="B13733" s="2" t="str">
        <f>IFERROR(__xludf.DUMMYFUNCTION("GOOGLETRANSLATE(A13733,""en"",""hi"")"),"गोथिक शैली में उच्च गुणवत्ता वाले हवाई फुटेज।")</f>
        <v>गोथिक शैली में उच्च गुणवत्ता वाले हवाई फुटेज।</v>
      </c>
    </row>
    <row r="13734">
      <c r="A13734" s="1" t="s">
        <v>13376</v>
      </c>
      <c r="B13734" s="2" t="str">
        <f>IFERROR(__xludf.DUMMYFUNCTION("GOOGLETRANSLATE(A13734,""en"",""hi"")"),"एक सफेद पृष्ठभूमि पर नींबू और एवोकैडो बंद - ऊपर")</f>
        <v>एक सफेद पृष्ठभूमि पर नींबू और एवोकैडो बंद - ऊपर</v>
      </c>
    </row>
    <row r="13735">
      <c r="A13735" s="1" t="s">
        <v>13377</v>
      </c>
      <c r="B13735" s="2" t="str">
        <f>IFERROR(__xludf.DUMMYFUNCTION("GOOGLETRANSLATE(A13735,""en"",""hi"")"),"अभिनेता रेडियो स्टेशन के मालिक की उपस्थिति")</f>
        <v>अभिनेता रेडियो स्टेशन के मालिक की उपस्थिति</v>
      </c>
    </row>
    <row r="13736">
      <c r="A13736" s="1" t="s">
        <v>13378</v>
      </c>
      <c r="B13736" s="2" t="str">
        <f>IFERROR(__xludf.DUMMYFUNCTION("GOOGLETRANSLATE(A13736,""en"",""hi"")"),"एक रंगीन पृष्ठभूमि पर ब्रोकोली और गाजर के साथ जल रंग निर्बाध पैटर्न")</f>
        <v>एक रंगीन पृष्ठभूमि पर ब्रोकोली और गाजर के साथ जल रंग निर्बाध पैटर्न</v>
      </c>
    </row>
    <row r="13737">
      <c r="A13737" s="1" t="s">
        <v>13379</v>
      </c>
      <c r="B13737" s="2" t="str">
        <f>IFERROR(__xludf.DUMMYFUNCTION("GOOGLETRANSLATE(A13737,""en"",""hi"")"),"गर्मी से ठीक पहले एक दाढ़ी बढ़ रहा था एक बुरा विकल्प था")</f>
        <v>गर्मी से ठीक पहले एक दाढ़ी बढ़ रहा था एक बुरा विकल्प था</v>
      </c>
    </row>
    <row r="13738">
      <c r="A13738" s="1" t="s">
        <v>13380</v>
      </c>
      <c r="B13738" s="2" t="str">
        <f>IFERROR(__xludf.DUMMYFUNCTION("GOOGLETRANSLATE(A13738,""en"",""hi"")"),"खुशहाल परिवार जंगल में एक रास्ता के साथ चल रहा है")</f>
        <v>खुशहाल परिवार जंगल में एक रास्ता के साथ चल रहा है</v>
      </c>
    </row>
    <row r="13739">
      <c r="A13739" s="1" t="s">
        <v>13381</v>
      </c>
      <c r="B13739" s="2" t="str">
        <f>IFERROR(__xludf.DUMMYFUNCTION("GOOGLETRANSLATE(A13739,""en"",""hi"")"),"डबल सिंक और एक टब वाला बाथरूम")</f>
        <v>डबल सिंक और एक टब वाला बाथरूम</v>
      </c>
    </row>
    <row r="13740">
      <c r="A13740" s="1" t="s">
        <v>13382</v>
      </c>
      <c r="B13740" s="2" t="str">
        <f>IFERROR(__xludf.DUMMYFUNCTION("GOOGLETRANSLATE(A13740,""en"",""hi"")"),"प्रीमियर ऑफिलम में अभिनेता।")</f>
        <v>प्रीमियर ऑफिलम में अभिनेता।</v>
      </c>
    </row>
    <row r="13741">
      <c r="A13741" s="1" t="s">
        <v>13383</v>
      </c>
      <c r="B13741" s="2" t="str">
        <f>IFERROR(__xludf.DUMMYFUNCTION("GOOGLETRANSLATE(A13741,""en"",""hi"")"),"बीच में पीले सूरजमुखी के साथ हरी पृष्ठभूमि।")</f>
        <v>बीच में पीले सूरजमुखी के साथ हरी पृष्ठभूमि।</v>
      </c>
    </row>
    <row r="13742">
      <c r="A13742" s="1" t="s">
        <v>13384</v>
      </c>
      <c r="B13742" s="2" t="str">
        <f>IFERROR(__xludf.DUMMYFUNCTION("GOOGLETRANSLATE(A13742,""en"",""hi"")"),"इसे चॉकलेट ठंढ के साथ ठंढ।")</f>
        <v>इसे चॉकलेट ठंढ के साथ ठंढ।</v>
      </c>
    </row>
    <row r="13743">
      <c r="A13743" s="1" t="s">
        <v>13385</v>
      </c>
      <c r="B13743" s="2" t="str">
        <f>IFERROR(__xludf.DUMMYFUNCTION("GOOGLETRANSLATE(A13743,""en"",""hi"")"),"$ 125 के लिए व्यक्ति द्वारा परिधान।")</f>
        <v>$ 125 के लिए व्यक्ति द्वारा परिधान।</v>
      </c>
    </row>
    <row r="13744">
      <c r="A13744" s="1" t="s">
        <v>13386</v>
      </c>
      <c r="B13744" s="2" t="str">
        <f>IFERROR(__xludf.DUMMYFUNCTION("GOOGLETRANSLATE(A13744,""en"",""hi"")"),"कलाकार का व्यक्ति उत्सव में मुख्य चरण में प्रदर्शन करता है")</f>
        <v>कलाकार का व्यक्ति उत्सव में मुख्य चरण में प्रदर्शन करता है</v>
      </c>
    </row>
    <row r="13745">
      <c r="A13745" s="1" t="s">
        <v>13387</v>
      </c>
      <c r="B13745" s="2" t="str">
        <f>IFERROR(__xludf.DUMMYFUNCTION("GOOGLETRANSLATE(A13745,""en"",""hi"")"),"# एक खेल में बास्केटबॉल टीम के खिलाफ टोकरी में ड्राइव करने के लिए देखता है।")</f>
        <v># एक खेल में बास्केटबॉल टीम के खिलाफ टोकरी में ड्राइव करने के लिए देखता है।</v>
      </c>
    </row>
    <row r="13746">
      <c r="A13746" s="1" t="s">
        <v>13388</v>
      </c>
      <c r="B13746" s="2" t="str">
        <f>IFERROR(__xludf.DUMMYFUNCTION("GOOGLETRANSLATE(A13746,""en"",""hi"")"),"उड़ान निगल के साथ हाथ खींचा वेक्टर निर्बाध पैटर्न।")</f>
        <v>उड़ान निगल के साथ हाथ खींचा वेक्टर निर्बाध पैटर्न।</v>
      </c>
    </row>
    <row r="13747">
      <c r="A13747" s="1" t="s">
        <v>13389</v>
      </c>
      <c r="B13747" s="2" t="str">
        <f>IFERROR(__xludf.DUMMYFUNCTION("GOOGLETRANSLATE(A13747,""en"",""hi"")"),"मैक्सिकन डिश एक बार मेरे पसंदीदा कुक में से एक है और इसे पूरे सप्ताह लंबे व्यंजन खाएं!")</f>
        <v>मैक्सिकन डिश एक बार मेरे पसंदीदा कुक में से एक है और इसे पूरे सप्ताह लंबे व्यंजन खाएं!</v>
      </c>
    </row>
    <row r="13748">
      <c r="A13748" s="1" t="s">
        <v>164</v>
      </c>
      <c r="B13748" s="2" t="str">
        <f>IFERROR(__xludf.DUMMYFUNCTION("GOOGLETRANSLATE(A13748,""en"",""hi"")"),"शहर में स्थित बिक्री के लिए घर")</f>
        <v>शहर में स्थित बिक्री के लिए घर</v>
      </c>
    </row>
    <row r="13749">
      <c r="A13749" s="1" t="s">
        <v>13390</v>
      </c>
      <c r="B13749" s="2" t="str">
        <f>IFERROR(__xludf.DUMMYFUNCTION("GOOGLETRANSLATE(A13749,""en"",""hi"")"),"फुटबॉल खिलाड़ी गेंद बनाम - दोस्ताना मैच ढालता है")</f>
        <v>फुटबॉल खिलाड़ी गेंद बनाम - दोस्ताना मैच ढालता है</v>
      </c>
    </row>
    <row r="13750">
      <c r="A13750" s="1" t="s">
        <v>13391</v>
      </c>
      <c r="B13750" s="2" t="str">
        <f>IFERROR(__xludf.DUMMYFUNCTION("GOOGLETRANSLATE(A13750,""en"",""hi"")"),"आगे की शिक्षा यदि आप आगे की शिक्षा में रुचि रखते हैं तो निम्नलिखित पाठ को पढ़ने पर विचार करें।")</f>
        <v>आगे की शिक्षा यदि आप आगे की शिक्षा में रुचि रखते हैं तो निम्नलिखित पाठ को पढ़ने पर विचार करें।</v>
      </c>
    </row>
    <row r="13751">
      <c r="A13751" s="1" t="s">
        <v>13392</v>
      </c>
      <c r="B13751" s="2" t="str">
        <f>IFERROR(__xludf.DUMMYFUNCTION("GOOGLETRANSLATE(A13751,""en"",""hi"")"),"यदि आप एक रेखा पार करते हैं और कुछ भी नहीं होता है, तो रेखा का अर्थ है चित्र उद्धरण #")</f>
        <v>यदि आप एक रेखा पार करते हैं और कुछ भी नहीं होता है, तो रेखा का अर्थ है चित्र उद्धरण #</v>
      </c>
    </row>
    <row r="13752">
      <c r="A13752" s="1" t="s">
        <v>13393</v>
      </c>
      <c r="B13752" s="2" t="str">
        <f>IFERROR(__xludf.DUMMYFUNCTION("GOOGLETRANSLATE(A13752,""en"",""hi"")"),"किशोर लड़का एक गर्मियों के दिन घास पर बिछा रहा है")</f>
        <v>किशोर लड़का एक गर्मियों के दिन घास पर बिछा रहा है</v>
      </c>
    </row>
    <row r="13753">
      <c r="A13753" s="1" t="s">
        <v>13394</v>
      </c>
      <c r="B13753" s="2" t="str">
        <f>IFERROR(__xludf.DUMMYFUNCTION("GOOGLETRANSLATE(A13753,""en"",""hi"")"),"हमारी नाव के सामने")</f>
        <v>हमारी नाव के सामने</v>
      </c>
    </row>
    <row r="13754">
      <c r="A13754" s="1" t="s">
        <v>6422</v>
      </c>
      <c r="B13754" s="2" t="str">
        <f>IFERROR(__xludf.DUMMYFUNCTION("GOOGLETRANSLATE(A13754,""en"",""hi"")"),"फ्लैट शैली में कंपास आइकन।")</f>
        <v>फ्लैट शैली में कंपास आइकन।</v>
      </c>
    </row>
    <row r="13755">
      <c r="A13755" s="1" t="s">
        <v>13395</v>
      </c>
      <c r="B13755" s="2" t="str">
        <f>IFERROR(__xludf.DUMMYFUNCTION("GOOGLETRANSLATE(A13755,""en"",""hi"")"),"सूर्योदय पर समुद्र तट पर साइकिल।")</f>
        <v>सूर्योदय पर समुद्र तट पर साइकिल।</v>
      </c>
    </row>
    <row r="13756">
      <c r="A13756" s="1" t="s">
        <v>13396</v>
      </c>
      <c r="B13756" s="2" t="str">
        <f>IFERROR(__xludf.DUMMYFUNCTION("GOOGLETRANSLATE(A13756,""en"",""hi"")"),"रात में इस वर्धित उल्लू जैसे निशाचर पक्षी अधिक सक्रिय हैं।")</f>
        <v>रात में इस वर्धित उल्लू जैसे निशाचर पक्षी अधिक सक्रिय हैं।</v>
      </c>
    </row>
    <row r="13757">
      <c r="A13757" s="1" t="s">
        <v>13397</v>
      </c>
      <c r="B13757" s="2" t="str">
        <f>IFERROR(__xludf.DUMMYFUNCTION("GOOGLETRANSLATE(A13757,""en"",""hi"")"),"दादी एक पार्क बेंच पर एक परित्यक्त पोते के साथ संवाद करने की कोशिश करती है")</f>
        <v>दादी एक पार्क बेंच पर एक परित्यक्त पोते के साथ संवाद करने की कोशिश करती है</v>
      </c>
    </row>
    <row r="13758">
      <c r="A13758" s="1" t="s">
        <v>13398</v>
      </c>
      <c r="B13758" s="2" t="str">
        <f>IFERROR(__xludf.DUMMYFUNCTION("GOOGLETRANSLATE(A13758,""en"",""hi"")"),"मुख्य मंजिल पर एक बाथरूम और बेसमेंट में एक दूसरा!")</f>
        <v>मुख्य मंजिल पर एक बाथरूम और बेसमेंट में एक दूसरा!</v>
      </c>
    </row>
    <row r="13759">
      <c r="A13759" s="1" t="s">
        <v>13399</v>
      </c>
      <c r="B13759" s="2" t="str">
        <f>IFERROR(__xludf.DUMMYFUNCTION("GOOGLETRANSLATE(A13759,""en"",""hi"")"),"क्रिसमस का पेड़ सड़क पर छोड़ दिया गया")</f>
        <v>क्रिसमस का पेड़ सड़क पर छोड़ दिया गया</v>
      </c>
    </row>
    <row r="13760">
      <c r="A13760" s="1" t="s">
        <v>13400</v>
      </c>
      <c r="B13760" s="2" t="str">
        <f>IFERROR(__xludf.DUMMYFUNCTION("GOOGLETRANSLATE(A13760,""en"",""hi"")"),"शीतकालीन वंडरलैंड थीम्ड वेडिंग रिसेप्शन आयोजित किया गया था।")</f>
        <v>शीतकालीन वंडरलैंड थीम्ड वेडिंग रिसेप्शन आयोजित किया गया था।</v>
      </c>
    </row>
    <row r="13761">
      <c r="A13761" s="1" t="s">
        <v>13401</v>
      </c>
      <c r="B13761" s="2" t="str">
        <f>IFERROR(__xludf.DUMMYFUNCTION("GOOGLETRANSLATE(A13761,""en"",""hi"")"),"खुदरा व्यापार ने प्रो स्केटबोर्डर, व्यक्ति और उसकी विरासत का सम्मान करने के लिए जैविक जीनस ग्राफिक बनाया।")</f>
        <v>खुदरा व्यापार ने प्रो स्केटबोर्डर, व्यक्ति और उसकी विरासत का सम्मान करने के लिए जैविक जीनस ग्राफिक बनाया।</v>
      </c>
    </row>
    <row r="13762">
      <c r="A13762" s="1" t="s">
        <v>13402</v>
      </c>
      <c r="B13762" s="2" t="str">
        <f>IFERROR(__xludf.DUMMYFUNCTION("GOOGLETRANSLATE(A13762,""en"",""hi"")"),"क्रिसमस पेड़ की शाखा पर ग्लास चमकदार आभूषण।")</f>
        <v>क्रिसमस पेड़ की शाखा पर ग्लास चमकदार आभूषण।</v>
      </c>
    </row>
    <row r="13763">
      <c r="A13763" s="1" t="s">
        <v>13403</v>
      </c>
      <c r="B13763" s="2" t="str">
        <f>IFERROR(__xludf.DUMMYFUNCTION("GOOGLETRANSLATE(A13763,""en"",""hi"")"),"क्वालीफायर बुना जैकेट के तहत सबसे अच्छे तरीकों में चमकदार है - स्टाइलिश और प्रतिबिंबित।")</f>
        <v>क्वालीफायर बुना जैकेट के तहत सबसे अच्छे तरीकों में चमकदार है - स्टाइलिश और प्रतिबिंबित।</v>
      </c>
    </row>
    <row r="13764">
      <c r="A13764" s="1" t="s">
        <v>13404</v>
      </c>
      <c r="B13764" s="2" t="str">
        <f>IFERROR(__xludf.DUMMYFUNCTION("GOOGLETRANSLATE(A13764,""en"",""hi"")"),"एक पेड़ में एक बंदर")</f>
        <v>एक पेड़ में एक बंदर</v>
      </c>
    </row>
    <row r="13765">
      <c r="A13765" s="1" t="s">
        <v>13405</v>
      </c>
      <c r="B13765" s="2" t="str">
        <f>IFERROR(__xludf.DUMMYFUNCTION("GOOGLETRANSLATE(A13765,""en"",""hi"")"),"एक नीली पृष्ठभूमि पर काल्पनिक वस्तु।")</f>
        <v>एक नीली पृष्ठभूमि पर काल्पनिक वस्तु।</v>
      </c>
    </row>
    <row r="13766">
      <c r="A13766" s="1" t="s">
        <v>13406</v>
      </c>
      <c r="B13766" s="2" t="str">
        <f>IFERROR(__xludf.DUMMYFUNCTION("GOOGLETRANSLATE(A13766,""en"",""hi"")"),"प्रशिक्षण शिविर में एक प्रशिक्षण सत्र के दौरान एक खिलाड़ी के जूते का विवरण")</f>
        <v>प्रशिक्षण शिविर में एक प्रशिक्षण सत्र के दौरान एक खिलाड़ी के जूते का विवरण</v>
      </c>
    </row>
    <row r="13767">
      <c r="A13767" s="1" t="s">
        <v>13407</v>
      </c>
      <c r="B13767" s="2" t="str">
        <f>IFERROR(__xludf.DUMMYFUNCTION("GOOGLETRANSLATE(A13767,""en"",""hi"")"),"सर्दियों की बर्फ में टोपी महसूस करते हुए प्यारा लड़का")</f>
        <v>सर्दियों की बर्फ में टोपी महसूस करते हुए प्यारा लड़का</v>
      </c>
    </row>
    <row r="13768">
      <c r="A13768" s="1" t="s">
        <v>13408</v>
      </c>
      <c r="B13768" s="2" t="str">
        <f>IFERROR(__xludf.DUMMYFUNCTION("GOOGLETRANSLATE(A13768,""en"",""hi"")"),"सीढ़ियाँ जो एक किताबों की अलमारी के रूप में दोगुनी होती हैं।")</f>
        <v>सीढ़ियाँ जो एक किताबों की अलमारी के रूप में दोगुनी होती हैं।</v>
      </c>
    </row>
    <row r="13769">
      <c r="A13769" s="1" t="s">
        <v>13409</v>
      </c>
      <c r="B13769" s="2" t="str">
        <f>IFERROR(__xludf.DUMMYFUNCTION("GOOGLETRANSLATE(A13769,""en"",""hi"")"),"तालाब पर फव्वारे से रंगीन इंद्रधनुष")</f>
        <v>तालाब पर फव्वारे से रंगीन इंद्रधनुष</v>
      </c>
    </row>
    <row r="13770">
      <c r="A13770" s="1" t="s">
        <v>13410</v>
      </c>
      <c r="B13770" s="2" t="str">
        <f>IFERROR(__xludf.DUMMYFUNCTION("GOOGLETRANSLATE(A13770,""en"",""hi"")"),"हमारी दस्तावेज श्रृंखला के एक और दिन में आपका स्वागत है!")</f>
        <v>हमारी दस्तावेज श्रृंखला के एक और दिन में आपका स्वागत है!</v>
      </c>
    </row>
    <row r="13771">
      <c r="A13771" s="1" t="s">
        <v>13411</v>
      </c>
      <c r="B13771" s="2" t="str">
        <f>IFERROR(__xludf.DUMMYFUNCTION("GOOGLETRANSLATE(A13771,""en"",""hi"")"),"गेम मेट्रो के अतिरिक्त, आप मुफ्त में धावक भी डाउनलोड कर सकते हैं।")</f>
        <v>गेम मेट्रो के अतिरिक्त, आप मुफ्त में धावक भी डाउनलोड कर सकते हैं।</v>
      </c>
    </row>
    <row r="13772">
      <c r="A13772" s="1" t="s">
        <v>13412</v>
      </c>
      <c r="B13772" s="2" t="str">
        <f>IFERROR(__xludf.DUMMYFUNCTION("GOOGLETRANSLATE(A13772,""en"",""hi"")"),"विंटेज स्टाइल वॉटरकलर पक्षियों और गुलाब के साथ एक निर्बाध पृष्ठभूमि पैटर्न")</f>
        <v>विंटेज स्टाइल वॉटरकलर पक्षियों और गुलाब के साथ एक निर्बाध पृष्ठभूमि पैटर्न</v>
      </c>
    </row>
    <row r="13773">
      <c r="A13773" s="1" t="s">
        <v>13413</v>
      </c>
      <c r="B13773" s="2" t="str">
        <f>IFERROR(__xludf.DUMMYFUNCTION("GOOGLETRANSLATE(A13773,""en"",""hi"")"),"बच्चे बेडरूम में किताबें पढ़ते हैं।")</f>
        <v>बच्चे बेडरूम में किताबें पढ़ते हैं।</v>
      </c>
    </row>
    <row r="13774">
      <c r="A13774" s="1" t="s">
        <v>13414</v>
      </c>
      <c r="B13774" s="2" t="str">
        <f>IFERROR(__xludf.DUMMYFUNCTION("GOOGLETRANSLATE(A13774,""en"",""hi"")"),"अभिनेता टैपिंग के साथ दिखाता है")</f>
        <v>अभिनेता टैपिंग के साथ दिखाता है</v>
      </c>
    </row>
    <row r="13775">
      <c r="A13775" s="1" t="s">
        <v>13415</v>
      </c>
      <c r="B13775" s="2" t="str">
        <f>IFERROR(__xludf.DUMMYFUNCTION("GOOGLETRANSLATE(A13775,""en"",""hi"")"),"फिल्म से एक दृश्य में टैंक के हुड पर अभिनेता")</f>
        <v>फिल्म से एक दृश्य में टैंक के हुड पर अभिनेता</v>
      </c>
    </row>
    <row r="13776">
      <c r="A13776" s="1" t="s">
        <v>13416</v>
      </c>
      <c r="B13776" s="2" t="str">
        <f>IFERROR(__xludf.DUMMYFUNCTION("GOOGLETRANSLATE(A13776,""en"",""hi"")"),"एक शानदार दृश्य के साथ नाश्ता।")</f>
        <v>एक शानदार दृश्य के साथ नाश्ता।</v>
      </c>
    </row>
    <row r="13777">
      <c r="A13777" s="1" t="s">
        <v>13417</v>
      </c>
      <c r="B13777" s="2" t="str">
        <f>IFERROR(__xludf.DUMMYFUNCTION("GOOGLETRANSLATE(A13777,""en"",""hi"")"),"नेताओं और अन्य विशेष मेहमान एक समारोह के दौरान रिबन काटते हैं।")</f>
        <v>नेताओं और अन्य विशेष मेहमान एक समारोह के दौरान रिबन काटते हैं।</v>
      </c>
    </row>
    <row r="13778">
      <c r="A13778" s="1" t="s">
        <v>13418</v>
      </c>
      <c r="B13778" s="2" t="str">
        <f>IFERROR(__xludf.DUMMYFUNCTION("GOOGLETRANSLATE(A13778,""en"",""hi"")"),"आंखों की लड़ाई में ... दिल वह है जो मर जाता है!")</f>
        <v>आंखों की लड़ाई में ... दिल वह है जो मर जाता है!</v>
      </c>
    </row>
    <row r="13779">
      <c r="A13779" s="1" t="s">
        <v>13419</v>
      </c>
      <c r="B13779" s="2" t="str">
        <f>IFERROR(__xludf.DUMMYFUNCTION("GOOGLETRANSLATE(A13779,""en"",""hi"")"),"एक ट्रैम्पोलिन पर लड़का कूद रहा है")</f>
        <v>एक ट्रैम्पोलिन पर लड़का कूद रहा है</v>
      </c>
    </row>
    <row r="13780">
      <c r="A13780" s="1" t="s">
        <v>13420</v>
      </c>
      <c r="B13780" s="2" t="str">
        <f>IFERROR(__xludf.DUMMYFUNCTION("GOOGLETRANSLATE(A13780,""en"",""hi"")"),"हजारों लोगों ने आराम करने के लिए धूप का फायदा उठाया है और सनबाथ ने एक लड़की को आइसक्रीम का आनंद लेने वाली लड़की को चित्रित किया है")</f>
        <v>हजारों लोगों ने आराम करने के लिए धूप का फायदा उठाया है और सनबाथ ने एक लड़की को आइसक्रीम का आनंद लेने वाली लड़की को चित्रित किया है</v>
      </c>
    </row>
    <row r="13781">
      <c r="A13781" s="1" t="s">
        <v>13421</v>
      </c>
      <c r="B13781" s="2" t="str">
        <f>IFERROR(__xludf.DUMMYFUNCTION("GOOGLETRANSLATE(A13781,""en"",""hi"")"),"हार्ड रॉक कलाकार का व्यक्ति उत्सव में रहते हैं")</f>
        <v>हार्ड रॉक कलाकार का व्यक्ति उत्सव में रहते हैं</v>
      </c>
    </row>
    <row r="13782">
      <c r="A13782" s="1" t="s">
        <v>13422</v>
      </c>
      <c r="B13782" s="2" t="str">
        <f>IFERROR(__xludf.DUMMYFUNCTION("GOOGLETRANSLATE(A13782,""en"",""hi"")"),"बर्फीली सफेद चमक और चोटी के साथ फीका - ए-बू शेवरॉन।")</f>
        <v>बर्फीली सफेद चमक और चोटी के साथ फीका - ए-बू शेवरॉन।</v>
      </c>
    </row>
    <row r="13783">
      <c r="A13783" s="1" t="s">
        <v>13423</v>
      </c>
      <c r="B13783" s="2" t="str">
        <f>IFERROR(__xludf.DUMMYFUNCTION("GOOGLETRANSLATE(A13783,""en"",""hi"")"),"व्यक्ति और उसके बच्चे थिएटर में व्यक्ति के रूप में देखते हैं")</f>
        <v>व्यक्ति और उसके बच्चे थिएटर में व्यक्ति के रूप में देखते हैं</v>
      </c>
    </row>
    <row r="13784">
      <c r="A13784" s="1" t="s">
        <v>13424</v>
      </c>
      <c r="B13784" s="2" t="str">
        <f>IFERROR(__xludf.DUMMYFUNCTION("GOOGLETRANSLATE(A13784,""en"",""hi"")"),"अंतरिक्ष में दूरबीन की कलाकार की प्रस्तुति")</f>
        <v>अंतरिक्ष में दूरबीन की कलाकार की प्रस्तुति</v>
      </c>
    </row>
    <row r="13785">
      <c r="A13785" s="1" t="s">
        <v>13425</v>
      </c>
      <c r="B13785" s="2" t="str">
        <f>IFERROR(__xludf.DUMMYFUNCTION("GOOGLETRANSLATE(A13785,""en"",""hi"")"),"मैं सुबह थोड़ी देर तक सोने के लिए स्नान में बैठता हूं")</f>
        <v>मैं सुबह थोड़ी देर तक सोने के लिए स्नान में बैठता हूं</v>
      </c>
    </row>
    <row r="13786">
      <c r="A13786" s="1" t="s">
        <v>13426</v>
      </c>
      <c r="B13786" s="2" t="str">
        <f>IFERROR(__xludf.DUMMYFUNCTION("GOOGLETRANSLATE(A13786,""en"",""hi"")"),"पेंटिंग कलाकार का स्थापना दृश्य: हमारे सिर गोल हैं ताकि हमारे विचार दिशा बदल सकें।")</f>
        <v>पेंटिंग कलाकार का स्थापना दृश्य: हमारे सिर गोल हैं ताकि हमारे विचार दिशा बदल सकें।</v>
      </c>
    </row>
    <row r="13787">
      <c r="A13787" s="1" t="s">
        <v>13427</v>
      </c>
      <c r="B13787" s="2" t="str">
        <f>IFERROR(__xludf.DUMMYFUNCTION("GOOGLETRANSLATE(A13787,""en"",""hi"")"),"अभिनेता चर्चा करने के लिए बिल्ड श्रृंखला में भाग लेते हैं।")</f>
        <v>अभिनेता चर्चा करने के लिए बिल्ड श्रृंखला में भाग लेते हैं।</v>
      </c>
    </row>
    <row r="13788">
      <c r="A13788" s="1" t="s">
        <v>13428</v>
      </c>
      <c r="B13788" s="2" t="str">
        <f>IFERROR(__xludf.DUMMYFUNCTION("GOOGLETRANSLATE(A13788,""en"",""hi"")"),"कहीं पहाड़ों में - शहर कहीं नीचे है!")</f>
        <v>कहीं पहाड़ों में - शहर कहीं नीचे है!</v>
      </c>
    </row>
    <row r="13789">
      <c r="A13789" s="1" t="s">
        <v>13429</v>
      </c>
      <c r="B13789" s="2" t="str">
        <f>IFERROR(__xludf.DUMMYFUNCTION("GOOGLETRANSLATE(A13789,""en"",""hi"")"),"एक समुदाय में रविवार को पिस्सू बाजार।")</f>
        <v>एक समुदाय में रविवार को पिस्सू बाजार।</v>
      </c>
    </row>
    <row r="13790">
      <c r="A13790" s="1" t="s">
        <v>13430</v>
      </c>
      <c r="B13790" s="2" t="str">
        <f>IFERROR(__xludf.DUMMYFUNCTION("GOOGLETRANSLATE(A13790,""en"",""hi"")"),"अपनी बाड़ में थोड़ा सा रंग जोड़ें या अपने शेड के चारों ओर लटकाओ!")</f>
        <v>अपनी बाड़ में थोड़ा सा रंग जोड़ें या अपने शेड के चारों ओर लटकाओ!</v>
      </c>
    </row>
    <row r="13791">
      <c r="A13791" s="1" t="s">
        <v>13431</v>
      </c>
      <c r="B13791" s="2" t="str">
        <f>IFERROR(__xludf.DUMMYFUNCTION("GOOGLETRANSLATE(A13791,""en"",""hi"")"),"अभिनेता संगठन के लिए एक भित्ति पर काम कर रहा है")</f>
        <v>अभिनेता संगठन के लिए एक भित्ति पर काम कर रहा है</v>
      </c>
    </row>
    <row r="13792">
      <c r="A13792" s="1" t="s">
        <v>13432</v>
      </c>
      <c r="B13792" s="2" t="str">
        <f>IFERROR(__xludf.DUMMYFUNCTION("GOOGLETRANSLATE(A13792,""en"",""hi"")"),"पुरस्कार विजेता, केंद्र, पुरुषों की घटना जीता")</f>
        <v>पुरस्कार विजेता, केंद्र, पुरुषों की घटना जीता</v>
      </c>
    </row>
    <row r="13793">
      <c r="A13793" s="1" t="s">
        <v>13433</v>
      </c>
      <c r="B13793" s="2" t="str">
        <f>IFERROR(__xludf.DUMMYFUNCTION("GOOGLETRANSLATE(A13793,""en"",""hi"")"),"शेड के लिए बनाए गए महान पौधे")</f>
        <v>शेड के लिए बनाए गए महान पौधे</v>
      </c>
    </row>
    <row r="13794">
      <c r="A13794" s="1" t="s">
        <v>13434</v>
      </c>
      <c r="B13794" s="2" t="str">
        <f>IFERROR(__xludf.DUMMYFUNCTION("GOOGLETRANSLATE(A13794,""en"",""hi"")"),"एक सूर्यास्त और लहरें गोली मार दी")</f>
        <v>एक सूर्यास्त और लहरें गोली मार दी</v>
      </c>
    </row>
    <row r="13795">
      <c r="A13795" s="1" t="s">
        <v>13435</v>
      </c>
      <c r="B13795" s="2" t="str">
        <f>IFERROR(__xludf.DUMMYFUNCTION("GOOGLETRANSLATE(A13795,""en"",""hi"")"),"जहाज के डेक का एक दृश्य।")</f>
        <v>जहाज के डेक का एक दृश्य।</v>
      </c>
    </row>
    <row r="13796">
      <c r="A13796" s="1" t="s">
        <v>13436</v>
      </c>
      <c r="B13796" s="2" t="str">
        <f>IFERROR(__xludf.DUMMYFUNCTION("GOOGLETRANSLATE(A13796,""en"",""hi"")"),"विमान मॉडल डेक wasp के लिए lashed")</f>
        <v>विमान मॉडल डेक wasp के लिए lashed</v>
      </c>
    </row>
    <row r="13797">
      <c r="A13797" s="1" t="s">
        <v>13437</v>
      </c>
      <c r="B13797" s="2" t="str">
        <f>IFERROR(__xludf.DUMMYFUNCTION("GOOGLETRANSLATE(A13797,""en"",""hi"")"),"मेरा चालक इस दृश्य पर व्यक्ति और आसपास की पहाड़ियों को देखता है।")</f>
        <v>मेरा चालक इस दृश्य पर व्यक्ति और आसपास की पहाड़ियों को देखता है।</v>
      </c>
    </row>
    <row r="13798">
      <c r="A13798" s="1" t="s">
        <v>13438</v>
      </c>
      <c r="B13798" s="2" t="str">
        <f>IFERROR(__xludf.DUMMYFUNCTION("GOOGLETRANSLATE(A13798,""en"",""hi"")"),"फुटबॉल क्षेत्र पर एक दूसरे के चारों ओर हथियारों के साथ लड़कियों फुटबॉल टीम।")</f>
        <v>फुटबॉल क्षेत्र पर एक दूसरे के चारों ओर हथियारों के साथ लड़कियों फुटबॉल टीम।</v>
      </c>
    </row>
    <row r="13799">
      <c r="A13799" s="1" t="s">
        <v>13439</v>
      </c>
      <c r="B13799" s="2" t="str">
        <f>IFERROR(__xludf.DUMMYFUNCTION("GOOGLETRANSLATE(A13799,""en"",""hi"")"),"पूर्ण-ऊंचाई दृश्य के साथ उत्तर-पश्चिम से देखें")</f>
        <v>पूर्ण-ऊंचाई दृश्य के साथ उत्तर-पश्चिम से देखें</v>
      </c>
    </row>
    <row r="13800">
      <c r="A13800" s="1" t="s">
        <v>13440</v>
      </c>
      <c r="B13800" s="2" t="str">
        <f>IFERROR(__xludf.DUMMYFUNCTION("GOOGLETRANSLATE(A13800,""en"",""hi"")"),"व्यक्ति द्वारा पहने गए शादी की पोशाक की व्यवस्था करना, विवाहित और लागत पाउंड।")</f>
        <v>व्यक्ति द्वारा पहने गए शादी की पोशाक की व्यवस्था करना, विवाहित और लागत पाउंड।</v>
      </c>
    </row>
    <row r="13801">
      <c r="A13801" s="1" t="s">
        <v>13441</v>
      </c>
      <c r="B13801" s="2" t="str">
        <f>IFERROR(__xludf.DUMMYFUNCTION("GOOGLETRANSLATE(A13801,""en"",""hi"")"),"बस में - टेबल टॉप के लिए या एक स्टैंड पर उपयोग, एक पुनर्निर्मित प्राचीन mannequin")</f>
        <v>बस में - टेबल टॉप के लिए या एक स्टैंड पर उपयोग, एक पुनर्निर्मित प्राचीन mannequin</v>
      </c>
    </row>
    <row r="13802">
      <c r="A13802" s="1" t="s">
        <v>13442</v>
      </c>
      <c r="B13802" s="2" t="str">
        <f>IFERROR(__xludf.DUMMYFUNCTION("GOOGLETRANSLATE(A13802,""en"",""hi"")"),"पारंपरिक वेशभूषा के साथ अज्ञात महिला उत्सव में भाग लेती है")</f>
        <v>पारंपरिक वेशभूषा के साथ अज्ञात महिला उत्सव में भाग लेती है</v>
      </c>
    </row>
    <row r="13803">
      <c r="A13803" s="1" t="s">
        <v>13443</v>
      </c>
      <c r="B13803" s="2" t="str">
        <f>IFERROR(__xludf.DUMMYFUNCTION("GOOGLETRANSLATE(A13803,""en"",""hi"")"),"उनका सबसे हालिया टैटू उसकी पीठ के पार देवता की एक मूर्ति दर्शाता है")</f>
        <v>उनका सबसे हालिया टैटू उसकी पीठ के पार देवता की एक मूर्ति दर्शाता है</v>
      </c>
    </row>
    <row r="13804">
      <c r="A13804" s="1" t="s">
        <v>13444</v>
      </c>
      <c r="B13804" s="2" t="str">
        <f>IFERROR(__xludf.DUMMYFUNCTION("GOOGLETRANSLATE(A13804,""en"",""hi"")"),"पानी पर ट्रैक पर यात्रा करने वाली ट्रेन गाड़ी के अंदर से लैगून का दृश्य")</f>
        <v>पानी पर ट्रैक पर यात्रा करने वाली ट्रेन गाड़ी के अंदर से लैगून का दृश्य</v>
      </c>
    </row>
    <row r="13805">
      <c r="A13805" s="1" t="s">
        <v>13445</v>
      </c>
      <c r="B13805" s="2" t="str">
        <f>IFERROR(__xludf.DUMMYFUNCTION("GOOGLETRANSLATE(A13805,""en"",""hi"")"),"नक्शे और झंडा के माध्यम से चल रहे टैंक।")</f>
        <v>नक्शे और झंडा के माध्यम से चल रहे टैंक।</v>
      </c>
    </row>
    <row r="13806">
      <c r="A13806" s="1" t="s">
        <v>13446</v>
      </c>
      <c r="B13806" s="2" t="str">
        <f>IFERROR(__xludf.DUMMYFUNCTION("GOOGLETRANSLATE(A13806,""en"",""hi"")"),"काले और सफेद में व्यक्ति और उनकी टीम का एक समूह फोटो।")</f>
        <v>काले और सफेद में व्यक्ति और उनकी टीम का एक समूह फोटो।</v>
      </c>
    </row>
    <row r="13807">
      <c r="A13807" s="1" t="s">
        <v>13447</v>
      </c>
      <c r="B13807" s="2" t="str">
        <f>IFERROR(__xludf.DUMMYFUNCTION("GOOGLETRANSLATE(A13807,""en"",""hi"")"),"चित्रकारी कलाकार द्वारा व्यक्ति का संभावित चित्र")</f>
        <v>चित्रकारी कलाकार द्वारा व्यक्ति का संभावित चित्र</v>
      </c>
    </row>
    <row r="13808">
      <c r="A13808" s="1" t="s">
        <v>13448</v>
      </c>
      <c r="B13808" s="2" t="str">
        <f>IFERROR(__xludf.DUMMYFUNCTION("GOOGLETRANSLATE(A13808,""en"",""hi"")"),"मैच के दौरान फुटबॉल टीम के खिलाफ गेंद पर सॉकर प्लेयर।")</f>
        <v>मैच के दौरान फुटबॉल टीम के खिलाफ गेंद पर सॉकर प्लेयर।</v>
      </c>
    </row>
    <row r="13809">
      <c r="A13809" s="1" t="s">
        <v>13449</v>
      </c>
      <c r="B13809" s="2" t="str">
        <f>IFERROR(__xludf.DUMMYFUNCTION("GOOGLETRANSLATE(A13809,""en"",""hi"")"),"हस्ताक्षर, फिल्म के स्थान के ऊपर पहाड़ियों में")</f>
        <v>हस्ताक्षर, फिल्म के स्थान के ऊपर पहाड़ियों में</v>
      </c>
    </row>
    <row r="13810">
      <c r="A13810" s="1" t="s">
        <v>13450</v>
      </c>
      <c r="B13810" s="2" t="str">
        <f>IFERROR(__xludf.DUMMYFUNCTION("GOOGLETRANSLATE(A13810,""en"",""hi"")"),"जीवन साइकिल की सवारी करने जैसा है ।")</f>
        <v>जीवन साइकिल की सवारी करने जैसा है ।</v>
      </c>
    </row>
    <row r="13811">
      <c r="A13811" s="1" t="s">
        <v>13451</v>
      </c>
      <c r="B13811" s="2" t="str">
        <f>IFERROR(__xludf.DUMMYFUNCTION("GOOGLETRANSLATE(A13811,""en"",""hi"")"),"पायथन पशु के बाद विस्फोट ... # # जानवरों में एक और दिन")</f>
        <v>पायथन पशु के बाद विस्फोट ... # # जानवरों में एक और दिन</v>
      </c>
    </row>
    <row r="13812">
      <c r="A13812" s="1" t="s">
        <v>13452</v>
      </c>
      <c r="B13812" s="2" t="str">
        <f>IFERROR(__xludf.DUMMYFUNCTION("GOOGLETRANSLATE(A13812,""en"",""hi"")"),"नीली फेडोरा टोपी एक सफेद पृष्ठभूमि पर अलग")</f>
        <v>नीली फेडोरा टोपी एक सफेद पृष्ठभूमि पर अलग</v>
      </c>
    </row>
    <row r="13813">
      <c r="A13813" s="1" t="s">
        <v>13453</v>
      </c>
      <c r="B13813" s="2" t="str">
        <f>IFERROR(__xludf.DUMMYFUNCTION("GOOGLETRANSLATE(A13813,""en"",""hi"")"),"एक व्यक्ति रॉयल्टी पर ध्वज - नि: शुल्क")</f>
        <v>एक व्यक्ति रॉयल्टी पर ध्वज - नि: शुल्क</v>
      </c>
    </row>
    <row r="13814">
      <c r="A13814" s="1" t="s">
        <v>13454</v>
      </c>
      <c r="B13814" s="2" t="str">
        <f>IFERROR(__xludf.DUMMYFUNCTION("GOOGLETRANSLATE(A13814,""en"",""hi"")"),"छवि में हो सकता है: व्यक्ति, मंच पर, एक संगीत वाद्ययंत्र, खड़े और इनडोर खेलना")</f>
        <v>छवि में हो सकता है: व्यक्ति, मंच पर, एक संगीत वाद्ययंत्र, खड़े और इनडोर खेलना</v>
      </c>
    </row>
    <row r="13815">
      <c r="A13815" s="1" t="s">
        <v>13455</v>
      </c>
      <c r="B13815" s="2" t="str">
        <f>IFERROR(__xludf.DUMMYFUNCTION("GOOGLETRANSLATE(A13815,""en"",""hi"")"),"तूफान से पहले समुद्र का एक दृश्य")</f>
        <v>तूफान से पहले समुद्र का एक दृश्य</v>
      </c>
    </row>
    <row r="13816">
      <c r="A13816" s="1" t="s">
        <v>13456</v>
      </c>
      <c r="B13816" s="2" t="str">
        <f>IFERROR(__xludf.DUMMYFUNCTION("GOOGLETRANSLATE(A13816,""en"",""hi"")"),"मेरा पहला वोट इस तरह की मशीन पर किया गया था!")</f>
        <v>मेरा पहला वोट इस तरह की मशीन पर किया गया था!</v>
      </c>
    </row>
    <row r="13817">
      <c r="A13817" s="1" t="s">
        <v>13457</v>
      </c>
      <c r="B13817" s="2" t="str">
        <f>IFERROR(__xludf.DUMMYFUNCTION("GOOGLETRANSLATE(A13817,""en"",""hi"")"),"एक उष्णकटिबंधीय समुद्र तट पर एक सुंदर लड़की का हाथ खींचा शैली चित्रण")</f>
        <v>एक उष्णकटिबंधीय समुद्र तट पर एक सुंदर लड़की का हाथ खींचा शैली चित्रण</v>
      </c>
    </row>
    <row r="13818">
      <c r="A13818" s="1" t="s">
        <v>13458</v>
      </c>
      <c r="B13818" s="2" t="str">
        <f>IFERROR(__xludf.DUMMYFUNCTION("GOOGLETRANSLATE(A13818,""en"",""hi"")"),"शॉपिंग सेंटर ने किराए पर अपार्टमेंट सुसज्जित किया")</f>
        <v>शॉपिंग सेंटर ने किराए पर अपार्टमेंट सुसज्जित किया</v>
      </c>
    </row>
    <row r="13819">
      <c r="A13819" s="1" t="s">
        <v>13459</v>
      </c>
      <c r="B13819" s="2" t="str">
        <f>IFERROR(__xludf.DUMMYFUNCTION("GOOGLETRANSLATE(A13819,""en"",""hi"")"),"बनाओ: होंठ से मेल खाने के लिए नाखून या हम एक अलग शीशा का विकल्प चुन सकते हैं - मैं विकल्प पैक करूंगा")</f>
        <v>बनाओ: होंठ से मेल खाने के लिए नाखून या हम एक अलग शीशा का विकल्प चुन सकते हैं - मैं विकल्प पैक करूंगा</v>
      </c>
    </row>
    <row r="13820">
      <c r="A13820" s="1" t="s">
        <v>13460</v>
      </c>
      <c r="B13820" s="2" t="str">
        <f>IFERROR(__xludf.DUMMYFUNCTION("GOOGLETRANSLATE(A13820,""en"",""hi"")"),"लोक रॉक कलाकार लोक रॉक कलाकार प्रदर्शन करता है।")</f>
        <v>लोक रॉक कलाकार लोक रॉक कलाकार प्रदर्शन करता है।</v>
      </c>
    </row>
    <row r="13821">
      <c r="A13821" s="1" t="s">
        <v>13461</v>
      </c>
      <c r="B13821" s="2" t="str">
        <f>IFERROR(__xludf.DUMMYFUNCTION("GOOGLETRANSLATE(A13821,""en"",""hi"")"),"चमड़ा ... मैं कहता हूं कि स्लिम फिट सफेद शर्ट और चमड़े की पतली टाई भी जाओ।")</f>
        <v>चमड़ा ... मैं कहता हूं कि स्लिम फिट सफेद शर्ट और चमड़े की पतली टाई भी जाओ।</v>
      </c>
    </row>
    <row r="13822">
      <c r="A13822" s="1" t="s">
        <v>13462</v>
      </c>
      <c r="B13822" s="2" t="str">
        <f>IFERROR(__xludf.DUMMYFUNCTION("GOOGLETRANSLATE(A13822,""en"",""hi"")"),"बुखार के साथ आदमी की देखभाल करने वाली वरिष्ठ महिला")</f>
        <v>बुखार के साथ आदमी की देखभाल करने वाली वरिष्ठ महिला</v>
      </c>
    </row>
    <row r="13823">
      <c r="A13823" s="1" t="s">
        <v>13463</v>
      </c>
      <c r="B13823" s="2" t="str">
        <f>IFERROR(__xludf.DUMMYFUNCTION("GOOGLETRANSLATE(A13823,""en"",""hi"")"),"सूर्यास्त सिल्हूट बोर्डवॉक पर एक अकेला मछुआरे।")</f>
        <v>सूर्यास्त सिल्हूट बोर्डवॉक पर एक अकेला मछुआरे।</v>
      </c>
    </row>
    <row r="13824">
      <c r="A13824" s="1" t="s">
        <v>13464</v>
      </c>
      <c r="B13824" s="2" t="str">
        <f>IFERROR(__xludf.DUMMYFUNCTION("GOOGLETRANSLATE(A13824,""en"",""hi"")"),"ये पहिए अभी भी मौजूद हैं, उनके माध्यम से हम चारों ओर मिलते हैं।")</f>
        <v>ये पहिए अभी भी मौजूद हैं, उनके माध्यम से हम चारों ओर मिलते हैं।</v>
      </c>
    </row>
    <row r="13825">
      <c r="A13825" s="1" t="s">
        <v>13465</v>
      </c>
      <c r="B13825" s="2" t="str">
        <f>IFERROR(__xludf.DUMMYFUNCTION("GOOGLETRANSLATE(A13825,""en"",""hi"")"),"एक आधुनिक कार्यालय भवन के अंदर व्यापारिक लोग")</f>
        <v>एक आधुनिक कार्यालय भवन के अंदर व्यापारिक लोग</v>
      </c>
    </row>
    <row r="13826">
      <c r="A13826" s="1" t="s">
        <v>13466</v>
      </c>
      <c r="B13826" s="2" t="str">
        <f>IFERROR(__xludf.DUMMYFUNCTION("GOOGLETRANSLATE(A13826,""en"",""hi"")"),"घटना पर मंच पर अभिनेता")</f>
        <v>घटना पर मंच पर अभिनेता</v>
      </c>
    </row>
    <row r="13827">
      <c r="A13827" s="1" t="s">
        <v>13467</v>
      </c>
      <c r="B13827" s="2" t="str">
        <f>IFERROR(__xludf.DUMMYFUNCTION("GOOGLETRANSLATE(A13827,""en"",""hi"")"),"एक हेयरड्रेसिंग सैलून के लिए सिल्हूट")</f>
        <v>एक हेयरड्रेसिंग सैलून के लिए सिल्हूट</v>
      </c>
    </row>
    <row r="13828">
      <c r="A13828" s="1" t="s">
        <v>13468</v>
      </c>
      <c r="B13828" s="2" t="str">
        <f>IFERROR(__xludf.DUMMYFUNCTION("GOOGLETRANSLATE(A13828,""en"",""hi"")"),"छवि में हो सकता है: व्यक्ति, मंच पर, एक संगीत वाद्ययंत्र, गिटार, रात और इनडोर खेलना")</f>
        <v>छवि में हो सकता है: व्यक्ति, मंच पर, एक संगीत वाद्ययंत्र, गिटार, रात और इनडोर खेलना</v>
      </c>
    </row>
    <row r="13829">
      <c r="A13829" s="1" t="s">
        <v>13469</v>
      </c>
      <c r="B13829" s="2" t="str">
        <f>IFERROR(__xludf.DUMMYFUNCTION("GOOGLETRANSLATE(A13829,""en"",""hi"")"),"व्यक्ति द्वारा आपके लिए एक फूल")</f>
        <v>व्यक्ति द्वारा आपके लिए एक फूल</v>
      </c>
    </row>
    <row r="13830">
      <c r="A13830" s="1" t="s">
        <v>13470</v>
      </c>
      <c r="B13830" s="2" t="str">
        <f>IFERROR(__xludf.DUMMYFUNCTION("GOOGLETRANSLATE(A13830,""en"",""hi"")"),"आइस हॉकी कोच स्पोर्ट्स टीम के खिलाफ एक गेम के दौरान जुर्माना पर प्रतिक्रिया करता है।")</f>
        <v>आइस हॉकी कोच स्पोर्ट्स टीम के खिलाफ एक गेम के दौरान जुर्माना पर प्रतिक्रिया करता है।</v>
      </c>
    </row>
    <row r="13831">
      <c r="A13831" s="1" t="s">
        <v>13471</v>
      </c>
      <c r="B13831" s="2" t="str">
        <f>IFERROR(__xludf.DUMMYFUNCTION("GOOGLETRANSLATE(A13831,""en"",""hi"")"),"पगोडा के साथ रात यातायात का समय चूक")</f>
        <v>पगोडा के साथ रात यातायात का समय चूक</v>
      </c>
    </row>
    <row r="13832">
      <c r="A13832" s="1" t="s">
        <v>13472</v>
      </c>
      <c r="B13832" s="2" t="str">
        <f>IFERROR(__xludf.DUMMYFUNCTION("GOOGLETRANSLATE(A13832,""en"",""hi"")"),"खिलाड़ी अमेरिकी फुटबॉल खिलाड़ी के साथ एक टचडाउन मनाते हैं।")</f>
        <v>खिलाड़ी अमेरिकी फुटबॉल खिलाड़ी के साथ एक टचडाउन मनाते हैं।</v>
      </c>
    </row>
    <row r="13833">
      <c r="A13833" s="1" t="s">
        <v>13473</v>
      </c>
      <c r="B13833" s="2" t="str">
        <f>IFERROR(__xludf.DUMMYFUNCTION("GOOGLETRANSLATE(A13833,""en"",""hi"")"),"इतिहास में दैनिक जीवन: सैन्य कमांडर के शासनकाल के दौरान एक कुलीन रात्रिभोज।")</f>
        <v>इतिहास में दैनिक जीवन: सैन्य कमांडर के शासनकाल के दौरान एक कुलीन रात्रिभोज।</v>
      </c>
    </row>
    <row r="13834">
      <c r="A13834" s="1" t="s">
        <v>13474</v>
      </c>
      <c r="B13834" s="2" t="str">
        <f>IFERROR(__xludf.DUMMYFUNCTION("GOOGLETRANSLATE(A13834,""en"",""hi"")"),"वसंत रनवे शो में हार्ड रॉक कलाकार और सेलिब्रिटी")</f>
        <v>वसंत रनवे शो में हार्ड रॉक कलाकार और सेलिब्रिटी</v>
      </c>
    </row>
    <row r="13835">
      <c r="A13835" s="1" t="s">
        <v>13475</v>
      </c>
      <c r="B13835" s="2" t="str">
        <f>IFERROR(__xludf.DUMMYFUNCTION("GOOGLETRANSLATE(A13835,""en"",""hi"")"),"एक कुत्ते गोल्डन रेट्रिवर की वेक्टर छवि की क्लिप आर्ट")</f>
        <v>एक कुत्ते गोल्डन रेट्रिवर की वेक्टर छवि की क्लिप आर्ट</v>
      </c>
    </row>
    <row r="13836">
      <c r="A13836" s="1" t="s">
        <v>13476</v>
      </c>
      <c r="B13836" s="2" t="str">
        <f>IFERROR(__xludf.DUMMYFUNCTION("GOOGLETRANSLATE(A13836,""en"",""hi"")"),"सफेद # पर अलग जैविक प्रजातियों का खिलना")</f>
        <v>सफेद # पर अलग जैविक प्रजातियों का खिलना</v>
      </c>
    </row>
    <row r="13837">
      <c r="A13837" s="1" t="s">
        <v>13477</v>
      </c>
      <c r="B13837" s="2" t="str">
        <f>IFERROR(__xludf.DUMMYFUNCTION("GOOGLETRANSLATE(A13837,""en"",""hi"")"),"तालाब की सर्दी")</f>
        <v>तालाब की सर्दी</v>
      </c>
    </row>
    <row r="13838">
      <c r="A13838" s="1" t="s">
        <v>7253</v>
      </c>
      <c r="B13838" s="2" t="str">
        <f>IFERROR(__xludf.DUMMYFUNCTION("GOOGLETRANSLATE(A13838,""en"",""hi"")"),"अभिनेता विश्व प्रीमियर में भाग लेता है")</f>
        <v>अभिनेता विश्व प्रीमियर में भाग लेता है</v>
      </c>
    </row>
    <row r="13839">
      <c r="A13839" s="1" t="s">
        <v>13478</v>
      </c>
      <c r="B13839" s="2" t="str">
        <f>IFERROR(__xludf.DUMMYFUNCTION("GOOGLETRANSLATE(A13839,""en"",""hi"")"),"एक निर्बाध पैटर्न का वेक्टर चित्रण")</f>
        <v>एक निर्बाध पैटर्न का वेक्टर चित्रण</v>
      </c>
    </row>
    <row r="13840">
      <c r="A13840" s="1" t="s">
        <v>13479</v>
      </c>
      <c r="B13840" s="2" t="str">
        <f>IFERROR(__xludf.DUMMYFUNCTION("GOOGLETRANSLATE(A13840,""en"",""hi"")"),"लाइनों के साथ एक पावर लाइन पर जैविक प्रजाति")</f>
        <v>लाइनों के साथ एक पावर लाइन पर जैविक प्रजाति</v>
      </c>
    </row>
    <row r="13841">
      <c r="A13841" s="1" t="s">
        <v>13480</v>
      </c>
      <c r="B13841" s="2" t="str">
        <f>IFERROR(__xludf.DUMMYFUNCTION("GOOGLETRANSLATE(A13841,""en"",""hi"")"),"कुत्तों के लिए एक केनेल संपत्ति पर है।")</f>
        <v>कुत्तों के लिए एक केनेल संपत्ति पर है।</v>
      </c>
    </row>
    <row r="13842">
      <c r="A13842" s="1" t="s">
        <v>13481</v>
      </c>
      <c r="B13842" s="2" t="str">
        <f>IFERROR(__xludf.DUMMYFUNCTION("GOOGLETRANSLATE(A13842,""en"",""hi"")"),"एक गाँव में पारंपरिक घर")</f>
        <v>एक गाँव में पारंपरिक घर</v>
      </c>
    </row>
    <row r="13843">
      <c r="A13843" s="1" t="s">
        <v>13482</v>
      </c>
      <c r="B13843" s="2" t="str">
        <f>IFERROR(__xludf.DUMMYFUNCTION("GOOGLETRANSLATE(A13843,""en"",""hi"")"),"फ्रेम में प्रवेश करने वाली लड़की का मध्यम शॉट, फिर पानी के किनारे से खड़ा, पानी में उसका प्रतिबिंब।")</f>
        <v>फ्रेम में प्रवेश करने वाली लड़की का मध्यम शॉट, फिर पानी के किनारे से खड़ा, पानी में उसका प्रतिबिंब।</v>
      </c>
    </row>
    <row r="13844">
      <c r="A13844" s="1" t="s">
        <v>13483</v>
      </c>
      <c r="B13844" s="2" t="str">
        <f>IFERROR(__xludf.DUMMYFUNCTION("GOOGLETRANSLATE(A13844,""en"",""hi"")"),"कैंपस पर खड़ी साइकिलों की एक पंक्ति।")</f>
        <v>कैंपस पर खड़ी साइकिलों की एक पंक्ति।</v>
      </c>
    </row>
    <row r="13845">
      <c r="A13845" s="1" t="s">
        <v>13484</v>
      </c>
      <c r="B13845" s="2" t="str">
        <f>IFERROR(__xludf.DUMMYFUNCTION("GOOGLETRANSLATE(A13845,""en"",""hi"")"),"रचनात्मक व्यंजनों का एक नमूना।")</f>
        <v>रचनात्मक व्यंजनों का एक नमूना।</v>
      </c>
    </row>
    <row r="13846">
      <c r="A13846" s="1" t="s">
        <v>13485</v>
      </c>
      <c r="B13846" s="2" t="str">
        <f>IFERROR(__xludf.DUMMYFUNCTION("GOOGLETRANSLATE(A13846,""en"",""hi"")"),"अपने नामक की तरह भी बर्बाद हो सकता है।")</f>
        <v>अपने नामक की तरह भी बर्बाद हो सकता है।</v>
      </c>
    </row>
    <row r="13847">
      <c r="A13847" s="1" t="s">
        <v>13486</v>
      </c>
      <c r="B13847" s="2" t="str">
        <f>IFERROR(__xludf.DUMMYFUNCTION("GOOGLETRANSLATE(A13847,""en"",""hi"")"),"ग्रहों, सितारों के साथ पागल कार्टून निर्बाध पैटर्न।")</f>
        <v>ग्रहों, सितारों के साथ पागल कार्टून निर्बाध पैटर्न।</v>
      </c>
    </row>
    <row r="13848">
      <c r="A13848" s="1" t="s">
        <v>13487</v>
      </c>
      <c r="B13848" s="2" t="str">
        <f>IFERROR(__xludf.DUMMYFUNCTION("GOOGLETRANSLATE(A13848,""en"",""hi"")"),"हार्ड रॉक कलाकार लाभ संगीत कार्यक्रम में भाग लेता है।")</f>
        <v>हार्ड रॉक कलाकार लाभ संगीत कार्यक्रम में भाग लेता है।</v>
      </c>
    </row>
    <row r="13849">
      <c r="A13849" s="1" t="s">
        <v>13488</v>
      </c>
      <c r="B13849" s="2" t="str">
        <f>IFERROR(__xludf.DUMMYFUNCTION("GOOGLETRANSLATE(A13849,""en"",""hi"")"),"एक गिलास में रस डालो")</f>
        <v>एक गिलास में रस डालो</v>
      </c>
    </row>
    <row r="13850">
      <c r="A13850" s="1" t="s">
        <v>13489</v>
      </c>
      <c r="B13850" s="2" t="str">
        <f>IFERROR(__xludf.DUMMYFUNCTION("GOOGLETRANSLATE(A13850,""en"",""hi"")"),"नक्शा दूसरे जलमार्ग का प्रस्तावित मार्ग दिखा रहा है")</f>
        <v>नक्शा दूसरे जलमार्ग का प्रस्तावित मार्ग दिखा रहा है</v>
      </c>
    </row>
    <row r="13851">
      <c r="A13851" s="1" t="s">
        <v>13490</v>
      </c>
      <c r="B13851" s="2" t="str">
        <f>IFERROR(__xludf.DUMMYFUNCTION("GOOGLETRANSLATE(A13851,""en"",""hi"")"),"एक बच्चे के रूप में पॉप कलाकार")</f>
        <v>एक बच्चे के रूप में पॉप कलाकार</v>
      </c>
    </row>
    <row r="13852">
      <c r="A13852" s="1" t="s">
        <v>13491</v>
      </c>
      <c r="B13852" s="2" t="str">
        <f>IFERROR(__xludf.DUMMYFUNCTION("GOOGLETRANSLATE(A13852,""en"",""hi"")"),"लोग एक गुफा से उभरते हैं।")</f>
        <v>लोग एक गुफा से उभरते हैं।</v>
      </c>
    </row>
    <row r="13853">
      <c r="A13853" s="1" t="s">
        <v>13492</v>
      </c>
      <c r="B13853" s="2" t="str">
        <f>IFERROR(__xludf.DUMMYFUNCTION("GOOGLETRANSLATE(A13853,""en"",""hi"")"),"हम ब्लैकबोर्ड पर लिखे गए संदेश को भर्ती कर रहे हैं।")</f>
        <v>हम ब्लैकबोर्ड पर लिखे गए संदेश को भर्ती कर रहे हैं।</v>
      </c>
    </row>
    <row r="13854">
      <c r="A13854" s="1" t="s">
        <v>13493</v>
      </c>
      <c r="B13854" s="2" t="str">
        <f>IFERROR(__xludf.DUMMYFUNCTION("GOOGLETRANSLATE(A13854,""en"",""hi"")"),"पूंजी शहर में एक रंगीन पीले और नारंगी बस के पक्ष में stenciled कैप्शन पर आपका स्वागत है")</f>
        <v>पूंजी शहर में एक रंगीन पीले और नारंगी बस के पक्ष में stenciled कैप्शन पर आपका स्वागत है</v>
      </c>
    </row>
    <row r="13855">
      <c r="A13855" s="1" t="s">
        <v>13494</v>
      </c>
      <c r="B13855" s="2" t="str">
        <f>IFERROR(__xludf.DUMMYFUNCTION("GOOGLETRANSLATE(A13855,""en"",""hi"")"),"एक पीले फूल के करीब")</f>
        <v>एक पीले फूल के करीब</v>
      </c>
    </row>
    <row r="13856">
      <c r="A13856" s="1" t="s">
        <v>13495</v>
      </c>
      <c r="B13856" s="2" t="str">
        <f>IFERROR(__xludf.DUMMYFUNCTION("GOOGLETRANSLATE(A13856,""en"",""hi"")"),"पटरियों के साथ ... मुझे याद दिलाता है जब मैं एक बच्चा था और रेलरोड ट्रैक के साथ स्कूल से घर चलते थे")</f>
        <v>पटरियों के साथ ... मुझे याद दिलाता है जब मैं एक बच्चा था और रेलरोड ट्रैक के साथ स्कूल से घर चलते थे</v>
      </c>
    </row>
    <row r="13857">
      <c r="A13857" s="1" t="s">
        <v>13496</v>
      </c>
      <c r="B13857" s="2" t="str">
        <f>IFERROR(__xludf.DUMMYFUNCTION("GOOGLETRANSLATE(A13857,""en"",""hi"")"),"ऊपरी स्तर पर पूर्ण बाथरूम")</f>
        <v>ऊपरी स्तर पर पूर्ण बाथरूम</v>
      </c>
    </row>
    <row r="13858">
      <c r="A13858" s="1" t="s">
        <v>13497</v>
      </c>
      <c r="B13858" s="2" t="str">
        <f>IFERROR(__xludf.DUMMYFUNCTION("GOOGLETRANSLATE(A13858,""en"",""hi"")"),"व्यक्ति पर क्षेत्र के दाख की बारियों पर शाम")</f>
        <v>व्यक्ति पर क्षेत्र के दाख की बारियों पर शाम</v>
      </c>
    </row>
    <row r="13859">
      <c r="A13859" s="1" t="s">
        <v>13498</v>
      </c>
      <c r="B13859" s="2" t="str">
        <f>IFERROR(__xludf.DUMMYFUNCTION("GOOGLETRANSLATE(A13859,""en"",""hi"")"),"सफेद रेखाओं के साथ क्रिसमस आदर्श जो एफआईआर पेड़ की तरह दिखता है।")</f>
        <v>सफेद रेखाओं के साथ क्रिसमस आदर्श जो एफआईआर पेड़ की तरह दिखता है।</v>
      </c>
    </row>
    <row r="13860">
      <c r="A13860" s="1" t="s">
        <v>13499</v>
      </c>
      <c r="B13860" s="2" t="str">
        <f>IFERROR(__xludf.DUMMYFUNCTION("GOOGLETRANSLATE(A13860,""en"",""hi"")"),"ओपेरा के अंतिम दृश्य से दृश्य")</f>
        <v>ओपेरा के अंतिम दृश्य से दृश्य</v>
      </c>
    </row>
    <row r="13861">
      <c r="A13861" s="1" t="s">
        <v>13500</v>
      </c>
      <c r="B13861" s="2" t="str">
        <f>IFERROR(__xludf.DUMMYFUNCTION("GOOGLETRANSLATE(A13861,""en"",""hi"")"),"मत्स्य पालन नौकाओं एक बे डॉट")</f>
        <v>मत्स्य पालन नौकाओं एक बे डॉट</v>
      </c>
    </row>
    <row r="13862">
      <c r="A13862" s="1" t="s">
        <v>13501</v>
      </c>
      <c r="B13862" s="2" t="str">
        <f>IFERROR(__xludf.DUMMYFUNCTION("GOOGLETRANSLATE(A13862,""en"",""hi"")"),"वर्तमान में सोने के स्रोत का पता लगाने के लिए जांच की जा रही है।")</f>
        <v>वर्तमान में सोने के स्रोत का पता लगाने के लिए जांच की जा रही है।</v>
      </c>
    </row>
    <row r="13863">
      <c r="A13863" s="1" t="s">
        <v>13502</v>
      </c>
      <c r="B13863" s="2" t="str">
        <f>IFERROR(__xludf.DUMMYFUNCTION("GOOGLETRANSLATE(A13863,""en"",""hi"")"),"मुझे बैंगनी और व्यक्ति से प्यार है।")</f>
        <v>मुझे बैंगनी और व्यक्ति से प्यार है।</v>
      </c>
    </row>
    <row r="13864">
      <c r="A13864" s="1" t="s">
        <v>13503</v>
      </c>
      <c r="B13864" s="2" t="str">
        <f>IFERROR(__xludf.DUMMYFUNCTION("GOOGLETRANSLATE(A13864,""en"",""hi"")"),"सफेद पृष्ठभूमि के खिलाफ रसोई उपकरण पर फोटो का एक कोलाज")</f>
        <v>सफेद पृष्ठभूमि के खिलाफ रसोई उपकरण पर फोटो का एक कोलाज</v>
      </c>
    </row>
    <row r="13865">
      <c r="A13865" s="1" t="s">
        <v>13504</v>
      </c>
      <c r="B13865" s="2" t="str">
        <f>IFERROR(__xludf.DUMMYFUNCTION("GOOGLETRANSLATE(A13865,""en"",""hi"")"),"हरे रंग की रोशनी में एक प्राचीन ओक का पेड़।")</f>
        <v>हरे रंग की रोशनी में एक प्राचीन ओक का पेड़।</v>
      </c>
    </row>
    <row r="13866">
      <c r="A13866" s="1" t="s">
        <v>13505</v>
      </c>
      <c r="B13866" s="2" t="str">
        <f>IFERROR(__xludf.DUMMYFUNCTION("GOOGLETRANSLATE(A13866,""en"",""hi"")"),"गिरते हुए एकाउंटेंट द्वारा मगरमच्छ घायल।")</f>
        <v>गिरते हुए एकाउंटेंट द्वारा मगरमच्छ घायल।</v>
      </c>
    </row>
    <row r="13867">
      <c r="A13867" s="1" t="s">
        <v>13506</v>
      </c>
      <c r="B13867" s="2" t="str">
        <f>IFERROR(__xludf.DUMMYFUNCTION("GOOGLETRANSLATE(A13867,""en"",""hi"")"),"टोटे बैग में व्यक्ति द्वारा ग्रेहाउंड के मिश्रित मीडिया शेड्स की विशेषता है")</f>
        <v>टोटे बैग में व्यक्ति द्वारा ग्रेहाउंड के मिश्रित मीडिया शेड्स की विशेषता है</v>
      </c>
    </row>
    <row r="13868">
      <c r="A13868" s="1" t="s">
        <v>13507</v>
      </c>
      <c r="B13868" s="2" t="str">
        <f>IFERROR(__xludf.DUMMYFUNCTION("GOOGLETRANSLATE(A13868,""en"",""hi"")"),"एक किसान बाजार में सूखे नमकीन मछली")</f>
        <v>एक किसान बाजार में सूखे नमकीन मछली</v>
      </c>
    </row>
    <row r="13869">
      <c r="A13869" s="1" t="s">
        <v>13508</v>
      </c>
      <c r="B13869" s="2" t="str">
        <f>IFERROR(__xludf.DUMMYFUNCTION("GOOGLETRANSLATE(A13869,""en"",""hi"")"),"बास्केटबॉल खिलाड़ी बास्केटबॉल गेम के दौरान रिबाउंड को पकड़ने के लिए कूदता है")</f>
        <v>बास्केटबॉल खिलाड़ी बास्केटबॉल गेम के दौरान रिबाउंड को पकड़ने के लिए कूदता है</v>
      </c>
    </row>
    <row r="13870">
      <c r="A13870" s="1" t="s">
        <v>13509</v>
      </c>
      <c r="B13870" s="2" t="str">
        <f>IFERROR(__xludf.DUMMYFUNCTION("GOOGLETRANSLATE(A13870,""en"",""hi"")"),"एक दूसरे का सामना करने वाले लोगों के समूह, हथियार उठाए गए")</f>
        <v>एक दूसरे का सामना करने वाले लोगों के समूह, हथियार उठाए गए</v>
      </c>
    </row>
    <row r="13871">
      <c r="A13871" s="1" t="s">
        <v>13510</v>
      </c>
      <c r="B13871" s="2" t="str">
        <f>IFERROR(__xludf.DUMMYFUNCTION("GOOGLETRANSLATE(A13871,""en"",""hi"")"),"शरद ऋतु के पेड़ ने अपने रंगीन पीले मौसमी गिरावट वाले पत्ते में मौसम के बदलाव को चिह्नित किया")</f>
        <v>शरद ऋतु के पेड़ ने अपने रंगीन पीले मौसमी गिरावट वाले पत्ते में मौसम के बदलाव को चिह्नित किया</v>
      </c>
    </row>
    <row r="13872">
      <c r="A13872" s="1" t="s">
        <v>13511</v>
      </c>
      <c r="B13872" s="2" t="str">
        <f>IFERROR(__xludf.DUMMYFUNCTION("GOOGLETRANSLATE(A13872,""en"",""hi"")"),"हम जो भी देखते हैं या प्रतीत होते हैं, लेकिन एक सपने के भीतर एक सपना है।")</f>
        <v>हम जो भी देखते हैं या प्रतीत होते हैं, लेकिन एक सपने के भीतर एक सपना है।</v>
      </c>
    </row>
    <row r="13873">
      <c r="A13873" s="1" t="s">
        <v>13512</v>
      </c>
      <c r="B13873" s="2" t="str">
        <f>IFERROR(__xludf.DUMMYFUNCTION("GOOGLETRANSLATE(A13873,""en"",""hi"")"),"यहां प्रतिनिधित्व किए गए आंकड़े एडी में विभिन्न वर्गों की महिलाएं हैं। ।")</f>
        <v>यहां प्रतिनिधित्व किए गए आंकड़े एडी में विभिन्न वर्गों की महिलाएं हैं। ।</v>
      </c>
    </row>
    <row r="13874">
      <c r="A13874" s="1" t="s">
        <v>13513</v>
      </c>
      <c r="B13874" s="2" t="str">
        <f>IFERROR(__xludf.DUMMYFUNCTION("GOOGLETRANSLATE(A13874,""en"",""hi"")"),"एरियल, इस पर कुछ पर्यटक और एक पहाड़ी नदी के साथ लकड़ी में निलंबित पुल")</f>
        <v>एरियल, इस पर कुछ पर्यटक और एक पहाड़ी नदी के साथ लकड़ी में निलंबित पुल</v>
      </c>
    </row>
    <row r="13875">
      <c r="A13875" s="1" t="s">
        <v>13514</v>
      </c>
      <c r="B13875" s="2" t="str">
        <f>IFERROR(__xludf.DUMMYFUNCTION("GOOGLETRANSLATE(A13875,""en"",""hi"")"),"सप्ताहांत शैली की प्यारी सादगी।")</f>
        <v>सप्ताहांत शैली की प्यारी सादगी।</v>
      </c>
    </row>
    <row r="13876">
      <c r="A13876" s="1" t="s">
        <v>13515</v>
      </c>
      <c r="B13876" s="2" t="str">
        <f>IFERROR(__xludf.DUMMYFUNCTION("GOOGLETRANSLATE(A13876,""en"",""hi"")"),"दिन के दौरान मैच में जीतने के बाद व्यक्ति अपनी टीम के साथ मनाता है।")</f>
        <v>दिन के दौरान मैच में जीतने के बाद व्यक्ति अपनी टीम के साथ मनाता है।</v>
      </c>
    </row>
    <row r="13877">
      <c r="A13877" s="1" t="s">
        <v>13516</v>
      </c>
      <c r="B13877" s="2" t="str">
        <f>IFERROR(__xludf.DUMMYFUNCTION("GOOGLETRANSLATE(A13877,""en"",""hi"")"),"एक माँ की छाया उसके बच्चे को पकड़े हुए")</f>
        <v>एक माँ की छाया उसके बच्चे को पकड़े हुए</v>
      </c>
    </row>
    <row r="13878">
      <c r="A13878" s="1" t="s">
        <v>13517</v>
      </c>
      <c r="B13878" s="2" t="str">
        <f>IFERROR(__xludf.DUMMYFUNCTION("GOOGLETRANSLATE(A13878,""en"",""hi"")"),"कार्यालय में काम करते हुए एक-दूसरे के साथ बातचीत करने वाले अधिकारियों की मुस्कुराते हुए टीम")</f>
        <v>कार्यालय में काम करते हुए एक-दूसरे के साथ बातचीत करने वाले अधिकारियों की मुस्कुराते हुए टीम</v>
      </c>
    </row>
    <row r="13879">
      <c r="A13879" s="1" t="s">
        <v>13518</v>
      </c>
      <c r="B13879" s="2" t="str">
        <f>IFERROR(__xludf.DUMMYFUNCTION("GOOGLETRANSLATE(A13879,""en"",""hi"")"),"रात रात की रोशनी।")</f>
        <v>रात रात की रोशनी।</v>
      </c>
    </row>
    <row r="13880">
      <c r="A13880" s="1" t="s">
        <v>13519</v>
      </c>
      <c r="B13880" s="2" t="str">
        <f>IFERROR(__xludf.DUMMYFUNCTION("GOOGLETRANSLATE(A13880,""en"",""hi"")"),"बाईं ओर एक बादाम के पेड़ के साथ विमान भर में दृश्य।")</f>
        <v>बाईं ओर एक बादाम के पेड़ के साथ विमान भर में दृश्य।</v>
      </c>
    </row>
    <row r="13881">
      <c r="A13881" s="1" t="s">
        <v>13520</v>
      </c>
      <c r="B13881" s="2" t="str">
        <f>IFERROR(__xludf.DUMMYFUNCTION("GOOGLETRANSLATE(A13881,""en"",""hi"")"),"व्यक्ति तब तक प्रतीक्षा करें जब तक मेरे बाल ऐसा करने के लिए पर्याप्त लंबे समय तक न हों।")</f>
        <v>व्यक्ति तब तक प्रतीक्षा करें जब तक मेरे बाल ऐसा करने के लिए पर्याप्त लंबे समय तक न हों।</v>
      </c>
    </row>
    <row r="13882">
      <c r="A13882" s="1" t="s">
        <v>13521</v>
      </c>
      <c r="B13882" s="2" t="str">
        <f>IFERROR(__xludf.DUMMYFUNCTION("GOOGLETRANSLATE(A13882,""en"",""hi"")"),"व्यक्ति व्यक्ति # द्वारा प्रस्तुत किया गया है।")</f>
        <v>व्यक्ति व्यक्ति # द्वारा प्रस्तुत किया गया है।</v>
      </c>
    </row>
    <row r="13883">
      <c r="A13883" s="1" t="s">
        <v>12968</v>
      </c>
      <c r="B13883" s="2" t="str">
        <f>IFERROR(__xludf.DUMMYFUNCTION("GOOGLETRANSLATE(A13883,""en"",""hi"")"),"छवि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13884">
      <c r="A13884" s="1" t="s">
        <v>13522</v>
      </c>
      <c r="B13884" s="2" t="str">
        <f>IFERROR(__xludf.DUMMYFUNCTION("GOOGLETRANSLATE(A13884,""en"",""hi"")"),"भौतिक मानचित्र पर गणराज्य उल्लिखित और चमकदार।")</f>
        <v>भौतिक मानचित्र पर गणराज्य उल्लिखित और चमकदार।</v>
      </c>
    </row>
    <row r="13885">
      <c r="A13885" s="1" t="s">
        <v>13523</v>
      </c>
      <c r="B13885" s="2" t="str">
        <f>IFERROR(__xludf.DUMMYFUNCTION("GOOGLETRANSLATE(A13885,""en"",""hi"")"),"अभिनेता फ्लैगशिप स्टोर की पहली सालगिरह के लिए घटना में भाग लेता है।")</f>
        <v>अभिनेता फ्लैगशिप स्टोर की पहली सालगिरह के लिए घटना में भाग लेता है।</v>
      </c>
    </row>
    <row r="13886">
      <c r="A13886" s="1" t="s">
        <v>13524</v>
      </c>
      <c r="B13886" s="2" t="str">
        <f>IFERROR(__xludf.DUMMYFUNCTION("GOOGLETRANSLATE(A13886,""en"",""hi"")"),"उदास लड़की जंगल में खो गई।")</f>
        <v>उदास लड़की जंगल में खो गई।</v>
      </c>
    </row>
    <row r="13887">
      <c r="A13887" s="1" t="s">
        <v>13525</v>
      </c>
      <c r="B13887" s="2" t="str">
        <f>IFERROR(__xludf.DUMMYFUNCTION("GOOGLETRANSLATE(A13887,""en"",""hi"")"),"ध्वनि के लिए एक पुलिस वाहन तार")</f>
        <v>ध्वनि के लिए एक पुलिस वाहन तार</v>
      </c>
    </row>
    <row r="13888">
      <c r="A13888" s="1" t="s">
        <v>13526</v>
      </c>
      <c r="B13888" s="2" t="str">
        <f>IFERROR(__xludf.DUMMYFUNCTION("GOOGLETRANSLATE(A13888,""en"",""hi"")"),"दुनिया भर के शहरों और उसके स्मारकों के एक आकाशगंगा का पृथक सिल्हूट")</f>
        <v>दुनिया भर के शहरों और उसके स्मारकों के एक आकाशगंगा का पृथक सिल्हूट</v>
      </c>
    </row>
    <row r="13889">
      <c r="A13889" s="1" t="s">
        <v>13527</v>
      </c>
      <c r="B13889" s="2" t="str">
        <f>IFERROR(__xludf.DUMMYFUNCTION("GOOGLETRANSLATE(A13889,""en"",""hi"")"),"बहाल और पुनर्स्थापित होने की प्रक्रिया में एक कार")</f>
        <v>बहाल और पुनर्स्थापित होने की प्रक्रिया में एक कार</v>
      </c>
    </row>
    <row r="13890">
      <c r="A13890" s="1" t="s">
        <v>13528</v>
      </c>
      <c r="B13890" s="2" t="str">
        <f>IFERROR(__xludf.DUMMYFUNCTION("GOOGLETRANSLATE(A13890,""en"",""hi"")"),"सूप को तापमान पर ला रहा है")</f>
        <v>सूप को तापमान पर ला रहा है</v>
      </c>
    </row>
    <row r="13891">
      <c r="A13891" s="1" t="s">
        <v>13529</v>
      </c>
      <c r="B13891" s="2" t="str">
        <f>IFERROR(__xludf.DUMMYFUNCTION("GOOGLETRANSLATE(A13891,""en"",""hi"")"),"भोजन और पेय, अभी भी जीवन अवधारणा।")</f>
        <v>भोजन और पेय, अभी भी जीवन अवधारणा।</v>
      </c>
    </row>
    <row r="13892">
      <c r="A13892" s="1" t="s">
        <v>13530</v>
      </c>
      <c r="B13892" s="2" t="str">
        <f>IFERROR(__xludf.DUMMYFUNCTION("GOOGLETRANSLATE(A13892,""en"",""hi"")"),"एक प्रशिक्षण सत्र के दौरान खिलाड़ियों को जॉग।")</f>
        <v>एक प्रशिक्षण सत्र के दौरान खिलाड़ियों को जॉग।</v>
      </c>
    </row>
    <row r="13893">
      <c r="A13893" s="1" t="s">
        <v>13531</v>
      </c>
      <c r="B13893" s="2" t="str">
        <f>IFERROR(__xludf.DUMMYFUNCTION("GOOGLETRANSLATE(A13893,""en"",""hi"")"),"इस होम बार की छत पर बार्न लकड़ी देखो को पूरा करती है।")</f>
        <v>इस होम बार की छत पर बार्न लकड़ी देखो को पूरा करती है।</v>
      </c>
    </row>
    <row r="13894">
      <c r="A13894" s="1" t="s">
        <v>13532</v>
      </c>
      <c r="B13894" s="2" t="str">
        <f>IFERROR(__xludf.DUMMYFUNCTION("GOOGLETRANSLATE(A13894,""en"",""hi"")"),"एक शहर के ऊपर एक तूफानी आकाश देखा")</f>
        <v>एक शहर के ऊपर एक तूफानी आकाश देखा</v>
      </c>
    </row>
    <row r="13895">
      <c r="A13895" s="1" t="s">
        <v>13533</v>
      </c>
      <c r="B13895" s="2" t="str">
        <f>IFERROR(__xludf.DUMMYFUNCTION("GOOGLETRANSLATE(A13895,""en"",""hi"")"),"अभिनेता और अतिथि त्यौहारों में त्यौहार के दौरान प्रीमियर में भाग लेते हैं।")</f>
        <v>अभिनेता और अतिथि त्यौहारों में त्यौहार के दौरान प्रीमियर में भाग लेते हैं।</v>
      </c>
    </row>
    <row r="13896">
      <c r="A13896" s="1" t="s">
        <v>13534</v>
      </c>
      <c r="B13896" s="2" t="str">
        <f>IFERROR(__xludf.DUMMYFUNCTION("GOOGLETRANSLATE(A13896,""en"",""hi"")"),"अपने चेहरे के आकार के लिए चश्मे की एक जोड़ी कैसे चुनें")</f>
        <v>अपने चेहरे के आकार के लिए चश्मे की एक जोड़ी कैसे चुनें</v>
      </c>
    </row>
    <row r="13897">
      <c r="A13897" s="1" t="s">
        <v>13535</v>
      </c>
      <c r="B13897" s="2" t="str">
        <f>IFERROR(__xludf.DUMMYFUNCTION("GOOGLETRANSLATE(A13897,""en"",""hi"")"),"एक सफेद पृष्ठभूमि पर एक हेडसेट")</f>
        <v>एक सफेद पृष्ठभूमि पर एक हेडसेट</v>
      </c>
    </row>
    <row r="13898">
      <c r="A13898" s="1" t="s">
        <v>13536</v>
      </c>
      <c r="B13898" s="2" t="str">
        <f>IFERROR(__xludf.DUMMYFUNCTION("GOOGLETRANSLATE(A13898,""en"",""hi"")"),"एक रेस्तरां में जोड़े का सिल्हूट")</f>
        <v>एक रेस्तरां में जोड़े का सिल्हूट</v>
      </c>
    </row>
    <row r="13899">
      <c r="A13899" s="1" t="s">
        <v>13537</v>
      </c>
      <c r="B13899" s="2" t="str">
        <f>IFERROR(__xludf.DUMMYFUNCTION("GOOGLETRANSLATE(A13899,""en"",""hi"")"),"एक सफेद पृष्ठभूमि के साथ डिजाइन में डार्ट")</f>
        <v>एक सफेद पृष्ठभूमि के साथ डिजाइन में डार्ट</v>
      </c>
    </row>
    <row r="13900">
      <c r="A13900" s="1" t="s">
        <v>13538</v>
      </c>
      <c r="B13900" s="2" t="str">
        <f>IFERROR(__xludf.DUMMYFUNCTION("GOOGLETRANSLATE(A13900,""en"",""hi"")"),"नीला - हरा फूलदान पहिया और पर्ची पर फेंक दिया - पीछे")</f>
        <v>नीला - हरा फूलदान पहिया और पर्ची पर फेंक दिया - पीछे</v>
      </c>
    </row>
    <row r="13901">
      <c r="A13901" s="1" t="s">
        <v>13539</v>
      </c>
      <c r="B13901" s="2" t="str">
        <f>IFERROR(__xludf.DUMMYFUNCTION("GOOGLETRANSLATE(A13901,""en"",""hi"")"),"पैलेस एक वसंत दिवस पर देखा गया")</f>
        <v>पैलेस एक वसंत दिवस पर देखा गया</v>
      </c>
    </row>
    <row r="13902">
      <c r="A13902" s="1" t="s">
        <v>13540</v>
      </c>
      <c r="B13902" s="2" t="str">
        <f>IFERROR(__xludf.DUMMYFUNCTION("GOOGLETRANSLATE(A13902,""en"",""hi"")"),"द्वीपों के पीछे लैगून नीचे यात्रा")</f>
        <v>द्वीपों के पीछे लैगून नीचे यात्रा</v>
      </c>
    </row>
    <row r="13903">
      <c r="A13903" s="1" t="s">
        <v>13541</v>
      </c>
      <c r="B13903" s="2" t="str">
        <f>IFERROR(__xludf.DUMMYFUNCTION("GOOGLETRANSLATE(A13903,""en"",""hi"")"),"एक सफेद पृष्ठभूमि पर रेट्रो हेलमेट")</f>
        <v>एक सफेद पृष्ठभूमि पर रेट्रो हेलमेट</v>
      </c>
    </row>
    <row r="13904">
      <c r="A13904" s="1" t="s">
        <v>13542</v>
      </c>
      <c r="B13904" s="2" t="str">
        <f>IFERROR(__xludf.DUMMYFUNCTION("GOOGLETRANSLATE(A13904,""en"",""hi"")"),"वयस्कों का एक समूह आरामदायक द्वीप प्रेरित कुर्सियों में एक कॉफी टेबल के आसपास बैठता है।")</f>
        <v>वयस्कों का एक समूह आरामदायक द्वीप प्रेरित कुर्सियों में एक कॉफी टेबल के आसपास बैठता है।</v>
      </c>
    </row>
    <row r="13905">
      <c r="A13905" s="1" t="s">
        <v>13543</v>
      </c>
      <c r="B13905" s="2" t="str">
        <f>IFERROR(__xludf.DUMMYFUNCTION("GOOGLETRANSLATE(A13905,""en"",""hi"")"),"इस तस्वीर को क्षेत्र में अपने पिंजरे के अंदर टीवी व्यक्तित्व की गई थी।")</f>
        <v>इस तस्वीर को क्षेत्र में अपने पिंजरे के अंदर टीवी व्यक्तित्व की गई थी।</v>
      </c>
    </row>
    <row r="13906">
      <c r="A13906" s="1" t="s">
        <v>13544</v>
      </c>
      <c r="B13906" s="2" t="str">
        <f>IFERROR(__xludf.DUMMYFUNCTION("GOOGLETRANSLATE(A13906,""en"",""hi"")"),"गोदी पर जहाज वर्ग")</f>
        <v>गोदी पर जहाज वर्ग</v>
      </c>
    </row>
    <row r="13907">
      <c r="A13907" s="1" t="s">
        <v>13545</v>
      </c>
      <c r="B13907" s="2" t="str">
        <f>IFERROR(__xludf.DUMMYFUNCTION("GOOGLETRANSLATE(A13907,""en"",""hi"")"),"व्यक्ति ने हाल ही में कुछ समय बिताया।")</f>
        <v>व्यक्ति ने हाल ही में कुछ समय बिताया।</v>
      </c>
    </row>
    <row r="13908">
      <c r="A13908" s="1" t="s">
        <v>13546</v>
      </c>
      <c r="B13908" s="2" t="str">
        <f>IFERROR(__xludf.DUMMYFUNCTION("GOOGLETRANSLATE(A13908,""en"",""hi"")"),"एक आदमी शैंपेन की एक बोतल बंद कर देता है")</f>
        <v>एक आदमी शैंपेन की एक बोतल बंद कर देता है</v>
      </c>
    </row>
    <row r="13909">
      <c r="A13909" s="1" t="s">
        <v>13547</v>
      </c>
      <c r="B13909" s="2" t="str">
        <f>IFERROR(__xludf.DUMMYFUNCTION("GOOGLETRANSLATE(A13909,""en"",""hi"")"),"सब्जियों के हाथ का सेट - आपके विज्ञापन के लिए दिल के रूप में खींचा गया।")</f>
        <v>सब्जियों के हाथ का सेट - आपके विज्ञापन के लिए दिल के रूप में खींचा गया।</v>
      </c>
    </row>
    <row r="13910">
      <c r="A13910" s="1" t="s">
        <v>13548</v>
      </c>
      <c r="B13910" s="2" t="str">
        <f>IFERROR(__xludf.DUMMYFUNCTION("GOOGLETRANSLATE(A13910,""en"",""hi"")"),"एक लक्जरी नौका के सैलून में बड़ी खिड़की, नेविगेशन के दौरान समुद्र पर सामना करना")</f>
        <v>एक लक्जरी नौका के सैलून में बड़ी खिड़की, नेविगेशन के दौरान समुद्र पर सामना करना</v>
      </c>
    </row>
    <row r="13911">
      <c r="A13911" s="1" t="s">
        <v>13549</v>
      </c>
      <c r="B13911" s="2" t="str">
        <f>IFERROR(__xludf.DUMMYFUNCTION("GOOGLETRANSLATE(A13911,""en"",""hi"")"),"निवेश बैंकिंग पेशेवर सड़क रेसिंग साइकिल चालक के लिए दौड़ को नियंत्रित करता है।")</f>
        <v>निवेश बैंकिंग पेशेवर सड़क रेसिंग साइकिल चालक के लिए दौड़ को नियंत्रित करता है।</v>
      </c>
    </row>
    <row r="13912">
      <c r="A13912" s="1" t="s">
        <v>13550</v>
      </c>
      <c r="B13912" s="2" t="str">
        <f>IFERROR(__xludf.DUMMYFUNCTION("GOOGLETRANSLATE(A13912,""en"",""hi"")"),"# स्पोर्ट्स टीम के खिलाफ गेम एक्शन के दौरान चौथी पारी को समाप्त करने के लिए बाहर निकलने के बाद प्रतिक्रिया करता है।")</f>
        <v># स्पोर्ट्स टीम के खिलाफ गेम एक्शन के दौरान चौथी पारी को समाप्त करने के लिए बाहर निकलने के बाद प्रतिक्रिया करता है।</v>
      </c>
    </row>
    <row r="13913">
      <c r="A13913" s="1" t="s">
        <v>13551</v>
      </c>
      <c r="B13913" s="2" t="str">
        <f>IFERROR(__xludf.DUMMYFUNCTION("GOOGLETRANSLATE(A13913,""en"",""hi"")"),"पुराने शहर की सड़कों")</f>
        <v>पुराने शहर की सड़कों</v>
      </c>
    </row>
    <row r="13914">
      <c r="A13914" s="1" t="s">
        <v>13552</v>
      </c>
      <c r="B13914" s="2" t="str">
        <f>IFERROR(__xludf.DUMMYFUNCTION("GOOGLETRANSLATE(A13914,""en"",""hi"")"),"वेक्टर आर्ट इलस्ट्रेशन में प्रकाशित व्यक्ति")</f>
        <v>वेक्टर आर्ट इलस्ट्रेशन में प्रकाशित व्यक्ति</v>
      </c>
    </row>
    <row r="13915">
      <c r="A13915" s="1" t="s">
        <v>13553</v>
      </c>
      <c r="B13915" s="2" t="str">
        <f>IFERROR(__xludf.DUMMYFUNCTION("GOOGLETRANSLATE(A13915,""en"",""hi"")"),"गैलेक्सी जो हल्का साल दूर है।")</f>
        <v>गैलेक्सी जो हल्का साल दूर है।</v>
      </c>
    </row>
    <row r="13916">
      <c r="A13916" s="1" t="s">
        <v>13554</v>
      </c>
      <c r="B13916" s="2" t="str">
        <f>IFERROR(__xludf.DUMMYFUNCTION("GOOGLETRANSLATE(A13916,""en"",""hi"")"),"एक सुंदर महिला का पोर्ट्रेट फिटनेस सेंटर में एक गेंद के साथ एक व्यायाम कर रहा है")</f>
        <v>एक सुंदर महिला का पोर्ट्रेट फिटनेस सेंटर में एक गेंद के साथ एक व्यायाम कर रहा है</v>
      </c>
    </row>
    <row r="13917">
      <c r="A13917" s="1" t="s">
        <v>13555</v>
      </c>
      <c r="B13917" s="2" t="str">
        <f>IFERROR(__xludf.DUMMYFUNCTION("GOOGLETRANSLATE(A13917,""en"",""hi"")"),"क्षेत्र तीसरी दौड़ में गेट से टूट जाता है।")</f>
        <v>क्षेत्र तीसरी दौड़ में गेट से टूट जाता है।</v>
      </c>
    </row>
    <row r="13918">
      <c r="A13918" s="1" t="s">
        <v>13556</v>
      </c>
      <c r="B13918" s="2" t="str">
        <f>IFERROR(__xludf.DUMMYFUNCTION("GOOGLETRANSLATE(A13918,""en"",""hi"")"),"एक अच्छे लेंस और मैनुअल एक्सपोजर, शटर गति और फोकल लम्बाई के साथ पिछले शताब्दी के एक पुराने फिल्म कैमरे का चित्रण")</f>
        <v>एक अच्छे लेंस और मैनुअल एक्सपोजर, शटर गति और फोकल लम्बाई के साथ पिछले शताब्दी के एक पुराने फिल्म कैमरे का चित्रण</v>
      </c>
    </row>
    <row r="13919">
      <c r="A13919" s="1" t="s">
        <v>13557</v>
      </c>
      <c r="B13919" s="2" t="str">
        <f>IFERROR(__xludf.DUMMYFUNCTION("GOOGLETRANSLATE(A13919,""en"",""hi"")"),"हमारे पास घटना के लिए एक महान मोड़ था")</f>
        <v>हमारे पास घटना के लिए एक महान मोड़ था</v>
      </c>
    </row>
    <row r="13920">
      <c r="A13920" s="1" t="s">
        <v>13558</v>
      </c>
      <c r="B13920" s="2" t="str">
        <f>IFERROR(__xludf.DUMMYFUNCTION("GOOGLETRANSLATE(A13920,""en"",""hi"")"),"एक धूप में एक पुल पर चलने वाले पर्यटक")</f>
        <v>एक धूप में एक पुल पर चलने वाले पर्यटक</v>
      </c>
    </row>
    <row r="13921">
      <c r="A13921" s="1" t="s">
        <v>13559</v>
      </c>
      <c r="B13921" s="2" t="str">
        <f>IFERROR(__xludf.DUMMYFUNCTION("GOOGLETRANSLATE(A13921,""en"",""hi"")"),"एक चम्मच के साथ पाउडर चीनी का जार")</f>
        <v>एक चम्मच के साथ पाउडर चीनी का जार</v>
      </c>
    </row>
    <row r="13922">
      <c r="A13922" s="1" t="s">
        <v>13560</v>
      </c>
      <c r="B13922" s="2" t="str">
        <f>IFERROR(__xludf.DUMMYFUNCTION("GOOGLETRANSLATE(A13922,""en"",""hi"")"),"शिविर के लिए अपने यार्ड के लिए एक फायर पिट कैसे चुनें")</f>
        <v>शिविर के लिए अपने यार्ड के लिए एक फायर पिट कैसे चुनें</v>
      </c>
    </row>
    <row r="13923">
      <c r="A13923" s="1" t="s">
        <v>13561</v>
      </c>
      <c r="B13923" s="2" t="str">
        <f>IFERROR(__xludf.DUMMYFUNCTION("GOOGLETRANSLATE(A13923,""en"",""hi"")"),"एक कार दुर्घटना के बाद प्रीमियर टो ट्रक टॉइंग एसयूवी")</f>
        <v>एक कार दुर्घटना के बाद प्रीमियर टो ट्रक टॉइंग एसयूवी</v>
      </c>
    </row>
    <row r="13924">
      <c r="A13924" s="1" t="s">
        <v>13562</v>
      </c>
      <c r="B13924" s="2" t="str">
        <f>IFERROR(__xludf.DUMMYFUNCTION("GOOGLETRANSLATE(A13924,""en"",""hi"")"),"एक मेट्रो ट्रेन का एक मॉडल")</f>
        <v>एक मेट्रो ट्रेन का एक मॉडल</v>
      </c>
    </row>
    <row r="13925">
      <c r="A13925" s="1" t="s">
        <v>13563</v>
      </c>
      <c r="B13925" s="2" t="str">
        <f>IFERROR(__xludf.DUMMYFUNCTION("GOOGLETRANSLATE(A13925,""en"",""hi"")"),"व्यक्ति द्वारा मूल के बाद बस्ट")</f>
        <v>व्यक्ति द्वारा मूल के बाद बस्ट</v>
      </c>
    </row>
    <row r="13926">
      <c r="A13926" s="1" t="s">
        <v>13564</v>
      </c>
      <c r="B13926" s="2" t="str">
        <f>IFERROR(__xludf.DUMMYFUNCTION("GOOGLETRANSLATE(A13926,""en"",""hi"")"),"एक कार में सबसे तेज महिला")</f>
        <v>एक कार में सबसे तेज महिला</v>
      </c>
    </row>
    <row r="13927">
      <c r="A13927" s="1" t="s">
        <v>2223</v>
      </c>
      <c r="B13927" s="2" t="str">
        <f>IFERROR(__xludf.DUMMYFUNCTION("GOOGLETRANSLATE(A13927,""en"",""hi"")"),"गेंद के लिए फुटबॉल खिलाड़ी और लड़ाई")</f>
        <v>गेंद के लिए फुटबॉल खिलाड़ी और लड़ाई</v>
      </c>
    </row>
    <row r="13928">
      <c r="A13928" s="1" t="s">
        <v>13565</v>
      </c>
      <c r="B13928" s="2" t="str">
        <f>IFERROR(__xludf.DUMMYFUNCTION("GOOGLETRANSLATE(A13928,""en"",""hi"")"),"आवास प्रकार से एक सुंदर शहर")</f>
        <v>आवास प्रकार से एक सुंदर शहर</v>
      </c>
    </row>
    <row r="13929">
      <c r="A13929" s="1" t="s">
        <v>13566</v>
      </c>
      <c r="B13929" s="2" t="str">
        <f>IFERROR(__xludf.DUMMYFUNCTION("GOOGLETRANSLATE(A13929,""en"",""hi"")"),"यह खिड़कियों को खोलने और ताजा हवा में जाने का समय है!")</f>
        <v>यह खिड़कियों को खोलने और ताजा हवा में जाने का समय है!</v>
      </c>
    </row>
    <row r="13930">
      <c r="A13930" s="1" t="s">
        <v>13567</v>
      </c>
      <c r="B13930" s="2" t="str">
        <f>IFERROR(__xludf.DUMMYFUNCTION("GOOGLETRANSLATE(A13930,""en"",""hi"")"),"इस वास्तुकार - डिजाइन किए गए घर का निर्माण किया गया था और मालिकों को $ 200,000 से कम के लिए बाजार में सूचीबद्ध किया गया है, मालिकों को सैकड़ों हजारों को डुप्लेक्स से वापस परिवर्तित करने में डाल दिया जाता है और इसे संरक्षित किया जाता है।")</f>
        <v>इस वास्तुकार - डिजाइन किए गए घर का निर्माण किया गया था और मालिकों को $ 200,000 से कम के लिए बाजार में सूचीबद्ध किया गया है, मालिकों को सैकड़ों हजारों को डुप्लेक्स से वापस परिवर्तित करने में डाल दिया जाता है और इसे संरक्षित किया जाता है।</v>
      </c>
    </row>
    <row r="13931">
      <c r="A13931" s="1" t="s">
        <v>13568</v>
      </c>
      <c r="B13931" s="2" t="str">
        <f>IFERROR(__xludf.DUMMYFUNCTION("GOOGLETRANSLATE(A13931,""en"",""hi"")"),"निर्माण के बाद दिखाए गए मूल वेधशाला गर्मियों में पूरी हुई थी।")</f>
        <v>निर्माण के बाद दिखाए गए मूल वेधशाला गर्मियों में पूरी हुई थी।</v>
      </c>
    </row>
    <row r="13932">
      <c r="A13932" s="1" t="s">
        <v>13569</v>
      </c>
      <c r="B13932" s="2" t="str">
        <f>IFERROR(__xludf.DUMMYFUNCTION("GOOGLETRANSLATE(A13932,""en"",""hi"")"),"एक पूर्व मध्ययुगीन शेड के साथ गेहूं का क्षेत्र कि उसके इंटीरियर में एक अच्छी तरह से है")</f>
        <v>एक पूर्व मध्ययुगीन शेड के साथ गेहूं का क्षेत्र कि उसके इंटीरियर में एक अच्छी तरह से है</v>
      </c>
    </row>
    <row r="13933">
      <c r="A13933" s="1" t="s">
        <v>13570</v>
      </c>
      <c r="B13933" s="2" t="str">
        <f>IFERROR(__xludf.DUMMYFUNCTION("GOOGLETRANSLATE(A13933,""en"",""hi"")"),"पुलिस संदिग्धों के एक समूह की तलाश कर रही है जिन्होंने कार में खींचने से इनकार कर दिया।")</f>
        <v>पुलिस संदिग्धों के एक समूह की तलाश कर रही है जिन्होंने कार में खींचने से इनकार कर दिया।</v>
      </c>
    </row>
    <row r="13934">
      <c r="A13934" s="1" t="s">
        <v>13571</v>
      </c>
      <c r="B13934" s="2" t="str">
        <f>IFERROR(__xludf.DUMMYFUNCTION("GOOGLETRANSLATE(A13934,""en"",""hi"")"),"गर्म गर्मी की रात के दौरान बोनफायर")</f>
        <v>गर्म गर्मी की रात के दौरान बोनफायर</v>
      </c>
    </row>
    <row r="13935">
      <c r="A13935" s="1" t="s">
        <v>13572</v>
      </c>
      <c r="B13935" s="2" t="str">
        <f>IFERROR(__xludf.DUMMYFUNCTION("GOOGLETRANSLATE(A13935,""en"",""hi"")"),"व्यायाम बाइक के लिए थोड़ा कम दिखता है - लेकिन यह इसकी शक्ति है")</f>
        <v>व्यायाम बाइक के लिए थोड़ा कम दिखता है - लेकिन यह इसकी शक्ति है</v>
      </c>
    </row>
    <row r="13936">
      <c r="A13936" s="1" t="s">
        <v>13573</v>
      </c>
      <c r="B13936" s="2" t="str">
        <f>IFERROR(__xludf.DUMMYFUNCTION("GOOGLETRANSLATE(A13936,""en"",""hi"")"),"यह आइटम एक छोटे पोस्टर की तरह है जो एक होटल का विज्ञापन करने के लिए उपयोग किया जाता है और सामान की पहचान करने वाले सामान की पहचान करता है")</f>
        <v>यह आइटम एक छोटे पोस्टर की तरह है जो एक होटल का विज्ञापन करने के लिए उपयोग किया जाता है और सामान की पहचान करने वाले सामान की पहचान करता है</v>
      </c>
    </row>
    <row r="13937">
      <c r="A13937" s="1" t="s">
        <v>13574</v>
      </c>
      <c r="B13937" s="2" t="str">
        <f>IFERROR(__xludf.DUMMYFUNCTION("GOOGLETRANSLATE(A13937,""en"",""hi"")"),"लिविंग रूम के वैकल्पिक दृश्य प्रकाश लकड़ी के फर्श, तटस्थ हल्के भूरे रंग की दीवारों, और सफेद सामान के साथ")</f>
        <v>लिविंग रूम के वैकल्पिक दृश्य प्रकाश लकड़ी के फर्श, तटस्थ हल्के भूरे रंग की दीवारों, और सफेद सामान के साथ</v>
      </c>
    </row>
    <row r="13938">
      <c r="A13938" s="1" t="s">
        <v>13575</v>
      </c>
      <c r="B13938" s="2" t="str">
        <f>IFERROR(__xludf.DUMMYFUNCTION("GOOGLETRANSLATE(A13938,""en"",""hi"")"),"जीवनी फिल्म 12x12 एक्रिलिक कैनवास चित्रकारी")</f>
        <v>जीवनी फिल्म 12x12 एक्रिलिक कैनवास चित्रकारी</v>
      </c>
    </row>
    <row r="13939">
      <c r="A13939" s="1" t="s">
        <v>13576</v>
      </c>
      <c r="B13939" s="2" t="str">
        <f>IFERROR(__xludf.DUMMYFUNCTION("GOOGLETRANSLATE(A13939,""en"",""hi"")"),"एक स्केच का वेक्टर चित्रण")</f>
        <v>एक स्केच का वेक्टर चित्रण</v>
      </c>
    </row>
    <row r="13940">
      <c r="A13940" s="1" t="s">
        <v>13577</v>
      </c>
      <c r="B13940" s="2" t="str">
        <f>IFERROR(__xludf.DUMMYFUNCTION("GOOGLETRANSLATE(A13940,""en"",""hi"")"),"लोग राजनेता में त्यौहार के दौरान प्रदर्शन करते हैं")</f>
        <v>लोग राजनेता में त्यौहार के दौरान प्रदर्शन करते हैं</v>
      </c>
    </row>
    <row r="13941">
      <c r="A13941" s="1" t="s">
        <v>13578</v>
      </c>
      <c r="B13941" s="2" t="str">
        <f>IFERROR(__xludf.DUMMYFUNCTION("GOOGLETRANSLATE(A13941,""en"",""hi"")"),"एक गाय और उसका बछड़ा ठंड से बच रहा है")</f>
        <v>एक गाय और उसका बछड़ा ठंड से बच रहा है</v>
      </c>
    </row>
    <row r="13942">
      <c r="A13942" s="1" t="s">
        <v>13579</v>
      </c>
      <c r="B13942" s="2" t="str">
        <f>IFERROR(__xludf.DUMMYFUNCTION("GOOGLETRANSLATE(A13942,""en"",""hi"")"),"दीवार पर फ्रेम में प्रदर्शित पहियों का संग्रह")</f>
        <v>दीवार पर फ्रेम में प्रदर्शित पहियों का संग्रह</v>
      </c>
    </row>
    <row r="13943">
      <c r="A13943" s="1" t="s">
        <v>13580</v>
      </c>
      <c r="B13943" s="2" t="str">
        <f>IFERROR(__xludf.DUMMYFUNCTION("GOOGLETRANSLATE(A13943,""en"",""hi"")"),"मनुष्य अपने सिर पर बोतलों का एक क्रेट ले जा रहा है")</f>
        <v>मनुष्य अपने सिर पर बोतलों का एक क्रेट ले जा रहा है</v>
      </c>
    </row>
    <row r="13944">
      <c r="A13944" s="1" t="s">
        <v>13581</v>
      </c>
      <c r="B13944" s="2" t="str">
        <f>IFERROR(__xludf.DUMMYFUNCTION("GOOGLETRANSLATE(A13944,""en"",""hi"")"),"व्यक्ति की स्थापना इंजीनियरों की एक जोड़ी द्वारा की गई थी")</f>
        <v>व्यक्ति की स्थापना इंजीनियरों की एक जोड़ी द्वारा की गई थी</v>
      </c>
    </row>
    <row r="13945">
      <c r="A13945" s="1" t="s">
        <v>13582</v>
      </c>
      <c r="B13945" s="2" t="str">
        <f>IFERROR(__xludf.DUMMYFUNCTION("GOOGLETRANSLATE(A13945,""en"",""hi"")"),"बोर्ड में किसी भी अन्य शीर्ष बोर्ड की तुलना में खेल में कम त्वचा होती है।")</f>
        <v>बोर्ड में किसी भी अन्य शीर्ष बोर्ड की तुलना में खेल में कम त्वचा होती है।</v>
      </c>
    </row>
    <row r="13946">
      <c r="A13946" s="1" t="s">
        <v>13583</v>
      </c>
      <c r="B13946" s="2" t="str">
        <f>IFERROR(__xludf.DUMMYFUNCTION("GOOGLETRANSLATE(A13946,""en"",""hi"")"),"हमारे पास इनमें से दो पेड़ हैं।")</f>
        <v>हमारे पास इनमें से दो पेड़ हैं।</v>
      </c>
    </row>
    <row r="13947">
      <c r="A13947" s="1" t="s">
        <v>13584</v>
      </c>
      <c r="B13947" s="2" t="str">
        <f>IFERROR(__xludf.DUMMYFUNCTION("GOOGLETRANSLATE(A13947,""en"",""hi"")"),"एक मादा मल्लार्ड बतख धूप में घास पर बैठा")</f>
        <v>एक मादा मल्लार्ड बतख धूप में घास पर बैठा</v>
      </c>
    </row>
    <row r="13948">
      <c r="A13948" s="1" t="s">
        <v>13585</v>
      </c>
      <c r="B13948" s="2" t="str">
        <f>IFERROR(__xludf.DUMMYFUNCTION("GOOGLETRANSLATE(A13948,""en"",""hi"")"),"अभिनेता और कंपनी नाटकीय द्वारा एक ड्रेस रिहर्सल के दौरान।")</f>
        <v>अभिनेता और कंपनी नाटकीय द्वारा एक ड्रेस रिहर्सल के दौरान।</v>
      </c>
    </row>
    <row r="13949">
      <c r="A13949" s="1" t="s">
        <v>13586</v>
      </c>
      <c r="B13949" s="2" t="str">
        <f>IFERROR(__xludf.DUMMYFUNCTION("GOOGLETRANSLATE(A13949,""en"",""hi"")"),"थोड़ी सी निशान घास के साथ उग आया।")</f>
        <v>थोड़ी सी निशान घास के साथ उग आया।</v>
      </c>
    </row>
    <row r="13950">
      <c r="A13950" s="1" t="s">
        <v>13587</v>
      </c>
      <c r="B13950" s="2" t="str">
        <f>IFERROR(__xludf.DUMMYFUNCTION("GOOGLETRANSLATE(A13950,""en"",""hi"")"),"बगीचे की खोज एक पिल्ला")</f>
        <v>बगीचे की खोज एक पिल्ला</v>
      </c>
    </row>
    <row r="13951">
      <c r="A13951" s="1" t="s">
        <v>13588</v>
      </c>
      <c r="B13951" s="2" t="str">
        <f>IFERROR(__xludf.DUMMYFUNCTION("GOOGLETRANSLATE(A13951,""en"",""hi"")"),"चैट शो पर अपनी उपस्थिति के दौरान अभिनेता।")</f>
        <v>चैट शो पर अपनी उपस्थिति के दौरान अभिनेता।</v>
      </c>
    </row>
    <row r="13952">
      <c r="A13952" s="1" t="s">
        <v>13589</v>
      </c>
      <c r="B13952" s="2" t="str">
        <f>IFERROR(__xludf.DUMMYFUNCTION("GOOGLETRANSLATE(A13952,""en"",""hi"")"),"अध्ययन के क्षेत्र के साथ स्टॉप के लिए शब्दों के साथ एक हाथ की रूपरेखा")</f>
        <v>अध्ययन के क्षेत्र के साथ स्टॉप के लिए शब्दों के साथ एक हाथ की रूपरेखा</v>
      </c>
    </row>
    <row r="13953">
      <c r="A13953" s="1" t="s">
        <v>13590</v>
      </c>
      <c r="B13953" s="2" t="str">
        <f>IFERROR(__xludf.DUMMYFUNCTION("GOOGLETRANSLATE(A13953,""en"",""hi"")"),"मोमबत्तियों द्वारा जलाया तालिका पर किताबें।")</f>
        <v>मोमबत्तियों द्वारा जलाया तालिका पर किताबें।</v>
      </c>
    </row>
    <row r="13954">
      <c r="A13954" s="1" t="s">
        <v>13591</v>
      </c>
      <c r="B13954" s="2" t="str">
        <f>IFERROR(__xludf.DUMMYFUNCTION("GOOGLETRANSLATE(A13954,""en"",""hi"")"),"मिस्टी रोड के नीचे ड्राइविंग")</f>
        <v>मिस्टी रोड के नीचे ड्राइविंग</v>
      </c>
    </row>
    <row r="13955">
      <c r="A13955" s="1" t="s">
        <v>13592</v>
      </c>
      <c r="B13955" s="2" t="str">
        <f>IFERROR(__xludf.DUMMYFUNCTION("GOOGLETRANSLATE(A13955,""en"",""hi"")"),"बहुत सारे के साथ एक टैंक में मछलियाँ")</f>
        <v>बहुत सारे के साथ एक टैंक में मछलियाँ</v>
      </c>
    </row>
    <row r="13956">
      <c r="A13956" s="1" t="s">
        <v>13593</v>
      </c>
      <c r="B13956" s="2" t="str">
        <f>IFERROR(__xludf.DUMMYFUNCTION("GOOGLETRANSLATE(A13956,""en"",""hi"")"),"सर्दियों में ग्रिट ड्राईस्टोन की दीवार में एक अंतर के माध्यम से रास्ता")</f>
        <v>सर्दियों में ग्रिट ड्राईस्टोन की दीवार में एक अंतर के माध्यम से रास्ता</v>
      </c>
    </row>
    <row r="13957">
      <c r="A13957" s="1" t="s">
        <v>13594</v>
      </c>
      <c r="B13957" s="2" t="str">
        <f>IFERROR(__xludf.DUMMYFUNCTION("GOOGLETRANSLATE(A13957,""en"",""hi"")"),"स्टेज पर लाइव प्रदर्शन करने वाले प्रगतिशील धातु कलाकार")</f>
        <v>स्टेज पर लाइव प्रदर्शन करने वाले प्रगतिशील धातु कलाकार</v>
      </c>
    </row>
    <row r="13958">
      <c r="A13958" s="1" t="s">
        <v>13595</v>
      </c>
      <c r="B13958" s="2" t="str">
        <f>IFERROR(__xludf.DUMMYFUNCTION("GOOGLETRANSLATE(A13958,""en"",""hi"")"),"नई सड़क रेनफोरेस्ट के माध्यम से बुलडोज़ेड।")</f>
        <v>नई सड़क रेनफोरेस्ट के माध्यम से बुलडोज़ेड।</v>
      </c>
    </row>
    <row r="13959">
      <c r="A13959" s="1" t="s">
        <v>13596</v>
      </c>
      <c r="B13959" s="2" t="str">
        <f>IFERROR(__xludf.DUMMYFUNCTION("GOOGLETRANSLATE(A13959,""en"",""hi"")"),"एक मछली के लिए खोज करने वाली नदी की गतिशील प्रजाति")</f>
        <v>एक मछली के लिए खोज करने वाली नदी की गतिशील प्रजाति</v>
      </c>
    </row>
    <row r="13960">
      <c r="A13960" s="1" t="s">
        <v>13597</v>
      </c>
      <c r="B13960" s="2" t="str">
        <f>IFERROR(__xludf.DUMMYFUNCTION("GOOGLETRANSLATE(A13960,""en"",""hi"")"),"चलने वाले बादलों और छाया के साथ ग्रीन कनेक्शन")</f>
        <v>चलने वाले बादलों और छाया के साथ ग्रीन कनेक्शन</v>
      </c>
    </row>
    <row r="13961">
      <c r="A13961" s="1" t="s">
        <v>13598</v>
      </c>
      <c r="B13961" s="2" t="str">
        <f>IFERROR(__xludf.DUMMYFUNCTION("GOOGLETRANSLATE(A13961,""en"",""hi"")"),"फिल्म अभिनेता हमें पृथ्वी के रंगों के साथ एक सारांश सौंदर्य देखने और उसकी आंखों पर सोने की चमक के मामूली धोने के लिए सबसे अच्छा तरीका दिखाता है।")</f>
        <v>फिल्म अभिनेता हमें पृथ्वी के रंगों के साथ एक सारांश सौंदर्य देखने और उसकी आंखों पर सोने की चमक के मामूली धोने के लिए सबसे अच्छा तरीका दिखाता है।</v>
      </c>
    </row>
    <row r="13962">
      <c r="A13962" s="1" t="s">
        <v>13599</v>
      </c>
      <c r="B13962" s="2" t="str">
        <f>IFERROR(__xludf.DUMMYFUNCTION("GOOGLETRANSLATE(A13962,""en"",""hi"")"),"खतरनाक रूप से ड्राइविंग वाहनों से बर्फ और बर्फ और टायर ट्रैक के साथ छाया में एक सुडौल सड़क।")</f>
        <v>खतरनाक रूप से ड्राइविंग वाहनों से बर्फ और बर्फ और टायर ट्रैक के साथ छाया में एक सुडौल सड़क।</v>
      </c>
    </row>
    <row r="13963">
      <c r="A13963" s="1" t="s">
        <v>5787</v>
      </c>
      <c r="B13963" s="2" t="str">
        <f>IFERROR(__xludf.DUMMYFUNCTION("GOOGLETRANSLATE(A13963,""en"",""hi"")"),"छवि में हो सकता है: व्यक्ति, मंच पर, एक संगीत वाद्ययंत्र और गिटार बजाना")</f>
        <v>छवि में हो सकता है: व्यक्ति, मंच पर, एक संगीत वाद्ययंत्र और गिटार बजाना</v>
      </c>
    </row>
    <row r="13964">
      <c r="A13964" s="1" t="s">
        <v>13600</v>
      </c>
      <c r="B13964" s="2" t="str">
        <f>IFERROR(__xludf.DUMMYFUNCTION("GOOGLETRANSLATE(A13964,""en"",""hi"")"),"छात्र, जो आज खेल में रचना गाएंगे, शुक्रवार को संगीत कलाकार के साथ अभ्यास करते हैं।")</f>
        <v>छात्र, जो आज खेल में रचना गाएंगे, शुक्रवार को संगीत कलाकार के साथ अभ्यास करते हैं।</v>
      </c>
    </row>
    <row r="13965">
      <c r="A13965" s="1" t="s">
        <v>13601</v>
      </c>
      <c r="B13965" s="2" t="str">
        <f>IFERROR(__xludf.DUMMYFUNCTION("GOOGLETRANSLATE(A13965,""en"",""hi"")"),"पुरुष और एक लैपटॉप जो एक हाथ का संकेत दिखाता है")</f>
        <v>पुरुष और एक लैपटॉप जो एक हाथ का संकेत दिखाता है</v>
      </c>
    </row>
    <row r="13966">
      <c r="A13966" s="1" t="s">
        <v>13602</v>
      </c>
      <c r="B13966" s="2" t="str">
        <f>IFERROR(__xludf.DUMMYFUNCTION("GOOGLETRANSLATE(A13966,""en"",""hi"")"),"पुराने बंदरगाह में मछली पकड़ने की नाव")</f>
        <v>पुराने बंदरगाह में मछली पकड़ने की नाव</v>
      </c>
    </row>
    <row r="13967">
      <c r="A13967" s="1" t="s">
        <v>13603</v>
      </c>
      <c r="B13967" s="2" t="str">
        <f>IFERROR(__xludf.DUMMYFUNCTION("GOOGLETRANSLATE(A13967,""en"",""hi"")"),"स्टड पर एक सर्दियों का दृश्य")</f>
        <v>स्टड पर एक सर्दियों का दृश्य</v>
      </c>
    </row>
    <row r="13968">
      <c r="A13968" s="1" t="s">
        <v>13604</v>
      </c>
      <c r="B13968" s="2" t="str">
        <f>IFERROR(__xludf.DUMMYFUNCTION("GOOGLETRANSLATE(A13968,""en"",""hi"")"),"व्यक्ति स्पोर्ट्स टीम के माध्यम से व्यक्ति के साथ क्षेत्र में चलता है।")</f>
        <v>व्यक्ति स्पोर्ट्स टीम के माध्यम से व्यक्ति के साथ क्षेत्र में चलता है।</v>
      </c>
    </row>
    <row r="13969">
      <c r="A13969" s="1" t="s">
        <v>13605</v>
      </c>
      <c r="B13969" s="2" t="str">
        <f>IFERROR(__xludf.DUMMYFUNCTION("GOOGLETRANSLATE(A13969,""en"",""hi"")"),"सरकार धूम्रपान पसंद नहीं कर सकती, लेकिन - पीने की तरह - यह पूरी तरह से कानूनी बनी हुई है")</f>
        <v>सरकार धूम्रपान पसंद नहीं कर सकती, लेकिन - पीने की तरह - यह पूरी तरह से कानूनी बनी हुई है</v>
      </c>
    </row>
    <row r="13970">
      <c r="A13970" s="1" t="s">
        <v>13606</v>
      </c>
      <c r="B13970" s="2" t="str">
        <f>IFERROR(__xludf.DUMMYFUNCTION("GOOGLETRANSLATE(A13970,""en"",""hi"")"),"दुनिया में सबसे जटिल और खतरनाक सड़कों")</f>
        <v>दुनिया में सबसे जटिल और खतरनाक सड़कों</v>
      </c>
    </row>
    <row r="13971">
      <c r="A13971" s="1" t="s">
        <v>13607</v>
      </c>
      <c r="B13971" s="2" t="str">
        <f>IFERROR(__xludf.DUMMYFUNCTION("GOOGLETRANSLATE(A13971,""en"",""hi"")"),"एक आयताकार के क्षेत्र में वर्गों में आकार को कवर करने में काफी समय लग सकता है।")</f>
        <v>एक आयताकार के क्षेत्र में वर्गों में आकार को कवर करने में काफी समय लग सकता है।</v>
      </c>
    </row>
    <row r="13972">
      <c r="A13972" s="1" t="s">
        <v>13608</v>
      </c>
      <c r="B13972" s="2" t="str">
        <f>IFERROR(__xludf.DUMMYFUNCTION("GOOGLETRANSLATE(A13972,""en"",""hi"")"),"दीवार पर एक नौसेना भित्ति के साथ ओल्ड स्टोन हाउस")</f>
        <v>दीवार पर एक नौसेना भित्ति के साथ ओल्ड स्टोन हाउस</v>
      </c>
    </row>
    <row r="13973">
      <c r="A13973" s="1" t="s">
        <v>13609</v>
      </c>
      <c r="B13973" s="2" t="str">
        <f>IFERROR(__xludf.DUMMYFUNCTION("GOOGLETRANSLATE(A13973,""en"",""hi"")"),"कुत्तों को वास्तव में कम उम्र से सामाजिककरण की आवश्यकता होती है")</f>
        <v>कुत्तों को वास्तव में कम उम्र से सामाजिककरण की आवश्यकता होती है</v>
      </c>
    </row>
    <row r="13974">
      <c r="A13974" s="1" t="s">
        <v>13610</v>
      </c>
      <c r="B13974" s="2" t="str">
        <f>IFERROR(__xludf.DUMMYFUNCTION("GOOGLETRANSLATE(A13974,""en"",""hi"")"),"समुद्र द्वारा खड़े खुश महिला, स्टेडिकम शॉट")</f>
        <v>समुद्र द्वारा खड़े खुश महिला, स्टेडिकम शॉट</v>
      </c>
    </row>
    <row r="13975">
      <c r="A13975" s="1" t="s">
        <v>13611</v>
      </c>
      <c r="B13975" s="2" t="str">
        <f>IFERROR(__xludf.DUMMYFUNCTION("GOOGLETRANSLATE(A13975,""en"",""hi"")"),"अध्ययन की फायरप्लेस सीढ़ियों के शीर्ष पर छोटे बैठे कमरे के साथ साझा की जाती है।")</f>
        <v>अध्ययन की फायरप्लेस सीढ़ियों के शीर्ष पर छोटे बैठे कमरे के साथ साझा की जाती है।</v>
      </c>
    </row>
    <row r="13976">
      <c r="A13976" s="1" t="s">
        <v>13612</v>
      </c>
      <c r="B13976" s="2" t="str">
        <f>IFERROR(__xludf.DUMMYFUNCTION("GOOGLETRANSLATE(A13976,""en"",""hi"")"),"नाश्ता नुक्कड़ के लिए एक कदम-अप सुविधा के साथ विस्तारित रसोई काउंटर")</f>
        <v>नाश्ता नुक्कड़ के लिए एक कदम-अप सुविधा के साथ विस्तारित रसोई काउंटर</v>
      </c>
    </row>
    <row r="13977">
      <c r="A13977" s="1" t="s">
        <v>3446</v>
      </c>
      <c r="B13977" s="2" t="str">
        <f>IFERROR(__xludf.DUMMYFUNCTION("GOOGLETRANSLATE(A13977,""en"",""hi"")"),"मानचित्र देश का दृष्टिकोण दिखा रहा है")</f>
        <v>मानचित्र देश का दृष्टिकोण दिखा रहा है</v>
      </c>
    </row>
    <row r="13978">
      <c r="A13978" s="1" t="s">
        <v>13613</v>
      </c>
      <c r="B13978" s="2" t="str">
        <f>IFERROR(__xludf.DUMMYFUNCTION("GOOGLETRANSLATE(A13978,""en"",""hi"")"),"सर्दियों के दिन में एक फर कोट और हुड पहने हुए सुंदर मुस्कुराते हुए महिला")</f>
        <v>सर्दियों के दिन में एक फर कोट और हुड पहने हुए सुंदर मुस्कुराते हुए महिला</v>
      </c>
    </row>
    <row r="13979">
      <c r="A13979" s="1" t="s">
        <v>13614</v>
      </c>
      <c r="B13979" s="2" t="str">
        <f>IFERROR(__xludf.DUMMYFUNCTION("GOOGLETRANSLATE(A13979,""en"",""hi"")"),"इस नीली रेखा वाली धारियों सार निर्बाध पैटर्न चित्रण को आपकी परियोजनाओं के लिए आवश्यक आकार बनाने के लिए एक साथ जोड़ा जा सकता है।")</f>
        <v>इस नीली रेखा वाली धारियों सार निर्बाध पैटर्न चित्रण को आपकी परियोजनाओं के लिए आवश्यक आकार बनाने के लिए एक साथ जोड़ा जा सकता है।</v>
      </c>
    </row>
    <row r="13980">
      <c r="A13980" s="1" t="s">
        <v>13615</v>
      </c>
      <c r="B13980" s="2" t="str">
        <f>IFERROR(__xludf.DUMMYFUNCTION("GOOGLETRANSLATE(A13980,""en"",""hi"")"),"पेशेवर बॉक्सर गोल्फ लगभग 1950 के एक दौर में खेल रहा है।")</f>
        <v>पेशेवर बॉक्सर गोल्फ लगभग 1950 के एक दौर में खेल रहा है।</v>
      </c>
    </row>
    <row r="13981">
      <c r="A13981" s="1" t="s">
        <v>13616</v>
      </c>
      <c r="B13981" s="2" t="str">
        <f>IFERROR(__xludf.DUMMYFUNCTION("GOOGLETRANSLATE(A13981,""en"",""hi"")"),"जंगली सूअर सर्दियों में अपने फर की बर्फ हिलाकर")</f>
        <v>जंगली सूअर सर्दियों में अपने फर की बर्फ हिलाकर</v>
      </c>
    </row>
    <row r="13982">
      <c r="A13982" s="1" t="s">
        <v>13617</v>
      </c>
      <c r="B13982" s="2" t="str">
        <f>IFERROR(__xludf.DUMMYFUNCTION("GOOGLETRANSLATE(A13982,""en"",""hi"")"),"ऑस्ट्रेलियाई नियम फुटबॉलर गोल मैच के दौरान एक गोल करने के बाद मनाता है।")</f>
        <v>ऑस्ट्रेलियाई नियम फुटबॉलर गोल मैच के दौरान एक गोल करने के बाद मनाता है।</v>
      </c>
    </row>
    <row r="13983">
      <c r="A13983" s="1" t="s">
        <v>13618</v>
      </c>
      <c r="B13983" s="2" t="str">
        <f>IFERROR(__xludf.DUMMYFUNCTION("GOOGLETRANSLATE(A13983,""en"",""hi"")"),"समुद्र से चलने वाला परिवार")</f>
        <v>समुद्र से चलने वाला परिवार</v>
      </c>
    </row>
    <row r="13984">
      <c r="A13984" s="1" t="s">
        <v>13619</v>
      </c>
      <c r="B13984" s="2" t="str">
        <f>IFERROR(__xludf.DUMMYFUNCTION("GOOGLETRANSLATE(A13984,""en"",""hi"")"),"निशान झरने पर समाप्त होता है")</f>
        <v>निशान झरने पर समाप्त होता है</v>
      </c>
    </row>
    <row r="13985">
      <c r="A13985" s="1" t="s">
        <v>13620</v>
      </c>
      <c r="B13985" s="2" t="str">
        <f>IFERROR(__xludf.DUMMYFUNCTION("GOOGLETRANSLATE(A13985,""en"",""hi"")"),"सफेद पृष्ठभूमि के साथ एक फोटोग्राफिक स्टूडियो में माँ और बेटे")</f>
        <v>सफेद पृष्ठभूमि के साथ एक फोटोग्राफिक स्टूडियो में माँ और बेटे</v>
      </c>
    </row>
    <row r="13986">
      <c r="A13986" s="1" t="s">
        <v>13621</v>
      </c>
      <c r="B13986" s="2" t="str">
        <f>IFERROR(__xludf.DUMMYFUNCTION("GOOGLETRANSLATE(A13986,""en"",""hi"")"),"औद्योगिक सुविधाओं के साथ लॉफ्ट - एक लंबे संकीर्ण बाथरूम के लिए अच्छा डिजाइन")</f>
        <v>औद्योगिक सुविधाओं के साथ लॉफ्ट - एक लंबे संकीर्ण बाथरूम के लिए अच्छा डिजाइन</v>
      </c>
    </row>
    <row r="13987">
      <c r="A13987" s="1" t="s">
        <v>13622</v>
      </c>
      <c r="B13987" s="2" t="str">
        <f>IFERROR(__xludf.DUMMYFUNCTION("GOOGLETRANSLATE(A13987,""en"",""hi"")"),"आपके तकिया को साल में दो बार धोया जाना चाहिए क्योंकि वे मोल्ड और बैक्टीरिया को बंद कर सकते हैं")</f>
        <v>आपके तकिया को साल में दो बार धोया जाना चाहिए क्योंकि वे मोल्ड और बैक्टीरिया को बंद कर सकते हैं</v>
      </c>
    </row>
    <row r="13988">
      <c r="A13988" s="1" t="s">
        <v>13623</v>
      </c>
      <c r="B13988" s="2" t="str">
        <f>IFERROR(__xludf.DUMMYFUNCTION("GOOGLETRANSLATE(A13988,""en"",""hi"")"),"Arleigh Burke क्लास विनाशक एक लाइव-फायर व्यायाम आयोजित करता है।")</f>
        <v>Arleigh Burke क्लास विनाशक एक लाइव-फायर व्यायाम आयोजित करता है।</v>
      </c>
    </row>
    <row r="13989">
      <c r="A13989" s="1" t="s">
        <v>13624</v>
      </c>
      <c r="B13989" s="2" t="str">
        <f>IFERROR(__xludf.DUMMYFUNCTION("GOOGLETRANSLATE(A13989,""en"",""hi"")"),"ईंट ने एक पूर्व मठ में आर्क की ओर इशारा किया")</f>
        <v>ईंट ने एक पूर्व मठ में आर्क की ओर इशारा किया</v>
      </c>
    </row>
    <row r="13990">
      <c r="A13990" s="1" t="s">
        <v>13625</v>
      </c>
      <c r="B13990" s="2" t="str">
        <f>IFERROR(__xludf.DUMMYFUNCTION("GOOGLETRANSLATE(A13990,""en"",""hi"")"),"सड़क पर महिलाएं पोप्लर पेड़ों से घिरे हुए हैं")</f>
        <v>सड़क पर महिलाएं पोप्लर पेड़ों से घिरे हुए हैं</v>
      </c>
    </row>
    <row r="13991">
      <c r="A13991" s="1" t="s">
        <v>13626</v>
      </c>
      <c r="B13991" s="2" t="str">
        <f>IFERROR(__xludf.DUMMYFUNCTION("GOOGLETRANSLATE(A13991,""en"",""hi"")"),"जब delicatessen सचमुच एक फोन केस है कि आप अपने उत्पादों को पीते समय पहन सकते हैं")</f>
        <v>जब delicatessen सचमुच एक फोन केस है कि आप अपने उत्पादों को पीते समय पहन सकते हैं</v>
      </c>
    </row>
    <row r="13992">
      <c r="A13992" s="1" t="s">
        <v>13627</v>
      </c>
      <c r="B13992" s="2" t="str">
        <f>IFERROR(__xludf.DUMMYFUNCTION("GOOGLETRANSLATE(A13992,""en"",""hi"")"),"राजनेता सोमवार को एक समारोह में 15 वें प्रधान मंत्री के रूप में शपथ ले रहा है।")</f>
        <v>राजनेता सोमवार को एक समारोह में 15 वें प्रधान मंत्री के रूप में शपथ ले रहा है।</v>
      </c>
    </row>
    <row r="13993">
      <c r="A13993" s="1" t="s">
        <v>13628</v>
      </c>
      <c r="B13993" s="2" t="str">
        <f>IFERROR(__xludf.DUMMYFUNCTION("GOOGLETRANSLATE(A13993,""en"",""hi"")"),"एक अलग समुद्र तट पर सूर्यास्त के बच्चों के साथ मत्स्य पालन नौकाओं।")</f>
        <v>एक अलग समुद्र तट पर सूर्यास्त के बच्चों के साथ मत्स्य पालन नौकाओं।</v>
      </c>
    </row>
    <row r="13994">
      <c r="A13994" s="1" t="s">
        <v>13629</v>
      </c>
      <c r="B13994" s="2" t="str">
        <f>IFERROR(__xludf.DUMMYFUNCTION("GOOGLETRANSLATE(A13994,""en"",""hi"")"),"फर्नीचर की शैली ठीक है।")</f>
        <v>फर्नीचर की शैली ठीक है।</v>
      </c>
    </row>
    <row r="13995">
      <c r="A13995" s="1" t="s">
        <v>13630</v>
      </c>
      <c r="B13995" s="2" t="str">
        <f>IFERROR(__xludf.DUMMYFUNCTION("GOOGLETRANSLATE(A13995,""en"",""hi"")"),"क्रिसमस के पेड़ के बगल में प्यारा पिल्ला लटक रहा है")</f>
        <v>क्रिसमस के पेड़ के बगल में प्यारा पिल्ला लटक रहा है</v>
      </c>
    </row>
    <row r="13996">
      <c r="A13996" s="1" t="s">
        <v>13631</v>
      </c>
      <c r="B13996" s="2" t="str">
        <f>IFERROR(__xludf.DUMMYFUNCTION("GOOGLETRANSLATE(A13996,""en"",""hi"")"),"सिटी पार्क में स्केटबोर्ड वाली लड़की")</f>
        <v>सिटी पार्क में स्केटबोर्ड वाली लड़की</v>
      </c>
    </row>
    <row r="13997">
      <c r="A13997" s="1" t="s">
        <v>13632</v>
      </c>
      <c r="B13997" s="2" t="str">
        <f>IFERROR(__xludf.DUMMYFUNCTION("GOOGLETRANSLATE(A13997,""en"",""hi"")"),"अधिकारी एक धूप वाली नाव पर खेलने वाले बच्चों की रिपोर्ट से निपटते हैं।")</f>
        <v>अधिकारी एक धूप वाली नाव पर खेलने वाले बच्चों की रिपोर्ट से निपटते हैं।</v>
      </c>
    </row>
    <row r="13998">
      <c r="A13998" s="1" t="s">
        <v>13633</v>
      </c>
      <c r="B13998" s="2" t="str">
        <f>IFERROR(__xludf.DUMMYFUNCTION("GOOGLETRANSLATE(A13998,""en"",""hi"")"),"उच्च गुणवत्ता वाले मानचित्र नगर पालिकाओं की सीमाओं वाला एक राज्य है")</f>
        <v>उच्च गुणवत्ता वाले मानचित्र नगर पालिकाओं की सीमाओं वाला एक राज्य है</v>
      </c>
    </row>
    <row r="13999">
      <c r="A13999" s="1" t="s">
        <v>13634</v>
      </c>
      <c r="B13999" s="2" t="str">
        <f>IFERROR(__xludf.DUMMYFUNCTION("GOOGLETRANSLATE(A13999,""en"",""hi"")"),"एक आवासीय सड़क में काम करता है")</f>
        <v>एक आवासीय सड़क में काम करता है</v>
      </c>
    </row>
    <row r="14000">
      <c r="A14000" s="1" t="s">
        <v>13635</v>
      </c>
      <c r="B14000" s="2" t="str">
        <f>IFERROR(__xludf.DUMMYFUNCTION("GOOGLETRANSLATE(A14000,""en"",""hi"")"),"रिसेप्शन के दौरान नृत्य मंजिल पर अतिथि।")</f>
        <v>रिसेप्शन के दौरान नृत्य मंजिल पर अतिथि।</v>
      </c>
    </row>
    <row r="14001">
      <c r="A14001" s="1" t="s">
        <v>13636</v>
      </c>
      <c r="B14001" s="2" t="str">
        <f>IFERROR(__xludf.DUMMYFUNCTION("GOOGLETRANSLATE(A14001,""en"",""hi"")"),"उत्सव के लिए ग्रीटिंग कार्ड।")</f>
        <v>उत्सव के लिए ग्रीटिंग कार्ड।</v>
      </c>
    </row>
    <row r="14002">
      <c r="A14002" s="1" t="s">
        <v>13637</v>
      </c>
      <c r="B14002" s="2" t="str">
        <f>IFERROR(__xludf.DUMMYFUNCTION("GOOGLETRANSLATE(A14002,""en"",""hi"")"),"कुत्ते मेडिकल पशु चिकित्सा वेक्टर चित्रण वेक्टर के फेफड़े")</f>
        <v>कुत्ते मेडिकल पशु चिकित्सा वेक्टर चित्रण वेक्टर के फेफड़े</v>
      </c>
    </row>
    <row r="14003">
      <c r="A14003" s="1" t="s">
        <v>13638</v>
      </c>
      <c r="B14003" s="2" t="str">
        <f>IFERROR(__xludf.DUMMYFUNCTION("GOOGLETRANSLATE(A14003,""en"",""hi"")"),"बच्चे और एक छिड़काव या टूटा हुआ पानी पाइप।")</f>
        <v>बच्चे और एक छिड़काव या टूटा हुआ पानी पाइप।</v>
      </c>
    </row>
    <row r="14004">
      <c r="A14004" s="1" t="s">
        <v>13639</v>
      </c>
      <c r="B14004" s="2" t="str">
        <f>IFERROR(__xludf.DUMMYFUNCTION("GOOGLETRANSLATE(A14004,""en"",""hi"")"),"व्यक्ति एक विमान वाहक से अपना पहला लॉन्च आयोजित करता है।")</f>
        <v>व्यक्ति एक विमान वाहक से अपना पहला लॉन्च आयोजित करता है।</v>
      </c>
    </row>
    <row r="14005">
      <c r="A14005" s="1" t="s">
        <v>13640</v>
      </c>
      <c r="B14005" s="2" t="str">
        <f>IFERROR(__xludf.DUMMYFUNCTION("GOOGLETRANSLATE(A14005,""en"",""hi"")"),"टीम जीत मनाती है")</f>
        <v>टीम जीत मनाती है</v>
      </c>
    </row>
    <row r="14006">
      <c r="A14006" s="1" t="s">
        <v>13641</v>
      </c>
      <c r="B14006" s="2" t="str">
        <f>IFERROR(__xludf.DUMMYFUNCTION("GOOGLETRANSLATE(A14006,""en"",""hi"")"),"एक सुंदर शरद ऋतु जंगल में एक पथ के साथ उड़ान")</f>
        <v>एक सुंदर शरद ऋतु जंगल में एक पथ के साथ उड़ान</v>
      </c>
    </row>
    <row r="14007">
      <c r="A14007" s="1" t="s">
        <v>13642</v>
      </c>
      <c r="B14007" s="2" t="str">
        <f>IFERROR(__xludf.DUMMYFUNCTION("GOOGLETRANSLATE(A14007,""en"",""hi"")"),"एक लकड़ी के बोर्ड पृष्ठभूमि पर अजमोद और सलाद के साथ सॉसेज")</f>
        <v>एक लकड़ी के बोर्ड पृष्ठभूमि पर अजमोद और सलाद के साथ सॉसेज</v>
      </c>
    </row>
    <row r="14008">
      <c r="A14008" s="1" t="s">
        <v>13643</v>
      </c>
      <c r="B14008" s="2" t="str">
        <f>IFERROR(__xludf.DUMMYFUNCTION("GOOGLETRANSLATE(A14008,""en"",""hi"")"),"ग्राहक रंगीन बाल एक्सटेंशन सिर्फ पीआईसी 954.507 की तरह। 2241")</f>
        <v>ग्राहक रंगीन बाल एक्सटेंशन सिर्फ पीआईसी 954.507 की तरह। 2241</v>
      </c>
    </row>
    <row r="14009">
      <c r="A14009" s="1" t="s">
        <v>13644</v>
      </c>
      <c r="B14009" s="2" t="str">
        <f>IFERROR(__xludf.DUMMYFUNCTION("GOOGLETRANSLATE(A14009,""en"",""hi"")"),"एक महिला एक सड़क में एक छतरी रखती है")</f>
        <v>एक महिला एक सड़क में एक छतरी रखती है</v>
      </c>
    </row>
    <row r="14010">
      <c r="A14010" s="1" t="s">
        <v>13645</v>
      </c>
      <c r="B14010" s="2" t="str">
        <f>IFERROR(__xludf.DUMMYFUNCTION("GOOGLETRANSLATE(A14010,""en"",""hi"")"),"एक युवक का चित्र")</f>
        <v>एक युवक का चित्र</v>
      </c>
    </row>
    <row r="14011">
      <c r="A14011" s="1" t="s">
        <v>13646</v>
      </c>
      <c r="B14011" s="2" t="str">
        <f>IFERROR(__xludf.DUMMYFUNCTION("GOOGLETRANSLATE(A14011,""en"",""hi"")"),"बुलडॉग एक सूटकेस में झूठ बोल रहा है")</f>
        <v>बुलडॉग एक सूटकेस में झूठ बोल रहा है</v>
      </c>
    </row>
    <row r="14012">
      <c r="A14012" s="1" t="s">
        <v>13647</v>
      </c>
      <c r="B14012" s="2" t="str">
        <f>IFERROR(__xludf.DUMMYFUNCTION("GOOGLETRANSLATE(A14012,""en"",""hi"")"),"एक ग्रीनहाउस जहां वे फूल उगते हैं")</f>
        <v>एक ग्रीनहाउस जहां वे फूल उगते हैं</v>
      </c>
    </row>
    <row r="14013">
      <c r="A14013" s="1" t="s">
        <v>13648</v>
      </c>
      <c r="B14013" s="2" t="str">
        <f>IFERROR(__xludf.DUMMYFUNCTION("GOOGLETRANSLATE(A14013,""en"",""hi"")"),"एक बटन को छूने या उंगली को इंगित करने के साथ हाथ।")</f>
        <v>एक बटन को छूने या उंगली को इंगित करने के साथ हाथ।</v>
      </c>
    </row>
    <row r="14014">
      <c r="A14014" s="1" t="s">
        <v>13649</v>
      </c>
      <c r="B14014" s="2" t="str">
        <f>IFERROR(__xludf.DUMMYFUNCTION("GOOGLETRANSLATE(A14014,""en"",""hi"")"),"एयरलाइनर एक बरसात के दिन एक गेट पर कर")</f>
        <v>एयरलाइनर एक बरसात के दिन एक गेट पर कर</v>
      </c>
    </row>
    <row r="14015">
      <c r="A14015" s="1" t="s">
        <v>13650</v>
      </c>
      <c r="B14015" s="2" t="str">
        <f>IFERROR(__xludf.DUMMYFUNCTION("GOOGLETRANSLATE(A14015,""en"",""hi"")"),"एक शहर को पुरस्कारों में सबसे स्मार्ट शहर का ताज पहनाया जाता है")</f>
        <v>एक शहर को पुरस्कारों में सबसे स्मार्ट शहर का ताज पहनाया जाता है</v>
      </c>
    </row>
    <row r="14016">
      <c r="A14016" s="1" t="s">
        <v>13651</v>
      </c>
      <c r="B14016" s="2" t="str">
        <f>IFERROR(__xludf.DUMMYFUNCTION("GOOGLETRANSLATE(A14016,""en"",""hi"")"),"एक ऊंट की सवारी करने वाला आदमी इस पर युवा महिलाओं के समूह के साथ एक गाड़ी खींच रहा है")</f>
        <v>एक ऊंट की सवारी करने वाला आदमी इस पर युवा महिलाओं के समूह के साथ एक गाड़ी खींच रहा है</v>
      </c>
    </row>
    <row r="14017">
      <c r="A14017" s="1" t="s">
        <v>13652</v>
      </c>
      <c r="B14017" s="2" t="str">
        <f>IFERROR(__xludf.DUMMYFUNCTION("GOOGLETRANSLATE(A14017,""en"",""hi"")"),"रचनात्मक योजनाएं जो डिजाइन का मार्गदर्शन करती हैं")</f>
        <v>रचनात्मक योजनाएं जो डिजाइन का मार्गदर्शन करती हैं</v>
      </c>
    </row>
    <row r="14018">
      <c r="A14018" s="1" t="s">
        <v>13653</v>
      </c>
      <c r="B14018" s="2" t="str">
        <f>IFERROR(__xludf.DUMMYFUNCTION("GOOGLETRANSLATE(A14018,""en"",""hi"")"),"एक कोयोट दूरी में झील के साथ फोटोग्राफर की ओर देखता है।")</f>
        <v>एक कोयोट दूरी में झील के साथ फोटोग्राफर की ओर देखता है।</v>
      </c>
    </row>
    <row r="14019">
      <c r="A14019" s="1" t="s">
        <v>13654</v>
      </c>
      <c r="B14019" s="2" t="str">
        <f>IFERROR(__xludf.DUMMYFUNCTION("GOOGLETRANSLATE(A14019,""en"",""hi"")"),"कॉमिक बुक पेंसिलर द्वारा # के टीवी कार्यक्रम निर्माता #")</f>
        <v>कॉमिक बुक पेंसिलर द्वारा # के टीवी कार्यक्रम निर्माता #</v>
      </c>
    </row>
    <row r="14020">
      <c r="A14020" s="1" t="s">
        <v>13655</v>
      </c>
      <c r="B14020" s="2" t="str">
        <f>IFERROR(__xludf.DUMMYFUNCTION("GOOGLETRANSLATE(A14020,""en"",""hi"")"),"यहां तक ​​कि फूल बैंगनी में थे - पीले रंग के रंग")</f>
        <v>यहां तक ​​कि फूल बैंगनी में थे - पीले रंग के रंग</v>
      </c>
    </row>
    <row r="14021">
      <c r="A14021" s="1" t="s">
        <v>13656</v>
      </c>
      <c r="B14021" s="2" t="str">
        <f>IFERROR(__xludf.DUMMYFUNCTION("GOOGLETRANSLATE(A14021,""en"",""hi"")"),"तैनात: एक पुलिस अधिकारी यातायात को शूटिंग में एक जांच के रूप में निर्देशित करता है")</f>
        <v>तैनात: एक पुलिस अधिकारी यातायात को शूटिंग में एक जांच के रूप में निर्देशित करता है</v>
      </c>
    </row>
    <row r="14022">
      <c r="A14022" s="1" t="s">
        <v>13657</v>
      </c>
      <c r="B14022" s="2" t="str">
        <f>IFERROR(__xludf.DUMMYFUNCTION("GOOGLETRANSLATE(A14022,""en"",""hi"")"),"अभिनेता उत्सव के दौरान त्योहारों में प्रीमियर में भाग लेता है")</f>
        <v>अभिनेता उत्सव के दौरान त्योहारों में प्रीमियर में भाग लेता है</v>
      </c>
    </row>
    <row r="14023">
      <c r="A14023" s="1" t="s">
        <v>13658</v>
      </c>
      <c r="B14023" s="2" t="str">
        <f>IFERROR(__xludf.DUMMYFUNCTION("GOOGLETRANSLATE(A14023,""en"",""hi"")"),"विंटेज बालियों की जोड़ी; इलेक्ट्रोप्लाटिंग के समान एक पुरानी तकनीक में धातु पर सोने। 547 $")</f>
        <v>विंटेज बालियों की जोड़ी; इलेक्ट्रोप्लाटिंग के समान एक पुरानी तकनीक में धातु पर सोने। 547 $</v>
      </c>
    </row>
    <row r="14024">
      <c r="A14024" s="1" t="s">
        <v>13659</v>
      </c>
      <c r="B14024" s="2" t="str">
        <f>IFERROR(__xludf.DUMMYFUNCTION("GOOGLETRANSLATE(A14024,""en"",""hi"")"),"कलाकार, टैपिंग के साथ दिखाता है।")</f>
        <v>कलाकार, टैपिंग के साथ दिखाता है।</v>
      </c>
    </row>
    <row r="14025">
      <c r="A14025" s="1" t="s">
        <v>13660</v>
      </c>
      <c r="B14025" s="2" t="str">
        <f>IFERROR(__xludf.DUMMYFUNCTION("GOOGLETRANSLATE(A14025,""en"",""hi"")"),"अभिनेता फैशन वीक के दौरान फैशन शो में भाग लेता है")</f>
        <v>अभिनेता फैशन वीक के दौरान फैशन शो में भाग लेता है</v>
      </c>
    </row>
    <row r="14026">
      <c r="A14026" s="1" t="s">
        <v>13661</v>
      </c>
      <c r="B14026" s="2" t="str">
        <f>IFERROR(__xludf.DUMMYFUNCTION("GOOGLETRANSLATE(A14026,""en"",""hi"")"),"भारी कारवां एक कार द्वारा नीचे की ओर झुका हुआ था")</f>
        <v>भारी कारवां एक कार द्वारा नीचे की ओर झुका हुआ था</v>
      </c>
    </row>
    <row r="14027">
      <c r="A14027" s="1" t="s">
        <v>13662</v>
      </c>
      <c r="B14027" s="2" t="str">
        <f>IFERROR(__xludf.DUMMYFUNCTION("GOOGLETRANSLATE(A14027,""en"",""hi"")"),"ट्रेन स्टेशन ने एक प्रतिनिधि भवन बनाया")</f>
        <v>ट्रेन स्टेशन ने एक प्रतिनिधि भवन बनाया</v>
      </c>
    </row>
    <row r="14028">
      <c r="A14028" s="1" t="s">
        <v>13663</v>
      </c>
      <c r="B14028" s="2" t="str">
        <f>IFERROR(__xludf.DUMMYFUNCTION("GOOGLETRANSLATE(A14028,""en"",""hi"")"),"एक त्योहार में शाकाहारी सड़क भोजन")</f>
        <v>एक त्योहार में शाकाहारी सड़क भोजन</v>
      </c>
    </row>
    <row r="14029">
      <c r="A14029" s="1" t="s">
        <v>13664</v>
      </c>
      <c r="B14029" s="2" t="str">
        <f>IFERROR(__xludf.DUMMYFUNCTION("GOOGLETRANSLATE(A14029,""en"",""hi"")"),"फूल की इस तस्वीर में ऐसी महिला की गुणवत्ता है।")</f>
        <v>फूल की इस तस्वीर में ऐसी महिला की गुणवत्ता है।</v>
      </c>
    </row>
    <row r="14030">
      <c r="A14030" s="1" t="s">
        <v>13665</v>
      </c>
      <c r="B14030" s="2" t="str">
        <f>IFERROR(__xludf.DUMMYFUNCTION("GOOGLETRANSLATE(A14030,""en"",""hi"")"),"एक मधुमक्खी के साथ बैंगनी कमल")</f>
        <v>एक मधुमक्खी के साथ बैंगनी कमल</v>
      </c>
    </row>
    <row r="14031">
      <c r="A14031" s="1" t="s">
        <v>13666</v>
      </c>
      <c r="B14031" s="2" t="str">
        <f>IFERROR(__xludf.DUMMYFUNCTION("GOOGLETRANSLATE(A14031,""en"",""hi"")"),"एक बुने वाली टोकरी धूप स्नान की पहुंच में तौलिए और ब्रश रखती है।")</f>
        <v>एक बुने वाली टोकरी धूप स्नान की पहुंच में तौलिए और ब्रश रखती है।</v>
      </c>
    </row>
    <row r="14032">
      <c r="A14032" s="1" t="s">
        <v>4217</v>
      </c>
      <c r="B14032" s="2" t="str">
        <f>IFERROR(__xludf.DUMMYFUNCTION("GOOGLETRANSLATE(A14032,""en"",""hi"")"),"फैशन वीक के दौरान शो में एक मॉडल रनवे चलता है")</f>
        <v>फैशन वीक के दौरान शो में एक मॉडल रनवे चलता है</v>
      </c>
    </row>
    <row r="14033">
      <c r="A14033" s="1" t="s">
        <v>13667</v>
      </c>
      <c r="B14033" s="2" t="str">
        <f>IFERROR(__xludf.DUMMYFUNCTION("GOOGLETRANSLATE(A14033,""en"",""hi"")"),"हवा में उड़न झंडा।")</f>
        <v>हवा में उड़न झंडा।</v>
      </c>
    </row>
    <row r="14034">
      <c r="A14034" s="1" t="s">
        <v>13668</v>
      </c>
      <c r="B14034" s="2" t="str">
        <f>IFERROR(__xludf.DUMMYFUNCTION("GOOGLETRANSLATE(A14034,""en"",""hi"")"),"फिर मैंने प्रत्येक आभूषण और फूल को माला में तार दिया।")</f>
        <v>फिर मैंने प्रत्येक आभूषण और फूल को माला में तार दिया।</v>
      </c>
    </row>
    <row r="14035">
      <c r="A14035" s="1" t="s">
        <v>13669</v>
      </c>
      <c r="B14035" s="2" t="str">
        <f>IFERROR(__xludf.DUMMYFUNCTION("GOOGLETRANSLATE(A14035,""en"",""hi"")"),"महाद्वीपों और महासागरों की दुनिया में कितने देश हैं")</f>
        <v>महाद्वीपों और महासागरों की दुनिया में कितने देश हैं</v>
      </c>
    </row>
    <row r="14036">
      <c r="A14036" s="1" t="s">
        <v>13670</v>
      </c>
      <c r="B14036" s="2" t="str">
        <f>IFERROR(__xludf.DUMMYFUNCTION("GOOGLETRANSLATE(A14036,""en"",""hi"")"),"फैंसी: संपत्ति पर पूल हरियाली और आउटडोर बैठने से घिरा हुआ है")</f>
        <v>फैंसी: संपत्ति पर पूल हरियाली और आउटडोर बैठने से घिरा हुआ है</v>
      </c>
    </row>
    <row r="14037">
      <c r="A14037" s="1" t="s">
        <v>13671</v>
      </c>
      <c r="B14037" s="2" t="str">
        <f>IFERROR(__xludf.DUMMYFUNCTION("GOOGLETRANSLATE(A14037,""en"",""hi"")"),"फैशन वीक के दौरान ग्रीष्मकालीन फैशन शो में एक मॉडल रनवे चलता है।")</f>
        <v>फैशन वीक के दौरान ग्रीष्मकालीन फैशन शो में एक मॉडल रनवे चलता है।</v>
      </c>
    </row>
    <row r="14038">
      <c r="A14038" s="1" t="s">
        <v>13672</v>
      </c>
      <c r="B14038" s="2" t="str">
        <f>IFERROR(__xludf.DUMMYFUNCTION("GOOGLETRANSLATE(A14038,""en"",""hi"")"),"एक सुडौल सड़क पर एक त्वरित ड्राइव।")</f>
        <v>एक सुडौल सड़क पर एक त्वरित ड्राइव।</v>
      </c>
    </row>
    <row r="14039">
      <c r="A14039" s="1" t="s">
        <v>13673</v>
      </c>
      <c r="B14039" s="2" t="str">
        <f>IFERROR(__xludf.DUMMYFUNCTION("GOOGLETRANSLATE(A14039,""en"",""hi"")"),"एक टॉकन के रूप में लटकन")</f>
        <v>एक टॉकन के रूप में लटकन</v>
      </c>
    </row>
    <row r="14040">
      <c r="A14040" s="1" t="s">
        <v>13674</v>
      </c>
      <c r="B14040" s="2" t="str">
        <f>IFERROR(__xludf.DUMMYFUNCTION("GOOGLETRANSLATE(A14040,""en"",""hi"")"),"कॉफी और फास्ट फूड के लिए एक डिस्पोजेबल कप के साथ एक व्यापारी की मेज।")</f>
        <v>कॉफी और फास्ट फूड के लिए एक डिस्पोजेबल कप के साथ एक व्यापारी की मेज।</v>
      </c>
    </row>
    <row r="14041">
      <c r="A14041" s="1" t="s">
        <v>13675</v>
      </c>
      <c r="B14041" s="2" t="str">
        <f>IFERROR(__xludf.DUMMYFUNCTION("GOOGLETRANSLATE(A14041,""en"",""hi"")"),"अभिनेता और महिला पुरस्कार देते हैं")</f>
        <v>अभिनेता और महिला पुरस्कार देते हैं</v>
      </c>
    </row>
    <row r="14042">
      <c r="A14042" s="1" t="s">
        <v>13676</v>
      </c>
      <c r="B14042" s="2" t="str">
        <f>IFERROR(__xludf.DUMMYFUNCTION("GOOGLETRANSLATE(A14042,""en"",""hi"")"),"सदस्यता संगठन ने 230 को प्रतिस्थापित करने की आवश्यकता है।")</f>
        <v>सदस्यता संगठन ने 230 को प्रतिस्थापित करने की आवश्यकता है।</v>
      </c>
    </row>
    <row r="14043">
      <c r="A14043" s="1" t="s">
        <v>13677</v>
      </c>
      <c r="B14043" s="2" t="str">
        <f>IFERROR(__xludf.DUMMYFUNCTION("GOOGLETRANSLATE(A14043,""en"",""hi"")"),"व्यापार जारी * यह * नए आड़ू और संग्रह से जल्दी उत्पाद का सामना किया")</f>
        <v>व्यापार जारी * यह * नए आड़ू और संग्रह से जल्दी उत्पाद का सामना किया</v>
      </c>
    </row>
    <row r="14044">
      <c r="A14044" s="1" t="s">
        <v>13678</v>
      </c>
      <c r="B14044" s="2" t="str">
        <f>IFERROR(__xludf.DUMMYFUNCTION("GOOGLETRANSLATE(A14044,""en"",""hi"")"),"माउंटेन शांत दृश्यों और एक पुल के साथ-साथ लोगों के एक छोटे समूह को भी दिखा")</f>
        <v>माउंटेन शांत दृश्यों और एक पुल के साथ-साथ लोगों के एक छोटे समूह को भी दिखा</v>
      </c>
    </row>
    <row r="14045">
      <c r="A14045" s="1" t="s">
        <v>13679</v>
      </c>
      <c r="B14045" s="2" t="str">
        <f>IFERROR(__xludf.DUMMYFUNCTION("GOOGLETRANSLATE(A14045,""en"",""hi"")"),"मैंने यह चित्र कुछ समय पहले किया था, लेकिन अब तक इसे पोस्ट करने की तरह कभी महसूस नहीं किया।")</f>
        <v>मैंने यह चित्र कुछ समय पहले किया था, लेकिन अब तक इसे पोस्ट करने की तरह कभी महसूस नहीं किया।</v>
      </c>
    </row>
    <row r="14046">
      <c r="A14046" s="1" t="s">
        <v>13680</v>
      </c>
      <c r="B14046" s="2" t="str">
        <f>IFERROR(__xludf.DUMMYFUNCTION("GOOGLETRANSLATE(A14046,""en"",""hi"")"),"एक पार्क में एक मोबाइल फोन का उपयोग कर मुस्कुराते हुए आदमी")</f>
        <v>एक पार्क में एक मोबाइल फोन का उपयोग कर मुस्कुराते हुए आदमी</v>
      </c>
    </row>
    <row r="14047">
      <c r="A14047" s="1" t="s">
        <v>13681</v>
      </c>
      <c r="B14047" s="2" t="str">
        <f>IFERROR(__xludf.DUMMYFUNCTION("GOOGLETRANSLATE(A14047,""en"",""hi"")"),"हमारी बालकनी के बीच का दरवाजा टूट गया था।")</f>
        <v>हमारी बालकनी के बीच का दरवाजा टूट गया था।</v>
      </c>
    </row>
    <row r="14048">
      <c r="A14048" s="1" t="s">
        <v>13682</v>
      </c>
      <c r="B14048" s="2" t="str">
        <f>IFERROR(__xludf.DUMMYFUNCTION("GOOGLETRANSLATE(A14048,""en"",""hi"")"),"हाथ फर्श पर घटक लाल और सफेद हिलाता है")</f>
        <v>हाथ फर्श पर घटक लाल और सफेद हिलाता है</v>
      </c>
    </row>
    <row r="14049">
      <c r="A14049" s="1" t="s">
        <v>13683</v>
      </c>
      <c r="B14049" s="2" t="str">
        <f>IFERROR(__xludf.DUMMYFUNCTION("GOOGLETRANSLATE(A14049,""en"",""hi"")"),"ओलंपिक एथलीट बास्केटबॉल गेम के पहले भाग के दौरान बास्केटबॉल प्लेयर के खिलाफ शूट करता है।")</f>
        <v>ओलंपिक एथलीट बास्केटबॉल गेम के पहले भाग के दौरान बास्केटबॉल प्लेयर के खिलाफ शूट करता है।</v>
      </c>
    </row>
    <row r="14050">
      <c r="A14050" s="1" t="s">
        <v>13684</v>
      </c>
      <c r="B14050" s="2" t="str">
        <f>IFERROR(__xludf.DUMMYFUNCTION("GOOGLETRANSLATE(A14050,""en"",""hi"")"),"मैं कॉफी के कप से ईर्ष्या करता हूं जो आपके नींद के होठों को चूमने के लिए हर ठंड और कड़वा सुबह जागता है")</f>
        <v>मैं कॉफी के कप से ईर्ष्या करता हूं जो आपके नींद के होठों को चूमने के लिए हर ठंड और कड़वा सुबह जागता है</v>
      </c>
    </row>
    <row r="14051">
      <c r="A14051" s="1" t="s">
        <v>13685</v>
      </c>
      <c r="B14051" s="2" t="str">
        <f>IFERROR(__xludf.DUMMYFUNCTION("GOOGLETRANSLATE(A14051,""en"",""hi"")"),"हाथ में बीयर की बोतल")</f>
        <v>हाथ में बीयर की बोतल</v>
      </c>
    </row>
    <row r="14052">
      <c r="A14052" s="1" t="s">
        <v>13686</v>
      </c>
      <c r="B14052" s="2" t="str">
        <f>IFERROR(__xludf.DUMMYFUNCTION("GOOGLETRANSLATE(A14052,""en"",""hi"")"),"एक अप्रवासी अपने नृत्य चाल से पता चलता है")</f>
        <v>एक अप्रवासी अपने नृत्य चाल से पता चलता है</v>
      </c>
    </row>
    <row r="14053">
      <c r="A14053" s="1" t="s">
        <v>13687</v>
      </c>
      <c r="B14053" s="2" t="str">
        <f>IFERROR(__xludf.DUMMYFUNCTION("GOOGLETRANSLATE(A14053,""en"",""hi"")"),"व्यक्ति और अभिनेता प्रीमियर में भाग लेते हैं")</f>
        <v>व्यक्ति और अभिनेता प्रीमियर में भाग लेते हैं</v>
      </c>
    </row>
    <row r="14054">
      <c r="A14054" s="1" t="s">
        <v>13688</v>
      </c>
      <c r="B14054" s="2" t="str">
        <f>IFERROR(__xludf.DUMMYFUNCTION("GOOGLETRANSLATE(A14054,""en"",""hi"")"),"छवि में हो सकता है: व्यक्ति, एक संगीत वाद्ययंत्र बजाना, मंच, गिटार और पाठ पर")</f>
        <v>छवि में हो सकता है: व्यक्ति, एक संगीत वाद्ययंत्र बजाना, मंच, गिटार और पाठ पर</v>
      </c>
    </row>
    <row r="14055">
      <c r="A14055" s="1" t="s">
        <v>13689</v>
      </c>
      <c r="B14055" s="2" t="str">
        <f>IFERROR(__xludf.DUMMYFUNCTION("GOOGLETRANSLATE(A14055,""en"",""hi"")"),"दुनिया में सबसे छोटा घर दुनिया का सबसे छोटा घर")</f>
        <v>दुनिया में सबसे छोटा घर दुनिया का सबसे छोटा घर</v>
      </c>
    </row>
    <row r="14056">
      <c r="A14056" s="1" t="s">
        <v>13690</v>
      </c>
      <c r="B14056" s="2" t="str">
        <f>IFERROR(__xludf.DUMMYFUNCTION("GOOGLETRANSLATE(A14056,""en"",""hi"")"),"व्यक्ति नई फैशन पत्रिका के लॉन्च में भाग लेता है")</f>
        <v>व्यक्ति नई फैशन पत्रिका के लॉन्च में भाग लेता है</v>
      </c>
    </row>
    <row r="14057">
      <c r="A14057" s="1" t="s">
        <v>13691</v>
      </c>
      <c r="B14057" s="2" t="str">
        <f>IFERROR(__xludf.DUMMYFUNCTION("GOOGLETRANSLATE(A14057,""en"",""hi"")"),"एक लहर के शीर्ष पर")</f>
        <v>एक लहर के शीर्ष पर</v>
      </c>
    </row>
    <row r="14058">
      <c r="A14058" s="1" t="s">
        <v>13692</v>
      </c>
      <c r="B14058" s="2" t="str">
        <f>IFERROR(__xludf.DUMMYFUNCTION("GOOGLETRANSLATE(A14058,""en"",""hi"")"),"संपत्ति छवि # आधुनिक, क्लासिक देश का घर एक पूल, समुद्र तट, हवा के साथ फलों के पेड़ों से घिरा हुआ है")</f>
        <v>संपत्ति छवि # आधुनिक, क्लासिक देश का घर एक पूल, समुद्र तट, हवा के साथ फलों के पेड़ों से घिरा हुआ है</v>
      </c>
    </row>
    <row r="14059">
      <c r="A14059" s="1" t="s">
        <v>13693</v>
      </c>
      <c r="B14059" s="2" t="str">
        <f>IFERROR(__xludf.DUMMYFUNCTION("GOOGLETRANSLATE(A14059,""en"",""hi"")"),"महोत्सव से पतंग उड़ने के दृश्य")</f>
        <v>महोत्सव से पतंग उड़ने के दृश्य</v>
      </c>
    </row>
    <row r="14060">
      <c r="A14060" s="1" t="s">
        <v>13694</v>
      </c>
      <c r="B14060" s="2" t="str">
        <f>IFERROR(__xludf.DUMMYFUNCTION("GOOGLETRANSLATE(A14060,""en"",""hi"")"),"अजीब कारें - अतीत से, आजकल अवधारणा और भविष्य ऑटोमोबाइल, मोटरबाइक")</f>
        <v>अजीब कारें - अतीत से, आजकल अवधारणा और भविष्य ऑटोमोबाइल, मोटरबाइक</v>
      </c>
    </row>
    <row r="14061">
      <c r="A14061" s="1" t="s">
        <v>13695</v>
      </c>
      <c r="B14061" s="2" t="str">
        <f>IFERROR(__xludf.DUMMYFUNCTION("GOOGLETRANSLATE(A14061,""en"",""hi"")"),"1 9 80 के दशक में एक खेल के दौरान स्टेडियम का एक हवाई दृश्य।")</f>
        <v>1 9 80 के दशक में एक खेल के दौरान स्टेडियम का एक हवाई दृश्य।</v>
      </c>
    </row>
    <row r="14062">
      <c r="A14062" s="1" t="s">
        <v>13696</v>
      </c>
      <c r="B14062" s="2" t="str">
        <f>IFERROR(__xludf.DUMMYFUNCTION("GOOGLETRANSLATE(A14062,""en"",""hi"")"),"एक ग्रीन फील्ड में खड़े एक गाय को बंद करें")</f>
        <v>एक ग्रीन फील्ड में खड़े एक गाय को बंद करें</v>
      </c>
    </row>
    <row r="14063">
      <c r="A14063" s="1" t="s">
        <v>13697</v>
      </c>
      <c r="B14063" s="2" t="str">
        <f>IFERROR(__xludf.DUMMYFUNCTION("GOOGLETRANSLATE(A14063,""en"",""hi"")"),"दुल्हन और व्यक्ति ने हवा में बहने वाली घूंघट के साथ चित्र")</f>
        <v>दुल्हन और व्यक्ति ने हवा में बहने वाली घूंघट के साथ चित्र</v>
      </c>
    </row>
    <row r="14064">
      <c r="A14064" s="1" t="s">
        <v>13698</v>
      </c>
      <c r="B14064" s="2" t="str">
        <f>IFERROR(__xludf.DUMMYFUNCTION("GOOGLETRANSLATE(A14064,""en"",""hi"")"),"ये आश्चर्यजनक चित्र शैवाल के पूल में एक सामान्य रूप से शातिर बाघ को शांत करते हैं")</f>
        <v>ये आश्चर्यजनक चित्र शैवाल के पूल में एक सामान्य रूप से शातिर बाघ को शांत करते हैं</v>
      </c>
    </row>
    <row r="14065">
      <c r="A14065" s="1" t="s">
        <v>13699</v>
      </c>
      <c r="B14065" s="2" t="str">
        <f>IFERROR(__xludf.DUMMYFUNCTION("GOOGLETRANSLATE(A14065,""en"",""hi"")"),"वास्तव में सप्ताह में आने के लिए इनमें से अधिक सूर्योदय!")</f>
        <v>वास्तव में सप्ताह में आने के लिए इनमें से अधिक सूर्योदय!</v>
      </c>
    </row>
    <row r="14066">
      <c r="A14066" s="1" t="s">
        <v>13700</v>
      </c>
      <c r="B14066" s="2" t="str">
        <f>IFERROR(__xludf.DUMMYFUNCTION("GOOGLETRANSLATE(A14066,""en"",""hi"")"),"संगीतकार रविवार को एक विशेष शेफ टोपी के साथ रसोई में कुछ भोजन तैयार करता है।")</f>
        <v>संगीतकार रविवार को एक विशेष शेफ टोपी के साथ रसोई में कुछ भोजन तैयार करता है।</v>
      </c>
    </row>
    <row r="14067">
      <c r="A14067" s="1" t="s">
        <v>13701</v>
      </c>
      <c r="B14067" s="2" t="str">
        <f>IFERROR(__xludf.DUMMYFUNCTION("GOOGLETRANSLATE(A14067,""en"",""hi"")"),"एक मोज़ेक पृष्ठभूमि पर रजत मेनोरा।")</f>
        <v>एक मोज़ेक पृष्ठभूमि पर रजत मेनोरा।</v>
      </c>
    </row>
    <row r="14068">
      <c r="A14068" s="1" t="s">
        <v>13702</v>
      </c>
      <c r="B14068" s="2" t="str">
        <f>IFERROR(__xludf.DUMMYFUNCTION("GOOGLETRANSLATE(A14068,""en"",""hi"")"),"आप झील पर एक मजेदार दिन के बाद हमेशा गिन सकते हैं।")</f>
        <v>आप झील पर एक मजेदार दिन के बाद हमेशा गिन सकते हैं।</v>
      </c>
    </row>
    <row r="14069">
      <c r="A14069" s="1" t="s">
        <v>13703</v>
      </c>
      <c r="B14069" s="2" t="str">
        <f>IFERROR(__xludf.DUMMYFUNCTION("GOOGLETRANSLATE(A14069,""en"",""hi"")"),"लकड़ी के सार्वजनिक स्नान घाट की तस्वीर")</f>
        <v>लकड़ी के सार्वजनिक स्नान घाट की तस्वीर</v>
      </c>
    </row>
    <row r="14070">
      <c r="A14070" s="1" t="s">
        <v>13704</v>
      </c>
      <c r="B14070" s="2" t="str">
        <f>IFERROR(__xludf.DUMMYFUNCTION("GOOGLETRANSLATE(A14070,""en"",""hi"")"),"दक्षिण छोर पर सुविधा का दृश्य।")</f>
        <v>दक्षिण छोर पर सुविधा का दृश्य।</v>
      </c>
    </row>
    <row r="14071">
      <c r="A14071" s="1" t="s">
        <v>13705</v>
      </c>
      <c r="B14071" s="2" t="str">
        <f>IFERROR(__xludf.DUMMYFUNCTION("GOOGLETRANSLATE(A14071,""en"",""hi"")"),"एक संकेत व्यक्ति पर निजी मूरिंग कहते हैं")</f>
        <v>एक संकेत व्यक्ति पर निजी मूरिंग कहते हैं</v>
      </c>
    </row>
    <row r="14072">
      <c r="A14072" s="1" t="s">
        <v>13706</v>
      </c>
      <c r="B14072" s="2" t="str">
        <f>IFERROR(__xludf.DUMMYFUNCTION("GOOGLETRANSLATE(A14072,""en"",""hi"")"),"रेड फॉक्स, एक घास के मैदान में देखकर शावक")</f>
        <v>रेड फॉक्स, एक घास के मैदान में देखकर शावक</v>
      </c>
    </row>
    <row r="14073">
      <c r="A14073" s="1" t="s">
        <v>13707</v>
      </c>
      <c r="B14073" s="2" t="str">
        <f>IFERROR(__xludf.DUMMYFUNCTION("GOOGLETRANSLATE(A14073,""en"",""hi"")"),"यहां इतालवी पकवान के लिए एक मसालेदार नुस्खा है।")</f>
        <v>यहां इतालवी पकवान के लिए एक मसालेदार नुस्खा है।</v>
      </c>
    </row>
    <row r="14074">
      <c r="A14074" s="1" t="s">
        <v>13708</v>
      </c>
      <c r="B14074" s="2" t="str">
        <f>IFERROR(__xludf.DUMMYFUNCTION("GOOGLETRANSLATE(A14074,""en"",""hi"")"),"टेबल पर कई मैक्सिकन सामग्री का टेबल टॉप शॉट")</f>
        <v>टेबल पर कई मैक्सिकन सामग्री का टेबल टॉप शॉट</v>
      </c>
    </row>
    <row r="14075">
      <c r="A14075" s="1" t="s">
        <v>13709</v>
      </c>
      <c r="B14075" s="2" t="str">
        <f>IFERROR(__xludf.DUMMYFUNCTION("GOOGLETRANSLATE(A14075,""en"",""hi"")"),"एक छत पर नृत्य करने वाले युवा पुरुषों और एक किशोर लड़की का एक समूह")</f>
        <v>एक छत पर नृत्य करने वाले युवा पुरुषों और एक किशोर लड़की का एक समूह</v>
      </c>
    </row>
    <row r="14076">
      <c r="A14076" s="1" t="s">
        <v>13710</v>
      </c>
      <c r="B14076" s="2" t="str">
        <f>IFERROR(__xludf.DUMMYFUNCTION("GOOGLETRANSLATE(A14076,""en"",""hi"")"),"सजावट के तहत बर्फ में रात शीतकालीन जंगल के खिलाफ उपहार की लाल छोटी बोरी के साथ स्नोमैन।")</f>
        <v>सजावट के तहत बर्फ में रात शीतकालीन जंगल के खिलाफ उपहार की लाल छोटी बोरी के साथ स्नोमैन।</v>
      </c>
    </row>
    <row r="14077">
      <c r="A14077" s="1" t="s">
        <v>13711</v>
      </c>
      <c r="B14077" s="2" t="str">
        <f>IFERROR(__xludf.DUMMYFUNCTION("GOOGLETRANSLATE(A14077,""en"",""hi"")"),"सूरज और आकाश शाम को बजाना")</f>
        <v>सूरज और आकाश शाम को बजाना</v>
      </c>
    </row>
    <row r="14078">
      <c r="A14078" s="1" t="s">
        <v>13712</v>
      </c>
      <c r="B14078" s="2" t="str">
        <f>IFERROR(__xludf.DUMMYFUNCTION("GOOGLETRANSLATE(A14078,""en"",""hi"")"),"व्यक्ति रोवर पर प्रशिक्षण कर रहा है")</f>
        <v>व्यक्ति रोवर पर प्रशिक्षण कर रहा है</v>
      </c>
    </row>
    <row r="14079">
      <c r="A14079" s="1" t="s">
        <v>13713</v>
      </c>
      <c r="B14079" s="2" t="str">
        <f>IFERROR(__xludf.DUMMYFUNCTION("GOOGLETRANSLATE(A14079,""en"",""hi"")"),"फोटो पर फिल्म प्रीमियर")</f>
        <v>फोटो पर फिल्म प्रीमियर</v>
      </c>
    </row>
    <row r="14080">
      <c r="A14080" s="1" t="s">
        <v>13714</v>
      </c>
      <c r="B14080" s="2" t="str">
        <f>IFERROR(__xludf.DUMMYFUNCTION("GOOGLETRANSLATE(A14080,""en"",""hi"")"),"गोल्फ टूर्नामेंट के दूसरे दौर के दौरान 15 वें छेद पर अपने पुट पर प्रतिक्रिया करता है।")</f>
        <v>गोल्फ टूर्नामेंट के दूसरे दौर के दौरान 15 वें छेद पर अपने पुट पर प्रतिक्रिया करता है।</v>
      </c>
    </row>
    <row r="14081">
      <c r="A14081" s="1" t="s">
        <v>13715</v>
      </c>
      <c r="B14081" s="2" t="str">
        <f>IFERROR(__xludf.DUMMYFUNCTION("GOOGLETRANSLATE(A14081,""en"",""hi"")"),"समुद्र तट पर कुत्ते के साथ पुराने सेवानिवृत्त जोड़े")</f>
        <v>समुद्र तट पर कुत्ते के साथ पुराने सेवानिवृत्त जोड़े</v>
      </c>
    </row>
    <row r="14082">
      <c r="A14082" s="1" t="s">
        <v>13716</v>
      </c>
      <c r="B14082" s="2" t="str">
        <f>IFERROR(__xludf.DUMMYFUNCTION("GOOGLETRANSLATE(A14082,""en"",""hi"")"),"एक छाया के साथ एक टेबल लैंप की वेक्टर छवि।")</f>
        <v>एक छाया के साथ एक टेबल लैंप की वेक्टर छवि।</v>
      </c>
    </row>
    <row r="14083">
      <c r="A14083" s="1" t="s">
        <v>13717</v>
      </c>
      <c r="B14083" s="2" t="str">
        <f>IFERROR(__xludf.DUMMYFUNCTION("GOOGLETRANSLATE(A14083,""en"",""hi"")"),"व्यक्ति संगीत समारोह के दौरान प्रदर्शन करता है")</f>
        <v>व्यक्ति संगीत समारोह के दौरान प्रदर्शन करता है</v>
      </c>
    </row>
    <row r="14084">
      <c r="A14084" s="1" t="s">
        <v>13718</v>
      </c>
      <c r="B14084" s="2" t="str">
        <f>IFERROR(__xludf.DUMMYFUNCTION("GOOGLETRANSLATE(A14084,""en"",""hi"")"),"व्यक्ति एक प्रतियोगिता के दौरान एक मुद्रा पर हमला करता है।")</f>
        <v>व्यक्ति एक प्रतियोगिता के दौरान एक मुद्रा पर हमला करता है।</v>
      </c>
    </row>
    <row r="14085">
      <c r="A14085" s="1" t="s">
        <v>13719</v>
      </c>
      <c r="B14085" s="2" t="str">
        <f>IFERROR(__xludf.DUMMYFUNCTION("GOOGLETRANSLATE(A14085,""en"",""hi"")"),"बाजार पर रंगीन मसाले।")</f>
        <v>बाजार पर रंगीन मसाले।</v>
      </c>
    </row>
    <row r="14086">
      <c r="A14086" s="1" t="s">
        <v>13720</v>
      </c>
      <c r="B14086" s="2" t="str">
        <f>IFERROR(__xludf.DUMMYFUNCTION("GOOGLETRANSLATE(A14086,""en"",""hi"")"),"सर्दियों में छोटे ढलान नीचे बच्चे।")</f>
        <v>सर्दियों में छोटे ढलान नीचे बच्चे।</v>
      </c>
    </row>
    <row r="14087">
      <c r="A14087" s="1" t="s">
        <v>13721</v>
      </c>
      <c r="B14087" s="2" t="str">
        <f>IFERROR(__xludf.DUMMYFUNCTION("GOOGLETRANSLATE(A14087,""en"",""hi"")"),"एक जंगल के किनारे पर बर्फ के क्षेत्र के माध्यम से चलने वाला व्यक्ति")</f>
        <v>एक जंगल के किनारे पर बर्फ के क्षेत्र के माध्यम से चलने वाला व्यक्ति</v>
      </c>
    </row>
    <row r="14088">
      <c r="A14088" s="1" t="s">
        <v>13722</v>
      </c>
      <c r="B14088" s="2" t="str">
        <f>IFERROR(__xludf.DUMMYFUNCTION("GOOGLETRANSLATE(A14088,""en"",""hi"")"),"सूरजमुखी पर एक खुश चेहरे का शॉट बंद करें")</f>
        <v>सूरजमुखी पर एक खुश चेहरे का शॉट बंद करें</v>
      </c>
    </row>
    <row r="14089">
      <c r="A14089" s="1" t="s">
        <v>13723</v>
      </c>
      <c r="B14089" s="2" t="str">
        <f>IFERROR(__xludf.DUMMYFUNCTION("GOOGLETRANSLATE(A14089,""en"",""hi"")"),"कैमरे पर मुस्कुराते हुए पारंपरिक कपड़ों में पहने लोग")</f>
        <v>कैमरे पर मुस्कुराते हुए पारंपरिक कपड़ों में पहने लोग</v>
      </c>
    </row>
    <row r="14090">
      <c r="A14090" s="1" t="s">
        <v>13724</v>
      </c>
      <c r="B14090" s="2" t="str">
        <f>IFERROR(__xludf.DUMMYFUNCTION("GOOGLETRANSLATE(A14090,""en"",""hi"")"),"कर्मचारियों का हमारा नवीनतम सदस्य आपसे मिलने की उम्मीद कर रहा है!")</f>
        <v>कर्मचारियों का हमारा नवीनतम सदस्य आपसे मिलने की उम्मीद कर रहा है!</v>
      </c>
    </row>
    <row r="14091">
      <c r="A14091" s="1" t="s">
        <v>13725</v>
      </c>
      <c r="B14091" s="2" t="str">
        <f>IFERROR(__xludf.DUMMYFUNCTION("GOOGLETRANSLATE(A14091,""en"",""hi"")"),"शाम के दौरान स्टेडियम रोशनी")</f>
        <v>शाम के दौरान स्टेडियम रोशनी</v>
      </c>
    </row>
    <row r="14092">
      <c r="A14092" s="1" t="s">
        <v>1054</v>
      </c>
      <c r="B14092" s="2" t="str">
        <f>IFERROR(__xludf.DUMMYFUNCTION("GOOGLETRANSLATE(A14092,""en"",""hi"")"),"अभिनेता प्रीमियर पर पहुंचते हैं।")</f>
        <v>अभिनेता प्रीमियर पर पहुंचते हैं।</v>
      </c>
    </row>
    <row r="14093">
      <c r="A14093" s="1" t="s">
        <v>13726</v>
      </c>
      <c r="B14093" s="2" t="str">
        <f>IFERROR(__xludf.DUMMYFUNCTION("GOOGLETRANSLATE(A14093,""en"",""hi"")"),"एमआरआई स्कैन प्राप्त करने के बारे में महिला रोगी।")</f>
        <v>एमआरआई स्कैन प्राप्त करने के बारे में महिला रोगी।</v>
      </c>
    </row>
    <row r="14094">
      <c r="A14094" s="1" t="s">
        <v>13727</v>
      </c>
      <c r="B14094" s="2" t="str">
        <f>IFERROR(__xludf.DUMMYFUNCTION("GOOGLETRANSLATE(A14094,""en"",""hi"")"),"बालों में हिबिस्कस के साथ एक आरामदायक सुंदर महिलाओं का पोर्ट्रेट।")</f>
        <v>बालों में हिबिस्कस के साथ एक आरामदायक सुंदर महिलाओं का पोर्ट्रेट।</v>
      </c>
    </row>
    <row r="14095">
      <c r="A14095" s="1" t="s">
        <v>13728</v>
      </c>
      <c r="B14095" s="2" t="str">
        <f>IFERROR(__xludf.DUMMYFUNCTION("GOOGLETRANSLATE(A14095,""en"",""hi"")"),"लेखक फेस्टिवल के दौरान प्रीमियर में भाग लेता है")</f>
        <v>लेखक फेस्टिवल के दौरान प्रीमियर में भाग लेता है</v>
      </c>
    </row>
    <row r="14096">
      <c r="A14096" s="1" t="s">
        <v>13729</v>
      </c>
      <c r="B14096" s="2" t="str">
        <f>IFERROR(__xludf.DUMMYFUNCTION("GOOGLETRANSLATE(A14096,""en"",""hi"")"),"घर में गैरेज हैं, लेकिन उनमें से एक सूची के अनुसार वर्तमान में उपयोग किया जा रहा है")</f>
        <v>घर में गैरेज हैं, लेकिन उनमें से एक सूची के अनुसार वर्तमान में उपयोग किया जा रहा है</v>
      </c>
    </row>
    <row r="14097">
      <c r="A14097" s="1" t="s">
        <v>13730</v>
      </c>
      <c r="B14097" s="2" t="str">
        <f>IFERROR(__xludf.DUMMYFUNCTION("GOOGLETRANSLATE(A14097,""en"",""hi"")"),"मेरे पहले दिन के दौरान एक सड़क।")</f>
        <v>मेरे पहले दिन के दौरान एक सड़क।</v>
      </c>
    </row>
    <row r="14098">
      <c r="A14098" s="1" t="s">
        <v>13731</v>
      </c>
      <c r="B14098" s="2" t="str">
        <f>IFERROR(__xludf.DUMMYFUNCTION("GOOGLETRANSLATE(A14098,""en"",""hi"")"),"व्यक्ति और ड्यूक के रूप में वे अपने विवाह समारोह के बाद गॉथिक संरचना छोड़ देते हैं")</f>
        <v>व्यक्ति और ड्यूक के रूप में वे अपने विवाह समारोह के बाद गॉथिक संरचना छोड़ देते हैं</v>
      </c>
    </row>
    <row r="14099">
      <c r="A14099" s="1" t="s">
        <v>13732</v>
      </c>
      <c r="B14099" s="2" t="str">
        <f>IFERROR(__xludf.DUMMYFUNCTION("GOOGLETRANSLATE(A14099,""en"",""hi"")"),"उज्ज्वल पक्ष द्वारा लाइट्स चांडेलियर")</f>
        <v>उज्ज्वल पक्ष द्वारा लाइट्स चांडेलियर</v>
      </c>
    </row>
    <row r="14100">
      <c r="A14100" s="1" t="s">
        <v>13733</v>
      </c>
      <c r="B14100" s="2" t="str">
        <f>IFERROR(__xludf.DUMMYFUNCTION("GOOGLETRANSLATE(A14100,""en"",""hi"")"),"सैनिक पृष्ठभूमि पर झंडा के साथ एक धूप के दिन बेटे के साथ फिर से मिल गया")</f>
        <v>सैनिक पृष्ठभूमि पर झंडा के साथ एक धूप के दिन बेटे के साथ फिर से मिल गया</v>
      </c>
    </row>
    <row r="14101">
      <c r="A14101" s="1" t="s">
        <v>13734</v>
      </c>
      <c r="B14101" s="2" t="str">
        <f>IFERROR(__xludf.DUMMYFUNCTION("GOOGLETRANSLATE(A14101,""en"",""hi"")"),"भविष्य के रेस्तरां का प्रतिपादन।")</f>
        <v>भविष्य के रेस्तरां का प्रतिपादन।</v>
      </c>
    </row>
    <row r="14102">
      <c r="A14102" s="1" t="s">
        <v>13735</v>
      </c>
      <c r="B14102" s="2" t="str">
        <f>IFERROR(__xludf.DUMMYFUNCTION("GOOGLETRANSLATE(A14102,""en"",""hi"")"),"माता-पिता के लिए मदद - अजीब कैसे - किताबें")</f>
        <v>माता-पिता के लिए मदद - अजीब कैसे - किताबें</v>
      </c>
    </row>
    <row r="14103">
      <c r="A14103" s="1" t="s">
        <v>13736</v>
      </c>
      <c r="B14103" s="2" t="str">
        <f>IFERROR(__xludf.DUMMYFUNCTION("GOOGLETRANSLATE(A14103,""en"",""hi"")"),"बिस्तर पर इस तरह के विचार से प्यार करें - कई अलग-अलग निर्देश जो आप इसे ले सकते हैं!")</f>
        <v>बिस्तर पर इस तरह के विचार से प्यार करें - कई अलग-अलग निर्देश जो आप इसे ले सकते हैं!</v>
      </c>
    </row>
    <row r="14104">
      <c r="A14104" s="1" t="s">
        <v>13737</v>
      </c>
      <c r="B14104" s="2" t="str">
        <f>IFERROR(__xludf.DUMMYFUNCTION("GOOGLETRANSLATE(A14104,""en"",""hi"")"),"सड़कों पर स्थान पर अभिनेता")</f>
        <v>सड़कों पर स्थान पर अभिनेता</v>
      </c>
    </row>
    <row r="14105">
      <c r="A14105" s="1" t="s">
        <v>13738</v>
      </c>
      <c r="B14105" s="2" t="str">
        <f>IFERROR(__xludf.DUMMYFUNCTION("GOOGLETRANSLATE(A14105,""en"",""hi"")"),"वाटरफ्रंट के साथ इमारतें")</f>
        <v>वाटरफ्रंट के साथ इमारतें</v>
      </c>
    </row>
    <row r="14106">
      <c r="A14106" s="1" t="s">
        <v>13739</v>
      </c>
      <c r="B14106" s="2" t="str">
        <f>IFERROR(__xludf.DUMMYFUNCTION("GOOGLETRANSLATE(A14106,""en"",""hi"")"),"पारगमन वाहन प्रकार की छवि")</f>
        <v>पारगमन वाहन प्रकार की छवि</v>
      </c>
    </row>
    <row r="14107">
      <c r="A14107" s="1" t="s">
        <v>13740</v>
      </c>
      <c r="B14107" s="2" t="str">
        <f>IFERROR(__xludf.DUMMYFUNCTION("GOOGLETRANSLATE(A14107,""en"",""hi"")"),"वह एक ऐस है: टेनिस खिलाड़ी ने अपनी पत्नी के साथ इस कार्यक्रम में भाग लिया")</f>
        <v>वह एक ऐस है: टेनिस खिलाड़ी ने अपनी पत्नी के साथ इस कार्यक्रम में भाग लिया</v>
      </c>
    </row>
    <row r="14108">
      <c r="A14108" s="1" t="s">
        <v>13741</v>
      </c>
      <c r="B14108" s="2" t="str">
        <f>IFERROR(__xludf.DUMMYFUNCTION("GOOGLETRANSLATE(A14108,""en"",""hi"")"),"एक मोड़ के साथ मूल शर्ट की तरह")</f>
        <v>एक मोड़ के साथ मूल शर्ट की तरह</v>
      </c>
    </row>
    <row r="14109">
      <c r="A14109" s="1" t="s">
        <v>13742</v>
      </c>
      <c r="B14109" s="2" t="str">
        <f>IFERROR(__xludf.DUMMYFUNCTION("GOOGLETRANSLATE(A14109,""en"",""hi"")"),"लाल अर्ध ट्रक राजमार्ग पर गुजरता है।")</f>
        <v>लाल अर्ध ट्रक राजमार्ग पर गुजरता है।</v>
      </c>
    </row>
    <row r="14110">
      <c r="A14110" s="1" t="s">
        <v>13743</v>
      </c>
      <c r="B14110" s="2" t="str">
        <f>IFERROR(__xludf.DUMMYFUNCTION("GOOGLETRANSLATE(A14110,""en"",""hi"")"),"व्यक्ति, लोगों के विवाह के साथ परिदृश्य")</f>
        <v>व्यक्ति, लोगों के विवाह के साथ परिदृश्य</v>
      </c>
    </row>
    <row r="14111">
      <c r="A14111" s="1" t="s">
        <v>13744</v>
      </c>
      <c r="B14111" s="2" t="str">
        <f>IFERROR(__xludf.DUMMYFUNCTION("GOOGLETRANSLATE(A14111,""en"",""hi"")"),"कंकड़ के साथ मेरा हाथ प्रिंट मैपिंग।")</f>
        <v>कंकड़ के साथ मेरा हाथ प्रिंट मैपिंग।</v>
      </c>
    </row>
    <row r="14112">
      <c r="A14112" s="1" t="s">
        <v>13745</v>
      </c>
      <c r="B14112" s="2" t="str">
        <f>IFERROR(__xludf.DUMMYFUNCTION("GOOGLETRANSLATE(A14112,""en"",""hi"")"),"सैनिकों पर जीत के प्रतीक के रूप में महान देशभक्ति युद्ध का क्रम")</f>
        <v>सैनिकों पर जीत के प्रतीक के रूप में महान देशभक्ति युद्ध का क्रम</v>
      </c>
    </row>
    <row r="14113">
      <c r="A14113" s="1" t="s">
        <v>13746</v>
      </c>
      <c r="B14113" s="2" t="str">
        <f>IFERROR(__xludf.DUMMYFUNCTION("GOOGLETRANSLATE(A14113,""en"",""hi"")"),"एक झुकने की स्थिति में एक लड़ाई रोबोट का उद्योग")</f>
        <v>एक झुकने की स्थिति में एक लड़ाई रोबोट का उद्योग</v>
      </c>
    </row>
    <row r="14114">
      <c r="A14114" s="1" t="s">
        <v>13747</v>
      </c>
      <c r="B14114" s="2" t="str">
        <f>IFERROR(__xludf.DUMMYFUNCTION("GOOGLETRANSLATE(A14114,""en"",""hi"")"),"एक महल में पुरानी फायरप्लेस")</f>
        <v>एक महल में पुरानी फायरप्लेस</v>
      </c>
    </row>
    <row r="14115">
      <c r="A14115" s="1" t="s">
        <v>13748</v>
      </c>
      <c r="B14115" s="2" t="str">
        <f>IFERROR(__xludf.DUMMYFUNCTION("GOOGLETRANSLATE(A14115,""en"",""hi"")"),"वे जल्दी गायब हो गए: भारी बर्फ मूर्तियां")</f>
        <v>वे जल्दी गायब हो गए: भारी बर्फ मूर्तियां</v>
      </c>
    </row>
    <row r="14116">
      <c r="A14116" s="1" t="s">
        <v>13749</v>
      </c>
      <c r="B14116" s="2" t="str">
        <f>IFERROR(__xludf.DUMMYFUNCTION("GOOGLETRANSLATE(A14116,""en"",""hi"")"),"एक अपमानजनक घर में एक पुरानी रसोई के खंडहर।")</f>
        <v>एक अपमानजनक घर में एक पुरानी रसोई के खंडहर।</v>
      </c>
    </row>
    <row r="14117">
      <c r="A14117" s="1" t="s">
        <v>4040</v>
      </c>
      <c r="B14117" s="2" t="str">
        <f>IFERROR(__xludf.DUMMYFUNCTION("GOOGLETRANSLATE(A14117,""en"",""hi"")"),"अपने प्रेमी के साथ एक शॉपिंग पर व्यक्ति")</f>
        <v>अपने प्रेमी के साथ एक शॉपिंग पर व्यक्ति</v>
      </c>
    </row>
    <row r="14118">
      <c r="A14118" s="1" t="s">
        <v>13750</v>
      </c>
      <c r="B14118" s="2" t="str">
        <f>IFERROR(__xludf.DUMMYFUNCTION("GOOGLETRANSLATE(A14118,""en"",""hi"")"),"व्यवसाय: शीर्ष स्थान के लिए प्रतिस्पर्धा!")</f>
        <v>व्यवसाय: शीर्ष स्थान के लिए प्रतिस्पर्धा!</v>
      </c>
    </row>
    <row r="14119">
      <c r="A14119" s="1" t="s">
        <v>13751</v>
      </c>
      <c r="B14119" s="2" t="str">
        <f>IFERROR(__xludf.DUMMYFUNCTION("GOOGLETRANSLATE(A14119,""en"",""hi"")"),"बालकनी से सूर्यास्त देखा")</f>
        <v>बालकनी से सूर्यास्त देखा</v>
      </c>
    </row>
    <row r="14120">
      <c r="A14120" s="1" t="s">
        <v>13752</v>
      </c>
      <c r="B14120" s="2" t="str">
        <f>IFERROR(__xludf.DUMMYFUNCTION("GOOGLETRANSLATE(A14120,""en"",""hi"")"),"परिवार के खेत के प्रवेश द्वार आकार लेना शुरू कर रहा है।")</f>
        <v>परिवार के खेत के प्रवेश द्वार आकार लेना शुरू कर रहा है।</v>
      </c>
    </row>
    <row r="14121">
      <c r="A14121" s="1" t="s">
        <v>13753</v>
      </c>
      <c r="B14121" s="2" t="str">
        <f>IFERROR(__xludf.DUMMYFUNCTION("GOOGLETRANSLATE(A14121,""en"",""hi"")"),"बच्चे समुद्र तट पर खेल रहे हैं")</f>
        <v>बच्चे समुद्र तट पर खेल रहे हैं</v>
      </c>
    </row>
    <row r="14122">
      <c r="A14122" s="1" t="s">
        <v>13754</v>
      </c>
      <c r="B14122" s="2" t="str">
        <f>IFERROR(__xludf.DUMMYFUNCTION("GOOGLETRANSLATE(A14122,""en"",""hi"")"),"बच्चे एक युवा पिल्ला कुत्ते खेलते हैं और पेटिंग करते हैं")</f>
        <v>बच्चे एक युवा पिल्ला कुत्ते खेलते हैं और पेटिंग करते हैं</v>
      </c>
    </row>
    <row r="14123">
      <c r="A14123" s="1" t="s">
        <v>13755</v>
      </c>
      <c r="B14123" s="2" t="str">
        <f>IFERROR(__xludf.DUMMYFUNCTION("GOOGLETRANSLATE(A14123,""en"",""hi"")"),"घोड़े के आकर्षण के पुराने शहर में एक गाड़ी का नेतृत्व किया")</f>
        <v>घोड़े के आकर्षण के पुराने शहर में एक गाड़ी का नेतृत्व किया</v>
      </c>
    </row>
    <row r="14124">
      <c r="A14124" s="1" t="s">
        <v>13756</v>
      </c>
      <c r="B14124" s="2" t="str">
        <f>IFERROR(__xludf.DUMMYFUNCTION("GOOGLETRANSLATE(A14124,""en"",""hi"")"),"एक हॉलवे में खुश किशोर छात्र")</f>
        <v>एक हॉलवे में खुश किशोर छात्र</v>
      </c>
    </row>
    <row r="14125">
      <c r="A14125" s="1" t="s">
        <v>13757</v>
      </c>
      <c r="B14125" s="2" t="str">
        <f>IFERROR(__xludf.DUMMYFUNCTION("GOOGLETRANSLATE(A14125,""en"",""hi"")"),"सामुदायिक समारोह के उत्सव के लिए जटिल सुलेख, चंद्रमा और मस्जिद मकबरे के साथ व्यक्ति का चित्रण।")</f>
        <v>सामुदायिक समारोह के उत्सव के लिए जटिल सुलेख, चंद्रमा और मस्जिद मकबरे के साथ व्यक्ति का चित्रण।</v>
      </c>
    </row>
    <row r="14126">
      <c r="A14126" s="1" t="s">
        <v>13758</v>
      </c>
      <c r="B14126" s="2" t="str">
        <f>IFERROR(__xludf.DUMMYFUNCTION("GOOGLETRANSLATE(A14126,""en"",""hi"")"),"मरीना के साथ जीप चलाने वाला व्यक्ति")</f>
        <v>मरीना के साथ जीप चलाने वाला व्यक्ति</v>
      </c>
    </row>
    <row r="14127">
      <c r="A14127" s="1" t="s">
        <v>13759</v>
      </c>
      <c r="B14127" s="2" t="str">
        <f>IFERROR(__xludf.DUMMYFUNCTION("GOOGLETRANSLATE(A14127,""en"",""hi"")"),"एक पीड़ित लकड़ी की नाव के टुकड़े अब जमीन पर आराम करते हैं")</f>
        <v>एक पीड़ित लकड़ी की नाव के टुकड़े अब जमीन पर आराम करते हैं</v>
      </c>
    </row>
    <row r="14128">
      <c r="A14128" s="1" t="s">
        <v>13760</v>
      </c>
      <c r="B14128" s="2" t="str">
        <f>IFERROR(__xludf.DUMMYFUNCTION("GOOGLETRANSLATE(A14128,""en"",""hi"")"),"मंजिल से प्रतिबिंबित स्पष्ट इत्र की बोतल")</f>
        <v>मंजिल से प्रतिबिंबित स्पष्ट इत्र की बोतल</v>
      </c>
    </row>
    <row r="14129">
      <c r="A14129" s="1" t="s">
        <v>13761</v>
      </c>
      <c r="B14129" s="2" t="str">
        <f>IFERROR(__xludf.DUMMYFUNCTION("GOOGLETRANSLATE(A14129,""en"",""hi"")"),"लेकिन औपचारिक भोजन कक्ष गहरे भूरे रंग के जंगल के साथ समाप्त हो गया है।")</f>
        <v>लेकिन औपचारिक भोजन कक्ष गहरे भूरे रंग के जंगल के साथ समाप्त हो गया है।</v>
      </c>
    </row>
    <row r="14130">
      <c r="A14130" s="1" t="s">
        <v>13762</v>
      </c>
      <c r="B14130" s="2" t="str">
        <f>IFERROR(__xludf.DUMMYFUNCTION("GOOGLETRANSLATE(A14130,""en"",""hi"")"),"नियंत्रित तरीका इन छोटी टोकरी का उपयोग करता है, जिसे घोंसले कहा जाता है, जिसमें महिला कीड़े होते हैं।")</f>
        <v>नियंत्रित तरीका इन छोटी टोकरी का उपयोग करता है, जिसे घोंसले कहा जाता है, जिसमें महिला कीड़े होते हैं।</v>
      </c>
    </row>
    <row r="14131">
      <c r="A14131" s="1" t="s">
        <v>13763</v>
      </c>
      <c r="B14131" s="2" t="str">
        <f>IFERROR(__xludf.DUMMYFUNCTION("GOOGLETRANSLATE(A14131,""en"",""hi"")"),"फुटबॉल खिलाड़ी फुटबॉल लीग के दौरान अपने पक्ष के खेल का पहला लक्ष्य स्कोरिंग मनाता है")</f>
        <v>फुटबॉल खिलाड़ी फुटबॉल लीग के दौरान अपने पक्ष के खेल का पहला लक्ष्य स्कोरिंग मनाता है</v>
      </c>
    </row>
    <row r="14132">
      <c r="A14132" s="1" t="s">
        <v>13</v>
      </c>
      <c r="B14132" s="2" t="str">
        <f>IFERROR(__xludf.DUMMYFUNCTION("GOOGLETRANSLATE(A14132,""en"",""hi"")"),"अभिनेता फिल्म के प्रीमियर के लिए आता है")</f>
        <v>अभिनेता फिल्म के प्रीमियर के लिए आता है</v>
      </c>
    </row>
    <row r="14133">
      <c r="A14133" s="1" t="s">
        <v>13764</v>
      </c>
      <c r="B14133" s="2" t="str">
        <f>IFERROR(__xludf.DUMMYFUNCTION("GOOGLETRANSLATE(A14133,""en"",""hi"")"),"एक शहर के चारों ओर यात्रा के किलोमीटर बचाता है")</f>
        <v>एक शहर के चारों ओर यात्रा के किलोमीटर बचाता है</v>
      </c>
    </row>
    <row r="14134">
      <c r="A14134" s="1" t="s">
        <v>13765</v>
      </c>
      <c r="B14134" s="2" t="str">
        <f>IFERROR(__xludf.DUMMYFUNCTION("GOOGLETRANSLATE(A14134,""en"",""hi"")"),"चटाई से योग लेने के लिए तैयार हो जाओ")</f>
        <v>चटाई से योग लेने के लिए तैयार हो जाओ</v>
      </c>
    </row>
    <row r="14135">
      <c r="A14135" s="1" t="s">
        <v>13766</v>
      </c>
      <c r="B14135" s="2" t="str">
        <f>IFERROR(__xludf.DUMMYFUNCTION("GOOGLETRANSLATE(A14135,""en"",""hi"")"),"नारंगी तम्बू में दोपहर के भोजन पर नृत्य।")</f>
        <v>नारंगी तम्बू में दोपहर के भोजन पर नृत्य।</v>
      </c>
    </row>
    <row r="14136">
      <c r="A14136" s="1" t="s">
        <v>13767</v>
      </c>
      <c r="B14136" s="2" t="str">
        <f>IFERROR(__xludf.DUMMYFUNCTION("GOOGLETRANSLATE(A14136,""en"",""hi"")"),"घुड़सवार पर काउगर्ल, रोडियो में एक युवा स्टीयर या बछड़े को रोका")</f>
        <v>घुड़सवार पर काउगर्ल, रोडियो में एक युवा स्टीयर या बछड़े को रोका</v>
      </c>
    </row>
    <row r="14137">
      <c r="A14137" s="1" t="s">
        <v>13768</v>
      </c>
      <c r="B14137" s="2" t="str">
        <f>IFERROR(__xludf.DUMMYFUNCTION("GOOGLETRANSLATE(A14137,""en"",""hi"")"),"बुने हुए बुने हुए टेपेस्ट्री को टेपेस्ट्रीज़ से एक दृश्य पेश करता है।")</f>
        <v>बुने हुए बुने हुए टेपेस्ट्री को टेपेस्ट्रीज़ से एक दृश्य पेश करता है।</v>
      </c>
    </row>
    <row r="14138">
      <c r="A14138" s="1" t="s">
        <v>13769</v>
      </c>
      <c r="B14138" s="2" t="str">
        <f>IFERROR(__xludf.DUMMYFUNCTION("GOOGLETRANSLATE(A14138,""en"",""hi"")"),"बुधवार की रात बास्केटबॉल खेल के दृश्य।")</f>
        <v>बुधवार की रात बास्केटबॉल खेल के दृश्य।</v>
      </c>
    </row>
    <row r="14139">
      <c r="A14139" s="1" t="s">
        <v>13770</v>
      </c>
      <c r="B14139" s="2" t="str">
        <f>IFERROR(__xludf.DUMMYFUNCTION("GOOGLETRANSLATE(A14139,""en"",""hi"")"),"अमेरिकी फुटबॉल खिलाड़ी द्वारा धुंध में नाव")</f>
        <v>अमेरिकी फुटबॉल खिलाड़ी द्वारा धुंध में नाव</v>
      </c>
    </row>
    <row r="14140">
      <c r="A14140" s="1" t="s">
        <v>13771</v>
      </c>
      <c r="B14140" s="2" t="str">
        <f>IFERROR(__xludf.DUMMYFUNCTION("GOOGLETRANSLATE(A14140,""en"",""hi"")"),"छवि: महिला को उसके हाथ के नीचे उसके हाथ के नीचे एक आंख के साथ आंख को कवर करने वाली महिला")</f>
        <v>छवि: महिला को उसके हाथ के नीचे उसके हाथ के नीचे एक आंख के साथ आंख को कवर करने वाली महिला</v>
      </c>
    </row>
    <row r="14141">
      <c r="A14141" s="1" t="s">
        <v>13772</v>
      </c>
      <c r="B14141" s="2" t="str">
        <f>IFERROR(__xludf.DUMMYFUNCTION("GOOGLETRANSLATE(A14141,""en"",""hi"")"),"खच्चर हिरण सड़क के साथ घूमते हैं।")</f>
        <v>खच्चर हिरण सड़क के साथ घूमते हैं।</v>
      </c>
    </row>
    <row r="14142">
      <c r="A14142" s="1" t="s">
        <v>13773</v>
      </c>
      <c r="B14142" s="2" t="str">
        <f>IFERROR(__xludf.DUMMYFUNCTION("GOOGLETRANSLATE(A14142,""en"",""hi"")"),"स्पोर्ट्स एसोसिएशन के दृष्टिकोण के रूप में देश एक बार फिर पुनर्निर्माण करेगा।")</f>
        <v>स्पोर्ट्स एसोसिएशन के दृष्टिकोण के रूप में देश एक बार फिर पुनर्निर्माण करेगा।</v>
      </c>
    </row>
    <row r="14143">
      <c r="A14143" s="1" t="s">
        <v>13774</v>
      </c>
      <c r="B14143" s="2" t="str">
        <f>IFERROR(__xludf.DUMMYFUNCTION("GOOGLETRANSLATE(A14143,""en"",""hi"")"),"एक सर्कल में या समेकित सर्कल में, chords समरूप हैं यदि केवल अगर वे केंद्र से समतुल्य हैं।")</f>
        <v>एक सर्कल में या समेकित सर्कल में, chords समरूप हैं यदि केवल अगर वे केंद्र से समतुल्य हैं।</v>
      </c>
    </row>
    <row r="14144">
      <c r="A14144" s="1" t="s">
        <v>13775</v>
      </c>
      <c r="B14144" s="2" t="str">
        <f>IFERROR(__xludf.DUMMYFUNCTION("GOOGLETRANSLATE(A14144,""en"",""hi"")"),"ज्यादातर दुल्हन अपने समारोह में एक अच्छी तरह से व्यवहार वाली फूल लड़की चाहते हैं, लेकिन जब वह गिगल्स के एक फिट में टूट जाती है, तो आप प्यार करेंगे कि आपके फोटोग्राफर ने इन मूर्खतापूर्ण क्षणों को पकड़ लिया।")</f>
        <v>ज्यादातर दुल्हन अपने समारोह में एक अच्छी तरह से व्यवहार वाली फूल लड़की चाहते हैं, लेकिन जब वह गिगल्स के एक फिट में टूट जाती है, तो आप प्यार करेंगे कि आपके फोटोग्राफर ने इन मूर्खतापूर्ण क्षणों को पकड़ लिया।</v>
      </c>
    </row>
    <row r="14145">
      <c r="A14145" s="1" t="s">
        <v>13776</v>
      </c>
      <c r="B14145" s="2" t="str">
        <f>IFERROR(__xludf.DUMMYFUNCTION("GOOGLETRANSLATE(A14145,""en"",""hi"")"),"पेपर तौलिया प्लेट जो खुद के बाद सफाई के बाद सफाई करता है")</f>
        <v>पेपर तौलिया प्लेट जो खुद के बाद सफाई के बाद सफाई करता है</v>
      </c>
    </row>
    <row r="14146">
      <c r="A14146" s="1" t="s">
        <v>13777</v>
      </c>
      <c r="B14146" s="2" t="str">
        <f>IFERROR(__xludf.DUMMYFUNCTION("GOOGLETRANSLATE(A14146,""en"",""hi"")"),"एक पैक कमरे के सामने मंच पर व्यक्ति।")</f>
        <v>एक पैक कमरे के सामने मंच पर व्यक्ति।</v>
      </c>
    </row>
    <row r="14147">
      <c r="A14147" s="1" t="s">
        <v>13778</v>
      </c>
      <c r="B14147" s="2" t="str">
        <f>IFERROR(__xludf.DUMMYFUNCTION("GOOGLETRANSLATE(A14147,""en"",""hi"")"),"कास्टिंग रील - बाएं हाथ।")</f>
        <v>कास्टिंग रील - बाएं हाथ।</v>
      </c>
    </row>
    <row r="14148">
      <c r="A14148" s="1" t="s">
        <v>13779</v>
      </c>
      <c r="B14148" s="2" t="str">
        <f>IFERROR(__xludf.DUMMYFUNCTION("GOOGLETRANSLATE(A14148,""en"",""hi"")"),"सर्का सैनिक और सैन्य कमांडर")</f>
        <v>सर्का सैनिक और सैन्य कमांडर</v>
      </c>
    </row>
    <row r="14149">
      <c r="A14149" s="1" t="s">
        <v>13780</v>
      </c>
      <c r="B14149" s="2" t="str">
        <f>IFERROR(__xludf.DUMMYFUNCTION("GOOGLETRANSLATE(A14149,""en"",""hi"")"),"एक सफेद पृष्ठभूमि पर कार्टून मीरा मशरूम।")</f>
        <v>एक सफेद पृष्ठभूमि पर कार्टून मीरा मशरूम।</v>
      </c>
    </row>
    <row r="14150">
      <c r="A14150" s="1" t="s">
        <v>13781</v>
      </c>
      <c r="B14150" s="2" t="str">
        <f>IFERROR(__xludf.DUMMYFUNCTION("GOOGLETRANSLATE(A14150,""en"",""hi"")"),"व्यक्ति - एक पार्टी में")</f>
        <v>व्यक्ति - एक पार्टी में</v>
      </c>
    </row>
    <row r="14151">
      <c r="A14151" s="1" t="s">
        <v>13782</v>
      </c>
      <c r="B14151" s="2" t="str">
        <f>IFERROR(__xludf.DUMMYFUNCTION("GOOGLETRANSLATE(A14151,""en"",""hi"")"),"लाल ब्रश ने एक सफेद पृष्ठभूमि पर पेंट के अलग-अलग दिल को चित्रित किया")</f>
        <v>लाल ब्रश ने एक सफेद पृष्ठभूमि पर पेंट के अलग-अलग दिल को चित्रित किया</v>
      </c>
    </row>
    <row r="14152">
      <c r="A14152" s="1" t="s">
        <v>13783</v>
      </c>
      <c r="B14152" s="2" t="str">
        <f>IFERROR(__xludf.DUMMYFUNCTION("GOOGLETRANSLATE(A14152,""en"",""hi"")"),"शोधकर्ताओं ने पिछले वर्षों के व्हेल के विकास का पता लगाया है, और पाया कि परिवर्तित जलवायु के जवाब में उनका आकार तेजी से बढ़ गया है")</f>
        <v>शोधकर्ताओं ने पिछले वर्षों के व्हेल के विकास का पता लगाया है, और पाया कि परिवर्तित जलवायु के जवाब में उनका आकार तेजी से बढ़ गया है</v>
      </c>
    </row>
    <row r="14153">
      <c r="A14153" s="1" t="s">
        <v>13784</v>
      </c>
      <c r="B14153" s="2" t="str">
        <f>IFERROR(__xludf.DUMMYFUNCTION("GOOGLETRANSLATE(A14153,""en"",""hi"")"),"फुटबॉल खिलाड़ी, फुटबॉल खिलाड़ी, फुटबॉल खिलाड़ी फुटबॉल टीम के खिलाफ खेल के बाद निराश दिखते हैं।")</f>
        <v>फुटबॉल खिलाड़ी, फुटबॉल खिलाड़ी, फुटबॉल खिलाड़ी फुटबॉल टीम के खिलाफ खेल के बाद निराश दिखते हैं।</v>
      </c>
    </row>
    <row r="14154">
      <c r="A14154" s="1" t="s">
        <v>13785</v>
      </c>
      <c r="B14154" s="2" t="str">
        <f>IFERROR(__xludf.DUMMYFUNCTION("GOOGLETRANSLATE(A14154,""en"",""hi"")"),"गायक और पॉप कलाकार पार्टी के बाद दुनिया के प्रीमियर में भाग लेते हैं।")</f>
        <v>गायक और पॉप कलाकार पार्टी के बाद दुनिया के प्रीमियर में भाग लेते हैं।</v>
      </c>
    </row>
    <row r="14155">
      <c r="A14155" s="1" t="s">
        <v>13786</v>
      </c>
      <c r="B14155" s="2" t="str">
        <f>IFERROR(__xludf.DUMMYFUNCTION("GOOGLETRANSLATE(A14155,""en"",""hi"")"),"एक झंडा के साथ बॉक्सर अपने कंधों पर लिपटा हुआ क्योंकि राजनेता त्वरित यात्रा के बाद अपने निजी विमान में एक शहर छोड़ देता है")</f>
        <v>एक झंडा के साथ बॉक्सर अपने कंधों पर लिपटा हुआ क्योंकि राजनेता त्वरित यात्रा के बाद अपने निजी विमान में एक शहर छोड़ देता है</v>
      </c>
    </row>
    <row r="14156">
      <c r="A14156" s="1" t="s">
        <v>13787</v>
      </c>
      <c r="B14156" s="2" t="str">
        <f>IFERROR(__xludf.DUMMYFUNCTION("GOOGLETRANSLATE(A14156,""en"",""hi"")"),"एक ब्रंच की तारीख पर क्या पहनना है: काले चमड़े की पेंसिल स्कर्ट")</f>
        <v>एक ब्रंच की तारीख पर क्या पहनना है: काले चमड़े की पेंसिल स्कर्ट</v>
      </c>
    </row>
    <row r="14157">
      <c r="A14157" s="1" t="s">
        <v>13788</v>
      </c>
      <c r="B14157" s="2" t="str">
        <f>IFERROR(__xludf.DUMMYFUNCTION("GOOGLETRANSLATE(A14157,""en"",""hi"")"),"भीड़ ने डबस्टेप कलाकार और व्यक्ति को सुनकर")</f>
        <v>भीड़ ने डबस्टेप कलाकार और व्यक्ति को सुनकर</v>
      </c>
    </row>
    <row r="14158">
      <c r="A14158" s="1" t="s">
        <v>10539</v>
      </c>
      <c r="B14158" s="2" t="str">
        <f>IFERROR(__xludf.DUMMYFUNCTION("GOOGLETRANSLATE(A14158,""en"",""hi"")"),"चक्रों के प्रतीकों के साथ योग स्थिति में मैन सिल्हूट")</f>
        <v>चक्रों के प्रतीकों के साथ योग स्थिति में मैन सिल्हूट</v>
      </c>
    </row>
    <row r="14159">
      <c r="A14159" s="1" t="s">
        <v>13789</v>
      </c>
      <c r="B14159" s="2" t="str">
        <f>IFERROR(__xludf.DUMMYFUNCTION("GOOGLETRANSLATE(A14159,""en"",""hi"")"),"एक टूटा स्मार्टफोन पकड़े हुए, सफेद पृष्ठभूमि पर अलग")</f>
        <v>एक टूटा स्मार्टफोन पकड़े हुए, सफेद पृष्ठभूमि पर अलग</v>
      </c>
    </row>
    <row r="14160">
      <c r="A14160" s="1" t="s">
        <v>13790</v>
      </c>
      <c r="B14160" s="2" t="str">
        <f>IFERROR(__xludf.DUMMYFUNCTION("GOOGLETRANSLATE(A14160,""en"",""hi"")"),"बास्केटबॉल शूटिंग गार्ड थिएटर में पुरस्कार के दौरान पुरस्कार मंच स्वीकार करता है")</f>
        <v>बास्केटबॉल शूटिंग गार्ड थिएटर में पुरस्कार के दौरान पुरस्कार मंच स्वीकार करता है</v>
      </c>
    </row>
    <row r="14161">
      <c r="A14161" s="1" t="s">
        <v>13791</v>
      </c>
      <c r="B14161" s="2" t="str">
        <f>IFERROR(__xludf.DUMMYFUNCTION("GOOGLETRANSLATE(A14161,""en"",""hi"")"),"सामने राजनीतिज्ञ की मूर्ति।")</f>
        <v>सामने राजनीतिज्ञ की मूर्ति।</v>
      </c>
    </row>
    <row r="14162">
      <c r="A14162" s="1" t="s">
        <v>13792</v>
      </c>
      <c r="B14162" s="2" t="str">
        <f>IFERROR(__xludf.DUMMYFUNCTION("GOOGLETRANSLATE(A14162,""en"",""hi"")"),"इन कुत्तों, जो कसाई से बचाए गए थे अब उनके हमेशा के लिए घर की तलाश में हैं।")</f>
        <v>इन कुत्तों, जो कसाई से बचाए गए थे अब उनके हमेशा के लिए घर की तलाश में हैं।</v>
      </c>
    </row>
    <row r="14163">
      <c r="A14163" s="1" t="s">
        <v>13793</v>
      </c>
      <c r="B14163" s="2" t="str">
        <f>IFERROR(__xludf.DUMMYFUNCTION("GOOGLETRANSLATE(A14163,""en"",""hi"")"),"यह एक अद्भुत फिल्म - आपकी गाइड")</f>
        <v>यह एक अद्भुत फिल्म - आपकी गाइड</v>
      </c>
    </row>
    <row r="14164">
      <c r="A14164" s="1" t="s">
        <v>13794</v>
      </c>
      <c r="B14164" s="2" t="str">
        <f>IFERROR(__xludf.DUMMYFUNCTION("GOOGLETRANSLATE(A14164,""en"",""hi"")"),"व्यक्ति - व्यक्ति द्वारा मूल पेस्टल पेंटिंग का 5x7 ललित कला प्रिंट।")</f>
        <v>व्यक्ति - व्यक्ति द्वारा मूल पेस्टल पेंटिंग का 5x7 ललित कला प्रिंट।</v>
      </c>
    </row>
    <row r="14165">
      <c r="A14165" s="1" t="s">
        <v>13795</v>
      </c>
      <c r="B14165" s="2" t="str">
        <f>IFERROR(__xludf.DUMMYFUNCTION("GOOGLETRANSLATE(A14165,""en"",""hi"")"),"जूता का विस्तार पुरस्कार गाला में भाग लेता है")</f>
        <v>जूता का विस्तार पुरस्कार गाला में भाग लेता है</v>
      </c>
    </row>
    <row r="14166">
      <c r="A14166" s="1" t="s">
        <v>13796</v>
      </c>
      <c r="B14166" s="2" t="str">
        <f>IFERROR(__xludf.DUMMYFUNCTION("GOOGLETRANSLATE(A14166,""en"",""hi"")"),"सैन्य कमांडर को सैन्य कमांडर से सजावट मिलती है।")</f>
        <v>सैन्य कमांडर को सैन्य कमांडर से सजावट मिलती है।</v>
      </c>
    </row>
    <row r="14167">
      <c r="A14167" s="1" t="s">
        <v>13797</v>
      </c>
      <c r="B14167" s="2" t="str">
        <f>IFERROR(__xludf.DUMMYFUNCTION("GOOGLETRANSLATE(A14167,""en"",""hi"")"),"रग्बी यूनियन टीम का मैन मैच के दौरान शुरुआती प्रयास करता है।")</f>
        <v>रग्बी यूनियन टीम का मैन मैच के दौरान शुरुआती प्रयास करता है।</v>
      </c>
    </row>
    <row r="14168">
      <c r="A14168" s="1" t="s">
        <v>2393</v>
      </c>
      <c r="B14168" s="2" t="str">
        <f>IFERROR(__xludf.DUMMYFUNCTION("GOOGLETRANSLATE(A14168,""en"",""hi"")"),"छवि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14169">
      <c r="A14169" s="1" t="s">
        <v>13798</v>
      </c>
      <c r="B14169" s="2" t="str">
        <f>IFERROR(__xludf.DUMMYFUNCTION("GOOGLETRANSLATE(A14169,""en"",""hi"")"),"एक क्षुद्रग्रह मिशन का आरेख")</f>
        <v>एक क्षुद्रग्रह मिशन का आरेख</v>
      </c>
    </row>
    <row r="14170">
      <c r="A14170" s="1" t="s">
        <v>13799</v>
      </c>
      <c r="B14170" s="2" t="str">
        <f>IFERROR(__xludf.DUMMYFUNCTION("GOOGLETRANSLATE(A14170,""en"",""hi"")"),"लोगो एक आंख, प्रतीकात्मक छवि में परिलक्षित होता है")</f>
        <v>लोगो एक आंख, प्रतीकात्मक छवि में परिलक्षित होता है</v>
      </c>
    </row>
    <row r="14171">
      <c r="A14171" s="1" t="s">
        <v>13800</v>
      </c>
      <c r="B14171" s="2" t="str">
        <f>IFERROR(__xludf.DUMMYFUNCTION("GOOGLETRANSLATE(A14171,""en"",""hi"")"),"निश्चित रूप से - मालिकों को व्यापार करने के लिए स्वाभाविक कार्य करने के लिए आग का तरीका हड़ताल को व्यवस्थित करने के लिए बास्केटबॉल प्वाइंट गार्ड के लिए होगा।")</f>
        <v>निश्चित रूप से - मालिकों को व्यापार करने के लिए स्वाभाविक कार्य करने के लिए आग का तरीका हड़ताल को व्यवस्थित करने के लिए बास्केटबॉल प्वाइंट गार्ड के लिए होगा।</v>
      </c>
    </row>
    <row r="14172">
      <c r="A14172" s="1" t="s">
        <v>13801</v>
      </c>
      <c r="B14172" s="2" t="str">
        <f>IFERROR(__xludf.DUMMYFUNCTION("GOOGLETRANSLATE(A14172,""en"",""hi"")"),"पनीर के साथ खाने के लिए एक गाइड")</f>
        <v>पनीर के साथ खाने के लिए एक गाइड</v>
      </c>
    </row>
    <row r="14173">
      <c r="A14173" s="1" t="s">
        <v>13802</v>
      </c>
      <c r="B14173" s="2" t="str">
        <f>IFERROR(__xludf.DUMMYFUNCTION("GOOGLETRANSLATE(A14173,""en"",""hi"")"),"व्यक्ति दिन के दौरान गेंद को स्पाइक्स करता है।")</f>
        <v>व्यक्ति दिन के दौरान गेंद को स्पाइक्स करता है।</v>
      </c>
    </row>
    <row r="14174">
      <c r="A14174" s="1" t="s">
        <v>13803</v>
      </c>
      <c r="B14174" s="2" t="str">
        <f>IFERROR(__xludf.DUMMYFUNCTION("GOOGLETRANSLATE(A14174,""en"",""hi"")"),"ऐप स्मार्टफोन पर दिखाया गया है।")</f>
        <v>ऐप स्मार्टफोन पर दिखाया गया है।</v>
      </c>
    </row>
    <row r="14175">
      <c r="A14175" s="1" t="s">
        <v>13804</v>
      </c>
      <c r="B14175" s="2" t="str">
        <f>IFERROR(__xludf.DUMMYFUNCTION("GOOGLETRANSLATE(A14175,""en"",""hi"")"),"अपने क्रिसमस ट्री को कैसे सजाने के लिए")</f>
        <v>अपने क्रिसमस ट्री को कैसे सजाने के लिए</v>
      </c>
    </row>
    <row r="14176">
      <c r="A14176" s="1" t="s">
        <v>13805</v>
      </c>
      <c r="B14176" s="2" t="str">
        <f>IFERROR(__xludf.DUMMYFUNCTION("GOOGLETRANSLATE(A14176,""en"",""hi"")"),"व्यक्ति पानी को पेंट करता है जो अविश्वसनीय रूप से चंचलता हैं, और जो अभी भी अकेले हैं, दोनों एक कलाकार के रूप में अपने काम में एक अद्वितीय चुनौती दे रहे हैं")</f>
        <v>व्यक्ति पानी को पेंट करता है जो अविश्वसनीय रूप से चंचलता हैं, और जो अभी भी अकेले हैं, दोनों एक कलाकार के रूप में अपने काम में एक अद्वितीय चुनौती दे रहे हैं</v>
      </c>
    </row>
    <row r="14177">
      <c r="A14177" s="1" t="s">
        <v>13806</v>
      </c>
      <c r="B14177" s="2" t="str">
        <f>IFERROR(__xludf.DUMMYFUNCTION("GOOGLETRANSLATE(A14177,""en"",""hi"")"),"एक clingy सफेद पोशाक में अभिनेता")</f>
        <v>एक clingy सफेद पोशाक में अभिनेता</v>
      </c>
    </row>
    <row r="14178">
      <c r="A14178" s="1" t="s">
        <v>13807</v>
      </c>
      <c r="B14178" s="2" t="str">
        <f>IFERROR(__xludf.DUMMYFUNCTION("GOOGLETRANSLATE(A14178,""en"",""hi"")"),"शिक्षकों, छात्रों और माता-पिता ने पिछले हफ्ते अपने आधिकारिक उद्घाटन में नए खेल का मैदान का आनंद लिया।")</f>
        <v>शिक्षकों, छात्रों और माता-पिता ने पिछले हफ्ते अपने आधिकारिक उद्घाटन में नए खेल का मैदान का आनंद लिया।</v>
      </c>
    </row>
    <row r="14179">
      <c r="A14179" s="1" t="s">
        <v>13808</v>
      </c>
      <c r="B14179" s="2" t="str">
        <f>IFERROR(__xludf.DUMMYFUNCTION("GOOGLETRANSLATE(A14179,""en"",""hi"")"),"कुछ पर्यटकों के साथ अग्रभूमि पर केबल कार और अग्रभूमि पर पर्यटक आकर्षण।")</f>
        <v>कुछ पर्यटकों के साथ अग्रभूमि पर केबल कार और अग्रभूमि पर पर्यटक आकर्षण।</v>
      </c>
    </row>
    <row r="14180">
      <c r="A14180" s="1" t="s">
        <v>13809</v>
      </c>
      <c r="B14180" s="2" t="str">
        <f>IFERROR(__xludf.DUMMYFUNCTION("GOOGLETRANSLATE(A14180,""en"",""hi"")"),"ऑर्नेट पैटर्न पर ग्रंज पृष्ठभूमि पर बैठे देवता के साथ विंटेज पोस्टर।")</f>
        <v>ऑर्नेट पैटर्न पर ग्रंज पृष्ठभूमि पर बैठे देवता के साथ विंटेज पोस्टर।</v>
      </c>
    </row>
    <row r="14181">
      <c r="A14181" s="1" t="s">
        <v>13810</v>
      </c>
      <c r="B14181" s="2" t="str">
        <f>IFERROR(__xludf.DUMMYFUNCTION("GOOGLETRANSLATE(A14181,""en"",""hi"")"),"रविवार को अंतिम दौर के दौरान फ्रंट नौ पर सेलिब्रिटी चमकती रही।")</f>
        <v>रविवार को अंतिम दौर के दौरान फ्रंट नौ पर सेलिब्रिटी चमकती रही।</v>
      </c>
    </row>
    <row r="14182">
      <c r="A14182" s="1" t="s">
        <v>13811</v>
      </c>
      <c r="B14182" s="2" t="str">
        <f>IFERROR(__xludf.DUMMYFUNCTION("GOOGLETRANSLATE(A14182,""en"",""hi"")"),"एक कैटरेड हॉलिडे पार्टी में डिस्प्ले पर एपेटाइज़र का फैलाव")</f>
        <v>एक कैटरेड हॉलिडे पार्टी में डिस्प्ले पर एपेटाइज़र का फैलाव</v>
      </c>
    </row>
    <row r="14183">
      <c r="A14183" s="1" t="s">
        <v>13812</v>
      </c>
      <c r="B14183" s="2" t="str">
        <f>IFERROR(__xludf.DUMMYFUNCTION("GOOGLETRANSLATE(A14183,""en"",""hi"")"),"स्कूल के बच्चे मुफ्त दूध के दैनिक मुद्दे को पी रहे हैं ...")</f>
        <v>स्कूल के बच्चे मुफ्त दूध के दैनिक मुद्दे को पी रहे हैं ...</v>
      </c>
    </row>
    <row r="14184">
      <c r="A14184" s="1" t="s">
        <v>13813</v>
      </c>
      <c r="B14184" s="2" t="str">
        <f>IFERROR(__xludf.DUMMYFUNCTION("GOOGLETRANSLATE(A14184,""en"",""hi"")"),"समुद्र तट और वनित तट का हवाई दृश्य")</f>
        <v>समुद्र तट और वनित तट का हवाई दृश्य</v>
      </c>
    </row>
    <row r="14185">
      <c r="A14185" s="1" t="s">
        <v>13814</v>
      </c>
      <c r="B14185" s="2" t="str">
        <f>IFERROR(__xludf.DUMMYFUNCTION("GOOGLETRANSLATE(A14185,""en"",""hi"")"),"कुछ पत्तियों के साथ एक नारियल के पेड़ की वेक्टर पृथक छवि")</f>
        <v>कुछ पत्तियों के साथ एक नारियल के पेड़ की वेक्टर पृथक छवि</v>
      </c>
    </row>
    <row r="14186">
      <c r="A14186" s="1" t="s">
        <v>13815</v>
      </c>
      <c r="B14186" s="2" t="str">
        <f>IFERROR(__xludf.DUMMYFUNCTION("GOOGLETRANSLATE(A14186,""en"",""hi"")"),"चमकदार प्रकाश बल्ब और एक पैटर्न के साथ सोने के पत्र यू और वी।")</f>
        <v>चमकदार प्रकाश बल्ब और एक पैटर्न के साथ सोने के पत्र यू और वी।</v>
      </c>
    </row>
    <row r="14187">
      <c r="A14187" s="1" t="s">
        <v>13816</v>
      </c>
      <c r="B14187" s="2" t="str">
        <f>IFERROR(__xludf.DUMMYFUNCTION("GOOGLETRANSLATE(A14187,""en"",""hi"")"),"सोमवार को एक घर के किनारे की लपटें।")</f>
        <v>सोमवार को एक घर के किनारे की लपटें।</v>
      </c>
    </row>
    <row r="14188">
      <c r="A14188" s="1" t="s">
        <v>13817</v>
      </c>
      <c r="B14188" s="2" t="str">
        <f>IFERROR(__xludf.DUMMYFUNCTION("GOOGLETRANSLATE(A14188,""en"",""hi"")"),"आपके फूल लड़कियों के लिए पुष्प मुकुट एक जरूरी है!")</f>
        <v>आपके फूल लड़कियों के लिए पुष्प मुकुट एक जरूरी है!</v>
      </c>
    </row>
    <row r="14189">
      <c r="A14189" s="1" t="s">
        <v>13818</v>
      </c>
      <c r="B14189" s="2" t="str">
        <f>IFERROR(__xludf.DUMMYFUNCTION("GOOGLETRANSLATE(A14189,""en"",""hi"")"),"इस तस्वीर को रात में लिया गया था जिस दिन हमारे लकड़ी के फर्श स्थापित किए गए थे।")</f>
        <v>इस तस्वीर को रात में लिया गया था जिस दिन हमारे लकड़ी के फर्श स्थापित किए गए थे।</v>
      </c>
    </row>
    <row r="14190">
      <c r="A14190" s="1" t="s">
        <v>2023</v>
      </c>
      <c r="B14190" s="2" t="str">
        <f>IFERROR(__xludf.DUMMYFUNCTION("GOOGLETRANSLATE(A14190,""en"",""hi"")"),"एक मॉडल घटना के दौरान फैशन शो में रनवे चलता है।")</f>
        <v>एक मॉडल घटना के दौरान फैशन शो में रनवे चलता है।</v>
      </c>
    </row>
    <row r="14191">
      <c r="A14191" s="1" t="s">
        <v>13819</v>
      </c>
      <c r="B14191" s="2" t="str">
        <f>IFERROR(__xludf.DUMMYFUNCTION("GOOGLETRANSLATE(A14191,""en"",""hi"")"),"एक बच्चे का चेहरा एक दर्पण में परिलक्षित होता है")</f>
        <v>एक बच्चे का चेहरा एक दर्पण में परिलक्षित होता है</v>
      </c>
    </row>
    <row r="14192">
      <c r="A14192" s="1" t="s">
        <v>13820</v>
      </c>
      <c r="B14192" s="2" t="str">
        <f>IFERROR(__xludf.DUMMYFUNCTION("GOOGLETRANSLATE(A14192,""en"",""hi"")"),"खेल के मैदान पर बच्चा खेलता है।")</f>
        <v>खेल के मैदान पर बच्चा खेलता है।</v>
      </c>
    </row>
    <row r="14193">
      <c r="A14193" s="1" t="s">
        <v>13821</v>
      </c>
      <c r="B14193" s="2" t="str">
        <f>IFERROR(__xludf.DUMMYFUNCTION("GOOGLETRANSLATE(A14193,""en"",""hi"")"),"फोटो: व्यक्ति एक पोस्टर प्रस्तुत करता है")</f>
        <v>फोटो: व्यक्ति एक पोस्टर प्रस्तुत करता है</v>
      </c>
    </row>
    <row r="14194">
      <c r="A14194" s="1" t="s">
        <v>13822</v>
      </c>
      <c r="B14194" s="2" t="str">
        <f>IFERROR(__xludf.DUMMYFUNCTION("GOOGLETRANSLATE(A14194,""en"",""hi"")"),"गिरने के लिए हमारी पैदल दूरी पर नदी का एक बिट")</f>
        <v>गिरने के लिए हमारी पैदल दूरी पर नदी का एक बिट</v>
      </c>
    </row>
    <row r="14195">
      <c r="A14195" s="1" t="s">
        <v>13823</v>
      </c>
      <c r="B14195" s="2" t="str">
        <f>IFERROR(__xludf.DUMMYFUNCTION("GOOGLETRANSLATE(A14195,""en"",""hi"")"),"सेलिब्रिटी के कई बैग")</f>
        <v>सेलिब्रिटी के कई बैग</v>
      </c>
    </row>
    <row r="14196">
      <c r="A14196" s="1" t="s">
        <v>13824</v>
      </c>
      <c r="B14196" s="2" t="str">
        <f>IFERROR(__xludf.DUMMYFUNCTION("GOOGLETRANSLATE(A14196,""en"",""hi"")"),"भविष्य के लिए पेड़ों की रक्षा")</f>
        <v>भविष्य के लिए पेड़ों की रक्षा</v>
      </c>
    </row>
    <row r="14197">
      <c r="A14197" s="1" t="s">
        <v>13825</v>
      </c>
      <c r="B14197" s="2" t="str">
        <f>IFERROR(__xludf.DUMMYFUNCTION("GOOGLETRANSLATE(A14197,""en"",""hi"")"),"आकाश पृष्ठभूमि पर बहुत सारे तारों और एक सड़क दीपक के साथ स्तंभ")</f>
        <v>आकाश पृष्ठभूमि पर बहुत सारे तारों और एक सड़क दीपक के साथ स्तंभ</v>
      </c>
    </row>
    <row r="14198">
      <c r="A14198" s="1" t="s">
        <v>13826</v>
      </c>
      <c r="B14198" s="2" t="str">
        <f>IFERROR(__xludf.DUMMYFUNCTION("GOOGLETRANSLATE(A14198,""en"",""hi"")"),"एक विंटेज कार सड़क पर यात्रा करती है")</f>
        <v>एक विंटेज कार सड़क पर यात्रा करती है</v>
      </c>
    </row>
    <row r="14199">
      <c r="A14199" s="1" t="s">
        <v>13827</v>
      </c>
      <c r="B14199" s="2" t="str">
        <f>IFERROR(__xludf.DUMMYFUNCTION("GOOGLETRANSLATE(A14199,""en"",""hi"")"),"पिछले सीजन में खेलों में स्ट्राइकर ने समय दिया")</f>
        <v>पिछले सीजन में खेलों में स्ट्राइकर ने समय दिया</v>
      </c>
    </row>
    <row r="14200">
      <c r="A14200" s="1" t="s">
        <v>13828</v>
      </c>
      <c r="B14200" s="2" t="str">
        <f>IFERROR(__xludf.DUMMYFUNCTION("GOOGLETRANSLATE(A14200,""en"",""hi"")"),"पर्यटक आकर्षण लूप पर है।")</f>
        <v>पर्यटक आकर्षण लूप पर है।</v>
      </c>
    </row>
    <row r="14201">
      <c r="A14201" s="1" t="s">
        <v>13829</v>
      </c>
      <c r="B14201" s="2" t="str">
        <f>IFERROR(__xludf.DUMMYFUNCTION("GOOGLETRANSLATE(A14201,""en"",""hi"")"),"फुटबॉल खिलाड़ी फुटबॉल खिलाड़ी के साथ अपने पक्षों के खेल का पहला लक्ष्य स्कोरिंग मनाता है")</f>
        <v>फुटबॉल खिलाड़ी फुटबॉल खिलाड़ी के साथ अपने पक्षों के खेल का पहला लक्ष्य स्कोरिंग मनाता है</v>
      </c>
    </row>
    <row r="14202">
      <c r="A14202" s="1" t="s">
        <v>13830</v>
      </c>
      <c r="B14202" s="2" t="str">
        <f>IFERROR(__xludf.DUMMYFUNCTION("GOOGLETRANSLATE(A14202,""en"",""hi"")"),"देश कलाकार एक गायक - गीतकार और अभिनेत्री है।")</f>
        <v>देश कलाकार एक गायक - गीतकार और अभिनेत्री है।</v>
      </c>
    </row>
    <row r="14203">
      <c r="A14203" s="1" t="s">
        <v>13831</v>
      </c>
      <c r="B14203" s="2" t="str">
        <f>IFERROR(__xludf.DUMMYFUNCTION("GOOGLETRANSLATE(A14203,""en"",""hi"")"),"नवीनतम तकनीक की तलाश में!")</f>
        <v>नवीनतम तकनीक की तलाश में!</v>
      </c>
    </row>
    <row r="14204">
      <c r="A14204" s="1" t="s">
        <v>13832</v>
      </c>
      <c r="B14204" s="2" t="str">
        <f>IFERROR(__xludf.DUMMYFUNCTION("GOOGLETRANSLATE(A14204,""en"",""hi"")"),"एक गुलाबी खरगोश पैर एक सफेद पृष्ठभूमि पर अलग: मुक्त")</f>
        <v>एक गुलाबी खरगोश पैर एक सफेद पृष्ठभूमि पर अलग: मुक्त</v>
      </c>
    </row>
    <row r="14205">
      <c r="A14205" s="1" t="s">
        <v>13833</v>
      </c>
      <c r="B14205" s="2" t="str">
        <f>IFERROR(__xludf.DUMMYFUNCTION("GOOGLETRANSLATE(A14205,""en"",""hi"")"),"सामुदायिक समारोह के उत्सव के लिए व्यक्ति के पाठ का सुलेख।")</f>
        <v>सामुदायिक समारोह के उत्सव के लिए व्यक्ति के पाठ का सुलेख।</v>
      </c>
    </row>
    <row r="14206">
      <c r="A14206" s="1" t="s">
        <v>13834</v>
      </c>
      <c r="B14206" s="2" t="str">
        <f>IFERROR(__xludf.DUMMYFUNCTION("GOOGLETRANSLATE(A14206,""en"",""hi"")"),"बेसबॉल खिलाड़ी बेसबॉल खिलाड़ी की स्लाइड से बचाता है और बुधवार की रात के खेल में छठे - पारी - अंत 6 - 4 - 3 डबल प्ले के लिए पहली बार आग लगती है।")</f>
        <v>बेसबॉल खिलाड़ी बेसबॉल खिलाड़ी की स्लाइड से बचाता है और बुधवार की रात के खेल में छठे - पारी - अंत 6 - 4 - 3 डबल प्ले के लिए पहली बार आग लगती है।</v>
      </c>
    </row>
    <row r="14207">
      <c r="A14207" s="1" t="s">
        <v>13835</v>
      </c>
      <c r="B14207" s="2" t="str">
        <f>IFERROR(__xludf.DUMMYFUNCTION("GOOGLETRANSLATE(A14207,""en"",""hi"")"),"पीला गुलाबी: मॉडल ने एक आश्चर्यजनक गुलाबी पोशाक पहनी थी जिसे कमर में प्रसन्नता के साथ कमर में लगाया गया था")</f>
        <v>पीला गुलाबी: मॉडल ने एक आश्चर्यजनक गुलाबी पोशाक पहनी थी जिसे कमर में प्रसन्नता के साथ कमर में लगाया गया था</v>
      </c>
    </row>
    <row r="14208">
      <c r="A14208" s="1" t="s">
        <v>13836</v>
      </c>
      <c r="B14208" s="2" t="str">
        <f>IFERROR(__xludf.DUMMYFUNCTION("GOOGLETRANSLATE(A14208,""en"",""hi"")"),"उपन्यासकार स्टोर का मालिक है, वह निश्चित रूप से जानता है कि इसे कैसे किया जाए!")</f>
        <v>उपन्यासकार स्टोर का मालिक है, वह निश्चित रूप से जानता है कि इसे कैसे किया जाए!</v>
      </c>
    </row>
    <row r="14209">
      <c r="A14209" s="1" t="s">
        <v>13837</v>
      </c>
      <c r="B14209" s="2" t="str">
        <f>IFERROR(__xludf.DUMMYFUNCTION("GOOGLETRANSLATE(A14209,""en"",""hi"")"),"सेलेब्स लाल कालीन लेते हैं")</f>
        <v>सेलेब्स लाल कालीन लेते हैं</v>
      </c>
    </row>
    <row r="14210">
      <c r="A14210" s="1" t="s">
        <v>13838</v>
      </c>
      <c r="B14210" s="2" t="str">
        <f>IFERROR(__xludf.DUMMYFUNCTION("GOOGLETRANSLATE(A14210,""en"",""hi"")"),"लेखन: शिक्षक छात्र को एक अनुभव के बारे में पूछता है और छात्र कहता है कि आप उन्हें लिखते ही शब्दों को सुनते हैं।")</f>
        <v>लेखन: शिक्षक छात्र को एक अनुभव के बारे में पूछता है और छात्र कहता है कि आप उन्हें लिखते ही शब्दों को सुनते हैं।</v>
      </c>
    </row>
    <row r="14211">
      <c r="A14211" s="1" t="s">
        <v>13839</v>
      </c>
      <c r="B14211" s="2" t="str">
        <f>IFERROR(__xludf.DUMMYFUNCTION("GOOGLETRANSLATE(A14211,""en"",""hi"")"),"व्यक्ति और उसके पति से प्रेरित।")</f>
        <v>व्यक्ति और उसके पति से प्रेरित।</v>
      </c>
    </row>
    <row r="14212">
      <c r="A14212" s="1" t="s">
        <v>13840</v>
      </c>
      <c r="B14212" s="2" t="str">
        <f>IFERROR(__xludf.DUMMYFUNCTION("GOOGLETRANSLATE(A14212,""en"",""hi"")"),"एए बार और ग्रिल के लिए पादरी")</f>
        <v>एए बार और ग्रिल के लिए पादरी</v>
      </c>
    </row>
    <row r="14213">
      <c r="A14213" s="1" t="s">
        <v>13841</v>
      </c>
      <c r="B14213" s="2" t="str">
        <f>IFERROR(__xludf.DUMMYFUNCTION("GOOGLETRANSLATE(A14213,""en"",""hi"")"),"चंद्रमा पर एक भेड़िया का वेक्टर चित्रण।")</f>
        <v>चंद्रमा पर एक भेड़िया का वेक्टर चित्रण।</v>
      </c>
    </row>
    <row r="14214">
      <c r="A14214" s="1" t="s">
        <v>13842</v>
      </c>
      <c r="B14214" s="2" t="str">
        <f>IFERROR(__xludf.DUMMYFUNCTION("GOOGLETRANSLATE(A14214,""en"",""hi"")"),"प्रशंसकों ने फुटबॉल मैच के लिए स्टेडियम के बाहर पहुंचे।")</f>
        <v>प्रशंसकों ने फुटबॉल मैच के लिए स्टेडियम के बाहर पहुंचे।</v>
      </c>
    </row>
    <row r="14215">
      <c r="A14215" s="1" t="s">
        <v>13843</v>
      </c>
      <c r="B14215" s="2" t="str">
        <f>IFERROR(__xludf.DUMMYFUNCTION("GOOGLETRANSLATE(A14215,""en"",""hi"")"),"सड़क पर गणराज्य सड़क पर अपनी क्रांति में जीत का जश्न मनाते हुए")</f>
        <v>सड़क पर गणराज्य सड़क पर अपनी क्रांति में जीत का जश्न मनाते हुए</v>
      </c>
    </row>
    <row r="14216">
      <c r="A14216" s="1" t="s">
        <v>13844</v>
      </c>
      <c r="B14216" s="2" t="str">
        <f>IFERROR(__xludf.DUMMYFUNCTION("GOOGLETRANSLATE(A14216,""en"",""hi"")"),"# मैच के दौरान कार्रवाई में।")</f>
        <v># मैच के दौरान कार्रवाई में।</v>
      </c>
    </row>
    <row r="14217">
      <c r="A14217" s="1" t="s">
        <v>13845</v>
      </c>
      <c r="B14217" s="2" t="str">
        <f>IFERROR(__xludf.DUMMYFUNCTION("GOOGLETRANSLATE(A14217,""en"",""hi"")"),"एक पीले रंग की पृष्ठभूमि पर अनाज।")</f>
        <v>एक पीले रंग की पृष्ठभूमि पर अनाज।</v>
      </c>
    </row>
    <row r="14218">
      <c r="A14218" s="1" t="s">
        <v>13846</v>
      </c>
      <c r="B14218" s="2" t="str">
        <f>IFERROR(__xludf.DUMMYFUNCTION("GOOGLETRANSLATE(A14218,""en"",""hi"")"),"आतिथ्य व्यवसाय में भाषण देने वाला व्यक्ति")</f>
        <v>आतिथ्य व्यवसाय में भाषण देने वाला व्यक्ति</v>
      </c>
    </row>
    <row r="14219">
      <c r="A14219" s="1" t="s">
        <v>13847</v>
      </c>
      <c r="B14219" s="2" t="str">
        <f>IFERROR(__xludf.DUMMYFUNCTION("GOOGLETRANSLATE(A14219,""en"",""hi"")"),"कार पार्क में एक दोस्त मिला।")</f>
        <v>कार पार्क में एक दोस्त मिला।</v>
      </c>
    </row>
    <row r="14220">
      <c r="A14220" s="1" t="s">
        <v>13848</v>
      </c>
      <c r="B14220" s="2" t="str">
        <f>IFERROR(__xludf.DUMMYFUNCTION("GOOGLETRANSLATE(A14220,""en"",""hi"")"),"दिन में दृश्य")</f>
        <v>दिन में दृश्य</v>
      </c>
    </row>
    <row r="14221">
      <c r="A14221" s="1" t="s">
        <v>13849</v>
      </c>
      <c r="B14221" s="2" t="str">
        <f>IFERROR(__xludf.DUMMYFUNCTION("GOOGLETRANSLATE(A14221,""en"",""hi"")"),"छवि में हो सकता है: व्यक्ति, मंच पर, बैठे, एक संगीत वाद्ययंत्र, संगीत कार्यक्रम और रात")</f>
        <v>छवि में हो सकता है: व्यक्ति, मंच पर, बैठे, एक संगीत वाद्ययंत्र, संगीत कार्यक्रम और रात</v>
      </c>
    </row>
    <row r="14222">
      <c r="A14222" s="1" t="s">
        <v>11429</v>
      </c>
      <c r="B14222" s="2" t="str">
        <f>IFERROR(__xludf.DUMMYFUNCTION("GOOGLETRANSLATE(A14222,""en"",""hi"")"),"अभिनेता विश्व प्रीमियर में भाग लेते हैं।")</f>
        <v>अभिनेता विश्व प्रीमियर में भाग लेते हैं।</v>
      </c>
    </row>
    <row r="14223">
      <c r="A14223" s="1" t="s">
        <v>13850</v>
      </c>
      <c r="B14223" s="2" t="str">
        <f>IFERROR(__xludf.DUMMYFUNCTION("GOOGLETRANSLATE(A14223,""en"",""hi"")"),"असली प्रवेश द्वार के साथ सीढ़ियाँ")</f>
        <v>असली प्रवेश द्वार के साथ सीढ़ियाँ</v>
      </c>
    </row>
    <row r="14224">
      <c r="A14224" s="1" t="s">
        <v>13851</v>
      </c>
      <c r="B14224" s="2" t="str">
        <f>IFERROR(__xludf.DUMMYFUNCTION("GOOGLETRANSLATE(A14224,""en"",""hi"")"),"व्यक्ति एक छात्र से एक प्रश्न का उत्तर देता है।")</f>
        <v>व्यक्ति एक छात्र से एक प्रश्न का उत्तर देता है।</v>
      </c>
    </row>
    <row r="14225">
      <c r="A14225" s="1" t="s">
        <v>13852</v>
      </c>
      <c r="B14225" s="2" t="str">
        <f>IFERROR(__xludf.DUMMYFUNCTION("GOOGLETRANSLATE(A14225,""en"",""hi"")"),"एक छोटी पहाड़ी के ऊपर बनाया गया, व्यक्ति आपको क्षितिज के एक विशाल दृश्य का आनंद लेने देता है; एक परिदृश्य जो एक बार इतिहास का एक गौरवशाली पैच था।")</f>
        <v>एक छोटी पहाड़ी के ऊपर बनाया गया, व्यक्ति आपको क्षितिज के एक विशाल दृश्य का आनंद लेने देता है; एक परिदृश्य जो एक बार इतिहास का एक गौरवशाली पैच था।</v>
      </c>
    </row>
    <row r="14226">
      <c r="A14226" s="1" t="s">
        <v>13853</v>
      </c>
      <c r="B14226" s="2" t="str">
        <f>IFERROR(__xludf.DUMMYFUNCTION("GOOGLETRANSLATE(A14226,""en"",""hi"")"),"रेत पर, काले पत्थरों के साथ दिल के रूप में रस्सी का सुंदर फ्रेम")</f>
        <v>रेत पर, काले पत्थरों के साथ दिल के रूप में रस्सी का सुंदर फ्रेम</v>
      </c>
    </row>
    <row r="14227">
      <c r="A14227" s="1" t="s">
        <v>13854</v>
      </c>
      <c r="B14227" s="2" t="str">
        <f>IFERROR(__xludf.DUMMYFUNCTION("GOOGLETRANSLATE(A14227,""en"",""hi"")"),"मेज पर एक कटोरे में ताजा चेरी")</f>
        <v>मेज पर एक कटोरे में ताजा चेरी</v>
      </c>
    </row>
    <row r="14228">
      <c r="A14228" s="1" t="s">
        <v>13855</v>
      </c>
      <c r="B14228" s="2" t="str">
        <f>IFERROR(__xludf.DUMMYFUNCTION("GOOGLETRANSLATE(A14228,""en"",""hi"")"),"एक डबल बाउल सिंक, उठाए गए पैनल अलमारियाँ और सफेद अलमारियाँ के साथ पारंपरिक रसोई विचार")</f>
        <v>एक डबल बाउल सिंक, उठाए गए पैनल अलमारियाँ और सफेद अलमारियाँ के साथ पारंपरिक रसोई विचार</v>
      </c>
    </row>
    <row r="14229">
      <c r="A14229" s="1" t="s">
        <v>13856</v>
      </c>
      <c r="B14229" s="2" t="str">
        <f>IFERROR(__xludf.DUMMYFUNCTION("GOOGLETRANSLATE(A14229,""en"",""hi"")"),"परित्यक्त चर्च और व्यक्ति की कब्रिस्तान")</f>
        <v>परित्यक्त चर्च और व्यक्ति की कब्रिस्तान</v>
      </c>
    </row>
    <row r="14230">
      <c r="A14230" s="1" t="s">
        <v>13857</v>
      </c>
      <c r="B14230" s="2" t="str">
        <f>IFERROR(__xludf.DUMMYFUNCTION("GOOGLETRANSLATE(A14230,""en"",""hi"")"),"तुम वह प्यार हो जो चेतावनी के बिना आया था।")</f>
        <v>तुम वह प्यार हो जो चेतावनी के बिना आया था।</v>
      </c>
    </row>
    <row r="14231">
      <c r="A14231" s="1" t="s">
        <v>13858</v>
      </c>
      <c r="B14231" s="2" t="str">
        <f>IFERROR(__xludf.DUMMYFUNCTION("GOOGLETRANSLATE(A14231,""en"",""hi"")"),"कार्यालय कुर्सी के वेक्टर चित्रण।")</f>
        <v>कार्यालय कुर्सी के वेक्टर चित्रण।</v>
      </c>
    </row>
    <row r="14232">
      <c r="A14232" s="1" t="s">
        <v>13859</v>
      </c>
      <c r="B14232" s="2" t="str">
        <f>IFERROR(__xludf.DUMMYFUNCTION("GOOGLETRANSLATE(A14232,""en"",""hi"")"),"निवासियों को कॉर्डन के माध्यम से जाने दिया जाता है।")</f>
        <v>निवासियों को कॉर्डन के माध्यम से जाने दिया जाता है।</v>
      </c>
    </row>
    <row r="14233">
      <c r="A14233" s="1" t="s">
        <v>13860</v>
      </c>
      <c r="B14233" s="2" t="str">
        <f>IFERROR(__xludf.DUMMYFUNCTION("GOOGLETRANSLATE(A14233,""en"",""hi"")"),"एक माइक्रोफोन के साथ लड़की एक साक्षात्कार उठाती है या सवाल पूछती है")</f>
        <v>एक माइक्रोफोन के साथ लड़की एक साक्षात्कार उठाती है या सवाल पूछती है</v>
      </c>
    </row>
    <row r="14234">
      <c r="A14234" s="1" t="s">
        <v>13861</v>
      </c>
      <c r="B14234" s="2" t="str">
        <f>IFERROR(__xludf.DUMMYFUNCTION("GOOGLETRANSLATE(A14234,""en"",""hi"")"),"एक हेलीकॉप्टर का शॉट एक पेड़ को पहाड़ से ढका हुआ।")</f>
        <v>एक हेलीकॉप्टर का शॉट एक पेड़ को पहाड़ से ढका हुआ।</v>
      </c>
    </row>
    <row r="14235">
      <c r="A14235" s="1" t="s">
        <v>13862</v>
      </c>
      <c r="B14235" s="2" t="str">
        <f>IFERROR(__xludf.DUMMYFUNCTION("GOOGLETRANSLATE(A14235,""en"",""hi"")"),"क्लॉवर की पत्तियों के साथ एक भूरे रंग की पृष्ठभूमि पर बिखरे हुए सिक्के पर आविष्कार।")</f>
        <v>क्लॉवर की पत्तियों के साथ एक भूरे रंग की पृष्ठभूमि पर बिखरे हुए सिक्के पर आविष्कार।</v>
      </c>
    </row>
    <row r="14236">
      <c r="A14236" s="1" t="s">
        <v>13863</v>
      </c>
      <c r="B14236" s="2" t="str">
        <f>IFERROR(__xludf.DUMMYFUNCTION("GOOGLETRANSLATE(A14236,""en"",""hi"")"),"बिल्डिंग फ़ंक्शन में बिल्डिंग फ़ंक्शन")</f>
        <v>बिल्डिंग फ़ंक्शन में बिल्डिंग फ़ंक्शन</v>
      </c>
    </row>
    <row r="14237">
      <c r="A14237" s="1" t="s">
        <v>13864</v>
      </c>
      <c r="B14237" s="2" t="str">
        <f>IFERROR(__xludf.DUMMYFUNCTION("GOOGLETRANSLATE(A14237,""en"",""hi"")"),"राष्ट्रीय झंडे से बना निर्बाध पैटर्न")</f>
        <v>राष्ट्रीय झंडे से बना निर्बाध पैटर्न</v>
      </c>
    </row>
    <row r="14238">
      <c r="A14238" s="1" t="s">
        <v>13865</v>
      </c>
      <c r="B14238" s="2" t="str">
        <f>IFERROR(__xludf.DUMMYFUNCTION("GOOGLETRANSLATE(A14238,""en"",""hi"")"),"पुरुष कुत्ते एक घास के मैदान पर बैठे")</f>
        <v>पुरुष कुत्ते एक घास के मैदान पर बैठे</v>
      </c>
    </row>
    <row r="14239">
      <c r="A14239" s="1" t="s">
        <v>13866</v>
      </c>
      <c r="B14239" s="2" t="str">
        <f>IFERROR(__xludf.DUMMYFUNCTION("GOOGLETRANSLATE(A14239,""en"",""hi"")"),"मैं पुराने खलिहानों के माध्यम से प्रकाश चमकता हूँ ...")</f>
        <v>मैं पुराने खलिहानों के माध्यम से प्रकाश चमकता हूँ ...</v>
      </c>
    </row>
    <row r="14240">
      <c r="A14240" s="1" t="s">
        <v>13867</v>
      </c>
      <c r="B14240" s="2" t="str">
        <f>IFERROR(__xludf.DUMMYFUNCTION("GOOGLETRANSLATE(A14240,""en"",""hi"")"),"फिल्म निर्देशक द्वारा निर्देशित फिल्म में अभिनेता, स्विंग कलाकार और अभिनेता")</f>
        <v>फिल्म निर्देशक द्वारा निर्देशित फिल्म में अभिनेता, स्विंग कलाकार और अभिनेता</v>
      </c>
    </row>
    <row r="14241">
      <c r="A14241" s="1" t="s">
        <v>13868</v>
      </c>
      <c r="B14241" s="2" t="str">
        <f>IFERROR(__xludf.DUMMYFUNCTION("GOOGLETRANSLATE(A14241,""en"",""hi"")"),"सप्ताह की तस्वीर: इस तस्वीर के बारे में हम जो प्यार करते हैं वह यह है कि इस कमरे के परी-कथा विषय में कितनी पूरी तरह से ये कपड़े लंबवत अंधा मिश्रण करते हैं।")</f>
        <v>सप्ताह की तस्वीर: इस तस्वीर के बारे में हम जो प्यार करते हैं वह यह है कि इस कमरे के परी-कथा विषय में कितनी पूरी तरह से ये कपड़े लंबवत अंधा मिश्रण करते हैं।</v>
      </c>
    </row>
    <row r="14242">
      <c r="A14242" s="1" t="s">
        <v>4876</v>
      </c>
      <c r="B14242" s="2" t="str">
        <f>IFERROR(__xludf.DUMMYFUNCTION("GOOGLETRANSLATE(A14242,""en"",""hi"")"),"संपत्ति लिस्टिंग के लिए अतिरिक्त फोटो")</f>
        <v>संपत्ति लिस्टिंग के लिए अतिरिक्त फोटो</v>
      </c>
    </row>
    <row r="14243">
      <c r="A14243" s="1" t="s">
        <v>13869</v>
      </c>
      <c r="B14243" s="2" t="str">
        <f>IFERROR(__xludf.DUMMYFUNCTION("GOOGLETRANSLATE(A14243,""en"",""hi"")"),"एक पहाड़ी नदी, डॉली का तेजी से बहने वाला पानी")</f>
        <v>एक पहाड़ी नदी, डॉली का तेजी से बहने वाला पानी</v>
      </c>
    </row>
    <row r="14244">
      <c r="A14244" s="1" t="s">
        <v>13870</v>
      </c>
      <c r="B14244" s="2" t="str">
        <f>IFERROR(__xludf.DUMMYFUNCTION("GOOGLETRANSLATE(A14244,""en"",""hi"")"),"16 वीं शताब्दी का रक्षात्मक टॉवर समुद्र के विपरीत एक चट्टान पर और लकड़ी के तीर के साथ एक संकेत")</f>
        <v>16 वीं शताब्दी का रक्षात्मक टॉवर समुद्र के विपरीत एक चट्टान पर और लकड़ी के तीर के साथ एक संकेत</v>
      </c>
    </row>
    <row r="14245">
      <c r="A14245" s="1" t="s">
        <v>13871</v>
      </c>
      <c r="B14245" s="2" t="str">
        <f>IFERROR(__xludf.DUMMYFUNCTION("GOOGLETRANSLATE(A14245,""en"",""hi"")"),"रात में दीवार वाले क्षेत्र के अंदर सामान्य दृश्य")</f>
        <v>रात में दीवार वाले क्षेत्र के अंदर सामान्य दृश्य</v>
      </c>
    </row>
    <row r="14246">
      <c r="A14246" s="1" t="s">
        <v>13872</v>
      </c>
      <c r="B14246" s="2" t="str">
        <f>IFERROR(__xludf.DUMMYFUNCTION("GOOGLETRANSLATE(A14246,""en"",""hi"")"),"अभिनेता और सेलिब्रिटी प्रीमियर में भाग लें।")</f>
        <v>अभिनेता और सेलिब्रिटी प्रीमियर में भाग लें।</v>
      </c>
    </row>
    <row r="14247">
      <c r="A14247" s="1" t="s">
        <v>13873</v>
      </c>
      <c r="B14247" s="2" t="str">
        <f>IFERROR(__xludf.DUMMYFUNCTION("GOOGLETRANSLATE(A14247,""en"",""hi"")"),"बड़ा स्कोर: व्यक्ति नाम के कुछ चयन में से एक था")</f>
        <v>बड़ा स्कोर: व्यक्ति नाम के कुछ चयन में से एक था</v>
      </c>
    </row>
    <row r="14248">
      <c r="A14248" s="1" t="s">
        <v>13874</v>
      </c>
      <c r="B14248" s="2" t="str">
        <f>IFERROR(__xludf.DUMMYFUNCTION("GOOGLETRANSLATE(A14248,""en"",""hi"")"),"सजावटी छत और खिड़कियां")</f>
        <v>सजावटी छत और खिड़कियां</v>
      </c>
    </row>
    <row r="14249">
      <c r="A14249" s="1" t="s">
        <v>13875</v>
      </c>
      <c r="B14249" s="2" t="str">
        <f>IFERROR(__xludf.DUMMYFUNCTION("GOOGLETRANSLATE(A14249,""en"",""hi"")"),"फिल्म पात्रों में एक अध्ययन")</f>
        <v>फिल्म पात्रों में एक अध्ययन</v>
      </c>
    </row>
    <row r="14250">
      <c r="A14250" s="1" t="s">
        <v>13876</v>
      </c>
      <c r="B14250" s="2" t="str">
        <f>IFERROR(__xludf.DUMMYFUNCTION("GOOGLETRANSLATE(A14250,""en"",""hi"")"),"ज्यामितीय आकार की सार पृष्ठभूमि।")</f>
        <v>ज्यामितीय आकार की सार पृष्ठभूमि।</v>
      </c>
    </row>
    <row r="14251">
      <c r="A14251" s="1" t="s">
        <v>13877</v>
      </c>
      <c r="B14251" s="2" t="str">
        <f>IFERROR(__xludf.DUMMYFUNCTION("GOOGLETRANSLATE(A14251,""en"",""hi"")"),"बीच में कारमेल के साथ चॉकलेट कुकीज़, जो कॉफी कप में क्या परवाह करता है?")</f>
        <v>बीच में कारमेल के साथ चॉकलेट कुकीज़, जो कॉफी कप में क्या परवाह करता है?</v>
      </c>
    </row>
    <row r="14252">
      <c r="A14252" s="1" t="s">
        <v>13878</v>
      </c>
      <c r="B14252" s="2" t="str">
        <f>IFERROR(__xludf.DUMMYFUNCTION("GOOGLETRANSLATE(A14252,""en"",""hi"")"),"सुरम्य: इस लाइटहाउस को शहर में पकड़ा गया था।")</f>
        <v>सुरम्य: इस लाइटहाउस को शहर में पकड़ा गया था।</v>
      </c>
    </row>
    <row r="14253">
      <c r="A14253" s="1" t="s">
        <v>13879</v>
      </c>
      <c r="B14253" s="2" t="str">
        <f>IFERROR(__xludf.DUMMYFUNCTION("GOOGLETRANSLATE(A14253,""en"",""hi"")"),"अंदर झंडा के साथ नक्शा।")</f>
        <v>अंदर झंडा के साथ नक्शा।</v>
      </c>
    </row>
    <row r="14254">
      <c r="A14254" s="1" t="s">
        <v>13880</v>
      </c>
      <c r="B14254" s="2" t="str">
        <f>IFERROR(__xludf.DUMMYFUNCTION("GOOGLETRANSLATE(A14254,""en"",""hi"")"),"एक लंबे समय के लिए पत्नी के लिए अभिनेता; उसके बच्चों को देखें")</f>
        <v>एक लंबे समय के लिए पत्नी के लिए अभिनेता; उसके बच्चों को देखें</v>
      </c>
    </row>
    <row r="14255">
      <c r="A14255" s="1" t="s">
        <v>13881</v>
      </c>
      <c r="B14255" s="2" t="str">
        <f>IFERROR(__xludf.DUMMYFUNCTION("GOOGLETRANSLATE(A14255,""en"",""hi"")"),"एक घोड़े पर पहले चरण तक चढ़ने वाले पर्यटक")</f>
        <v>एक घोड़े पर पहले चरण तक चढ़ने वाले पर्यटक</v>
      </c>
    </row>
    <row r="14256">
      <c r="A14256" s="1" t="s">
        <v>13882</v>
      </c>
      <c r="B14256" s="2" t="str">
        <f>IFERROR(__xludf.DUMMYFUNCTION("GOOGLETRANSLATE(A14256,""en"",""hi"")"),"हर समय थका हुआ महसूस कर रहा हूँ? यह आपके साथ क्या खा रहा है।")</f>
        <v>हर समय थका हुआ महसूस कर रहा हूँ? यह आपके साथ क्या खा रहा है।</v>
      </c>
    </row>
    <row r="14257">
      <c r="A14257" s="1" t="s">
        <v>13883</v>
      </c>
      <c r="B14257" s="2" t="str">
        <f>IFERROR(__xludf.DUMMYFUNCTION("GOOGLETRANSLATE(A14257,""en"",""hi"")"),"उन खूबसूरत लोगों के लिए बहुत प्यार करता है जिन्होंने इसे घर वापस जाने से पहले मुझे देखना होगा।")</f>
        <v>उन खूबसूरत लोगों के लिए बहुत प्यार करता है जिन्होंने इसे घर वापस जाने से पहले मुझे देखना होगा।</v>
      </c>
    </row>
    <row r="14258">
      <c r="A14258" s="1" t="s">
        <v>13884</v>
      </c>
      <c r="B14258" s="2" t="str">
        <f>IFERROR(__xludf.DUMMYFUNCTION("GOOGLETRANSLATE(A14258,""en"",""hi"")"),"दूरी में पहाड़ों के साथ संगीतकारों को दर्शाते हुए कांस्य के आंकड़ों का एक समूह")</f>
        <v>दूरी में पहाड़ों के साथ संगीतकारों को दर्शाते हुए कांस्य के आंकड़ों का एक समूह</v>
      </c>
    </row>
    <row r="14259">
      <c r="A14259" s="1" t="s">
        <v>13885</v>
      </c>
      <c r="B14259" s="2" t="str">
        <f>IFERROR(__xludf.DUMMYFUNCTION("GOOGLETRANSLATE(A14259,""en"",""hi"")"),"फूलों और कीड़ों की मैक्रो तस्वीर।")</f>
        <v>फूलों और कीड़ों की मैक्रो तस्वीर।</v>
      </c>
    </row>
    <row r="14260">
      <c r="A14260" s="1" t="s">
        <v>13886</v>
      </c>
      <c r="B14260" s="2" t="str">
        <f>IFERROR(__xludf.DUMMYFUNCTION("GOOGLETRANSLATE(A14260,""en"",""hi"")"),"त्योहार के लिए हजारों जाम पड़ोस")</f>
        <v>त्योहार के लिए हजारों जाम पड़ोस</v>
      </c>
    </row>
    <row r="14261">
      <c r="A14261" s="1" t="s">
        <v>13887</v>
      </c>
      <c r="B14261" s="2" t="str">
        <f>IFERROR(__xludf.DUMMYFUNCTION("GOOGLETRANSLATE(A14261,""en"",""hi"")"),"एक समुद्र तट में समुद्र के पास एक घाट पर एक अकेला बेंच")</f>
        <v>एक समुद्र तट में समुद्र के पास एक घाट पर एक अकेला बेंच</v>
      </c>
    </row>
    <row r="14262">
      <c r="A14262" s="1" t="s">
        <v>13888</v>
      </c>
      <c r="B14262" s="2" t="str">
        <f>IFERROR(__xludf.DUMMYFUNCTION("GOOGLETRANSLATE(A14262,""en"",""hi"")"),"एक सरकारी भवन के कम कोण दृश्य")</f>
        <v>एक सरकारी भवन के कम कोण दृश्य</v>
      </c>
    </row>
    <row r="14263">
      <c r="A14263" s="1" t="s">
        <v>13889</v>
      </c>
      <c r="B14263" s="2" t="str">
        <f>IFERROR(__xludf.DUMMYFUNCTION("GOOGLETRANSLATE(A14263,""en"",""hi"")"),"एक एकल पैराग्लाइडर पानी के निकायों पर उगता है।")</f>
        <v>एक एकल पैराग्लाइडर पानी के निकायों पर उगता है।</v>
      </c>
    </row>
    <row r="14264">
      <c r="A14264" s="1" t="s">
        <v>13890</v>
      </c>
      <c r="B14264" s="2" t="str">
        <f>IFERROR(__xludf.DUMMYFUNCTION("GOOGLETRANSLATE(A14264,""en"",""hi"")"),"एक मंदिर या पूजा की जगह वाली कलाकृति की पूजा की जगह का प्रकार")</f>
        <v>एक मंदिर या पूजा की जगह वाली कलाकृति की पूजा की जगह का प्रकार</v>
      </c>
    </row>
    <row r="14265">
      <c r="A14265" s="1" t="s">
        <v>13891</v>
      </c>
      <c r="B14265" s="2" t="str">
        <f>IFERROR(__xludf.DUMMYFUNCTION("GOOGLETRANSLATE(A14265,""en"",""hi"")"),"उसके लिए: महिलाओं ने एक मुस्कान में कामयाब रहे क्योंकि उन्हें एक दूसरे को मुश्किल दिन के माध्यम से मिला")</f>
        <v>उसके लिए: महिलाओं ने एक मुस्कान में कामयाब रहे क्योंकि उन्हें एक दूसरे को मुश्किल दिन के माध्यम से मिला</v>
      </c>
    </row>
    <row r="14266">
      <c r="A14266" s="1" t="s">
        <v>13892</v>
      </c>
      <c r="B14266" s="2" t="str">
        <f>IFERROR(__xludf.DUMMYFUNCTION("GOOGLETRANSLATE(A14266,""en"",""hi"")"),"एक शांत वसंत दिन पानी में प्रतिबिंबित moored नावों के साथ")</f>
        <v>एक शांत वसंत दिन पानी में प्रतिबिंबित moored नावों के साथ</v>
      </c>
    </row>
    <row r="14267">
      <c r="A14267" s="1" t="s">
        <v>13893</v>
      </c>
      <c r="B14267" s="2" t="str">
        <f>IFERROR(__xludf.DUMMYFUNCTION("GOOGLETRANSLATE(A14267,""en"",""hi"")"),"पाइन का एक करीबी दृश्य स्वयं ही")</f>
        <v>पाइन का एक करीबी दृश्य स्वयं ही</v>
      </c>
    </row>
    <row r="14268">
      <c r="A14268" s="1" t="s">
        <v>13894</v>
      </c>
      <c r="B14268" s="2" t="str">
        <f>IFERROR(__xludf.DUMMYFUNCTION("GOOGLETRANSLATE(A14268,""en"",""hi"")"),"व्यक्ति एक चढ़ाई के शीर्ष तक पहुँचता है")</f>
        <v>व्यक्ति एक चढ़ाई के शीर्ष तक पहुँचता है</v>
      </c>
    </row>
    <row r="14269">
      <c r="A14269" s="1" t="s">
        <v>13895</v>
      </c>
      <c r="B14269" s="2" t="str">
        <f>IFERROR(__xludf.DUMMYFUNCTION("GOOGLETRANSLATE(A14269,""en"",""hi"")"),"एक बचाव कुत्ता बर्फ में फंसे एक आदमी की सहायता के लिए आता है")</f>
        <v>एक बचाव कुत्ता बर्फ में फंसे एक आदमी की सहायता के लिए आता है</v>
      </c>
    </row>
    <row r="14270">
      <c r="A14270" s="1" t="s">
        <v>13896</v>
      </c>
      <c r="B14270" s="2" t="str">
        <f>IFERROR(__xludf.DUMMYFUNCTION("GOOGLETRANSLATE(A14270,""en"",""hi"")"),"कैमरे को देखकर ग्रे भेड़िया की छवि।")</f>
        <v>कैमरे को देखकर ग्रे भेड़िया की छवि।</v>
      </c>
    </row>
    <row r="14271">
      <c r="A14271" s="1" t="s">
        <v>13897</v>
      </c>
      <c r="B14271" s="2" t="str">
        <f>IFERROR(__xludf.DUMMYFUNCTION("GOOGLETRANSLATE(A14271,""en"",""hi"")"),"वेक्टर चित्रण लोग रंगीन कोरल में डाइविंग")</f>
        <v>वेक्टर चित्रण लोग रंगीन कोरल में डाइविंग</v>
      </c>
    </row>
    <row r="14272">
      <c r="A14272" s="1" t="s">
        <v>13898</v>
      </c>
      <c r="B14272" s="2" t="str">
        <f>IFERROR(__xludf.DUMMYFUNCTION("GOOGLETRANSLATE(A14272,""en"",""hi"")"),"सड़क पर व्यक्ति में आर्क")</f>
        <v>सड़क पर व्यक्ति में आर्क</v>
      </c>
    </row>
    <row r="14273">
      <c r="A14273" s="1" t="s">
        <v>13899</v>
      </c>
      <c r="B14273" s="2" t="str">
        <f>IFERROR(__xludf.DUMMYFUNCTION("GOOGLETRANSLATE(A14273,""en"",""hi"")"),"रॉक बैंड रॉक आर्टिस्ट में एक चट्टान पर एक पोर्ट्रेट के लिए पॉज़")</f>
        <v>रॉक बैंड रॉक आर्टिस्ट में एक चट्टान पर एक पोर्ट्रेट के लिए पॉज़</v>
      </c>
    </row>
    <row r="14274">
      <c r="A14274" s="1" t="s">
        <v>13900</v>
      </c>
      <c r="B14274" s="2" t="str">
        <f>IFERROR(__xludf.DUMMYFUNCTION("GOOGLETRANSLATE(A14274,""en"",""hi"")"),"वीडियो गेम प्लेटफॉर्म के साथ हाथ")</f>
        <v>वीडियो गेम प्लेटफॉर्म के साथ हाथ</v>
      </c>
    </row>
    <row r="14275">
      <c r="A14275" s="1" t="s">
        <v>13901</v>
      </c>
      <c r="B14275" s="2" t="str">
        <f>IFERROR(__xludf.DUMMYFUNCTION("GOOGLETRANSLATE(A14275,""en"",""hi"")"),"एक गहरे नीले पृष्ठभूमि पर उज्ज्वल लाइनों के रचनात्मक हाथ - खींचा सार निर्बाध पैटर्न")</f>
        <v>एक गहरे नीले पृष्ठभूमि पर उज्ज्वल लाइनों के रचनात्मक हाथ - खींचा सार निर्बाध पैटर्न</v>
      </c>
    </row>
    <row r="14276">
      <c r="A14276" s="1" t="s">
        <v>13902</v>
      </c>
      <c r="B14276" s="2" t="str">
        <f>IFERROR(__xludf.DUMMYFUNCTION("GOOGLETRANSLATE(A14276,""en"",""hi"")"),"अभिनेता और उसके बेटे एक झील से आराम करते हैं")</f>
        <v>अभिनेता और उसके बेटे एक झील से आराम करते हैं</v>
      </c>
    </row>
    <row r="14277">
      <c r="A14277" s="1" t="s">
        <v>13903</v>
      </c>
      <c r="B14277" s="2" t="str">
        <f>IFERROR(__xludf.DUMMYFUNCTION("GOOGLETRANSLATE(A14277,""en"",""hi"")"),"वाइड फॉल वन वन और एक चट्टान का परिदृश्य")</f>
        <v>वाइड फॉल वन वन और एक चट्टान का परिदृश्य</v>
      </c>
    </row>
    <row r="14278">
      <c r="A14278" s="1" t="s">
        <v>13904</v>
      </c>
      <c r="B14278" s="2" t="str">
        <f>IFERROR(__xludf.DUMMYFUNCTION("GOOGLETRANSLATE(A14278,""en"",""hi"")"),"एक पार्क में एक पानी के फव्वारे से घुंघराले बाल के साथ हिस्पैनिक लड़का")</f>
        <v>एक पार्क में एक पानी के फव्वारे से घुंघराले बाल के साथ हिस्पैनिक लड़का</v>
      </c>
    </row>
    <row r="14279">
      <c r="A14279" s="1" t="s">
        <v>13905</v>
      </c>
      <c r="B14279" s="2" t="str">
        <f>IFERROR(__xludf.DUMMYFUNCTION("GOOGLETRANSLATE(A14279,""en"",""hi"")"),"सॉकर प्लेयर ने विजेता लक्ष्य पिछले प्रोफेसर को आग लगती है")</f>
        <v>सॉकर प्लेयर ने विजेता लक्ष्य पिछले प्रोफेसर को आग लगती है</v>
      </c>
    </row>
    <row r="14280">
      <c r="A14280" s="1" t="s">
        <v>13906</v>
      </c>
      <c r="B14280" s="2" t="str">
        <f>IFERROR(__xludf.DUMMYFUNCTION("GOOGLETRANSLATE(A14280,""en"",""hi"")"),"सफेद पृष्ठभूमि पर एक पग कुत्ते के साथ पशु चिकित्सक")</f>
        <v>सफेद पृष्ठभूमि पर एक पग कुत्ते के साथ पशु चिकित्सक</v>
      </c>
    </row>
    <row r="14281">
      <c r="A14281" s="1" t="s">
        <v>13907</v>
      </c>
      <c r="B14281" s="2" t="str">
        <f>IFERROR(__xludf.DUMMYFUNCTION("GOOGLETRANSLATE(A14281,""en"",""hi"")"),"खूबसूरत फूलों के लिए एक जगह क्षणों को इकट्ठा करती है")</f>
        <v>खूबसूरत फूलों के लिए एक जगह क्षणों को इकट्ठा करती है</v>
      </c>
    </row>
    <row r="14282">
      <c r="A14282" s="1" t="s">
        <v>13908</v>
      </c>
      <c r="B14282" s="2" t="str">
        <f>IFERROR(__xludf.DUMMYFUNCTION("GOOGLETRANSLATE(A14282,""en"",""hi"")"),"एक घंटी के साथ फिल्म चरित्र।")</f>
        <v>एक घंटी के साथ फिल्म चरित्र।</v>
      </c>
    </row>
    <row r="14283">
      <c r="A14283" s="1" t="s">
        <v>13909</v>
      </c>
      <c r="B14283" s="2" t="str">
        <f>IFERROR(__xludf.DUMMYFUNCTION("GOOGLETRANSLATE(A14283,""en"",""hi"")"),"एक आदमी के पास नाव में आपूर्ति के साथ महिला अपनी नाव को बाहर निकाल रही है")</f>
        <v>एक आदमी के पास नाव में आपूर्ति के साथ महिला अपनी नाव को बाहर निकाल रही है</v>
      </c>
    </row>
    <row r="14284">
      <c r="A14284" s="1" t="s">
        <v>13910</v>
      </c>
      <c r="B14284" s="2" t="str">
        <f>IFERROR(__xludf.DUMMYFUNCTION("GOOGLETRANSLATE(A14284,""en"",""hi"")"),"पहाड़ नदी में सामन")</f>
        <v>पहाड़ नदी में सामन</v>
      </c>
    </row>
    <row r="14285">
      <c r="A14285" s="1" t="s">
        <v>13911</v>
      </c>
      <c r="B14285" s="2" t="str">
        <f>IFERROR(__xludf.DUMMYFUNCTION("GOOGLETRANSLATE(A14285,""en"",""hi"")"),"मैं निश्चित रूप से अपने शादी के दिन पहनने के लिए खुद को देख सकता था।")</f>
        <v>मैं निश्चित रूप से अपने शादी के दिन पहनने के लिए खुद को देख सकता था।</v>
      </c>
    </row>
    <row r="14286">
      <c r="A14286" s="1" t="s">
        <v>13912</v>
      </c>
      <c r="B14286" s="2" t="str">
        <f>IFERROR(__xludf.DUMMYFUNCTION("GOOGLETRANSLATE(A14286,""en"",""hi"")"),"सफेद मंजिल पर एक सर्कल में पड़ा खुश परिवार")</f>
        <v>सफेद मंजिल पर एक सर्कल में पड़ा खुश परिवार</v>
      </c>
    </row>
    <row r="14287">
      <c r="A14287" s="1" t="s">
        <v>13913</v>
      </c>
      <c r="B14287" s="2" t="str">
        <f>IFERROR(__xludf.DUMMYFUNCTION("GOOGLETRANSLATE(A14287,""en"",""hi"")"),"तट उन आकर्षणों में से एक है जो हर साल हजारों आगंतुकों को आकर्षित करता है")</f>
        <v>तट उन आकर्षणों में से एक है जो हर साल हजारों आगंतुकों को आकर्षित करता है</v>
      </c>
    </row>
    <row r="14288">
      <c r="A14288" s="1" t="s">
        <v>13914</v>
      </c>
      <c r="B14288" s="2" t="str">
        <f>IFERROR(__xludf.DUMMYFUNCTION("GOOGLETRANSLATE(A14288,""en"",""hi"")"),"बेघर आदमी थिएटर के बाहर गीले स्ट्रीट में चांदनी के तहत उलझ गया")</f>
        <v>बेघर आदमी थिएटर के बाहर गीले स्ट्रीट में चांदनी के तहत उलझ गया</v>
      </c>
    </row>
    <row r="14289">
      <c r="A14289" s="1" t="s">
        <v>13915</v>
      </c>
      <c r="B14289" s="2" t="str">
        <f>IFERROR(__xludf.DUMMYFUNCTION("GOOGLETRANSLATE(A14289,""en"",""hi"")"),"एक अल्पाइन ग्लेशियर के पीछे हटने के बाद बंजर उच्च ऊंचाई परिदृश्य")</f>
        <v>एक अल्पाइन ग्लेशियर के पीछे हटने के बाद बंजर उच्च ऊंचाई परिदृश्य</v>
      </c>
    </row>
    <row r="14290">
      <c r="A14290" s="1" t="s">
        <v>13916</v>
      </c>
      <c r="B14290" s="2" t="str">
        <f>IFERROR(__xludf.DUMMYFUNCTION("GOOGLETRANSLATE(A14290,""en"",""hi"")"),"सामने की मूर्ति के साथ अग्रणी संरचना")</f>
        <v>सामने की मूर्ति के साथ अग्रणी संरचना</v>
      </c>
    </row>
    <row r="14291">
      <c r="A14291" s="1" t="s">
        <v>13917</v>
      </c>
      <c r="B14291" s="2" t="str">
        <f>IFERROR(__xludf.DUMMYFUNCTION("GOOGLETRANSLATE(A14291,""en"",""hi"")"),"पूर्वोत्तर छोटे शहर में एक डेयरी फार्म में एक क्षेत्र में गायें")</f>
        <v>पूर्वोत्तर छोटे शहर में एक डेयरी फार्म में एक क्षेत्र में गायें</v>
      </c>
    </row>
    <row r="14292">
      <c r="A14292" s="1" t="s">
        <v>13918</v>
      </c>
      <c r="B14292" s="2" t="str">
        <f>IFERROR(__xludf.DUMMYFUNCTION("GOOGLETRANSLATE(A14292,""en"",""hi"")"),"प्लेटों के साथ पिकनिक के लिए लकड़ी की टोकरी और सफेद # पर एक स्ट्रॉबेरी पृथक")</f>
        <v>प्लेटों के साथ पिकनिक के लिए लकड़ी की टोकरी और सफेद # पर एक स्ट्रॉबेरी पृथक</v>
      </c>
    </row>
    <row r="14293">
      <c r="A14293" s="1" t="s">
        <v>13919</v>
      </c>
      <c r="B14293" s="2" t="str">
        <f>IFERROR(__xludf.DUMMYFUNCTION("GOOGLETRANSLATE(A14293,""en"",""hi"")"),"यहां तक ​​कि संगठन नेता ने इस महीने के शुरू में भी स्वीकार किया कि पिछले प्रदर्शन के आधार पर कंपनी को माना जा सकता है")</f>
        <v>यहां तक ​​कि संगठन नेता ने इस महीने के शुरू में भी स्वीकार किया कि पिछले प्रदर्शन के आधार पर कंपनी को माना जा सकता है</v>
      </c>
    </row>
    <row r="14294">
      <c r="A14294" s="1" t="s">
        <v>13920</v>
      </c>
      <c r="B14294" s="2" t="str">
        <f>IFERROR(__xludf.DUMMYFUNCTION("GOOGLETRANSLATE(A14294,""en"",""hi"")"),"अमेरिकी काउंटी और टीवी नाटक एक अकेले पेड़ से परिलक्षित होते हैं")</f>
        <v>अमेरिकी काउंटी और टीवी नाटक एक अकेले पेड़ से परिलक्षित होते हैं</v>
      </c>
    </row>
    <row r="14295">
      <c r="A14295" s="1" t="s">
        <v>13921</v>
      </c>
      <c r="B14295" s="2" t="str">
        <f>IFERROR(__xludf.DUMMYFUNCTION("GOOGLETRANSLATE(A14295,""en"",""hi"")"),"युवा व्यापारिक महिला कॉफी पी रही है और कार्यालय में लैपटॉप कंप्यूटर को देख रही है।")</f>
        <v>युवा व्यापारिक महिला कॉफी पी रही है और कार्यालय में लैपटॉप कंप्यूटर को देख रही है।</v>
      </c>
    </row>
    <row r="14296">
      <c r="A14296" s="1" t="s">
        <v>13922</v>
      </c>
      <c r="B14296" s="2" t="str">
        <f>IFERROR(__xludf.DUMMYFUNCTION("GOOGLETRANSLATE(A14296,""en"",""hi"")"),"व्यक्ति और हिप हॉप कलाकार एक पार्टी में भाग लेते हैं")</f>
        <v>व्यक्ति और हिप हॉप कलाकार एक पार्टी में भाग लेते हैं</v>
      </c>
    </row>
    <row r="14297">
      <c r="A14297" s="1" t="s">
        <v>13923</v>
      </c>
      <c r="B14297" s="2" t="str">
        <f>IFERROR(__xludf.DUMMYFUNCTION("GOOGLETRANSLATE(A14297,""en"",""hi"")"),"पार्टी में संगीत बजाना कीबोर्ड।")</f>
        <v>पार्टी में संगीत बजाना कीबोर्ड।</v>
      </c>
    </row>
    <row r="14298">
      <c r="A14298" s="1" t="s">
        <v>13924</v>
      </c>
      <c r="B14298" s="2" t="str">
        <f>IFERROR(__xludf.DUMMYFUNCTION("GOOGLETRANSLATE(A14298,""en"",""hi"")"),"एक छोटे से क्षेत्र में दीवारों के साथ एक निजी आंगन के लिए विचार।")</f>
        <v>एक छोटे से क्षेत्र में दीवारों के साथ एक निजी आंगन के लिए विचार।</v>
      </c>
    </row>
    <row r="14299">
      <c r="A14299" s="1" t="s">
        <v>13925</v>
      </c>
      <c r="B14299" s="2" t="str">
        <f>IFERROR(__xludf.DUMMYFUNCTION("GOOGLETRANSLATE(A14299,""en"",""hi"")"),"एक शहर के पूर्व मील पूर्व मील लंबा और फीट ऊंचा है।")</f>
        <v>एक शहर के पूर्व मील पूर्व मील लंबा और फीट ऊंचा है।</v>
      </c>
    </row>
    <row r="14300">
      <c r="A14300" s="1" t="s">
        <v>13926</v>
      </c>
      <c r="B14300" s="2" t="str">
        <f>IFERROR(__xludf.DUMMYFUNCTION("GOOGLETRANSLATE(A14300,""en"",""hi"")"),"एक चौंकाने वाले सूर्यास्त के खिलाफ एक मृत ओक पेड़ का सिल्हूट।")</f>
        <v>एक चौंकाने वाले सूर्यास्त के खिलाफ एक मृत ओक पेड़ का सिल्हूट।</v>
      </c>
    </row>
    <row r="14301">
      <c r="A14301" s="1" t="s">
        <v>13927</v>
      </c>
      <c r="B14301" s="2" t="str">
        <f>IFERROR(__xludf.DUMMYFUNCTION("GOOGLETRANSLATE(A14301,""en"",""hi"")"),"अमेरिकी जनगणना नामित जगह पर जाने के लिए एक पूर्ण टूर गाइड एक हिस्सा")</f>
        <v>अमेरिकी जनगणना नामित जगह पर जाने के लिए एक पूर्ण टूर गाइड एक हिस्सा</v>
      </c>
    </row>
    <row r="14302">
      <c r="A14302" s="1" t="s">
        <v>13928</v>
      </c>
      <c r="B14302" s="2" t="str">
        <f>IFERROR(__xludf.DUMMYFUNCTION("GOOGLETRANSLATE(A14302,""en"",""hi"")"),"लड़का समुद्र तट पर उसके पीछे अपने परिवार के साथ मुस्कुराते हुए")</f>
        <v>लड़का समुद्र तट पर उसके पीछे अपने परिवार के साथ मुस्कुराते हुए</v>
      </c>
    </row>
    <row r="14303">
      <c r="A14303" s="1" t="s">
        <v>13929</v>
      </c>
      <c r="B14303" s="2" t="str">
        <f>IFERROR(__xludf.DUMMYFUNCTION("GOOGLETRANSLATE(A14303,""en"",""hi"")"),"क्या कोई शादी कर सकता है इसलिए मैं इन कपकेक बना सकता हूं?")</f>
        <v>क्या कोई शादी कर सकता है इसलिए मैं इन कपकेक बना सकता हूं?</v>
      </c>
    </row>
    <row r="14304">
      <c r="A14304" s="1" t="s">
        <v>13930</v>
      </c>
      <c r="B14304" s="2" t="str">
        <f>IFERROR(__xludf.DUMMYFUNCTION("GOOGLETRANSLATE(A14304,""en"",""hi"")"),"उसके मुंह के सामने एक केला पकड़े हुए आदमी")</f>
        <v>उसके मुंह के सामने एक केला पकड़े हुए आदमी</v>
      </c>
    </row>
    <row r="14305">
      <c r="A14305" s="1" t="s">
        <v>13931</v>
      </c>
      <c r="B14305" s="2" t="str">
        <f>IFERROR(__xludf.DUMMYFUNCTION("GOOGLETRANSLATE(A14305,""en"",""hi"")"),"यात्री एक ट्रेन के साथ चलते हैं जो पहाड़ों में बर्फ में फंस गया है")</f>
        <v>यात्री एक ट्रेन के साथ चलते हैं जो पहाड़ों में बर्फ में फंस गया है</v>
      </c>
    </row>
    <row r="14306">
      <c r="A14306" s="1" t="s">
        <v>13932</v>
      </c>
      <c r="B14306" s="2" t="str">
        <f>IFERROR(__xludf.DUMMYFUNCTION("GOOGLETRANSLATE(A14306,""en"",""hi"")"),"यहां कुछ पानी पाने के लिए मगरमच्छ का एक बेहतर शॉट है।")</f>
        <v>यहां कुछ पानी पाने के लिए मगरमच्छ का एक बेहतर शॉट है।</v>
      </c>
    </row>
    <row r="14307">
      <c r="A14307" s="1" t="s">
        <v>13933</v>
      </c>
      <c r="B14307" s="2" t="str">
        <f>IFERROR(__xludf.DUMMYFUNCTION("GOOGLETRANSLATE(A14307,""en"",""hi"")"),"सामने राजनीतिज्ञ की मूर्ति")</f>
        <v>सामने राजनीतिज्ञ की मूर्ति</v>
      </c>
    </row>
    <row r="14308">
      <c r="A14308" s="1" t="s">
        <v>13934</v>
      </c>
      <c r="B14308" s="2" t="str">
        <f>IFERROR(__xludf.DUMMYFUNCTION("GOOGLETRANSLATE(A14308,""en"",""hi"")"),"नौवीं श्रृंखला के लिए फिल्मांकन के दौरान सेट का एक सामान्य दृश्य।")</f>
        <v>नौवीं श्रृंखला के लिए फिल्मांकन के दौरान सेट का एक सामान्य दृश्य।</v>
      </c>
    </row>
    <row r="14309">
      <c r="A14309" s="1" t="s">
        <v>13935</v>
      </c>
      <c r="B14309" s="2" t="str">
        <f>IFERROR(__xludf.DUMMYFUNCTION("GOOGLETRANSLATE(A14309,""en"",""hi"")"),"एक काले रिबन के साथ तन सोने में शादी का निमंत्रण")</f>
        <v>एक काले रिबन के साथ तन सोने में शादी का निमंत्रण</v>
      </c>
    </row>
    <row r="14310">
      <c r="A14310" s="1" t="s">
        <v>13936</v>
      </c>
      <c r="B14310" s="2" t="str">
        <f>IFERROR(__xludf.DUMMYFUNCTION("GOOGLETRANSLATE(A14310,""en"",""hi"")"),"बस एक और दिन - नया साल मुबारक हो")</f>
        <v>बस एक और दिन - नया साल मुबारक हो</v>
      </c>
    </row>
    <row r="14311">
      <c r="A14311" s="1" t="s">
        <v>13937</v>
      </c>
      <c r="B14311" s="2" t="str">
        <f>IFERROR(__xludf.DUMMYFUNCTION("GOOGLETRANSLATE(A14311,""en"",""hi"")"),"एक किसान अपने खेतों में काम कर रहा है।")</f>
        <v>एक किसान अपने खेतों में काम कर रहा है।</v>
      </c>
    </row>
    <row r="14312">
      <c r="A14312" s="1" t="s">
        <v>13938</v>
      </c>
      <c r="B14312" s="2" t="str">
        <f>IFERROR(__xludf.DUMMYFUNCTION("GOOGLETRANSLATE(A14312,""en"",""hi"")"),"सैटेलाइट मानचित्र पर ग्लाइड करें।")</f>
        <v>सैटेलाइट मानचित्र पर ग्लाइड करें।</v>
      </c>
    </row>
    <row r="14313">
      <c r="A14313" s="1" t="s">
        <v>13939</v>
      </c>
      <c r="B14313" s="2" t="str">
        <f>IFERROR(__xludf.DUMMYFUNCTION("GOOGLETRANSLATE(A14313,""en"",""hi"")"),"मैं उत्साहित हो रहा हूं और एक खूबसूरत नहर के साथ कूद रहा हूं")</f>
        <v>मैं उत्साहित हो रहा हूं और एक खूबसूरत नहर के साथ कूद रहा हूं</v>
      </c>
    </row>
    <row r="14314">
      <c r="A14314" s="1" t="s">
        <v>13940</v>
      </c>
      <c r="B14314" s="2" t="str">
        <f>IFERROR(__xludf.DUMMYFUNCTION("GOOGLETRANSLATE(A14314,""en"",""hi"")"),"एक आदमी एक बाढ़ वाली सड़क के साथ अपने कयाक को पैडल करता है।")</f>
        <v>एक आदमी एक बाढ़ वाली सड़क के साथ अपने कयाक को पैडल करता है।</v>
      </c>
    </row>
    <row r="14315">
      <c r="A14315" s="1" t="s">
        <v>13941</v>
      </c>
      <c r="B14315" s="2" t="str">
        <f>IFERROR(__xludf.DUMMYFUNCTION("GOOGLETRANSLATE(A14315,""en"",""hi"")"),"महिलाओं से भरी नाव के साथ")</f>
        <v>महिलाओं से भरी नाव के साथ</v>
      </c>
    </row>
    <row r="14316">
      <c r="A14316" s="1" t="s">
        <v>13942</v>
      </c>
      <c r="B14316" s="2" t="str">
        <f>IFERROR(__xludf.DUMMYFUNCTION("GOOGLETRANSLATE(A14316,""en"",""hi"")"),"एक लाल गिलहरी व्यक्ति द्वारा फोटो खिंचवाया।")</f>
        <v>एक लाल गिलहरी व्यक्ति द्वारा फोटो खिंचवाया।</v>
      </c>
    </row>
    <row r="14317">
      <c r="A14317" s="1" t="s">
        <v>13943</v>
      </c>
      <c r="B14317" s="2" t="str">
        <f>IFERROR(__xludf.DUMMYFUNCTION("GOOGLETRANSLATE(A14317,""en"",""hi"")"),"आपकी नवजात शिशु धीरे-धीरे विकसित होती है, इसलिए चीजें थोड़ी देर के लिए बहुत अस्पष्ट रहेंगी!")</f>
        <v>आपकी नवजात शिशु धीरे-धीरे विकसित होती है, इसलिए चीजें थोड़ी देर के लिए बहुत अस्पष्ट रहेंगी!</v>
      </c>
    </row>
    <row r="14318">
      <c r="A14318" s="1" t="s">
        <v>13944</v>
      </c>
      <c r="B14318" s="2" t="str">
        <f>IFERROR(__xludf.DUMMYFUNCTION("GOOGLETRANSLATE(A14318,""en"",""hi"")"),"प्रशंसकों को नस्ल के रूप में देखते हैं")</f>
        <v>प्रशंसकों को नस्ल के रूप में देखते हैं</v>
      </c>
    </row>
    <row r="14319">
      <c r="A14319" s="1" t="s">
        <v>13945</v>
      </c>
      <c r="B14319" s="2" t="str">
        <f>IFERROR(__xludf.DUMMYFUNCTION("GOOGLETRANSLATE(A14319,""en"",""hi"")"),"फासीवादी वास्तुकला का एक उदाहरण।")</f>
        <v>फासीवादी वास्तुकला का एक उदाहरण।</v>
      </c>
    </row>
    <row r="14320">
      <c r="A14320" s="1" t="s">
        <v>13946</v>
      </c>
      <c r="B14320" s="2" t="str">
        <f>IFERROR(__xludf.DUMMYFUNCTION("GOOGLETRANSLATE(A14320,""en"",""hi"")"),"जैव विविधता और ग्रह पृथ्वी पर जीवन का वितरण")</f>
        <v>जैव विविधता और ग्रह पृथ्वी पर जीवन का वितरण</v>
      </c>
    </row>
    <row r="14321">
      <c r="A14321" s="1" t="s">
        <v>13947</v>
      </c>
      <c r="B14321" s="2" t="str">
        <f>IFERROR(__xludf.DUMMYFUNCTION("GOOGLETRANSLATE(A14321,""en"",""hi"")"),"अभिनेता लॉट टेनिस कोर्ट पर रुक जाता है")</f>
        <v>अभिनेता लॉट टेनिस कोर्ट पर रुक जाता है</v>
      </c>
    </row>
    <row r="14322">
      <c r="A14322" s="1" t="s">
        <v>13948</v>
      </c>
      <c r="B14322" s="2" t="str">
        <f>IFERROR(__xludf.DUMMYFUNCTION("GOOGLETRANSLATE(A14322,""en"",""hi"")"),"भवन के दाईं ओर पूल, बहुत ज्यादा इस्तेमाल नहीं किया, बहुत शांत!")</f>
        <v>भवन के दाईं ओर पूल, बहुत ज्यादा इस्तेमाल नहीं किया, बहुत शांत!</v>
      </c>
    </row>
    <row r="14323">
      <c r="A14323" s="1" t="s">
        <v>13949</v>
      </c>
      <c r="B14323" s="2" t="str">
        <f>IFERROR(__xludf.DUMMYFUNCTION("GOOGLETRANSLATE(A14323,""en"",""hi"")"),"लिटिल हिमफ्लेक बेबी शॉवर निमंत्रण - इस सरल शीतकालीन थीम्ड निमंत्रण के साथ मेहमानों को अपने लिंग तटस्थ शिशु स्नान में आमंत्रित करें जिसमें एक बर्फ सफेद पृष्ठभूमि पर नीले और गुलाबी बर्फ के टुकड़े और सजावटी चांदी के लेटरिंग की विशेषता है।")</f>
        <v>लिटिल हिमफ्लेक बेबी शॉवर निमंत्रण - इस सरल शीतकालीन थीम्ड निमंत्रण के साथ मेहमानों को अपने लिंग तटस्थ शिशु स्नान में आमंत्रित करें जिसमें एक बर्फ सफेद पृष्ठभूमि पर नीले और गुलाबी बर्फ के टुकड़े और सजावटी चांदी के लेटरिंग की विशेषता है।</v>
      </c>
    </row>
    <row r="14324">
      <c r="A14324" s="1" t="s">
        <v>13950</v>
      </c>
      <c r="B14324" s="2" t="str">
        <f>IFERROR(__xludf.DUMMYFUNCTION("GOOGLETRANSLATE(A14324,""en"",""hi"")"),"चाय के बागानों में व्यक्ति")</f>
        <v>चाय के बागानों में व्यक्ति</v>
      </c>
    </row>
    <row r="14325">
      <c r="A14325" s="1" t="s">
        <v>444</v>
      </c>
      <c r="B14325" s="2" t="str">
        <f>IFERROR(__xludf.DUMMYFUNCTION("GOOGLETRANSLATE(A14325,""en"",""hi"")"),"संख्या आइकन के रूप में मोमबत्तियों के साथ जन्मदिन का केक।")</f>
        <v>संख्या आइकन के रूप में मोमबत्तियों के साथ जन्मदिन का केक।</v>
      </c>
    </row>
    <row r="14326">
      <c r="A14326" s="1" t="s">
        <v>13951</v>
      </c>
      <c r="B14326" s="2" t="str">
        <f>IFERROR(__xludf.DUMMYFUNCTION("GOOGLETRANSLATE(A14326,""en"",""hi"")"),"ग्रीन एंड ब्लू लहजे के साथ गहरा लाल इस कमरे को अलग सेट करता है")</f>
        <v>ग्रीन एंड ब्लू लहजे के साथ गहरा लाल इस कमरे को अलग सेट करता है</v>
      </c>
    </row>
    <row r="14327">
      <c r="A14327" s="1" t="s">
        <v>13952</v>
      </c>
      <c r="B14327" s="2" t="str">
        <f>IFERROR(__xludf.DUMMYFUNCTION("GOOGLETRANSLATE(A14327,""en"",""hi"")"),"शुरुआती लोगों के लिए एक बीनी टोपी crochet कैसे करें सीखें!")</f>
        <v>शुरुआती लोगों के लिए एक बीनी टोपी crochet कैसे करें सीखें!</v>
      </c>
    </row>
    <row r="14328">
      <c r="A14328" s="1" t="s">
        <v>13953</v>
      </c>
      <c r="B14328" s="2" t="str">
        <f>IFERROR(__xludf.DUMMYFUNCTION("GOOGLETRANSLATE(A14328,""en"",""hi"")"),"अपनी बाहों में एक लड़की वाला आदमी सूर्यास्त में गेहूं के मैदान में कताई कर रहा है।")</f>
        <v>अपनी बाहों में एक लड़की वाला आदमी सूर्यास्त में गेहूं के मैदान में कताई कर रहा है।</v>
      </c>
    </row>
    <row r="14329">
      <c r="A14329" s="1" t="s">
        <v>13954</v>
      </c>
      <c r="B14329" s="2" t="str">
        <f>IFERROR(__xludf.DUMMYFUNCTION("GOOGLETRANSLATE(A14329,""en"",""hi"")"),"समुद्र तट पर छेड़छाड़ और लकड़ी के लाउंज कुर्सियों।")</f>
        <v>समुद्र तट पर छेड़छाड़ और लकड़ी के लाउंज कुर्सियों।</v>
      </c>
    </row>
    <row r="14330">
      <c r="A14330" s="1" t="s">
        <v>13955</v>
      </c>
      <c r="B14330" s="2" t="str">
        <f>IFERROR(__xludf.DUMMYFUNCTION("GOOGLETRANSLATE(A14330,""en"",""hi"")"),"विश्वविद्यालय में स्नातक सूर्यास्त में खुशी की एक टोपी फेंक देते हैं")</f>
        <v>विश्वविद्यालय में स्नातक सूर्यास्त में खुशी की एक टोपी फेंक देते हैं</v>
      </c>
    </row>
    <row r="14331">
      <c r="A14331" s="1" t="s">
        <v>13956</v>
      </c>
      <c r="B14331" s="2" t="str">
        <f>IFERROR(__xludf.DUMMYFUNCTION("GOOGLETRANSLATE(A14331,""en"",""hi"")"),"लकड़ी के माध्यम से सड़क")</f>
        <v>लकड़ी के माध्यम से सड़क</v>
      </c>
    </row>
    <row r="14332">
      <c r="A14332" s="1" t="s">
        <v>13957</v>
      </c>
      <c r="B14332" s="2" t="str">
        <f>IFERROR(__xludf.DUMMYFUNCTION("GOOGLETRANSLATE(A14332,""en"",""hi"")"),"कैथेड्रल के साथ बड़े शहर पर हवाई दृश्य")</f>
        <v>कैथेड्रल के साथ बड़े शहर पर हवाई दृश्य</v>
      </c>
    </row>
    <row r="14333">
      <c r="A14333" s="1" t="s">
        <v>13958</v>
      </c>
      <c r="B14333" s="2" t="str">
        <f>IFERROR(__xludf.DUMMYFUNCTION("GOOGLETRANSLATE(A14333,""en"",""hi"")"),"अभिनेता ने बाहर जाने के लिए एक ग्रे स्कार्फ और ब्लैक कोट पहना था।")</f>
        <v>अभिनेता ने बाहर जाने के लिए एक ग्रे स्कार्फ और ब्लैक कोट पहना था।</v>
      </c>
    </row>
    <row r="14334">
      <c r="A14334" s="1" t="s">
        <v>13959</v>
      </c>
      <c r="B14334" s="2" t="str">
        <f>IFERROR(__xludf.DUMMYFUNCTION("GOOGLETRANSLATE(A14334,""en"",""hi"")"),"इसे खाने के रूप में यह सभी गिलहरी रैपर में गहरी अपने सिर को नष्ट कर देता है")</f>
        <v>इसे खाने के रूप में यह सभी गिलहरी रैपर में गहरी अपने सिर को नष्ट कर देता है</v>
      </c>
    </row>
    <row r="14335">
      <c r="A14335" s="1" t="s">
        <v>11010</v>
      </c>
      <c r="B14335" s="2" t="str">
        <f>IFERROR(__xludf.DUMMYFUNCTION("GOOGLETRANSLATE(A14335,""en"",""hi"")"),"लकड़ी की बाड़, ग्रीष्मकालीन परिदृश्य के साथ पहाड़ी पर पेड़ का कार्टून चित्रण।")</f>
        <v>लकड़ी की बाड़, ग्रीष्मकालीन परिदृश्य के साथ पहाड़ी पर पेड़ का कार्टून चित्रण।</v>
      </c>
    </row>
    <row r="14336">
      <c r="A14336" s="1" t="s">
        <v>4425</v>
      </c>
      <c r="B14336" s="2" t="str">
        <f>IFERROR(__xludf.DUMMYFUNCTION("GOOGLETRANSLATE(A14336,""en"",""hi"")"),"छवि में हो सकता है: व्यक्ति, एक संगीत वाद्ययंत्र बजाना, मंच और इनडोर पर")</f>
        <v>छवि में हो सकता है: व्यक्ति, एक संगीत वाद्ययंत्र बजाना, मंच और इनडोर पर</v>
      </c>
    </row>
    <row r="14337">
      <c r="A14337" s="1" t="s">
        <v>7</v>
      </c>
      <c r="B14337" s="2" t="str">
        <f>IFERROR(__xludf.DUMMYFUNCTION("GOOGLETRANSLATE(A14337,""en"",""hi"")"),"पारंपरिक सजावटी पुष्प Paisley Bandanna।")</f>
        <v>पारंपरिक सजावटी पुष्प Paisley Bandanna।</v>
      </c>
    </row>
    <row r="14338">
      <c r="A14338" s="1" t="s">
        <v>13960</v>
      </c>
      <c r="B14338" s="2" t="str">
        <f>IFERROR(__xludf.DUMMYFUNCTION("GOOGLETRANSLATE(A14338,""en"",""hi"")"),"एक डिस्को पर मज़े करने वाले दोस्तों का समूह")</f>
        <v>एक डिस्को पर मज़े करने वाले दोस्तों का समूह</v>
      </c>
    </row>
    <row r="14339">
      <c r="A14339" s="1" t="s">
        <v>13961</v>
      </c>
      <c r="B14339" s="2" t="str">
        <f>IFERROR(__xludf.DUMMYFUNCTION("GOOGLETRANSLATE(A14339,""en"",""hi"")"),"सड़क के बीच में फंसे एक कुत्ते को बचाने के बाद लोक रॉक कलाकार एक वास्तविक नायक है")</f>
        <v>सड़क के बीच में फंसे एक कुत्ते को बचाने के बाद लोक रॉक कलाकार एक वास्तविक नायक है</v>
      </c>
    </row>
    <row r="14340">
      <c r="A14340" s="1" t="s">
        <v>13962</v>
      </c>
      <c r="B14340" s="2" t="str">
        <f>IFERROR(__xludf.DUMMYFUNCTION("GOOGLETRANSLATE(A14340,""en"",""hi"")"),"शहरी समकालीन सुसमाचार कलाकार मंच पर प्रदर्शन करता है")</f>
        <v>शहरी समकालीन सुसमाचार कलाकार मंच पर प्रदर्शन करता है</v>
      </c>
    </row>
    <row r="14341">
      <c r="A14341" s="1" t="s">
        <v>13963</v>
      </c>
      <c r="B14341" s="2" t="str">
        <f>IFERROR(__xludf.DUMMYFUNCTION("GOOGLETRANSLATE(A14341,""en"",""hi"")"),"फ्रंट पोर्च पर लाल, सफेद, और नीली देशभक्ति सजावट - गर्मियों के लिए बस समय में!")</f>
        <v>फ्रंट पोर्च पर लाल, सफेद, और नीली देशभक्ति सजावट - गर्मियों के लिए बस समय में!</v>
      </c>
    </row>
    <row r="14342">
      <c r="A14342" s="1" t="s">
        <v>13964</v>
      </c>
      <c r="B14342" s="2" t="str">
        <f>IFERROR(__xludf.DUMMYFUNCTION("GOOGLETRANSLATE(A14342,""en"",""hi"")"),"अध्ययन का क्षेत्र वह प्रक्रिया है जिसके द्वारा पौधे, और कुछ बैक्टीरिया, चीनी उत्पादन के लिए सूर्य की रोशनी से ऊर्जा का उपयोग करते हैं।")</f>
        <v>अध्ययन का क्षेत्र वह प्रक्रिया है जिसके द्वारा पौधे, और कुछ बैक्टीरिया, चीनी उत्पादन के लिए सूर्य की रोशनी से ऊर्जा का उपयोग करते हैं।</v>
      </c>
    </row>
    <row r="14343">
      <c r="A14343" s="1" t="s">
        <v>13965</v>
      </c>
      <c r="B14343" s="2" t="str">
        <f>IFERROR(__xludf.DUMMYFUNCTION("GOOGLETRANSLATE(A14343,""en"",""hi"")"),"व्यक्ति द्वारा अंतरंग आउटडोर समारोह की स्पष्ट तस्वीरें")</f>
        <v>व्यक्ति द्वारा अंतरंग आउटडोर समारोह की स्पष्ट तस्वीरें</v>
      </c>
    </row>
    <row r="14344">
      <c r="A14344" s="1" t="s">
        <v>13966</v>
      </c>
      <c r="B14344" s="2" t="str">
        <f>IFERROR(__xludf.DUMMYFUNCTION("GOOGLETRANSLATE(A14344,""en"",""hi"")"),"व्यक्ति ने अपनी बेटी को अपने घर पर भेजा।")</f>
        <v>व्यक्ति ने अपनी बेटी को अपने घर पर भेजा।</v>
      </c>
    </row>
    <row r="14345">
      <c r="A14345" s="1" t="s">
        <v>13967</v>
      </c>
      <c r="B14345" s="2" t="str">
        <f>IFERROR(__xludf.DUMMYFUNCTION("GOOGLETRANSLATE(A14345,""en"",""hi"")"),"वार्षिक त्यौहार में लोक और आधुनिक नृत्य समूह।")</f>
        <v>वार्षिक त्यौहार में लोक और आधुनिक नृत्य समूह।</v>
      </c>
    </row>
    <row r="14346">
      <c r="A14346" s="1" t="s">
        <v>13968</v>
      </c>
      <c r="B14346" s="2" t="str">
        <f>IFERROR(__xludf.DUMMYFUNCTION("GOOGLETRANSLATE(A14346,""en"",""hi"")"),"फेस्टिवल के लिए क्रिसमस के पेड़ सजाए गए थे।")</f>
        <v>फेस्टिवल के लिए क्रिसमस के पेड़ सजाए गए थे।</v>
      </c>
    </row>
    <row r="14347">
      <c r="A14347" s="1" t="s">
        <v>13969</v>
      </c>
      <c r="B14347" s="2" t="str">
        <f>IFERROR(__xludf.DUMMYFUNCTION("GOOGLETRANSLATE(A14347,""en"",""hi"")"),"हरे पत्ते से बना कुछ ऐतिहासिक खंडहर")</f>
        <v>हरे पत्ते से बना कुछ ऐतिहासिक खंडहर</v>
      </c>
    </row>
    <row r="14348">
      <c r="A14348" s="1" t="s">
        <v>13970</v>
      </c>
      <c r="B14348" s="2" t="str">
        <f>IFERROR(__xludf.DUMMYFUNCTION("GOOGLETRANSLATE(A14348,""en"",""hi"")"),"पानी उन कुछ पदार्थों में से एक है जो अपने ठोस रूप में कम घना हो जाता है।")</f>
        <v>पानी उन कुछ पदार्थों में से एक है जो अपने ठोस रूप में कम घना हो जाता है।</v>
      </c>
    </row>
    <row r="14349">
      <c r="A14349" s="1" t="s">
        <v>13971</v>
      </c>
      <c r="B14349" s="2" t="str">
        <f>IFERROR(__xludf.DUMMYFUNCTION("GOOGLETRANSLATE(A14349,""en"",""hi"")"),"ग्रामीण क्षेत्र में लकड़ी के पुराने विंडमिल्स")</f>
        <v>ग्रामीण क्षेत्र में लकड़ी के पुराने विंडमिल्स</v>
      </c>
    </row>
    <row r="14350">
      <c r="A14350" s="1" t="s">
        <v>13972</v>
      </c>
      <c r="B14350" s="2" t="str">
        <f>IFERROR(__xludf.DUMMYFUNCTION("GOOGLETRANSLATE(A14350,""en"",""hi"")"),"बेर में लंगर वाली नाव से देखे गए हलचल वाले बंदरगाह।")</f>
        <v>बेर में लंगर वाली नाव से देखे गए हलचल वाले बंदरगाह।</v>
      </c>
    </row>
    <row r="14351">
      <c r="A14351" s="1" t="s">
        <v>13973</v>
      </c>
      <c r="B14351" s="2" t="str">
        <f>IFERROR(__xludf.DUMMYFUNCTION("GOOGLETRANSLATE(A14351,""en"",""hi"")"),"व्यक्ति एक सूचीबद्ध संपत्ति में है")</f>
        <v>व्यक्ति एक सूचीबद्ध संपत्ति में है</v>
      </c>
    </row>
    <row r="14352">
      <c r="A14352" s="1" t="s">
        <v>13974</v>
      </c>
      <c r="B14352" s="2" t="str">
        <f>IFERROR(__xludf.DUMMYFUNCTION("GOOGLETRANSLATE(A14352,""en"",""hi"")"),"एक सफेद पृष्ठभूमि पर खुश परिवार का सिल्हूट")</f>
        <v>एक सफेद पृष्ठभूमि पर खुश परिवार का सिल्हूट</v>
      </c>
    </row>
    <row r="14353">
      <c r="A14353" s="1" t="s">
        <v>13975</v>
      </c>
      <c r="B14353" s="2" t="str">
        <f>IFERROR(__xludf.DUMMYFUNCTION("GOOGLETRANSLATE(A14353,""en"",""hi"")"),"स्टेप पर रोल करने के लिए पशु शीर्षक वाली छवि")</f>
        <v>स्टेप पर रोल करने के लिए पशु शीर्षक वाली छवि</v>
      </c>
    </row>
    <row r="14354">
      <c r="A14354" s="1" t="s">
        <v>13976</v>
      </c>
      <c r="B14354" s="2" t="str">
        <f>IFERROR(__xludf.DUMMYFUNCTION("GOOGLETRANSLATE(A14354,""en"",""hi"")"),"शैली: पाठक को कुछ समझाने या समझाने के लिए।")</f>
        <v>शैली: पाठक को कुछ समझाने या समझाने के लिए।</v>
      </c>
    </row>
    <row r="14355">
      <c r="A14355" s="1" t="s">
        <v>13977</v>
      </c>
      <c r="B14355" s="2" t="str">
        <f>IFERROR(__xludf.DUMMYFUNCTION("GOOGLETRANSLATE(A14355,""en"",""hi"")"),"फुटबॉलर अब शीर्ष खिलाड़ियों में नहीं है ...")</f>
        <v>फुटबॉलर अब शीर्ष खिलाड़ियों में नहीं है ...</v>
      </c>
    </row>
    <row r="14356">
      <c r="A14356" s="1" t="s">
        <v>13978</v>
      </c>
      <c r="B14356" s="2" t="str">
        <f>IFERROR(__xludf.DUMMYFUNCTION("GOOGLETRANSLATE(A14356,""en"",""hi"")"),"कानों के पीछे संगीत नोट्स लड़कियों के लिए छोटे टैटू")</f>
        <v>कानों के पीछे संगीत नोट्स लड़कियों के लिए छोटे टैटू</v>
      </c>
    </row>
    <row r="14357">
      <c r="A14357" s="1" t="s">
        <v>13979</v>
      </c>
      <c r="B14357" s="2" t="str">
        <f>IFERROR(__xludf.DUMMYFUNCTION("GOOGLETRANSLATE(A14357,""en"",""hi"")"),"टीवी चरित्र, व्यक्ति की बिल्ली")</f>
        <v>टीवी चरित्र, व्यक्ति की बिल्ली</v>
      </c>
    </row>
    <row r="14358">
      <c r="A14358" s="1" t="s">
        <v>13980</v>
      </c>
      <c r="B14358" s="2" t="str">
        <f>IFERROR(__xludf.DUMMYFUNCTION("GOOGLETRANSLATE(A14358,""en"",""hi"")"),"शॉवर एक बहुआयामी अनुभव प्रदान करता है: आर्किटेक्ट ने वर्णन किया कि कैसे ग्राहक बारिश में गर्म शावर ले सकते हैं या केवल विशाल उद्यान क्षेत्र में लाउंज कर सकते हैं।")</f>
        <v>शॉवर एक बहुआयामी अनुभव प्रदान करता है: आर्किटेक्ट ने वर्णन किया कि कैसे ग्राहक बारिश में गर्म शावर ले सकते हैं या केवल विशाल उद्यान क्षेत्र में लाउंज कर सकते हैं।</v>
      </c>
    </row>
    <row r="14359">
      <c r="A14359" s="1" t="s">
        <v>13981</v>
      </c>
      <c r="B14359" s="2" t="str">
        <f>IFERROR(__xludf.DUMMYFUNCTION("GOOGLETRANSLATE(A14359,""en"",""hi"")"),"लक्जरी इलस्ट्रेटर और व्यक्ति द्वारा हाथ से तैयार डिजाइन।")</f>
        <v>लक्जरी इलस्ट्रेटर और व्यक्ति द्वारा हाथ से तैयार डिजाइन।</v>
      </c>
    </row>
    <row r="14360">
      <c r="A14360" s="1" t="s">
        <v>13982</v>
      </c>
      <c r="B14360" s="2" t="str">
        <f>IFERROR(__xludf.DUMMYFUNCTION("GOOGLETRANSLATE(A14360,""en"",""hi"")"),"एक मॉडल एक भाग के रूप में फैशन डिजाइनर शो के दौरान बैकस्टेज तैयार करता है।")</f>
        <v>एक मॉडल एक भाग के रूप में फैशन डिजाइनर शो के दौरान बैकस्टेज तैयार करता है।</v>
      </c>
    </row>
    <row r="14361">
      <c r="A14361" s="1" t="s">
        <v>13983</v>
      </c>
      <c r="B14361" s="2" t="str">
        <f>IFERROR(__xludf.DUMMYFUNCTION("GOOGLETRANSLATE(A14361,""en"",""hi"")"),"एक कौवा और पूर्णिमा के साथ एक पेड़ का सिल्हूट")</f>
        <v>एक कौवा और पूर्णिमा के साथ एक पेड़ का सिल्हूट</v>
      </c>
    </row>
    <row r="14362">
      <c r="A14362" s="1" t="s">
        <v>13984</v>
      </c>
      <c r="B14362" s="2" t="str">
        <f>IFERROR(__xludf.DUMMYFUNCTION("GOOGLETRANSLATE(A14362,""en"",""hi"")"),"वेटर एक कपड़े के साथ एक शराब कांच की सफाई")</f>
        <v>वेटर एक कपड़े के साथ एक शराब कांच की सफाई</v>
      </c>
    </row>
    <row r="14363">
      <c r="A14363" s="1" t="s">
        <v>13985</v>
      </c>
      <c r="B14363" s="2" t="str">
        <f>IFERROR(__xludf.DUMMYFUNCTION("GOOGLETRANSLATE(A14363,""en"",""hi"")"),"समुद्र तट पर बंगाल टाइगर")</f>
        <v>समुद्र तट पर बंगाल टाइगर</v>
      </c>
    </row>
    <row r="14364">
      <c r="A14364" s="1" t="s">
        <v>13986</v>
      </c>
      <c r="B14364" s="2" t="str">
        <f>IFERROR(__xludf.DUMMYFUNCTION("GOOGLETRANSLATE(A14364,""en"",""hi"")"),"यह चंकी ग्रे स्वेटर की तरह दिखता है मेरे भाई ने मुझे पिछले साल अपने जन्मदिन के लिए मिला!")</f>
        <v>यह चंकी ग्रे स्वेटर की तरह दिखता है मेरे भाई ने मुझे पिछले साल अपने जन्मदिन के लिए मिला!</v>
      </c>
    </row>
    <row r="14365">
      <c r="A14365" s="1" t="s">
        <v>13987</v>
      </c>
      <c r="B14365" s="2" t="str">
        <f>IFERROR(__xludf.DUMMYFUNCTION("GOOGLETRANSLATE(A14365,""en"",""hi"")"),"बोतल नाक वाला डॉल्फिन महाद्वीप के आसपास के पानी में पाया जाता है।")</f>
        <v>बोतल नाक वाला डॉल्फिन महाद्वीप के आसपास के पानी में पाया जाता है।</v>
      </c>
    </row>
    <row r="14366">
      <c r="A14366" s="1" t="s">
        <v>13988</v>
      </c>
      <c r="B14366" s="2" t="str">
        <f>IFERROR(__xludf.DUMMYFUNCTION("GOOGLETRANSLATE(A14366,""en"",""hi"")"),"एम्फीथिएटर पर सूरज की स्थापना")</f>
        <v>एम्फीथिएटर पर सूरज की स्थापना</v>
      </c>
    </row>
    <row r="14367">
      <c r="A14367" s="1" t="s">
        <v>13989</v>
      </c>
      <c r="B14367" s="2" t="str">
        <f>IFERROR(__xludf.DUMMYFUNCTION("GOOGLETRANSLATE(A14367,""en"",""hi"")"),"दाईं ओर सड़क पर स्थित होता।")</f>
        <v>दाईं ओर सड़क पर स्थित होता।</v>
      </c>
    </row>
    <row r="14368">
      <c r="A14368" s="1" t="s">
        <v>13990</v>
      </c>
      <c r="B14368" s="2" t="str">
        <f>IFERROR(__xludf.DUMMYFUNCTION("GOOGLETRANSLATE(A14368,""en"",""hi"")"),"फिल्म निदेशक और सेट पर अभिनेता")</f>
        <v>फिल्म निदेशक और सेट पर अभिनेता</v>
      </c>
    </row>
    <row r="14369">
      <c r="A14369" s="1" t="s">
        <v>13991</v>
      </c>
      <c r="B14369" s="2" t="str">
        <f>IFERROR(__xludf.DUMMYFUNCTION("GOOGLETRANSLATE(A14369,""en"",""hi"")"),"पाइन पेड़ टावर के तहत एक विशाल बर्फ ग्लोब में प्रदर्शित होते हैं।")</f>
        <v>पाइन पेड़ टावर के तहत एक विशाल बर्फ ग्लोब में प्रदर्शित होते हैं।</v>
      </c>
    </row>
    <row r="14370">
      <c r="A14370" s="1" t="s">
        <v>13992</v>
      </c>
      <c r="B14370" s="2" t="str">
        <f>IFERROR(__xludf.DUMMYFUNCTION("GOOGLETRANSLATE(A14370,""en"",""hi"")"),"व्यक्ति खुशी से मुस्कुराता है क्योंकि वह कपड़े पहनते समय टीम के सदस्यों के साथ होता है")</f>
        <v>व्यक्ति खुशी से मुस्कुराता है क्योंकि वह कपड़े पहनते समय टीम के सदस्यों के साथ होता है</v>
      </c>
    </row>
    <row r="14371">
      <c r="A14371" s="1" t="s">
        <v>13993</v>
      </c>
      <c r="B14371" s="2" t="str">
        <f>IFERROR(__xludf.DUMMYFUNCTION("GOOGLETRANSLATE(A14371,""en"",""hi"")"),"घास के बीच पहाड़ी पर खड़ा राम")</f>
        <v>घास के बीच पहाड़ी पर खड़ा राम</v>
      </c>
    </row>
    <row r="14372">
      <c r="A14372" s="1" t="s">
        <v>13994</v>
      </c>
      <c r="B14372" s="2" t="str">
        <f>IFERROR(__xludf.DUMMYFUNCTION("GOOGLETRANSLATE(A14372,""en"",""hi"")"),"एक सफेद पृष्ठभूमि पर तेल की बैरल।")</f>
        <v>एक सफेद पृष्ठभूमि पर तेल की बैरल।</v>
      </c>
    </row>
    <row r="14373">
      <c r="A14373" s="1" t="s">
        <v>13995</v>
      </c>
      <c r="B14373" s="2" t="str">
        <f>IFERROR(__xludf.DUMMYFUNCTION("GOOGLETRANSLATE(A14373,""en"",""hi"")"),"मंत्रमुग्ध वन वॉलपेपर में यूनिकॉर्न")</f>
        <v>मंत्रमुग्ध वन वॉलपेपर में यूनिकॉर्न</v>
      </c>
    </row>
    <row r="14374">
      <c r="A14374" s="1" t="s">
        <v>13996</v>
      </c>
      <c r="B14374" s="2" t="str">
        <f>IFERROR(__xludf.DUMMYFUNCTION("GOOGLETRANSLATE(A14374,""en"",""hi"")"),"नीचे एक साधारण क्रीम रंगीन पर्ची पोशाक के साथ यह कितना भव्य होगा? &gt;&gt; शाम की पोशाक")</f>
        <v>नीचे एक साधारण क्रीम रंगीन पर्ची पोशाक के साथ यह कितना भव्य होगा? &gt;&gt; शाम की पोशाक</v>
      </c>
    </row>
    <row r="14375">
      <c r="A14375" s="1" t="s">
        <v>13997</v>
      </c>
      <c r="B14375" s="2" t="str">
        <f>IFERROR(__xludf.DUMMYFUNCTION("GOOGLETRANSLATE(A14375,""en"",""hi"")"),"पुनर्नवीनीकरण क्लच कैसे बनाएं।")</f>
        <v>पुनर्नवीनीकरण क्लच कैसे बनाएं।</v>
      </c>
    </row>
    <row r="14376">
      <c r="A14376" s="1" t="s">
        <v>13998</v>
      </c>
      <c r="B14376" s="2" t="str">
        <f>IFERROR(__xludf.DUMMYFUNCTION("GOOGLETRANSLATE(A14376,""en"",""hi"")"),"मेज और रात के खाने पर बैठे लोगों का समूह")</f>
        <v>मेज और रात के खाने पर बैठे लोगों का समूह</v>
      </c>
    </row>
    <row r="14377">
      <c r="A14377" s="1" t="s">
        <v>13999</v>
      </c>
      <c r="B14377" s="2" t="str">
        <f>IFERROR(__xludf.DUMMYFUNCTION("GOOGLETRANSLATE(A14377,""en"",""hi"")"),"रात में पर्यटकों के साथ सुंदर फव्वारा।")</f>
        <v>रात में पर्यटकों के साथ सुंदर फव्वारा।</v>
      </c>
    </row>
    <row r="14378">
      <c r="A14378" s="1" t="s">
        <v>14000</v>
      </c>
      <c r="B14378" s="2" t="str">
        <f>IFERROR(__xludf.DUMMYFUNCTION("GOOGLETRANSLATE(A14378,""en"",""hi"")"),"एक बच्चा दक्षिण में एक sweatshirt पहनता है।")</f>
        <v>एक बच्चा दक्षिण में एक sweatshirt पहनता है।</v>
      </c>
    </row>
    <row r="14379">
      <c r="A14379" s="1" t="s">
        <v>14001</v>
      </c>
      <c r="B14379" s="2" t="str">
        <f>IFERROR(__xludf.DUMMYFUNCTION("GOOGLETRANSLATE(A14379,""en"",""hi"")"),"हवा से देर से गोथिक पुनरुद्धार संरचना।")</f>
        <v>हवा से देर से गोथिक पुनरुद्धार संरचना।</v>
      </c>
    </row>
    <row r="14380">
      <c r="A14380" s="1" t="s">
        <v>14002</v>
      </c>
      <c r="B14380" s="2" t="str">
        <f>IFERROR(__xludf.DUMMYFUNCTION("GOOGLETRANSLATE(A14380,""en"",""hi"")"),"समुद्र द्वारा वर्षगांठ फोटोग्राफी।")</f>
        <v>समुद्र द्वारा वर्षगांठ फोटोग्राफी।</v>
      </c>
    </row>
    <row r="14381">
      <c r="A14381" s="1" t="s">
        <v>14003</v>
      </c>
      <c r="B14381" s="2" t="str">
        <f>IFERROR(__xludf.DUMMYFUNCTION("GOOGLETRANSLATE(A14381,""en"",""hi"")"),"प्रवेश द्वार पर भवन निर्माण")</f>
        <v>प्रवेश द्वार पर भवन निर्माण</v>
      </c>
    </row>
    <row r="14382">
      <c r="A14382" s="1" t="s">
        <v>14004</v>
      </c>
      <c r="B14382" s="2" t="str">
        <f>IFERROR(__xludf.DUMMYFUNCTION("GOOGLETRANSLATE(A14382,""en"",""hi"")"),"फुटबॉल खिलाड़ी सत्र के दौरान एक पेय के साथ लक्ष्य में खड़ा है")</f>
        <v>फुटबॉल खिलाड़ी सत्र के दौरान एक पेय के साथ लक्ष्य में खड़ा है</v>
      </c>
    </row>
    <row r="14383">
      <c r="A14383" s="1" t="s">
        <v>14005</v>
      </c>
      <c r="B14383" s="2" t="str">
        <f>IFERROR(__xludf.DUMMYFUNCTION("GOOGLETRANSLATE(A14383,""en"",""hi"")"),"कृषि विंडमिल एक कुएं से पानी पंप करने के लिए इस्तेमाल किया")</f>
        <v>कृषि विंडमिल एक कुएं से पानी पंप करने के लिए इस्तेमाल किया</v>
      </c>
    </row>
    <row r="14384">
      <c r="A14384" s="1" t="s">
        <v>14006</v>
      </c>
      <c r="B14384" s="2" t="str">
        <f>IFERROR(__xludf.DUMMYFUNCTION("GOOGLETRANSLATE(A14384,""en"",""hi"")"),"एक चांदी की पोशाक में अभिनेता - वह हमेशा अद्भुत पोशाक पहनती है लेकिन एक ही बाल उबाऊ होना चाहिए")</f>
        <v>एक चांदी की पोशाक में अभिनेता - वह हमेशा अद्भुत पोशाक पहनती है लेकिन एक ही बाल उबाऊ होना चाहिए</v>
      </c>
    </row>
    <row r="14385">
      <c r="A14385" s="1" t="s">
        <v>14007</v>
      </c>
      <c r="B14385" s="2" t="str">
        <f>IFERROR(__xludf.DUMMYFUNCTION("GOOGLETRANSLATE(A14385,""en"",""hi"")"),"मोबाइल डिवाइस के साथ सड़क पर खड़े युवा जोड़े")</f>
        <v>मोबाइल डिवाइस के साथ सड़क पर खड़े युवा जोड़े</v>
      </c>
    </row>
    <row r="14386">
      <c r="A14386" s="1" t="s">
        <v>14008</v>
      </c>
      <c r="B14386" s="2" t="str">
        <f>IFERROR(__xludf.DUMMYFUNCTION("GOOGLETRANSLATE(A14386,""en"",""hi"")"),"एक सफेद पृष्ठभूमि वेक्टर पर कार्टून शैली में trefoil आर्क आइकन")</f>
        <v>एक सफेद पृष्ठभूमि वेक्टर पर कार्टून शैली में trefoil आर्क आइकन</v>
      </c>
    </row>
    <row r="14387">
      <c r="A14387" s="1" t="s">
        <v>14009</v>
      </c>
      <c r="B14387" s="2" t="str">
        <f>IFERROR(__xludf.DUMMYFUNCTION("GOOGLETRANSLATE(A14387,""en"",""hi"")"),"दूरबीन फुटबॉल का एक खेल")</f>
        <v>दूरबीन फुटबॉल का एक खेल</v>
      </c>
    </row>
    <row r="14388">
      <c r="A14388" s="1" t="s">
        <v>14010</v>
      </c>
      <c r="B14388" s="2" t="str">
        <f>IFERROR(__xludf.DUMMYFUNCTION("GOOGLETRANSLATE(A14388,""en"",""hi"")"),"निवासी बर्फ से ढकी हुई सड़कों पर चलते हैं, एक इकलैलिक - कवर रॉक वॉल")</f>
        <v>निवासी बर्फ से ढकी हुई सड़कों पर चलते हैं, एक इकलैलिक - कवर रॉक वॉल</v>
      </c>
    </row>
    <row r="14389">
      <c r="A14389" s="1" t="s">
        <v>14011</v>
      </c>
      <c r="B14389" s="2" t="str">
        <f>IFERROR(__xludf.DUMMYFUNCTION("GOOGLETRANSLATE(A14389,""en"",""hi"")"),"पहाड़ों में एक धुंधला दिन")</f>
        <v>पहाड़ों में एक धुंधला दिन</v>
      </c>
    </row>
    <row r="14390">
      <c r="A14390" s="1" t="s">
        <v>14012</v>
      </c>
      <c r="B14390" s="2" t="str">
        <f>IFERROR(__xludf.DUMMYFUNCTION("GOOGLETRANSLATE(A14390,""en"",""hi"")"),"सूर्यास्त में एक ग्रामीण सड़क पर चल रही युवा स्पोर्टी लड़की")</f>
        <v>सूर्यास्त में एक ग्रामीण सड़क पर चल रही युवा स्पोर्टी लड़की</v>
      </c>
    </row>
    <row r="14391">
      <c r="A14391" s="1" t="s">
        <v>14013</v>
      </c>
      <c r="B14391" s="2" t="str">
        <f>IFERROR(__xludf.DUMMYFUNCTION("GOOGLETRANSLATE(A14391,""en"",""hi"")"),"उत्तर के लिए तट")</f>
        <v>उत्तर के लिए तट</v>
      </c>
    </row>
    <row r="14392">
      <c r="A14392" s="1" t="s">
        <v>13029</v>
      </c>
      <c r="B14392" s="2" t="str">
        <f>IFERROR(__xludf.DUMMYFUNCTION("GOOGLETRANSLATE(A14392,""en"",""hi"")"),"वेबसाइट होमपेज पर लोगो")</f>
        <v>वेबसाइट होमपेज पर लोगो</v>
      </c>
    </row>
    <row r="14393">
      <c r="A14393" s="1" t="s">
        <v>14014</v>
      </c>
      <c r="B14393" s="2" t="str">
        <f>IFERROR(__xludf.DUMMYFUNCTION("GOOGLETRANSLATE(A14393,""en"",""hi"")"),"क्रॉस के नीचे एक सफेद चर्च की घंटी का दृश्य")</f>
        <v>क्रॉस के नीचे एक सफेद चर्च की घंटी का दृश्य</v>
      </c>
    </row>
    <row r="14394">
      <c r="A14394" s="1" t="s">
        <v>14015</v>
      </c>
      <c r="B14394" s="2" t="str">
        <f>IFERROR(__xludf.DUMMYFUNCTION("GOOGLETRANSLATE(A14394,""en"",""hi"")"),"एक रेस्तरां में परोसा जाने वाले व्यंजनों का चयन")</f>
        <v>एक रेस्तरां में परोसा जाने वाले व्यंजनों का चयन</v>
      </c>
    </row>
    <row r="14395">
      <c r="A14395" s="1" t="s">
        <v>14016</v>
      </c>
      <c r="B14395" s="2" t="str">
        <f>IFERROR(__xludf.DUMMYFUNCTION("GOOGLETRANSLATE(A14395,""en"",""hi"")"),"समुद्र तट पर खड़े एक सफेद पोशाक में महिला")</f>
        <v>समुद्र तट पर खड़े एक सफेद पोशाक में महिला</v>
      </c>
    </row>
    <row r="14396">
      <c r="A14396" s="1" t="s">
        <v>14017</v>
      </c>
      <c r="B14396" s="2" t="str">
        <f>IFERROR(__xludf.DUMMYFUNCTION("GOOGLETRANSLATE(A14396,""en"",""hi"")"),"एक फूल फूलदान मुक्त फोटो के साथ टेबल")</f>
        <v>एक फूल फूलदान मुक्त फोटो के साथ टेबल</v>
      </c>
    </row>
    <row r="14397">
      <c r="A14397" s="1" t="s">
        <v>14018</v>
      </c>
      <c r="B14397" s="2" t="str">
        <f>IFERROR(__xludf.DUMMYFUNCTION("GOOGLETRANSLATE(A14397,""en"",""hi"")"),"एक वृद्धि पर सेलिब्रिटी और अभिनेता।")</f>
        <v>एक वृद्धि पर सेलिब्रिटी और अभिनेता।</v>
      </c>
    </row>
    <row r="14398">
      <c r="A14398" s="1" t="s">
        <v>14019</v>
      </c>
      <c r="B14398" s="2" t="str">
        <f>IFERROR(__xludf.DUMMYFUNCTION("GOOGLETRANSLATE(A14398,""en"",""hi"")"),"फैंसी: व्यक्ति ने अपने लहरदार गोरा ताले में एक लंबी घूंघट दान किया, जबकि फूलों के एक बड़े गुलदस्ते को कसकर पकड़े हुए")</f>
        <v>फैंसी: व्यक्ति ने अपने लहरदार गोरा ताले में एक लंबी घूंघट दान किया, जबकि फूलों के एक बड़े गुलदस्ते को कसकर पकड़े हुए</v>
      </c>
    </row>
    <row r="14399">
      <c r="A14399" s="1" t="s">
        <v>14020</v>
      </c>
      <c r="B14399" s="2" t="str">
        <f>IFERROR(__xludf.DUMMYFUNCTION("GOOGLETRANSLATE(A14399,""en"",""hi"")"),"कार्टून छोटी लड़की ईजल पर पेंट्स और पेंसिल के साथ एक तस्वीर खींचती है।")</f>
        <v>कार्टून छोटी लड़की ईजल पर पेंट्स और पेंसिल के साथ एक तस्वीर खींचती है।</v>
      </c>
    </row>
    <row r="14400">
      <c r="A14400" s="1" t="s">
        <v>14021</v>
      </c>
      <c r="B14400" s="2" t="str">
        <f>IFERROR(__xludf.DUMMYFUNCTION("GOOGLETRANSLATE(A14400,""en"",""hi"")"),"इंटीरियर: संपत्ति - जिसमें एक स्विमिंग पूल और टेनिस कोर्ट का दावा है - शुरुआत में 17.5 मिलियन डॉलर के लिए बाजार में रखा गया था")</f>
        <v>इंटीरियर: संपत्ति - जिसमें एक स्विमिंग पूल और टेनिस कोर्ट का दावा है - शुरुआत में 17.5 मिलियन डॉलर के लिए बाजार में रखा गया था</v>
      </c>
    </row>
    <row r="14401">
      <c r="A14401" s="1" t="s">
        <v>14022</v>
      </c>
      <c r="B14401" s="2" t="str">
        <f>IFERROR(__xludf.DUMMYFUNCTION("GOOGLETRANSLATE(A14401,""en"",""hi"")"),"सैनिक उत्तरी शहर पर उनके हमले की तैयारी में प्रशिक्षण शिविर में भाग लेते हैं")</f>
        <v>सैनिक उत्तरी शहर पर उनके हमले की तैयारी में प्रशिक्षण शिविर में भाग लेते हैं</v>
      </c>
    </row>
    <row r="14402">
      <c r="A14402" s="1" t="s">
        <v>3336</v>
      </c>
      <c r="B14402" s="2" t="str">
        <f>IFERROR(__xludf.DUMMYFUNCTION("GOOGLETRANSLATE(A14402,""en"",""hi"")"),"उस शेल्फ पर एक और नज़र।")</f>
        <v>उस शेल्फ पर एक और नज़र।</v>
      </c>
    </row>
    <row r="14403">
      <c r="A14403" s="1" t="s">
        <v>14023</v>
      </c>
      <c r="B14403" s="2" t="str">
        <f>IFERROR(__xludf.DUMMYFUNCTION("GOOGLETRANSLATE(A14403,""en"",""hi"")"),"डिजाइनर ने एक घर बनाने के लिए तैयार किया जिसने पारंपरिक बार्न के प्रमुख तत्वों को बनाए रखा")</f>
        <v>डिजाइनर ने एक घर बनाने के लिए तैयार किया जिसने पारंपरिक बार्न के प्रमुख तत्वों को बनाए रखा</v>
      </c>
    </row>
    <row r="14404">
      <c r="A14404" s="1" t="s">
        <v>14024</v>
      </c>
      <c r="B14404" s="2" t="str">
        <f>IFERROR(__xludf.DUMMYFUNCTION("GOOGLETRANSLATE(A14404,""en"",""hi"")"),"डॉक्टर एक परामर्श में अपनी नाक का आकलन करता है जिसने उसे अपनी उपस्थिति के बारे में बहुत ही सचेत छोड़ा")</f>
        <v>डॉक्टर एक परामर्श में अपनी नाक का आकलन करता है जिसने उसे अपनी उपस्थिति के बारे में बहुत ही सचेत छोड़ा</v>
      </c>
    </row>
    <row r="14405">
      <c r="A14405" s="1" t="s">
        <v>14025</v>
      </c>
      <c r="B14405" s="2" t="str">
        <f>IFERROR(__xludf.DUMMYFUNCTION("GOOGLETRANSLATE(A14405,""en"",""hi"")"),"अभिनेता एक्शन फिल्म में आता है")</f>
        <v>अभिनेता एक्शन फिल्म में आता है</v>
      </c>
    </row>
    <row r="14406">
      <c r="A14406" s="1" t="s">
        <v>14026</v>
      </c>
      <c r="B14406" s="2" t="str">
        <f>IFERROR(__xludf.DUMMYFUNCTION("GOOGLETRANSLATE(A14406,""en"",""hi"")"),"# खेल टीम के खिलाफ टोकरी में जाता है।")</f>
        <v># खेल टीम के खिलाफ टोकरी में जाता है।</v>
      </c>
    </row>
    <row r="14407">
      <c r="A14407" s="1" t="s">
        <v>14027</v>
      </c>
      <c r="B14407" s="2" t="str">
        <f>IFERROR(__xludf.DUMMYFUNCTION("GOOGLETRANSLATE(A14407,""en"",""hi"")"),"आइस हॉकी खिलाड़ी स्पोर्ट्स टीम के खिलाफ एक गेम से पहले एक हरी गर्म जर्सी पहनता है।")</f>
        <v>आइस हॉकी खिलाड़ी स्पोर्ट्स टीम के खिलाफ एक गेम से पहले एक हरी गर्म जर्सी पहनता है।</v>
      </c>
    </row>
    <row r="14408">
      <c r="A14408" s="1" t="s">
        <v>220</v>
      </c>
      <c r="B14408" s="2" t="str">
        <f>IFERROR(__xludf.DUMMYFUNCTION("GOOGLETRANSLATE(A14408,""en"",""hi"")"),"अभिनेता प्रीमियर पर आता है")</f>
        <v>अभिनेता प्रीमियर पर आता है</v>
      </c>
    </row>
    <row r="14409">
      <c r="A14409" s="1" t="s">
        <v>14028</v>
      </c>
      <c r="B14409" s="2" t="str">
        <f>IFERROR(__xludf.DUMMYFUNCTION("GOOGLETRANSLATE(A14409,""en"",""hi"")"),"वापस आने के बाद क्रिसमस की पूर्व संध्या।")</f>
        <v>वापस आने के बाद क्रिसमस की पूर्व संध्या।</v>
      </c>
    </row>
    <row r="14410">
      <c r="A14410" s="1" t="s">
        <v>14029</v>
      </c>
      <c r="B14410" s="2" t="str">
        <f>IFERROR(__xludf.DUMMYFUNCTION("GOOGLETRANSLATE(A14410,""en"",""hi"")"),"संगीत थिएटर प्ले से पैरों का एक प्रोटोटाइप।")</f>
        <v>संगीत थिएटर प्ले से पैरों का एक प्रोटोटाइप।</v>
      </c>
    </row>
    <row r="14411">
      <c r="A14411" s="1" t="s">
        <v>14030</v>
      </c>
      <c r="B14411" s="2" t="str">
        <f>IFERROR(__xludf.DUMMYFUNCTION("GOOGLETRANSLATE(A14411,""en"",""hi"")"),"फीता और रिबन पक्ष बॉक्स।")</f>
        <v>फीता और रिबन पक्ष बॉक्स।</v>
      </c>
    </row>
    <row r="14412">
      <c r="A14412" s="1" t="s">
        <v>14031</v>
      </c>
      <c r="B14412" s="2" t="str">
        <f>IFERROR(__xludf.DUMMYFUNCTION("GOOGLETRANSLATE(A14412,""en"",""hi"")"),"पीले-आंखों वाले पेंगुइन, जैसे इन अक्सर समुद्र तट से सैकड़ों मीटर घोंसले, घने अंडरग्राउंड के माध्यम से लंबी यात्रा की आवश्यकता होती है।")</f>
        <v>पीले-आंखों वाले पेंगुइन, जैसे इन अक्सर समुद्र तट से सैकड़ों मीटर घोंसले, घने अंडरग्राउंड के माध्यम से लंबी यात्रा की आवश्यकता होती है।</v>
      </c>
    </row>
    <row r="14413">
      <c r="A14413" s="1" t="s">
        <v>14032</v>
      </c>
      <c r="B14413" s="2" t="str">
        <f>IFERROR(__xludf.DUMMYFUNCTION("GOOGLETRANSLATE(A14413,""en"",""hi"")"),"बिक्री के लिए तैयार बक्से में अंगूर की विभिन्न किस्में, डॉली शॉट")</f>
        <v>बिक्री के लिए तैयार बक्से में अंगूर की विभिन्न किस्में, डॉली शॉट</v>
      </c>
    </row>
    <row r="14414">
      <c r="A14414" s="1" t="s">
        <v>14033</v>
      </c>
      <c r="B14414" s="2" t="str">
        <f>IFERROR(__xludf.DUMMYFUNCTION("GOOGLETRANSLATE(A14414,""en"",""hi"")"),"खाड़ी पर डाउनटाउन स्काईलाइन")</f>
        <v>खाड़ी पर डाउनटाउन स्काईलाइन</v>
      </c>
    </row>
    <row r="14415">
      <c r="A14415" s="1" t="s">
        <v>14034</v>
      </c>
      <c r="B14415" s="2" t="str">
        <f>IFERROR(__xludf.DUMMYFUNCTION("GOOGLETRANSLATE(A14415,""en"",""hi"")"),"मैं सूरज को एक सफेद अनंत पर नीचे देखता हूं।")</f>
        <v>मैं सूरज को एक सफेद अनंत पर नीचे देखता हूं।</v>
      </c>
    </row>
    <row r="14416">
      <c r="A14416" s="1" t="s">
        <v>14035</v>
      </c>
      <c r="B14416" s="2" t="str">
        <f>IFERROR(__xludf.DUMMYFUNCTION("GOOGLETRANSLATE(A14416,""en"",""hi"")"),"शुक्रवार को सप्ताह के शुक्रवार को प्यारा उद्धरण")</f>
        <v>शुक्रवार को सप्ताह के शुक्रवार को प्यारा उद्धरण</v>
      </c>
    </row>
    <row r="14417">
      <c r="A14417" s="1" t="s">
        <v>14036</v>
      </c>
      <c r="B14417" s="2" t="str">
        <f>IFERROR(__xludf.DUMMYFUNCTION("GOOGLETRANSLATE(A14417,""en"",""hi"")"),"युवा महिला स्मार्ट फोन के साथ सूर्यास्त पृष्ठभूमि में उष्णकटिबंधीय समुद्र तट पर चलती है")</f>
        <v>युवा महिला स्मार्ट फोन के साथ सूर्यास्त पृष्ठभूमि में उष्णकटिबंधीय समुद्र तट पर चलती है</v>
      </c>
    </row>
    <row r="14418">
      <c r="A14418" s="1" t="s">
        <v>14037</v>
      </c>
      <c r="B14418" s="2" t="str">
        <f>IFERROR(__xludf.DUMMYFUNCTION("GOOGLETRANSLATE(A14418,""en"",""hi"")"),"मैं हमेशा गाजर के लिए हाँ कहता हूं!")</f>
        <v>मैं हमेशा गाजर के लिए हाँ कहता हूं!</v>
      </c>
    </row>
    <row r="14419">
      <c r="A14419" s="1" t="s">
        <v>14038</v>
      </c>
      <c r="B14419" s="2" t="str">
        <f>IFERROR(__xludf.DUMMYFUNCTION("GOOGLETRANSLATE(A14419,""en"",""hi"")"),"एक पुरानी बाड़ के साथ वाइल्डफ्लावर")</f>
        <v>एक पुरानी बाड़ के साथ वाइल्डफ्लावर</v>
      </c>
    </row>
    <row r="14420">
      <c r="A14420" s="1" t="s">
        <v>14039</v>
      </c>
      <c r="B14420" s="2" t="str">
        <f>IFERROR(__xludf.DUMMYFUNCTION("GOOGLETRANSLATE(A14420,""en"",""hi"")"),"मैं इस शैली का प्यार करता हूं, लेकिन मुझे यकीन नहीं है कि अगर मैं इसे डॉलर लायक हूं")</f>
        <v>मैं इस शैली का प्यार करता हूं, लेकिन मुझे यकीन नहीं है कि अगर मैं इसे डॉलर लायक हूं</v>
      </c>
    </row>
    <row r="14421">
      <c r="A14421" s="1" t="s">
        <v>14040</v>
      </c>
      <c r="B14421" s="2" t="str">
        <f>IFERROR(__xludf.DUMMYFUNCTION("GOOGLETRANSLATE(A14421,""en"",""hi"")"),"पवित्र ज्यामिति के प्रतीकों का सेट।")</f>
        <v>पवित्र ज्यामिति के प्रतीकों का सेट।</v>
      </c>
    </row>
    <row r="14422">
      <c r="A14422" s="1" t="s">
        <v>14041</v>
      </c>
      <c r="B14422" s="2" t="str">
        <f>IFERROR(__xludf.DUMMYFUNCTION("GOOGLETRANSLATE(A14422,""en"",""hi"")"),"अंत से देखा गया शॉपिंग सेंटर।")</f>
        <v>अंत से देखा गया शॉपिंग सेंटर।</v>
      </c>
    </row>
    <row r="14423">
      <c r="A14423" s="1" t="s">
        <v>14042</v>
      </c>
      <c r="B14423" s="2" t="str">
        <f>IFERROR(__xludf.DUMMYFUNCTION("GOOGLETRANSLATE(A14423,""en"",""hi"")"),"सफेद पृष्ठभूमि पर एक गुलाबी पोशाक में छोटी लड़की को चलाने का चित्रण")</f>
        <v>सफेद पृष्ठभूमि पर एक गुलाबी पोशाक में छोटी लड़की को चलाने का चित्रण</v>
      </c>
    </row>
    <row r="14424">
      <c r="A14424" s="1" t="s">
        <v>14043</v>
      </c>
      <c r="B14424" s="2" t="str">
        <f>IFERROR(__xludf.DUMMYFUNCTION("GOOGLETRANSLATE(A14424,""en"",""hi"")"),"रोग से सूर्योदय पर हथौड़ा लगाया गया")</f>
        <v>रोग से सूर्योदय पर हथौड़ा लगाया गया</v>
      </c>
    </row>
    <row r="14425">
      <c r="A14425" s="1" t="s">
        <v>14044</v>
      </c>
      <c r="B14425" s="2" t="str">
        <f>IFERROR(__xludf.DUMMYFUNCTION("GOOGLETRANSLATE(A14425,""en"",""hi"")"),"देर रात की खरीदारी के दौरान अभिनेता")</f>
        <v>देर रात की खरीदारी के दौरान अभिनेता</v>
      </c>
    </row>
    <row r="14426">
      <c r="A14426" s="1" t="s">
        <v>14045</v>
      </c>
      <c r="B14426" s="2" t="str">
        <f>IFERROR(__xludf.DUMMYFUNCTION("GOOGLETRANSLATE(A14426,""en"",""hi"")"),"प्रदर्शन का एक सामान्य दृश्य।")</f>
        <v>प्रदर्शन का एक सामान्य दृश्य।</v>
      </c>
    </row>
    <row r="14427">
      <c r="A14427" s="1" t="s">
        <v>14046</v>
      </c>
      <c r="B14427" s="2" t="str">
        <f>IFERROR(__xludf.DUMMYFUNCTION("GOOGLETRANSLATE(A14427,""en"",""hi"")"),"गुरुवार दोपहर के भोजन के लिए मेहमान")</f>
        <v>गुरुवार दोपहर के भोजन के लिए मेहमान</v>
      </c>
    </row>
    <row r="14428">
      <c r="A14428" s="1" t="s">
        <v>14047</v>
      </c>
      <c r="B14428" s="2" t="str">
        <f>IFERROR(__xludf.DUMMYFUNCTION("GOOGLETRANSLATE(A14428,""en"",""hi"")"),"मॉडल एसएस 14 के दौरान शो में भाग लेते हैं।")</f>
        <v>मॉडल एसएस 14 के दौरान शो में भाग लेते हैं।</v>
      </c>
    </row>
    <row r="14429">
      <c r="A14429" s="1" t="s">
        <v>14048</v>
      </c>
      <c r="B14429" s="2" t="str">
        <f>IFERROR(__xludf.DUMMYFUNCTION("GOOGLETRANSLATE(A14429,""en"",""hi"")"),"इतालवी कॉम्यून में महल की विशाल दीवारें।")</f>
        <v>इतालवी कॉम्यून में महल की विशाल दीवारें।</v>
      </c>
    </row>
    <row r="14430">
      <c r="A14430" s="1" t="s">
        <v>14049</v>
      </c>
      <c r="B14430" s="2" t="str">
        <f>IFERROR(__xludf.DUMMYFUNCTION("GOOGLETRANSLATE(A14430,""en"",""hi"")"),"हम सभी सबसे बड़े सौंदर्य रुझानों की व्याख्या करते हैं।")</f>
        <v>हम सभी सबसे बड़े सौंदर्य रुझानों की व्याख्या करते हैं।</v>
      </c>
    </row>
    <row r="14431">
      <c r="A14431" s="1" t="s">
        <v>14050</v>
      </c>
      <c r="B14431" s="2" t="str">
        <f>IFERROR(__xludf.DUMMYFUNCTION("GOOGLETRANSLATE(A14431,""en"",""hi"")"),"शो में प्रदर्शनी और इमारतें")</f>
        <v>शो में प्रदर्शनी और इमारतें</v>
      </c>
    </row>
    <row r="14432">
      <c r="A14432" s="1" t="s">
        <v>14051</v>
      </c>
      <c r="B14432" s="2" t="str">
        <f>IFERROR(__xludf.DUMMYFUNCTION("GOOGLETRANSLATE(A14432,""en"",""hi"")"),"एक प्रभावशाली आतिशबाजी के साथ अपनी पहली यात्रा को समाप्त करें।")</f>
        <v>एक प्रभावशाली आतिशबाजी के साथ अपनी पहली यात्रा को समाप्त करें।</v>
      </c>
    </row>
    <row r="14433">
      <c r="A14433" s="1" t="s">
        <v>14052</v>
      </c>
      <c r="B14433" s="2" t="str">
        <f>IFERROR(__xludf.DUMMYFUNCTION("GOOGLETRANSLATE(A14433,""en"",""hi"")"),"कुछ बच्चों में से कुछ भोजन और कुछ खुशी प्राप्त करते हैं")</f>
        <v>कुछ बच्चों में से कुछ भोजन और कुछ खुशी प्राप्त करते हैं</v>
      </c>
    </row>
    <row r="14434">
      <c r="A14434" s="1" t="s">
        <v>14053</v>
      </c>
      <c r="B14434" s="2" t="str">
        <f>IFERROR(__xludf.DUMMYFUNCTION("GOOGLETRANSLATE(A14434,""en"",""hi"")"),"प्रशासनिक विभाजन: रात में व्यक्ति पर यातायात।")</f>
        <v>प्रशासनिक विभाजन: रात में व्यक्ति पर यातायात।</v>
      </c>
    </row>
    <row r="14435">
      <c r="A14435" s="1" t="s">
        <v>14054</v>
      </c>
      <c r="B14435" s="2" t="str">
        <f>IFERROR(__xludf.DUMMYFUNCTION("GOOGLETRANSLATE(A14435,""en"",""hi"")"),"या, कुछ आंखों को पकड़ने वाले आकर्षण में जोड़ने का प्रयास करें।")</f>
        <v>या, कुछ आंखों को पकड़ने वाले आकर्षण में जोड़ने का प्रयास करें।</v>
      </c>
    </row>
    <row r="14436">
      <c r="A14436" s="1" t="s">
        <v>14055</v>
      </c>
      <c r="B14436" s="2" t="str">
        <f>IFERROR(__xludf.DUMMYFUNCTION("GOOGLETRANSLATE(A14436,""en"",""hi"")"),"संगठन के नेता द्वारा रंग पूरी तरह से मास्टर बेडरूम में नरम नीली दीवारों और कला से मेल खाते हैं।")</f>
        <v>संगठन के नेता द्वारा रंग पूरी तरह से मास्टर बेडरूम में नरम नीली दीवारों और कला से मेल खाते हैं।</v>
      </c>
    </row>
    <row r="14437">
      <c r="A14437" s="1" t="s">
        <v>14056</v>
      </c>
      <c r="B14437" s="2" t="str">
        <f>IFERROR(__xludf.DUMMYFUNCTION("GOOGLETRANSLATE(A14437,""en"",""hi"")"),"अमूर्त रूप: एक सफेद पृष्ठभूमि पर प्यार दिल पृथक")</f>
        <v>अमूर्त रूप: एक सफेद पृष्ठभूमि पर प्यार दिल पृथक</v>
      </c>
    </row>
    <row r="14438">
      <c r="A14438" s="1" t="s">
        <v>14057</v>
      </c>
      <c r="B14438" s="2" t="str">
        <f>IFERROR(__xludf.DUMMYFUNCTION("GOOGLETRANSLATE(A14438,""en"",""hi"")"),"छोटी लड़का ट्रेन में खिड़की से बैठे टैबलेट पीसी पर खेल खेल रहा है।")</f>
        <v>छोटी लड़का ट्रेन में खिड़की से बैठे टैबलेट पीसी पर खेल खेल रहा है।</v>
      </c>
    </row>
    <row r="14439">
      <c r="A14439" s="1" t="s">
        <v>14058</v>
      </c>
      <c r="B14439" s="2" t="str">
        <f>IFERROR(__xludf.DUMMYFUNCTION("GOOGLETRANSLATE(A14439,""en"",""hi"")"),"वसंत में एक खिलने वाले चेरी पेड़ के treetops, जैसा कि नीचे से देखा गया है, ऊपर से ऊपर देख रहे हैं।")</f>
        <v>वसंत में एक खिलने वाले चेरी पेड़ के treetops, जैसा कि नीचे से देखा गया है, ऊपर से ऊपर देख रहे हैं।</v>
      </c>
    </row>
    <row r="14440">
      <c r="A14440" s="1" t="s">
        <v>14059</v>
      </c>
      <c r="B14440" s="2" t="str">
        <f>IFERROR(__xludf.DUMMYFUNCTION("GOOGLETRANSLATE(A14440,""en"",""hi"")"),"महोत्सव के दौरान कलाकार के कलाकार")</f>
        <v>महोत्सव के दौरान कलाकार के कलाकार</v>
      </c>
    </row>
    <row r="14441">
      <c r="A14441" s="1" t="s">
        <v>14060</v>
      </c>
      <c r="B14441" s="2" t="str">
        <f>IFERROR(__xludf.DUMMYFUNCTION("GOOGLETRANSLATE(A14441,""en"",""hi"")"),"अपने होटल के कमरे में रेनकोट और तौलिया में लेखक।")</f>
        <v>अपने होटल के कमरे में रेनकोट और तौलिया में लेखक।</v>
      </c>
    </row>
    <row r="14442">
      <c r="A14442" s="1" t="s">
        <v>14061</v>
      </c>
      <c r="B14442" s="2" t="str">
        <f>IFERROR(__xludf.DUMMYFUNCTION("GOOGLETRANSLATE(A14442,""en"",""hi"")"),"दुल्हन गलियारे से नीचे चल रही है")</f>
        <v>दुल्हन गलियारे से नीचे चल रही है</v>
      </c>
    </row>
    <row r="14443">
      <c r="A14443" s="1" t="s">
        <v>14062</v>
      </c>
      <c r="B14443" s="2" t="str">
        <f>IFERROR(__xludf.DUMMYFUNCTION("GOOGLETRANSLATE(A14443,""en"",""hi"")"),"जंगल में चलने वाली लाल लंबी पोशाक में एक खूबसूरत लड़की का शॉट")</f>
        <v>जंगल में चलने वाली लाल लंबी पोशाक में एक खूबसूरत लड़की का शॉट</v>
      </c>
    </row>
    <row r="14444">
      <c r="A14444" s="1" t="s">
        <v>14063</v>
      </c>
      <c r="B14444" s="2" t="str">
        <f>IFERROR(__xludf.DUMMYFUNCTION("GOOGLETRANSLATE(A14444,""en"",""hi"")"),"विजेता: फुटबॉल खिलाड़ी ने दो बार चैंपियन भी जीते")</f>
        <v>विजेता: फुटबॉल खिलाड़ी ने दो बार चैंपियन भी जीते</v>
      </c>
    </row>
    <row r="14445">
      <c r="A14445" s="1" t="s">
        <v>14064</v>
      </c>
      <c r="B14445" s="2" t="str">
        <f>IFERROR(__xludf.DUMMYFUNCTION("GOOGLETRANSLATE(A14445,""en"",""hi"")"),"यदि खुली सड़क पर बाहर रहना आपकी शैली है, तो यह आपके लिए नौकरी है।")</f>
        <v>यदि खुली सड़क पर बाहर रहना आपकी शैली है, तो यह आपके लिए नौकरी है।</v>
      </c>
    </row>
    <row r="14446">
      <c r="A14446" s="1" t="s">
        <v>14065</v>
      </c>
      <c r="B14446" s="2" t="str">
        <f>IFERROR(__xludf.DUMMYFUNCTION("GOOGLETRANSLATE(A14446,""en"",""hi"")"),"सफेद पर पृथक किसी भी डिजाइन के लिए इत्र आइकन डिजिटल लाल")</f>
        <v>सफेद पर पृथक किसी भी डिजाइन के लिए इत्र आइकन डिजिटल लाल</v>
      </c>
    </row>
    <row r="14447">
      <c r="A14447" s="1" t="s">
        <v>14066</v>
      </c>
      <c r="B14447" s="2" t="str">
        <f>IFERROR(__xludf.DUMMYFUNCTION("GOOGLETRANSLATE(A14447,""en"",""hi"")"),"अभिनेता के घर का एक हवाई दृश्य दिखाया गया है।")</f>
        <v>अभिनेता के घर का एक हवाई दृश्य दिखाया गया है।</v>
      </c>
    </row>
    <row r="14448">
      <c r="A14448" s="1" t="s">
        <v>14067</v>
      </c>
      <c r="B14448" s="2" t="str">
        <f>IFERROR(__xludf.DUMMYFUNCTION("GOOGLETRANSLATE(A14448,""en"",""hi"")"),"हमें मार्ग पर सड़े हुए बर्फ से शिखर सम्मेलन से इंकार कर दिया गया था, लेकिन दृश्य अभी भी शानदार था।")</f>
        <v>हमें मार्ग पर सड़े हुए बर्फ से शिखर सम्मेलन से इंकार कर दिया गया था, लेकिन दृश्य अभी भी शानदार था।</v>
      </c>
    </row>
    <row r="14449">
      <c r="A14449" s="1" t="s">
        <v>14068</v>
      </c>
      <c r="B14449" s="2" t="str">
        <f>IFERROR(__xludf.DUMMYFUNCTION("GOOGLETRANSLATE(A14449,""en"",""hi"")"),"फिल्म चरित्र के रूप में पहने हुए एक आदमी डॉल्फ़िन के साथ poses।")</f>
        <v>फिल्म चरित्र के रूप में पहने हुए एक आदमी डॉल्फ़िन के साथ poses।</v>
      </c>
    </row>
    <row r="14450">
      <c r="A14450" s="1" t="s">
        <v>14069</v>
      </c>
      <c r="B14450" s="2" t="str">
        <f>IFERROR(__xludf.DUMMYFUNCTION("GOOGLETRANSLATE(A14450,""en"",""hi"")"),"एक फिल्म के लिए एक काले कस्टम हेलिकॉप्टर बनाया गया")</f>
        <v>एक फिल्म के लिए एक काले कस्टम हेलिकॉप्टर बनाया गया</v>
      </c>
    </row>
    <row r="14451">
      <c r="A14451" s="1" t="s">
        <v>14070</v>
      </c>
      <c r="B14451" s="2" t="str">
        <f>IFERROR(__xludf.DUMMYFUNCTION("GOOGLETRANSLATE(A14451,""en"",""hi"")"),"एक पहाड़ी पर घरों की पंक्ति।")</f>
        <v>एक पहाड़ी पर घरों की पंक्ति।</v>
      </c>
    </row>
    <row r="14452">
      <c r="A14452" s="1" t="s">
        <v>14071</v>
      </c>
      <c r="B14452" s="2" t="str">
        <f>IFERROR(__xludf.DUMMYFUNCTION("GOOGLETRANSLATE(A14452,""en"",""hi"")"),"लकड़ी के शेल्फ, लाल पृष्ठभूमि पर क्रिसमस सजावट।")</f>
        <v>लकड़ी के शेल्फ, लाल पृष्ठभूमि पर क्रिसमस सजावट।</v>
      </c>
    </row>
    <row r="14453">
      <c r="A14453" s="1" t="s">
        <v>14072</v>
      </c>
      <c r="B14453" s="2" t="str">
        <f>IFERROR(__xludf.DUMMYFUNCTION("GOOGLETRANSLATE(A14453,""en"",""hi"")"),"रंग पृष्ठभूमि पर खरगोश")</f>
        <v>रंग पृष्ठभूमि पर खरगोश</v>
      </c>
    </row>
    <row r="14454">
      <c r="A14454" s="1" t="s">
        <v>14073</v>
      </c>
      <c r="B14454" s="2" t="str">
        <f>IFERROR(__xludf.DUMMYFUNCTION("GOOGLETRANSLATE(A14454,""en"",""hi"")"),"एक बाड़ के शीर्ष में अक्षर w।")</f>
        <v>एक बाड़ के शीर्ष में अक्षर w।</v>
      </c>
    </row>
    <row r="14455">
      <c r="A14455" s="1" t="s">
        <v>14074</v>
      </c>
      <c r="B14455" s="2" t="str">
        <f>IFERROR(__xludf.DUMMYFUNCTION("GOOGLETRANSLATE(A14455,""en"",""hi"")"),"वाहनों को बनाने और मॉडल द्वारा यार्ड में व्यवस्थित किया गया")</f>
        <v>वाहनों को बनाने और मॉडल द्वारा यार्ड में व्यवस्थित किया गया</v>
      </c>
    </row>
    <row r="14456">
      <c r="A14456" s="1" t="s">
        <v>14075</v>
      </c>
      <c r="B14456" s="2" t="str">
        <f>IFERROR(__xludf.DUMMYFUNCTION("GOOGLETRANSLATE(A14456,""en"",""hi"")"),"ऑस्ट्रेलियाई नियम फुटबॉलर एक प्रशिक्षण सत्र के दौरान गेंद को चिह्नित करता है।")</f>
        <v>ऑस्ट्रेलियाई नियम फुटबॉलर एक प्रशिक्षण सत्र के दौरान गेंद को चिह्नित करता है।</v>
      </c>
    </row>
    <row r="14457">
      <c r="A14457" s="1" t="s">
        <v>14076</v>
      </c>
      <c r="B14457" s="2" t="str">
        <f>IFERROR(__xludf.DUMMYFUNCTION("GOOGLETRANSLATE(A14457,""en"",""hi"")"),"वर्ष के लिए राशि चक्र, पारंपरिक पेपर - कट कला")</f>
        <v>वर्ष के लिए राशि चक्र, पारंपरिक पेपर - कट कला</v>
      </c>
    </row>
    <row r="14458">
      <c r="A14458" s="1" t="s">
        <v>14077</v>
      </c>
      <c r="B14458" s="2" t="str">
        <f>IFERROR(__xludf.DUMMYFUNCTION("GOOGLETRANSLATE(A14458,""en"",""hi"")"),"भवन की खिड़कियों के माध्यम से एक दृश्य।")</f>
        <v>भवन की खिड़कियों के माध्यम से एक दृश्य।</v>
      </c>
    </row>
    <row r="14459">
      <c r="A14459" s="1" t="s">
        <v>14078</v>
      </c>
      <c r="B14459" s="2" t="str">
        <f>IFERROR(__xludf.DUMMYFUNCTION("GOOGLETRANSLATE(A14459,""en"",""hi"")"),"एक दीवार पर एक भित्ति")</f>
        <v>एक दीवार पर एक भित्ति</v>
      </c>
    </row>
    <row r="14460">
      <c r="A14460" s="1" t="s">
        <v>14079</v>
      </c>
      <c r="B14460" s="2" t="str">
        <f>IFERROR(__xludf.DUMMYFUNCTION("GOOGLETRANSLATE(A14460,""en"",""hi"")"),"मोसी वन में व्यक्ति")</f>
        <v>मोसी वन में व्यक्ति</v>
      </c>
    </row>
    <row r="14461">
      <c r="A14461" s="1" t="s">
        <v>14080</v>
      </c>
      <c r="B14461" s="2" t="str">
        <f>IFERROR(__xludf.DUMMYFUNCTION("GOOGLETRANSLATE(A14461,""en"",""hi"")"),"एक चैरिटी इवेंट में अभिनेता")</f>
        <v>एक चैरिटी इवेंट में अभिनेता</v>
      </c>
    </row>
    <row r="14462">
      <c r="A14462" s="1" t="s">
        <v>14081</v>
      </c>
      <c r="B14462" s="2" t="str">
        <f>IFERROR(__xludf.DUMMYFUNCTION("GOOGLETRANSLATE(A14462,""en"",""hi"")"),"दुनिया में सबसे बड़ा पानी लिली")</f>
        <v>दुनिया में सबसे बड़ा पानी लिली</v>
      </c>
    </row>
    <row r="14463">
      <c r="A14463" s="1" t="s">
        <v>2659</v>
      </c>
      <c r="B14463" s="2" t="str">
        <f>IFERROR(__xludf.DUMMYFUNCTION("GOOGLETRANSLATE(A14463,""en"",""hi"")"),"फुटबॉल खिलाड़ी मैच के दौरान शुरुआती लक्ष्य स्कोर करता है।")</f>
        <v>फुटबॉल खिलाड़ी मैच के दौरान शुरुआती लक्ष्य स्कोर करता है।</v>
      </c>
    </row>
    <row r="14464">
      <c r="A14464" s="1" t="s">
        <v>14082</v>
      </c>
      <c r="B14464" s="2" t="str">
        <f>IFERROR(__xludf.DUMMYFUNCTION("GOOGLETRANSLATE(A14464,""en"",""hi"")"),"संपत्ति छवि # एक महल, स्विमिंग पूल, बगीचा, निजी छत के साथ संपत्ति पर देहाती घर")</f>
        <v>संपत्ति छवि # एक महल, स्विमिंग पूल, बगीचा, निजी छत के साथ संपत्ति पर देहाती घर</v>
      </c>
    </row>
    <row r="14465">
      <c r="A14465" s="1" t="s">
        <v>14083</v>
      </c>
      <c r="B14465" s="2" t="str">
        <f>IFERROR(__xludf.DUMMYFUNCTION("GOOGLETRANSLATE(A14465,""en"",""hi"")"),"एक सफेद दाढ़ी और बाल्डिंग सिर के साथ एक बूढ़े आदमी का पोर्ट्रेट")</f>
        <v>एक सफेद दाढ़ी और बाल्डिंग सिर के साथ एक बूढ़े आदमी का पोर्ट्रेट</v>
      </c>
    </row>
    <row r="14466">
      <c r="A14466" s="1" t="s">
        <v>14084</v>
      </c>
      <c r="B14466" s="2" t="str">
        <f>IFERROR(__xludf.DUMMYFUNCTION("GOOGLETRANSLATE(A14466,""en"",""hi"")"),"सफेद पृष्ठभूमि चित्रण पर छाया के साथ दुनिया का नक्शा")</f>
        <v>सफेद पृष्ठभूमि चित्रण पर छाया के साथ दुनिया का नक्शा</v>
      </c>
    </row>
    <row r="14467">
      <c r="A14467" s="1" t="s">
        <v>14085</v>
      </c>
      <c r="B14467" s="2" t="str">
        <f>IFERROR(__xludf.DUMMYFUNCTION("GOOGLETRANSLATE(A14467,""en"",""hi"")"),"लेखक और अभिनेता के कई बैग")</f>
        <v>लेखक और अभिनेता के कई बैग</v>
      </c>
    </row>
    <row r="14468">
      <c r="A14468" s="1" t="s">
        <v>14086</v>
      </c>
      <c r="B14468" s="2" t="str">
        <f>IFERROR(__xludf.DUMMYFUNCTION("GOOGLETRANSLATE(A14468,""en"",""hi"")"),"सैंट की मूर्तिकला विस्तार और मूर्तियाँ")</f>
        <v>सैंट की मूर्तिकला विस्तार और मूर्तियाँ</v>
      </c>
    </row>
    <row r="14469">
      <c r="A14469" s="1" t="s">
        <v>14087</v>
      </c>
      <c r="B14469" s="2" t="str">
        <f>IFERROR(__xludf.DUMMYFUNCTION("GOOGLETRANSLATE(A14469,""en"",""hi"")"),"जानें कि अपने बगीचे और पिछवाड़े में कुछ फ्लेयर कैसे जोड़ें।")</f>
        <v>जानें कि अपने बगीचे और पिछवाड़े में कुछ फ्लेयर कैसे जोड़ें।</v>
      </c>
    </row>
    <row r="14470">
      <c r="A14470" s="1" t="s">
        <v>14088</v>
      </c>
      <c r="B14470" s="2" t="str">
        <f>IFERROR(__xludf.DUMMYFUNCTION("GOOGLETRANSLATE(A14470,""en"",""hi"")"),"नवीनतम फैशन रुझान; सबसे बड़ा रुझान")</f>
        <v>नवीनतम फैशन रुझान; सबसे बड़ा रुझान</v>
      </c>
    </row>
    <row r="14471">
      <c r="A14471" s="1" t="s">
        <v>14089</v>
      </c>
      <c r="B14471" s="2" t="str">
        <f>IFERROR(__xludf.DUMMYFUNCTION("GOOGLETRANSLATE(A14471,""en"",""hi"")"),"सर्किल कैलेंडर के स्मिजनिसेंट तत्व")</f>
        <v>सर्किल कैलेंडर के स्मिजनिसेंट तत्व</v>
      </c>
    </row>
    <row r="14472">
      <c r="A14472" s="1" t="s">
        <v>14090</v>
      </c>
      <c r="B14472" s="2" t="str">
        <f>IFERROR(__xludf.DUMMYFUNCTION("GOOGLETRANSLATE(A14472,""en"",""hi"")"),"गर्भवती महिला और उसकी बेटी बिस्तर पर झूठ बोल रही है")</f>
        <v>गर्भवती महिला और उसकी बेटी बिस्तर पर झूठ बोल रही है</v>
      </c>
    </row>
    <row r="14473">
      <c r="A14473" s="1" t="s">
        <v>12732</v>
      </c>
      <c r="B14473" s="2" t="str">
        <f>IFERROR(__xludf.DUMMYFUNCTION("GOOGLETRANSLATE(A14473,""en"",""hi"")"),"छवि में हो सकता है: व्यक्ति, मंच पर, एक संगीत वाद्ययंत्र, गिटार और संगीत कार्यक्रम खेलना")</f>
        <v>छवि में हो सकता है: व्यक्ति, मंच पर, एक संगीत वाद्ययंत्र, गिटार और संगीत कार्यक्रम खेलना</v>
      </c>
    </row>
    <row r="14474">
      <c r="A14474" s="1" t="s">
        <v>14091</v>
      </c>
      <c r="B14474" s="2" t="str">
        <f>IFERROR(__xludf.DUMMYFUNCTION("GOOGLETRANSLATE(A14474,""en"",""hi"")"),"पिरामिड के साथ रेगिस्तान में ग्रे आकाश")</f>
        <v>पिरामिड के साथ रेगिस्तान में ग्रे आकाश</v>
      </c>
    </row>
    <row r="14475">
      <c r="A14475" s="1" t="s">
        <v>14092</v>
      </c>
      <c r="B14475" s="2" t="str">
        <f>IFERROR(__xludf.DUMMYFUNCTION("GOOGLETRANSLATE(A14475,""en"",""hi"")"),"वुडलैंड में एक चट्टान पर एक एकल, पुरुष घरेलू फेरेट का प्रोफाइल पोर्ट्रेट")</f>
        <v>वुडलैंड में एक चट्टान पर एक एकल, पुरुष घरेलू फेरेट का प्रोफाइल पोर्ट्रेट</v>
      </c>
    </row>
    <row r="14476">
      <c r="A14476" s="1" t="s">
        <v>14093</v>
      </c>
      <c r="B14476" s="2" t="str">
        <f>IFERROR(__xludf.DUMMYFUNCTION("GOOGLETRANSLATE(A14476,""en"",""hi"")"),"शाम के आकाश में उड़ने वाले पक्षियों का झुंड")</f>
        <v>शाम के आकाश में उड़ने वाले पक्षियों का झुंड</v>
      </c>
    </row>
    <row r="14477">
      <c r="A14477" s="1" t="s">
        <v>14094</v>
      </c>
      <c r="B14477" s="2" t="str">
        <f>IFERROR(__xludf.DUMMYFUNCTION("GOOGLETRANSLATE(A14477,""en"",""hi"")"),"मैंने वर्षों से कई बार व्यक्ति की इस मुद्रा को देखा है, लेकिन मुझे कभी एहसास नहीं हुआ कि मानक पूडल्स वाला एक संस्करण था!")</f>
        <v>मैंने वर्षों से कई बार व्यक्ति की इस मुद्रा को देखा है, लेकिन मुझे कभी एहसास नहीं हुआ कि मानक पूडल्स वाला एक संस्करण था!</v>
      </c>
    </row>
    <row r="14478">
      <c r="A14478" s="1" t="s">
        <v>14095</v>
      </c>
      <c r="B14478" s="2" t="str">
        <f>IFERROR(__xludf.DUMMYFUNCTION("GOOGLETRANSLATE(A14478,""en"",""hi"")"),"हर महिला एक असली राजकुमारी की तरह महसूस करने के लिए उस पल के लिए चाहता है, और योग्य है।")</f>
        <v>हर महिला एक असली राजकुमारी की तरह महसूस करने के लिए उस पल के लिए चाहता है, और योग्य है।</v>
      </c>
    </row>
    <row r="14479">
      <c r="A14479" s="1" t="s">
        <v>14096</v>
      </c>
      <c r="B14479" s="2" t="str">
        <f>IFERROR(__xludf.DUMMYFUNCTION("GOOGLETRANSLATE(A14479,""en"",""hi"")"),"नरम फोम के साथ उथले पानी में रेत पर केकड़ा")</f>
        <v>नरम फोम के साथ उथले पानी में रेत पर केकड़ा</v>
      </c>
    </row>
    <row r="14480">
      <c r="A14480" s="1" t="s">
        <v>14097</v>
      </c>
      <c r="B14480" s="2" t="str">
        <f>IFERROR(__xludf.DUMMYFUNCTION("GOOGLETRANSLATE(A14480,""en"",""hi"")"),"एक खिलौना क्रैंक के साथ इलस्ट्रेशन लहराते झंडा")</f>
        <v>एक खिलौना क्रैंक के साथ इलस्ट्रेशन लहराते झंडा</v>
      </c>
    </row>
    <row r="14481">
      <c r="A14481" s="1" t="s">
        <v>14098</v>
      </c>
      <c r="B14481" s="2" t="str">
        <f>IFERROR(__xludf.DUMMYFUNCTION("GOOGLETRANSLATE(A14481,""en"",""hi"")"),"लड़कियां एक धूप वाले दिन खेत में घोड़े को तैयार करती हैं")</f>
        <v>लड़कियां एक धूप वाले दिन खेत में घोड़े को तैयार करती हैं</v>
      </c>
    </row>
    <row r="14482">
      <c r="A14482" s="1" t="s">
        <v>14099</v>
      </c>
      <c r="B14482" s="2" t="str">
        <f>IFERROR(__xludf.DUMMYFUNCTION("GOOGLETRANSLATE(A14482,""en"",""hi"")"),"क्रिकेट प्लेयर के विकेट लेने के बाद क्रिकेट खिलाड़ी को अपने टीम के साथी द्वारा बधाई दी जाती है")</f>
        <v>क्रिकेट प्लेयर के विकेट लेने के बाद क्रिकेट खिलाड़ी को अपने टीम के साथी द्वारा बधाई दी जाती है</v>
      </c>
    </row>
    <row r="14483">
      <c r="A14483" s="1" t="s">
        <v>14100</v>
      </c>
      <c r="B14483" s="2" t="str">
        <f>IFERROR(__xludf.DUMMYFUNCTION("GOOGLETRANSLATE(A14483,""en"",""hi"")"),"देशव्यापी ने डिजाइन को चुने जाने के बाद आज सूचीबद्ध साइट का अनावरण किया गया था।")</f>
        <v>देशव्यापी ने डिजाइन को चुने जाने के बाद आज सूचीबद्ध साइट का अनावरण किया गया था।</v>
      </c>
    </row>
    <row r="14484">
      <c r="A14484" s="1" t="s">
        <v>14101</v>
      </c>
      <c r="B14484" s="2" t="str">
        <f>IFERROR(__xludf.DUMMYFUNCTION("GOOGLETRANSLATE(A14484,""en"",""hi"")"),"पुस्तक के लिए रिहर्सल में व्यक्ति।")</f>
        <v>पुस्तक के लिए रिहर्सल में व्यक्ति।</v>
      </c>
    </row>
    <row r="14485">
      <c r="A14485" s="1" t="s">
        <v>14102</v>
      </c>
      <c r="B14485" s="2" t="str">
        <f>IFERROR(__xludf.DUMMYFUNCTION("GOOGLETRANSLATE(A14485,""en"",""hi"")"),"सफेद पृष्ठभूमि पर बिखरे हुए ब्लॉक के साथ रंगीन सर्कल में यथार्थवादी वेक्टर लोगो प्रतीक।")</f>
        <v>सफेद पृष्ठभूमि पर बिखरे हुए ब्लॉक के साथ रंगीन सर्कल में यथार्थवादी वेक्टर लोगो प्रतीक।</v>
      </c>
    </row>
    <row r="14486">
      <c r="A14486" s="1" t="s">
        <v>14103</v>
      </c>
      <c r="B14486" s="2" t="str">
        <f>IFERROR(__xludf.DUMMYFUNCTION("GOOGLETRANSLATE(A14486,""en"",""hi"")"),"यह काला और सफेद तस्वीर एक ठेठ अमेरिकी शहर के शहर और व्यापार जिले को दिखाती है।")</f>
        <v>यह काला और सफेद तस्वीर एक ठेठ अमेरिकी शहर के शहर और व्यापार जिले को दिखाती है।</v>
      </c>
    </row>
    <row r="14487">
      <c r="A14487" s="1" t="s">
        <v>14104</v>
      </c>
      <c r="B14487" s="2" t="str">
        <f>IFERROR(__xludf.DUMMYFUNCTION("GOOGLETRANSLATE(A14487,""en"",""hi"")"),"ब्रिंक पर तितली: एक वर्ष में पाया जाने वाला व्यक्ति प्रजातियों के पुनरुत्थान की आशा बढ़ाता है")</f>
        <v>ब्रिंक पर तितली: एक वर्ष में पाया जाने वाला व्यक्ति प्रजातियों के पुनरुत्थान की आशा बढ़ाता है</v>
      </c>
    </row>
    <row r="14488">
      <c r="A14488" s="1" t="s">
        <v>14105</v>
      </c>
      <c r="B14488" s="2" t="str">
        <f>IFERROR(__xludf.DUMMYFUNCTION("GOOGLETRANSLATE(A14488,""en"",""hi"")"),"बॉक्सर और व्यक्ति घटना पर सिर-टू-हेड")</f>
        <v>बॉक्सर और व्यक्ति घटना पर सिर-टू-हेड</v>
      </c>
    </row>
    <row r="14489">
      <c r="A14489" s="1" t="s">
        <v>14106</v>
      </c>
      <c r="B14489" s="2" t="str">
        <f>IFERROR(__xludf.DUMMYFUNCTION("GOOGLETRANSLATE(A14489,""en"",""hi"")"),"गणराज्य के माध्यम से गुजरने वाली एक क्रूज नाव का धूम्रपान किया गया")</f>
        <v>गणराज्य के माध्यम से गुजरने वाली एक क्रूज नाव का धूम्रपान किया गया</v>
      </c>
    </row>
    <row r="14490">
      <c r="A14490" s="1" t="s">
        <v>14107</v>
      </c>
      <c r="B14490" s="2" t="str">
        <f>IFERROR(__xludf.DUMMYFUNCTION("GOOGLETRANSLATE(A14490,""en"",""hi"")"),"बेसबॉल प्लेयर स्पोर्ट्स लीग चैंपियनशिप के दौरान बेसबॉल प्लेयर के खिलाफ स्कोर करने का प्रयास करता है।")</f>
        <v>बेसबॉल प्लेयर स्पोर्ट्स लीग चैंपियनशिप के दौरान बेसबॉल प्लेयर के खिलाफ स्कोर करने का प्रयास करता है।</v>
      </c>
    </row>
    <row r="14491">
      <c r="A14491" s="1" t="s">
        <v>14108</v>
      </c>
      <c r="B14491" s="2" t="str">
        <f>IFERROR(__xludf.DUMMYFUNCTION("GOOGLETRANSLATE(A14491,""en"",""hi"")"),"मुझे नफरत है जब लोग आपके जीवन में झुकते हैं और अपने दोस्तों को दूर करते हैं जब उन्हें एहसास होता है कि आप कितने करीब हैं।")</f>
        <v>मुझे नफरत है जब लोग आपके जीवन में झुकते हैं और अपने दोस्तों को दूर करते हैं जब उन्हें एहसास होता है कि आप कितने करीब हैं।</v>
      </c>
    </row>
    <row r="14492">
      <c r="A14492" s="1" t="s">
        <v>14109</v>
      </c>
      <c r="B14492" s="2" t="str">
        <f>IFERROR(__xludf.DUMMYFUNCTION("GOOGLETRANSLATE(A14492,""en"",""hi"")"),"यह बेहतर है: शाम को एक और बिंदु पर पूरी तरह से रचित देखा गया था क्योंकि वह धन उगाहने वाली घटना में व्यक्ति और अभिनेता के साथ खड़ी थी")</f>
        <v>यह बेहतर है: शाम को एक और बिंदु पर पूरी तरह से रचित देखा गया था क्योंकि वह धन उगाहने वाली घटना में व्यक्ति और अभिनेता के साथ खड़ी थी</v>
      </c>
    </row>
    <row r="14493">
      <c r="A14493" s="1" t="s">
        <v>14110</v>
      </c>
      <c r="B14493" s="2" t="str">
        <f>IFERROR(__xludf.DUMMYFUNCTION("GOOGLETRANSLATE(A14493,""en"",""hi"")"),"व्यक्ति का महल, तट पर एक छोटे से आइलेट पर एक किला, अनदेखी")</f>
        <v>व्यक्ति का महल, तट पर एक छोटे से आइलेट पर एक किला, अनदेखी</v>
      </c>
    </row>
    <row r="14494">
      <c r="A14494" s="1" t="s">
        <v>14111</v>
      </c>
      <c r="B14494" s="2" t="str">
        <f>IFERROR(__xludf.DUMMYFUNCTION("GOOGLETRANSLATE(A14494,""en"",""hi"")"),"पुरस्कार पर मंच पर पॉप कलाकार")</f>
        <v>पुरस्कार पर मंच पर पॉप कलाकार</v>
      </c>
    </row>
    <row r="14495">
      <c r="A14495" s="1" t="s">
        <v>14112</v>
      </c>
      <c r="B14495" s="2" t="str">
        <f>IFERROR(__xludf.DUMMYFUNCTION("GOOGLETRANSLATE(A14495,""en"",""hi"")"),"छवि में शामिल हो सकते हैं: व्यक्ति, घोड़े और आउटडोर पर सवारी करना")</f>
        <v>छवि में शामिल हो सकते हैं: व्यक्ति, घोड़े और आउटडोर पर सवारी करना</v>
      </c>
    </row>
    <row r="14496">
      <c r="A14496" s="1" t="s">
        <v>14113</v>
      </c>
      <c r="B14496" s="2" t="str">
        <f>IFERROR(__xludf.DUMMYFUNCTION("GOOGLETRANSLATE(A14496,""en"",""hi"")"),"केंद्र के माध्यम से रेलवे ट्रैक")</f>
        <v>केंद्र के माध्यम से रेलवे ट्रैक</v>
      </c>
    </row>
    <row r="14497">
      <c r="A14497" s="1" t="s">
        <v>14114</v>
      </c>
      <c r="B14497" s="2" t="str">
        <f>IFERROR(__xludf.DUMMYFUNCTION("GOOGLETRANSLATE(A14497,""en"",""hi"")"),"व्यक्ति दिन में एक पुट पढ़ता है")</f>
        <v>व्यक्ति दिन में एक पुट पढ़ता है</v>
      </c>
    </row>
    <row r="14498">
      <c r="A14498" s="1" t="s">
        <v>14115</v>
      </c>
      <c r="B14498" s="2" t="str">
        <f>IFERROR(__xludf.DUMMYFUNCTION("GOOGLETRANSLATE(A14498,""en"",""hi"")"),"एक ग्रामीण गाँव में एक छोटा सा घर")</f>
        <v>एक ग्रामीण गाँव में एक छोटा सा घर</v>
      </c>
    </row>
    <row r="14499">
      <c r="A14499" s="1" t="s">
        <v>13523</v>
      </c>
      <c r="B14499" s="2" t="str">
        <f>IFERROR(__xludf.DUMMYFUNCTION("GOOGLETRANSLATE(A14499,""en"",""hi"")"),"अभिनेता फ्लैगशिप स्टोर की पहली सालगिरह के लिए घटना में भाग लेता है।")</f>
        <v>अभिनेता फ्लैगशिप स्टोर की पहली सालगिरह के लिए घटना में भाग लेता है।</v>
      </c>
    </row>
    <row r="14500">
      <c r="A14500" s="1" t="s">
        <v>14116</v>
      </c>
      <c r="B14500" s="2" t="str">
        <f>IFERROR(__xludf.DUMMYFUNCTION("GOOGLETRANSLATE(A14500,""en"",""hi"")"),"यह लाइटलाइट चोरी करने का तरीका है!")</f>
        <v>यह लाइटलाइट चोरी करने का तरीका है!</v>
      </c>
    </row>
    <row r="14501">
      <c r="A14501" s="1" t="s">
        <v>14117</v>
      </c>
      <c r="B14501" s="2" t="str">
        <f>IFERROR(__xludf.DUMMYFUNCTION("GOOGLETRANSLATE(A14501,""en"",""hi"")"),"फिर से खुश: व्यक्ति ने ग्रीष्मकालीन सूर्य का अधिकांश हिस्सा बनाया क्योंकि वह अपने छोटे बच्चों को आज पार्क में ले गई थी")</f>
        <v>फिर से खुश: व्यक्ति ने ग्रीष्मकालीन सूर्य का अधिकांश हिस्सा बनाया क्योंकि वह अपने छोटे बच्चों को आज पार्क में ले गई थी</v>
      </c>
    </row>
    <row r="14502">
      <c r="A14502" s="1" t="s">
        <v>14118</v>
      </c>
      <c r="B14502" s="2" t="str">
        <f>IFERROR(__xludf.DUMMYFUNCTION("GOOGLETRANSLATE(A14502,""en"",""hi"")"),"एक मार्च से एक पोस्टर।")</f>
        <v>एक मार्च से एक पोस्टर।</v>
      </c>
    </row>
    <row r="14503">
      <c r="A14503" s="1" t="s">
        <v>14119</v>
      </c>
      <c r="B14503" s="2" t="str">
        <f>IFERROR(__xludf.DUMMYFUNCTION("GOOGLETRANSLATE(A14503,""en"",""hi"")"),"ट्रूप्स व्यायाम में भाग ले रहे हैं क्योंकि देश अपनी मांसपेशियों को फ्लेक्स करता है")</f>
        <v>ट्रूप्स व्यायाम में भाग ले रहे हैं क्योंकि देश अपनी मांसपेशियों को फ्लेक्स करता है</v>
      </c>
    </row>
    <row r="14504">
      <c r="A14504" s="1" t="s">
        <v>14120</v>
      </c>
      <c r="B14504" s="2" t="str">
        <f>IFERROR(__xludf.DUMMYFUNCTION("GOOGLETRANSLATE(A14504,""en"",""hi"")"),"ऊपर रहने वाले कमरे में नाश्ता ताकि हम नए दरवाजे को देख सकें")</f>
        <v>ऊपर रहने वाले कमरे में नाश्ता ताकि हम नए दरवाजे को देख सकें</v>
      </c>
    </row>
    <row r="14505">
      <c r="A14505" s="1" t="s">
        <v>14121</v>
      </c>
      <c r="B14505" s="2" t="str">
        <f>IFERROR(__xludf.DUMMYFUNCTION("GOOGLETRANSLATE(A14505,""en"",""hi"")"),"व्यक्ति और आदमी शीर्ष।")</f>
        <v>व्यक्ति और आदमी शीर्ष।</v>
      </c>
    </row>
    <row r="14506">
      <c r="A14506" s="1" t="s">
        <v>14122</v>
      </c>
      <c r="B14506" s="2" t="str">
        <f>IFERROR(__xludf.DUMMYFUNCTION("GOOGLETRANSLATE(A14506,""en"",""hi"")"),"घास की एक हरे रंग की पृष्ठभूमि के खिलाफ बोतलें स्पार्कलिंग शराब")</f>
        <v>घास की एक हरे रंग की पृष्ठभूमि के खिलाफ बोतलें स्पार्कलिंग शराब</v>
      </c>
    </row>
    <row r="14507">
      <c r="A14507" s="1" t="s">
        <v>4319</v>
      </c>
      <c r="B14507" s="2" t="str">
        <f>IFERROR(__xludf.DUMMYFUNCTION("GOOGLETRANSLATE(A14507,""en"",""hi"")"),"एक मॉडल पेरिस मेन्सवेअर फैशन वीक के दौरान फैशन शो में रनवे चलता है।")</f>
        <v>एक मॉडल पेरिस मेन्सवेअर फैशन वीक के दौरान फैशन शो में रनवे चलता है।</v>
      </c>
    </row>
    <row r="14508">
      <c r="A14508" s="1" t="s">
        <v>14123</v>
      </c>
      <c r="B14508" s="2" t="str">
        <f>IFERROR(__xludf.DUMMYFUNCTION("GOOGLETRANSLATE(A14508,""en"",""hi"")"),"रनिंग बैक # स्पोर्ट्स टीम के खिलाफ चौथी तिमाही के दौरान टीम के साथी के साथ अपने टचडाउन का जश्न मनाता है।")</f>
        <v>रनिंग बैक # स्पोर्ट्स टीम के खिलाफ चौथी तिमाही के दौरान टीम के साथी के साथ अपने टचडाउन का जश्न मनाता है।</v>
      </c>
    </row>
    <row r="14509">
      <c r="A14509" s="1" t="s">
        <v>14124</v>
      </c>
      <c r="B14509" s="2" t="str">
        <f>IFERROR(__xludf.DUMMYFUNCTION("GOOGLETRANSLATE(A14509,""en"",""hi"")"),"रुमी उद्धरण: यह दुनिया गहरी परेशानी में है, ऊपर से नीचे तक।")</f>
        <v>रुमी उद्धरण: यह दुनिया गहरी परेशानी में है, ऊपर से नीचे तक।</v>
      </c>
    </row>
    <row r="14510">
      <c r="A14510" s="1" t="s">
        <v>14125</v>
      </c>
      <c r="B14510" s="2" t="str">
        <f>IFERROR(__xludf.DUMMYFUNCTION("GOOGLETRANSLATE(A14510,""en"",""hi"")"),"एक शहर के लिए एक सड़क का संकेत")</f>
        <v>एक शहर के लिए एक सड़क का संकेत</v>
      </c>
    </row>
    <row r="14511">
      <c r="A14511" s="1" t="s">
        <v>14126</v>
      </c>
      <c r="B14511" s="2" t="str">
        <f>IFERROR(__xludf.DUMMYFUNCTION("GOOGLETRANSLATE(A14511,""en"",""hi"")"),"डरावनी हेलोवीन कद्दू एक चेहरे के साथ नक्काशी और अंधेरे में चमकते हुए")</f>
        <v>डरावनी हेलोवीन कद्दू एक चेहरे के साथ नक्काशी और अंधेरे में चमकते हुए</v>
      </c>
    </row>
    <row r="14512">
      <c r="A14512" s="1" t="s">
        <v>14127</v>
      </c>
      <c r="B14512" s="2" t="str">
        <f>IFERROR(__xludf.DUMMYFUNCTION("GOOGLETRANSLATE(A14512,""en"",""hi"")"),"ऑटोमोबाइल मॉडल दुनिया के सबसे पौराणिक सुपरकार्स में से एक है")</f>
        <v>ऑटोमोबाइल मॉडल दुनिया के सबसे पौराणिक सुपरकार्स में से एक है</v>
      </c>
    </row>
    <row r="14513">
      <c r="A14513" s="1" t="s">
        <v>14128</v>
      </c>
      <c r="B14513" s="2" t="str">
        <f>IFERROR(__xludf.DUMMYFUNCTION("GOOGLETRANSLATE(A14513,""en"",""hi"")"),"रेट्रो शैली में किए गए क्रेस्ट शील्ड के अंदर गेंद सेट के साथ चलने वाले रग्बी प्लेयर का चित्रण।")</f>
        <v>रेट्रो शैली में किए गए क्रेस्ट शील्ड के अंदर गेंद सेट के साथ चलने वाले रग्बी प्लेयर का चित्रण।</v>
      </c>
    </row>
    <row r="14514">
      <c r="A14514" s="1" t="s">
        <v>14129</v>
      </c>
      <c r="B14514" s="2" t="str">
        <f>IFERROR(__xludf.DUMMYFUNCTION("GOOGLETRANSLATE(A14514,""en"",""hi"")"),"चिड़ियाघर में एक ठंडे, धुंधली सुबह पर अजीब लग रहा है")</f>
        <v>चिड़ियाघर में एक ठंडे, धुंधली सुबह पर अजीब लग रहा है</v>
      </c>
    </row>
    <row r="14515">
      <c r="A14515" s="1" t="s">
        <v>14130</v>
      </c>
      <c r="B14515" s="2" t="str">
        <f>IFERROR(__xludf.DUMMYFUNCTION("GOOGLETRANSLATE(A14515,""en"",""hi"")"),"अजीब प्राणियों की एक दीवार चित्रकला, शायद अभिनेता के पहलू")</f>
        <v>अजीब प्राणियों की एक दीवार चित्रकला, शायद अभिनेता के पहलू</v>
      </c>
    </row>
    <row r="14516">
      <c r="A14516" s="1" t="s">
        <v>14131</v>
      </c>
      <c r="B14516" s="2" t="str">
        <f>IFERROR(__xludf.DUMMYFUNCTION("GOOGLETRANSLATE(A14516,""en"",""hi"")"),"दक्षिण के मुखौटे का दृश्य - ऊपर देख रहा है")</f>
        <v>दक्षिण के मुखौटे का दृश्य - ऊपर देख रहा है</v>
      </c>
    </row>
    <row r="14517">
      <c r="A14517" s="1" t="s">
        <v>14132</v>
      </c>
      <c r="B14517" s="2" t="str">
        <f>IFERROR(__xludf.DUMMYFUNCTION("GOOGLETRANSLATE(A14517,""en"",""hi"")"),"एक नया मोम आंकड़ा प्रस्तुत किया गया है।")</f>
        <v>एक नया मोम आंकड़ा प्रस्तुत किया गया है।</v>
      </c>
    </row>
    <row r="14518">
      <c r="A14518" s="1" t="s">
        <v>14133</v>
      </c>
      <c r="B14518" s="2" t="str">
        <f>IFERROR(__xludf.DUMMYFUNCTION("GOOGLETRANSLATE(A14518,""en"",""hi"")"),"एक शहर के बाहर हमारी वृद्धि पर पहला झरना।")</f>
        <v>एक शहर के बाहर हमारी वृद्धि पर पहला झरना।</v>
      </c>
    </row>
    <row r="14519">
      <c r="A14519" s="1" t="s">
        <v>14134</v>
      </c>
      <c r="B14519" s="2" t="str">
        <f>IFERROR(__xludf.DUMMYFUNCTION("GOOGLETRANSLATE(A14519,""en"",""hi"")"),"एक अंधेरे पृष्ठभूमि के खिलाफ रंगों के साथ आह")</f>
        <v>एक अंधेरे पृष्ठभूमि के खिलाफ रंगों के साथ आह</v>
      </c>
    </row>
    <row r="14520">
      <c r="A14520" s="1" t="s">
        <v>14135</v>
      </c>
      <c r="B14520" s="2" t="str">
        <f>IFERROR(__xludf.DUMMYFUNCTION("GOOGLETRANSLATE(A14520,""en"",""hi"")"),"छात्र नफरत के बजाय प्यार फैलाने के लिए प्रतिज्ञा कर रहे हैं।")</f>
        <v>छात्र नफरत के बजाय प्यार फैलाने के लिए प्रतिज्ञा कर रहे हैं।</v>
      </c>
    </row>
    <row r="14521">
      <c r="A14521" s="1" t="s">
        <v>14136</v>
      </c>
      <c r="B14521" s="2" t="str">
        <f>IFERROR(__xludf.DUMMYFUNCTION("GOOGLETRANSLATE(A14521,""en"",""hi"")"),"किशोर लड़का एक गेहूं के मैदान में सूर्यास्त में गिटार बजाना")</f>
        <v>किशोर लड़का एक गेहूं के मैदान में सूर्यास्त में गिटार बजाना</v>
      </c>
    </row>
    <row r="14522">
      <c r="A14522" s="1" t="s">
        <v>14137</v>
      </c>
      <c r="B14522" s="2" t="str">
        <f>IFERROR(__xludf.DUMMYFUNCTION("GOOGLETRANSLATE(A14522,""en"",""hi"")"),"पूल टाइम: एक होटल पूल में आराम करते हुए सेलिब्रिटी ने गुरुवार को एक ब्लैक स्ट्रिंग बिकनी पहनी थी")</f>
        <v>पूल टाइम: एक होटल पूल में आराम करते हुए सेलिब्रिटी ने गुरुवार को एक ब्लैक स्ट्रिंग बिकनी पहनी थी</v>
      </c>
    </row>
    <row r="14523">
      <c r="A14523" s="1" t="s">
        <v>14138</v>
      </c>
      <c r="B14523" s="2" t="str">
        <f>IFERROR(__xludf.DUMMYFUNCTION("GOOGLETRANSLATE(A14523,""en"",""hi"")"),"त्यौहारों के टिकट के लिए $ 10")</f>
        <v>त्यौहारों के टिकट के लिए $ 10</v>
      </c>
    </row>
    <row r="14524">
      <c r="A14524" s="1" t="s">
        <v>14139</v>
      </c>
      <c r="B14524" s="2" t="str">
        <f>IFERROR(__xludf.DUMMYFUNCTION("GOOGLETRANSLATE(A14524,""en"",""hi"")"),"एक नीली पृष्ठभूमि पर एक लाल टोपी और मिट्टेंस में स्नोमैन।")</f>
        <v>एक नीली पृष्ठभूमि पर एक लाल टोपी और मिट्टेंस में स्नोमैन।</v>
      </c>
    </row>
    <row r="14525">
      <c r="A14525" s="1" t="s">
        <v>14140</v>
      </c>
      <c r="B14525" s="2" t="str">
        <f>IFERROR(__xludf.DUMMYFUNCTION("GOOGLETRANSLATE(A14525,""en"",""hi"")"),"पति और पत्नी एक सड़क पर भीख माँग रही हैं")</f>
        <v>पति और पत्नी एक सड़क पर भीख माँग रही हैं</v>
      </c>
    </row>
    <row r="14526">
      <c r="A14526" s="1" t="s">
        <v>14141</v>
      </c>
      <c r="B14526" s="2" t="str">
        <f>IFERROR(__xludf.DUMMYFUNCTION("GOOGLETRANSLATE(A14526,""en"",""hi"")"),"कृषि मशीनरी के साथ गेहूं के मैदान की कटाई।")</f>
        <v>कृषि मशीनरी के साथ गेहूं के मैदान की कटाई।</v>
      </c>
    </row>
    <row r="14527">
      <c r="A14527" s="1" t="s">
        <v>14142</v>
      </c>
      <c r="B14527" s="2" t="str">
        <f>IFERROR(__xludf.DUMMYFUNCTION("GOOGLETRANSLATE(A14527,""en"",""hi"")"),"जुलाई को मंच पर संगीत समारोह")</f>
        <v>जुलाई को मंच पर संगीत समारोह</v>
      </c>
    </row>
    <row r="14528">
      <c r="A14528" s="1" t="s">
        <v>14143</v>
      </c>
      <c r="B14528" s="2" t="str">
        <f>IFERROR(__xludf.DUMMYFUNCTION("GOOGLETRANSLATE(A14528,""en"",""hi"")"),"£ 130,000 सुपरकार को पब के बाहर दो बार पार्किंग किया गया था")</f>
        <v>£ 130,000 सुपरकार को पब के बाहर दो बार पार्किंग किया गया था</v>
      </c>
    </row>
    <row r="14529">
      <c r="A14529" s="1" t="s">
        <v>14144</v>
      </c>
      <c r="B14529" s="2" t="str">
        <f>IFERROR(__xludf.DUMMYFUNCTION("GOOGLETRANSLATE(A14529,""en"",""hi"")"),"सफेद मेज पर नरम उबला हुआ अंडे")</f>
        <v>सफेद मेज पर नरम उबला हुआ अंडे</v>
      </c>
    </row>
    <row r="14530">
      <c r="A14530" s="1" t="s">
        <v>14145</v>
      </c>
      <c r="B14530" s="2" t="str">
        <f>IFERROR(__xludf.DUMMYFUNCTION("GOOGLETRANSLATE(A14530,""en"",""hi"")"),"लैपटॉप स्क्रीन पर ऊपर जा रहे ग्राफ का बंद करें")</f>
        <v>लैपटॉप स्क्रीन पर ऊपर जा रहे ग्राफ का बंद करें</v>
      </c>
    </row>
    <row r="14531">
      <c r="A14531" s="1" t="s">
        <v>14146</v>
      </c>
      <c r="B14531" s="2" t="str">
        <f>IFERROR(__xludf.DUMMYFUNCTION("GOOGLETRANSLATE(A14531,""en"",""hi"")"),"क्लिपिंग पथ के साथ एक सफेद पृष्ठभूमि पर एक क्लासिक फ़ॉन्ट के साथ एक सुनहरे धातु के रंग और बनावट लहरों के पैटर्न के साथ एक 3 डी चित्रण में लहरदार सोना धातु अपरकेस या कैपिटल लेटर एफ।")</f>
        <v>क्लिपिंग पथ के साथ एक सफेद पृष्ठभूमि पर एक क्लासिक फ़ॉन्ट के साथ एक सुनहरे धातु के रंग और बनावट लहरों के पैटर्न के साथ एक 3 डी चित्रण में लहरदार सोना धातु अपरकेस या कैपिटल लेटर एफ।</v>
      </c>
    </row>
    <row r="14532">
      <c r="A14532" s="1" t="s">
        <v>14147</v>
      </c>
      <c r="B14532" s="2" t="str">
        <f>IFERROR(__xludf.DUMMYFUNCTION("GOOGLETRANSLATE(A14532,""en"",""hi"")"),"गर्भवती महिला का फोटो सुपरमार्केट में डायपर खरीदता है")</f>
        <v>गर्भवती महिला का फोटो सुपरमार्केट में डायपर खरीदता है</v>
      </c>
    </row>
    <row r="14533">
      <c r="A14533" s="1" t="s">
        <v>14148</v>
      </c>
      <c r="B14533" s="2" t="str">
        <f>IFERROR(__xludf.DUMMYFUNCTION("GOOGLETRANSLATE(A14533,""en"",""hi"")"),"एक क्षेत्र में खड़े जैविक प्रजाति")</f>
        <v>एक क्षेत्र में खड़े जैविक प्रजाति</v>
      </c>
    </row>
    <row r="14534">
      <c r="A14534" s="1" t="s">
        <v>14149</v>
      </c>
      <c r="B14534" s="2" t="str">
        <f>IFERROR(__xludf.DUMMYFUNCTION("GOOGLETRANSLATE(A14534,""en"",""hi"")"),"दिन में पार्किंग का दृश्य")</f>
        <v>दिन में पार्किंग का दृश्य</v>
      </c>
    </row>
    <row r="14535">
      <c r="A14535" s="1" t="s">
        <v>14150</v>
      </c>
      <c r="B14535" s="2" t="str">
        <f>IFERROR(__xludf.DUMMYFUNCTION("GOOGLETRANSLATE(A14535,""en"",""hi"")"),"गोलाकार कोनों के साथ एक ग्रे पृष्ठभूमि सफेद वर्ग पर।")</f>
        <v>गोलाकार कोनों के साथ एक ग्रे पृष्ठभूमि सफेद वर्ग पर।</v>
      </c>
    </row>
    <row r="14536">
      <c r="A14536" s="1" t="s">
        <v>14151</v>
      </c>
      <c r="B14536" s="2" t="str">
        <f>IFERROR(__xludf.DUMMYFUNCTION("GOOGLETRANSLATE(A14536,""en"",""hi"")"),"इंच पोशाक फिट करने के लिए बनाई गई 18 स्लिम बॉडीड गुड़िया जैसे गुड़िया एक मैक्सी पोशाक मॉडलिंग कर रही है")</f>
        <v>इंच पोशाक फिट करने के लिए बनाई गई 18 स्लिम बॉडीड गुड़िया जैसे गुड़िया एक मैक्सी पोशाक मॉडलिंग कर रही है</v>
      </c>
    </row>
    <row r="14537">
      <c r="A14537" s="1" t="s">
        <v>14152</v>
      </c>
      <c r="B14537" s="2" t="str">
        <f>IFERROR(__xludf.DUMMYFUNCTION("GOOGLETRANSLATE(A14537,""en"",""hi"")"),"पीछे - सट्टा फिक्शन बुक के लिए दृश्य स्केच")</f>
        <v>पीछे - सट्टा फिक्शन बुक के लिए दृश्य स्केच</v>
      </c>
    </row>
    <row r="14538">
      <c r="A14538" s="1" t="s">
        <v>14153</v>
      </c>
      <c r="B14538" s="2" t="str">
        <f>IFERROR(__xludf.DUMMYFUNCTION("GOOGLETRANSLATE(A14538,""en"",""hi"")"),"पॉप कलाकार और व्यक्ति प्रीमियर के लिए आते हैं")</f>
        <v>पॉप कलाकार और व्यक्ति प्रीमियर के लिए आते हैं</v>
      </c>
    </row>
    <row r="14539">
      <c r="A14539" s="1" t="s">
        <v>220</v>
      </c>
      <c r="B14539" s="2" t="str">
        <f>IFERROR(__xludf.DUMMYFUNCTION("GOOGLETRANSLATE(A14539,""en"",""hi"")"),"अभिनेता प्रीमियर पर आता है")</f>
        <v>अभिनेता प्रीमियर पर आता है</v>
      </c>
    </row>
    <row r="14540">
      <c r="A14540" s="1" t="s">
        <v>14154</v>
      </c>
      <c r="B14540" s="2" t="str">
        <f>IFERROR(__xludf.DUMMYFUNCTION("GOOGLETRANSLATE(A14540,""en"",""hi"")"),"एक ब्रांड के गर्व के मालिक से मिलें।")</f>
        <v>एक ब्रांड के गर्व के मालिक से मिलें।</v>
      </c>
    </row>
    <row r="14541">
      <c r="A14541" s="1" t="s">
        <v>14155</v>
      </c>
      <c r="B14541" s="2" t="str">
        <f>IFERROR(__xludf.DUMMYFUNCTION("GOOGLETRANSLATE(A14541,""en"",""hi"")"),"एक युवा, मुक्त फ्लोटिंग दुनिया इस चित्रण में अंतरिक्ष में अकेली बैठती है।")</f>
        <v>एक युवा, मुक्त फ्लोटिंग दुनिया इस चित्रण में अंतरिक्ष में अकेली बैठती है।</v>
      </c>
    </row>
    <row r="14542">
      <c r="A14542" s="1" t="s">
        <v>14156</v>
      </c>
      <c r="B14542" s="2" t="str">
        <f>IFERROR(__xludf.DUMMYFUNCTION("GOOGLETRANSLATE(A14542,""en"",""hi"")"),"फिल्म निर्देशक द्वारा निर्देशित कलाकार के सेट पर अभिनेता")</f>
        <v>फिल्म निर्देशक द्वारा निर्देशित कलाकार के सेट पर अभिनेता</v>
      </c>
    </row>
    <row r="14543">
      <c r="A14543" s="1" t="s">
        <v>14157</v>
      </c>
      <c r="B14543" s="2" t="str">
        <f>IFERROR(__xludf.DUMMYFUNCTION("GOOGLETRANSLATE(A14543,""en"",""hi"")"),"गिरने वाले पत्तों के साथ एक पेड़ का सिल्हूट")</f>
        <v>गिरने वाले पत्तों के साथ एक पेड़ का सिल्हूट</v>
      </c>
    </row>
    <row r="14544">
      <c r="A14544" s="1" t="s">
        <v>14158</v>
      </c>
      <c r="B14544" s="2" t="str">
        <f>IFERROR(__xludf.DUMMYFUNCTION("GOOGLETRANSLATE(A14544,""en"",""hi"")"),"iPhone आपको iPhone की प्रतीक्षा करनी चाहिए")</f>
        <v>iPhone आपको iPhone की प्रतीक्षा करनी चाहिए</v>
      </c>
    </row>
    <row r="14545">
      <c r="A14545" s="1" t="s">
        <v>14159</v>
      </c>
      <c r="B14545" s="2" t="str">
        <f>IFERROR(__xludf.DUMMYFUNCTION("GOOGLETRANSLATE(A14545,""en"",""hi"")"),"अपने बेटे के साथ अपने बेटे के साथ बाजार में एक आउटलेट में विभिन्न प्रकार के जैतून बेचते हैं, बस बाहरी व्यक्ति।")</f>
        <v>अपने बेटे के साथ अपने बेटे के साथ बाजार में एक आउटलेट में विभिन्न प्रकार के जैतून बेचते हैं, बस बाहरी व्यक्ति।</v>
      </c>
    </row>
    <row r="14546">
      <c r="A14546" s="1" t="s">
        <v>14160</v>
      </c>
      <c r="B14546" s="2" t="str">
        <f>IFERROR(__xludf.DUMMYFUNCTION("GOOGLETRANSLATE(A14546,""en"",""hi"")"),"एनिमेटेड टीवी कार्यक्रम से व्यक्ति का चित्र")</f>
        <v>एनिमेटेड टीवी कार्यक्रम से व्यक्ति का चित्र</v>
      </c>
    </row>
    <row r="14547">
      <c r="A14547" s="1" t="s">
        <v>14161</v>
      </c>
      <c r="B14547" s="2" t="str">
        <f>IFERROR(__xludf.DUMMYFUNCTION("GOOGLETRANSLATE(A14547,""en"",""hi"")"),"एक पहाड़ी की तरफ शिकार।")</f>
        <v>एक पहाड़ी की तरफ शिकार।</v>
      </c>
    </row>
    <row r="14548">
      <c r="A14548" s="1" t="s">
        <v>14162</v>
      </c>
      <c r="B14548" s="2" t="str">
        <f>IFERROR(__xludf.DUMMYFUNCTION("GOOGLETRANSLATE(A14548,""en"",""hi"")"),"हम अपने सभी अनुयायियों, ग्राहकों, स्थानीय व्यापार भागीदारों, परिवार और दोस्तों को एक बहुत ही क्रिसमस की शुभकामनाएं देना चाहते हैं और आशा है कि वे सभी को नया साल मुबारक हो!")</f>
        <v>हम अपने सभी अनुयायियों, ग्राहकों, स्थानीय व्यापार भागीदारों, परिवार और दोस्तों को एक बहुत ही क्रिसमस की शुभकामनाएं देना चाहते हैं और आशा है कि वे सभी को नया साल मुबारक हो!</v>
      </c>
    </row>
    <row r="14549">
      <c r="A14549" s="1" t="s">
        <v>14163</v>
      </c>
      <c r="B14549" s="2" t="str">
        <f>IFERROR(__xludf.DUMMYFUNCTION("GOOGLETRANSLATE(A14549,""en"",""hi"")"),"Matador एक बुलफाइट में व्यक्ति के हिस्से के रूप में एक बुलफाइटिंग के दौरान प्रदर्शन करता है।")</f>
        <v>Matador एक बुलफाइट में व्यक्ति के हिस्से के रूप में एक बुलफाइटिंग के दौरान प्रदर्शन करता है।</v>
      </c>
    </row>
    <row r="14550">
      <c r="A14550" s="1" t="s">
        <v>14164</v>
      </c>
      <c r="B14550" s="2" t="str">
        <f>IFERROR(__xludf.DUMMYFUNCTION("GOOGLETRANSLATE(A14550,""en"",""hi"")"),"खाद्य पदार्थों से बचने के लिए")</f>
        <v>खाद्य पदार्थों से बचने के लिए</v>
      </c>
    </row>
    <row r="14551">
      <c r="A14551" s="1" t="s">
        <v>14165</v>
      </c>
      <c r="B14551" s="2" t="str">
        <f>IFERROR(__xludf.DUMMYFUNCTION("GOOGLETRANSLATE(A14551,""en"",""hi"")"),"नदी पर एक फुटब्रिज पर लॉक लॉक")</f>
        <v>नदी पर एक फुटब्रिज पर लॉक लॉक</v>
      </c>
    </row>
    <row r="14552">
      <c r="A14552" s="1" t="s">
        <v>14166</v>
      </c>
      <c r="B14552" s="2" t="str">
        <f>IFERROR(__xludf.DUMMYFUNCTION("GOOGLETRANSLATE(A14552,""en"",""hi"")"),"कॉमेडियन प्रीमियर के लिए आता है।")</f>
        <v>कॉमेडियन प्रीमियर के लिए आता है।</v>
      </c>
    </row>
    <row r="14553">
      <c r="A14553" s="1" t="s">
        <v>14167</v>
      </c>
      <c r="B14553" s="2" t="str">
        <f>IFERROR(__xludf.DUMMYFUNCTION("GOOGLETRANSLATE(A14553,""en"",""hi"")"),"यदि वे शिक्षकों और अन्य संसाधनों पर पैसा खर्च करने में सक्षम नहीं हैं तो स्कूल अपने मानकों में सुधार करने में सक्षम नहीं होंगे।")</f>
        <v>यदि वे शिक्षकों और अन्य संसाधनों पर पैसा खर्च करने में सक्षम नहीं हैं तो स्कूल अपने मानकों में सुधार करने में सक्षम नहीं होंगे।</v>
      </c>
    </row>
    <row r="14554">
      <c r="A14554" s="1" t="s">
        <v>14168</v>
      </c>
      <c r="B14554" s="2" t="str">
        <f>IFERROR(__xludf.DUMMYFUNCTION("GOOGLETRANSLATE(A14554,""en"",""hi"")"),"स्टॉक फोटो: सफेद पर पृथक शाखा पर बैठे प्यारा उल्लू")</f>
        <v>स्टॉक फोटो: सफेद पर पृथक शाखा पर बैठे प्यारा उल्लू</v>
      </c>
    </row>
    <row r="14555">
      <c r="A14555" s="1" t="s">
        <v>14169</v>
      </c>
      <c r="B14555" s="2" t="str">
        <f>IFERROR(__xludf.DUMMYFUNCTION("GOOGLETRANSLATE(A14555,""en"",""hi"")"),"एक बादाम के पेड़ में सफेद storks।")</f>
        <v>एक बादाम के पेड़ में सफेद storks।</v>
      </c>
    </row>
    <row r="14556">
      <c r="A14556" s="1" t="s">
        <v>14170</v>
      </c>
      <c r="B14556" s="2" t="str">
        <f>IFERROR(__xludf.DUMMYFUNCTION("GOOGLETRANSLATE(A14556,""en"",""hi"")"),"परमाणु संचालित कार के साथ व्यक्ति का आविष्कार किया गया")</f>
        <v>परमाणु संचालित कार के साथ व्यक्ति का आविष्कार किया गया</v>
      </c>
    </row>
    <row r="14557">
      <c r="A14557" s="1" t="s">
        <v>14171</v>
      </c>
      <c r="B14557" s="2" t="str">
        <f>IFERROR(__xludf.DUMMYFUNCTION("GOOGLETRANSLATE(A14557,""en"",""hi"")"),"लोग छुट्टी पर दृश्य में लौट आए।")</f>
        <v>लोग छुट्टी पर दृश्य में लौट आए।</v>
      </c>
    </row>
    <row r="14558">
      <c r="A14558" s="1" t="s">
        <v>14172</v>
      </c>
      <c r="B14558" s="2" t="str">
        <f>IFERROR(__xludf.DUMMYFUNCTION("GOOGLETRANSLATE(A14558,""en"",""hi"")"),"हॉट एयर गुब्बारा पहाड़ी पर उड़ रहा है - 3 डी रेंडर")</f>
        <v>हॉट एयर गुब्बारा पहाड़ी पर उड़ रहा है - 3 डी रेंडर</v>
      </c>
    </row>
    <row r="14559">
      <c r="A14559" s="1" t="s">
        <v>14173</v>
      </c>
      <c r="B14559" s="2" t="str">
        <f>IFERROR(__xludf.DUMMYFUNCTION("GOOGLETRANSLATE(A14559,""en"",""hi"")"),"मैं फिर से ऐसा करता हूं लेकिन एक सफेद कद्दू या गोरड के साथ")</f>
        <v>मैं फिर से ऐसा करता हूं लेकिन एक सफेद कद्दू या गोरड के साथ</v>
      </c>
    </row>
    <row r="14560">
      <c r="A14560" s="1" t="s">
        <v>14174</v>
      </c>
      <c r="B14560" s="2" t="str">
        <f>IFERROR(__xludf.DUMMYFUNCTION("GOOGLETRANSLATE(A14560,""en"",""hi"")"),"यही कारण है कि मैं अपने परिवार के लिए उद्योग खरीदता हूं।")</f>
        <v>यही कारण है कि मैं अपने परिवार के लिए उद्योग खरीदता हूं।</v>
      </c>
    </row>
    <row r="14561">
      <c r="A14561" s="1" t="s">
        <v>14175</v>
      </c>
      <c r="B14561" s="2" t="str">
        <f>IFERROR(__xludf.DUMMYFUNCTION("GOOGLETRANSLATE(A14561,""en"",""hi"")"),"एक महिला के हाथ में नारियल")</f>
        <v>एक महिला के हाथ में नारियल</v>
      </c>
    </row>
    <row r="14562">
      <c r="A14562" s="1" t="s">
        <v>14176</v>
      </c>
      <c r="B14562" s="2" t="str">
        <f>IFERROR(__xludf.DUMMYFUNCTION("GOOGLETRANSLATE(A14562,""en"",""hi"")"),"कई गायों रॉयल्टी मुक्त स्टॉक चित्रों वाला एक खेत")</f>
        <v>कई गायों रॉयल्टी मुक्त स्टॉक चित्रों वाला एक खेत</v>
      </c>
    </row>
    <row r="14563">
      <c r="A14563" s="1" t="s">
        <v>14177</v>
      </c>
      <c r="B14563" s="2" t="str">
        <f>IFERROR(__xludf.DUMMYFUNCTION("GOOGLETRANSLATE(A14563,""en"",""hi"")"),"फिल्म से एक दृश्य में बाएं से अभिनेता")</f>
        <v>फिल्म से एक दृश्य में बाएं से अभिनेता</v>
      </c>
    </row>
    <row r="14564">
      <c r="A14564" s="1" t="s">
        <v>14178</v>
      </c>
      <c r="B14564" s="2" t="str">
        <f>IFERROR(__xludf.DUMMYFUNCTION("GOOGLETRANSLATE(A14564,""en"",""hi"")"),"हर बार जब ये कला बाहर निकलती हैं, तो मैं बस इतना उत्साहित महसूस करता हूं ~")</f>
        <v>हर बार जब ये कला बाहर निकलती हैं, तो मैं बस इतना उत्साहित महसूस करता हूं ~</v>
      </c>
    </row>
    <row r="14565">
      <c r="A14565" s="1" t="s">
        <v>14179</v>
      </c>
      <c r="B14565" s="2" t="str">
        <f>IFERROR(__xludf.DUMMYFUNCTION("GOOGLETRANSLATE(A14565,""en"",""hi"")"),"स्टीमिंग कॉफी एक विशेष तरीके से बनाई गई")</f>
        <v>स्टीमिंग कॉफी एक विशेष तरीके से बनाई गई</v>
      </c>
    </row>
    <row r="14566">
      <c r="A14566" s="1" t="s">
        <v>14180</v>
      </c>
      <c r="B14566" s="2" t="str">
        <f>IFERROR(__xludf.DUMMYFUNCTION("GOOGLETRANSLATE(A14566,""en"",""hi"")"),"अपने पाठ के लिए एक जगह के साथ नीली पृष्ठभूमि पर रंगीन प्यारा कारें।")</f>
        <v>अपने पाठ के लिए एक जगह के साथ नीली पृष्ठभूमि पर रंगीन प्यारा कारें।</v>
      </c>
    </row>
    <row r="14567">
      <c r="A14567" s="1" t="s">
        <v>14181</v>
      </c>
      <c r="B14567" s="2" t="str">
        <f>IFERROR(__xludf.DUMMYFUNCTION("GOOGLETRANSLATE(A14567,""en"",""hi"")"),"मीटिंग रूम में कुर्सियां")</f>
        <v>मीटिंग रूम में कुर्सियां</v>
      </c>
    </row>
    <row r="14568">
      <c r="A14568" s="1" t="s">
        <v>14182</v>
      </c>
      <c r="B14568" s="2" t="str">
        <f>IFERROR(__xludf.DUMMYFUNCTION("GOOGLETRANSLATE(A14568,""en"",""hi"")"),"व्यक्ति और बेटे एक यात्रा पर जाते हैं।")</f>
        <v>व्यक्ति और बेटे एक यात्रा पर जाते हैं।</v>
      </c>
    </row>
    <row r="14569">
      <c r="A14569" s="1" t="s">
        <v>14183</v>
      </c>
      <c r="B14569" s="2" t="str">
        <f>IFERROR(__xludf.DUMMYFUNCTION("GOOGLETRANSLATE(A14569,""en"",""hi"")"),"हम उन सभी सामग्रियों की आपूर्ति करते हैं जिन्हें आपको 20 सेमी लैंपशाडे बनाने की आवश्यकता होगी और हम उन्हें तारीफ करने के लिए सही रंग चुनने को देखते हैं।")</f>
        <v>हम उन सभी सामग्रियों की आपूर्ति करते हैं जिन्हें आपको 20 सेमी लैंपशाडे बनाने की आवश्यकता होगी और हम उन्हें तारीफ करने के लिए सही रंग चुनने को देखते हैं।</v>
      </c>
    </row>
    <row r="14570">
      <c r="A14570" s="1" t="s">
        <v>14184</v>
      </c>
      <c r="B14570" s="2" t="str">
        <f>IFERROR(__xludf.DUMMYFUNCTION("GOOGLETRANSLATE(A14570,""en"",""hi"")"),"एक घोड़े पर सुंदर महिला।")</f>
        <v>एक घोड़े पर सुंदर महिला।</v>
      </c>
    </row>
    <row r="14571">
      <c r="A14571" s="1" t="s">
        <v>14185</v>
      </c>
      <c r="B14571" s="2" t="str">
        <f>IFERROR(__xludf.DUMMYFUNCTION("GOOGLETRANSLATE(A14571,""en"",""hi"")"),"एक लकड़ी काटने बोर्ड पर मक्खन।")</f>
        <v>एक लकड़ी काटने बोर्ड पर मक्खन।</v>
      </c>
    </row>
    <row r="14572">
      <c r="A14572" s="1" t="s">
        <v>14186</v>
      </c>
      <c r="B14572" s="2" t="str">
        <f>IFERROR(__xludf.DUMMYFUNCTION("GOOGLETRANSLATE(A14572,""en"",""hi"")"),"मुझे एक सुंदर युवती को बुलाओ, सफेद पृष्ठभूमि पर अपनी उंगली की ओर इशारा करते हुए")</f>
        <v>मुझे एक सुंदर युवती को बुलाओ, सफेद पृष्ठभूमि पर अपनी उंगली की ओर इशारा करते हुए</v>
      </c>
    </row>
    <row r="14573">
      <c r="A14573" s="1" t="s">
        <v>14187</v>
      </c>
      <c r="B14573" s="2" t="str">
        <f>IFERROR(__xludf.DUMMYFUNCTION("GOOGLETRANSLATE(A14573,""en"",""hi"")"),"एक कॉर्पोरेट घटना और चमक पार्टी के लिए तैयार हो रही है।")</f>
        <v>एक कॉर्पोरेट घटना और चमक पार्टी के लिए तैयार हो रही है।</v>
      </c>
    </row>
    <row r="14574">
      <c r="A14574" s="1" t="s">
        <v>14188</v>
      </c>
      <c r="B14574" s="2" t="str">
        <f>IFERROR(__xludf.DUMMYFUNCTION("GOOGLETRANSLATE(A14574,""en"",""hi"")"),"समुद्र तट पर घूमना")</f>
        <v>समुद्र तट पर घूमना</v>
      </c>
    </row>
    <row r="14575">
      <c r="A14575" s="1" t="s">
        <v>14189</v>
      </c>
      <c r="B14575" s="2" t="str">
        <f>IFERROR(__xludf.DUMMYFUNCTION("GOOGLETRANSLATE(A14575,""en"",""hi"")"),"प्रोटोपंक कलाकार पहले दिन के दौरान मंच पर रहते हैं")</f>
        <v>प्रोटोपंक कलाकार पहले दिन के दौरान मंच पर रहते हैं</v>
      </c>
    </row>
    <row r="14576">
      <c r="A14576" s="1" t="s">
        <v>14190</v>
      </c>
      <c r="B14576" s="2" t="str">
        <f>IFERROR(__xludf.DUMMYFUNCTION("GOOGLETRANSLATE(A14576,""en"",""hi"")"),"एक सफेद शिफ्ट पोशाक में अनावरण पर सुपरमॉडल।")</f>
        <v>एक सफेद शिफ्ट पोशाक में अनावरण पर सुपरमॉडल।</v>
      </c>
    </row>
    <row r="14577">
      <c r="A14577" s="1" t="s">
        <v>14191</v>
      </c>
      <c r="B14577" s="2" t="str">
        <f>IFERROR(__xludf.DUMMYFUNCTION("GOOGLETRANSLATE(A14577,""en"",""hi"")"),"बफेलो एक धूप के दिन में पानी में आराम")</f>
        <v>बफेलो एक धूप के दिन में पानी में आराम</v>
      </c>
    </row>
    <row r="14578">
      <c r="A14578" s="1" t="s">
        <v>14192</v>
      </c>
      <c r="B14578" s="2" t="str">
        <f>IFERROR(__xludf.DUMMYFUNCTION("GOOGLETRANSLATE(A14578,""en"",""hi"")"),"एक लीग मैच के दौरान फुटबॉल खिलाड़ी।")</f>
        <v>एक लीग मैच के दौरान फुटबॉल खिलाड़ी।</v>
      </c>
    </row>
    <row r="14579">
      <c r="A14579" s="1" t="s">
        <v>14193</v>
      </c>
      <c r="B14579" s="2" t="str">
        <f>IFERROR(__xludf.DUMMYFUNCTION("GOOGLETRANSLATE(A14579,""en"",""hi"")"),"बेहतर विपणन और भीड़ से बाहर खड़े हो जाओ")</f>
        <v>बेहतर विपणन और भीड़ से बाहर खड़े हो जाओ</v>
      </c>
    </row>
    <row r="14580">
      <c r="A14580" s="1" t="s">
        <v>14194</v>
      </c>
      <c r="B14580" s="2" t="str">
        <f>IFERROR(__xludf.DUMMYFUNCTION("GOOGLETRANSLATE(A14580,""en"",""hi"")"),"राजनेता के लिए अभियान रैली के बाहर एक प्रतिबिंब के माध्यम से प्रदर्शनकारियों के संकेतों को चित्रित किया जाता है।")</f>
        <v>राजनेता के लिए अभियान रैली के बाहर एक प्रतिबिंब के माध्यम से प्रदर्शनकारियों के संकेतों को चित्रित किया जाता है।</v>
      </c>
    </row>
    <row r="14581">
      <c r="A14581" s="1" t="s">
        <v>14195</v>
      </c>
      <c r="B14581" s="2" t="str">
        <f>IFERROR(__xludf.DUMMYFUNCTION("GOOGLETRANSLATE(A14581,""en"",""hi"")"),"झंडा ऊपर से उड़ता है")</f>
        <v>झंडा ऊपर से उड़ता है</v>
      </c>
    </row>
    <row r="14582">
      <c r="A14582" s="1" t="s">
        <v>14196</v>
      </c>
      <c r="B14582" s="2" t="str">
        <f>IFERROR(__xludf.DUMMYFUNCTION("GOOGLETRANSLATE(A14582,""en"",""hi"")"),"एक बैठक में व्यापारी एक उच्च पांच दे रहे हैं")</f>
        <v>एक बैठक में व्यापारी एक उच्च पांच दे रहे हैं</v>
      </c>
    </row>
    <row r="14583">
      <c r="A14583" s="1" t="s">
        <v>14197</v>
      </c>
      <c r="B14583" s="2" t="str">
        <f>IFERROR(__xludf.DUMMYFUNCTION("GOOGLETRANSLATE(A14583,""en"",""hi"")"),"प्रगति में एक व्यापार बैठक का डॉली शॉट")</f>
        <v>प्रगति में एक व्यापार बैठक का डॉली शॉट</v>
      </c>
    </row>
    <row r="14584">
      <c r="A14584" s="1" t="s">
        <v>14198</v>
      </c>
      <c r="B14584" s="2" t="str">
        <f>IFERROR(__xludf.DUMMYFUNCTION("GOOGLETRANSLATE(A14584,""en"",""hi"")"),"प्यारा जोड़ा फर्श पर बैठा")</f>
        <v>प्यारा जोड़ा फर्श पर बैठा</v>
      </c>
    </row>
    <row r="14585">
      <c r="A14585" s="1" t="s">
        <v>14199</v>
      </c>
      <c r="B14585" s="2" t="str">
        <f>IFERROR(__xludf.DUMMYFUNCTION("GOOGLETRANSLATE(A14585,""en"",""hi"")"),"जमीन पर टूटे हुए चट्टानें")</f>
        <v>जमीन पर टूटे हुए चट्टानें</v>
      </c>
    </row>
    <row r="14586">
      <c r="A14586" s="1" t="s">
        <v>14200</v>
      </c>
      <c r="B14586" s="2" t="str">
        <f>IFERROR(__xludf.DUMMYFUNCTION("GOOGLETRANSLATE(A14586,""en"",""hi"")"),"एक बड़े एच के साथ सुपरहीरो")</f>
        <v>एक बड़े एच के साथ सुपरहीरो</v>
      </c>
    </row>
    <row r="14587">
      <c r="A14587" s="1" t="s">
        <v>14201</v>
      </c>
      <c r="B14587" s="2" t="str">
        <f>IFERROR(__xludf.DUMMYFUNCTION("GOOGLETRANSLATE(A14587,""en"",""hi"")"),"अंधेरे के व्यक्ति द्वारा परिधान")</f>
        <v>अंधेरे के व्यक्ति द्वारा परिधान</v>
      </c>
    </row>
    <row r="14588">
      <c r="A14588" s="1" t="s">
        <v>14202</v>
      </c>
      <c r="B14588" s="2" t="str">
        <f>IFERROR(__xludf.DUMMYFUNCTION("GOOGLETRANSLATE(A14588,""en"",""hi"")"),"फैशन वीक रनवे शो के लिए टैंक आता है")</f>
        <v>फैशन वीक रनवे शो के लिए टैंक आता है</v>
      </c>
    </row>
    <row r="14589">
      <c r="A14589" s="1" t="s">
        <v>14203</v>
      </c>
      <c r="B14589" s="2" t="str">
        <f>IFERROR(__xludf.DUMMYFUNCTION("GOOGLETRANSLATE(A14589,""en"",""hi"")"),"एक फैशन लुक बुनिट स्वेटर, हरी जीन्स और लो-हील जूते की विशेषता है।")</f>
        <v>एक फैशन लुक बुनिट स्वेटर, हरी जीन्स और लो-हील जूते की विशेषता है।</v>
      </c>
    </row>
    <row r="14590">
      <c r="A14590" s="1" t="s">
        <v>14204</v>
      </c>
      <c r="B14590" s="2" t="str">
        <f>IFERROR(__xludf.DUMMYFUNCTION("GOOGLETRANSLATE(A14590,""en"",""hi"")"),"एक जैतून ग्रीन सार ज्यामितीय पृष्ठभूमि के कम बहुभुज शैली चित्रण")</f>
        <v>एक जैतून ग्रीन सार ज्यामितीय पृष्ठभूमि के कम बहुभुज शैली चित्रण</v>
      </c>
    </row>
    <row r="14591">
      <c r="A14591" s="1" t="s">
        <v>14205</v>
      </c>
      <c r="B14591" s="2" t="str">
        <f>IFERROR(__xludf.DUMMYFUNCTION("GOOGLETRANSLATE(A14591,""en"",""hi"")"),"एक खेत में व्यक्ति का चित्रण")</f>
        <v>एक खेत में व्यक्ति का चित्रण</v>
      </c>
    </row>
    <row r="14592">
      <c r="A14592" s="1" t="s">
        <v>14206</v>
      </c>
      <c r="B14592" s="2" t="str">
        <f>IFERROR(__xludf.DUMMYFUNCTION("GOOGLETRANSLATE(A14592,""en"",""hi"")"),"डच वास्तुकला के साथ सड़कों।")</f>
        <v>डच वास्तुकला के साथ सड़कों।</v>
      </c>
    </row>
    <row r="14593">
      <c r="A14593" s="1" t="s">
        <v>14207</v>
      </c>
      <c r="B14593" s="2" t="str">
        <f>IFERROR(__xludf.DUMMYFUNCTION("GOOGLETRANSLATE(A14593,""en"",""hi"")"),"पुरुषों के हैंडबॉल प्रारंभिक समूह बी मैच के दौरान जेश्चर के ओलंपिक एथलीट")</f>
        <v>पुरुषों के हैंडबॉल प्रारंभिक समूह बी मैच के दौरान जेश्चर के ओलंपिक एथलीट</v>
      </c>
    </row>
    <row r="14594">
      <c r="A14594" s="1" t="s">
        <v>14208</v>
      </c>
      <c r="B14594" s="2" t="str">
        <f>IFERROR(__xludf.DUMMYFUNCTION("GOOGLETRANSLATE(A14594,""en"",""hi"")"),"मजेदार समय: व्यक्ति को 22 मोड़ मनाने के लिए शनिवार की रात को एक निजी निवास में जन्मदिन की पार्टी थी")</f>
        <v>मजेदार समय: व्यक्ति को 22 मोड़ मनाने के लिए शनिवार की रात को एक निजी निवास में जन्मदिन की पार्टी थी</v>
      </c>
    </row>
    <row r="14595">
      <c r="A14595" s="1" t="s">
        <v>14209</v>
      </c>
      <c r="B14595" s="2" t="str">
        <f>IFERROR(__xludf.DUMMYFUNCTION("GOOGLETRANSLATE(A14595,""en"",""hi"")"),"सीढ़ियों से कैसे कनेक्ट करने के लिए एक दूसरा विकल्प")</f>
        <v>सीढ़ियों से कैसे कनेक्ट करने के लिए एक दूसरा विकल्प</v>
      </c>
    </row>
    <row r="14596">
      <c r="A14596" s="1" t="s">
        <v>14210</v>
      </c>
      <c r="B14596" s="2" t="str">
        <f>IFERROR(__xludf.DUMMYFUNCTION("GOOGLETRANSLATE(A14596,""en"",""hi"")"),"व्यक्ति त्योहार के दौरान ऑनस्टेज करता है")</f>
        <v>व्यक्ति त्योहार के दौरान ऑनस्टेज करता है</v>
      </c>
    </row>
    <row r="14597">
      <c r="A14597" s="1" t="s">
        <v>14211</v>
      </c>
      <c r="B14597" s="2" t="str">
        <f>IFERROR(__xludf.DUMMYFUNCTION("GOOGLETRANSLATE(A14597,""en"",""hi"")"),"मैच के दौरान एथलीट निराश दिखता है।")</f>
        <v>मैच के दौरान एथलीट निराश दिखता है।</v>
      </c>
    </row>
    <row r="14598">
      <c r="A14598" s="1" t="s">
        <v>14212</v>
      </c>
      <c r="B14598" s="2" t="str">
        <f>IFERROR(__xludf.DUMMYFUNCTION("GOOGLETRANSLATE(A14598,""en"",""hi"")"),"पॉप कलाकार शैक्षिक संस्थान कैंपस से मुलाकात के रूप में एक टचडाउन के लिए अंत क्षेत्र में छलांग लगाता है")</f>
        <v>पॉप कलाकार शैक्षिक संस्थान कैंपस से मुलाकात के रूप में एक टचडाउन के लिए अंत क्षेत्र में छलांग लगाता है</v>
      </c>
    </row>
    <row r="14599">
      <c r="A14599" s="1" t="s">
        <v>14213</v>
      </c>
      <c r="B14599" s="2" t="str">
        <f>IFERROR(__xludf.DUMMYFUNCTION("GOOGLETRANSLATE(A14599,""en"",""hi"")"),"अपने परिवार को समायोजित करने के लिए एक बड़ी मेज के लिए बहुत सारी जगह।")</f>
        <v>अपने परिवार को समायोजित करने के लिए एक बड़ी मेज के लिए बहुत सारी जगह।</v>
      </c>
    </row>
    <row r="14600">
      <c r="A14600" s="1" t="s">
        <v>14214</v>
      </c>
      <c r="B14600" s="2" t="str">
        <f>IFERROR(__xludf.DUMMYFUNCTION("GOOGLETRANSLATE(A14600,""en"",""hi"")"),"इस सप्ताह के अंत में एक यात्रा करें")</f>
        <v>इस सप्ताह के अंत में एक यात्रा करें</v>
      </c>
    </row>
    <row r="14601">
      <c r="A14601" s="1" t="s">
        <v>14215</v>
      </c>
      <c r="B14601" s="2" t="str">
        <f>IFERROR(__xludf.DUMMYFUNCTION("GOOGLETRANSLATE(A14601,""en"",""hi"")"),"इस साल लड़कियों के लिए एक चाय पार्टी जन्मदिन हो रहा है!")</f>
        <v>इस साल लड़कियों के लिए एक चाय पार्टी जन्मदिन हो रहा है!</v>
      </c>
    </row>
    <row r="14602">
      <c r="A14602" s="1" t="s">
        <v>14216</v>
      </c>
      <c r="B14602" s="2" t="str">
        <f>IFERROR(__xludf.DUMMYFUNCTION("GOOGLETRANSLATE(A14602,""en"",""hi"")"),"एक युवा लड़की एक देश की लेन पर एक बाइक की सवारी करती है")</f>
        <v>एक युवा लड़की एक देश की लेन पर एक बाइक की सवारी करती है</v>
      </c>
    </row>
    <row r="14603">
      <c r="A14603" s="1" t="s">
        <v>14217</v>
      </c>
      <c r="B14603" s="2" t="str">
        <f>IFERROR(__xludf.DUMMYFUNCTION("GOOGLETRANSLATE(A14603,""en"",""hi"")"),"जन्मदिन के लिए ग्रीटिंग्स कार्ड - आपके सभी सपने बन सकते हैं जो आप वास्तव में चाहते हैं।")</f>
        <v>जन्मदिन के लिए ग्रीटिंग्स कार्ड - आपके सभी सपने बन सकते हैं जो आप वास्तव में चाहते हैं।</v>
      </c>
    </row>
    <row r="14604">
      <c r="A14604" s="1" t="s">
        <v>14218</v>
      </c>
      <c r="B14604" s="2" t="str">
        <f>IFERROR(__xludf.DUMMYFUNCTION("GOOGLETRANSLATE(A14604,""en"",""hi"")"),"सौंदर्य घास में निहित है")</f>
        <v>सौंदर्य घास में निहित है</v>
      </c>
    </row>
    <row r="14605">
      <c r="A14605" s="1" t="s">
        <v>14219</v>
      </c>
      <c r="B14605" s="2" t="str">
        <f>IFERROR(__xludf.DUMMYFUNCTION("GOOGLETRANSLATE(A14605,""en"",""hi"")"),"पेंटिंग कलाकार पर एक प्रदर्शनी के आगंतुक")</f>
        <v>पेंटिंग कलाकार पर एक प्रदर्शनी के आगंतुक</v>
      </c>
    </row>
    <row r="14606">
      <c r="A14606" s="1" t="s">
        <v>14220</v>
      </c>
      <c r="B14606" s="2" t="str">
        <f>IFERROR(__xludf.DUMMYFUNCTION("GOOGLETRANSLATE(A14606,""en"",""hi"")"),"स्की जम्पर खेल लीग चैंपियनशिप के दौरान देखता है")</f>
        <v>स्की जम्पर खेल लीग चैंपियनशिप के दौरान देखता है</v>
      </c>
    </row>
    <row r="14607">
      <c r="A14607" s="1" t="s">
        <v>8639</v>
      </c>
      <c r="B14607" s="2" t="str">
        <f>IFERROR(__xludf.DUMMYFUNCTION("GOOGLETRANSLATE(A14607,""en"",""hi"")"),"समुद्र तट पर टूटी ग्लास की बोतल")</f>
        <v>समुद्र तट पर टूटी ग्लास की बोतल</v>
      </c>
    </row>
    <row r="14608">
      <c r="A14608" s="1" t="s">
        <v>14221</v>
      </c>
      <c r="B14608" s="2" t="str">
        <f>IFERROR(__xludf.DUMMYFUNCTION("GOOGLETRANSLATE(A14608,""en"",""hi"")"),"कुंग्सबैक नदी पेड़ और पत्थर के पीछे घूमती है")</f>
        <v>कुंग्सबैक नदी पेड़ और पत्थर के पीछे घूमती है</v>
      </c>
    </row>
    <row r="14609">
      <c r="A14609" s="1" t="s">
        <v>14222</v>
      </c>
      <c r="B14609" s="2" t="str">
        <f>IFERROR(__xludf.DUMMYFUNCTION("GOOGLETRANSLATE(A14609,""en"",""hi"")"),"सर्दियों में बर्फबारी के दौरान परिसर का प्रवेश")</f>
        <v>सर्दियों में बर्फबारी के दौरान परिसर का प्रवेश</v>
      </c>
    </row>
    <row r="14610">
      <c r="A14610" s="1" t="s">
        <v>14223</v>
      </c>
      <c r="B14610" s="2" t="str">
        <f>IFERROR(__xludf.DUMMYFUNCTION("GOOGLETRANSLATE(A14610,""en"",""hi"")"),"पहाड़ों और खेतों में दूर छोटे घरों के साथ गांव के ऊपर चमकीले नीले गर्मियों के आकाश में सफेद बादल।")</f>
        <v>पहाड़ों और खेतों में दूर छोटे घरों के साथ गांव के ऊपर चमकीले नीले गर्मियों के आकाश में सफेद बादल।</v>
      </c>
    </row>
    <row r="14611">
      <c r="A14611" s="1" t="s">
        <v>14224</v>
      </c>
      <c r="B14611" s="2" t="str">
        <f>IFERROR(__xludf.DUMMYFUNCTION("GOOGLETRANSLATE(A14611,""en"",""hi"")"),"लोगों के पास होने के बाद लोग सैन्य व्यक्ति के डिप्टी हैं")</f>
        <v>लोगों के पास होने के बाद लोग सैन्य व्यक्ति के डिप्टी हैं</v>
      </c>
    </row>
    <row r="14612">
      <c r="A14612" s="1" t="s">
        <v>14225</v>
      </c>
      <c r="B14612" s="2" t="str">
        <f>IFERROR(__xludf.DUMMYFUNCTION("GOOGLETRANSLATE(A14612,""en"",""hi"")"),"एक दिल के आकार में नया साल ग्रीटिंग कार्ड।")</f>
        <v>एक दिल के आकार में नया साल ग्रीटिंग कार्ड।</v>
      </c>
    </row>
    <row r="14613">
      <c r="A14613" s="1" t="s">
        <v>14226</v>
      </c>
      <c r="B14613" s="2" t="str">
        <f>IFERROR(__xludf.DUMMYFUNCTION("GOOGLETRANSLATE(A14613,""en"",""hi"")"),"गेंद के साथ एक बास्केटबॉल खिलाड़ी का पूर्ण लंबाई पोर्ट्रेट")</f>
        <v>गेंद के साथ एक बास्केटबॉल खिलाड़ी का पूर्ण लंबाई पोर्ट्रेट</v>
      </c>
    </row>
    <row r="14614">
      <c r="A14614" s="1" t="s">
        <v>14227</v>
      </c>
      <c r="B14614" s="2" t="str">
        <f>IFERROR(__xludf.DUMMYFUNCTION("GOOGLETRANSLATE(A14614,""en"",""hi"")"),"एक सफेद पृष्ठभूमि पर एक सोने की श्रृंखला से एक पत्र एन का वेक्टर चित्रण")</f>
        <v>एक सफेद पृष्ठभूमि पर एक सोने की श्रृंखला से एक पत्र एन का वेक्टर चित्रण</v>
      </c>
    </row>
    <row r="14615">
      <c r="A14615" s="1" t="s">
        <v>14228</v>
      </c>
      <c r="B14615" s="2" t="str">
        <f>IFERROR(__xludf.DUMMYFUNCTION("GOOGLETRANSLATE(A14615,""en"",""hi"")"),"लिविंग रूम गहरे भूरे रंग में एक बड़े समकालीन विभागीय सोफे पर केंद्रित, अंतरिक्ष के लिए सूक्ष्म विपरीत लाता है।")</f>
        <v>लिविंग रूम गहरे भूरे रंग में एक बड़े समकालीन विभागीय सोफे पर केंद्रित, अंतरिक्ष के लिए सूक्ष्म विपरीत लाता है।</v>
      </c>
    </row>
    <row r="14616">
      <c r="A14616" s="1" t="s">
        <v>14229</v>
      </c>
      <c r="B14616" s="2" t="str">
        <f>IFERROR(__xludf.DUMMYFUNCTION("GOOGLETRANSLATE(A14616,""en"",""hi"")"),"अपनी अगली छुट्टी पर सुंदर मरीना और घरों को देखें")</f>
        <v>अपनी अगली छुट्टी पर सुंदर मरीना और घरों को देखें</v>
      </c>
    </row>
    <row r="14617">
      <c r="A14617" s="1" t="s">
        <v>14230</v>
      </c>
      <c r="B14617" s="2" t="str">
        <f>IFERROR(__xludf.DUMMYFUNCTION("GOOGLETRANSLATE(A14617,""en"",""hi"")"),"अतिथि बेडरूम # ओपन प्लान इनडोर लिविंग और डेक तक सीधे पहुंच प्रदान करता है।")</f>
        <v>अतिथि बेडरूम # ओपन प्लान इनडोर लिविंग और डेक तक सीधे पहुंच प्रदान करता है।</v>
      </c>
    </row>
    <row r="14618">
      <c r="A14618" s="1" t="s">
        <v>14231</v>
      </c>
      <c r="B14618" s="2" t="str">
        <f>IFERROR(__xludf.DUMMYFUNCTION("GOOGLETRANSLATE(A14618,""en"",""hi"")"),"संदिग्ध सामग्री: हर सोमवार से शुक्रवार को नई कॉमिक्स")</f>
        <v>संदिग्ध सामग्री: हर सोमवार से शुक्रवार को नई कॉमिक्स</v>
      </c>
    </row>
    <row r="14619">
      <c r="A14619" s="1" t="s">
        <v>14232</v>
      </c>
      <c r="B14619" s="2" t="str">
        <f>IFERROR(__xludf.DUMMYFUNCTION("GOOGLETRANSLATE(A14619,""en"",""hi"")"),"व्यक्ति अपने खेल के दौरान गेंद को लक्ष्य से बाहर रखने की कोशिश करता है।")</f>
        <v>व्यक्ति अपने खेल के दौरान गेंद को लक्ष्य से बाहर रखने की कोशिश करता है।</v>
      </c>
    </row>
    <row r="14620">
      <c r="A14620" s="1" t="s">
        <v>14233</v>
      </c>
      <c r="B14620" s="2" t="str">
        <f>IFERROR(__xludf.DUMMYFUNCTION("GOOGLETRANSLATE(A14620,""en"",""hi"")"),"एक बुलबुला स्नान में राजनेता ... एक अच्छे कारण के लिए।")</f>
        <v>एक बुलबुला स्नान में राजनेता ... एक अच्छे कारण के लिए।</v>
      </c>
    </row>
    <row r="14621">
      <c r="A14621" s="1" t="s">
        <v>14234</v>
      </c>
      <c r="B14621" s="2" t="str">
        <f>IFERROR(__xludf.DUMMYFUNCTION("GOOGLETRANSLATE(A14621,""en"",""hi"")"),"चेकपॉइंट पर एक क्षेत्र में कारों को छोड़ दिया।")</f>
        <v>चेकपॉइंट पर एक क्षेत्र में कारों को छोड़ दिया।</v>
      </c>
    </row>
    <row r="14622">
      <c r="A14622" s="1" t="s">
        <v>14235</v>
      </c>
      <c r="B14622" s="2" t="str">
        <f>IFERROR(__xludf.DUMMYFUNCTION("GOOGLETRANSLATE(A14622,""en"",""hi"")"),"पूर्वी तट मुख्य रेखा के साथ गति से उच्च गति यात्री ट्रेन")</f>
        <v>पूर्वी तट मुख्य रेखा के साथ गति से उच्च गति यात्री ट्रेन</v>
      </c>
    </row>
    <row r="14623">
      <c r="A14623" s="1" t="s">
        <v>14236</v>
      </c>
      <c r="B14623" s="2" t="str">
        <f>IFERROR(__xludf.DUMMYFUNCTION("GOOGLETRANSLATE(A14623,""en"",""hi"")"),"रात में एक बैग के साथ लड़का")</f>
        <v>रात में एक बैग के साथ लड़का</v>
      </c>
    </row>
    <row r="14624">
      <c r="A14624" s="1" t="s">
        <v>14237</v>
      </c>
      <c r="B14624" s="2" t="str">
        <f>IFERROR(__xludf.DUMMYFUNCTION("GOOGLETRANSLATE(A14624,""en"",""hi"")"),"हार्ड रॉक कलाकार का पोर्ट्रेट, गिटारवादक, एक लाइव प्रदर्शन से पहले फोटो खिंचवाया")</f>
        <v>हार्ड रॉक कलाकार का पोर्ट्रेट, गिटारवादक, एक लाइव प्रदर्शन से पहले फोटो खिंचवाया</v>
      </c>
    </row>
    <row r="14625">
      <c r="A14625" s="1" t="s">
        <v>14238</v>
      </c>
      <c r="B14625" s="2" t="str">
        <f>IFERROR(__xludf.DUMMYFUNCTION("GOOGLETRANSLATE(A14625,""en"",""hi"")"),"अभिनेता प्रीमियर के लिए फिल्म थिएटर में आता है")</f>
        <v>अभिनेता प्रीमियर के लिए फिल्म थिएटर में आता है</v>
      </c>
    </row>
    <row r="14626">
      <c r="A14626" s="1" t="s">
        <v>14239</v>
      </c>
      <c r="B14626" s="2" t="str">
        <f>IFERROR(__xludf.DUMMYFUNCTION("GOOGLETRANSLATE(A14626,""en"",""hi"")"),"पॉप कलाकार ने घोषणा की कि वह जुड़वां के साथ गर्भवती है।")</f>
        <v>पॉप कलाकार ने घोषणा की कि वह जुड़वां के साथ गर्भवती है।</v>
      </c>
    </row>
    <row r="14627">
      <c r="A14627" s="1" t="s">
        <v>14240</v>
      </c>
      <c r="B14627" s="2" t="str">
        <f>IFERROR(__xludf.DUMMYFUNCTION("GOOGLETRANSLATE(A14627,""en"",""hi"")"),"लाल दीवारों के साथ बड़े पारंपरिक गृह कार्यालय, अंतर्निहित शेल्विंग और एक भव्य पियानो के साथ एक फायरप्लेस पक्ष।")</f>
        <v>लाल दीवारों के साथ बड़े पारंपरिक गृह कार्यालय, अंतर्निहित शेल्विंग और एक भव्य पियानो के साथ एक फायरप्लेस पक्ष।</v>
      </c>
    </row>
    <row r="14628">
      <c r="A14628" s="1" t="s">
        <v>14241</v>
      </c>
      <c r="B14628" s="2" t="str">
        <f>IFERROR(__xludf.DUMMYFUNCTION("GOOGLETRANSLATE(A14628,""en"",""hi"")"),"व्यक्ति, जो अंधा है, पर्यटक आकर्षण के माध्यम से अपना दूसरा मूल बनाता है।")</f>
        <v>व्यक्ति, जो अंधा है, पर्यटक आकर्षण के माध्यम से अपना दूसरा मूल बनाता है।</v>
      </c>
    </row>
    <row r="14629">
      <c r="A14629" s="1" t="s">
        <v>14242</v>
      </c>
      <c r="B14629" s="2" t="str">
        <f>IFERROR(__xludf.DUMMYFUNCTION("GOOGLETRANSLATE(A14629,""en"",""hi"")"),"क्या करना है जब आपको एक बनाए रखने वाली दीवार और कम बजट के साथ कदम की आवश्यकता होती है?")</f>
        <v>क्या करना है जब आपको एक बनाए रखने वाली दीवार और कम बजट के साथ कदम की आवश्यकता होती है?</v>
      </c>
    </row>
    <row r="14630">
      <c r="A14630" s="1" t="s">
        <v>14243</v>
      </c>
      <c r="B14630" s="2" t="str">
        <f>IFERROR(__xludf.DUMMYFUNCTION("GOOGLETRANSLATE(A14630,""en"",""hi"")"),"सफेद पृष्ठभूमि पर अलग प्रोफ़ाइल में एक हिरण के सिर का सिल्हूट।")</f>
        <v>सफेद पृष्ठभूमि पर अलग प्रोफ़ाइल में एक हिरण के सिर का सिल्हूट।</v>
      </c>
    </row>
    <row r="14631">
      <c r="A14631" s="1" t="s">
        <v>14244</v>
      </c>
      <c r="B14631" s="2" t="str">
        <f>IFERROR(__xludf.DUMMYFUNCTION("GOOGLETRANSLATE(A14631,""en"",""hi"")"),"पहाड़ों पर उड़ान भरने वाले हवाई जहाज का विंग")</f>
        <v>पहाड़ों पर उड़ान भरने वाले हवाई जहाज का विंग</v>
      </c>
    </row>
    <row r="14632">
      <c r="A14632" s="1" t="s">
        <v>14245</v>
      </c>
      <c r="B14632" s="2" t="str">
        <f>IFERROR(__xludf.DUMMYFUNCTION("GOOGLETRANSLATE(A14632,""en"",""hi"")"),"एक ऐतिहासिक इमारत के साथ एक क्षेत्र में एक हल खींचने वाले घोड़ों को मसौदा घोड़ों")</f>
        <v>एक ऐतिहासिक इमारत के साथ एक क्षेत्र में एक हल खींचने वाले घोड़ों को मसौदा घोड़ों</v>
      </c>
    </row>
    <row r="14633">
      <c r="A14633" s="1" t="s">
        <v>14246</v>
      </c>
      <c r="B14633" s="2" t="str">
        <f>IFERROR(__xludf.DUMMYFUNCTION("GOOGLETRANSLATE(A14633,""en"",""hi"")"),"व्यक्ति - मैं उसके लबादा से प्यार करता था, लेकिन एक टिप्पणी में, व्यक्ति ने कहा कि वह उस पर फंस गई और फिल्मांकन करते समय महल में सीढ़ियों से नीचे गिर गई।")</f>
        <v>व्यक्ति - मैं उसके लबादा से प्यार करता था, लेकिन एक टिप्पणी में, व्यक्ति ने कहा कि वह उस पर फंस गई और फिल्मांकन करते समय महल में सीढ़ियों से नीचे गिर गई।</v>
      </c>
    </row>
    <row r="14634">
      <c r="A14634" s="1" t="s">
        <v>14247</v>
      </c>
      <c r="B14634" s="2" t="str">
        <f>IFERROR(__xludf.DUMMYFUNCTION("GOOGLETRANSLATE(A14634,""en"",""hi"")"),"कला और शिल्प के घर के रहने वाले कमरे - रिसेप्शन रूम")</f>
        <v>कला और शिल्प के घर के रहने वाले कमरे - रिसेप्शन रूम</v>
      </c>
    </row>
    <row r="14635">
      <c r="A14635" s="1" t="s">
        <v>14248</v>
      </c>
      <c r="B14635" s="2" t="str">
        <f>IFERROR(__xludf.DUMMYFUNCTION("GOOGLETRANSLATE(A14635,""en"",""hi"")"),"अग्रभूमि में मोटरवे के साथ रात में एक शहर")</f>
        <v>अग्रभूमि में मोटरवे के साथ रात में एक शहर</v>
      </c>
    </row>
    <row r="14636">
      <c r="A14636" s="1" t="s">
        <v>14249</v>
      </c>
      <c r="B14636" s="2" t="str">
        <f>IFERROR(__xludf.DUMMYFUNCTION("GOOGLETRANSLATE(A14636,""en"",""hi"")"),"एक आधुनिक कार्यालय का 3 डी आंतरिक प्रतिपादन")</f>
        <v>एक आधुनिक कार्यालय का 3 डी आंतरिक प्रतिपादन</v>
      </c>
    </row>
    <row r="14637">
      <c r="A14637" s="1" t="s">
        <v>14250</v>
      </c>
      <c r="B14637" s="2" t="str">
        <f>IFERROR(__xludf.DUMMYFUNCTION("GOOGLETRANSLATE(A14637,""en"",""hi"")"),"एक डामर रोड पर एक डबल-पीला रेखा")</f>
        <v>एक डामर रोड पर एक डबल-पीला रेखा</v>
      </c>
    </row>
    <row r="14638">
      <c r="A14638" s="1" t="s">
        <v>14251</v>
      </c>
      <c r="B14638" s="2" t="str">
        <f>IFERROR(__xludf.DUMMYFUNCTION("GOOGLETRANSLATE(A14638,""en"",""hi"")"),"चॉकलेट चिप कुकीज़ बड़ी, बेकरी - स्टाइल चॉकलेट चिप कुकीज़ हैं जो भूरे रंग के मक्खन और डार्क ब्राउन शुगर के साथ एक टोफी के लिए बनाई जाती हैं - जैसे स्वाद।")</f>
        <v>चॉकलेट चिप कुकीज़ बड़ी, बेकरी - स्टाइल चॉकलेट चिप कुकीज़ हैं जो भूरे रंग के मक्खन और डार्क ब्राउन शुगर के साथ एक टोफी के लिए बनाई जाती हैं - जैसे स्वाद।</v>
      </c>
    </row>
    <row r="14639">
      <c r="A14639" s="1" t="s">
        <v>14252</v>
      </c>
      <c r="B14639" s="2" t="str">
        <f>IFERROR(__xludf.DUMMYFUNCTION("GOOGLETRANSLATE(A14639,""en"",""hi"")"),"पृष्ठभूमि पर फूलों, पत्तियों और उपजी की स्थिति")</f>
        <v>पृष्ठभूमि पर फूलों, पत्तियों और उपजी की स्थिति</v>
      </c>
    </row>
    <row r="14640">
      <c r="A14640" s="1" t="s">
        <v>14253</v>
      </c>
      <c r="B14640" s="2" t="str">
        <f>IFERROR(__xludf.DUMMYFUNCTION("GOOGLETRANSLATE(A14640,""en"",""hi"")"),"यदि आपके पास ब्राउन केला है, तो आप जो कर रहे हैं उसे रोकें और इस चिकनी को बनाएं!")</f>
        <v>यदि आपके पास ब्राउन केला है, तो आप जो कर रहे हैं उसे रोकें और इस चिकनी को बनाएं!</v>
      </c>
    </row>
    <row r="14641">
      <c r="A14641" s="1" t="s">
        <v>14254</v>
      </c>
      <c r="B14641" s="2" t="str">
        <f>IFERROR(__xludf.DUMMYFUNCTION("GOOGLETRANSLATE(A14641,""en"",""hi"")"),"एक कटाई लैवेंडर क्षेत्र में फार्महाउस")</f>
        <v>एक कटाई लैवेंडर क्षेत्र में फार्महाउस</v>
      </c>
    </row>
    <row r="14642">
      <c r="A14642" s="1" t="s">
        <v>14255</v>
      </c>
      <c r="B14642" s="2" t="str">
        <f>IFERROR(__xludf.DUMMYFUNCTION("GOOGLETRANSLATE(A14642,""en"",""hi"")"),"केंद्र कहता है कि यह शहर से पर्याप्त पैसा नहीं मिल रहा है।")</f>
        <v>केंद्र कहता है कि यह शहर से पर्याप्त पैसा नहीं मिल रहा है।</v>
      </c>
    </row>
    <row r="14643">
      <c r="A14643" s="1" t="s">
        <v>14256</v>
      </c>
      <c r="B14643" s="2" t="str">
        <f>IFERROR(__xludf.DUMMYFUNCTION("GOOGLETRANSLATE(A14643,""en"",""hi"")"),"जनजातीय भूमि चित्र में झरना")</f>
        <v>जनजातीय भूमि चित्र में झरना</v>
      </c>
    </row>
    <row r="14644">
      <c r="A14644" s="1" t="s">
        <v>14257</v>
      </c>
      <c r="B14644" s="2" t="str">
        <f>IFERROR(__xludf.DUMMYFUNCTION("GOOGLETRANSLATE(A14644,""en"",""hi"")"),"वसंत ऋतु में एक शानदार धूप वाले नीले आसमान के खिलाफ लंबे लाल ट्यूलिप खिलते हैं")</f>
        <v>वसंत ऋतु में एक शानदार धूप वाले नीले आसमान के खिलाफ लंबे लाल ट्यूलिप खिलते हैं</v>
      </c>
    </row>
    <row r="14645">
      <c r="A14645" s="1" t="s">
        <v>14258</v>
      </c>
      <c r="B14645" s="2" t="str">
        <f>IFERROR(__xludf.DUMMYFUNCTION("GOOGLETRANSLATE(A14645,""en"",""hi"")"),"एक मॉडल फैशन सप्ताह में व्यक्ति द्वारा रचनाएं प्रस्तुत करता है।")</f>
        <v>एक मॉडल फैशन सप्ताह में व्यक्ति द्वारा रचनाएं प्रस्तुत करता है।</v>
      </c>
    </row>
    <row r="14646">
      <c r="A14646" s="1" t="s">
        <v>14259</v>
      </c>
      <c r="B14646" s="2" t="str">
        <f>IFERROR(__xludf.DUMMYFUNCTION("GOOGLETRANSLATE(A14646,""en"",""hi"")"),"समुद्र तट पर वापस फेंक दें")</f>
        <v>समुद्र तट पर वापस फेंक दें</v>
      </c>
    </row>
    <row r="14647">
      <c r="A14647" s="1" t="s">
        <v>14260</v>
      </c>
      <c r="B14647" s="2" t="str">
        <f>IFERROR(__xludf.DUMMYFUNCTION("GOOGLETRANSLATE(A14647,""en"",""hi"")"),"धन का संतुलन और एक शतरंज का टुकड़ा")</f>
        <v>धन का संतुलन और एक शतरंज का टुकड़ा</v>
      </c>
    </row>
    <row r="14648">
      <c r="A14648" s="1" t="s">
        <v>14261</v>
      </c>
      <c r="B14648" s="2" t="str">
        <f>IFERROR(__xludf.DUMMYFUNCTION("GOOGLETRANSLATE(A14648,""en"",""hi"")"),"खिलाड़ी अपने अंतिम खेल होने की संभावना के बाद अमेरिकी फुटबॉल खिलाड़ी की प्रशंसा करते हैं")</f>
        <v>खिलाड़ी अपने अंतिम खेल होने की संभावना के बाद अमेरिकी फुटबॉल खिलाड़ी की प्रशंसा करते हैं</v>
      </c>
    </row>
    <row r="14649">
      <c r="A14649" s="1" t="s">
        <v>1879</v>
      </c>
      <c r="B14649" s="2" t="str">
        <f>IFERROR(__xludf.DUMMYFUNCTION("GOOGLETRANSLATE(A14649,""en"",""hi"")"),"बिक्री संपत्ति के लिए एक शहर।")</f>
        <v>बिक्री संपत्ति के लिए एक शहर।</v>
      </c>
    </row>
    <row r="14650">
      <c r="A14650" s="1" t="s">
        <v>14262</v>
      </c>
      <c r="B14650" s="2" t="str">
        <f>IFERROR(__xludf.DUMMYFUNCTION("GOOGLETRANSLATE(A14650,""en"",""hi"")"),"क्लिपिंग पथ के साथ एक सफेद पृष्ठभूमि पर एक चमकदार चिकनी प्रभाव और काले रूपरेखा के साथ एक चमकदार प्लास्टिक लोअरकेस छोटे अक्षर टी का चित्रण।")</f>
        <v>क्लिपिंग पथ के साथ एक सफेद पृष्ठभूमि पर एक चमकदार चिकनी प्रभाव और काले रूपरेखा के साथ एक चमकदार प्लास्टिक लोअरकेस छोटे अक्षर टी का चित्रण।</v>
      </c>
    </row>
    <row r="14651">
      <c r="A14651" s="1" t="s">
        <v>14263</v>
      </c>
      <c r="B14651" s="2" t="str">
        <f>IFERROR(__xludf.DUMMYFUNCTION("GOOGLETRANSLATE(A14651,""en"",""hi"")"),"पदकों के हमारे संग्रह की शुरुआत।")</f>
        <v>पदकों के हमारे संग्रह की शुरुआत।</v>
      </c>
    </row>
    <row r="14652">
      <c r="A14652" s="1" t="s">
        <v>14264</v>
      </c>
      <c r="B14652" s="2" t="str">
        <f>IFERROR(__xludf.DUMMYFUNCTION("GOOGLETRANSLATE(A14652,""en"",""hi"")"),"यह जोकर आपकी आत्मा में घूर रहा है।")</f>
        <v>यह जोकर आपकी आत्मा में घूर रहा है।</v>
      </c>
    </row>
    <row r="14653">
      <c r="A14653" s="1" t="s">
        <v>14265</v>
      </c>
      <c r="B14653" s="2" t="str">
        <f>IFERROR(__xludf.DUMMYFUNCTION("GOOGLETRANSLATE(A14653,""en"",""hi"")"),"बेडरूम में होमवर्क करने वाली छात्र लड़की।")</f>
        <v>बेडरूम में होमवर्क करने वाली छात्र लड़की।</v>
      </c>
    </row>
    <row r="14654">
      <c r="A14654" s="1" t="s">
        <v>14266</v>
      </c>
      <c r="B14654" s="2" t="str">
        <f>IFERROR(__xludf.DUMMYFUNCTION("GOOGLETRANSLATE(A14654,""en"",""hi"")"),"आपके पेय के साथ जाने के लिए कुछ केक और पेस्ट्री भी हैं")</f>
        <v>आपके पेय के साथ जाने के लिए कुछ केक और पेस्ट्री भी हैं</v>
      </c>
    </row>
    <row r="14655">
      <c r="A14655" s="1" t="s">
        <v>14267</v>
      </c>
      <c r="B14655" s="2" t="str">
        <f>IFERROR(__xludf.DUMMYFUNCTION("GOOGLETRANSLATE(A14655,""en"",""hi"")"),"राजनेता दूसरे राष्ट्रपति बहस के दौरान एक-दूसरे से सीधे बात करते हैं।")</f>
        <v>राजनेता दूसरे राष्ट्रपति बहस के दौरान एक-दूसरे से सीधे बात करते हैं।</v>
      </c>
    </row>
    <row r="14656">
      <c r="A14656" s="1" t="s">
        <v>14268</v>
      </c>
      <c r="B14656" s="2" t="str">
        <f>IFERROR(__xludf.DUMMYFUNCTION("GOOGLETRANSLATE(A14656,""en"",""hi"")"),"बिक्री के लिए बिस्तर अलग घर")</f>
        <v>बिक्री के लिए बिस्तर अलग घर</v>
      </c>
    </row>
    <row r="14657">
      <c r="A14657" s="1" t="s">
        <v>14269</v>
      </c>
      <c r="B14657" s="2" t="str">
        <f>IFERROR(__xludf.DUMMYFUNCTION("GOOGLETRANSLATE(A14657,""en"",""hi"")"),"इस ब्लूम रोलिंग बैकपैक के साथ खुश यात्रा।")</f>
        <v>इस ब्लूम रोलिंग बैकपैक के साथ खुश यात्रा।</v>
      </c>
    </row>
    <row r="14658">
      <c r="A14658" s="1" t="s">
        <v>14270</v>
      </c>
      <c r="B14658" s="2" t="str">
        <f>IFERROR(__xludf.DUMMYFUNCTION("GOOGLETRANSLATE(A14658,""en"",""hi"")"),"हम घर के चारों ओर एक अच्छी किताब से प्यार करते हैं।")</f>
        <v>हम घर के चारों ओर एक अच्छी किताब से प्यार करते हैं।</v>
      </c>
    </row>
    <row r="14659">
      <c r="A14659" s="1" t="s">
        <v>14271</v>
      </c>
      <c r="B14659" s="2" t="str">
        <f>IFERROR(__xludf.DUMMYFUNCTION("GOOGLETRANSLATE(A14659,""en"",""hi"")"),"एक सिल्हूट सिर का वेक्टर चित्रण")</f>
        <v>एक सिल्हूट सिर का वेक्टर चित्रण</v>
      </c>
    </row>
    <row r="14660">
      <c r="A14660" s="1" t="s">
        <v>14272</v>
      </c>
      <c r="B14660" s="2" t="str">
        <f>IFERROR(__xludf.DUMMYFUNCTION("GOOGLETRANSLATE(A14660,""en"",""hi"")"),"एक पोंटून पर बैठे महिला - स्टॉक फोटो #")</f>
        <v>एक पोंटून पर बैठे महिला - स्टॉक फोटो #</v>
      </c>
    </row>
    <row r="14661">
      <c r="A14661" s="1" t="s">
        <v>14273</v>
      </c>
      <c r="B14661" s="2" t="str">
        <f>IFERROR(__xludf.DUMMYFUNCTION("GOOGLETRANSLATE(A14661,""en"",""hi"")"),"एक उज्ज्वल कार्यालय में एक लैपटॉप के साथ मिलकर खुश छात्र")</f>
        <v>एक उज्ज्वल कार्यालय में एक लैपटॉप के साथ मिलकर खुश छात्र</v>
      </c>
    </row>
    <row r="14662">
      <c r="A14662" s="1" t="s">
        <v>14274</v>
      </c>
      <c r="B14662" s="2" t="str">
        <f>IFERROR(__xludf.DUMMYFUNCTION("GOOGLETRANSLATE(A14662,""en"",""hi"")"),"एक प्रशिक्षण सत्र के दौरान रग्बी खिलाड़ी और आदमी प्रशिक्षण के लिए चलते हैं")</f>
        <v>एक प्रशिक्षण सत्र के दौरान रग्बी खिलाड़ी और आदमी प्रशिक्षण के लिए चलते हैं</v>
      </c>
    </row>
    <row r="14663">
      <c r="A14663" s="1" t="s">
        <v>14275</v>
      </c>
      <c r="B14663" s="2" t="str">
        <f>IFERROR(__xludf.DUMMYFUNCTION("GOOGLETRANSLATE(A14663,""en"",""hi"")"),"बीयर के लिए सबसे अच्छा सलाखों")</f>
        <v>बीयर के लिए सबसे अच्छा सलाखों</v>
      </c>
    </row>
    <row r="14664">
      <c r="A14664" s="1" t="s">
        <v>8388</v>
      </c>
      <c r="B14664" s="2" t="str">
        <f>IFERROR(__xludf.DUMMYFUNCTION("GOOGLETRANSLATE(A14664,""en"",""hi"")"),"छवि में हो सकता है: व्यक्ति, मंच पर, एक संगीत वाद्ययंत्र, रात और संगीत कार्यक्रम खेलना")</f>
        <v>छवि में हो सकता है: व्यक्ति, मंच पर, एक संगीत वाद्ययंत्र, रात और संगीत कार्यक्रम खेलना</v>
      </c>
    </row>
    <row r="14665">
      <c r="A14665" s="1" t="s">
        <v>14276</v>
      </c>
      <c r="B14665" s="2" t="str">
        <f>IFERROR(__xludf.DUMMYFUNCTION("GOOGLETRANSLATE(A14665,""en"",""hi"")"),"मैं एक पीले घर में रहने जा रहा हूँ!")</f>
        <v>मैं एक पीले घर में रहने जा रहा हूँ!</v>
      </c>
    </row>
    <row r="14666">
      <c r="A14666" s="1" t="s">
        <v>14277</v>
      </c>
      <c r="B14666" s="2" t="str">
        <f>IFERROR(__xludf.DUMMYFUNCTION("GOOGLETRANSLATE(A14666,""en"",""hi"")"),"शीर्ष पर धुंध से पूर्व देखें")</f>
        <v>शीर्ष पर धुंध से पूर्व देखें</v>
      </c>
    </row>
    <row r="14667">
      <c r="A14667" s="1" t="s">
        <v>14278</v>
      </c>
      <c r="B14667" s="2" t="str">
        <f>IFERROR(__xludf.DUMMYFUNCTION("GOOGLETRANSLATE(A14667,""en"",""hi"")"),"एक हेप्टागोनल प्रारूप पूरे इमारत में इस्तेमाल किया गया था, और लॉबी में स्पष्ट है।")</f>
        <v>एक हेप्टागोनल प्रारूप पूरे इमारत में इस्तेमाल किया गया था, और लॉबी में स्पष्ट है।</v>
      </c>
    </row>
    <row r="14668">
      <c r="A14668" s="1" t="s">
        <v>14279</v>
      </c>
      <c r="B14668" s="2" t="str">
        <f>IFERROR(__xludf.DUMMYFUNCTION("GOOGLETRANSLATE(A14668,""en"",""hi"")"),"एक ग्लेड पर गर्मियों में रोमांटिक युगल।")</f>
        <v>एक ग्लेड पर गर्मियों में रोमांटिक युगल।</v>
      </c>
    </row>
    <row r="14669">
      <c r="A14669" s="1" t="s">
        <v>14280</v>
      </c>
      <c r="B14669" s="2" t="str">
        <f>IFERROR(__xludf.DUMMYFUNCTION("GOOGLETRANSLATE(A14669,""en"",""hi"")"),"एक परिवार ने पार्टी में एक कद्दू के साथ अग्निशामक के रूप में तैयार किया")</f>
        <v>एक परिवार ने पार्टी में एक कद्दू के साथ अग्निशामक के रूप में तैयार किया</v>
      </c>
    </row>
    <row r="14670">
      <c r="A14670" s="1" t="s">
        <v>14281</v>
      </c>
      <c r="B14670" s="2" t="str">
        <f>IFERROR(__xludf.DUMMYFUNCTION("GOOGLETRANSLATE(A14670,""en"",""hi"")"),"व्यक्ति अपनी मां को गले लगाता है क्योंकि वे शादी समारोह के बाद भूलभुलैया छोड़ देते हैं")</f>
        <v>व्यक्ति अपनी मां को गले लगाता है क्योंकि वे शादी समारोह के बाद भूलभुलैया छोड़ देते हैं</v>
      </c>
    </row>
    <row r="14671">
      <c r="A14671" s="1" t="s">
        <v>14282</v>
      </c>
      <c r="B14671" s="2" t="str">
        <f>IFERROR(__xludf.DUMMYFUNCTION("GOOGLETRANSLATE(A14671,""en"",""hi"")"),"खेल बनाम खेल टीम के दौरान एक पिच से फाउल।")</f>
        <v>खेल बनाम खेल टीम के दौरान एक पिच से फाउल।</v>
      </c>
    </row>
    <row r="14672">
      <c r="A14672" s="1" t="s">
        <v>14283</v>
      </c>
      <c r="B14672" s="2" t="str">
        <f>IFERROR(__xludf.DUMMYFUNCTION("GOOGLETRANSLATE(A14672,""en"",""hi"")"),"एक सड़क पर फीका फूल और पराग")</f>
        <v>एक सड़क पर फीका फूल और पराग</v>
      </c>
    </row>
    <row r="14673">
      <c r="A14673" s="1" t="s">
        <v>14284</v>
      </c>
      <c r="B14673" s="2" t="str">
        <f>IFERROR(__xludf.DUMMYFUNCTION("GOOGLETRANSLATE(A14673,""en"",""hi"")"),"अभिनेता सभी मुस्कुराते थे क्योंकि वह रेस्तरां के बाहर कदम रखती थी")</f>
        <v>अभिनेता सभी मुस्कुराते थे क्योंकि वह रेस्तरां के बाहर कदम रखती थी</v>
      </c>
    </row>
    <row r="14674">
      <c r="A14674" s="1" t="s">
        <v>14285</v>
      </c>
      <c r="B14674" s="2" t="str">
        <f>IFERROR(__xludf.DUMMYFUNCTION("GOOGLETRANSLATE(A14674,""en"",""hi"")"),"हेलोवीन हाथ खींचा वेक्टर पूर्ण वर्णमाला।")</f>
        <v>हेलोवीन हाथ खींचा वेक्टर पूर्ण वर्णमाला।</v>
      </c>
    </row>
    <row r="14675">
      <c r="A14675" s="1" t="s">
        <v>14286</v>
      </c>
      <c r="B14675" s="2" t="str">
        <f>IFERROR(__xludf.DUMMYFUNCTION("GOOGLETRANSLATE(A14675,""en"",""hi"")"),"लोगों को हमने पाया कि बर्फ की मात्रा पर लगाई गई")</f>
        <v>लोगों को हमने पाया कि बर्फ की मात्रा पर लगाई गई</v>
      </c>
    </row>
    <row r="14676">
      <c r="A14676" s="1" t="s">
        <v>14287</v>
      </c>
      <c r="B14676" s="2" t="str">
        <f>IFERROR(__xludf.DUMMYFUNCTION("GOOGLETRANSLATE(A14676,""en"",""hi"")"),"बालकनी पर मानव भाषा में बिक्री के लिए पीले और सफेद अपार्टमेंट ब्लॉक")</f>
        <v>बालकनी पर मानव भाषा में बिक्री के लिए पीले और सफेद अपार्टमेंट ब्लॉक</v>
      </c>
    </row>
    <row r="14677">
      <c r="A14677" s="1" t="s">
        <v>14288</v>
      </c>
      <c r="B14677" s="2" t="str">
        <f>IFERROR(__xludf.DUMMYFUNCTION("GOOGLETRANSLATE(A14677,""en"",""hi"")"),"एक समुद्र तट पर चलने वाले व्यापार सहयोगी")</f>
        <v>एक समुद्र तट पर चलने वाले व्यापार सहयोगी</v>
      </c>
    </row>
    <row r="14678">
      <c r="A14678" s="1" t="s">
        <v>14289</v>
      </c>
      <c r="B14678" s="2" t="str">
        <f>IFERROR(__xludf.DUMMYFUNCTION("GOOGLETRANSLATE(A14678,""en"",""hi"")"),"नोबल व्यक्ति ने एक पोशाक के साथ भूरे रंग के जूते जोड़े।")</f>
        <v>नोबल व्यक्ति ने एक पोशाक के साथ भूरे रंग के जूते जोड़े।</v>
      </c>
    </row>
    <row r="14679">
      <c r="A14679" s="1" t="s">
        <v>14290</v>
      </c>
      <c r="B14679" s="2" t="str">
        <f>IFERROR(__xludf.DUMMYFUNCTION("GOOGLETRANSLATE(A14679,""en"",""hi"")"),"एक सफेद पृष्ठभूमि पर तलवारें।")</f>
        <v>एक सफेद पृष्ठभूमि पर तलवारें।</v>
      </c>
    </row>
    <row r="14680">
      <c r="A14680" s="1" t="s">
        <v>14291</v>
      </c>
      <c r="B14680" s="2" t="str">
        <f>IFERROR(__xludf.DUMMYFUNCTION("GOOGLETRANSLATE(A14680,""en"",""hi"")"),"व्यक्ति को बचाव के लिए व्यक्ति पर घूंघट में आश्चर्यजनक लग रहा है")</f>
        <v>व्यक्ति को बचाव के लिए व्यक्ति पर घूंघट में आश्चर्यजनक लग रहा है</v>
      </c>
    </row>
    <row r="14681">
      <c r="A14681" s="1" t="s">
        <v>14292</v>
      </c>
      <c r="B14681" s="2" t="str">
        <f>IFERROR(__xludf.DUMMYFUNCTION("GOOGLETRANSLATE(A14681,""en"",""hi"")"),"फुटबॉल खिलाड़ी प्रशिक्षण सत्र के दौरान अपने खिलाड़ियों को देखता है।")</f>
        <v>फुटबॉल खिलाड़ी प्रशिक्षण सत्र के दौरान अपने खिलाड़ियों को देखता है।</v>
      </c>
    </row>
    <row r="14682">
      <c r="A14682" s="1" t="s">
        <v>14293</v>
      </c>
      <c r="B14682" s="2" t="str">
        <f>IFERROR(__xludf.DUMMYFUNCTION("GOOGLETRANSLATE(A14682,""en"",""hi"")"),"एक सफेद आदमी बिना किसी फुटबॉल में खेलने के बाद स्थानीय लोगों की भीड़ के माध्यम से अपना रास्ता बनाता है")</f>
        <v>एक सफेद आदमी बिना किसी फुटबॉल में खेलने के बाद स्थानीय लोगों की भीड़ के माध्यम से अपना रास्ता बनाता है</v>
      </c>
    </row>
    <row r="14683">
      <c r="A14683" s="1" t="s">
        <v>14294</v>
      </c>
      <c r="B14683" s="2" t="str">
        <f>IFERROR(__xludf.DUMMYFUNCTION("GOOGLETRANSLATE(A14683,""en"",""hi"")"),"व्यक्ति - सूर्य बस एक प्रतीत होता है अंतहीन अंतहीन समुद्र तट के क्षितिज के नीचे गिर गया था।")</f>
        <v>व्यक्ति - सूर्य बस एक प्रतीत होता है अंतहीन अंतहीन समुद्र तट के क्षितिज के नीचे गिर गया था।</v>
      </c>
    </row>
    <row r="14684">
      <c r="A14684" s="1" t="s">
        <v>14295</v>
      </c>
      <c r="B14684" s="2" t="str">
        <f>IFERROR(__xludf.DUMMYFUNCTION("GOOGLETRANSLATE(A14684,""en"",""hi"")"),"कुत्तों में से एक के साथ भारी धातु कलाकार सहेजे गए।")</f>
        <v>कुत्तों में से एक के साथ भारी धातु कलाकार सहेजे गए।</v>
      </c>
    </row>
    <row r="14685">
      <c r="A14685" s="1" t="s">
        <v>14296</v>
      </c>
      <c r="B14685" s="2" t="str">
        <f>IFERROR(__xludf.DUMMYFUNCTION("GOOGLETRANSLATE(A14685,""en"",""hi"")"),"शहर में हमारी पहली यात्रा में से एक।")</f>
        <v>शहर में हमारी पहली यात्रा में से एक।</v>
      </c>
    </row>
    <row r="14686">
      <c r="A14686" s="1" t="s">
        <v>14297</v>
      </c>
      <c r="B14686" s="2" t="str">
        <f>IFERROR(__xludf.DUMMYFUNCTION("GOOGLETRANSLATE(A14686,""en"",""hi"")"),"एक प्रशिक्षण सत्र के दौरान सॉकर प्लेयर और फुटबॉलर")</f>
        <v>एक प्रशिक्षण सत्र के दौरान सॉकर प्लेयर और फुटबॉलर</v>
      </c>
    </row>
    <row r="14687">
      <c r="A14687" s="1" t="s">
        <v>14298</v>
      </c>
      <c r="B14687" s="2" t="str">
        <f>IFERROR(__xludf.DUMMYFUNCTION("GOOGLETRANSLATE(A14687,""en"",""hi"")"),"सिल्हूट में एक मछुआरे और रॉड")</f>
        <v>सिल्हूट में एक मछुआरे और रॉड</v>
      </c>
    </row>
    <row r="14688">
      <c r="A14688" s="1" t="s">
        <v>14299</v>
      </c>
      <c r="B14688" s="2" t="str">
        <f>IFERROR(__xludf.DUMMYFUNCTION("GOOGLETRANSLATE(A14688,""en"",""hi"")"),"निशान का नक्शा।")</f>
        <v>निशान का नक्शा।</v>
      </c>
    </row>
    <row r="14689">
      <c r="A14689" s="1" t="s">
        <v>14300</v>
      </c>
      <c r="B14689" s="2" t="str">
        <f>IFERROR(__xludf.DUMMYFUNCTION("GOOGLETRANSLATE(A14689,""en"",""hi"")"),"पुरानी इमारत में घुड़सवार फ्लश होने के लिए नए स्थापित हीटिंग और पानी पाइप")</f>
        <v>पुरानी इमारत में घुड़सवार फ्लश होने के लिए नए स्थापित हीटिंग और पानी पाइप</v>
      </c>
    </row>
    <row r="14690">
      <c r="A14690" s="1" t="s">
        <v>14301</v>
      </c>
      <c r="B14690" s="2" t="str">
        <f>IFERROR(__xludf.DUMMYFUNCTION("GOOGLETRANSLATE(A14690,""en"",""hi"")"),"पश्चिम तट पर सूर्यास्त में समुद्र के घर")</f>
        <v>पश्चिम तट पर सूर्यास्त में समुद्र के घर</v>
      </c>
    </row>
    <row r="14691">
      <c r="A14691" s="1" t="s">
        <v>14302</v>
      </c>
      <c r="B14691" s="2" t="str">
        <f>IFERROR(__xludf.DUMMYFUNCTION("GOOGLETRANSLATE(A14691,""en"",""hi"")"),"प्रदर्शन पर कुछ सुंदर खिलता है।")</f>
        <v>प्रदर्शन पर कुछ सुंदर खिलता है।</v>
      </c>
    </row>
    <row r="14692">
      <c r="A14692" s="1" t="s">
        <v>1254</v>
      </c>
      <c r="B14692" s="2" t="str">
        <f>IFERROR(__xludf.DUMMYFUNCTION("GOOGLETRANSLATE(A14692,""en"",""hi"")"),"व्यक्ति के लिए मुख्य पोस्टर पेज पर लौटें")</f>
        <v>व्यक्ति के लिए मुख्य पोस्टर पेज पर लौटें</v>
      </c>
    </row>
    <row r="14693">
      <c r="A14693" s="1" t="s">
        <v>14303</v>
      </c>
      <c r="B14693" s="2" t="str">
        <f>IFERROR(__xludf.DUMMYFUNCTION("GOOGLETRANSLATE(A14693,""en"",""hi"")"),"मैं इस पेड़ को मिस करता हूं तुम सब क्रिसमस के लिए क्या मिला?")</f>
        <v>मैं इस पेड़ को मिस करता हूं तुम सब क्रिसमस के लिए क्या मिला?</v>
      </c>
    </row>
    <row r="14694">
      <c r="A14694" s="1" t="s">
        <v>14304</v>
      </c>
      <c r="B14694" s="2" t="str">
        <f>IFERROR(__xludf.DUMMYFUNCTION("GOOGLETRANSLATE(A14694,""en"",""hi"")"),"2941 रेस्तरां पर वेडिंग रिसेप्शन और अधिक तस्वीरें देखें")</f>
        <v>2941 रेस्तरां पर वेडिंग रिसेप्शन और अधिक तस्वीरें देखें</v>
      </c>
    </row>
    <row r="14695">
      <c r="A14695" s="1" t="s">
        <v>14305</v>
      </c>
      <c r="B14695" s="2" t="str">
        <f>IFERROR(__xludf.DUMMYFUNCTION("GOOGLETRANSLATE(A14695,""en"",""hi"")"),"एक किसान का वेक्टर सिल्हूट।")</f>
        <v>एक किसान का वेक्टर सिल्हूट।</v>
      </c>
    </row>
    <row r="14696">
      <c r="A14696" s="1" t="s">
        <v>14306</v>
      </c>
      <c r="B14696" s="2" t="str">
        <f>IFERROR(__xludf.DUMMYFUNCTION("GOOGLETRANSLATE(A14696,""en"",""hi"")"),"पहाड़ी से सामान्य दृश्य")</f>
        <v>पहाड़ी से सामान्य दृश्य</v>
      </c>
    </row>
    <row r="14697">
      <c r="A14697" s="1" t="s">
        <v>6503</v>
      </c>
      <c r="B14697" s="2" t="str">
        <f>IFERROR(__xludf.DUMMYFUNCTION("GOOGLETRANSLATE(A14697,""en"",""hi"")"),"मैच के दौरान फुटबॉल खिलाड़ी।")</f>
        <v>मैच के दौरान फुटबॉल खिलाड़ी।</v>
      </c>
    </row>
    <row r="14698">
      <c r="A14698" s="1" t="s">
        <v>14307</v>
      </c>
      <c r="B14698" s="2" t="str">
        <f>IFERROR(__xludf.DUMMYFUNCTION("GOOGLETRANSLATE(A14698,""en"",""hi"")"),"मुख्य बेडरूम तत्वों के लिए खोला जा सकता है।")</f>
        <v>मुख्य बेडरूम तत्वों के लिए खोला जा सकता है।</v>
      </c>
    </row>
    <row r="14699">
      <c r="A14699" s="1" t="s">
        <v>14308</v>
      </c>
      <c r="B14699" s="2" t="str">
        <f>IFERROR(__xludf.DUMMYFUNCTION("GOOGLETRANSLATE(A14699,""en"",""hi"")"),"एक रंगीन टॉस्ड सलाद में विभिन्न प्रकार की सब्जियों से भरा एक ग्लास कटोरा")</f>
        <v>एक रंगीन टॉस्ड सलाद में विभिन्न प्रकार की सब्जियों से भरा एक ग्लास कटोरा</v>
      </c>
    </row>
    <row r="14700">
      <c r="A14700" s="1" t="s">
        <v>14309</v>
      </c>
      <c r="B14700" s="2" t="str">
        <f>IFERROR(__xludf.DUMMYFUNCTION("GOOGLETRANSLATE(A14700,""en"",""hi"")"),"एक विशाल बॉलरूम घर की मुख्य बिक्री बिंदु है - संपत्ति एजेंटों द्वारा वर्णित")</f>
        <v>एक विशाल बॉलरूम घर की मुख्य बिक्री बिंदु है - संपत्ति एजेंटों द्वारा वर्णित</v>
      </c>
    </row>
    <row r="14701">
      <c r="A14701" s="1" t="s">
        <v>3058</v>
      </c>
      <c r="B14701" s="2" t="str">
        <f>IFERROR(__xludf.DUMMYFUNCTION("GOOGLETRANSLATE(A14701,""en"",""hi"")"),"फुटबॉल खिलाड़ी और गेंद के लिए लड़ाई")</f>
        <v>फुटबॉल खिलाड़ी और गेंद के लिए लड़ाई</v>
      </c>
    </row>
    <row r="14702">
      <c r="A14702" s="1" t="s">
        <v>14310</v>
      </c>
      <c r="B14702" s="2" t="str">
        <f>IFERROR(__xludf.DUMMYFUNCTION("GOOGLETRANSLATE(A14702,""en"",""hi"")"),"एक बच्चे द्वारा धार्मिक नेता का स्वागत किया जा रहा है जैसा कि वह आता है")</f>
        <v>एक बच्चे द्वारा धार्मिक नेता का स्वागत किया जा रहा है जैसा कि वह आता है</v>
      </c>
    </row>
    <row r="14703">
      <c r="A14703" s="1" t="s">
        <v>14311</v>
      </c>
      <c r="B14703" s="2" t="str">
        <f>IFERROR(__xludf.DUMMYFUNCTION("GOOGLETRANSLATE(A14703,""en"",""hi"")"),"एक रचनात्मक चलने के लिए अभिनेता और व्यक्ति")</f>
        <v>एक रचनात्मक चलने के लिए अभिनेता और व्यक्ति</v>
      </c>
    </row>
    <row r="14704">
      <c r="A14704" s="1" t="s">
        <v>14312</v>
      </c>
      <c r="B14704" s="2" t="str">
        <f>IFERROR(__xludf.DUMMYFUNCTION("GOOGLETRANSLATE(A14704,""en"",""hi"")"),"एक केक पर मोमबत्तियों के द्रव्यमान ~ जन्मदिन, सालगिरह, या किसी अन्य उत्सव के लिए उपयुक्त।")</f>
        <v>एक केक पर मोमबत्तियों के द्रव्यमान ~ जन्मदिन, सालगिरह, या किसी अन्य उत्सव के लिए उपयुक्त।</v>
      </c>
    </row>
    <row r="14705">
      <c r="A14705" s="1" t="s">
        <v>14313</v>
      </c>
      <c r="B14705" s="2" t="str">
        <f>IFERROR(__xludf.DUMMYFUNCTION("GOOGLETRANSLATE(A14705,""en"",""hi"")"),"एक साहसिक कार्य करने के लिए एक बाधा है?")</f>
        <v>एक साहसिक कार्य करने के लिए एक बाधा है?</v>
      </c>
    </row>
    <row r="14706">
      <c r="A14706" s="1" t="s">
        <v>14314</v>
      </c>
      <c r="B14706" s="2" t="str">
        <f>IFERROR(__xludf.DUMMYFUNCTION("GOOGLETRANSLATE(A14706,""en"",""hi"")"),"व्यक्ति ने उसे घुटने की चोट से पीड़ित होने में मदद करने के लिए मल खरीदा")</f>
        <v>व्यक्ति ने उसे घुटने की चोट से पीड़ित होने में मदद करने के लिए मल खरीदा</v>
      </c>
    </row>
    <row r="14707">
      <c r="A14707" s="1" t="s">
        <v>14315</v>
      </c>
      <c r="B14707" s="2" t="str">
        <f>IFERROR(__xludf.DUMMYFUNCTION("GOOGLETRANSLATE(A14707,""en"",""hi"")"),"प्यारा, बच्चों को एक विकर टोकरी पर प्रदर्शित गुलाबी और हरे रंग के पैटर्न के साथ फेंक दिया जाता है।")</f>
        <v>प्यारा, बच्चों को एक विकर टोकरी पर प्रदर्शित गुलाबी और हरे रंग के पैटर्न के साथ फेंक दिया जाता है।</v>
      </c>
    </row>
    <row r="14708">
      <c r="A14708" s="1" t="s">
        <v>14316</v>
      </c>
      <c r="B14708" s="2" t="str">
        <f>IFERROR(__xludf.DUMMYFUNCTION("GOOGLETRANSLATE(A14708,""en"",""hi"")"),"एक मीडिया खुले दिन के दौरान काम पर एक फोरेंसिक वैज्ञानिक।")</f>
        <v>एक मीडिया खुले दिन के दौरान काम पर एक फोरेंसिक वैज्ञानिक।</v>
      </c>
    </row>
    <row r="14709">
      <c r="A14709" s="1" t="s">
        <v>14317</v>
      </c>
      <c r="B14709" s="2" t="str">
        <f>IFERROR(__xludf.DUMMYFUNCTION("GOOGLETRANSLATE(A14709,""en"",""hi"")"),"ठोस खाद्य पदार्थों में रोमांच चल रहे हैं।")</f>
        <v>ठोस खाद्य पदार्थों में रोमांच चल रहे हैं।</v>
      </c>
    </row>
    <row r="14710">
      <c r="A14710" s="1" t="s">
        <v>14318</v>
      </c>
      <c r="B14710" s="2" t="str">
        <f>IFERROR(__xludf.DUMMYFUNCTION("GOOGLETRANSLATE(A14710,""en"",""hi"")"),"बेहतर दिखने के लिए एक सस्ते खोखले कोर दरवाजे पर सस्ती मोल्डिंग कैसे जोड़ने के बारे में कुछ जानकारी।")</f>
        <v>बेहतर दिखने के लिए एक सस्ते खोखले कोर दरवाजे पर सस्ती मोल्डिंग कैसे जोड़ने के बारे में कुछ जानकारी।</v>
      </c>
    </row>
    <row r="14711">
      <c r="A14711" s="1" t="s">
        <v>14319</v>
      </c>
      <c r="B14711" s="2" t="str">
        <f>IFERROR(__xludf.DUMMYFUNCTION("GOOGLETRANSLATE(A14711,""en"",""hi"")"),"व्यक्ति, चैंपियनशिप के दौरान एक शहर के खिलाफ एक गोल के लिए गेंद को चलाने की कोशिश करता है।")</f>
        <v>व्यक्ति, चैंपियनशिप के दौरान एक शहर के खिलाफ एक गोल के लिए गेंद को चलाने की कोशिश करता है।</v>
      </c>
    </row>
    <row r="14712">
      <c r="A14712" s="1" t="s">
        <v>14320</v>
      </c>
      <c r="B14712" s="2" t="str">
        <f>IFERROR(__xludf.DUMMYFUNCTION("GOOGLETRANSLATE(A14712,""en"",""hi"")"),"# एक खेल के दौरान खेला।")</f>
        <v># एक खेल के दौरान खेला।</v>
      </c>
    </row>
    <row r="14713">
      <c r="A14713" s="1" t="s">
        <v>14321</v>
      </c>
      <c r="B14713" s="2" t="str">
        <f>IFERROR(__xludf.DUMMYFUNCTION("GOOGLETRANSLATE(A14713,""en"",""hi"")"),"एक सफेद और चॉकलेट लिविंग रूम के लिए लाल लहजे")</f>
        <v>एक सफेद और चॉकलेट लिविंग रूम के लिए लाल लहजे</v>
      </c>
    </row>
    <row r="14714">
      <c r="A14714" s="1" t="s">
        <v>14322</v>
      </c>
      <c r="B14714" s="2" t="str">
        <f>IFERROR(__xludf.DUMMYFUNCTION("GOOGLETRANSLATE(A14714,""en"",""hi"")"),"वीडियो के लिए कभी-कभी समाप्त इमारत के शीर्ष पर व्यक्ति")</f>
        <v>वीडियो के लिए कभी-कभी समाप्त इमारत के शीर्ष पर व्यक्ति</v>
      </c>
    </row>
    <row r="14715">
      <c r="A14715" s="1" t="s">
        <v>14323</v>
      </c>
      <c r="B14715" s="2" t="str">
        <f>IFERROR(__xludf.DUMMYFUNCTION("GOOGLETRANSLATE(A14715,""en"",""hi"")"),"बंदरगाह में नौकाओं के साथ एक शहर का शहर, बंदरगाह और गढ़")</f>
        <v>बंदरगाह में नौकाओं के साथ एक शहर का शहर, बंदरगाह और गढ़</v>
      </c>
    </row>
    <row r="14716">
      <c r="A14716" s="1" t="s">
        <v>14324</v>
      </c>
      <c r="B14716" s="2" t="str">
        <f>IFERROR(__xludf.DUMMYFUNCTION("GOOGLETRANSLATE(A14716,""en"",""hi"")"),"मोमबत्तियाँ, केक और स्टाम्प वेक्टर के अंदर लिखे गए पाठ के साथ रबर स्टैम्प")</f>
        <v>मोमबत्तियाँ, केक और स्टाम्प वेक्टर के अंदर लिखे गए पाठ के साथ रबर स्टैम्प</v>
      </c>
    </row>
    <row r="14717">
      <c r="A14717" s="1" t="s">
        <v>14325</v>
      </c>
      <c r="B14717" s="2" t="str">
        <f>IFERROR(__xludf.DUMMYFUNCTION("GOOGLETRANSLATE(A14717,""en"",""hi"")"),"एक पारदर्शी पृष्ठभूमि पर बर्फ गिरना।")</f>
        <v>एक पारदर्शी पृष्ठभूमि पर बर्फ गिरना।</v>
      </c>
    </row>
    <row r="14718">
      <c r="A14718" s="1" t="s">
        <v>14326</v>
      </c>
      <c r="B14718" s="2" t="str">
        <f>IFERROR(__xludf.DUMMYFUNCTION("GOOGLETRANSLATE(A14718,""en"",""hi"")"),"अटक गया: यह संदेह है कि कुत्ते ने पेड़ को एक रेकून का पीछा किया और वहां अटक गया")</f>
        <v>अटक गया: यह संदेह है कि कुत्ते ने पेड़ को एक रेकून का पीछा किया और वहां अटक गया</v>
      </c>
    </row>
    <row r="14719">
      <c r="A14719" s="1" t="s">
        <v>14327</v>
      </c>
      <c r="B14719" s="2" t="str">
        <f>IFERROR(__xludf.DUMMYFUNCTION("GOOGLETRANSLATE(A14719,""en"",""hi"")"),"एक प्रशिक्षण सत्र के दौरान कार्रवाई में व्यक्ति")</f>
        <v>एक प्रशिक्षण सत्र के दौरान कार्रवाई में व्यक्ति</v>
      </c>
    </row>
    <row r="14720">
      <c r="A14720" s="1" t="s">
        <v>14328</v>
      </c>
      <c r="B14720" s="2" t="str">
        <f>IFERROR(__xludf.DUMMYFUNCTION("GOOGLETRANSLATE(A14720,""en"",""hi"")"),"डिब्बे? नहीं धन्यवाद, मेरे फ्लास्क में कुछ है")</f>
        <v>डिब्बे? नहीं धन्यवाद, मेरे फ्लास्क में कुछ है</v>
      </c>
    </row>
    <row r="14721">
      <c r="A14721" s="1" t="s">
        <v>14329</v>
      </c>
      <c r="B14721" s="2" t="str">
        <f>IFERROR(__xludf.DUMMYFUNCTION("GOOGLETRANSLATE(A14721,""en"",""hi"")"),"मैं सप्ताहांत होने पर किसी के लिए तैयार नहीं हो रहा हूं।")</f>
        <v>मैं सप्ताहांत होने पर किसी के लिए तैयार नहीं हो रहा हूं।</v>
      </c>
    </row>
    <row r="14722">
      <c r="A14722" s="1" t="s">
        <v>14330</v>
      </c>
      <c r="B14722" s="2" t="str">
        <f>IFERROR(__xludf.DUMMYFUNCTION("GOOGLETRANSLATE(A14722,""en"",""hi"")"),"रात के आकाश के खिलाफ एक सुनहरा खिलने में एक आतिशबाजी फट जाती है।")</f>
        <v>रात के आकाश के खिलाफ एक सुनहरा खिलने में एक आतिशबाजी फट जाती है।</v>
      </c>
    </row>
    <row r="14723">
      <c r="A14723" s="1" t="s">
        <v>14331</v>
      </c>
      <c r="B14723" s="2" t="str">
        <f>IFERROR(__xludf.DUMMYFUNCTION("GOOGLETRANSLATE(A14723,""en"",""hi"")"),"स्टाइलिश स्थानों पर रहने के लिए")</f>
        <v>स्टाइलिश स्थानों पर रहने के लिए</v>
      </c>
    </row>
    <row r="14724">
      <c r="A14724" s="1" t="s">
        <v>14332</v>
      </c>
      <c r="B14724" s="2" t="str">
        <f>IFERROR(__xludf.DUMMYFUNCTION("GOOGLETRANSLATE(A14724,""en"",""hi"")"),"युवा अंधेरे - एक पीले रंग की दीवार के सामने बालों वाला आदमी फोनिंग, क्लोज-अप, चुनिंदा फोकस है")</f>
        <v>युवा अंधेरे - एक पीले रंग की दीवार के सामने बालों वाला आदमी फोनिंग, क्लोज-अप, चुनिंदा फोकस है</v>
      </c>
    </row>
    <row r="14725">
      <c r="A14725" s="1" t="s">
        <v>14333</v>
      </c>
      <c r="B14725" s="2" t="str">
        <f>IFERROR(__xludf.DUMMYFUNCTION("GOOGLETRANSLATE(A14725,""en"",""hi"")"),"फिल्म चरित्र, आप ड्रम किट ... व्यक्ति उत्साहित होगा!")</f>
        <v>फिल्म चरित्र, आप ड्रम किट ... व्यक्ति उत्साहित होगा!</v>
      </c>
    </row>
    <row r="14726">
      <c r="A14726" s="1" t="s">
        <v>14334</v>
      </c>
      <c r="B14726" s="2" t="str">
        <f>IFERROR(__xludf.DUMMYFUNCTION("GOOGLETRANSLATE(A14726,""en"",""hi"")"),"मेडिकल छात्र कला के माध्यम से विस्तार से अध्ययन करते हैं")</f>
        <v>मेडिकल छात्र कला के माध्यम से विस्तार से अध्ययन करते हैं</v>
      </c>
    </row>
    <row r="14727">
      <c r="A14727" s="1" t="s">
        <v>14335</v>
      </c>
      <c r="B14727" s="2" t="str">
        <f>IFERROR(__xludf.DUMMYFUNCTION("GOOGLETRANSLATE(A14727,""en"",""hi"")"),"पर्यटक घास के मैदान के साथ चल रहे हैं")</f>
        <v>पर्यटक घास के मैदान के साथ चल रहे हैं</v>
      </c>
    </row>
    <row r="14728">
      <c r="A14728" s="1" t="s">
        <v>14336</v>
      </c>
      <c r="B14728" s="2" t="str">
        <f>IFERROR(__xludf.DUMMYFUNCTION("GOOGLETRANSLATE(A14728,""en"",""hi"")"),"एक ताजा बाजार में एक स्टाल से बेची गई मिर्च और अन्य सब्जियों के प्लास्टिक बैग")</f>
        <v>एक ताजा बाजार में एक स्टाल से बेची गई मिर्च और अन्य सब्जियों के प्लास्टिक बैग</v>
      </c>
    </row>
    <row r="14729">
      <c r="A14729" s="1" t="s">
        <v>14337</v>
      </c>
      <c r="B14729" s="2" t="str">
        <f>IFERROR(__xludf.DUMMYFUNCTION("GOOGLETRANSLATE(A14729,""en"",""hi"")"),"नक्काशी और राहत दीवारों को लाइन करता है")</f>
        <v>नक्काशी और राहत दीवारों को लाइन करता है</v>
      </c>
    </row>
    <row r="14730">
      <c r="A14730" s="1" t="s">
        <v>14338</v>
      </c>
      <c r="B14730" s="2" t="str">
        <f>IFERROR(__xludf.DUMMYFUNCTION("GOOGLETRANSLATE(A14730,""en"",""hi"")"),"पेशे कई सवारी में से एक है")</f>
        <v>पेशे कई सवारी में से एक है</v>
      </c>
    </row>
    <row r="14731">
      <c r="A14731" s="1" t="s">
        <v>14339</v>
      </c>
      <c r="B14731" s="2" t="str">
        <f>IFERROR(__xludf.DUMMYFUNCTION("GOOGLETRANSLATE(A14731,""en"",""hi"")"),"बगीचे में कमल का फूल जो हवा से आगे बढ़ रहा है")</f>
        <v>बगीचे में कमल का फूल जो हवा से आगे बढ़ रहा है</v>
      </c>
    </row>
    <row r="14732">
      <c r="A14732" s="1" t="s">
        <v>14340</v>
      </c>
      <c r="B14732" s="2" t="str">
        <f>IFERROR(__xludf.DUMMYFUNCTION("GOOGLETRANSLATE(A14732,""en"",""hi"")"),"एक छोटे से रिक्त स्थान में एक नुक्कड़ को कैसे फिट करें यदि आप एक छोटे से घर में रहते हैं, तो यह एक असंभव सपने की तरह प्रतीत हो सकता है - यही कारण है कि हमने इन तरीकों को एक रीडिंग नुक्कड़ जोड़ने के लिए एक रीडिंग नुक्कड़ को भी जोड़ने के लिए गोल किया है।")</f>
        <v>एक छोटे से रिक्त स्थान में एक नुक्कड़ को कैसे फिट करें यदि आप एक छोटे से घर में रहते हैं, तो यह एक असंभव सपने की तरह प्रतीत हो सकता है - यही कारण है कि हमने इन तरीकों को एक रीडिंग नुक्कड़ जोड़ने के लिए एक रीडिंग नुक्कड़ को भी जोड़ने के लिए गोल किया है।</v>
      </c>
    </row>
    <row r="14733">
      <c r="A14733" s="1" t="s">
        <v>14341</v>
      </c>
      <c r="B14733" s="2" t="str">
        <f>IFERROR(__xludf.DUMMYFUNCTION("GOOGLETRANSLATE(A14733,""en"",""hi"")"),"एक नारंगी पृष्ठभूमि पर मीठे ठंडे आइसक्रीम का चित्रण।")</f>
        <v>एक नारंगी पृष्ठभूमि पर मीठे ठंडे आइसक्रीम का चित्रण।</v>
      </c>
    </row>
    <row r="14734">
      <c r="A14734" s="1" t="s">
        <v>14342</v>
      </c>
      <c r="B14734" s="2" t="str">
        <f>IFERROR(__xludf.DUMMYFUNCTION("GOOGLETRANSLATE(A14734,""en"",""hi"")"),"संगीतकार, गायक, अमेरिका कलाकार और ड्रमर पुरस्कार देते हैं।")</f>
        <v>संगीतकार, गायक, अमेरिका कलाकार और ड्रमर पुरस्कार देते हैं।</v>
      </c>
    </row>
    <row r="14735">
      <c r="A14735" s="1" t="s">
        <v>14343</v>
      </c>
      <c r="B14735" s="2" t="str">
        <f>IFERROR(__xludf.DUMMYFUNCTION("GOOGLETRANSLATE(A14735,""en"",""hi"")"),"महिला के हाथों को छूने वाली आइवी कवर एक दीवार को कवर करती है")</f>
        <v>महिला के हाथों को छूने वाली आइवी कवर एक दीवार को कवर करती है</v>
      </c>
    </row>
    <row r="14736">
      <c r="A14736" s="1" t="s">
        <v>14344</v>
      </c>
      <c r="B14736" s="2" t="str">
        <f>IFERROR(__xludf.DUMMYFUNCTION("GOOGLETRANSLATE(A14736,""en"",""hi"")"),"व्यक्ति के पास फुटबॉल के खेल में गहरी जड़ें होती हैं, जो पेशेवर रूप से उपस्थितियों सहित खेली जाती हैं।")</f>
        <v>व्यक्ति के पास फुटबॉल के खेल में गहरी जड़ें होती हैं, जो पेशेवर रूप से उपस्थितियों सहित खेली जाती हैं।</v>
      </c>
    </row>
    <row r="14737">
      <c r="A14737" s="1" t="s">
        <v>5766</v>
      </c>
      <c r="B14737" s="2" t="str">
        <f>IFERROR(__xludf.DUMMYFUNCTION("GOOGLETRANSLATE(A14737,""en"",""hi"")"),"अभिनेता फिल्म प्रीमियर में भाग लेता है")</f>
        <v>अभिनेता फिल्म प्रीमियर में भाग लेता है</v>
      </c>
    </row>
    <row r="14738">
      <c r="A14738" s="1" t="s">
        <v>14345</v>
      </c>
      <c r="B14738" s="2" t="str">
        <f>IFERROR(__xludf.DUMMYFUNCTION("GOOGLETRANSLATE(A14738,""en"",""hi"")"),"बच्चों के लिए ग्रीटिंग्स कार्ड - आपको जन्मदिन की शुभकामनाएं")</f>
        <v>बच्चों के लिए ग्रीटिंग्स कार्ड - आपको जन्मदिन की शुभकामनाएं</v>
      </c>
    </row>
    <row r="14739">
      <c r="A14739" s="1" t="s">
        <v>14346</v>
      </c>
      <c r="B14739" s="2" t="str">
        <f>IFERROR(__xludf.DUMMYFUNCTION("GOOGLETRANSLATE(A14739,""en"",""hi"")"),"कई नहर और नदियों हैं।")</f>
        <v>कई नहर और नदियों हैं।</v>
      </c>
    </row>
    <row r="14740">
      <c r="A14740" s="1" t="s">
        <v>14347</v>
      </c>
      <c r="B14740" s="2" t="str">
        <f>IFERROR(__xludf.DUMMYFUNCTION("GOOGLETRANSLATE(A14740,""en"",""hi"")"),"पीछे - अभिनेता के साथ स्टूडियो के दृश्य, पुस्तक के लेखक")</f>
        <v>पीछे - अभिनेता के साथ स्टूडियो के दृश्य, पुस्तक के लेखक</v>
      </c>
    </row>
    <row r="14741">
      <c r="A14741" s="1" t="s">
        <v>14348</v>
      </c>
      <c r="B14741" s="2" t="str">
        <f>IFERROR(__xludf.DUMMYFUNCTION("GOOGLETRANSLATE(A14741,""en"",""hi"")"),"एक पोर्ट्रेट सत्र के दौरान रग्बी प्लेयर समुद्र तट पर बनता है।")</f>
        <v>एक पोर्ट्रेट सत्र के दौरान रग्बी प्लेयर समुद्र तट पर बनता है।</v>
      </c>
    </row>
    <row r="14742">
      <c r="A14742" s="1" t="s">
        <v>14349</v>
      </c>
      <c r="B14742" s="2" t="str">
        <f>IFERROR(__xludf.DUMMYFUNCTION("GOOGLETRANSLATE(A14742,""en"",""hi"")"),"लय और ब्लूज़ कलाकार एसोसिएशन में पुरस्कार पर पहुंचे")</f>
        <v>लय और ब्लूज़ कलाकार एसोसिएशन में पुरस्कार पर पहुंचे</v>
      </c>
    </row>
    <row r="14743">
      <c r="A14743" s="1" t="s">
        <v>14350</v>
      </c>
      <c r="B14743" s="2" t="str">
        <f>IFERROR(__xludf.DUMMYFUNCTION("GOOGLETRANSLATE(A14743,""en"",""hi"")"),"Deconstructing डिजाइन: भाग - एक रसोई नवीनीकरण के बारे में सोचना")</f>
        <v>Deconstructing डिजाइन: भाग - एक रसोई नवीनीकरण के बारे में सोचना</v>
      </c>
    </row>
    <row r="14744">
      <c r="A14744" s="1" t="s">
        <v>14351</v>
      </c>
      <c r="B14744" s="2" t="str">
        <f>IFERROR(__xludf.DUMMYFUNCTION("GOOGLETRANSLATE(A14744,""en"",""hi"")"),"मैं इस चमड़े के बैग पर अपनी आँखें रखता हूं।")</f>
        <v>मैं इस चमड़े के बैग पर अपनी आँखें रखता हूं।</v>
      </c>
    </row>
    <row r="14745">
      <c r="A14745" s="1" t="s">
        <v>14352</v>
      </c>
      <c r="B14745" s="2" t="str">
        <f>IFERROR(__xludf.DUMMYFUNCTION("GOOGLETRANSLATE(A14745,""en"",""hi"")"),"व्यक्ति स्पार्कलर के साथ रात को रोशनी देता है!")</f>
        <v>व्यक्ति स्पार्कलर के साथ रात को रोशनी देता है!</v>
      </c>
    </row>
    <row r="14746">
      <c r="A14746" s="1" t="s">
        <v>14353</v>
      </c>
      <c r="B14746" s="2" t="str">
        <f>IFERROR(__xludf.DUMMYFUNCTION("GOOGLETRANSLATE(A14746,""en"",""hi"")"),"यहां मूल स्कार्फ के साथ मेंटल है।")</f>
        <v>यहां मूल स्कार्फ के साथ मेंटल है।</v>
      </c>
    </row>
    <row r="14747">
      <c r="A14747" s="1" t="s">
        <v>14354</v>
      </c>
      <c r="B14747" s="2" t="str">
        <f>IFERROR(__xludf.DUMMYFUNCTION("GOOGLETRANSLATE(A14747,""en"",""hi"")"),"युवा बच्चा बंदर कुछ हरे पत्ते के बीच बैठ गया")</f>
        <v>युवा बच्चा बंदर कुछ हरे पत्ते के बीच बैठ गया</v>
      </c>
    </row>
    <row r="14748">
      <c r="A14748" s="1" t="s">
        <v>14355</v>
      </c>
      <c r="B14748" s="2" t="str">
        <f>IFERROR(__xludf.DUMMYFUNCTION("GOOGLETRANSLATE(A14748,""en"",""hi"")"),"असंतुलित वजन पैमाने की रक्षा या देने वाले हाथों का चित्रण")</f>
        <v>असंतुलित वजन पैमाने की रक्षा या देने वाले हाथों का चित्रण</v>
      </c>
    </row>
    <row r="14749">
      <c r="A14749" s="1" t="s">
        <v>14356</v>
      </c>
      <c r="B14749" s="2" t="str">
        <f>IFERROR(__xludf.DUMMYFUNCTION("GOOGLETRANSLATE(A14749,""en"",""hi"")"),"टीजे फोर्ड कोच और बास्केटबॉल प्वाइंट गार्ड के साथ स्नातक की श्रेणी का जश्न मनाता है।")</f>
        <v>टीजे फोर्ड कोच और बास्केटबॉल प्वाइंट गार्ड के साथ स्नातक की श्रेणी का जश्न मनाता है।</v>
      </c>
    </row>
    <row r="14750">
      <c r="A14750" s="1" t="s">
        <v>2837</v>
      </c>
      <c r="B14750" s="2" t="str">
        <f>IFERROR(__xludf.DUMMYFUNCTION("GOOGLETRANSLATE(A14750,""en"",""hi"")"),"साइको लोक कलाकार का गायक राजनेता में त्यौहार में लाइव करता है")</f>
        <v>साइको लोक कलाकार का गायक राजनेता में त्यौहार में लाइव करता है</v>
      </c>
    </row>
    <row r="14751">
      <c r="A14751" s="1" t="s">
        <v>14357</v>
      </c>
      <c r="B14751" s="2" t="str">
        <f>IFERROR(__xludf.DUMMYFUNCTION("GOOGLETRANSLATE(A14751,""en"",""hi"")"),"एक आम पेड़ के कम कोण दृश्य")</f>
        <v>एक आम पेड़ के कम कोण दृश्य</v>
      </c>
    </row>
    <row r="14752">
      <c r="A14752" s="1" t="s">
        <v>14358</v>
      </c>
      <c r="B14752" s="2" t="str">
        <f>IFERROR(__xludf.DUMMYFUNCTION("GOOGLETRANSLATE(A14752,""en"",""hi"")"),"पुरानी इमारत के पीछे ड्राइविंग ऑटोमोबाइल मॉडल का शॉट बंद कर दिया गया")</f>
        <v>पुरानी इमारत के पीछे ड्राइविंग ऑटोमोबाइल मॉडल का शॉट बंद कर दिया गया</v>
      </c>
    </row>
    <row r="14753">
      <c r="A14753" s="1" t="s">
        <v>14359</v>
      </c>
      <c r="B14753" s="2" t="str">
        <f>IFERROR(__xludf.DUMMYFUNCTION("GOOGLETRANSLATE(A14753,""en"",""hi"")"),"दुल्हन की मां की पोशाकें")</f>
        <v>दुल्हन की मां की पोशाकें</v>
      </c>
    </row>
    <row r="14754">
      <c r="A14754" s="1" t="s">
        <v>14360</v>
      </c>
      <c r="B14754" s="2" t="str">
        <f>IFERROR(__xludf.DUMMYFUNCTION("GOOGLETRANSLATE(A14754,""en"",""hi"")"),"नाटक फिल्म की घटना में अभिनेता")</f>
        <v>नाटक फिल्म की घटना में अभिनेता</v>
      </c>
    </row>
    <row r="14755">
      <c r="A14755" s="1" t="s">
        <v>14361</v>
      </c>
      <c r="B14755" s="2" t="str">
        <f>IFERROR(__xludf.DUMMYFUNCTION("GOOGLETRANSLATE(A14755,""en"",""hi"")"),"जीवंती खिड़की बिल्डर के क्रूस परिशिष्ट को दर्शाती है")</f>
        <v>जीवंती खिड़की बिल्डर के क्रूस परिशिष्ट को दर्शाती है</v>
      </c>
    </row>
    <row r="14756">
      <c r="A14756" s="1" t="s">
        <v>14362</v>
      </c>
      <c r="B14756" s="2" t="str">
        <f>IFERROR(__xludf.DUMMYFUNCTION("GOOGLETRANSLATE(A14756,""en"",""hi"")"),"सूरज के खिलाफ टॉवर चमकते बादल आकाश, समय - चूक में नीचे जा रहा है")</f>
        <v>सूरज के खिलाफ टॉवर चमकते बादल आकाश, समय - चूक में नीचे जा रहा है</v>
      </c>
    </row>
    <row r="14757">
      <c r="A14757" s="1" t="s">
        <v>14363</v>
      </c>
      <c r="B14757" s="2" t="str">
        <f>IFERROR(__xludf.DUMMYFUNCTION("GOOGLETRANSLATE(A14757,""en"",""hi"")"),"पेड़, जिसमें से एक स्प्रिग मैदान के भीतर क्रिसमस डिनर टेबल के लिए रानी को भेजा जाता है")</f>
        <v>पेड़, जिसमें से एक स्प्रिग मैदान के भीतर क्रिसमस डिनर टेबल के लिए रानी को भेजा जाता है</v>
      </c>
    </row>
    <row r="14758">
      <c r="A14758" s="1" t="s">
        <v>14364</v>
      </c>
      <c r="B14758" s="2" t="str">
        <f>IFERROR(__xludf.DUMMYFUNCTION("GOOGLETRANSLATE(A14758,""en"",""hi"")"),"चिकन मांस ... माइनस बुन बुन")</f>
        <v>चिकन मांस ... माइनस बुन बुन</v>
      </c>
    </row>
    <row r="14759">
      <c r="A14759" s="1" t="s">
        <v>14365</v>
      </c>
      <c r="B14759" s="2" t="str">
        <f>IFERROR(__xludf.DUMMYFUNCTION("GOOGLETRANSLATE(A14759,""en"",""hi"")"),"अपने यार्ड में उल्लू को आकर्षित करने का एक अच्छा तरीका पानी के साथ है ... लेकिन शायद यह नहीं।")</f>
        <v>अपने यार्ड में उल्लू को आकर्षित करने का एक अच्छा तरीका पानी के साथ है ... लेकिन शायद यह नहीं।</v>
      </c>
    </row>
    <row r="14760">
      <c r="A14760" s="1" t="s">
        <v>2209</v>
      </c>
      <c r="B14760" s="2" t="str">
        <f>IFERROR(__xludf.DUMMYFUNCTION("GOOGLETRANSLATE(A14760,""en"",""hi"")"),"यू प्लेयर के लिए बधाई")</f>
        <v>यू प्लेयर के लिए बधाई</v>
      </c>
    </row>
    <row r="14761">
      <c r="A14761" s="1" t="s">
        <v>14366</v>
      </c>
      <c r="B14761" s="2" t="str">
        <f>IFERROR(__xludf.DUMMYFUNCTION("GOOGLETRANSLATE(A14761,""en"",""hi"")"),"एक कठिन मामले में एक इलेक्ट्रिक गिटार")</f>
        <v>एक कठिन मामले में एक इलेक्ट्रिक गिटार</v>
      </c>
    </row>
    <row r="14762">
      <c r="A14762" s="1" t="s">
        <v>14367</v>
      </c>
      <c r="B14762" s="2" t="str">
        <f>IFERROR(__xludf.DUMMYFUNCTION("GOOGLETRANSLATE(A14762,""en"",""hi"")"),"एक पत्थर के साथ सोने की अंगूठी")</f>
        <v>एक पत्थर के साथ सोने की अंगूठी</v>
      </c>
    </row>
    <row r="14763">
      <c r="A14763" s="1" t="s">
        <v>14368</v>
      </c>
      <c r="B14763" s="2" t="str">
        <f>IFERROR(__xludf.DUMMYFUNCTION("GOOGLETRANSLATE(A14763,""en"",""hi"")"),"एक शहर और शहर के केंद्र की ओर एक दृश्य")</f>
        <v>एक शहर और शहर के केंद्र की ओर एक दृश्य</v>
      </c>
    </row>
    <row r="14764">
      <c r="A14764" s="1" t="s">
        <v>14369</v>
      </c>
      <c r="B14764" s="2" t="str">
        <f>IFERROR(__xludf.DUMMYFUNCTION("GOOGLETRANSLATE(A14764,""en"",""hi"")"),"एक नक्शा के साथ एक अलग लॉरेल पुष्पांजलि का चित्रण")</f>
        <v>एक नक्शा के साथ एक अलग लॉरेल पुष्पांजलि का चित्रण</v>
      </c>
    </row>
    <row r="14765">
      <c r="A14765" s="1" t="s">
        <v>14370</v>
      </c>
      <c r="B14765" s="2" t="str">
        <f>IFERROR(__xludf.DUMMYFUNCTION("GOOGLETRANSLATE(A14765,""en"",""hi"")"),"एक कोल्ड माउंटेन लेक में कूदना")</f>
        <v>एक कोल्ड माउंटेन लेक में कूदना</v>
      </c>
    </row>
    <row r="14766">
      <c r="A14766" s="1" t="s">
        <v>14371</v>
      </c>
      <c r="B14766" s="2" t="str">
        <f>IFERROR(__xludf.DUMMYFUNCTION("GOOGLETRANSLATE(A14766,""en"",""hi"")"),"शो के दौरान प्रदर्शन पर है।")</f>
        <v>शो के दौरान प्रदर्शन पर है।</v>
      </c>
    </row>
    <row r="14767">
      <c r="A14767" s="1" t="s">
        <v>14372</v>
      </c>
      <c r="B14767" s="2" t="str">
        <f>IFERROR(__xludf.DUMMYFUNCTION("GOOGLETRANSLATE(A14767,""en"",""hi"")"),"# खेल टीम के खिलाफ एक खेल के दौरान निपटारे के माध्यम से चलता है।")</f>
        <v># खेल टीम के खिलाफ एक खेल के दौरान निपटारे के माध्यम से चलता है।</v>
      </c>
    </row>
    <row r="14768">
      <c r="A14768" s="1" t="s">
        <v>14373</v>
      </c>
      <c r="B14768" s="2" t="str">
        <f>IFERROR(__xludf.DUMMYFUNCTION("GOOGLETRANSLATE(A14768,""en"",""hi"")"),"कलाकार - उसे इस संगीत कार्यक्रम में देखा!")</f>
        <v>कलाकार - उसे इस संगीत कार्यक्रम में देखा!</v>
      </c>
    </row>
    <row r="14769">
      <c r="A14769" s="1" t="s">
        <v>14374</v>
      </c>
      <c r="B14769" s="2" t="str">
        <f>IFERROR(__xludf.DUMMYFUNCTION("GOOGLETRANSLATE(A14769,""en"",""hi"")"),"एक मूड चुनें और पूरी तरह से समन्वित रंग योजनाएं प्राप्त करें जिन्हें आप प्यार करेंगे, इससे कोई फर्क नहीं पड़ता कि आप किस कमरे को चित्रित कर रहे हैं।")</f>
        <v>एक मूड चुनें और पूरी तरह से समन्वित रंग योजनाएं प्राप्त करें जिन्हें आप प्यार करेंगे, इससे कोई फर्क नहीं पड़ता कि आप किस कमरे को चित्रित कर रहे हैं।</v>
      </c>
    </row>
    <row r="14770">
      <c r="A14770" s="1" t="s">
        <v>14375</v>
      </c>
      <c r="B14770" s="2" t="str">
        <f>IFERROR(__xludf.DUMMYFUNCTION("GOOGLETRANSLATE(A14770,""en"",""hi"")"),"4K खुश जोड़े घर पर इंटरनेट ब्राउज़ कर रहे हैं, वे स्क्रीन पर जो देखते हैं उस पर हंसते हैं।")</f>
        <v>4K खुश जोड़े घर पर इंटरनेट ब्राउज़ कर रहे हैं, वे स्क्रीन पर जो देखते हैं उस पर हंसते हैं।</v>
      </c>
    </row>
    <row r="14771">
      <c r="A14771" s="1" t="s">
        <v>3814</v>
      </c>
      <c r="B14771" s="2" t="str">
        <f>IFERROR(__xludf.DUMMYFUNCTION("GOOGLETRANSLATE(A14771,""en"",""hi"")"),"अभिनेता सत्र प्रीमियर में भाग लेता है")</f>
        <v>अभिनेता सत्र प्रीमियर में भाग लेता है</v>
      </c>
    </row>
    <row r="14772">
      <c r="A14772" s="1" t="s">
        <v>14376</v>
      </c>
      <c r="B14772" s="2" t="str">
        <f>IFERROR(__xludf.DUMMYFUNCTION("GOOGLETRANSLATE(A14772,""en"",""hi"")"),"जाहिर है, व्यक्ति अपने नए सौदे के लिए अपने संग्रह सेवानिवृत्त हो गया, लेकिन स्नीकर प्यार अभी भी मजबूत है।")</f>
        <v>जाहिर है, व्यक्ति अपने नए सौदे के लिए अपने संग्रह सेवानिवृत्त हो गया, लेकिन स्नीकर प्यार अभी भी मजबूत है।</v>
      </c>
    </row>
    <row r="14773">
      <c r="A14773" s="1" t="s">
        <v>12844</v>
      </c>
      <c r="B14773" s="2" t="str">
        <f>IFERROR(__xludf.DUMMYFUNCTION("GOOGLETRANSLATE(A14773,""en"",""hi"")"),"अभिनेता उत्सव के दौरान प्रीमियर में भाग लेता है")</f>
        <v>अभिनेता उत्सव के दौरान प्रीमियर में भाग लेता है</v>
      </c>
    </row>
    <row r="14774">
      <c r="A14774" s="1" t="s">
        <v>14377</v>
      </c>
      <c r="B14774" s="2" t="str">
        <f>IFERROR(__xludf.DUMMYFUNCTION("GOOGLETRANSLATE(A14774,""en"",""hi"")"),"कार्टून शैली में किए गए पृथक पृष्ठभूमि पर समेकित सर्कल के अंदर सर्कल के अंदरूनी सेट से देखा गया चौग़ा और टोपी उठाने विशाल बंदर रिंच में एक प्लंबर का चित्रण।")</f>
        <v>कार्टून शैली में किए गए पृथक पृष्ठभूमि पर समेकित सर्कल के अंदर सर्कल के अंदरूनी सेट से देखा गया चौग़ा और टोपी उठाने विशाल बंदर रिंच में एक प्लंबर का चित्रण।</v>
      </c>
    </row>
    <row r="14775">
      <c r="A14775" s="1" t="s">
        <v>14378</v>
      </c>
      <c r="B14775" s="2" t="str">
        <f>IFERROR(__xludf.DUMMYFUNCTION("GOOGLETRANSLATE(A14775,""en"",""hi"")"),"अभिनेता उत्सव के भीतर प्रीमियर में भाग लेता है")</f>
        <v>अभिनेता उत्सव के भीतर प्रीमियर में भाग लेता है</v>
      </c>
    </row>
    <row r="14776">
      <c r="A14776" s="1" t="s">
        <v>14379</v>
      </c>
      <c r="B14776" s="2" t="str">
        <f>IFERROR(__xludf.DUMMYFUNCTION("GOOGLETRANSLATE(A14776,""en"",""hi"")"),"आलोचक और कला निर्देशक तम्बू पर शो में भाग लेते हैं")</f>
        <v>आलोचक और कला निर्देशक तम्बू पर शो में भाग लेते हैं</v>
      </c>
    </row>
    <row r="14777">
      <c r="A14777" s="1" t="s">
        <v>14380</v>
      </c>
      <c r="B14777" s="2" t="str">
        <f>IFERROR(__xludf.DUMMYFUNCTION("GOOGLETRANSLATE(A14777,""en"",""hi"")"),"घर पर काले और सफेद बादल")</f>
        <v>घर पर काले और सफेद बादल</v>
      </c>
    </row>
    <row r="14778">
      <c r="A14778" s="1" t="s">
        <v>14381</v>
      </c>
      <c r="B14778" s="2" t="str">
        <f>IFERROR(__xludf.DUMMYFUNCTION("GOOGLETRANSLATE(A14778,""en"",""hi"")"),"एक होमस्टेड बनाना जब आप पेड़ों से घिरे हुए हैं")</f>
        <v>एक होमस्टेड बनाना जब आप पेड़ों से घिरे हुए हैं</v>
      </c>
    </row>
    <row r="14779">
      <c r="A14779" s="1" t="s">
        <v>14382</v>
      </c>
      <c r="B14779" s="2" t="str">
        <f>IFERROR(__xludf.DUMMYFUNCTION("GOOGLETRANSLATE(A14779,""en"",""hi"")"),"ओलंपिक एथलीट, आइस हॉकी प्लेयर के खिलाफ बचाव")</f>
        <v>ओलंपिक एथलीट, आइस हॉकी प्लेयर के खिलाफ बचाव</v>
      </c>
    </row>
    <row r="14780">
      <c r="A14780" s="1" t="s">
        <v>14383</v>
      </c>
      <c r="B14780" s="2" t="str">
        <f>IFERROR(__xludf.DUMMYFUNCTION("GOOGLETRANSLATE(A14780,""en"",""hi"")"),"व्यक्ति में एक छोटा काला पोशाक और तेंदुए जैकेट पहनता है।")</f>
        <v>व्यक्ति में एक छोटा काला पोशाक और तेंदुए जैकेट पहनता है।</v>
      </c>
    </row>
    <row r="14781">
      <c r="A14781" s="1" t="s">
        <v>14384</v>
      </c>
      <c r="B14781" s="2" t="str">
        <f>IFERROR(__xludf.DUMMYFUNCTION("GOOGLETRANSLATE(A14781,""en"",""hi"")"),"श्रृंखला के लिए वापस दौड़।")</f>
        <v>श्रृंखला के लिए वापस दौड़।</v>
      </c>
    </row>
    <row r="14782">
      <c r="A14782" s="1" t="s">
        <v>14385</v>
      </c>
      <c r="B14782" s="2" t="str">
        <f>IFERROR(__xludf.DUMMYFUNCTION("GOOGLETRANSLATE(A14782,""en"",""hi"")"),"सफेद चाक में एक ब्लैकबोर्ड पर शराब की एक बोतल")</f>
        <v>सफेद चाक में एक ब्लैकबोर्ड पर शराब की एक बोतल</v>
      </c>
    </row>
    <row r="14783">
      <c r="A14783" s="1" t="s">
        <v>14386</v>
      </c>
      <c r="B14783" s="2" t="str">
        <f>IFERROR(__xludf.DUMMYFUNCTION("GOOGLETRANSLATE(A14783,""en"",""hi"")"),"उस पर खींचे गए एक उदास चेहरे के साथ आदमी होल्डिंग प्लेट")</f>
        <v>उस पर खींचे गए एक उदास चेहरे के साथ आदमी होल्डिंग प्लेट</v>
      </c>
    </row>
    <row r="14784">
      <c r="A14784" s="1" t="s">
        <v>14387</v>
      </c>
      <c r="B14784" s="2" t="str">
        <f>IFERROR(__xludf.DUMMYFUNCTION("GOOGLETRANSLATE(A14784,""en"",""hi"")"),"लिफ्ट में गैजेट वाले बच्चों का चित्रण")</f>
        <v>लिफ्ट में गैजेट वाले बच्चों का चित्रण</v>
      </c>
    </row>
    <row r="14785">
      <c r="A14785" s="1" t="s">
        <v>14388</v>
      </c>
      <c r="B14785" s="2" t="str">
        <f>IFERROR(__xludf.DUMMYFUNCTION("GOOGLETRANSLATE(A14785,""en"",""hi"")"),"खिलाड़ियों ने स्पोर्ट्स टीम के खिलाफ हॉकी गेम की दूसरी अवधि के दौरान आइस हॉकी प्लेयर द्वारा एक गोल का जश्न मनाया")</f>
        <v>खिलाड़ियों ने स्पोर्ट्स टीम के खिलाफ हॉकी गेम की दूसरी अवधि के दौरान आइस हॉकी प्लेयर द्वारा एक गोल का जश्न मनाया</v>
      </c>
    </row>
    <row r="14786">
      <c r="A14786" s="1" t="s">
        <v>14389</v>
      </c>
      <c r="B14786" s="2" t="str">
        <f>IFERROR(__xludf.DUMMYFUNCTION("GOOGLETRANSLATE(A14786,""en"",""hi"")"),"अभिनेता प्रीमियर के लिए एक तरफ थे।")</f>
        <v>अभिनेता प्रीमियर के लिए एक तरफ थे।</v>
      </c>
    </row>
    <row r="14787">
      <c r="A14787" s="1" t="s">
        <v>14390</v>
      </c>
      <c r="B14787" s="2" t="str">
        <f>IFERROR(__xludf.DUMMYFUNCTION("GOOGLETRANSLATE(A14787,""en"",""hi"")"),"बच्चों के लिए छाया मिलान खेल।")</f>
        <v>बच्चों के लिए छाया मिलान खेल।</v>
      </c>
    </row>
    <row r="14788">
      <c r="A14788" s="1" t="s">
        <v>14391</v>
      </c>
      <c r="B14788" s="2" t="str">
        <f>IFERROR(__xludf.DUMMYFUNCTION("GOOGLETRANSLATE(A14788,""en"",""hi"")"),"सफेद पृष्ठभूमि चित्र 3 डी प्रतिपादन पर दिनांक शब्द को सहेजें")</f>
        <v>सफेद पृष्ठभूमि चित्र 3 डी प्रतिपादन पर दिनांक शब्द को सहेजें</v>
      </c>
    </row>
    <row r="14789">
      <c r="A14789" s="1" t="s">
        <v>14392</v>
      </c>
      <c r="B14789" s="2" t="str">
        <f>IFERROR(__xludf.DUMMYFUNCTION("GOOGLETRANSLATE(A14789,""en"",""hi"")"),"कभी भी इस तस्वीर को फिर से न लें।")</f>
        <v>कभी भी इस तस्वीर को फिर से न लें।</v>
      </c>
    </row>
    <row r="14790">
      <c r="A14790" s="1" t="s">
        <v>14393</v>
      </c>
      <c r="B14790" s="2" t="str">
        <f>IFERROR(__xludf.DUMMYFUNCTION("GOOGLETRANSLATE(A14790,""en"",""hi"")"),"पैटर्न के साथ जंगली धातु प्लेट एक विकर्ण अंतराल")</f>
        <v>पैटर्न के साथ जंगली धातु प्लेट एक विकर्ण अंतराल</v>
      </c>
    </row>
    <row r="14791">
      <c r="A14791" s="1" t="s">
        <v>14394</v>
      </c>
      <c r="B14791" s="2" t="str">
        <f>IFERROR(__xludf.DUMMYFUNCTION("GOOGLETRANSLATE(A14791,""en"",""hi"")"),"2010: रोलिंग पहाड़ियों, ओक पेड़ और क्षेत्र के खेतों का हवाई फुटेज")</f>
        <v>2010: रोलिंग पहाड़ियों, ओक पेड़ और क्षेत्र के खेतों का हवाई फुटेज</v>
      </c>
    </row>
    <row r="14792">
      <c r="A14792" s="1" t="s">
        <v>14395</v>
      </c>
      <c r="B14792" s="2" t="str">
        <f>IFERROR(__xludf.DUMMYFUNCTION("GOOGLETRANSLATE(A14792,""en"",""hi"")"),"खूबसूरत हाई स्कूल के छात्र की छवि एक किताब पकड़े हुए और घास पर सो रही है")</f>
        <v>खूबसूरत हाई स्कूल के छात्र की छवि एक किताब पकड़े हुए और घास पर सो रही है</v>
      </c>
    </row>
    <row r="14793">
      <c r="A14793" s="1" t="s">
        <v>14396</v>
      </c>
      <c r="B14793" s="2" t="str">
        <f>IFERROR(__xludf.DUMMYFUNCTION("GOOGLETRANSLATE(A14793,""en"",""hi"")"),"पेशे ने एक मोमबत्तियों और लालटेन को प्रार्थना करने के लिए प्रकाश दिया")</f>
        <v>पेशे ने एक मोमबत्तियों और लालटेन को प्रार्थना करने के लिए प्रकाश दिया</v>
      </c>
    </row>
    <row r="14794">
      <c r="A14794" s="1" t="s">
        <v>14397</v>
      </c>
      <c r="B14794" s="2" t="str">
        <f>IFERROR(__xludf.DUMMYFUNCTION("GOOGLETRANSLATE(A14794,""en"",""hi"")"),"एक शहर को एक काले और सफेद भित्ति के साथ सजाया गया है जो एक औद्योगिक परिदृश्य को संगीत के साथ संयुक्त रूप से दर्शाता है")</f>
        <v>एक शहर को एक काले और सफेद भित्ति के साथ सजाया गया है जो एक औद्योगिक परिदृश्य को संगीत के साथ संयुक्त रूप से दर्शाता है</v>
      </c>
    </row>
    <row r="14795">
      <c r="A14795" s="1" t="s">
        <v>14398</v>
      </c>
      <c r="B14795" s="2" t="str">
        <f>IFERROR(__xludf.DUMMYFUNCTION("GOOGLETRANSLATE(A14795,""en"",""hi"")"),"हिप हॉप कलाकार रेडियो प्रसारण व्यवसाय में प्रवेश करता है")</f>
        <v>हिप हॉप कलाकार रेडियो प्रसारण व्यवसाय में प्रवेश करता है</v>
      </c>
    </row>
    <row r="14796">
      <c r="A14796" s="1" t="s">
        <v>14399</v>
      </c>
      <c r="B14796" s="2" t="str">
        <f>IFERROR(__xludf.DUMMYFUNCTION("GOOGLETRANSLATE(A14796,""en"",""hi"")"),"व्यक्ति खेल के दौरान पूर्व खिलाड़ी को ट्रैक करता है।")</f>
        <v>व्यक्ति खेल के दौरान पूर्व खिलाड़ी को ट्रैक करता है।</v>
      </c>
    </row>
    <row r="14797">
      <c r="A14797" s="1" t="s">
        <v>14400</v>
      </c>
      <c r="B14797" s="2" t="str">
        <f>IFERROR(__xludf.DUMMYFUNCTION("GOOGLETRANSLATE(A14797,""en"",""hi"")"),"काले चमड़े से कार्यालय की कुर्सी।")</f>
        <v>काले चमड़े से कार्यालय की कुर्सी।</v>
      </c>
    </row>
    <row r="14798">
      <c r="A14798" s="1" t="s">
        <v>14401</v>
      </c>
      <c r="B14798" s="2" t="str">
        <f>IFERROR(__xludf.DUMMYFUNCTION("GOOGLETRANSLATE(A14798,""en"",""hi"")"),"प्रसिद्ध हस्तनिर्मित लेबल के साथ बोतलें")</f>
        <v>प्रसिद्ध हस्तनिर्मित लेबल के साथ बोतलें</v>
      </c>
    </row>
    <row r="14799">
      <c r="A14799" s="1" t="s">
        <v>14402</v>
      </c>
      <c r="B14799" s="2" t="str">
        <f>IFERROR(__xludf.DUMMYFUNCTION("GOOGLETRANSLATE(A14799,""en"",""hi"")"),"प्रतिष्ठित कपड़े हम इस कपड़े के नमूने की सलाह देते हैं यदि रंग आपके लिए महत्वपूर्ण है क्योंकि विभिन्न स्क्रीन पर रंग भिन्न हो सकते हैं।")</f>
        <v>प्रतिष्ठित कपड़े हम इस कपड़े के नमूने की सलाह देते हैं यदि रंग आपके लिए महत्वपूर्ण है क्योंकि विभिन्न स्क्रीन पर रंग भिन्न हो सकते हैं।</v>
      </c>
    </row>
    <row r="14800">
      <c r="A14800" s="1" t="s">
        <v>14403</v>
      </c>
      <c r="B14800" s="2" t="str">
        <f>IFERROR(__xludf.DUMMYFUNCTION("GOOGLETRANSLATE(A14800,""en"",""hi"")"),"रंग संपादित करें - गुलाबी अपने घर की सजावट में गुलाबी का उपयोग कैसे करें।")</f>
        <v>रंग संपादित करें - गुलाबी अपने घर की सजावट में गुलाबी का उपयोग कैसे करें।</v>
      </c>
    </row>
    <row r="14801">
      <c r="A14801" s="1" t="s">
        <v>14404</v>
      </c>
      <c r="B14801" s="2" t="str">
        <f>IFERROR(__xludf.DUMMYFUNCTION("GOOGLETRANSLATE(A14801,""en"",""hi"")"),"अभिनेता; इंच कमर के साथ नर्तकी।")</f>
        <v>अभिनेता; इंच कमर के साथ नर्तकी।</v>
      </c>
    </row>
    <row r="14802">
      <c r="A14802" s="1" t="s">
        <v>14405</v>
      </c>
      <c r="B14802" s="2" t="str">
        <f>IFERROR(__xludf.DUMMYFUNCTION("GOOGLETRANSLATE(A14802,""en"",""hi"")"),"सॉकर प्लेयर ने रविवार को चैंपियनशिप में फुटबॉल टीम के लिए एक बिंदु बचाया")</f>
        <v>सॉकर प्लेयर ने रविवार को चैंपियनशिप में फुटबॉल टीम के लिए एक बिंदु बचाया</v>
      </c>
    </row>
    <row r="14803">
      <c r="A14803" s="1" t="s">
        <v>14406</v>
      </c>
      <c r="B14803" s="2" t="str">
        <f>IFERROR(__xludf.DUMMYFUNCTION("GOOGLETRANSLATE(A14803,""en"",""hi"")"),"दूल्हे और दूल्हे अपने शादी के दिन पर।")</f>
        <v>दूल्हे और दूल्हे अपने शादी के दिन पर।</v>
      </c>
    </row>
    <row r="14804">
      <c r="A14804" s="1" t="s">
        <v>14407</v>
      </c>
      <c r="B14804" s="2" t="str">
        <f>IFERROR(__xludf.DUMMYFUNCTION("GOOGLETRANSLATE(A14804,""en"",""hi"")"),"Balconies पर एक दूसरे से बात कर रहे पड़ोसी")</f>
        <v>Balconies पर एक दूसरे से बात कर रहे पड़ोसी</v>
      </c>
    </row>
    <row r="14805">
      <c r="A14805" s="1" t="s">
        <v>14408</v>
      </c>
      <c r="B14805" s="2" t="str">
        <f>IFERROR(__xludf.DUMMYFUNCTION("GOOGLETRANSLATE(A14805,""en"",""hi"")"),"एक सफेद पृष्ठभूमि पर एवोकैडो।")</f>
        <v>एक सफेद पृष्ठभूमि पर एवोकैडो।</v>
      </c>
    </row>
    <row r="14806">
      <c r="A14806" s="1" t="s">
        <v>14409</v>
      </c>
      <c r="B14806" s="2" t="str">
        <f>IFERROR(__xludf.DUMMYFUNCTION("GOOGLETRANSLATE(A14806,""en"",""hi"")"),"पॉप रॉक कलाकार संगीत वीडियो टीवी कार्यक्रम के दौरान एक फोटो बैकस्टेज के लिए poses")</f>
        <v>पॉप रॉक कलाकार संगीत वीडियो टीवी कार्यक्रम के दौरान एक फोटो बैकस्टेज के लिए poses</v>
      </c>
    </row>
    <row r="14807">
      <c r="A14807" s="1" t="s">
        <v>14410</v>
      </c>
      <c r="B14807" s="2" t="str">
        <f>IFERROR(__xludf.DUMMYFUNCTION("GOOGLETRANSLATE(A14807,""en"",""hi"")"),"एक गुलाबी पृष्ठभूमि पर पशु")</f>
        <v>एक गुलाबी पृष्ठभूमि पर पशु</v>
      </c>
    </row>
    <row r="14808">
      <c r="A14808" s="1" t="s">
        <v>14411</v>
      </c>
      <c r="B14808" s="2" t="str">
        <f>IFERROR(__xludf.DUMMYFUNCTION("GOOGLETRANSLATE(A14808,""en"",""hi"")"),"मिनट के बाद, सभी सामग्री के बाकी")</f>
        <v>मिनट के बाद, सभी सामग्री के बाकी</v>
      </c>
    </row>
    <row r="14809">
      <c r="A14809" s="1" t="s">
        <v>14412</v>
      </c>
      <c r="B14809" s="2" t="str">
        <f>IFERROR(__xludf.DUMMYFUNCTION("GOOGLETRANSLATE(A14809,""en"",""hi"")"),"समुद्र तट पर शादी समारोह")</f>
        <v>समुद्र तट पर शादी समारोह</v>
      </c>
    </row>
    <row r="14810">
      <c r="A14810" s="1" t="s">
        <v>14413</v>
      </c>
      <c r="B14810" s="2" t="str">
        <f>IFERROR(__xludf.DUMMYFUNCTION("GOOGLETRANSLATE(A14810,""en"",""hi"")"),"एक सफेद पृष्ठभूमि पर कार्टून शैली में छोटे हैंडल आइकन के साथ खाली सफेद कटोरा")</f>
        <v>एक सफेद पृष्ठभूमि पर कार्टून शैली में छोटे हैंडल आइकन के साथ खाली सफेद कटोरा</v>
      </c>
    </row>
    <row r="14811">
      <c r="A14811" s="1" t="s">
        <v>14414</v>
      </c>
      <c r="B14811" s="2" t="str">
        <f>IFERROR(__xludf.DUMMYFUNCTION("GOOGLETRANSLATE(A14811,""en"",""hi"")"),"मैन, 36 वां आर्कबिशप और एक कार्डिनल है")</f>
        <v>मैन, 36 वां आर्कबिशप और एक कार्डिनल है</v>
      </c>
    </row>
    <row r="14812">
      <c r="A14812" s="1" t="s">
        <v>14415</v>
      </c>
      <c r="B14812" s="2" t="str">
        <f>IFERROR(__xludf.DUMMYFUNCTION("GOOGLETRANSLATE(A14812,""en"",""hi"")"),"ऊंची उड़ान ? सेलिब्रिटी को धीमा होने का कोई इरादा नहीं है क्योंकि वह सुपरमॉडल की एक नई तस्वीर के रूप में 43 हो जाती है, एक निजी जेट के कॉकपिट में संदिग्ध - दिखने वाली सिगरेट पर पफिंग उभरी है")</f>
        <v>ऊंची उड़ान ? सेलिब्रिटी को धीमा होने का कोई इरादा नहीं है क्योंकि वह सुपरमॉडल की एक नई तस्वीर के रूप में 43 हो जाती है, एक निजी जेट के कॉकपिट में संदिग्ध - दिखने वाली सिगरेट पर पफिंग उभरी है</v>
      </c>
    </row>
    <row r="14813">
      <c r="A14813" s="1" t="s">
        <v>14416</v>
      </c>
      <c r="B14813" s="2" t="str">
        <f>IFERROR(__xludf.DUMMYFUNCTION("GOOGLETRANSLATE(A14813,""en"",""hi"")"),"समय में: वह सोमवार को राजधानी में पहुंची क्योंकि उसकी मां के साथ घटना के दौरान प्रतिष्ठित उत्सवों का अधिकतर हिस्सा")</f>
        <v>समय में: वह सोमवार को राजधानी में पहुंची क्योंकि उसकी मां के साथ घटना के दौरान प्रतिष्ठित उत्सवों का अधिकतर हिस्सा</v>
      </c>
    </row>
    <row r="14814">
      <c r="A14814" s="1" t="s">
        <v>14417</v>
      </c>
      <c r="B14814" s="2" t="str">
        <f>IFERROR(__xludf.DUMMYFUNCTION("GOOGLETRANSLATE(A14814,""en"",""hi"")"),"पत्र के साथ वेक्टर में वर्णमाला।")</f>
        <v>पत्र के साथ वेक्टर में वर्णमाला।</v>
      </c>
    </row>
    <row r="14815">
      <c r="A14815" s="1" t="s">
        <v>14418</v>
      </c>
      <c r="B14815" s="2" t="str">
        <f>IFERROR(__xludf.DUMMYFUNCTION("GOOGLETRANSLATE(A14815,""en"",""hi"")"),"एक डेवलपर किनारे पर एक गांव शैली के विकास के साथ आगे बढ़ रहा है।")</f>
        <v>एक डेवलपर किनारे पर एक गांव शैली के विकास के साथ आगे बढ़ रहा है।</v>
      </c>
    </row>
    <row r="14816">
      <c r="A14816" s="1" t="s">
        <v>14419</v>
      </c>
      <c r="B14816" s="2" t="str">
        <f>IFERROR(__xludf.DUMMYFUNCTION("GOOGLETRANSLATE(A14816,""en"",""hi"")"),"भवन के लिए मुख्य प्रवेश द्वार")</f>
        <v>भवन के लिए मुख्य प्रवेश द्वार</v>
      </c>
    </row>
    <row r="14817">
      <c r="A14817" s="1" t="s">
        <v>3742</v>
      </c>
      <c r="B14817" s="2" t="str">
        <f>IFERROR(__xludf.DUMMYFUNCTION("GOOGLETRANSLATE(A14817,""en"",""hi"")"),"सामुदायिक समारोह के उत्सव के लिए जटिल सुलेख के साथ व्यक्ति का चित्रण।")</f>
        <v>सामुदायिक समारोह के उत्सव के लिए जटिल सुलेख के साथ व्यक्ति का चित्रण।</v>
      </c>
    </row>
    <row r="14818">
      <c r="A14818" s="1" t="s">
        <v>284</v>
      </c>
      <c r="B14818" s="2" t="str">
        <f>IFERROR(__xludf.DUMMYFUNCTION("GOOGLETRANSLATE(A14818,""en"",""hi"")"),"अभिनेता उत्सव के दौरान प्रीमियर में भाग लेता है।")</f>
        <v>अभिनेता उत्सव के दौरान प्रीमियर में भाग लेता है।</v>
      </c>
    </row>
    <row r="14819">
      <c r="A14819" s="1" t="s">
        <v>14420</v>
      </c>
      <c r="B14819" s="2" t="str">
        <f>IFERROR(__xludf.DUMMYFUNCTION("GOOGLETRANSLATE(A14819,""en"",""hi"")"),"गतिविधियों के हिस्से के रूप में सड़कों के माध्यम से परेड।")</f>
        <v>गतिविधियों के हिस्से के रूप में सड़कों के माध्यम से परेड।</v>
      </c>
    </row>
    <row r="14820">
      <c r="A14820" s="1" t="s">
        <v>14421</v>
      </c>
      <c r="B14820" s="2" t="str">
        <f>IFERROR(__xludf.DUMMYFUNCTION("GOOGLETRANSLATE(A14820,""en"",""hi"")"),"दुनिया पर उड़ने वाले वाणिज्यिक हवाई जहाज का मार्ग।")</f>
        <v>दुनिया पर उड़ने वाले वाणिज्यिक हवाई जहाज का मार्ग।</v>
      </c>
    </row>
    <row r="14821">
      <c r="A14821" s="1" t="s">
        <v>14422</v>
      </c>
      <c r="B14821" s="2" t="str">
        <f>IFERROR(__xludf.DUMMYFUNCTION("GOOGLETRANSLATE(A14821,""en"",""hi"")"),"वर्षावन में रंगीन फूल")</f>
        <v>वर्षावन में रंगीन फूल</v>
      </c>
    </row>
    <row r="14822">
      <c r="A14822" s="1" t="s">
        <v>14423</v>
      </c>
      <c r="B14822" s="2" t="str">
        <f>IFERROR(__xludf.DUMMYFUNCTION("GOOGLETRANSLATE(A14822,""en"",""hi"")"),"एक इमारत के कम कोण दृश्य")</f>
        <v>एक इमारत के कम कोण दृश्य</v>
      </c>
    </row>
    <row r="14823">
      <c r="A14823" s="1" t="s">
        <v>14424</v>
      </c>
      <c r="B14823" s="2" t="str">
        <f>IFERROR(__xludf.DUMMYFUNCTION("GOOGLETRANSLATE(A14823,""en"",""hi"")"),"हमने इस मुलायम बैठने की जगह को व्यक्ति के लिए स्थापित किया क्योंकि वह इसे हमारी आखिरी शिविर यात्रा पर प्यार करती थी, लेकिन इस बार वह बहुत व्यस्त खोज में व्यस्त थी।")</f>
        <v>हमने इस मुलायम बैठने की जगह को व्यक्ति के लिए स्थापित किया क्योंकि वह इसे हमारी आखिरी शिविर यात्रा पर प्यार करती थी, लेकिन इस बार वह बहुत व्यस्त खोज में व्यस्त थी।</v>
      </c>
    </row>
    <row r="14824">
      <c r="A14824" s="1" t="s">
        <v>14425</v>
      </c>
      <c r="B14824" s="2" t="str">
        <f>IFERROR(__xludf.DUMMYFUNCTION("GOOGLETRANSLATE(A14824,""en"",""hi"")"),"तट के साथ वक्र घुमावदार सड़क।")</f>
        <v>तट के साथ वक्र घुमावदार सड़क।</v>
      </c>
    </row>
    <row r="14825">
      <c r="A14825" s="1" t="s">
        <v>14426</v>
      </c>
      <c r="B14825" s="2" t="str">
        <f>IFERROR(__xludf.DUMMYFUNCTION("GOOGLETRANSLATE(A14825,""en"",""hi"")"),"क्या आपने कभी एक मूस देखा है?")</f>
        <v>क्या आपने कभी एक मूस देखा है?</v>
      </c>
    </row>
    <row r="14826">
      <c r="A14826" s="1" t="s">
        <v>14427</v>
      </c>
      <c r="B14826" s="2" t="str">
        <f>IFERROR(__xludf.DUMMYFUNCTION("GOOGLETRANSLATE(A14826,""en"",""hi"")"),"मोटर वाहन उद्योग व्यवसाय दुनिया के सबसे बड़े पवन फार्म के निर्माण में मदद करेगा")</f>
        <v>मोटर वाहन उद्योग व्यवसाय दुनिया के सबसे बड़े पवन फार्म के निर्माण में मदद करेगा</v>
      </c>
    </row>
    <row r="14827">
      <c r="A14827" s="1" t="s">
        <v>14428</v>
      </c>
      <c r="B14827" s="2" t="str">
        <f>IFERROR(__xludf.DUMMYFUNCTION("GOOGLETRANSLATE(A14827,""en"",""hi"")"),"अभिनेता फिल्म प्रीमियर में भाग लेता है।")</f>
        <v>अभिनेता फिल्म प्रीमियर में भाग लेता है।</v>
      </c>
    </row>
    <row r="14828">
      <c r="A14828" s="1" t="s">
        <v>14429</v>
      </c>
      <c r="B14828" s="2" t="str">
        <f>IFERROR(__xludf.DUMMYFUNCTION("GOOGLETRANSLATE(A14828,""en"",""hi"")"),"पूर्ण-ऊंचाई दृश्य में उत्तर-पश्चिम में देखें")</f>
        <v>पूर्ण-ऊंचाई दृश्य में उत्तर-पश्चिम में देखें</v>
      </c>
    </row>
    <row r="14829">
      <c r="A14829" s="1" t="s">
        <v>14430</v>
      </c>
      <c r="B14829" s="2" t="str">
        <f>IFERROR(__xludf.DUMMYFUNCTION("GOOGLETRANSLATE(A14829,""en"",""hi"")"),"एक सफेद पृष्ठभूमि वेक्टर पर हरी पत्तियों का चित्रण")</f>
        <v>एक सफेद पृष्ठभूमि वेक्टर पर हरी पत्तियों का चित्रण</v>
      </c>
    </row>
    <row r="14830">
      <c r="A14830" s="1" t="s">
        <v>77</v>
      </c>
      <c r="B14830" s="2" t="str">
        <f>IFERROR(__xludf.DUMMYFUNCTION("GOOGLETRANSLATE(A14830,""en"",""hi"")"),"कार की तस्वीरों के लिए मालिक से पूछें")</f>
        <v>कार की तस्वीरों के लिए मालिक से पूछें</v>
      </c>
    </row>
    <row r="14831">
      <c r="A14831" s="1" t="s">
        <v>14431</v>
      </c>
      <c r="B14831" s="2" t="str">
        <f>IFERROR(__xludf.DUMMYFUNCTION("GOOGLETRANSLATE(A14831,""en"",""hi"")"),"पूर्व के एक चित्र पर रोकें")</f>
        <v>पूर्व के एक चित्र पर रोकें</v>
      </c>
    </row>
    <row r="14832">
      <c r="A14832" s="1" t="s">
        <v>14432</v>
      </c>
      <c r="B14832" s="2" t="str">
        <f>IFERROR(__xludf.DUMMYFUNCTION("GOOGLETRANSLATE(A14832,""en"",""hi"")"),"समुद्र तट वेक्टर कला चित्रण पर मुस्कुराते हुए केकड़ा")</f>
        <v>समुद्र तट वेक्टर कला चित्रण पर मुस्कुराते हुए केकड़ा</v>
      </c>
    </row>
    <row r="14833">
      <c r="A14833" s="1" t="s">
        <v>14433</v>
      </c>
      <c r="B14833" s="2" t="str">
        <f>IFERROR(__xludf.DUMMYFUNCTION("GOOGLETRANSLATE(A14833,""en"",""hi"")"),"# मैं एक धारा में आया")</f>
        <v># मैं एक धारा में आया</v>
      </c>
    </row>
    <row r="14834">
      <c r="A14834" s="1" t="s">
        <v>14434</v>
      </c>
      <c r="B14834" s="2" t="str">
        <f>IFERROR(__xludf.DUMMYFUNCTION("GOOGLETRANSLATE(A14834,""en"",""hi"")"),"एक टीम के सदस्य से बात करने वाला व्यक्ति")</f>
        <v>एक टीम के सदस्य से बात करने वाला व्यक्ति</v>
      </c>
    </row>
    <row r="14835">
      <c r="A14835" s="1" t="s">
        <v>14435</v>
      </c>
      <c r="B14835" s="2" t="str">
        <f>IFERROR(__xludf.DUMMYFUNCTION("GOOGLETRANSLATE(A14835,""en"",""hi"")"),"एक रोइंग नाव में समुद्री डाकू")</f>
        <v>एक रोइंग नाव में समुद्री डाकू</v>
      </c>
    </row>
    <row r="14836">
      <c r="A14836" s="1" t="s">
        <v>14436</v>
      </c>
      <c r="B14836" s="2" t="str">
        <f>IFERROR(__xludf.DUMMYFUNCTION("GOOGLETRANSLATE(A14836,""en"",""hi"")"),"एक परित्यक्त भवन पर भित्तिचित्र")</f>
        <v>एक परित्यक्त भवन पर भित्तिचित्र</v>
      </c>
    </row>
    <row r="14837">
      <c r="A14837" s="1" t="s">
        <v>14437</v>
      </c>
      <c r="B14837" s="2" t="str">
        <f>IFERROR(__xludf.DUMMYFUNCTION("GOOGLETRANSLATE(A14837,""en"",""hi"")"),"एक फल के साथ नारंगी का पेड़")</f>
        <v>एक फल के साथ नारंगी का पेड़</v>
      </c>
    </row>
    <row r="14838">
      <c r="A14838" s="1" t="s">
        <v>14438</v>
      </c>
      <c r="B14838" s="2" t="str">
        <f>IFERROR(__xludf.DUMMYFUNCTION("GOOGLETRANSLATE(A14838,""en"",""hi"")"),"जमीन को कवर करने वाली नई बर्फ के साथ छोटे गांव")</f>
        <v>जमीन को कवर करने वाली नई बर्फ के साथ छोटे गांव</v>
      </c>
    </row>
    <row r="14839">
      <c r="A14839" s="1" t="s">
        <v>14439</v>
      </c>
      <c r="B14839" s="2" t="str">
        <f>IFERROR(__xludf.DUMMYFUNCTION("GOOGLETRANSLATE(A14839,""en"",""hi"")"),"पूर्ण स्क्रिप्ट ऑन लाइन पढ़ें।")</f>
        <v>पूर्ण स्क्रिप्ट ऑन लाइन पढ़ें।</v>
      </c>
    </row>
    <row r="14840">
      <c r="A14840" s="1" t="s">
        <v>14440</v>
      </c>
      <c r="B14840" s="2" t="str">
        <f>IFERROR(__xludf.DUMMYFUNCTION("GOOGLETRANSLATE(A14840,""en"",""hi"")"),"बटन के साथ एक नौसेना हेलटर पोशाक में मॉडल।")</f>
        <v>बटन के साथ एक नौसेना हेलटर पोशाक में मॉडल।</v>
      </c>
    </row>
    <row r="14841">
      <c r="A14841" s="1" t="s">
        <v>14441</v>
      </c>
      <c r="B14841" s="2" t="str">
        <f>IFERROR(__xludf.DUMMYFUNCTION("GOOGLETRANSLATE(A14841,""en"",""hi"")"),"वर्षावन और ग्रेनाइट क्लिफ")</f>
        <v>वर्षावन और ग्रेनाइट क्लिफ</v>
      </c>
    </row>
    <row r="14842">
      <c r="A14842" s="1" t="s">
        <v>14442</v>
      </c>
      <c r="B14842" s="2" t="str">
        <f>IFERROR(__xludf.DUMMYFUNCTION("GOOGLETRANSLATE(A14842,""en"",""hi"")"),"आर्क ब्रिज के नीचे जा रही नाव")</f>
        <v>आर्क ब्रिज के नीचे जा रही नाव</v>
      </c>
    </row>
    <row r="14843">
      <c r="A14843" s="1" t="s">
        <v>14443</v>
      </c>
      <c r="B14843" s="2" t="str">
        <f>IFERROR(__xludf.DUMMYFUNCTION("GOOGLETRANSLATE(A14843,""en"",""hi"")"),"दोनों तरफ पेड़ की पंक्तियों के साथ एक रास्ता, और एक आदमी अपने कुत्ते को एक क्षेत्र में बाईं ओर चल रहा है।")</f>
        <v>दोनों तरफ पेड़ की पंक्तियों के साथ एक रास्ता, और एक आदमी अपने कुत्ते को एक क्षेत्र में बाईं ओर चल रहा है।</v>
      </c>
    </row>
    <row r="14844">
      <c r="A14844" s="1" t="s">
        <v>14444</v>
      </c>
      <c r="B14844" s="2" t="str">
        <f>IFERROR(__xludf.DUMMYFUNCTION("GOOGLETRANSLATE(A14844,""en"",""hi"")"),"गायक ने अपने घर में एक खिड़की से गायक को प्राकृतिक बनाया")</f>
        <v>गायक ने अपने घर में एक खिड़की से गायक को प्राकृतिक बनाया</v>
      </c>
    </row>
    <row r="14845">
      <c r="A14845" s="1" t="s">
        <v>14445</v>
      </c>
      <c r="B14845" s="2" t="str">
        <f>IFERROR(__xludf.DUMMYFUNCTION("GOOGLETRANSLATE(A14845,""en"",""hi"")"),"महिला ने मेज पर एक आटा गूंध")</f>
        <v>महिला ने मेज पर एक आटा गूंध</v>
      </c>
    </row>
    <row r="14846">
      <c r="A14846" s="1" t="s">
        <v>14446</v>
      </c>
      <c r="B14846" s="2" t="str">
        <f>IFERROR(__xludf.DUMMYFUNCTION("GOOGLETRANSLATE(A14846,""en"",""hi"")"),"कोरल और स्पंज और छोटे उष्णकटिबंधीय मछली के साथ रंगीन पानी के नीचे ऑफशोर रॉकी रीफ एक नीले समुद्र में तैराकी")</f>
        <v>कोरल और स्पंज और छोटे उष्णकटिबंधीय मछली के साथ रंगीन पानी के नीचे ऑफशोर रॉकी रीफ एक नीले समुद्र में तैराकी</v>
      </c>
    </row>
    <row r="14847">
      <c r="A14847" s="1" t="s">
        <v>14447</v>
      </c>
      <c r="B14847" s="2" t="str">
        <f>IFERROR(__xludf.DUMMYFUNCTION("GOOGLETRANSLATE(A14847,""en"",""hi"")"),"फोटो साझा करने वाली वेबसाइट पर बड़ी ताजा पानी मछली एक गैलरी")</f>
        <v>फोटो साझा करने वाली वेबसाइट पर बड़ी ताजा पानी मछली एक गैलरी</v>
      </c>
    </row>
    <row r="14848">
      <c r="A14848" s="1" t="s">
        <v>14448</v>
      </c>
      <c r="B14848" s="2" t="str">
        <f>IFERROR(__xludf.DUMMYFUNCTION("GOOGLETRANSLATE(A14848,""en"",""hi"")"),"यहां टीवी चरित्र उन्हें सैसी बिल्ली की तरह जांच रहा है।")</f>
        <v>यहां टीवी चरित्र उन्हें सैसी बिल्ली की तरह जांच रहा है।</v>
      </c>
    </row>
    <row r="14849">
      <c r="A14849" s="1" t="s">
        <v>14449</v>
      </c>
      <c r="B14849" s="2" t="str">
        <f>IFERROR(__xludf.DUMMYFUNCTION("GOOGLETRANSLATE(A14849,""en"",""hi"")"),"35 - तोते की मजेदार तस्वीर जो फलों की तरह दिखने के लिए तैयार होती है।")</f>
        <v>35 - तोते की मजेदार तस्वीर जो फलों की तरह दिखने के लिए तैयार होती है।</v>
      </c>
    </row>
    <row r="14850">
      <c r="A14850" s="1" t="s">
        <v>7388</v>
      </c>
      <c r="B14850" s="2" t="str">
        <f>IFERROR(__xludf.DUMMYFUNCTION("GOOGLETRANSLATE(A14850,""en"",""hi"")"),"पानी के नीचे डॉल्फिन के झुंड के साथ निर्बाध बनावट, पृष्ठभूमि के लिए चित्रण")</f>
        <v>पानी के नीचे डॉल्फिन के झुंड के साथ निर्बाध बनावट, पृष्ठभूमि के लिए चित्रण</v>
      </c>
    </row>
    <row r="14851">
      <c r="A14851" s="1" t="s">
        <v>14450</v>
      </c>
      <c r="B14851" s="2" t="str">
        <f>IFERROR(__xludf.DUMMYFUNCTION("GOOGLETRANSLATE(A14851,""en"",""hi"")"),"फास्ट फूड रेस्तरां वह नुस्खा है जिसे वे स्टोर में उपयोग करते हैं!")</f>
        <v>फास्ट फूड रेस्तरां वह नुस्खा है जिसे वे स्टोर में उपयोग करते हैं!</v>
      </c>
    </row>
    <row r="14852">
      <c r="A14852" s="1" t="s">
        <v>14451</v>
      </c>
      <c r="B14852" s="2" t="str">
        <f>IFERROR(__xludf.DUMMYFUNCTION("GOOGLETRANSLATE(A14852,""en"",""hi"")"),"एक नाव पर क्यों रहते हैं?")</f>
        <v>एक नाव पर क्यों रहते हैं?</v>
      </c>
    </row>
    <row r="14853">
      <c r="A14853" s="1" t="s">
        <v>14452</v>
      </c>
      <c r="B14853" s="2" t="str">
        <f>IFERROR(__xludf.DUMMYFUNCTION("GOOGLETRANSLATE(A14853,""en"",""hi"")"),"अग्निशामकों को घर में बुलाया गया है।")</f>
        <v>अग्निशामकों को घर में बुलाया गया है।</v>
      </c>
    </row>
    <row r="14854">
      <c r="A14854" s="1" t="s">
        <v>14453</v>
      </c>
      <c r="B14854" s="2" t="str">
        <f>IFERROR(__xludf.DUMMYFUNCTION("GOOGLETRANSLATE(A14854,""en"",""hi"")"),"बस इस अंतिम फोटो को शामिल करना चाहता था, यह एक सुरम्य शॉट है जो सड़क पर नीचे देख रहा है, बाईं ओर हमारे घर के साथ।")</f>
        <v>बस इस अंतिम फोटो को शामिल करना चाहता था, यह एक सुरम्य शॉट है जो सड़क पर नीचे देख रहा है, बाईं ओर हमारे घर के साथ।</v>
      </c>
    </row>
    <row r="14855">
      <c r="A14855" s="1" t="s">
        <v>14454</v>
      </c>
      <c r="B14855" s="2" t="str">
        <f>IFERROR(__xludf.DUMMYFUNCTION("GOOGLETRANSLATE(A14855,""en"",""hi"")"),"इमारत में रिक्त सम्मेलन कक्ष।")</f>
        <v>इमारत में रिक्त सम्मेलन कक्ष।</v>
      </c>
    </row>
    <row r="14856">
      <c r="A14856" s="1" t="s">
        <v>14455</v>
      </c>
      <c r="B14856" s="2" t="str">
        <f>IFERROR(__xludf.DUMMYFUNCTION("GOOGLETRANSLATE(A14856,""en"",""hi"")"),"सफेद पृष्ठभूमि पर अलग एक सुंदर महिला बैले नर्तक का 3 डी डिजिटल प्रस्तुत करना")</f>
        <v>सफेद पृष्ठभूमि पर अलग एक सुंदर महिला बैले नर्तक का 3 डी डिजिटल प्रस्तुत करना</v>
      </c>
    </row>
    <row r="14857">
      <c r="A14857" s="1" t="s">
        <v>14456</v>
      </c>
      <c r="B14857" s="2" t="str">
        <f>IFERROR(__xludf.DUMMYFUNCTION("GOOGLETRANSLATE(A14857,""en"",""hi"")"),"गुब्बारे उद्घाटन एमटी के दौरान शनिवार की रात सीधे खड़े होने लगते हैं।")</f>
        <v>गुब्बारे उद्घाटन एमटी के दौरान शनिवार की रात सीधे खड़े होने लगते हैं।</v>
      </c>
    </row>
    <row r="14858">
      <c r="A14858" s="1" t="s">
        <v>14457</v>
      </c>
      <c r="B14858" s="2" t="str">
        <f>IFERROR(__xludf.DUMMYFUNCTION("GOOGLETRANSLATE(A14858,""en"",""hi"")"),"फिल्म महोत्सव के दौरान संगीत कलाकार और व्यक्ति एक लाल कालीन चलते हैं।")</f>
        <v>फिल्म महोत्सव के दौरान संगीत कलाकार और व्यक्ति एक लाल कालीन चलते हैं।</v>
      </c>
    </row>
    <row r="14859">
      <c r="A14859" s="1" t="s">
        <v>14458</v>
      </c>
      <c r="B14859" s="2" t="str">
        <f>IFERROR(__xludf.DUMMYFUNCTION("GOOGLETRANSLATE(A14859,""en"",""hi"")"),"एक गुलाबी और सफेद मेज पर एक कप में फूल")</f>
        <v>एक गुलाबी और सफेद मेज पर एक कप में फूल</v>
      </c>
    </row>
    <row r="14860">
      <c r="A14860" s="1" t="s">
        <v>14459</v>
      </c>
      <c r="B14860" s="2" t="str">
        <f>IFERROR(__xludf.DUMMYFUNCTION("GOOGLETRANSLATE(A14860,""en"",""hi"")"),"खेल का मैदान - एक बार स्थानीय बच्चों के लिए एक व्यस्त केंद्र")</f>
        <v>खेल का मैदान - एक बार स्थानीय बच्चों के लिए एक व्यस्त केंद्र</v>
      </c>
    </row>
    <row r="14861">
      <c r="A14861" s="1" t="s">
        <v>14460</v>
      </c>
      <c r="B14861" s="2" t="str">
        <f>IFERROR(__xludf.DUMMYFUNCTION("GOOGLETRANSLATE(A14861,""en"",""hi"")"),"सड़क पर एक पुष्पांजलि में खुश युवा लड़की")</f>
        <v>सड़क पर एक पुष्पांजलि में खुश युवा लड़की</v>
      </c>
    </row>
    <row r="14862">
      <c r="A14862" s="1" t="s">
        <v>14461</v>
      </c>
      <c r="B14862" s="2" t="str">
        <f>IFERROR(__xludf.DUMMYFUNCTION("GOOGLETRANSLATE(A14862,""en"",""hi"")"),"छोटे गांव में लाल टेलीफोन बॉक्स")</f>
        <v>छोटे गांव में लाल टेलीफोन बॉक्स</v>
      </c>
    </row>
    <row r="14863">
      <c r="A14863" s="1" t="s">
        <v>14462</v>
      </c>
      <c r="B14863" s="2" t="str">
        <f>IFERROR(__xludf.DUMMYFUNCTION("GOOGLETRANSLATE(A14863,""en"",""hi"")"),"बच्चों के खेल के मैदान में खेलने वाले बच्चों का वेक्टर चित्रण।")</f>
        <v>बच्चों के खेल के मैदान में खेलने वाले बच्चों का वेक्टर चित्रण।</v>
      </c>
    </row>
    <row r="14864">
      <c r="A14864" s="1" t="s">
        <v>14463</v>
      </c>
      <c r="B14864" s="2" t="str">
        <f>IFERROR(__xludf.DUMMYFUNCTION("GOOGLETRANSLATE(A14864,""en"",""hi"")"),"जब आप ब्लॉक पर एकमात्र व्यक्ति को देखते हैं जो अभी भी उनकी सजावट है")</f>
        <v>जब आप ब्लॉक पर एकमात्र व्यक्ति को देखते हैं जो अभी भी उनकी सजावट है</v>
      </c>
    </row>
    <row r="14865">
      <c r="A14865" s="1" t="s">
        <v>14464</v>
      </c>
      <c r="B14865" s="2" t="str">
        <f>IFERROR(__xludf.DUMMYFUNCTION("GOOGLETRANSLATE(A14865,""en"",""hi"")"),"एक संख्या के आकार में सोने के गुब्बारे")</f>
        <v>एक संख्या के आकार में सोने के गुब्बारे</v>
      </c>
    </row>
    <row r="14866">
      <c r="A14866" s="1" t="s">
        <v>14465</v>
      </c>
      <c r="B14866" s="2" t="str">
        <f>IFERROR(__xludf.DUMMYFUNCTION("GOOGLETRANSLATE(A14866,""en"",""hi"")"),"हार्ड रॉक कलाकार महोत्सव में मुख्य चरण में प्रदर्शन करते हैं")</f>
        <v>हार्ड रॉक कलाकार महोत्सव में मुख्य चरण में प्रदर्शन करते हैं</v>
      </c>
    </row>
    <row r="14867">
      <c r="A14867" s="1" t="s">
        <v>14466</v>
      </c>
      <c r="B14867" s="2" t="str">
        <f>IFERROR(__xludf.DUMMYFUNCTION("GOOGLETRANSLATE(A14867,""en"",""hi"")"),"स्थानीय स्वयंसेवक एक नया खेल का मैदान बनाते हैं")</f>
        <v>स्थानीय स्वयंसेवक एक नया खेल का मैदान बनाते हैं</v>
      </c>
    </row>
    <row r="14868">
      <c r="A14868" s="1" t="s">
        <v>14467</v>
      </c>
      <c r="B14868" s="2" t="str">
        <f>IFERROR(__xludf.DUMMYFUNCTION("GOOGLETRANSLATE(A14868,""en"",""hi"")"),"गुब्बारा बोरो में घटना के दौरान एक शहर के नीचे अपना रास्ता बनाता है।")</f>
        <v>गुब्बारा बोरो में घटना के दौरान एक शहर के नीचे अपना रास्ता बनाता है।</v>
      </c>
    </row>
    <row r="14869">
      <c r="A14869" s="1" t="s">
        <v>14468</v>
      </c>
      <c r="B14869" s="2" t="str">
        <f>IFERROR(__xludf.DUMMYFUNCTION("GOOGLETRANSLATE(A14869,""en"",""hi"")"),"पारंपरिक पोशाक में लड़कों और लड़कियों।")</f>
        <v>पारंपरिक पोशाक में लड़कों और लड़कियों।</v>
      </c>
    </row>
    <row r="14870">
      <c r="A14870" s="1" t="s">
        <v>14469</v>
      </c>
      <c r="B14870" s="2" t="str">
        <f>IFERROR(__xludf.DUMMYFUNCTION("GOOGLETRANSLATE(A14870,""en"",""hi"")"),"केबिन की बालकनी से देखें।")</f>
        <v>केबिन की बालकनी से देखें।</v>
      </c>
    </row>
    <row r="14871">
      <c r="A14871" s="1" t="s">
        <v>14470</v>
      </c>
      <c r="B14871" s="2" t="str">
        <f>IFERROR(__xludf.DUMMYFUNCTION("GOOGLETRANSLATE(A14871,""en"",""hi"")"),"एक महिला एक पेड़ के नीचे उसकी क्षतिग्रस्त कार का निरीक्षण करती है।")</f>
        <v>एक महिला एक पेड़ के नीचे उसकी क्षतिग्रस्त कार का निरीक्षण करती है।</v>
      </c>
    </row>
    <row r="14872">
      <c r="A14872" s="1" t="s">
        <v>14471</v>
      </c>
      <c r="B14872" s="2" t="str">
        <f>IFERROR(__xludf.DUMMYFUNCTION("GOOGLETRANSLATE(A14872,""en"",""hi"")"),"सुंदर विचारों के साथ, कंज़र्वेटरी में एक छोटी डाइनिंग टेबल और फोल्डिंग कुर्सियां")</f>
        <v>सुंदर विचारों के साथ, कंज़र्वेटरी में एक छोटी डाइनिंग टेबल और फोल्डिंग कुर्सियां</v>
      </c>
    </row>
    <row r="14873">
      <c r="A14873" s="1" t="s">
        <v>14472</v>
      </c>
      <c r="B14873" s="2" t="str">
        <f>IFERROR(__xludf.DUMMYFUNCTION("GOOGLETRANSLATE(A14873,""en"",""hi"")"),"सर्दियों की धूप में एक मरीना में हाउसबोट")</f>
        <v>सर्दियों की धूप में एक मरीना में हाउसबोट</v>
      </c>
    </row>
    <row r="14874">
      <c r="A14874" s="1" t="s">
        <v>14473</v>
      </c>
      <c r="B14874" s="2" t="str">
        <f>IFERROR(__xludf.DUMMYFUNCTION("GOOGLETRANSLATE(A14874,""en"",""hi"")"),"पिकनिक में युवा - स्टॉक फोटो #")</f>
        <v>पिकनिक में युवा - स्टॉक फोटो #</v>
      </c>
    </row>
    <row r="14875">
      <c r="A14875" s="1" t="s">
        <v>14474</v>
      </c>
      <c r="B14875" s="2" t="str">
        <f>IFERROR(__xludf.DUMMYFUNCTION("GOOGLETRANSLATE(A14875,""en"",""hi"")"),"बड़े बक्से नींबू से भरे हुए हैं।")</f>
        <v>बड़े बक्से नींबू से भरे हुए हैं।</v>
      </c>
    </row>
    <row r="14876">
      <c r="A14876" s="1" t="s">
        <v>14475</v>
      </c>
      <c r="B14876" s="2" t="str">
        <f>IFERROR(__xludf.DUMMYFUNCTION("GOOGLETRANSLATE(A14876,""en"",""hi"")"),"क्रिकेट खिलाड़ी देश के खिलाफ अपने क्रिकेट मैच के दौरान एक शॉट खेलता है।")</f>
        <v>क्रिकेट खिलाड़ी देश के खिलाफ अपने क्रिकेट मैच के दौरान एक शॉट खेलता है।</v>
      </c>
    </row>
    <row r="14877">
      <c r="A14877" s="1" t="s">
        <v>14476</v>
      </c>
      <c r="B14877" s="2" t="str">
        <f>IFERROR(__xludf.DUMMYFUNCTION("GOOGLETRANSLATE(A14877,""en"",""hi"")"),"एक निर्माण कार्यकर्ता मंगलवार को मुख्यालय के मुखौटे की मरम्मत करता है।")</f>
        <v>एक निर्माण कार्यकर्ता मंगलवार को मुख्यालय के मुखौटे की मरम्मत करता है।</v>
      </c>
    </row>
    <row r="14878">
      <c r="A14878" s="1" t="s">
        <v>14477</v>
      </c>
      <c r="B14878" s="2" t="str">
        <f>IFERROR(__xludf.DUMMYFUNCTION("GOOGLETRANSLATE(A14878,""en"",""hi"")"),"एक ब्रश के साथ चित्रित एक्स पत्र लोगो।")</f>
        <v>एक ब्रश के साथ चित्रित एक्स पत्र लोगो।</v>
      </c>
    </row>
    <row r="14879">
      <c r="A14879" s="1" t="s">
        <v>14478</v>
      </c>
      <c r="B14879" s="2" t="str">
        <f>IFERROR(__xludf.DUMMYFUNCTION("GOOGLETRANSLATE(A14879,""en"",""hi"")"),"चिकना स्कोनिस की एक जोड़ी फायरप्लेस के ऊपर पत्रकार द्वारा अपने कस्टम-डिज़ाइन किए गए मोज़ेक चारों ओर के साथ एक अमूर्त कलाकृति को फिसल गई।")</f>
        <v>चिकना स्कोनिस की एक जोड़ी फायरप्लेस के ऊपर पत्रकार द्वारा अपने कस्टम-डिज़ाइन किए गए मोज़ेक चारों ओर के साथ एक अमूर्त कलाकृति को फिसल गई।</v>
      </c>
    </row>
    <row r="14880">
      <c r="A14880" s="1" t="s">
        <v>14479</v>
      </c>
      <c r="B14880" s="2" t="str">
        <f>IFERROR(__xludf.DUMMYFUNCTION("GOOGLETRANSLATE(A14880,""en"",""hi"")"),"सूर्यास्त में preening व्यक्ति")</f>
        <v>सूर्यास्त में preening व्यक्ति</v>
      </c>
    </row>
    <row r="14881">
      <c r="A14881" s="1" t="s">
        <v>14480</v>
      </c>
      <c r="B14881" s="2" t="str">
        <f>IFERROR(__xludf.DUMMYFUNCTION("GOOGLETRANSLATE(A14881,""en"",""hi"")"),"वीडियो: ट्रक बनाम व्यक्ति, छवि #")</f>
        <v>वीडियो: ट्रक बनाम व्यक्ति, छवि #</v>
      </c>
    </row>
    <row r="14882">
      <c r="A14882" s="1" t="s">
        <v>14481</v>
      </c>
      <c r="B14882" s="2" t="str">
        <f>IFERROR(__xludf.DUMMYFUNCTION("GOOGLETRANSLATE(A14882,""en"",""hi"")"),"रंगीन रिबन से धनुष।")</f>
        <v>रंगीन रिबन से धनुष।</v>
      </c>
    </row>
    <row r="14883">
      <c r="A14883" s="1" t="s">
        <v>14482</v>
      </c>
      <c r="B14883" s="2" t="str">
        <f>IFERROR(__xludf.DUMMYFUNCTION("GOOGLETRANSLATE(A14883,""en"",""hi"")"),"शुद्ध चांदी, शुद्ध चांदी के granules का आकार प्रत्येक एक अद्वितीय 81 है")</f>
        <v>शुद्ध चांदी, शुद्ध चांदी के granules का आकार प्रत्येक एक अद्वितीय 81 है</v>
      </c>
    </row>
    <row r="14884">
      <c r="A14884" s="1" t="s">
        <v>14483</v>
      </c>
      <c r="B14884" s="2" t="str">
        <f>IFERROR(__xludf.DUMMYFUNCTION("GOOGLETRANSLATE(A14884,""en"",""hi"")"),"दुनिया के शीर्ष पर।")</f>
        <v>दुनिया के शीर्ष पर।</v>
      </c>
    </row>
    <row r="14885">
      <c r="A14885" s="1" t="s">
        <v>14484</v>
      </c>
      <c r="B14885" s="2" t="str">
        <f>IFERROR(__xludf.DUMMYFUNCTION("GOOGLETRANSLATE(A14885,""en"",""hi"")"),"लाल-समर्थित जैविक उपक्रम एक शाखा पर घिरे")</f>
        <v>लाल-समर्थित जैविक उपक्रम एक शाखा पर घिरे</v>
      </c>
    </row>
    <row r="14886">
      <c r="A14886" s="1" t="s">
        <v>14485</v>
      </c>
      <c r="B14886" s="2" t="str">
        <f>IFERROR(__xludf.DUMMYFUNCTION("GOOGLETRANSLATE(A14886,""en"",""hi"")"),"मैंने इस चढ़ाई बंदर को पुराने चढ़ाई भालू खिलौना के आधार पर बनाया।")</f>
        <v>मैंने इस चढ़ाई बंदर को पुराने चढ़ाई भालू खिलौना के आधार पर बनाया।</v>
      </c>
    </row>
    <row r="14887">
      <c r="A14887" s="1" t="s">
        <v>14486</v>
      </c>
      <c r="B14887" s="2" t="str">
        <f>IFERROR(__xludf.DUMMYFUNCTION("GOOGLETRANSLATE(A14887,""en"",""hi"")"),"हाथी टस्क लॉक और मैदानों पर लड़ते हैं")</f>
        <v>हाथी टस्क लॉक और मैदानों पर लड़ते हैं</v>
      </c>
    </row>
    <row r="14888">
      <c r="A14888" s="1" t="s">
        <v>14487</v>
      </c>
      <c r="B14888" s="2" t="str">
        <f>IFERROR(__xludf.DUMMYFUNCTION("GOOGLETRANSLATE(A14888,""en"",""hi"")"),"बेसबॉल खिलाड़ी बेसबॉल गेम की पहली पारी के दौरान एक बल्लेबाज को फेंकता है।")</f>
        <v>बेसबॉल खिलाड़ी बेसबॉल गेम की पहली पारी के दौरान एक बल्लेबाज को फेंकता है।</v>
      </c>
    </row>
    <row r="14889">
      <c r="A14889" s="1" t="s">
        <v>14488</v>
      </c>
      <c r="B14889" s="2" t="str">
        <f>IFERROR(__xludf.DUMMYFUNCTION("GOOGLETRANSLATE(A14889,""en"",""hi"")"),"एक मंदिर में सो रही महिला")</f>
        <v>एक मंदिर में सो रही महिला</v>
      </c>
    </row>
    <row r="14890">
      <c r="A14890" s="1" t="s">
        <v>14489</v>
      </c>
      <c r="B14890" s="2" t="str">
        <f>IFERROR(__xludf.DUMMYFUNCTION("GOOGLETRANSLATE(A14890,""en"",""hi"")"),"वहां कुछ ब्रांड हैं जो लगातार उत्पादों को लाते हैं जिनमें मैं गलती नहीं कर सकता - मुझे यकीन है कि आप में से कई इस बात से सहमत होंगे कि व्यक्ति उन ब्रांडों में से एक है।")</f>
        <v>वहां कुछ ब्रांड हैं जो लगातार उत्पादों को लाते हैं जिनमें मैं गलती नहीं कर सकता - मुझे यकीन है कि आप में से कई इस बात से सहमत होंगे कि व्यक्ति उन ब्रांडों में से एक है।</v>
      </c>
    </row>
    <row r="14891">
      <c r="A14891" s="1" t="s">
        <v>14490</v>
      </c>
      <c r="B14891" s="2" t="str">
        <f>IFERROR(__xludf.DUMMYFUNCTION("GOOGLETRANSLATE(A14891,""en"",""hi"")"),"एक हरे रंग की पृष्ठभूमि पर कई बक्से की पृथक छवि")</f>
        <v>एक हरे रंग की पृष्ठभूमि पर कई बक्से की पृथक छवि</v>
      </c>
    </row>
    <row r="14892">
      <c r="A14892" s="1" t="s">
        <v>14491</v>
      </c>
      <c r="B14892" s="2" t="str">
        <f>IFERROR(__xludf.DUMMYFUNCTION("GOOGLETRANSLATE(A14892,""en"",""hi"")"),"जीतने वाली टीम लोगों द्वारा प्रतिनिधित्व रखी गई थी।")</f>
        <v>जीतने वाली टीम लोगों द्वारा प्रतिनिधित्व रखी गई थी।</v>
      </c>
    </row>
    <row r="14893">
      <c r="A14893" s="1" t="s">
        <v>14492</v>
      </c>
      <c r="B14893" s="2" t="str">
        <f>IFERROR(__xludf.DUMMYFUNCTION("GOOGLETRANSLATE(A14893,""en"",""hi"")"),"एक दर्जी रात में अपनी सिलाई मशीन में एक कपड़े सिलाई कर रहा है, जिसमें एक और आदमी की सहायता करता है।")</f>
        <v>एक दर्जी रात में अपनी सिलाई मशीन में एक कपड़े सिलाई कर रहा है, जिसमें एक और आदमी की सहायता करता है।</v>
      </c>
    </row>
    <row r="14894">
      <c r="A14894" s="1" t="s">
        <v>14493</v>
      </c>
      <c r="B14894" s="2" t="str">
        <f>IFERROR(__xludf.DUMMYFUNCTION("GOOGLETRANSLATE(A14894,""en"",""hi"")"),"लेखक फैशन सप्ताह के दौरान फैशन शो में भाग लेता है।")</f>
        <v>लेखक फैशन सप्ताह के दौरान फैशन शो में भाग लेता है।</v>
      </c>
    </row>
    <row r="14895">
      <c r="A14895" s="1" t="s">
        <v>14494</v>
      </c>
      <c r="B14895" s="2" t="str">
        <f>IFERROR(__xludf.DUMMYFUNCTION("GOOGLETRANSLATE(A14895,""en"",""hi"")"),"एक कुत्ते एक सोफे पर सो रहा है")</f>
        <v>एक कुत्ते एक सोफे पर सो रहा है</v>
      </c>
    </row>
    <row r="14896">
      <c r="A14896" s="1" t="s">
        <v>14495</v>
      </c>
      <c r="B14896" s="2" t="str">
        <f>IFERROR(__xludf.DUMMYFUNCTION("GOOGLETRANSLATE(A14896,""en"",""hi"")"),"एक ढेर पर गिरने वाले अखरोट कोर टुकड़ों के मैक्रो फुटेज को बंद करें।")</f>
        <v>एक ढेर पर गिरने वाले अखरोट कोर टुकड़ों के मैक्रो फुटेज को बंद करें।</v>
      </c>
    </row>
    <row r="14897">
      <c r="A14897" s="1" t="s">
        <v>14496</v>
      </c>
      <c r="B14897" s="2" t="str">
        <f>IFERROR(__xludf.DUMMYFUNCTION("GOOGLETRANSLATE(A14897,""en"",""hi"")"),"एक नीले औपचारिक सूट में व्यक्ति")</f>
        <v>एक नीले औपचारिक सूट में व्यक्ति</v>
      </c>
    </row>
    <row r="14898">
      <c r="A14898" s="1" t="s">
        <v>14497</v>
      </c>
      <c r="B14898" s="2" t="str">
        <f>IFERROR(__xludf.DUMMYFUNCTION("GOOGLETRANSLATE(A14898,""en"",""hi"")"),"दोनों टीमों के खिलाड़ी चुप्पी के दौरान हाथ हिलाते हैं")</f>
        <v>दोनों टीमों के खिलाड़ी चुप्पी के दौरान हाथ हिलाते हैं</v>
      </c>
    </row>
    <row r="14899">
      <c r="A14899" s="1" t="s">
        <v>14498</v>
      </c>
      <c r="B14899" s="2" t="str">
        <f>IFERROR(__xludf.DUMMYFUNCTION("GOOGLETRANSLATE(A14899,""en"",""hi"")"),"गर्भवती महिला ऊँची एड़ी के बजाय आरामदायक जूते चुनती है")</f>
        <v>गर्भवती महिला ऊँची एड़ी के बजाय आरामदायक जूते चुनती है</v>
      </c>
    </row>
    <row r="14900">
      <c r="A14900" s="1" t="s">
        <v>14499</v>
      </c>
      <c r="B14900" s="2" t="str">
        <f>IFERROR(__xludf.DUMMYFUNCTION("GOOGLETRANSLATE(A14900,""en"",""hi"")"),"सागर को देखकर स्काईलाइन देखें।")</f>
        <v>सागर को देखकर स्काईलाइन देखें।</v>
      </c>
    </row>
    <row r="14901">
      <c r="A14901" s="1" t="s">
        <v>6503</v>
      </c>
      <c r="B14901" s="2" t="str">
        <f>IFERROR(__xludf.DUMMYFUNCTION("GOOGLETRANSLATE(A14901,""en"",""hi"")"),"मैच के दौरान फुटबॉल खिलाड़ी।")</f>
        <v>मैच के दौरान फुटबॉल खिलाड़ी।</v>
      </c>
    </row>
    <row r="14902">
      <c r="A14902" s="1" t="s">
        <v>14500</v>
      </c>
      <c r="B14902" s="2" t="str">
        <f>IFERROR(__xludf.DUMMYFUNCTION("GOOGLETRANSLATE(A14902,""en"",""hi"")"),"सफेद पृष्ठभूमि पर एक पियानो की प्रतीकात्मक छवि")</f>
        <v>सफेद पृष्ठभूमि पर एक पियानो की प्रतीकात्मक छवि</v>
      </c>
    </row>
    <row r="14903">
      <c r="A14903" s="1" t="s">
        <v>14501</v>
      </c>
      <c r="B14903" s="2" t="str">
        <f>IFERROR(__xludf.DUMMYFUNCTION("GOOGLETRANSLATE(A14903,""en"",""hi"")"),"एक ठंड जनवरी दिवस पर झील।")</f>
        <v>एक ठंड जनवरी दिवस पर झील।</v>
      </c>
    </row>
    <row r="14904">
      <c r="A14904" s="1" t="s">
        <v>14502</v>
      </c>
      <c r="B14904" s="2" t="str">
        <f>IFERROR(__xludf.DUMMYFUNCTION("GOOGLETRANSLATE(A14904,""en"",""hi"")"),"बुकशेल्फ़ रॉयल्टी के साथ एक पुस्तकालय में अध्ययन करने वाला व्यक्ति - नि: शुल्क")</f>
        <v>बुकशेल्फ़ रॉयल्टी के साथ एक पुस्तकालय में अध्ययन करने वाला व्यक्ति - नि: शुल्क</v>
      </c>
    </row>
    <row r="14905">
      <c r="A14905" s="1" t="s">
        <v>14503</v>
      </c>
      <c r="B14905" s="2" t="str">
        <f>IFERROR(__xludf.DUMMYFUNCTION("GOOGLETRANSLATE(A14905,""en"",""hi"")"),"मार्की के एक स्थापित शॉट।")</f>
        <v>मार्की के एक स्थापित शॉट।</v>
      </c>
    </row>
    <row r="14906">
      <c r="A14906" s="1" t="s">
        <v>14504</v>
      </c>
      <c r="B14906" s="2" t="str">
        <f>IFERROR(__xludf.DUMMYFUNCTION("GOOGLETRANSLATE(A14906,""en"",""hi"")"),"लगता है कि इन meerkats कुछ रुचि देखी है।")</f>
        <v>लगता है कि इन meerkats कुछ रुचि देखी है।</v>
      </c>
    </row>
    <row r="14907">
      <c r="A14907" s="1" t="s">
        <v>14505</v>
      </c>
      <c r="B14907" s="2" t="str">
        <f>IFERROR(__xludf.DUMMYFUNCTION("GOOGLETRANSLATE(A14907,""en"",""hi"")"),"कर्मचारियों को एक पत्र में, संगठन नेता और व्यक्ति ने कहा कि कंपनी प्रत्येक टीम के सदस्य को हमारी मुख्य लाइन में $ 1,000 और पूर्ण रूप से स्वामित्व वाली क्षेत्रीय वाहकों को विलुप्त करती है।")</f>
        <v>कर्मचारियों को एक पत्र में, संगठन नेता और व्यक्ति ने कहा कि कंपनी प्रत्येक टीम के सदस्य को हमारी मुख्य लाइन में $ 1,000 और पूर्ण रूप से स्वामित्व वाली क्षेत्रीय वाहकों को विलुप्त करती है।</v>
      </c>
    </row>
    <row r="14908">
      <c r="A14908" s="1" t="s">
        <v>14506</v>
      </c>
      <c r="B14908" s="2" t="str">
        <f>IFERROR(__xludf.DUMMYFUNCTION("GOOGLETRANSLATE(A14908,""en"",""hi"")"),"राजनेता ओपेरा में एक भाषण प्रदान करता है।")</f>
        <v>राजनेता ओपेरा में एक भाषण प्रदान करता है।</v>
      </c>
    </row>
    <row r="14909">
      <c r="A14909" s="1" t="s">
        <v>14507</v>
      </c>
      <c r="B14909" s="2" t="str">
        <f>IFERROR(__xludf.DUMMYFUNCTION("GOOGLETRANSLATE(A14909,""en"",""hi"")"),"मानव मस्तिष्क को एक आहार का उपयोग करके अस्वास्थ्यकर उच्च कैलोरी खाद्य पदार्थों पर स्वस्थ भोजन पसंद करने के लिए प्रशिक्षित किया जा सकता है जो लोगों को भूख नहीं छोड़ता है")</f>
        <v>मानव मस्तिष्क को एक आहार का उपयोग करके अस्वास्थ्यकर उच्च कैलोरी खाद्य पदार्थों पर स्वस्थ भोजन पसंद करने के लिए प्रशिक्षित किया जा सकता है जो लोगों को भूख नहीं छोड़ता है</v>
      </c>
    </row>
    <row r="14910">
      <c r="A14910" s="1" t="s">
        <v>14508</v>
      </c>
      <c r="B14910" s="2" t="str">
        <f>IFERROR(__xludf.DUMMYFUNCTION("GOOGLETRANSLATE(A14910,""en"",""hi"")"),"एक टोकरी में फूल पौधे")</f>
        <v>एक टोकरी में फूल पौधे</v>
      </c>
    </row>
    <row r="14911">
      <c r="A14911" s="1" t="s">
        <v>14509</v>
      </c>
      <c r="B14911" s="2" t="str">
        <f>IFERROR(__xludf.DUMMYFUNCTION("GOOGLETRANSLATE(A14911,""en"",""hi"")"),"दबाव इलाज लकड़ी से बेंच और एक ट्रेलिस।")</f>
        <v>दबाव इलाज लकड़ी से बेंच और एक ट्रेलिस।</v>
      </c>
    </row>
    <row r="14912">
      <c r="A14912" s="1" t="s">
        <v>14510</v>
      </c>
      <c r="B14912" s="2" t="str">
        <f>IFERROR(__xludf.DUMMYFUNCTION("GOOGLETRANSLATE(A14912,""en"",""hi"")"),"एक उज्ज्वल खसखस ​​फूल का वेक्टर चित्रण।")</f>
        <v>एक उज्ज्वल खसखस ​​फूल का वेक्टर चित्रण।</v>
      </c>
    </row>
    <row r="14913">
      <c r="A14913" s="1" t="s">
        <v>14511</v>
      </c>
      <c r="B14913" s="2" t="str">
        <f>IFERROR(__xludf.DUMMYFUNCTION("GOOGLETRANSLATE(A14913,""en"",""hi"")"),"शो में एक प्रेस घटना में")</f>
        <v>शो में एक प्रेस घटना में</v>
      </c>
    </row>
    <row r="14914">
      <c r="A14914" s="1" t="s">
        <v>14512</v>
      </c>
      <c r="B14914" s="2" t="str">
        <f>IFERROR(__xludf.DUMMYFUNCTION("GOOGLETRANSLATE(A14914,""en"",""hi"")"),"प्रयोगात्मक प्रणाली का योजनाबद्ध")</f>
        <v>प्रयोगात्मक प्रणाली का योजनाबद्ध</v>
      </c>
    </row>
    <row r="14915">
      <c r="A14915" s="1" t="s">
        <v>14513</v>
      </c>
      <c r="B14915" s="2" t="str">
        <f>IFERROR(__xludf.DUMMYFUNCTION("GOOGLETRANSLATE(A14915,""en"",""hi"")"),"अपने अल्ट्रा सॉफ्ट माइक्रोफाइबर डुवेट कवर के साथ रचनात्मकता में खुद को कवर करें।")</f>
        <v>अपने अल्ट्रा सॉफ्ट माइक्रोफाइबर डुवेट कवर के साथ रचनात्मकता में खुद को कवर करें।</v>
      </c>
    </row>
    <row r="14916">
      <c r="A14916" s="1" t="s">
        <v>14514</v>
      </c>
      <c r="B14916" s="2" t="str">
        <f>IFERROR(__xludf.DUMMYFUNCTION("GOOGLETRANSLATE(A14916,""en"",""hi"")"),"पतन से सबसे बड़ा रुझान")</f>
        <v>पतन से सबसे बड़ा रुझान</v>
      </c>
    </row>
    <row r="14917">
      <c r="A14917" s="1" t="s">
        <v>14515</v>
      </c>
      <c r="B14917" s="2" t="str">
        <f>IFERROR(__xludf.DUMMYFUNCTION("GOOGLETRANSLATE(A14917,""en"",""hi"")"),"एक झील के पानी में इसके सिर के साथ एक म्यूट हंस")</f>
        <v>एक झील के पानी में इसके सिर के साथ एक म्यूट हंस</v>
      </c>
    </row>
    <row r="14918">
      <c r="A14918" s="1" t="s">
        <v>14516</v>
      </c>
      <c r="B14918" s="2" t="str">
        <f>IFERROR(__xludf.DUMMYFUNCTION("GOOGLETRANSLATE(A14918,""en"",""hi"")"),"व्यक्ति अपने खिलाड़ियों को खेल के बाद पिच से बाएं, व्यक्ति, व्यक्ति और फुटबॉल खिलाड़ी से ले जाता है")</f>
        <v>व्यक्ति अपने खिलाड़ियों को खेल के बाद पिच से बाएं, व्यक्ति, व्यक्ति और फुटबॉल खिलाड़ी से ले जाता है</v>
      </c>
    </row>
    <row r="14919">
      <c r="A14919" s="1" t="s">
        <v>14517</v>
      </c>
      <c r="B14919" s="2" t="str">
        <f>IFERROR(__xludf.DUMMYFUNCTION("GOOGLETRANSLATE(A14919,""en"",""hi"")"),"ग्रैंड हार्बर और राजधानी शहर के हवाई दृश्य")</f>
        <v>ग्रैंड हार्बर और राजधानी शहर के हवाई दृश्य</v>
      </c>
    </row>
    <row r="14920">
      <c r="A14920" s="1" t="s">
        <v>14518</v>
      </c>
      <c r="B14920" s="2" t="str">
        <f>IFERROR(__xludf.DUMMYFUNCTION("GOOGLETRANSLATE(A14920,""en"",""hi"")"),"काले रंग की पृष्ठभूमि पर एक दिल में दर्द के साथ बूढ़े आदमी का पोर्ट्रेट")</f>
        <v>काले रंग की पृष्ठभूमि पर एक दिल में दर्द के साथ बूढ़े आदमी का पोर्ट्रेट</v>
      </c>
    </row>
    <row r="14921">
      <c r="A14921" s="1" t="s">
        <v>14519</v>
      </c>
      <c r="B14921" s="2" t="str">
        <f>IFERROR(__xludf.DUMMYFUNCTION("GOOGLETRANSLATE(A14921,""en"",""hi"")"),"बेसबॉल खिलाड़ी डगआउट से खेल देख रहा है")</f>
        <v>बेसबॉल खिलाड़ी डगआउट से खेल देख रहा है</v>
      </c>
    </row>
    <row r="14922">
      <c r="A14922" s="1" t="s">
        <v>14520</v>
      </c>
      <c r="B14922" s="2" t="str">
        <f>IFERROR(__xludf.DUMMYFUNCTION("GOOGLETRANSLATE(A14922,""en"",""hi"")"),"एक सर्कल में व्यवस्थित विभिन्न नए साल और क्रिसमस प्रतीकों की वेक्टर चित्रण।")</f>
        <v>एक सर्कल में व्यवस्थित विभिन्न नए साल और क्रिसमस प्रतीकों की वेक्टर चित्रण।</v>
      </c>
    </row>
    <row r="14923">
      <c r="A14923" s="1" t="s">
        <v>1731</v>
      </c>
      <c r="B14923" s="2" t="str">
        <f>IFERROR(__xludf.DUMMYFUNCTION("GOOGLETRANSLATE(A14923,""en"",""hi"")"),"डिजिटल कला # के लिए चुनी गई है")</f>
        <v>डिजिटल कला # के लिए चुनी गई है</v>
      </c>
    </row>
    <row r="14924">
      <c r="A14924" s="1" t="s">
        <v>14521</v>
      </c>
      <c r="B14924" s="2" t="str">
        <f>IFERROR(__xludf.DUMMYFUNCTION("GOOGLETRANSLATE(A14924,""en"",""hi"")"),"भूसे के बीच में छोटे सफेद बकरी")</f>
        <v>भूसे के बीच में छोटे सफेद बकरी</v>
      </c>
    </row>
    <row r="14925">
      <c r="A14925" s="1" t="s">
        <v>14522</v>
      </c>
      <c r="B14925" s="2" t="str">
        <f>IFERROR(__xludf.DUMMYFUNCTION("GOOGLETRANSLATE(A14925,""en"",""hi"")"),"एक प्रशिक्षण सत्र के दौरान एथलीट गेंद के साथ चलता है")</f>
        <v>एक प्रशिक्षण सत्र के दौरान एथलीट गेंद के साथ चलता है</v>
      </c>
    </row>
    <row r="14926">
      <c r="A14926" s="1" t="s">
        <v>2687</v>
      </c>
      <c r="B14926" s="2" t="str">
        <f>IFERROR(__xludf.DUMMYFUNCTION("GOOGLETRANSLATE(A14926,""en"",""hi"")"),"छवियों बनाम लड़के बास्केटबाल खेल।")</f>
        <v>छवियों बनाम लड़के बास्केटबाल खेल।</v>
      </c>
    </row>
    <row r="14927">
      <c r="A14927" s="1" t="s">
        <v>14523</v>
      </c>
      <c r="B14927" s="2" t="str">
        <f>IFERROR(__xludf.DUMMYFUNCTION("GOOGLETRANSLATE(A14927,""en"",""hi"")"),"डिश - पहला आउटलेट अब खुला है")</f>
        <v>डिश - पहला आउटलेट अब खुला है</v>
      </c>
    </row>
    <row r="14928">
      <c r="A14928" s="1" t="s">
        <v>14524</v>
      </c>
      <c r="B14928" s="2" t="str">
        <f>IFERROR(__xludf.DUMMYFUNCTION("GOOGLETRANSLATE(A14928,""en"",""hi"")"),"स्मारक का हवाई दृश्य")</f>
        <v>स्मारक का हवाई दृश्य</v>
      </c>
    </row>
    <row r="14929">
      <c r="A14929" s="1" t="s">
        <v>14525</v>
      </c>
      <c r="B14929" s="2" t="str">
        <f>IFERROR(__xludf.DUMMYFUNCTION("GOOGLETRANSLATE(A14929,""en"",""hi"")"),"एक प्यारा हंसमुख छोटे लड़के का पोर्ट्रेट, जो टेबल पर बैठे हुए मुस्कुराता है, सफेद पर अलग होता है")</f>
        <v>एक प्यारा हंसमुख छोटे लड़के का पोर्ट्रेट, जो टेबल पर बैठे हुए मुस्कुराता है, सफेद पर अलग होता है</v>
      </c>
    </row>
    <row r="14930">
      <c r="A14930" s="1" t="s">
        <v>14526</v>
      </c>
      <c r="B14930" s="2" t="str">
        <f>IFERROR(__xludf.DUMMYFUNCTION("GOOGLETRANSLATE(A14930,""en"",""hi"")"),"एक और परीक्षण उड़ान के लिए अपने टेक ऑफ रोल के दौरान व्यक्ति।")</f>
        <v>एक और परीक्षण उड़ान के लिए अपने टेक ऑफ रोल के दौरान व्यक्ति।</v>
      </c>
    </row>
    <row r="14931">
      <c r="A14931" s="1" t="s">
        <v>14527</v>
      </c>
      <c r="B14931" s="2" t="str">
        <f>IFERROR(__xludf.DUMMYFUNCTION("GOOGLETRANSLATE(A14931,""en"",""hi"")"),"आकाश में एक हवाई जहाज विंग")</f>
        <v>आकाश में एक हवाई जहाज विंग</v>
      </c>
    </row>
    <row r="14932">
      <c r="A14932" s="1" t="s">
        <v>14528</v>
      </c>
      <c r="B14932" s="2" t="str">
        <f>IFERROR(__xludf.DUMMYFUNCTION("GOOGLETRANSLATE(A14932,""en"",""hi"")"),"व्यक्ति ने फैसला किया है कि वह वह जगह है जहां वह चाहता है कि हम शादी कर लें ... मैं पूरी तरह से ठीक हूं!")</f>
        <v>व्यक्ति ने फैसला किया है कि वह वह जगह है जहां वह चाहता है कि हम शादी कर लें ... मैं पूरी तरह से ठीक हूं!</v>
      </c>
    </row>
    <row r="14933">
      <c r="A14933" s="1" t="s">
        <v>14529</v>
      </c>
      <c r="B14933" s="2" t="str">
        <f>IFERROR(__xludf.DUMMYFUNCTION("GOOGLETRANSLATE(A14933,""en"",""hi"")"),"इसी तरह की शैलियों: व्यक्ति ने सफेद टेनिस जूते और एक हल्के भूरे रंग के स्वेटर के साथ उसे फट जीन्स जोड़ा")</f>
        <v>इसी तरह की शैलियों: व्यक्ति ने सफेद टेनिस जूते और एक हल्के भूरे रंग के स्वेटर के साथ उसे फट जीन्स जोड़ा</v>
      </c>
    </row>
    <row r="14934">
      <c r="A14934" s="1" t="s">
        <v>14530</v>
      </c>
      <c r="B14934" s="2" t="str">
        <f>IFERROR(__xludf.DUMMYFUNCTION("GOOGLETRANSLATE(A14934,""en"",""hi"")"),"एक आदमी के हाथ पर टैटू")</f>
        <v>एक आदमी के हाथ पर टैटू</v>
      </c>
    </row>
    <row r="14935">
      <c r="A14935" s="1" t="s">
        <v>14531</v>
      </c>
      <c r="B14935" s="2" t="str">
        <f>IFERROR(__xludf.DUMMYFUNCTION("GOOGLETRANSLATE(A14935,""en"",""hi"")"),"साइनेज का पालन करना आसान है")</f>
        <v>साइनेज का पालन करना आसान है</v>
      </c>
    </row>
    <row r="14936">
      <c r="A14936" s="1" t="s">
        <v>14532</v>
      </c>
      <c r="B14936" s="2" t="str">
        <f>IFERROR(__xludf.DUMMYFUNCTION("GOOGLETRANSLATE(A14936,""en"",""hi"")"),"फिल्म कॉस्ट्यूमर डिजाइनर द्वारा एक पोशाक में मॉडल")</f>
        <v>फिल्म कॉस्ट्यूमर डिजाइनर द्वारा एक पोशाक में मॉडल</v>
      </c>
    </row>
    <row r="14937">
      <c r="A14937" s="1" t="s">
        <v>14533</v>
      </c>
      <c r="B14937" s="2" t="str">
        <f>IFERROR(__xludf.DUMMYFUNCTION("GOOGLETRANSLATE(A14937,""en"",""hi"")"),"बार का मनोरम दृश्य")</f>
        <v>बार का मनोरम दृश्य</v>
      </c>
    </row>
    <row r="14938">
      <c r="A14938" s="1" t="s">
        <v>14534</v>
      </c>
      <c r="B14938" s="2" t="str">
        <f>IFERROR(__xludf.DUMMYFUNCTION("GOOGLETRANSLATE(A14938,""en"",""hi"")"),"व्यक्ति दूरस्थ रूप से पायलट विमान घटना के दौरान आपूर्ति प्रदान करेगा।")</f>
        <v>व्यक्ति दूरस्थ रूप से पायलट विमान घटना के दौरान आपूर्ति प्रदान करेगा।</v>
      </c>
    </row>
    <row r="14939">
      <c r="A14939" s="1" t="s">
        <v>14535</v>
      </c>
      <c r="B14939" s="2" t="str">
        <f>IFERROR(__xludf.DUMMYFUNCTION("GOOGLETRANSLATE(A14939,""en"",""hi"")"),"एक चम्मच गोल्डन सिरप से बहती है")</f>
        <v>एक चम्मच गोल्डन सिरप से बहती है</v>
      </c>
    </row>
    <row r="14940">
      <c r="A14940" s="1" t="s">
        <v>14536</v>
      </c>
      <c r="B14940" s="2" t="str">
        <f>IFERROR(__xludf.DUMMYFUNCTION("GOOGLETRANSLATE(A14940,""en"",""hi"")"),"हवाओं द्वारा ट्विस्टेड पेड़")</f>
        <v>हवाओं द्वारा ट्विस्टेड पेड़</v>
      </c>
    </row>
    <row r="14941">
      <c r="A14941" s="1" t="s">
        <v>14537</v>
      </c>
      <c r="B14941" s="2" t="str">
        <f>IFERROR(__xludf.DUMMYFUNCTION("GOOGLETRANSLATE(A14941,""en"",""hi"")"),"देश कलाकार और अतिथि प्रीमियर में भाग लेते हैं।")</f>
        <v>देश कलाकार और अतिथि प्रीमियर में भाग लेते हैं।</v>
      </c>
    </row>
    <row r="14942">
      <c r="A14942" s="1" t="s">
        <v>14538</v>
      </c>
      <c r="B14942" s="2" t="str">
        <f>IFERROR(__xludf.DUMMYFUNCTION("GOOGLETRANSLATE(A14942,""en"",""hi"")"),"परियोजना फोकस, कलाकृति का एक उदाहरण")</f>
        <v>परियोजना फोकस, कलाकृति का एक उदाहरण</v>
      </c>
    </row>
    <row r="14943">
      <c r="A14943" s="1" t="s">
        <v>14539</v>
      </c>
      <c r="B14943" s="2" t="str">
        <f>IFERROR(__xludf.DUMMYFUNCTION("GOOGLETRANSLATE(A14943,""en"",""hi"")"),"बिना फूल वाले एक शहर।")</f>
        <v>बिना फूल वाले एक शहर।</v>
      </c>
    </row>
    <row r="14944">
      <c r="A14944" s="1" t="s">
        <v>14540</v>
      </c>
      <c r="B14944" s="2" t="str">
        <f>IFERROR(__xludf.DUMMYFUNCTION("GOOGLETRANSLATE(A14944,""en"",""hi"")"),"बंद आँखों के साथ एक जवान आदमी का पोर्ट्रेट")</f>
        <v>बंद आँखों के साथ एक जवान आदमी का पोर्ट्रेट</v>
      </c>
    </row>
    <row r="14945">
      <c r="A14945" s="1" t="s">
        <v>14541</v>
      </c>
      <c r="B14945" s="2" t="str">
        <f>IFERROR(__xludf.DUMMYFUNCTION("GOOGLETRANSLATE(A14945,""en"",""hi"")"),"एक समुद्र तट के घर के तेल में एक सुंदर छोटी 9x12 चित्रकला एक सुंदर छोटी 9x12 पेंटिंग।")</f>
        <v>एक समुद्र तट के घर के तेल में एक सुंदर छोटी 9x12 चित्रकला एक सुंदर छोटी 9x12 पेंटिंग।</v>
      </c>
    </row>
    <row r="14946">
      <c r="A14946" s="1" t="s">
        <v>14542</v>
      </c>
      <c r="B14946" s="2" t="str">
        <f>IFERROR(__xludf.DUMMYFUNCTION("GOOGLETRANSLATE(A14946,""en"",""hi"")"),"एक दुष्ट दिखने वाले राम का एक कार्टून चित्रण।")</f>
        <v>एक दुष्ट दिखने वाले राम का एक कार्टून चित्रण।</v>
      </c>
    </row>
    <row r="14947">
      <c r="A14947" s="1" t="s">
        <v>14543</v>
      </c>
      <c r="B14947" s="2" t="str">
        <f>IFERROR(__xludf.DUMMYFUNCTION("GOOGLETRANSLATE(A14947,""en"",""hi"")"),"एक और मां और बेटी ने एक चमकीले पीले रंग में, मुद्रित कपड़ों से मिलान किया")</f>
        <v>एक और मां और बेटी ने एक चमकीले पीले रंग में, मुद्रित कपड़ों से मिलान किया</v>
      </c>
    </row>
    <row r="14948">
      <c r="A14948" s="1" t="s">
        <v>14544</v>
      </c>
      <c r="B14948" s="2" t="str">
        <f>IFERROR(__xludf.DUMMYFUNCTION("GOOGLETRANSLATE(A14948,""en"",""hi"")"),"एक विंट्री राजमार्ग के पीओवी ड्राइविंग शॉट।")</f>
        <v>एक विंट्री राजमार्ग के पीओवी ड्राइविंग शॉट।</v>
      </c>
    </row>
    <row r="14949">
      <c r="A14949" s="1" t="s">
        <v>14545</v>
      </c>
      <c r="B14949" s="2" t="str">
        <f>IFERROR(__xludf.DUMMYFUNCTION("GOOGLETRANSLATE(A14949,""en"",""hi"")"),"कंप्यूटर हार्डवेयर व्यापार के बाहर दृष्टि।")</f>
        <v>कंप्यूटर हार्डवेयर व्यापार के बाहर दृष्टि।</v>
      </c>
    </row>
    <row r="14950">
      <c r="A14950" s="1" t="s">
        <v>14546</v>
      </c>
      <c r="B14950" s="2" t="str">
        <f>IFERROR(__xludf.DUMMYFUNCTION("GOOGLETRANSLATE(A14950,""en"",""hi"")"),"चश्मे के साथ छोटी लड़की सोच रही है और मुस्कुराते हुए शीर्ष पर देख रहे हैं जबकि सफेद पर उसके ठोड़ी को छूते हुए")</f>
        <v>चश्मे के साथ छोटी लड़की सोच रही है और मुस्कुराते हुए शीर्ष पर देख रहे हैं जबकि सफेद पर उसके ठोड़ी को छूते हुए</v>
      </c>
    </row>
    <row r="14951">
      <c r="A14951" s="1" t="s">
        <v>3923</v>
      </c>
      <c r="B14951" s="2" t="str">
        <f>IFERROR(__xludf.DUMMYFUNCTION("GOOGLETRANSLATE(A14951,""en"",""hi"")"),"अभिनेता प्रीमियर में भाग लेता है।")</f>
        <v>अभिनेता प्रीमियर में भाग लेता है।</v>
      </c>
    </row>
    <row r="14952">
      <c r="A14952" s="1" t="s">
        <v>14547</v>
      </c>
      <c r="B14952" s="2" t="str">
        <f>IFERROR(__xludf.DUMMYFUNCTION("GOOGLETRANSLATE(A14952,""en"",""hi"")"),"व्यक्ति खेल के दूसरे तुल्यकारक का जश्न मनाता है")</f>
        <v>व्यक्ति खेल के दूसरे तुल्यकारक का जश्न मनाता है</v>
      </c>
    </row>
    <row r="14953">
      <c r="A14953" s="1" t="s">
        <v>14548</v>
      </c>
      <c r="B14953" s="2" t="str">
        <f>IFERROR(__xludf.DUMMYFUNCTION("GOOGLETRANSLATE(A14953,""en"",""hi"")"),"उत्सव के लिए एक बैनर का वेक्टर चित्रण।")</f>
        <v>उत्सव के लिए एक बैनर का वेक्टर चित्रण।</v>
      </c>
    </row>
    <row r="14954">
      <c r="A14954" s="1" t="s">
        <v>14549</v>
      </c>
      <c r="B14954" s="2" t="str">
        <f>IFERROR(__xludf.DUMMYFUNCTION("GOOGLETRANSLATE(A14954,""en"",""hi"")"),"श्रमिक शहर के नए साल के ईव उत्सव से पहले संकेत तैयार करते हैं।")</f>
        <v>श्रमिक शहर के नए साल के ईव उत्सव से पहले संकेत तैयार करते हैं।</v>
      </c>
    </row>
    <row r="14955">
      <c r="A14955" s="1" t="s">
        <v>14550</v>
      </c>
      <c r="B14955" s="2" t="str">
        <f>IFERROR(__xludf.DUMMYFUNCTION("GOOGLETRANSLATE(A14955,""en"",""hi"")"),"स्टेज पर रॉक बैंड के हार्ड रॉक कलाकार।")</f>
        <v>स्टेज पर रॉक बैंड के हार्ड रॉक कलाकार।</v>
      </c>
    </row>
    <row r="14956">
      <c r="A14956" s="1" t="s">
        <v>14551</v>
      </c>
      <c r="B14956" s="2" t="str">
        <f>IFERROR(__xludf.DUMMYFUNCTION("GOOGLETRANSLATE(A14956,""en"",""hi"")"),"कुछ प्रशासनिक इमारतों।")</f>
        <v>कुछ प्रशासनिक इमारतों।</v>
      </c>
    </row>
    <row r="14957">
      <c r="A14957" s="1" t="s">
        <v>14552</v>
      </c>
      <c r="B14957" s="2" t="str">
        <f>IFERROR(__xludf.DUMMYFUNCTION("GOOGLETRANSLATE(A14957,""en"",""hi"")"),"मछुआरा समुद्र तट पर अपना कैच दिखाता है")</f>
        <v>मछुआरा समुद्र तट पर अपना कैच दिखाता है</v>
      </c>
    </row>
    <row r="14958">
      <c r="A14958" s="1" t="s">
        <v>14553</v>
      </c>
      <c r="B14958" s="2" t="str">
        <f>IFERROR(__xludf.DUMMYFUNCTION("GOOGLETRANSLATE(A14958,""en"",""hi"")"),"एक कैप बनाना - भाग")</f>
        <v>एक कैप बनाना - भाग</v>
      </c>
    </row>
    <row r="14959">
      <c r="A14959" s="1" t="s">
        <v>14554</v>
      </c>
      <c r="B14959" s="2" t="str">
        <f>IFERROR(__xludf.DUMMYFUNCTION("GOOGLETRANSLATE(A14959,""en"",""hi"")"),"एक पूल हॉल और संचार करने में खुश जोड़े")</f>
        <v>एक पूल हॉल और संचार करने में खुश जोड़े</v>
      </c>
    </row>
    <row r="14960">
      <c r="A14960" s="1" t="s">
        <v>14555</v>
      </c>
      <c r="B14960" s="2" t="str">
        <f>IFERROR(__xludf.DUMMYFUNCTION("GOOGLETRANSLATE(A14960,""en"",""hi"")"),"एक बुलडॉग एक टेनिस गेंद पर दिखता है")</f>
        <v>एक बुलडॉग एक टेनिस गेंद पर दिखता है</v>
      </c>
    </row>
    <row r="14961">
      <c r="A14961" s="1" t="s">
        <v>14556</v>
      </c>
      <c r="B14961" s="2" t="str">
        <f>IFERROR(__xludf.DUMMYFUNCTION("GOOGLETRANSLATE(A14961,""en"",""hi"")"),"ये उस कंपनी द्वारा आइस क्यूब / पैटर्न में जाने के लिए बनाई गई ग्लास हैं।")</f>
        <v>ये उस कंपनी द्वारा आइस क्यूब / पैटर्न में जाने के लिए बनाई गई ग्लास हैं।</v>
      </c>
    </row>
    <row r="14962">
      <c r="A14962" s="1" t="s">
        <v>14557</v>
      </c>
      <c r="B14962" s="2" t="str">
        <f>IFERROR(__xludf.DUMMYFUNCTION("GOOGLETRANSLATE(A14962,""en"",""hi"")"),"अपार्टमेंट की बालकनी")</f>
        <v>अपार्टमेंट की बालकनी</v>
      </c>
    </row>
    <row r="14963">
      <c r="A14963" s="1" t="s">
        <v>14558</v>
      </c>
      <c r="B14963" s="2" t="str">
        <f>IFERROR(__xludf.DUMMYFUNCTION("GOOGLETRANSLATE(A14963,""en"",""hi"")"),"आप अपनी आंख, विशेष रूप से लौह में कोई विदेशी सामग्री नहीं चाहते हैं")</f>
        <v>आप अपनी आंख, विशेष रूप से लौह में कोई विदेशी सामग्री नहीं चाहते हैं</v>
      </c>
    </row>
    <row r="14964">
      <c r="A14964" s="1" t="s">
        <v>14559</v>
      </c>
      <c r="B14964" s="2" t="str">
        <f>IFERROR(__xludf.DUMMYFUNCTION("GOOGLETRANSLATE(A14964,""en"",""hi"")"),"एक सफेद पृष्ठभूमि के सामने चलना।")</f>
        <v>एक सफेद पृष्ठभूमि के सामने चलना।</v>
      </c>
    </row>
    <row r="14965">
      <c r="A14965" s="1" t="s">
        <v>14560</v>
      </c>
      <c r="B14965" s="2" t="str">
        <f>IFERROR(__xludf.DUMMYFUNCTION("GOOGLETRANSLATE(A14965,""en"",""hi"")"),"व्यक्ति और देवता के साथ व्यक्ति के साथ व्यक्ति स्वर्ण मछलियों के साथ")</f>
        <v>व्यक्ति और देवता के साथ व्यक्ति के साथ व्यक्ति स्वर्ण मछलियों के साथ</v>
      </c>
    </row>
    <row r="14966">
      <c r="A14966" s="1" t="s">
        <v>14561</v>
      </c>
      <c r="B14966" s="2" t="str">
        <f>IFERROR(__xludf.DUMMYFUNCTION("GOOGLETRANSLATE(A14966,""en"",""hi"")"),"घटना के लिए सितंबर के शो में भाग लेने वाला व्यक्ति")</f>
        <v>घटना के लिए सितंबर के शो में भाग लेने वाला व्यक्ति</v>
      </c>
    </row>
    <row r="14967">
      <c r="A14967" s="1" t="s">
        <v>14562</v>
      </c>
      <c r="B14967" s="2" t="str">
        <f>IFERROR(__xludf.DUMMYFUNCTION("GOOGLETRANSLATE(A14967,""en"",""hi"")"),"एक परिप्रेक्ष्य से विस्तृत तस्वीर, काले रंग पर पृथक।")</f>
        <v>एक परिप्रेक्ष्य से विस्तृत तस्वीर, काले रंग पर पृथक।</v>
      </c>
    </row>
    <row r="14968">
      <c r="A14968" s="1" t="s">
        <v>14563</v>
      </c>
      <c r="B14968" s="2" t="str">
        <f>IFERROR(__xludf.DUMMYFUNCTION("GOOGLETRANSLATE(A14968,""en"",""hi"")"),"यूके ओवरसीज टेरिटरी ने एक धूप के दिन से देखा")</f>
        <v>यूके ओवरसीज टेरिटरी ने एक धूप के दिन से देखा</v>
      </c>
    </row>
    <row r="14969">
      <c r="A14969" s="1" t="s">
        <v>14564</v>
      </c>
      <c r="B14969" s="2" t="str">
        <f>IFERROR(__xludf.DUMMYFUNCTION("GOOGLETRANSLATE(A14969,""en"",""hi"")"),"लिटिल ब्लैक ड्रेस ने पुरस्कार पर स्पॉटलाइट चुरा लिया।")</f>
        <v>लिटिल ब्लैक ड्रेस ने पुरस्कार पर स्पॉटलाइट चुरा लिया।</v>
      </c>
    </row>
    <row r="14970">
      <c r="A14970" s="1" t="s">
        <v>14565</v>
      </c>
      <c r="B14970" s="2" t="str">
        <f>IFERROR(__xludf.DUMMYFUNCTION("GOOGLETRANSLATE(A14970,""en"",""hi"")"),"अभिनेता छोड़कर जहां उसकी मां, शांति कार्यकर्ता के चचेरे भाई प्रदर्शन कर रहे थे।")</f>
        <v>अभिनेता छोड़कर जहां उसकी मां, शांति कार्यकर्ता के चचेरे भाई प्रदर्शन कर रहे थे।</v>
      </c>
    </row>
    <row r="14971">
      <c r="A14971" s="1" t="s">
        <v>14566</v>
      </c>
      <c r="B14971" s="2" t="str">
        <f>IFERROR(__xludf.DUMMYFUNCTION("GOOGLETRANSLATE(A14971,""en"",""hi"")"),"एक देश बाहरी घर डिजाइन का उदाहरण")</f>
        <v>एक देश बाहरी घर डिजाइन का उदाहरण</v>
      </c>
    </row>
    <row r="14972">
      <c r="A14972" s="1" t="s">
        <v>14567</v>
      </c>
      <c r="B14972" s="2" t="str">
        <f>IFERROR(__xludf.DUMMYFUNCTION("GOOGLETRANSLATE(A14972,""en"",""hi"")"),"सड़कों पर व्यक्ति और पॉप कलाकार देखे जाते हैं")</f>
        <v>सड़कों पर व्यक्ति और पॉप कलाकार देखे जाते हैं</v>
      </c>
    </row>
    <row r="14973">
      <c r="A14973" s="1" t="s">
        <v>14568</v>
      </c>
      <c r="B14973" s="2" t="str">
        <f>IFERROR(__xludf.DUMMYFUNCTION("GOOGLETRANSLATE(A14973,""en"",""hi"")"),"पुरुषों के लिए एक ग्रीष्मकालीन पेय")</f>
        <v>पुरुषों के लिए एक ग्रीष्मकालीन पेय</v>
      </c>
    </row>
    <row r="14974">
      <c r="A14974" s="1" t="s">
        <v>14569</v>
      </c>
      <c r="B14974" s="2" t="str">
        <f>IFERROR(__xludf.DUMMYFUNCTION("GOOGLETRANSLATE(A14974,""en"",""hi"")"),"अभिवादन कार्ड व्यक्ति द्वारा पेंटिंग गुलाब की विशेषता है")</f>
        <v>अभिवादन कार्ड व्यक्ति द्वारा पेंटिंग गुलाब की विशेषता है</v>
      </c>
    </row>
    <row r="14975">
      <c r="A14975" s="1" t="s">
        <v>14570</v>
      </c>
      <c r="B14975" s="2" t="str">
        <f>IFERROR(__xludf.DUMMYFUNCTION("GOOGLETRANSLATE(A14975,""en"",""hi"")"),"नरम रॉक कलाकार और पॉप कलाकार")</f>
        <v>नरम रॉक कलाकार और पॉप कलाकार</v>
      </c>
    </row>
    <row r="14976">
      <c r="A14976" s="1" t="s">
        <v>14571</v>
      </c>
      <c r="B14976" s="2" t="str">
        <f>IFERROR(__xludf.DUMMYFUNCTION("GOOGLETRANSLATE(A14976,""en"",""hi"")"),"अमेरिकी फुटबॉल खिलाड़ी कॉलेज फुटबॉल गेम के पहले भाग के दौरान नौसेना के खिलाफ गेंद चलाता है")</f>
        <v>अमेरिकी फुटबॉल खिलाड़ी कॉलेज फुटबॉल गेम के पहले भाग के दौरान नौसेना के खिलाफ गेंद चलाता है</v>
      </c>
    </row>
    <row r="14977">
      <c r="A14977" s="1" t="s">
        <v>14572</v>
      </c>
      <c r="B14977" s="2" t="str">
        <f>IFERROR(__xludf.DUMMYFUNCTION("GOOGLETRANSLATE(A14977,""en"",""hi"")"),"फ्लैगपोल के साथ हवा में लहराते हुए - अल्फा मैट के साथ")</f>
        <v>फ्लैगपोल के साथ हवा में लहराते हुए - अल्फा मैट के साथ</v>
      </c>
    </row>
    <row r="14978">
      <c r="A14978" s="1" t="s">
        <v>14573</v>
      </c>
      <c r="B14978" s="2" t="str">
        <f>IFERROR(__xludf.DUMMYFUNCTION("GOOGLETRANSLATE(A14978,""en"",""hi"")"),"बच्चे बगीचे में तरबूज खाने।")</f>
        <v>बच्चे बगीचे में तरबूज खाने।</v>
      </c>
    </row>
    <row r="14979">
      <c r="A14979" s="1" t="s">
        <v>14574</v>
      </c>
      <c r="B14979" s="2" t="str">
        <f>IFERROR(__xludf.DUMMYFUNCTION("GOOGLETRANSLATE(A14979,""en"",""hi"")"),"एक शहर के लिए एक ट्रेन")</f>
        <v>एक शहर के लिए एक ट्रेन</v>
      </c>
    </row>
    <row r="14980">
      <c r="A14980" s="1" t="s">
        <v>14575</v>
      </c>
      <c r="B14980" s="2" t="str">
        <f>IFERROR(__xludf.DUMMYFUNCTION("GOOGLETRANSLATE(A14980,""en"",""hi"")"),"मेंढक ने सिरेमिक से बना ... लेकिन हम शर्त लगाते हैं कि आप इसे एक गोल शरीर के साथ कर सकते हैं!")</f>
        <v>मेंढक ने सिरेमिक से बना ... लेकिन हम शर्त लगाते हैं कि आप इसे एक गोल शरीर के साथ कर सकते हैं!</v>
      </c>
    </row>
    <row r="14981">
      <c r="A14981" s="1" t="s">
        <v>14576</v>
      </c>
      <c r="B14981" s="2" t="str">
        <f>IFERROR(__xludf.DUMMYFUNCTION("GOOGLETRANSLATE(A14981,""en"",""hi"")"),"इस फीट की दीवार में जीव है")</f>
        <v>इस फीट की दीवार में जीव है</v>
      </c>
    </row>
    <row r="14982">
      <c r="A14982" s="1" t="s">
        <v>14577</v>
      </c>
      <c r="B14982" s="2" t="str">
        <f>IFERROR(__xludf.DUMMYFUNCTION("GOOGLETRANSLATE(A14982,""en"",""hi"")"),"अमेरिकी फुटबॉल खिलाड़ी प्रीमियर में भाग लेता है")</f>
        <v>अमेरिकी फुटबॉल खिलाड़ी प्रीमियर में भाग लेता है</v>
      </c>
    </row>
    <row r="14983">
      <c r="A14983" s="1" t="s">
        <v>14578</v>
      </c>
      <c r="B14983" s="2" t="str">
        <f>IFERROR(__xludf.DUMMYFUNCTION("GOOGLETRANSLATE(A14983,""en"",""hi"")"),"अभिनेता उत्सव के दौरान प्रीमियर में भाग लेते हैं")</f>
        <v>अभिनेता उत्सव के दौरान प्रीमियर में भाग लेते हैं</v>
      </c>
    </row>
    <row r="14984">
      <c r="A14984" s="1" t="s">
        <v>14579</v>
      </c>
      <c r="B14984" s="2" t="str">
        <f>IFERROR(__xludf.DUMMYFUNCTION("GOOGLETRANSLATE(A14984,""en"",""hi"")"),"सड़क पार करने वाले दोस्तों का समूह।")</f>
        <v>सड़क पार करने वाले दोस्तों का समूह।</v>
      </c>
    </row>
    <row r="14985">
      <c r="A14985" s="1" t="s">
        <v>14580</v>
      </c>
      <c r="B14985" s="2" t="str">
        <f>IFERROR(__xludf.DUMMYFUNCTION("GOOGLETRANSLATE(A14985,""en"",""hi"")"),"व्यक्ति की यात्रा के दौरान, सशस्त्र बल के लिए कर्मचारियों के प्रमुख व्यक्ति के लिए एक प्रदर्शन के हिस्से के रूप में एक हेलीकॉप्टर भूमि।")</f>
        <v>व्यक्ति की यात्रा के दौरान, सशस्त्र बल के लिए कर्मचारियों के प्रमुख व्यक्ति के लिए एक प्रदर्शन के हिस्से के रूप में एक हेलीकॉप्टर भूमि।</v>
      </c>
    </row>
    <row r="14986">
      <c r="A14986" s="1" t="s">
        <v>14581</v>
      </c>
      <c r="B14986" s="2" t="str">
        <f>IFERROR(__xludf.DUMMYFUNCTION("GOOGLETRANSLATE(A14986,""en"",""hi"")"),"मूर्तिकार, साहित्यिक विद्यालय के मूर्तिकार")</f>
        <v>मूर्तिकार, साहित्यिक विद्यालय के मूर्तिकार</v>
      </c>
    </row>
    <row r="14987">
      <c r="A14987" s="1" t="s">
        <v>14582</v>
      </c>
      <c r="B14987" s="2" t="str">
        <f>IFERROR(__xludf.DUMMYFUNCTION("GOOGLETRANSLATE(A14987,""en"",""hi"")"),"एक बड़ी टोपी पहने अभिनेता का पोर्ट्रेट।")</f>
        <v>एक बड़ी टोपी पहने अभिनेता का पोर्ट्रेट।</v>
      </c>
    </row>
    <row r="14988">
      <c r="A14988" s="1" t="s">
        <v>14583</v>
      </c>
      <c r="B14988" s="2" t="str">
        <f>IFERROR(__xludf.DUMMYFUNCTION("GOOGLETRANSLATE(A14988,""en"",""hi"")"),"पेड़ और समुद्र तट पर झूला")</f>
        <v>पेड़ और समुद्र तट पर झूला</v>
      </c>
    </row>
    <row r="14989">
      <c r="A14989" s="1" t="s">
        <v>14584</v>
      </c>
      <c r="B14989" s="2" t="str">
        <f>IFERROR(__xludf.DUMMYFUNCTION("GOOGLETRANSLATE(A14989,""en"",""hi"")"),"सुंदर क्षेत्रों की यात्रा!")</f>
        <v>सुंदर क्षेत्रों की यात्रा!</v>
      </c>
    </row>
    <row r="14990">
      <c r="A14990" s="1" t="s">
        <v>14585</v>
      </c>
      <c r="B14990" s="2" t="str">
        <f>IFERROR(__xludf.DUMMYFUNCTION("GOOGLETRANSLATE(A14990,""en"",""hi"")"),"बर्फ का एक कंबल पूरे क्षेत्र को कवर करता है।")</f>
        <v>बर्फ का एक कंबल पूरे क्षेत्र को कवर करता है।</v>
      </c>
    </row>
    <row r="14991">
      <c r="A14991" s="1" t="s">
        <v>14586</v>
      </c>
      <c r="B14991" s="2" t="str">
        <f>IFERROR(__xludf.DUMMYFUNCTION("GOOGLETRANSLATE(A14991,""en"",""hi"")"),"संग्रह से रत्न बजता है")</f>
        <v>संग्रह से रत्न बजता है</v>
      </c>
    </row>
    <row r="14992">
      <c r="A14992" s="1" t="s">
        <v>14587</v>
      </c>
      <c r="B14992" s="2" t="str">
        <f>IFERROR(__xludf.DUMMYFUNCTION("GOOGLETRANSLATE(A14992,""en"",""hi"")"),"व्यक्ति द्वारा रजाईदार हैंडबैग का एक करीबी।")</f>
        <v>व्यक्ति द्वारा रजाईदार हैंडबैग का एक करीबी।</v>
      </c>
    </row>
    <row r="14993">
      <c r="A14993" s="1" t="s">
        <v>14588</v>
      </c>
      <c r="B14993" s="2" t="str">
        <f>IFERROR(__xludf.DUMMYFUNCTION("GOOGLETRANSLATE(A14993,""en"",""hi"")"),"ब्लैक कर्सिव लेखन के साथ नोटबुक एक खुले लैपटॉप के ऊपर बैठता है")</f>
        <v>ब्लैक कर्सिव लेखन के साथ नोटबुक एक खुले लैपटॉप के ऊपर बैठता है</v>
      </c>
    </row>
    <row r="14994">
      <c r="A14994" s="1" t="s">
        <v>14589</v>
      </c>
      <c r="B14994" s="2" t="str">
        <f>IFERROR(__xludf.DUMMYFUNCTION("GOOGLETRANSLATE(A14994,""en"",""hi"")"),"कैलेंडर आप एक वर्ष के लिए देख रहे हैं")</f>
        <v>कैलेंडर आप एक वर्ष के लिए देख रहे हैं</v>
      </c>
    </row>
    <row r="14995">
      <c r="A14995" s="1" t="s">
        <v>14590</v>
      </c>
      <c r="B14995" s="2" t="str">
        <f>IFERROR(__xludf.DUMMYFUNCTION("GOOGLETRANSLATE(A14995,""en"",""hi"")"),"परित्यक्त शहर में एक इमारत के अंदर एक निर्जन कमरा")</f>
        <v>परित्यक्त शहर में एक इमारत के अंदर एक निर्जन कमरा</v>
      </c>
    </row>
    <row r="14996">
      <c r="A14996" s="1" t="s">
        <v>14591</v>
      </c>
      <c r="B14996" s="2" t="str">
        <f>IFERROR(__xludf.DUMMYFUNCTION("GOOGLETRANSLATE(A14996,""en"",""hi"")"),"लहरों और चट्टानों के साथ सैंडी समुद्र तट डूबने वाले सूर्य द्वारा बैकलिट")</f>
        <v>लहरों और चट्टानों के साथ सैंडी समुद्र तट डूबने वाले सूर्य द्वारा बैकलिट</v>
      </c>
    </row>
    <row r="14997">
      <c r="A14997" s="1" t="s">
        <v>1242</v>
      </c>
      <c r="B14997" s="2" t="str">
        <f>IFERROR(__xludf.DUMMYFUNCTION("GOOGLETRANSLATE(A14997,""en"",""hi"")"),"छवि में हो सकता है: व्यक्ति, मंच पर, एक संगीत वाद्ययंत्र और रात खेल रहा है")</f>
        <v>छवि में हो सकता है: व्यक्ति, मंच पर, एक संगीत वाद्ययंत्र और रात खेल रहा है</v>
      </c>
    </row>
    <row r="14998">
      <c r="A14998" s="1" t="s">
        <v>14592</v>
      </c>
      <c r="B14998" s="2" t="str">
        <f>IFERROR(__xludf.DUMMYFUNCTION("GOOGLETRANSLATE(A14998,""en"",""hi"")"),"कॉमेडी फिल्म के प्रीमियर में अभिनेता")</f>
        <v>कॉमेडी फिल्म के प्रीमियर में अभिनेता</v>
      </c>
    </row>
    <row r="14999">
      <c r="A14999" s="1" t="s">
        <v>14593</v>
      </c>
      <c r="B14999" s="2" t="str">
        <f>IFERROR(__xludf.DUMMYFUNCTION("GOOGLETRANSLATE(A14999,""en"",""hi"")"),"मछलीघर में मछली और शार्क")</f>
        <v>मछलीघर में मछली और शार्क</v>
      </c>
    </row>
    <row r="15000">
      <c r="A15000" s="1" t="s">
        <v>14594</v>
      </c>
      <c r="B15000" s="2" t="str">
        <f>IFERROR(__xludf.DUMMYFUNCTION("GOOGLETRANSLATE(A15000,""en"",""hi"")"),"एक दक्षिणी पेड़ की छाया के साथ लंबा घास")</f>
        <v>एक दक्षिणी पेड़ की छाया के साथ लंबा घास</v>
      </c>
    </row>
    <row r="15001">
      <c r="A15001" s="1" t="s">
        <v>14595</v>
      </c>
      <c r="B15001" s="2" t="str">
        <f>IFERROR(__xludf.DUMMYFUNCTION("GOOGLETRANSLATE(A15001,""en"",""hi"")"),"क्रिकेट खिलाड़ी फैशन में भाग ले रहा है।")</f>
        <v>क्रिकेट खिलाड़ी फैशन में भाग ले रहा है।</v>
      </c>
    </row>
    <row r="15002">
      <c r="A15002" s="1" t="s">
        <v>14596</v>
      </c>
      <c r="B15002" s="2" t="str">
        <f>IFERROR(__xludf.DUMMYFUNCTION("GOOGLETRANSLATE(A15002,""en"",""hi"")"),"सफेद पर नीली तरल साबुन की एक प्लास्टिक की बोतल।")</f>
        <v>सफेद पर नीली तरल साबुन की एक प्लास्टिक की बोतल।</v>
      </c>
    </row>
    <row r="15003">
      <c r="A15003" s="1" t="s">
        <v>14597</v>
      </c>
      <c r="B15003" s="2" t="str">
        <f>IFERROR(__xludf.DUMMYFUNCTION("GOOGLETRANSLATE(A15003,""en"",""hi"")"),"व्यक्ति पर सेट पर अभिनेता देखा जाता है")</f>
        <v>व्यक्ति पर सेट पर अभिनेता देखा जाता है</v>
      </c>
    </row>
    <row r="15004">
      <c r="A15004" s="1" t="s">
        <v>14598</v>
      </c>
      <c r="B15004" s="2" t="str">
        <f>IFERROR(__xludf.DUMMYFUNCTION("GOOGLETRANSLATE(A15004,""en"",""hi"")"),"अभिनेता - सामने की रेखाओं में खड़ा है।")</f>
        <v>अभिनेता - सामने की रेखाओं में खड़ा है।</v>
      </c>
    </row>
    <row r="15005">
      <c r="A15005" s="1" t="s">
        <v>14599</v>
      </c>
      <c r="B15005" s="2" t="str">
        <f>IFERROR(__xludf.DUMMYFUNCTION("GOOGLETRANSLATE(A15005,""en"",""hi"")"),"एक सफेद पृष्ठभूमि पर लाल दिल आइकन")</f>
        <v>एक सफेद पृष्ठभूमि पर लाल दिल आइकन</v>
      </c>
    </row>
    <row r="15006">
      <c r="A15006" s="1" t="s">
        <v>14600</v>
      </c>
      <c r="B15006" s="2" t="str">
        <f>IFERROR(__xludf.DUMMYFUNCTION("GOOGLETRANSLATE(A15006,""en"",""hi"")"),"देर गोथिक पुनरुद्धार संरचना और पर्यटक आकर्षण")</f>
        <v>देर गोथिक पुनरुद्धार संरचना और पर्यटक आकर्षण</v>
      </c>
    </row>
    <row r="15007">
      <c r="A15007" s="1" t="s">
        <v>14601</v>
      </c>
      <c r="B15007" s="2" t="str">
        <f>IFERROR(__xludf.DUMMYFUNCTION("GOOGLETRANSLATE(A15007,""en"",""hi"")"),"स्मार्टफोन पर कई नए संदेश प्राप्त करना")</f>
        <v>स्मार्टफोन पर कई नए संदेश प्राप्त करना</v>
      </c>
    </row>
    <row r="15008">
      <c r="A15008" s="1" t="s">
        <v>14602</v>
      </c>
      <c r="B15008" s="2" t="str">
        <f>IFERROR(__xludf.DUMMYFUNCTION("GOOGLETRANSLATE(A15008,""en"",""hi"")"),"परिवार ने उसे कहने के लिए हवाई अड्डे पर ले लिया")</f>
        <v>परिवार ने उसे कहने के लिए हवाई अड्डे पर ले लिया</v>
      </c>
    </row>
    <row r="15009">
      <c r="A15009" s="1" t="s">
        <v>14603</v>
      </c>
      <c r="B15009" s="2" t="str">
        <f>IFERROR(__xludf.DUMMYFUNCTION("GOOGLETRANSLATE(A15009,""en"",""hi"")"),"एक मॉडल फैशन संग्रह के हिस्से के रूप में एक सृजन पहनता है, प्रस्तुत किया गया।")</f>
        <v>एक मॉडल फैशन संग्रह के हिस्से के रूप में एक सृजन पहनता है, प्रस्तुत किया गया।</v>
      </c>
    </row>
    <row r="15010">
      <c r="A15010" s="1" t="s">
        <v>14604</v>
      </c>
      <c r="B15010" s="2" t="str">
        <f>IFERROR(__xludf.DUMMYFUNCTION("GOOGLETRANSLATE(A15010,""en"",""hi"")"),"और अंत में, कोई भी आपको नहीं बताता कि यह आपके बिल्ली के विश्वास को कमाने के लिए कितना संतुष्ट है।")</f>
        <v>और अंत में, कोई भी आपको नहीं बताता कि यह आपके बिल्ली के विश्वास को कमाने के लिए कितना संतुष्ट है।</v>
      </c>
    </row>
    <row r="15011">
      <c r="A15011" s="1" t="s">
        <v>14605</v>
      </c>
      <c r="B15011" s="2" t="str">
        <f>IFERROR(__xludf.DUMMYFUNCTION("GOOGLETRANSLATE(A15011,""en"",""hi"")"),"एक बैठक में व्यापारिक महिला")</f>
        <v>एक बैठक में व्यापारिक महिला</v>
      </c>
    </row>
    <row r="15012">
      <c r="A15012" s="1" t="s">
        <v>14606</v>
      </c>
      <c r="B15012" s="2" t="str">
        <f>IFERROR(__xludf.DUMMYFUNCTION("GOOGLETRANSLATE(A15012,""en"",""hi"")"),"आप किस प्रकार के व्यक्ति हैं ?")</f>
        <v>आप किस प्रकार के व्यक्ति हैं ?</v>
      </c>
    </row>
    <row r="15013">
      <c r="A15013" s="1" t="s">
        <v>14607</v>
      </c>
      <c r="B15013" s="2" t="str">
        <f>IFERROR(__xludf.DUMMYFUNCTION("GOOGLETRANSLATE(A15013,""en"",""hi"")"),"भित्तिचित्र एक पुराने परित्यक्त इमारत की दीवारों को किनारे पर कवर करता है")</f>
        <v>भित्तिचित्र एक पुराने परित्यक्त इमारत की दीवारों को किनारे पर कवर करता है</v>
      </c>
    </row>
    <row r="15014">
      <c r="A15014" s="1" t="s">
        <v>14608</v>
      </c>
      <c r="B15014" s="2" t="str">
        <f>IFERROR(__xludf.DUMMYFUNCTION("GOOGLETRANSLATE(A15014,""en"",""hi"")"),"ट्रेन ट्रैक पर शौक।")</f>
        <v>ट्रेन ट्रैक पर शौक।</v>
      </c>
    </row>
    <row r="15015">
      <c r="A15015" s="1" t="s">
        <v>14609</v>
      </c>
      <c r="B15015" s="2" t="str">
        <f>IFERROR(__xludf.DUMMYFUNCTION("GOOGLETRANSLATE(A15015,""en"",""hi"")"),"परिवार के स्वामित्व वाले घर को पुनर्निर्मित किया गया है और बिक्री के लिए $ 4.995 मिलियन है।")</f>
        <v>परिवार के स्वामित्व वाले घर को पुनर्निर्मित किया गया है और बिक्री के लिए $ 4.995 मिलियन है।</v>
      </c>
    </row>
    <row r="15016">
      <c r="A15016" s="1" t="s">
        <v>14610</v>
      </c>
      <c r="B15016" s="2" t="str">
        <f>IFERROR(__xludf.DUMMYFUNCTION("GOOGLETRANSLATE(A15016,""en"",""hi"")"),"एक शहर के साथ चलने वाले लोग।")</f>
        <v>एक शहर के साथ चलने वाले लोग।</v>
      </c>
    </row>
    <row r="15017">
      <c r="A15017" s="1" t="s">
        <v>14611</v>
      </c>
      <c r="B15017" s="2" t="str">
        <f>IFERROR(__xludf.DUMMYFUNCTION("GOOGLETRANSLATE(A15017,""en"",""hi"")"),"एक भूरा भालू।")</f>
        <v>एक भूरा भालू।</v>
      </c>
    </row>
    <row r="15018">
      <c r="A15018" s="1" t="s">
        <v>14612</v>
      </c>
      <c r="B15018" s="2" t="str">
        <f>IFERROR(__xludf.DUMMYFUNCTION("GOOGLETRANSLATE(A15018,""en"",""hi"")"),"इस साल की शुरुआत में राष्ट्रीय ध्वज उड़ता है।")</f>
        <v>इस साल की शुरुआत में राष्ट्रीय ध्वज उड़ता है।</v>
      </c>
    </row>
    <row r="15019">
      <c r="A15019" s="1" t="s">
        <v>14613</v>
      </c>
      <c r="B15019" s="2" t="str">
        <f>IFERROR(__xludf.DUMMYFUNCTION("GOOGLETRANSLATE(A15019,""en"",""hi"")"),"एक्वाडक्ट का चित्रण - उपयोग में")</f>
        <v>एक्वाडक्ट का चित्रण - उपयोग में</v>
      </c>
    </row>
    <row r="15020">
      <c r="A15020" s="1" t="s">
        <v>14614</v>
      </c>
      <c r="B15020" s="2" t="str">
        <f>IFERROR(__xludf.DUMMYFUNCTION("GOOGLETRANSLATE(A15020,""en"",""hi"")"),"एक विश्व मानचित्र को देखो।")</f>
        <v>एक विश्व मानचित्र को देखो।</v>
      </c>
    </row>
    <row r="15021">
      <c r="A15021" s="1" t="s">
        <v>14615</v>
      </c>
      <c r="B15021" s="2" t="str">
        <f>IFERROR(__xludf.DUMMYFUNCTION("GOOGLETRANSLATE(A15021,""en"",""hi"")"),"अंधेरे में नारंगी रोशनी बढ़ रही है")</f>
        <v>अंधेरे में नारंगी रोशनी बढ़ रही है</v>
      </c>
    </row>
    <row r="15022">
      <c r="A15022" s="1" t="s">
        <v>14616</v>
      </c>
      <c r="B15022" s="2" t="str">
        <f>IFERROR(__xludf.DUMMYFUNCTION("GOOGLETRANSLATE(A15022,""en"",""hi"")"),"गगनचुंबी इमारतों का हवाई दृश्य")</f>
        <v>गगनचुंबी इमारतों का हवाई दृश्य</v>
      </c>
    </row>
    <row r="15023">
      <c r="A15023" s="1" t="s">
        <v>14617</v>
      </c>
      <c r="B15023" s="2" t="str">
        <f>IFERROR(__xludf.DUMMYFUNCTION("GOOGLETRANSLATE(A15023,""en"",""hi"")"),"कार, ​​उपकरण और क्षमता को ईंधन भरना।")</f>
        <v>कार, ​​उपकरण और क्षमता को ईंधन भरना।</v>
      </c>
    </row>
    <row r="15024">
      <c r="A15024" s="1" t="s">
        <v>14618</v>
      </c>
      <c r="B15024" s="2" t="str">
        <f>IFERROR(__xludf.DUMMYFUNCTION("GOOGLETRANSLATE(A15024,""en"",""hi"")"),"यह काफी चालाक हेलोवीन पोशाक है ... असली के लिए।")</f>
        <v>यह काफी चालाक हेलोवीन पोशाक है ... असली के लिए।</v>
      </c>
    </row>
    <row r="15025">
      <c r="A15025" s="1" t="s">
        <v>14619</v>
      </c>
      <c r="B15025" s="2" t="str">
        <f>IFERROR(__xludf.DUMMYFUNCTION("GOOGLETRANSLATE(A15025,""en"",""hi"")"),"मनुष्य एक अस्थि पर एक निलंबन पुल के साथ चल रहा है।")</f>
        <v>मनुष्य एक अस्थि पर एक निलंबन पुल के साथ चल रहा है।</v>
      </c>
    </row>
    <row r="15026">
      <c r="A15026" s="1" t="s">
        <v>14620</v>
      </c>
      <c r="B15026" s="2" t="str">
        <f>IFERROR(__xludf.DUMMYFUNCTION("GOOGLETRANSLATE(A15026,""en"",""hi"")"),"नए शहर के केंद्र पर देखें")</f>
        <v>नए शहर के केंद्र पर देखें</v>
      </c>
    </row>
    <row r="15027">
      <c r="A15027" s="1" t="s">
        <v>14621</v>
      </c>
      <c r="B15027" s="2" t="str">
        <f>IFERROR(__xludf.DUMMYFUNCTION("GOOGLETRANSLATE(A15027,""en"",""hi"")"),"झीलों? हज़ी एमटीएस पीठ में।")</f>
        <v>झीलों? हज़ी एमटीएस पीठ में।</v>
      </c>
    </row>
    <row r="15028">
      <c r="A15028" s="1" t="s">
        <v>14622</v>
      </c>
      <c r="B15028" s="2" t="str">
        <f>IFERROR(__xludf.DUMMYFUNCTION("GOOGLETRANSLATE(A15028,""en"",""hi"")"),"पुरानी शहर के बाजार में दुकान में बिक्री के लिए मेनोरा।")</f>
        <v>पुरानी शहर के बाजार में दुकान में बिक्री के लिए मेनोरा।</v>
      </c>
    </row>
    <row r="15029">
      <c r="A15029" s="1" t="s">
        <v>14623</v>
      </c>
      <c r="B15029" s="2" t="str">
        <f>IFERROR(__xludf.DUMMYFUNCTION("GOOGLETRANSLATE(A15029,""en"",""hi"")"),"एक बिल्लियों स्वामित्व की शर्तें")</f>
        <v>एक बिल्लियों स्वामित्व की शर्तें</v>
      </c>
    </row>
    <row r="15030">
      <c r="A15030" s="1" t="s">
        <v>14624</v>
      </c>
      <c r="B15030" s="2" t="str">
        <f>IFERROR(__xludf.DUMMYFUNCTION("GOOGLETRANSLATE(A15030,""en"",""hi"")"),"जब वह सरकारी एजेंसी से बाहर निकलता है तो व्यक्ति फूलों पर कदम उठाता है")</f>
        <v>जब वह सरकारी एजेंसी से बाहर निकलता है तो व्यक्ति फूलों पर कदम उठाता है</v>
      </c>
    </row>
    <row r="15031">
      <c r="A15031" s="1" t="s">
        <v>14625</v>
      </c>
      <c r="B15031" s="2" t="str">
        <f>IFERROR(__xludf.DUMMYFUNCTION("GOOGLETRANSLATE(A15031,""en"",""hi"")"),"डेक पर फायर पिट")</f>
        <v>डेक पर फायर पिट</v>
      </c>
    </row>
    <row r="15032">
      <c r="A15032" s="1" t="s">
        <v>14626</v>
      </c>
      <c r="B15032" s="2" t="str">
        <f>IFERROR(__xludf.DUMMYFUNCTION("GOOGLETRANSLATE(A15032,""en"",""hi"")"),"बंद - एक डॉलर बैंकनोट्स का")</f>
        <v>बंद - एक डॉलर बैंकनोट्स का</v>
      </c>
    </row>
    <row r="15033">
      <c r="A15033" s="1" t="s">
        <v>14627</v>
      </c>
      <c r="B15033" s="2" t="str">
        <f>IFERROR(__xludf.DUMMYFUNCTION("GOOGLETRANSLATE(A15033,""en"",""hi"")"),"बच्चे की रक्षा के लिए हाथों का वेक्टर सिल्हूट।")</f>
        <v>बच्चे की रक्षा के लिए हाथों का वेक्टर सिल्हूट।</v>
      </c>
    </row>
    <row r="15034">
      <c r="A15034" s="1" t="s">
        <v>14628</v>
      </c>
      <c r="B15034" s="2" t="str">
        <f>IFERROR(__xludf.DUMMYFUNCTION("GOOGLETRANSLATE(A15034,""en"",""hi"")"),"इस शरद ऋतु और सर्दियों के जूते विशेष क्षेत्र में नवीनतम")</f>
        <v>इस शरद ऋतु और सर्दियों के जूते विशेष क्षेत्र में नवीनतम</v>
      </c>
    </row>
    <row r="15035">
      <c r="A15035" s="1" t="s">
        <v>14629</v>
      </c>
      <c r="B15035" s="2" t="str">
        <f>IFERROR(__xludf.DUMMYFUNCTION("GOOGLETRANSLATE(A15035,""en"",""hi"")"),"इस तस्वीर में हम अपनी प्यारी नाव यात्रा के बाद यात्रा कर रहे हैं।")</f>
        <v>इस तस्वीर में हम अपनी प्यारी नाव यात्रा के बाद यात्रा कर रहे हैं।</v>
      </c>
    </row>
    <row r="15036">
      <c r="A15036" s="1" t="s">
        <v>14630</v>
      </c>
      <c r="B15036" s="2" t="str">
        <f>IFERROR(__xludf.DUMMYFUNCTION("GOOGLETRANSLATE(A15036,""en"",""hi"")"),"एक खरगोश का पिछला दृश्य")</f>
        <v>एक खरगोश का पिछला दृश्य</v>
      </c>
    </row>
    <row r="15037">
      <c r="A15037" s="1" t="s">
        <v>14631</v>
      </c>
      <c r="B15037" s="2" t="str">
        <f>IFERROR(__xludf.DUMMYFUNCTION("GOOGLETRANSLATE(A15037,""en"",""hi"")"),"पुराने मध्ययुगीन शहर में सड़क दृश्य")</f>
        <v>पुराने मध्ययुगीन शहर में सड़क दृश्य</v>
      </c>
    </row>
    <row r="15038">
      <c r="A15038" s="1" t="s">
        <v>14632</v>
      </c>
      <c r="B15038" s="2" t="str">
        <f>IFERROR(__xludf.DUMMYFUNCTION("GOOGLETRANSLATE(A15038,""en"",""hi"")"),"एक प्रशिक्षण सत्र के दौरान फुटबॉल खिलाड़ी और व्यक्ति")</f>
        <v>एक प्रशिक्षण सत्र के दौरान फुटबॉल खिलाड़ी और व्यक्ति</v>
      </c>
    </row>
    <row r="15039">
      <c r="A15039" s="1" t="s">
        <v>14633</v>
      </c>
      <c r="B15039" s="2" t="str">
        <f>IFERROR(__xludf.DUMMYFUNCTION("GOOGLETRANSLATE(A15039,""en"",""hi"")"),"फ़ाइल फोटो, घुड़सवार सौर ग्रहण पहाड़ की सीमा के पीछे सूरज सेट के रूप में देखा जाता है।")</f>
        <v>फ़ाइल फोटो, घुड़सवार सौर ग्रहण पहाड़ की सीमा के पीछे सूरज सेट के रूप में देखा जाता है।</v>
      </c>
    </row>
    <row r="15040">
      <c r="A15040" s="1" t="s">
        <v>14634</v>
      </c>
      <c r="B15040" s="2" t="str">
        <f>IFERROR(__xludf.DUMMYFUNCTION("GOOGLETRANSLATE(A15040,""en"",""hi"")"),"एक नया वीडियो जो एक आदमी को एक गुजरने वाली कार पर क्षणों में आग लगने से पहले दिखाता है कि वह वास्तव में किसी ऐसे व्यक्ति पर शूटिंग कर रहा था जिसे वह जानता था।")</f>
        <v>एक नया वीडियो जो एक आदमी को एक गुजरने वाली कार पर क्षणों में आग लगने से पहले दिखाता है कि वह वास्तव में किसी ऐसे व्यक्ति पर शूटिंग कर रहा था जिसे वह जानता था।</v>
      </c>
    </row>
    <row r="15041">
      <c r="A15041" s="1" t="s">
        <v>14635</v>
      </c>
      <c r="B15041" s="2" t="str">
        <f>IFERROR(__xludf.DUMMYFUNCTION("GOOGLETRANSLATE(A15041,""en"",""hi"")"),"यह ईमानदारी से सबसे खूबसूरत तस्वीरों में से एक है जिसे मैंने कभी देखा है।")</f>
        <v>यह ईमानदारी से सबसे खूबसूरत तस्वीरों में से एक है जिसे मैंने कभी देखा है।</v>
      </c>
    </row>
    <row r="15042">
      <c r="A15042" s="1" t="s">
        <v>356</v>
      </c>
      <c r="B15042" s="2" t="str">
        <f>IFERROR(__xludf.DUMMYFUNCTION("GOOGLETRANSLATE(A15042,""en"",""hi"")"),"अभिनेता प्रीमियर पर आता है।")</f>
        <v>अभिनेता प्रीमियर पर आता है।</v>
      </c>
    </row>
    <row r="15043">
      <c r="A15043" s="1" t="s">
        <v>14636</v>
      </c>
      <c r="B15043" s="2" t="str">
        <f>IFERROR(__xludf.DUMMYFUNCTION("GOOGLETRANSLATE(A15043,""en"",""hi"")"),"आदमी सफलता की सीढ़ी पर चढ़ता है।")</f>
        <v>आदमी सफलता की सीढ़ी पर चढ़ता है।</v>
      </c>
    </row>
    <row r="15044">
      <c r="A15044" s="1" t="s">
        <v>14637</v>
      </c>
      <c r="B15044" s="2" t="str">
        <f>IFERROR(__xludf.DUMMYFUNCTION("GOOGLETRANSLATE(A15044,""en"",""hi"")"),"गरीबी में एक लड़की का पोर्ट्रेट - पड़ोस, प्राकृतिक प्रकाश।")</f>
        <v>गरीबी में एक लड़की का पोर्ट्रेट - पड़ोस, प्राकृतिक प्रकाश।</v>
      </c>
    </row>
    <row r="15045">
      <c r="A15045" s="1" t="s">
        <v>14638</v>
      </c>
      <c r="B15045" s="2" t="str">
        <f>IFERROR(__xludf.DUMMYFUNCTION("GOOGLETRANSLATE(A15045,""en"",""hi"")"),"मैच के बाद फुटबॉल खिलाड़ी निराश दिखते हैं।")</f>
        <v>मैच के बाद फुटबॉल खिलाड़ी निराश दिखते हैं।</v>
      </c>
    </row>
    <row r="15046">
      <c r="A15046" s="1" t="s">
        <v>14639</v>
      </c>
      <c r="B15046" s="2" t="str">
        <f>IFERROR(__xludf.DUMMYFUNCTION("GOOGLETRANSLATE(A15046,""en"",""hi"")"),"त्यौहार में एक प्रेस कॉन्फ्रेंस के दौरान अभिनेता, बाएं, और हंसते हैं।")</f>
        <v>त्यौहार में एक प्रेस कॉन्फ्रेंस के दौरान अभिनेता, बाएं, और हंसते हैं।</v>
      </c>
    </row>
    <row r="15047">
      <c r="A15047" s="1" t="s">
        <v>14640</v>
      </c>
      <c r="B15047" s="2" t="str">
        <f>IFERROR(__xludf.DUMMYFUNCTION("GOOGLETRANSLATE(A15047,""en"",""hi"")"),"व्यक्ति और दूल्हे एक दूसरे को हाथ से पकड़ते हैं।")</f>
        <v>व्यक्ति और दूल्हे एक दूसरे को हाथ से पकड़ते हैं।</v>
      </c>
    </row>
    <row r="15048">
      <c r="A15048" s="1" t="s">
        <v>14641</v>
      </c>
      <c r="B15048" s="2" t="str">
        <f>IFERROR(__xludf.DUMMYFUNCTION("GOOGLETRANSLATE(A15048,""en"",""hi"")"),"रेड कार्पेट आगमन के दौरान अभिनेता")</f>
        <v>रेड कार्पेट आगमन के दौरान अभिनेता</v>
      </c>
    </row>
    <row r="15049">
      <c r="A15049" s="1" t="s">
        <v>14642</v>
      </c>
      <c r="B15049" s="2" t="str">
        <f>IFERROR(__xludf.DUMMYFUNCTION("GOOGLETRANSLATE(A15049,""en"",""hi"")"),"आकर्षक रेस्तरां स्थानीय रूप से - सोर्स किए गए अवयवों से क्षेत्रीय किराया प्रदान करता है")</f>
        <v>आकर्षक रेस्तरां स्थानीय रूप से - सोर्स किए गए अवयवों से क्षेत्रीय किराया प्रदान करता है</v>
      </c>
    </row>
    <row r="15050">
      <c r="A15050" s="1" t="s">
        <v>14643</v>
      </c>
      <c r="B15050" s="2" t="str">
        <f>IFERROR(__xludf.DUMMYFUNCTION("GOOGLETRANSLATE(A15050,""en"",""hi"")"),"सुबह में शरद ऋतु के जंगल के माध्यम से मार्ग")</f>
        <v>सुबह में शरद ऋतु के जंगल के माध्यम से मार्ग</v>
      </c>
    </row>
    <row r="15051">
      <c r="A15051" s="1" t="s">
        <v>14644</v>
      </c>
      <c r="B15051" s="2" t="str">
        <f>IFERROR(__xludf.DUMMYFUNCTION("GOOGLETRANSLATE(A15051,""en"",""hi"")"),"लॉबी और रिसेप्शन ने पुरानी शैली की पूर्वी शैली में बनाया और सजाया।")</f>
        <v>लॉबी और रिसेप्शन ने पुरानी शैली की पूर्वी शैली में बनाया और सजाया।</v>
      </c>
    </row>
    <row r="15052">
      <c r="A15052" s="1" t="s">
        <v>14645</v>
      </c>
      <c r="B15052" s="2" t="str">
        <f>IFERROR(__xludf.DUMMYFUNCTION("GOOGLETRANSLATE(A15052,""en"",""hi"")"),"अपने अव्यवस्थित गेराज से थक गए? हमारे उत्पाद आसानी से किसी भी गेराज को बदल सकते हैं!")</f>
        <v>अपने अव्यवस्थित गेराज से थक गए? हमारे उत्पाद आसानी से किसी भी गेराज को बदल सकते हैं!</v>
      </c>
    </row>
    <row r="15053">
      <c r="A15053" s="1" t="s">
        <v>14646</v>
      </c>
      <c r="B15053" s="2" t="str">
        <f>IFERROR(__xludf.DUMMYFUNCTION("GOOGLETRANSLATE(A15053,""en"",""hi"")"),"इस साल हमने सैकड़ों सौंदर्य उत्पादों की सुनहरा अवसर की समीक्षा की, ये वे हैं जो खड़े थे।")</f>
        <v>इस साल हमने सैकड़ों सौंदर्य उत्पादों की सुनहरा अवसर की समीक्षा की, ये वे हैं जो खड़े थे।</v>
      </c>
    </row>
    <row r="15054">
      <c r="A15054" s="1" t="s">
        <v>14647</v>
      </c>
      <c r="B15054" s="2" t="str">
        <f>IFERROR(__xludf.DUMMYFUNCTION("GOOGLETRANSLATE(A15054,""en"",""hi"")"),"मुझे लाइन पर लटकते कपड़े के इस पुराने चित्रण से प्यार है!")</f>
        <v>मुझे लाइन पर लटकते कपड़े के इस पुराने चित्रण से प्यार है!</v>
      </c>
    </row>
    <row r="15055">
      <c r="A15055" s="1" t="s">
        <v>14648</v>
      </c>
      <c r="B15055" s="2" t="str">
        <f>IFERROR(__xludf.DUMMYFUNCTION("GOOGLETRANSLATE(A15055,""en"",""hi"")"),"बालकनी पर नई जड़ी बूटी")</f>
        <v>बालकनी पर नई जड़ी बूटी</v>
      </c>
    </row>
    <row r="15056">
      <c r="A15056" s="1" t="s">
        <v>14649</v>
      </c>
      <c r="B15056" s="2" t="str">
        <f>IFERROR(__xludf.DUMMYFUNCTION("GOOGLETRANSLATE(A15056,""en"",""hi"")"),"क्रिसमस का पेड़ गेंदों, एक माला और एक गोल्डन स्टार से सजाया गया है।")</f>
        <v>क्रिसमस का पेड़ गेंदों, एक माला और एक गोल्डन स्टार से सजाया गया है।</v>
      </c>
    </row>
    <row r="15057">
      <c r="A15057" s="1" t="s">
        <v>14650</v>
      </c>
      <c r="B15057" s="2" t="str">
        <f>IFERROR(__xludf.DUMMYFUNCTION("GOOGLETRANSLATE(A15057,""en"",""hi"")"),"एक शहर में अस्पताल और चिकित्सा सेवा योजना व्यापार द्वारा कब्जे वाली एक सुविधा के बाहर एक लोगो संकेत")</f>
        <v>एक शहर में अस्पताल और चिकित्सा सेवा योजना व्यापार द्वारा कब्जे वाली एक सुविधा के बाहर एक लोगो संकेत</v>
      </c>
    </row>
    <row r="15058">
      <c r="A15058" s="1" t="s">
        <v>14651</v>
      </c>
      <c r="B15058" s="2" t="str">
        <f>IFERROR(__xludf.DUMMYFUNCTION("GOOGLETRANSLATE(A15058,""en"",""hi"")"),"लैटिन पॉप कलाकार ऑनस्टेज करता है")</f>
        <v>लैटिन पॉप कलाकार ऑनस्टेज करता है</v>
      </c>
    </row>
    <row r="15059">
      <c r="A15059" s="1" t="s">
        <v>14652</v>
      </c>
      <c r="B15059" s="2" t="str">
        <f>IFERROR(__xludf.DUMMYFUNCTION("GOOGLETRANSLATE(A15059,""en"",""hi"")"),"द्वीप के लिए नाव ड्राइविंग")</f>
        <v>द्वीप के लिए नाव ड्राइविंग</v>
      </c>
    </row>
    <row r="15060">
      <c r="A15060" s="1" t="s">
        <v>14653</v>
      </c>
      <c r="B15060" s="2" t="str">
        <f>IFERROR(__xludf.DUMMYFUNCTION("GOOGLETRANSLATE(A15060,""en"",""hi"")"),"मुझे यकीन है कि मुझे अपने जीवन में इस स्कर्ट की आवश्यकता है।")</f>
        <v>मुझे यकीन है कि मुझे अपने जीवन में इस स्कर्ट की आवश्यकता है।</v>
      </c>
    </row>
    <row r="15061">
      <c r="A15061" s="1" t="s">
        <v>14654</v>
      </c>
      <c r="B15061" s="2" t="str">
        <f>IFERROR(__xludf.DUMMYFUNCTION("GOOGLETRANSLATE(A15061,""en"",""hi"")"),"हम कैथेड्रल के पीछे एक जुलूस चलने पर हुआ")</f>
        <v>हम कैथेड्रल के पीछे एक जुलूस चलने पर हुआ</v>
      </c>
    </row>
    <row r="15062">
      <c r="A15062" s="1" t="s">
        <v>14655</v>
      </c>
      <c r="B15062" s="2" t="str">
        <f>IFERROR(__xludf.DUMMYFUNCTION("GOOGLETRANSLATE(A15062,""en"",""hi"")"),"फुटबॉल खिलाड़ी खेल के उद्घाटन लक्ष्य को स्कोर करने का मनाता है")</f>
        <v>फुटबॉल खिलाड़ी खेल के उद्घाटन लक्ष्य को स्कोर करने का मनाता है</v>
      </c>
    </row>
    <row r="15063">
      <c r="A15063" s="1" t="s">
        <v>14656</v>
      </c>
      <c r="B15063" s="2" t="str">
        <f>IFERROR(__xludf.DUMMYFUNCTION("GOOGLETRANSLATE(A15063,""en"",""hi"")"),"दूर पश्चिम में घर की सेटिंग अपने सुंदर दृश्यों और किसी न किसी मौसम के लिए जाना जाता है।")</f>
        <v>दूर पश्चिम में घर की सेटिंग अपने सुंदर दृश्यों और किसी न किसी मौसम के लिए जाना जाता है।</v>
      </c>
    </row>
    <row r="15064">
      <c r="A15064" s="1" t="s">
        <v>14657</v>
      </c>
      <c r="B15064" s="2" t="str">
        <f>IFERROR(__xludf.DUMMYFUNCTION("GOOGLETRANSLATE(A15064,""en"",""hi"")"),"एक विंटेज डायमंड के साथ सगाई की अंगूठी सेट का साइड व्यू")</f>
        <v>एक विंटेज डायमंड के साथ सगाई की अंगूठी सेट का साइड व्यू</v>
      </c>
    </row>
    <row r="15065">
      <c r="A15065" s="1" t="s">
        <v>14658</v>
      </c>
      <c r="B15065" s="2" t="str">
        <f>IFERROR(__xludf.DUMMYFUNCTION("GOOGLETRANSLATE(A15065,""en"",""hi"")"),"नागरिकों के पास दूरी पैदल दूरी के भीतर एक मेट्रो होगा।")</f>
        <v>नागरिकों के पास दूरी पैदल दूरी के भीतर एक मेट्रो होगा।</v>
      </c>
    </row>
    <row r="15066">
      <c r="A15066" s="1" t="s">
        <v>14659</v>
      </c>
      <c r="B15066" s="2" t="str">
        <f>IFERROR(__xludf.DUMMYFUNCTION("GOOGLETRANSLATE(A15066,""en"",""hi"")"),"लाल कालीन पर देश पॉप कलाकार।")</f>
        <v>लाल कालीन पर देश पॉप कलाकार।</v>
      </c>
    </row>
    <row r="15067">
      <c r="A15067" s="1" t="s">
        <v>14660</v>
      </c>
      <c r="B15067" s="2" t="str">
        <f>IFERROR(__xludf.DUMMYFUNCTION("GOOGLETRANSLATE(A15067,""en"",""hi"")"),"शाखाएं और पत्तियां एक सफेद पृष्ठभूमि, क्लिपिंग पथ पर हरे रंग की हैं")</f>
        <v>शाखाएं और पत्तियां एक सफेद पृष्ठभूमि, क्लिपिंग पथ पर हरे रंग की हैं</v>
      </c>
    </row>
    <row r="15068">
      <c r="A15068" s="1" t="s">
        <v>14661</v>
      </c>
      <c r="B15068" s="2" t="str">
        <f>IFERROR(__xludf.DUMMYFUNCTION("GOOGLETRANSLATE(A15068,""en"",""hi"")"),"वन चंदवा पर मीटर लंबे पुल के ऊपर के दृश्य")</f>
        <v>वन चंदवा पर मीटर लंबे पुल के ऊपर के दृश्य</v>
      </c>
    </row>
    <row r="15069">
      <c r="A15069" s="1" t="s">
        <v>14662</v>
      </c>
      <c r="B15069" s="2" t="str">
        <f>IFERROR(__xludf.DUMMYFUNCTION("GOOGLETRANSLATE(A15069,""en"",""hi"")"),"इस गर्मी को ऐतिहासिक महिला आंकड़ों के साथ पढ़ने के लिए किताबें।")</f>
        <v>इस गर्मी को ऐतिहासिक महिला आंकड़ों के साथ पढ़ने के लिए किताबें।</v>
      </c>
    </row>
    <row r="15070">
      <c r="A15070" s="1" t="s">
        <v>14663</v>
      </c>
      <c r="B15070" s="2" t="str">
        <f>IFERROR(__xludf.DUMMYFUNCTION("GOOGLETRANSLATE(A15070,""en"",""hi"")"),"भित्तिचित्र के साथ पुराने घर शब्दों के साथ अपने आप को क्षमा करें")</f>
        <v>भित्तिचित्र के साथ पुराने घर शब्दों के साथ अपने आप को क्षमा करें</v>
      </c>
    </row>
    <row r="15071">
      <c r="A15071" s="1" t="s">
        <v>14664</v>
      </c>
      <c r="B15071" s="2" t="str">
        <f>IFERROR(__xludf.DUMMYFUNCTION("GOOGLETRANSLATE(A15071,""en"",""hi"")"),"बर्फ में जैविक प्रजाति")</f>
        <v>बर्फ में जैविक प्रजाति</v>
      </c>
    </row>
    <row r="15072">
      <c r="A15072" s="1" t="s">
        <v>14665</v>
      </c>
      <c r="B15072" s="2" t="str">
        <f>IFERROR(__xludf.DUMMYFUNCTION("GOOGLETRANSLATE(A15072,""en"",""hi"")"),"प्राकृतिक बालों को खेलते हुए काले महिलाओं की बढ़ोतरी के साथ कई प्रश्न उठाए गए हैं।")</f>
        <v>प्राकृतिक बालों को खेलते हुए काले महिलाओं की बढ़ोतरी के साथ कई प्रश्न उठाए गए हैं।</v>
      </c>
    </row>
    <row r="15073">
      <c r="A15073" s="1" t="s">
        <v>14666</v>
      </c>
      <c r="B15073" s="2" t="str">
        <f>IFERROR(__xludf.DUMMYFUNCTION("GOOGLETRANSLATE(A15073,""en"",""hi"")"),"खेल टीम पर जीत के दौरान बेसबॉल खिलाड़ी")</f>
        <v>खेल टीम पर जीत के दौरान बेसबॉल खिलाड़ी</v>
      </c>
    </row>
    <row r="15074">
      <c r="A15074" s="1" t="s">
        <v>14667</v>
      </c>
      <c r="B15074" s="2" t="str">
        <f>IFERROR(__xludf.DUMMYFUNCTION("GOOGLETRANSLATE(A15074,""en"",""hi"")"),"व्यक्ति उसकी जांघ में एक सपने जैसा दिखता है - उच्च जूते और एक डेनिम स्कर्ट")</f>
        <v>व्यक्ति उसकी जांघ में एक सपने जैसा दिखता है - उच्च जूते और एक डेनिम स्कर्ट</v>
      </c>
    </row>
    <row r="15075">
      <c r="A15075" s="1" t="s">
        <v>14668</v>
      </c>
      <c r="B15075" s="2" t="str">
        <f>IFERROR(__xludf.DUMMYFUNCTION("GOOGLETRANSLATE(A15075,""en"",""hi"")"),"एक उपनगरीय घर एक तूफान के बाद बर्फ में ढंका हुआ है।")</f>
        <v>एक उपनगरीय घर एक तूफान के बाद बर्फ में ढंका हुआ है।</v>
      </c>
    </row>
    <row r="15076">
      <c r="A15076" s="1" t="s">
        <v>14669</v>
      </c>
      <c r="B15076" s="2" t="str">
        <f>IFERROR(__xludf.DUMMYFUNCTION("GOOGLETRANSLATE(A15076,""en"",""hi"")"),"मेले में एक दिन।")</f>
        <v>मेले में एक दिन।</v>
      </c>
    </row>
    <row r="15077">
      <c r="A15077" s="1" t="s">
        <v>14670</v>
      </c>
      <c r="B15077" s="2" t="str">
        <f>IFERROR(__xludf.DUMMYFUNCTION("GOOGLETRANSLATE(A15077,""en"",""hi"")"),"फुटबॉल खिलाड़ी फुटबॉल प्रतियोगिता के दौरान जुर्माना के बाद जीत मनाता है, पिछले 16 के दौर में, मैच।")</f>
        <v>फुटबॉल खिलाड़ी फुटबॉल प्रतियोगिता के दौरान जुर्माना के बाद जीत मनाता है, पिछले 16 के दौर में, मैच।</v>
      </c>
    </row>
    <row r="15078">
      <c r="A15078" s="1" t="s">
        <v>14671</v>
      </c>
      <c r="B15078" s="2" t="str">
        <f>IFERROR(__xludf.DUMMYFUNCTION("GOOGLETRANSLATE(A15078,""en"",""hi"")"),"युवा महिलाएं समुद्र द्वारा योग कर रही हैं।")</f>
        <v>युवा महिलाएं समुद्र द्वारा योग कर रही हैं।</v>
      </c>
    </row>
    <row r="15079">
      <c r="A15079" s="1" t="s">
        <v>14672</v>
      </c>
      <c r="B15079" s="2" t="str">
        <f>IFERROR(__xludf.DUMMYFUNCTION("GOOGLETRANSLATE(A15079,""en"",""hi"")"),"ऊपर एक यात्री विमान का सिल्हूट आकाश में सूरज के साथ ऊपर भारी बादलों के माध्यम से और नीचे एक शहर के माध्यम से तोड़ दिया")</f>
        <v>ऊपर एक यात्री विमान का सिल्हूट आकाश में सूरज के साथ ऊपर भारी बादलों के माध्यम से और नीचे एक शहर के माध्यम से तोड़ दिया</v>
      </c>
    </row>
    <row r="15080">
      <c r="A15080" s="1" t="s">
        <v>14673</v>
      </c>
      <c r="B15080" s="2" t="str">
        <f>IFERROR(__xludf.DUMMYFUNCTION("GOOGLETRANSLATE(A15080,""en"",""hi"")"),"इस विंटेज लोहा और कांच की दीवार प्रकाश के साथ अपने घर पर रीगल का एक स्पर्श जोड़ें।")</f>
        <v>इस विंटेज लोहा और कांच की दीवार प्रकाश के साथ अपने घर पर रीगल का एक स्पर्श जोड़ें।</v>
      </c>
    </row>
    <row r="15081">
      <c r="A15081" s="1" t="s">
        <v>14674</v>
      </c>
      <c r="B15081" s="2" t="str">
        <f>IFERROR(__xludf.DUMMYFUNCTION("GOOGLETRANSLATE(A15081,""en"",""hi"")"),"प्रकाश इस किट के साथ शामिल है।")</f>
        <v>प्रकाश इस किट के साथ शामिल है।</v>
      </c>
    </row>
    <row r="15082">
      <c r="A15082" s="1" t="s">
        <v>14675</v>
      </c>
      <c r="B15082" s="2" t="str">
        <f>IFERROR(__xludf.DUMMYFUNCTION("GOOGLETRANSLATE(A15082,""en"",""hi"")"),"छवि में हो सकता है: व्यक्ति, मंच पर, एक संगीत वाद्ययंत्र, गिटार और जूते खेल रहा है")</f>
        <v>छवि में हो सकता है: व्यक्ति, मंच पर, एक संगीत वाद्ययंत्र, गिटार और जूते खेल रहा है</v>
      </c>
    </row>
    <row r="15083">
      <c r="A15083" s="1" t="s">
        <v>14676</v>
      </c>
      <c r="B15083" s="2" t="str">
        <f>IFERROR(__xludf.DUMMYFUNCTION("GOOGLETRANSLATE(A15083,""en"",""hi"")"),"अपने स्मार्टफोन को देखते हुए एक चिंतित चेहरे वाली महिला")</f>
        <v>अपने स्मार्टफोन को देखते हुए एक चिंतित चेहरे वाली महिला</v>
      </c>
    </row>
    <row r="15084">
      <c r="A15084" s="1" t="s">
        <v>14677</v>
      </c>
      <c r="B15084" s="2" t="str">
        <f>IFERROR(__xludf.DUMMYFUNCTION("GOOGLETRANSLATE(A15084,""en"",""hi"")"),"गंदगी सड़क कहीं नहीं के बीच में")</f>
        <v>गंदगी सड़क कहीं नहीं के बीच में</v>
      </c>
    </row>
    <row r="15085">
      <c r="A15085" s="1" t="s">
        <v>14678</v>
      </c>
      <c r="B15085" s="2" t="str">
        <f>IFERROR(__xludf.DUMMYFUNCTION("GOOGLETRANSLATE(A15085,""en"",""hi"")"),"ग्रीन पार्क में चलने वाले कई रंगीन गुब्बारे के साथ पोशाक में युवा महिला")</f>
        <v>ग्रीन पार्क में चलने वाले कई रंगीन गुब्बारे के साथ पोशाक में युवा महिला</v>
      </c>
    </row>
    <row r="15086">
      <c r="A15086" s="1" t="s">
        <v>14679</v>
      </c>
      <c r="B15086" s="2" t="str">
        <f>IFERROR(__xludf.DUMMYFUNCTION("GOOGLETRANSLATE(A15086,""en"",""hi"")"),"कलाकार दौरे के दौरान मंच पर प्रदर्शन करता है")</f>
        <v>कलाकार दौरे के दौरान मंच पर प्रदर्शन करता है</v>
      </c>
    </row>
    <row r="15087">
      <c r="A15087" s="1" t="s">
        <v>14680</v>
      </c>
      <c r="B15087" s="2" t="str">
        <f>IFERROR(__xludf.DUMMYFUNCTION("GOOGLETRANSLATE(A15087,""en"",""hi"")"),"सुंदर छोटी लड़की की धीमी गति खेल के मैदान पर रेत के साथ मज़ा आ रहा है")</f>
        <v>सुंदर छोटी लड़की की धीमी गति खेल के मैदान पर रेत के साथ मज़ा आ रहा है</v>
      </c>
    </row>
    <row r="15088">
      <c r="A15088" s="1" t="s">
        <v>14681</v>
      </c>
      <c r="B15088" s="2" t="str">
        <f>IFERROR(__xludf.DUMMYFUNCTION("GOOGLETRANSLATE(A15088,""en"",""hi"")"),"सरकारी शरीर व्यक्ति के साथ बात कर रहा है।")</f>
        <v>सरकारी शरीर व्यक्ति के साथ बात कर रहा है।</v>
      </c>
    </row>
    <row r="15089">
      <c r="A15089" s="1" t="s">
        <v>14682</v>
      </c>
      <c r="B15089" s="2" t="str">
        <f>IFERROR(__xludf.DUMMYFUNCTION("GOOGLETRANSLATE(A15089,""en"",""hi"")"),"दिन का शॉट - सूर्यास्त में नाव")</f>
        <v>दिन का शॉट - सूर्यास्त में नाव</v>
      </c>
    </row>
    <row r="15090">
      <c r="A15090" s="1" t="s">
        <v>14683</v>
      </c>
      <c r="B15090" s="2" t="str">
        <f>IFERROR(__xludf.DUMMYFUNCTION("GOOGLETRANSLATE(A15090,""en"",""hi"")"),"एक शादी के रिसेप्शन पर एक बैंगनी शादी का केक।")</f>
        <v>एक शादी के रिसेप्शन पर एक बैंगनी शादी का केक।</v>
      </c>
    </row>
    <row r="15091">
      <c r="A15091" s="1" t="s">
        <v>14684</v>
      </c>
      <c r="B15091" s="2" t="str">
        <f>IFERROR(__xludf.DUMMYFUNCTION("GOOGLETRANSLATE(A15091,""en"",""hi"")"),"एक काला भालू हमें बारिश के माध्यम से देख रहा है")</f>
        <v>एक काला भालू हमें बारिश के माध्यम से देख रहा है</v>
      </c>
    </row>
    <row r="15092">
      <c r="A15092" s="1" t="s">
        <v>14685</v>
      </c>
      <c r="B15092" s="2" t="str">
        <f>IFERROR(__xludf.DUMMYFUNCTION("GOOGLETRANSLATE(A15092,""en"",""hi"")"),"हेयरड्रेसिंग सैलून में सुंदर महिला का वेक्टर चित्रण")</f>
        <v>हेयरड्रेसिंग सैलून में सुंदर महिला का वेक्टर चित्रण</v>
      </c>
    </row>
    <row r="15093">
      <c r="A15093" s="1" t="s">
        <v>14686</v>
      </c>
      <c r="B15093" s="2" t="str">
        <f>IFERROR(__xludf.DUMMYFUNCTION("GOOGLETRANSLATE(A15093,""en"",""hi"")"),"दिनों के लिए पैर: लंबे अंगों ने क्षेत्र के अंदर बहुत ध्यान आकर्षित किया")</f>
        <v>दिनों के लिए पैर: लंबे अंगों ने क्षेत्र के अंदर बहुत ध्यान आकर्षित किया</v>
      </c>
    </row>
    <row r="15094">
      <c r="A15094" s="1" t="s">
        <v>14687</v>
      </c>
      <c r="B15094" s="2" t="str">
        <f>IFERROR(__xludf.DUMMYFUNCTION("GOOGLETRANSLATE(A15094,""en"",""hi"")"),"एक सफेद पृष्ठभूमि पर एक हरे मेंढक का चित्रण")</f>
        <v>एक सफेद पृष्ठभूमि पर एक हरे मेंढक का चित्रण</v>
      </c>
    </row>
    <row r="15095">
      <c r="A15095" s="1" t="s">
        <v>14688</v>
      </c>
      <c r="B15095" s="2" t="str">
        <f>IFERROR(__xludf.DUMMYFUNCTION("GOOGLETRANSLATE(A15095,""en"",""hi"")"),"विशाल नकली केले - 2 का पैक")</f>
        <v>विशाल नकली केले - 2 का पैक</v>
      </c>
    </row>
    <row r="15096">
      <c r="A15096" s="1" t="s">
        <v>14689</v>
      </c>
      <c r="B15096" s="2" t="str">
        <f>IFERROR(__xludf.DUMMYFUNCTION("GOOGLETRANSLATE(A15096,""en"",""hi"")"),"चुप फिल्म के लिए नाटकीय पोस्टर।")</f>
        <v>चुप फिल्म के लिए नाटकीय पोस्टर।</v>
      </c>
    </row>
    <row r="15097">
      <c r="A15097" s="1" t="s">
        <v>14690</v>
      </c>
      <c r="B15097" s="2" t="str">
        <f>IFERROR(__xludf.DUMMYFUNCTION("GOOGLETRANSLATE(A15097,""en"",""hi"")"),"आदमी सड़क पर एक समूह नृत्य का नेतृत्व करता है")</f>
        <v>आदमी सड़क पर एक समूह नृत्य का नेतृत्व करता है</v>
      </c>
    </row>
    <row r="15098">
      <c r="A15098" s="1" t="s">
        <v>14691</v>
      </c>
      <c r="B15098" s="2" t="str">
        <f>IFERROR(__xludf.DUMMYFUNCTION("GOOGLETRANSLATE(A15098,""en"",""hi"")"),"एक अस्पताल के बिस्तर में आदमी")</f>
        <v>एक अस्पताल के बिस्तर में आदमी</v>
      </c>
    </row>
    <row r="15099">
      <c r="A15099" s="1" t="s">
        <v>14692</v>
      </c>
      <c r="B15099" s="2" t="str">
        <f>IFERROR(__xludf.DUMMYFUNCTION("GOOGLETRANSLATE(A15099,""en"",""hi"")"),"कैंपस पर कंप्यूटर पर काम करने वाले छात्र।")</f>
        <v>कैंपस पर कंप्यूटर पर काम करने वाले छात्र।</v>
      </c>
    </row>
    <row r="15100">
      <c r="A15100" s="1" t="s">
        <v>14693</v>
      </c>
      <c r="B15100" s="2" t="str">
        <f>IFERROR(__xludf.DUMMYFUNCTION("GOOGLETRANSLATE(A15100,""en"",""hi"")"),"व्यक्ति लिबरल आर्ट्स कॉलेज में जीत में पोस्ट में गेंद को पास करता है।")</f>
        <v>व्यक्ति लिबरल आर्ट्स कॉलेज में जीत में पोस्ट में गेंद को पास करता है।</v>
      </c>
    </row>
    <row r="15101">
      <c r="A15101" s="1" t="s">
        <v>14694</v>
      </c>
      <c r="B15101" s="2" t="str">
        <f>IFERROR(__xludf.DUMMYFUNCTION("GOOGLETRANSLATE(A15101,""en"",""hi"")"),"फुटबॉल खिलाड़ी अभी भी एक किशोर था जब उन्होंने समय से केवल एक ही गोल किया")</f>
        <v>फुटबॉल खिलाड़ी अभी भी एक किशोर था जब उन्होंने समय से केवल एक ही गोल किया</v>
      </c>
    </row>
    <row r="15102">
      <c r="A15102" s="1" t="s">
        <v>14695</v>
      </c>
      <c r="B15102" s="2" t="str">
        <f>IFERROR(__xludf.DUMMYFUNCTION("GOOGLETRANSLATE(A15102,""en"",""hi"")"),"रिपोर्ट में यह भी पाया गया कि देश अपनी बिल्लियों को दे रहा है, जैसे इस फ़ाइल फोटो में चित्रित, असुरक्षित बाहर घूमते हैं जहां उन्हें वाहनों द्वारा हिट होने का खतरा है।")</f>
        <v>रिपोर्ट में यह भी पाया गया कि देश अपनी बिल्लियों को दे रहा है, जैसे इस फ़ाइल फोटो में चित्रित, असुरक्षित बाहर घूमते हैं जहां उन्हें वाहनों द्वारा हिट होने का खतरा है।</v>
      </c>
    </row>
    <row r="15103">
      <c r="A15103" s="1" t="s">
        <v>14696</v>
      </c>
      <c r="B15103" s="2" t="str">
        <f>IFERROR(__xludf.DUMMYFUNCTION("GOOGLETRANSLATE(A15103,""en"",""hi"")"),"यह दृश्य सूर्योदय पर पश्चिम में दिखता है।")</f>
        <v>यह दृश्य सूर्योदय पर पश्चिम में दिखता है।</v>
      </c>
    </row>
    <row r="15104">
      <c r="A15104" s="1" t="s">
        <v>14697</v>
      </c>
      <c r="B15104" s="2" t="str">
        <f>IFERROR(__xludf.DUMMYFUNCTION("GOOGLETRANSLATE(A15104,""en"",""hi"")"),"अभिनेता और उसकी बेटी पुरस्कार पर पहुंची")</f>
        <v>अभिनेता और उसकी बेटी पुरस्कार पर पहुंची</v>
      </c>
    </row>
    <row r="15105">
      <c r="A15105" s="1" t="s">
        <v>14698</v>
      </c>
      <c r="B15105" s="2" t="str">
        <f>IFERROR(__xludf.DUMMYFUNCTION("GOOGLETRANSLATE(A15105,""en"",""hi"")"),"पिचर बेसबॉल गेम की पहली पारी के दौरान स्पोर्ट्स टीम के खिलाफ एक पिच फेंकता है।")</f>
        <v>पिचर बेसबॉल गेम की पहली पारी के दौरान स्पोर्ट्स टीम के खिलाफ एक पिच फेंकता है।</v>
      </c>
    </row>
    <row r="15106">
      <c r="A15106" s="1" t="s">
        <v>14699</v>
      </c>
      <c r="B15106" s="2" t="str">
        <f>IFERROR(__xludf.DUMMYFUNCTION("GOOGLETRANSLATE(A15106,""en"",""hi"")"),"सजाने वाले घर के लिए सफेद पॉट में कैक्टस")</f>
        <v>सजाने वाले घर के लिए सफेद पॉट में कैक्टस</v>
      </c>
    </row>
    <row r="15107">
      <c r="A15107" s="1" t="s">
        <v>14700</v>
      </c>
      <c r="B15107" s="2" t="str">
        <f>IFERROR(__xludf.DUMMYFUNCTION("GOOGLETRANSLATE(A15107,""en"",""hi"")"),"सभी के बाद पार्टी के कपड़े जो आपने कल रात को याद किया")</f>
        <v>सभी के बाद पार्टी के कपड़े जो आपने कल रात को याद किया</v>
      </c>
    </row>
    <row r="15108">
      <c r="A15108" s="1" t="s">
        <v>14701</v>
      </c>
      <c r="B15108" s="2" t="str">
        <f>IFERROR(__xludf.DUMMYFUNCTION("GOOGLETRANSLATE(A15108,""en"",""hi"")"),"गलियारे के नीचे चलने से पहले दुल्हन अपने दादा के साथ मुस्कुराते हुए।")</f>
        <v>गलियारे के नीचे चलने से पहले दुल्हन अपने दादा के साथ मुस्कुराते हुए।</v>
      </c>
    </row>
    <row r="15109">
      <c r="A15109" s="1" t="s">
        <v>14702</v>
      </c>
      <c r="B15109" s="2" t="str">
        <f>IFERROR(__xludf.DUMMYFUNCTION("GOOGLETRANSLATE(A15109,""en"",""hi"")"),"युवा पुरुष पहने हुए चश्मे अपने लैपटॉप या डिजिटल टैबलेट की स्क्रीन को देख रहे हैं।")</f>
        <v>युवा पुरुष पहने हुए चश्मे अपने लैपटॉप या डिजिटल टैबलेट की स्क्रीन को देख रहे हैं।</v>
      </c>
    </row>
    <row r="15110">
      <c r="A15110" s="1" t="s">
        <v>14703</v>
      </c>
      <c r="B15110" s="2" t="str">
        <f>IFERROR(__xludf.DUMMYFUNCTION("GOOGLETRANSLATE(A15110,""en"",""hi"")"),"अभिनेता और कॉमेडियन ने कॉमेडी के प्रीमियर के चारों ओर मजाक किया।")</f>
        <v>अभिनेता और कॉमेडियन ने कॉमेडी के प्रीमियर के चारों ओर मजाक किया।</v>
      </c>
    </row>
    <row r="15111">
      <c r="A15111" s="1" t="s">
        <v>14704</v>
      </c>
      <c r="B15111" s="2" t="str">
        <f>IFERROR(__xludf.DUMMYFUNCTION("GOOGLETRANSLATE(A15111,""en"",""hi"")"),"रसोई के लिए DIY हर्ब गार्डन")</f>
        <v>रसोई के लिए DIY हर्ब गार्डन</v>
      </c>
    </row>
    <row r="15112">
      <c r="A15112" s="1" t="s">
        <v>14705</v>
      </c>
      <c r="B15112" s="2" t="str">
        <f>IFERROR(__xludf.DUMMYFUNCTION("GOOGLETRANSLATE(A15112,""en"",""hi"")"),"सीज़न जिसमें व्यक्ति वास्तव में प्यारे कपड़ों में बुरा निर्णय लेता है।")</f>
        <v>सीज़न जिसमें व्यक्ति वास्तव में प्यारे कपड़ों में बुरा निर्णय लेता है।</v>
      </c>
    </row>
    <row r="15113">
      <c r="A15113" s="1" t="s">
        <v>14706</v>
      </c>
      <c r="B15113" s="2" t="str">
        <f>IFERROR(__xludf.DUMMYFUNCTION("GOOGLETRANSLATE(A15113,""en"",""hi"")"),"सफेद और नीले स्याही पानी में मिश्रित होते हैं।")</f>
        <v>सफेद और नीले स्याही पानी में मिश्रित होते हैं।</v>
      </c>
    </row>
    <row r="15114">
      <c r="A15114" s="1" t="s">
        <v>14707</v>
      </c>
      <c r="B15114" s="2" t="str">
        <f>IFERROR(__xludf.DUMMYFUNCTION("GOOGLETRANSLATE(A15114,""en"",""hi"")"),"सबसे पुराने भाग में विक्टोरियन संरचना")</f>
        <v>सबसे पुराने भाग में विक्टोरियन संरचना</v>
      </c>
    </row>
    <row r="15115">
      <c r="A15115" s="1" t="s">
        <v>14708</v>
      </c>
      <c r="B15115" s="2" t="str">
        <f>IFERROR(__xludf.DUMMYFUNCTION("GOOGLETRANSLATE(A15115,""en"",""hi"")"),"एक प्रो की तरह अपने चेहरे को कैसे समेकित करें और गलतियों से बचें")</f>
        <v>एक प्रो की तरह अपने चेहरे को कैसे समेकित करें और गलतियों से बचें</v>
      </c>
    </row>
    <row r="15116">
      <c r="A15116" s="1" t="s">
        <v>14709</v>
      </c>
      <c r="B15116" s="2" t="str">
        <f>IFERROR(__xludf.DUMMYFUNCTION("GOOGLETRANSLATE(A15116,""en"",""hi"")"),"मूल अवधारणा ने शो में अपनी शुरुआत की।")</f>
        <v>मूल अवधारणा ने शो में अपनी शुरुआत की।</v>
      </c>
    </row>
    <row r="15117">
      <c r="A15117" s="1" t="s">
        <v>14710</v>
      </c>
      <c r="B15117" s="2" t="str">
        <f>IFERROR(__xludf.DUMMYFUNCTION("GOOGLETRANSLATE(A15117,""en"",""hi"")"),"वेबसाइट पर व्यक्ति द्वारा लाइन कला")</f>
        <v>वेबसाइट पर व्यक्ति द्वारा लाइन कला</v>
      </c>
    </row>
    <row r="15118">
      <c r="A15118" s="1" t="s">
        <v>14711</v>
      </c>
      <c r="B15118" s="2" t="str">
        <f>IFERROR(__xludf.DUMMYFUNCTION("GOOGLETRANSLATE(A15118,""en"",""hi"")"),"आधुनिक विंटेज ड्रेस पर बेचा गया था।")</f>
        <v>आधुनिक विंटेज ड्रेस पर बेचा गया था।</v>
      </c>
    </row>
    <row r="15119">
      <c r="A15119" s="1" t="s">
        <v>8955</v>
      </c>
      <c r="B15119" s="2" t="str">
        <f>IFERROR(__xludf.DUMMYFUNCTION("GOOGLETRANSLATE(A15119,""en"",""hi"")"),"अभिनेता प्रीमियर पर पहुंचते हैं")</f>
        <v>अभिनेता प्रीमियर पर पहुंचते हैं</v>
      </c>
    </row>
    <row r="15120">
      <c r="A15120" s="1" t="s">
        <v>14712</v>
      </c>
      <c r="B15120" s="2" t="str">
        <f>IFERROR(__xludf.DUMMYFUNCTION("GOOGLETRANSLATE(A15120,""en"",""hi"")"),"लाइटलाइट चोरी: द ब्यूटी ने फिर रसी जांघ में पार्टी के बाद मारा - उच्च जूते")</f>
        <v>लाइटलाइट चोरी: द ब्यूटी ने फिर रसी जांघ में पार्टी के बाद मारा - उच्च जूते</v>
      </c>
    </row>
    <row r="15121">
      <c r="A15121" s="1" t="s">
        <v>14713</v>
      </c>
      <c r="B15121" s="2" t="str">
        <f>IFERROR(__xludf.DUMMYFUNCTION("GOOGLETRANSLATE(A15121,""en"",""hi"")"),"एक पुराने चिनाई में छोटे गोल लकड़ी के दरवाजे")</f>
        <v>एक पुराने चिनाई में छोटे गोल लकड़ी के दरवाजे</v>
      </c>
    </row>
    <row r="15122">
      <c r="A15122" s="1" t="s">
        <v>14714</v>
      </c>
      <c r="B15122" s="2" t="str">
        <f>IFERROR(__xludf.DUMMYFUNCTION("GOOGLETRANSLATE(A15122,""en"",""hi"")"),"व्यक्ति खेल टीम के खिलाफ खेल की आठवीं पारी के दौरान पिच करता है।")</f>
        <v>व्यक्ति खेल टीम के खिलाफ खेल की आठवीं पारी के दौरान पिच करता है।</v>
      </c>
    </row>
    <row r="15123">
      <c r="A15123" s="1" t="s">
        <v>14715</v>
      </c>
      <c r="B15123" s="2" t="str">
        <f>IFERROR(__xludf.DUMMYFUNCTION("GOOGLETRANSLATE(A15123,""en"",""hi"")"),"एक चट्टान के किनारे पर खड़े जैविक प्रजातियों का पोर्ट्रेट")</f>
        <v>एक चट्टान के किनारे पर खड़े जैविक प्रजातियों का पोर्ट्रेट</v>
      </c>
    </row>
    <row r="15124">
      <c r="A15124" s="1" t="s">
        <v>14716</v>
      </c>
      <c r="B15124" s="2" t="str">
        <f>IFERROR(__xludf.DUMMYFUNCTION("GOOGLETRANSLATE(A15124,""en"",""hi"")"),"अभिनेता का यह शॉट किस फिल्म से है?")</f>
        <v>अभिनेता का यह शॉट किस फिल्म से है?</v>
      </c>
    </row>
    <row r="15125">
      <c r="A15125" s="1" t="s">
        <v>14717</v>
      </c>
      <c r="B15125" s="2" t="str">
        <f>IFERROR(__xludf.DUMMYFUNCTION("GOOGLETRANSLATE(A15125,""en"",""hi"")"),"ड्राइववे के रूप में आप पार्किंग के लिए अंतरिक्ष के साथ बड़े नीले गेट में प्रवेश करते हैं")</f>
        <v>ड्राइववे के रूप में आप पार्किंग के लिए अंतरिक्ष के साथ बड़े नीले गेट में प्रवेश करते हैं</v>
      </c>
    </row>
    <row r="15126">
      <c r="A15126" s="1" t="s">
        <v>14718</v>
      </c>
      <c r="B15126" s="2" t="str">
        <f>IFERROR(__xludf.DUMMYFUNCTION("GOOGLETRANSLATE(A15126,""en"",""hi"")"),"पार्क में एक साथ मज़ा आ रहा है")</f>
        <v>पार्क में एक साथ मज़ा आ रहा है</v>
      </c>
    </row>
    <row r="15127">
      <c r="A15127" s="1" t="s">
        <v>14719</v>
      </c>
      <c r="B15127" s="2" t="str">
        <f>IFERROR(__xludf.DUMMYFUNCTION("GOOGLETRANSLATE(A15127,""en"",""hi"")"),"व्यक्ति मंगलवार को एक फोटो के लिए poses।")</f>
        <v>व्यक्ति मंगलवार को एक फोटो के लिए poses।</v>
      </c>
    </row>
    <row r="15128">
      <c r="A15128" s="1" t="s">
        <v>14720</v>
      </c>
      <c r="B15128" s="2" t="str">
        <f>IFERROR(__xludf.DUMMYFUNCTION("GOOGLETRANSLATE(A15128,""en"",""hi"")"),"भौगोलिक फीचर श्रेणी के बीच में सड़क")</f>
        <v>भौगोलिक फीचर श्रेणी के बीच में सड़क</v>
      </c>
    </row>
    <row r="15129">
      <c r="A15129" s="1" t="s">
        <v>14721</v>
      </c>
      <c r="B15129" s="2" t="str">
        <f>IFERROR(__xludf.DUMMYFUNCTION("GOOGLETRANSLATE(A15129,""en"",""hi"")"),"# फुटबॉल गेम के दौरान स्पोर्ट्स टीम के खिलाफ अमेरिकी फुटबॉल खिलाड़ी और फुटबॉल कोच के साथ वार्ता।")</f>
        <v># फुटबॉल गेम के दौरान स्पोर्ट्स टीम के खिलाफ अमेरिकी फुटबॉल खिलाड़ी और फुटबॉल कोच के साथ वार्ता।</v>
      </c>
    </row>
    <row r="15130">
      <c r="A15130" s="1" t="s">
        <v>14722</v>
      </c>
      <c r="B15130" s="2" t="str">
        <f>IFERROR(__xludf.DUMMYFUNCTION("GOOGLETRANSLATE(A15130,""en"",""hi"")"),"एक पार्क में चलने वाले लड़कों के साथ युवा काले मां, वेक्टर चित्रण, कोई पारदर्शिता नहीं")</f>
        <v>एक पार्क में चलने वाले लड़कों के साथ युवा काले मां, वेक्टर चित्रण, कोई पारदर्शिता नहीं</v>
      </c>
    </row>
    <row r="15131">
      <c r="A15131" s="1" t="s">
        <v>14723</v>
      </c>
      <c r="B15131" s="2" t="str">
        <f>IFERROR(__xludf.DUMMYFUNCTION("GOOGLETRANSLATE(A15131,""en"",""hi"")"),"कई संभावित खरीदारों दमनकारी टावरों से बदलाव चाहते हैं।")</f>
        <v>कई संभावित खरीदारों दमनकारी टावरों से बदलाव चाहते हैं।</v>
      </c>
    </row>
    <row r="15132">
      <c r="A15132" s="1" t="s">
        <v>14724</v>
      </c>
      <c r="B15132" s="2" t="str">
        <f>IFERROR(__xludf.DUMMYFUNCTION("GOOGLETRANSLATE(A15132,""en"",""hi"")"),"एक क्रॉस के साथ प्यारा नाखून!")</f>
        <v>एक क्रॉस के साथ प्यारा नाखून!</v>
      </c>
    </row>
    <row r="15133">
      <c r="A15133" s="1" t="s">
        <v>14725</v>
      </c>
      <c r="B15133" s="2" t="str">
        <f>IFERROR(__xludf.DUMMYFUNCTION("GOOGLETRANSLATE(A15133,""en"",""hi"")"),"समुद्र तट रिपोर्ट की नवीनतम स्थिति में पानी की गुणवत्ता के लिए रेटपोर के लिए समुद्र तटों में से एक था।")</f>
        <v>समुद्र तट रिपोर्ट की नवीनतम स्थिति में पानी की गुणवत्ता के लिए रेटपोर के लिए समुद्र तटों में से एक था।</v>
      </c>
    </row>
    <row r="15134">
      <c r="A15134" s="1" t="s">
        <v>1731</v>
      </c>
      <c r="B15134" s="2" t="str">
        <f>IFERROR(__xludf.DUMMYFUNCTION("GOOGLETRANSLATE(A15134,""en"",""hi"")"),"डिजिटल कला # के लिए चुनी गई है")</f>
        <v>डिजिटल कला # के लिए चुनी गई है</v>
      </c>
    </row>
    <row r="15135">
      <c r="A15135" s="1" t="s">
        <v>14726</v>
      </c>
      <c r="B15135" s="2" t="str">
        <f>IFERROR(__xludf.DUMMYFUNCTION("GOOGLETRANSLATE(A15135,""en"",""hi"")"),"एक कचरा कैन का चित्रण")</f>
        <v>एक कचरा कैन का चित्रण</v>
      </c>
    </row>
    <row r="15136">
      <c r="A15136" s="1" t="s">
        <v>14727</v>
      </c>
      <c r="B15136" s="2" t="str">
        <f>IFERROR(__xludf.DUMMYFUNCTION("GOOGLETRANSLATE(A15136,""en"",""hi"")"),"खुशी के लिए एक मन ई दिन मैंने कमरे को पेंट करने का फैसला किया")</f>
        <v>खुशी के लिए एक मन ई दिन मैंने कमरे को पेंट करने का फैसला किया</v>
      </c>
    </row>
    <row r="15137">
      <c r="A15137" s="1" t="s">
        <v>14728</v>
      </c>
      <c r="B15137" s="2" t="str">
        <f>IFERROR(__xludf.DUMMYFUNCTION("GOOGLETRANSLATE(A15137,""en"",""hi"")"),"इस रोगी के बाएं घुटने पर निशान पर ध्यान दें")</f>
        <v>इस रोगी के बाएं घुटने पर निशान पर ध्यान दें</v>
      </c>
    </row>
    <row r="15138">
      <c r="A15138" s="1" t="s">
        <v>14729</v>
      </c>
      <c r="B15138" s="2" t="str">
        <f>IFERROR(__xludf.DUMMYFUNCTION("GOOGLETRANSLATE(A15138,""en"",""hi"")"),"घास के माध्यम से सूर्य का दृश्य")</f>
        <v>घास के माध्यम से सूर्य का दृश्य</v>
      </c>
    </row>
    <row r="15139">
      <c r="A15139" s="1" t="s">
        <v>14730</v>
      </c>
      <c r="B15139" s="2" t="str">
        <f>IFERROR(__xludf.DUMMYFUNCTION("GOOGLETRANSLATE(A15139,""en"",""hi"")"),"कुछ कुत्ते के अनुकूल हाइक की खोज")</f>
        <v>कुछ कुत्ते के अनुकूल हाइक की खोज</v>
      </c>
    </row>
    <row r="15140">
      <c r="A15140" s="1" t="s">
        <v>14731</v>
      </c>
      <c r="B15140" s="2" t="str">
        <f>IFERROR(__xludf.DUMMYFUNCTION("GOOGLETRANSLATE(A15140,""en"",""hi"")"),"पृष्ठभूमि में अंधेरे बादलों के साथ एक नमक दलदल का दृश्य।")</f>
        <v>पृष्ठभूमि में अंधेरे बादलों के साथ एक नमक दलदल का दृश्य।</v>
      </c>
    </row>
    <row r="15141">
      <c r="A15141" s="1" t="s">
        <v>14732</v>
      </c>
      <c r="B15141" s="2" t="str">
        <f>IFERROR(__xludf.DUMMYFUNCTION("GOOGLETRANSLATE(A15141,""en"",""hi"")"),"चित्रण ने 1 9 वीं शताब्दी में अपने गुस्से में पिता से अपने बच्चे को बचाने वाली मां को दर्शाया")</f>
        <v>चित्रण ने 1 9 वीं शताब्दी में अपने गुस्से में पिता से अपने बच्चे को बचाने वाली मां को दर्शाया</v>
      </c>
    </row>
    <row r="15142">
      <c r="A15142" s="1" t="s">
        <v>14733</v>
      </c>
      <c r="B15142" s="2" t="str">
        <f>IFERROR(__xludf.DUMMYFUNCTION("GOOGLETRANSLATE(A15142,""en"",""hi"")"),"स्टेडियम में मैच के दौरान फुटबॉल खिलाड़ी द्वारा फुटबॉल खिलाड़ी को चुनौती दी जाती है।")</f>
        <v>स्टेडियम में मैच के दौरान फुटबॉल खिलाड़ी द्वारा फुटबॉल खिलाड़ी को चुनौती दी जाती है।</v>
      </c>
    </row>
    <row r="15143">
      <c r="A15143" s="1" t="s">
        <v>14734</v>
      </c>
      <c r="B15143" s="2" t="str">
        <f>IFERROR(__xludf.DUMMYFUNCTION("GOOGLETRANSLATE(A15143,""en"",""hi"")"),"प्रशंसकों ने राष्ट्रीय ध्वज की लहर के रूप में वे फुटबॉल मैच से पहले सड़कों पर इकट्ठा होते हैं।")</f>
        <v>प्रशंसकों ने राष्ट्रीय ध्वज की लहर के रूप में वे फुटबॉल मैच से पहले सड़कों पर इकट्ठा होते हैं।</v>
      </c>
    </row>
    <row r="15144">
      <c r="A15144" s="1" t="s">
        <v>14735</v>
      </c>
      <c r="B15144" s="2" t="str">
        <f>IFERROR(__xludf.DUMMYFUNCTION("GOOGLETRANSLATE(A15144,""en"",""hi"")"),"बुराई पर अच्छाई की जीत आपको अपनी जीत की ओर प्रेरित करती है")</f>
        <v>बुराई पर अच्छाई की जीत आपको अपनी जीत की ओर प्रेरित करती है</v>
      </c>
    </row>
    <row r="15145">
      <c r="A15145" s="1" t="s">
        <v>14736</v>
      </c>
      <c r="B15145" s="2" t="str">
        <f>IFERROR(__xludf.DUMMYFUNCTION("GOOGLETRANSLATE(A15145,""en"",""hi"")"),"सफेद में छोटे न्यूनतम बेडरूम")</f>
        <v>सफेद में छोटे न्यूनतम बेडरूम</v>
      </c>
    </row>
    <row r="15146">
      <c r="A15146" s="1" t="s">
        <v>14737</v>
      </c>
      <c r="B15146" s="2" t="str">
        <f>IFERROR(__xludf.DUMMYFUNCTION("GOOGLETRANSLATE(A15146,""en"",""hi"")"),"एक सफेद पृष्ठभूमि स्टॉक वेक्टर पर पृथक हैरान कार्टून लड़की")</f>
        <v>एक सफेद पृष्ठभूमि स्टॉक वेक्टर पर पृथक हैरान कार्टून लड़की</v>
      </c>
    </row>
    <row r="15147">
      <c r="A15147" s="1" t="s">
        <v>14738</v>
      </c>
      <c r="B15147" s="2" t="str">
        <f>IFERROR(__xludf.DUMMYFUNCTION("GOOGLETRANSLATE(A15147,""en"",""hi"")"),"एक महिला का पोर्ट्रेट समुद्र तट पर नंगे पैर चलना - फोटो के पीछे से")</f>
        <v>एक महिला का पोर्ट्रेट समुद्र तट पर नंगे पैर चलना - फोटो के पीछे से</v>
      </c>
    </row>
    <row r="15148">
      <c r="A15148" s="1" t="s">
        <v>14739</v>
      </c>
      <c r="B15148" s="2" t="str">
        <f>IFERROR(__xludf.DUMMYFUNCTION("GOOGLETRANSLATE(A15148,""en"",""hi"")"),"देश अद्भुत है, लेकिन यदि आप अपने सर्दियों के मौसम के लिए तैयार नहीं हैं तो आप फ्रीज करेंगे!")</f>
        <v>देश अद्भुत है, लेकिन यदि आप अपने सर्दियों के मौसम के लिए तैयार नहीं हैं तो आप फ्रीज करेंगे!</v>
      </c>
    </row>
    <row r="15149">
      <c r="A15149" s="1" t="s">
        <v>14740</v>
      </c>
      <c r="B15149" s="2" t="str">
        <f>IFERROR(__xludf.DUMMYFUNCTION("GOOGLETRANSLATE(A15149,""en"",""hi"")"),"एक क्लासिक मोज़ेक टाइल बाथरूम डिजाइन का उदाहरण")</f>
        <v>एक क्लासिक मोज़ेक टाइल बाथरूम डिजाइन का उदाहरण</v>
      </c>
    </row>
    <row r="15150">
      <c r="A15150" s="1" t="s">
        <v>14741</v>
      </c>
      <c r="B15150" s="2" t="str">
        <f>IFERROR(__xludf.DUMMYFUNCTION("GOOGLETRANSLATE(A15150,""en"",""hi"")"),"मैं रहने वाले कमरे को वापस सामान्य करने के लिए उत्सुक हूं।")</f>
        <v>मैं रहने वाले कमरे को वापस सामान्य करने के लिए उत्सुक हूं।</v>
      </c>
    </row>
    <row r="15151">
      <c r="A15151" s="1" t="s">
        <v>14742</v>
      </c>
      <c r="B15151" s="2" t="str">
        <f>IFERROR(__xludf.DUMMYFUNCTION("GOOGLETRANSLATE(A15151,""en"",""hi"")"),"आविष्कार में स्केटबोर्ड ले जाने वाली एक निर्मित संरचना पर चलने वाले किशोर छात्रों के एक समूह का पिछला दृश्य")</f>
        <v>आविष्कार में स्केटबोर्ड ले जाने वाली एक निर्मित संरचना पर चलने वाले किशोर छात्रों के एक समूह का पिछला दृश्य</v>
      </c>
    </row>
    <row r="15152">
      <c r="A15152" s="1" t="s">
        <v>2393</v>
      </c>
      <c r="B15152" s="2" t="str">
        <f>IFERROR(__xludf.DUMMYFUNCTION("GOOGLETRANSLATE(A15152,""en"",""hi"")"),"छवि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15153">
      <c r="A15153" s="1" t="s">
        <v>14743</v>
      </c>
      <c r="B15153" s="2" t="str">
        <f>IFERROR(__xludf.DUMMYFUNCTION("GOOGLETRANSLATE(A15153,""en"",""hi"")"),"मोर बड़े, रंगीन तीतर हैं जो उनके इंद्रधनुषी पूंछ के लिए जाने जाते हैं।")</f>
        <v>मोर बड़े, रंगीन तीतर हैं जो उनके इंद्रधनुषी पूंछ के लिए जाने जाते हैं।</v>
      </c>
    </row>
    <row r="15154">
      <c r="A15154" s="1" t="s">
        <v>14744</v>
      </c>
      <c r="B15154" s="2" t="str">
        <f>IFERROR(__xludf.DUMMYFUNCTION("GOOGLETRANSLATE(A15154,""en"",""hi"")"),"एक औद्योगिक शैली भवन के फ्रॉन में एक तार सुरक्षा बाड़ पर लॉक")</f>
        <v>एक औद्योगिक शैली भवन के फ्रॉन में एक तार सुरक्षा बाड़ पर लॉक</v>
      </c>
    </row>
    <row r="15155">
      <c r="A15155" s="1" t="s">
        <v>14745</v>
      </c>
      <c r="B15155" s="2" t="str">
        <f>IFERROR(__xludf.DUMMYFUNCTION("GOOGLETRANSLATE(A15155,""en"",""hi"")"),"छात्र छुट्टी के लिए वार्षिक उत्सव के दौरान प्रदर्शन की तैयारी में अपने चेहरे को पेंट करते हैं।")</f>
        <v>छात्र छुट्टी के लिए वार्षिक उत्सव के दौरान प्रदर्शन की तैयारी में अपने चेहरे को पेंट करते हैं।</v>
      </c>
    </row>
    <row r="15156">
      <c r="A15156" s="1" t="s">
        <v>14746</v>
      </c>
      <c r="B15156" s="2" t="str">
        <f>IFERROR(__xludf.DUMMYFUNCTION("GOOGLETRANSLATE(A15156,""en"",""hi"")"),"बगीचे में कूल विंटेज फूल बर्तन")</f>
        <v>बगीचे में कूल विंटेज फूल बर्तन</v>
      </c>
    </row>
    <row r="15157">
      <c r="A15157" s="1" t="s">
        <v>14747</v>
      </c>
      <c r="B15157" s="2" t="str">
        <f>IFERROR(__xludf.DUMMYFUNCTION("GOOGLETRANSLATE(A15157,""en"",""hi"")"),"समकालीन घर के इंटीरियर की ओर एक दृश्य")</f>
        <v>समकालीन घर के इंटीरियर की ओर एक दृश्य</v>
      </c>
    </row>
    <row r="15158">
      <c r="A15158" s="1" t="s">
        <v>14748</v>
      </c>
      <c r="B15158" s="2" t="str">
        <f>IFERROR(__xludf.DUMMYFUNCTION("GOOGLETRANSLATE(A15158,""en"",""hi"")"),"व्यक्ति द्वारा फर्श में डिजाइन")</f>
        <v>व्यक्ति द्वारा फर्श में डिजाइन</v>
      </c>
    </row>
    <row r="15159">
      <c r="A15159" s="1" t="s">
        <v>14749</v>
      </c>
      <c r="B15159" s="2" t="str">
        <f>IFERROR(__xludf.DUMMYFUNCTION("GOOGLETRANSLATE(A15159,""en"",""hi"")"),"यह एक बाइक की सवारी की तरह है: जोड़ी ने सभी शब्दों को याद किया और सभी पुराने नृत्य एक विशेष शो पर रखने के लिए")</f>
        <v>यह एक बाइक की सवारी की तरह है: जोड़ी ने सभी शब्दों को याद किया और सभी पुराने नृत्य एक विशेष शो पर रखने के लिए</v>
      </c>
    </row>
    <row r="15160">
      <c r="A15160" s="1" t="s">
        <v>14750</v>
      </c>
      <c r="B15160" s="2" t="str">
        <f>IFERROR(__xludf.DUMMYFUNCTION("GOOGLETRANSLATE(A15160,""en"",""hi"")"),"Postmodern संरचना उर्फ ​​postmodern संरचना")</f>
        <v>Postmodern संरचना उर्फ ​​postmodern संरचना</v>
      </c>
    </row>
    <row r="15161">
      <c r="A15161" s="1" t="s">
        <v>14751</v>
      </c>
      <c r="B15161" s="2" t="str">
        <f>IFERROR(__xludf.DUMMYFUNCTION("GOOGLETRANSLATE(A15161,""en"",""hi"")"),"एक लकड़ी का मंदिर आयातित मध्य में बैठता है।")</f>
        <v>एक लकड़ी का मंदिर आयातित मध्य में बैठता है।</v>
      </c>
    </row>
    <row r="15162">
      <c r="A15162" s="1" t="s">
        <v>14752</v>
      </c>
      <c r="B15162" s="2" t="str">
        <f>IFERROR(__xludf.DUMMYFUNCTION("GOOGLETRANSLATE(A15162,""en"",""hi"")"),"उपकरण के अंतिम टुकड़े पैक किए जाते हैं और परिवहन के लिए तैयार होते हैं क्योंकि दुकान अपने दरवाजे बंद कर देती है।")</f>
        <v>उपकरण के अंतिम टुकड़े पैक किए जाते हैं और परिवहन के लिए तैयार होते हैं क्योंकि दुकान अपने दरवाजे बंद कर देती है।</v>
      </c>
    </row>
    <row r="15163">
      <c r="A15163" s="1" t="s">
        <v>14753</v>
      </c>
      <c r="B15163" s="2" t="str">
        <f>IFERROR(__xludf.DUMMYFUNCTION("GOOGLETRANSLATE(A15163,""en"",""hi"")"),"एक ऑप्टिकल भ्रम बनाने, विभिन्न मोटाई की रेखाओं से वेक्टर दौर तत्वों का सेट।")</f>
        <v>एक ऑप्टिकल भ्रम बनाने, विभिन्न मोटाई की रेखाओं से वेक्टर दौर तत्वों का सेट।</v>
      </c>
    </row>
    <row r="15164">
      <c r="A15164" s="1" t="s">
        <v>14754</v>
      </c>
      <c r="B15164" s="2" t="str">
        <f>IFERROR(__xludf.DUMMYFUNCTION("GOOGLETRANSLATE(A15164,""en"",""hi"")"),"एक निर्दिष्ट दीवार पर कानूनी रूप से भित्तिचित्र चित्रकारी")</f>
        <v>एक निर्दिष्ट दीवार पर कानूनी रूप से भित्तिचित्र चित्रकारी</v>
      </c>
    </row>
    <row r="15165">
      <c r="A15165" s="1" t="s">
        <v>14755</v>
      </c>
      <c r="B15165" s="2" t="str">
        <f>IFERROR(__xludf.DUMMYFUNCTION("GOOGLETRANSLATE(A15165,""en"",""hi"")"),"पुराने - स्कूल बनावट, डिजाइन के लिए पृष्ठभूमि।")</f>
        <v>पुराने - स्कूल बनावट, डिजाइन के लिए पृष्ठभूमि।</v>
      </c>
    </row>
    <row r="15166">
      <c r="A15166" s="1" t="s">
        <v>14756</v>
      </c>
      <c r="B15166" s="2" t="str">
        <f>IFERROR(__xludf.DUMMYFUNCTION("GOOGLETRANSLATE(A15166,""en"",""hi"")"),"रेड एंड व्हाइट स्पॉटेड बिल्ली एक घास के मैदान पर उछाल के लिए तैयार है")</f>
        <v>रेड एंड व्हाइट स्पॉटेड बिल्ली एक घास के मैदान पर उछाल के लिए तैयार है</v>
      </c>
    </row>
    <row r="15167">
      <c r="A15167" s="1" t="s">
        <v>14757</v>
      </c>
      <c r="B15167" s="2" t="str">
        <f>IFERROR(__xludf.DUMMYFUNCTION("GOOGLETRANSLATE(A15167,""en"",""hi"")"),"बास्केटबॉल टीम और देश के बीच खेल के पहले खेल के दौरान बास्केटबाल खिलाड़ी।")</f>
        <v>बास्केटबॉल टीम और देश के बीच खेल के पहले खेल के दौरान बास्केटबाल खिलाड़ी।</v>
      </c>
    </row>
    <row r="15168">
      <c r="A15168" s="1" t="s">
        <v>14758</v>
      </c>
      <c r="B15168" s="2" t="str">
        <f>IFERROR(__xludf.DUMMYFUNCTION("GOOGLETRANSLATE(A15168,""en"",""hi"")"),"यह एक नृत्य या कुछ के लिए एक सुंदर बाल शैली है")</f>
        <v>यह एक नृत्य या कुछ के लिए एक सुंदर बाल शैली है</v>
      </c>
    </row>
    <row r="15169">
      <c r="A15169" s="1" t="s">
        <v>14759</v>
      </c>
      <c r="B15169" s="2" t="str">
        <f>IFERROR(__xludf.DUMMYFUNCTION("GOOGLETRANSLATE(A15169,""en"",""hi"")"),"कई दरवाजों के साथ एक सपनों की तरह गलियारे में सिल्हूट")</f>
        <v>कई दरवाजों के साथ एक सपनों की तरह गलियारे में सिल्हूट</v>
      </c>
    </row>
    <row r="15170">
      <c r="A15170" s="1" t="s">
        <v>14760</v>
      </c>
      <c r="B15170" s="2" t="str">
        <f>IFERROR(__xludf.DUMMYFUNCTION("GOOGLETRANSLATE(A15170,""en"",""hi"")"),"सफेद पृष्ठभूमि पर एक श्रृंखला पर ताजा ओकरा")</f>
        <v>सफेद पृष्ठभूमि पर एक श्रृंखला पर ताजा ओकरा</v>
      </c>
    </row>
    <row r="15171">
      <c r="A15171" s="1" t="s">
        <v>14761</v>
      </c>
      <c r="B15171" s="2" t="str">
        <f>IFERROR(__xludf.DUMMYFUNCTION("GOOGLETRANSLATE(A15171,""en"",""hi"")"),"एक मॉडल एलईडी रोशनी की एक रंगीन सरणी दिखाता है।")</f>
        <v>एक मॉडल एलईडी रोशनी की एक रंगीन सरणी दिखाता है।</v>
      </c>
    </row>
    <row r="15172">
      <c r="A15172" s="1" t="s">
        <v>14762</v>
      </c>
      <c r="B15172" s="2" t="str">
        <f>IFERROR(__xludf.DUMMYFUNCTION("GOOGLETRANSLATE(A15172,""en"",""hi"")"),"सफेद पृष्ठभूमि पर काले रंग की छलांग को अलग किया गया")</f>
        <v>सफेद पृष्ठभूमि पर काले रंग की छलांग को अलग किया गया</v>
      </c>
    </row>
    <row r="15173">
      <c r="A15173" s="1" t="s">
        <v>14763</v>
      </c>
      <c r="B15173" s="2" t="str">
        <f>IFERROR(__xludf.DUMMYFUNCTION("GOOGLETRANSLATE(A15173,""en"",""hi"")"),"बच्चे एक दूसरे का पीछा करते हुए धूप समुद्र तट पर।")</f>
        <v>बच्चे एक दूसरे का पीछा करते हुए धूप समुद्र तट पर।</v>
      </c>
    </row>
    <row r="15174">
      <c r="A15174" s="1" t="s">
        <v>14764</v>
      </c>
      <c r="B15174" s="2" t="str">
        <f>IFERROR(__xludf.DUMMYFUNCTION("GOOGLETRANSLATE(A15174,""en"",""hi"")"),"बगीचे में फूल बढ़ रहे हैं")</f>
        <v>बगीचे में फूल बढ़ रहे हैं</v>
      </c>
    </row>
    <row r="15175">
      <c r="A15175" s="1" t="s">
        <v>14765</v>
      </c>
      <c r="B15175" s="2" t="str">
        <f>IFERROR(__xludf.DUMMYFUNCTION("GOOGLETRANSLATE(A15175,""en"",""hi"")"),"बुनियादी ढांचे और भ्रष्टाचार के लिए एक गाइड")</f>
        <v>बुनियादी ढांचे और भ्रष्टाचार के लिए एक गाइड</v>
      </c>
    </row>
    <row r="15176">
      <c r="A15176" s="1" t="s">
        <v>14766</v>
      </c>
      <c r="B15176" s="2" t="str">
        <f>IFERROR(__xludf.DUMMYFUNCTION("GOOGLETRANSLATE(A15176,""en"",""hi"")"),"45 सेमी 60 सेमी, बोर्ड पर तेल पेंट")</f>
        <v>45 सेमी 60 सेमी, बोर्ड पर तेल पेंट</v>
      </c>
    </row>
    <row r="15177">
      <c r="A15177" s="1" t="s">
        <v>14767</v>
      </c>
      <c r="B15177" s="2" t="str">
        <f>IFERROR(__xludf.DUMMYFUNCTION("GOOGLETRANSLATE(A15177,""en"",""hi"")"),"एक ठंडे सर्दियों का दिन एक जमे हुए बर्फीले परिदृश्य के साथ पहाड़ों के दृश्यों के साथ जो काला बनाते हैं")</f>
        <v>एक ठंडे सर्दियों का दिन एक जमे हुए बर्फीले परिदृश्य के साथ पहाड़ों के दृश्यों के साथ जो काला बनाते हैं</v>
      </c>
    </row>
    <row r="15178">
      <c r="A15178" s="1" t="s">
        <v>2023</v>
      </c>
      <c r="B15178" s="2" t="str">
        <f>IFERROR(__xludf.DUMMYFUNCTION("GOOGLETRANSLATE(A15178,""en"",""hi"")"),"एक मॉडल घटना के दौरान फैशन शो में रनवे चलता है।")</f>
        <v>एक मॉडल घटना के दौरान फैशन शो में रनवे चलता है।</v>
      </c>
    </row>
    <row r="15179">
      <c r="A15179" s="1" t="s">
        <v>14768</v>
      </c>
      <c r="B15179" s="2" t="str">
        <f>IFERROR(__xludf.DUMMYFUNCTION("GOOGLETRANSLATE(A15179,""en"",""hi"")"),"अभिनेता एक अमेरिकी अभिनेता है, और स्पष्ट रूप से एक राष्ट्रपति भी है क्योंकि वह राजनेता की तरह दिखता है।")</f>
        <v>अभिनेता एक अमेरिकी अभिनेता है, और स्पष्ट रूप से एक राष्ट्रपति भी है क्योंकि वह राजनेता की तरह दिखता है।</v>
      </c>
    </row>
    <row r="15180">
      <c r="A15180" s="1" t="s">
        <v>14769</v>
      </c>
      <c r="B15180" s="2" t="str">
        <f>IFERROR(__xludf.DUMMYFUNCTION("GOOGLETRANSLATE(A15180,""en"",""hi"")"),"व्यक्ति को मारने का प्रयास, बल्कि इसके बजाय कैथेड्रल के टॉवर से अपनी मौत पर पड़ता है।")</f>
        <v>व्यक्ति को मारने का प्रयास, बल्कि इसके बजाय कैथेड्रल के टॉवर से अपनी मौत पर पड़ता है।</v>
      </c>
    </row>
    <row r="15181">
      <c r="A15181" s="1" t="s">
        <v>14770</v>
      </c>
      <c r="B15181" s="2" t="str">
        <f>IFERROR(__xludf.DUMMYFUNCTION("GOOGLETRANSLATE(A15181,""en"",""hi"")"),"खेतों और एक दूर के पवन खेत पर अरोड़ा बोरेलिस या उत्तरी रोशनी।")</f>
        <v>खेतों और एक दूर के पवन खेत पर अरोड़ा बोरेलिस या उत्तरी रोशनी।</v>
      </c>
    </row>
    <row r="15182">
      <c r="A15182" s="1" t="s">
        <v>14771</v>
      </c>
      <c r="B15182" s="2" t="str">
        <f>IFERROR(__xludf.DUMMYFUNCTION("GOOGLETRANSLATE(A15182,""en"",""hi"")"),"युवा लड़के बास्केटबाल शूटिंग गार्ड द्वारा हस्ताक्षरित एक बुक करने और वर्दी पहनने के लिए लाइन में इंतजार कर रहे हैं।")</f>
        <v>युवा लड़के बास्केटबाल शूटिंग गार्ड द्वारा हस्ताक्षरित एक बुक करने और वर्दी पहनने के लिए लाइन में इंतजार कर रहे हैं।</v>
      </c>
    </row>
    <row r="15183">
      <c r="A15183" s="1" t="s">
        <v>14772</v>
      </c>
      <c r="B15183" s="2" t="str">
        <f>IFERROR(__xludf.DUMMYFUNCTION("GOOGLETRANSLATE(A15183,""en"",""hi"")"),"जैविक प्रजाति एक मेज पर नट्स खाने")</f>
        <v>जैविक प्रजाति एक मेज पर नट्स खाने</v>
      </c>
    </row>
    <row r="15184">
      <c r="A15184" s="1" t="s">
        <v>14773</v>
      </c>
      <c r="B15184" s="2" t="str">
        <f>IFERROR(__xludf.DUMMYFUNCTION("GOOGLETRANSLATE(A15184,""en"",""hi"")"),"सफेद सोने और गोल चैनल सेट वेडिंग बैंड, हीरे के साथ अंगूठी पर आधा रास्ता।")</f>
        <v>सफेद सोने और गोल चैनल सेट वेडिंग बैंड, हीरे के साथ अंगूठी पर आधा रास्ता।</v>
      </c>
    </row>
    <row r="15185">
      <c r="A15185" s="1" t="s">
        <v>14774</v>
      </c>
      <c r="B15185" s="2" t="str">
        <f>IFERROR(__xludf.DUMMYFUNCTION("GOOGLETRANSLATE(A15185,""en"",""hi"")"),"एक अंधेरे पेड़ में लुढ़क")</f>
        <v>एक अंधेरे पेड़ में लुढ़क</v>
      </c>
    </row>
    <row r="15186">
      <c r="A15186" s="1" t="s">
        <v>14775</v>
      </c>
      <c r="B15186" s="2" t="str">
        <f>IFERROR(__xludf.DUMMYFUNCTION("GOOGLETRANSLATE(A15186,""en"",""hi"")"),"पेशेवर बॉक्सर ने अपना पहला पेशेवर खिताब जीता, जिससे शीर्षक के लिए पहले दौर में बॉक्सर को रोकने के लिए पहला व्यक्ति एक बड़ा बयान है।")</f>
        <v>पेशेवर बॉक्सर ने अपना पहला पेशेवर खिताब जीता, जिससे शीर्षक के लिए पहले दौर में बॉक्सर को रोकने के लिए पहला व्यक्ति एक बड़ा बयान है।</v>
      </c>
    </row>
    <row r="15187">
      <c r="A15187" s="1" t="s">
        <v>14776</v>
      </c>
      <c r="B15187" s="2" t="str">
        <f>IFERROR(__xludf.DUMMYFUNCTION("GOOGLETRANSLATE(A15187,""en"",""hi"")"),"प्रबंधक प्रशिक्षण जमीन पर एक टीम प्रशिक्षण सत्र के दौरान अपने सहायक के साथ एक मजाक साझा करता है।")</f>
        <v>प्रबंधक प्रशिक्षण जमीन पर एक टीम प्रशिक्षण सत्र के दौरान अपने सहायक के साथ एक मजाक साझा करता है।</v>
      </c>
    </row>
    <row r="15188">
      <c r="A15188" s="1" t="s">
        <v>14777</v>
      </c>
      <c r="B15188" s="2" t="str">
        <f>IFERROR(__xludf.DUMMYFUNCTION("GOOGLETRANSLATE(A15188,""en"",""hi"")"),"ग्रे पृष्ठभूमि के खिलाफ अंगूठे या ठीक संकेत दिखाने वाले व्यक्ति का चित्र")</f>
        <v>ग्रे पृष्ठभूमि के खिलाफ अंगूठे या ठीक संकेत दिखाने वाले व्यक्ति का चित्र</v>
      </c>
    </row>
    <row r="15189">
      <c r="A15189" s="1" t="s">
        <v>14778</v>
      </c>
      <c r="B15189" s="2" t="str">
        <f>IFERROR(__xludf.DUMMYFUNCTION("GOOGLETRANSLATE(A15189,""en"",""hi"")"),"पुराने शहर में व्यक्ति का निर्माण समारोह बढ़ता है")</f>
        <v>पुराने शहर में व्यक्ति का निर्माण समारोह बढ़ता है</v>
      </c>
    </row>
    <row r="15190">
      <c r="A15190" s="1" t="s">
        <v>14779</v>
      </c>
      <c r="B15190" s="2" t="str">
        <f>IFERROR(__xludf.DUMMYFUNCTION("GOOGLETRANSLATE(A15190,""en"",""hi"")"),"डिजाइन में सर्वश्रेष्ठ का अन्वेषण करें।")</f>
        <v>डिजाइन में सर्वश्रेष्ठ का अन्वेषण करें।</v>
      </c>
    </row>
    <row r="15191">
      <c r="A15191" s="1" t="s">
        <v>14780</v>
      </c>
      <c r="B15191" s="2" t="str">
        <f>IFERROR(__xludf.DUMMYFUNCTION("GOOGLETRANSLATE(A15191,""en"",""hi"")"),"एक छोटे से लकड़ी के चॉपिंग बोर्ड पर कटा हुआ ताजा लाल गोभी और चाकू को साइड में पकाते हैं")</f>
        <v>एक छोटे से लकड़ी के चॉपिंग बोर्ड पर कटा हुआ ताजा लाल गोभी और चाकू को साइड में पकाते हैं</v>
      </c>
    </row>
    <row r="15192">
      <c r="A15192" s="1" t="s">
        <v>14781</v>
      </c>
      <c r="B15192" s="2" t="str">
        <f>IFERROR(__xludf.DUMMYFUNCTION("GOOGLETRANSLATE(A15192,""en"",""hi"")"),"ग्राहक नए स्मार्टफोन पर एक नज़र डालें")</f>
        <v>ग्राहक नए स्मार्टफोन पर एक नज़र डालें</v>
      </c>
    </row>
    <row r="15193">
      <c r="A15193" s="1" t="s">
        <v>4969</v>
      </c>
      <c r="B15193" s="2" t="str">
        <f>IFERROR(__xludf.DUMMYFUNCTION("GOOGLETRANSLATE(A15193,""en"",""hi"")"),"अभिनेता ने नई फिल्म पर चर्चा की")</f>
        <v>अभिनेता ने नई फिल्म पर चर्चा की</v>
      </c>
    </row>
    <row r="15194">
      <c r="A15194" s="1" t="s">
        <v>14782</v>
      </c>
      <c r="B15194" s="2" t="str">
        <f>IFERROR(__xludf.DUMMYFUNCTION("GOOGLETRANSLATE(A15194,""en"",""hi"")"),"बरसात के मौसम के दौरान बारिश के पानी की बूंदें")</f>
        <v>बरसात के मौसम के दौरान बारिश के पानी की बूंदें</v>
      </c>
    </row>
    <row r="15195">
      <c r="A15195" s="1" t="s">
        <v>14783</v>
      </c>
      <c r="B15195" s="2" t="str">
        <f>IFERROR(__xludf.DUMMYFUNCTION("GOOGLETRANSLATE(A15195,""en"",""hi"")"),"व्यक्ति, डॉल्फिन के साथ तैरना")</f>
        <v>व्यक्ति, डॉल्फिन के साथ तैरना</v>
      </c>
    </row>
    <row r="15196">
      <c r="A15196" s="1" t="s">
        <v>14784</v>
      </c>
      <c r="B15196" s="2" t="str">
        <f>IFERROR(__xludf.DUMMYFUNCTION("GOOGLETRANSLATE(A15196,""en"",""hi"")"),"हवा से उड़ाए गए पौधे द्वारा बनाए गए पैटर्न।")</f>
        <v>हवा से उड़ाए गए पौधे द्वारा बनाए गए पैटर्न।</v>
      </c>
    </row>
    <row r="15197">
      <c r="A15197" s="1" t="s">
        <v>14785</v>
      </c>
      <c r="B15197" s="2" t="str">
        <f>IFERROR(__xludf.DUMMYFUNCTION("GOOGLETRANSLATE(A15197,""en"",""hi"")"),"एक खिलाड़ी की आस्तीन पर लोगो।")</f>
        <v>एक खिलाड़ी की आस्तीन पर लोगो।</v>
      </c>
    </row>
    <row r="15198">
      <c r="A15198" s="1" t="s">
        <v>14786</v>
      </c>
      <c r="B15198" s="2" t="str">
        <f>IFERROR(__xludf.DUMMYFUNCTION("GOOGLETRANSLATE(A15198,""en"",""hi"")"),"सी.एस. व्यक्ति की मृत्यु हो गई, वह व्यक्तिगत रूप से आपके लिए उतनी ही मृत्यु हो गई जितनी आप दुनिया में एकमात्र व्यक्ति थे।")</f>
        <v>सी.एस. व्यक्ति की मृत्यु हो गई, वह व्यक्तिगत रूप से आपके लिए उतनी ही मृत्यु हो गई जितनी आप दुनिया में एकमात्र व्यक्ति थे।</v>
      </c>
    </row>
    <row r="15199">
      <c r="A15199" s="1" t="s">
        <v>14787</v>
      </c>
      <c r="B15199" s="2" t="str">
        <f>IFERROR(__xludf.DUMMYFUNCTION("GOOGLETRANSLATE(A15199,""en"",""hi"")"),"टेनिस टूर्नामेंट के दौरान कार्रवाई में टेनिस खिलाड़ी")</f>
        <v>टेनिस टूर्नामेंट के दौरान कार्रवाई में टेनिस खिलाड़ी</v>
      </c>
    </row>
    <row r="15200">
      <c r="A15200" s="1" t="s">
        <v>14788</v>
      </c>
      <c r="B15200" s="2" t="str">
        <f>IFERROR(__xludf.DUMMYFUNCTION("GOOGLETRANSLATE(A15200,""en"",""hi"")"),"घटना के दौरान वातावरण का एक सामान्य दृश्य।")</f>
        <v>घटना के दौरान वातावरण का एक सामान्य दृश्य।</v>
      </c>
    </row>
    <row r="15201">
      <c r="A15201" s="1" t="s">
        <v>14789</v>
      </c>
      <c r="B15201" s="2" t="str">
        <f>IFERROR(__xludf.DUMMYFUNCTION("GOOGLETRANSLATE(A15201,""en"",""hi"")"),"पॉप कलाकार शो में अपनी उपस्थिति से पहले मंच पर अभ्यास करता है")</f>
        <v>पॉप कलाकार शो में अपनी उपस्थिति से पहले मंच पर अभ्यास करता है</v>
      </c>
    </row>
    <row r="15202">
      <c r="A15202" s="1" t="s">
        <v>14790</v>
      </c>
      <c r="B15202" s="2" t="str">
        <f>IFERROR(__xludf.DUMMYFUNCTION("GOOGLETRANSLATE(A15202,""en"",""hi"")"),"व्यायाम बाइक - एक जिम में एक स्थिर बाइक पर युवा महिला व्यायाम / सवारी")</f>
        <v>व्यायाम बाइक - एक जिम में एक स्थिर बाइक पर युवा महिला व्यायाम / सवारी</v>
      </c>
    </row>
    <row r="15203">
      <c r="A15203" s="1" t="s">
        <v>14791</v>
      </c>
      <c r="B15203" s="2" t="str">
        <f>IFERROR(__xludf.DUMMYFUNCTION("GOOGLETRANSLATE(A15203,""en"",""hi"")"),"समुद्र तट पर पीला घर: अंधेरे सतह")</f>
        <v>समुद्र तट पर पीला घर: अंधेरे सतह</v>
      </c>
    </row>
    <row r="15204">
      <c r="A15204" s="1" t="s">
        <v>14792</v>
      </c>
      <c r="B15204" s="2" t="str">
        <f>IFERROR(__xludf.DUMMYFUNCTION("GOOGLETRANSLATE(A15204,""en"",""hi"")"),"रात में फोटोग्राफ, फ्लडलाइट्स और एक पूर्णिमा द्वारा जलाया गया।")</f>
        <v>रात में फोटोग्राफ, फ्लडलाइट्स और एक पूर्णिमा द्वारा जलाया गया।</v>
      </c>
    </row>
    <row r="15205">
      <c r="A15205" s="1" t="s">
        <v>14793</v>
      </c>
      <c r="B15205" s="2" t="str">
        <f>IFERROR(__xludf.DUMMYFUNCTION("GOOGLETRANSLATE(A15205,""en"",""hi"")"),"पहाड़ों में चट्टान पर बड़ा अंडाकार पत्थर")</f>
        <v>पहाड़ों में चट्टान पर बड़ा अंडाकार पत्थर</v>
      </c>
    </row>
    <row r="15206">
      <c r="A15206" s="1" t="s">
        <v>14794</v>
      </c>
      <c r="B15206" s="2" t="str">
        <f>IFERROR(__xludf.DUMMYFUNCTION("GOOGLETRANSLATE(A15206,""en"",""hi"")"),"मजदूर राजमार्ग की निर्माण स्थल पर काम करते हैं।")</f>
        <v>मजदूर राजमार्ग की निर्माण स्थल पर काम करते हैं।</v>
      </c>
    </row>
    <row r="15207">
      <c r="A15207" s="1" t="s">
        <v>14795</v>
      </c>
      <c r="B15207" s="2" t="str">
        <f>IFERROR(__xludf.DUMMYFUNCTION("GOOGLETRANSLATE(A15207,""en"",""hi"")"),"व्यक्ति और बेटियां फैशन सप्ताह के दौरान गिरावट का पूर्वावलोकन में भाग लेते हैं।")</f>
        <v>व्यक्ति और बेटियां फैशन सप्ताह के दौरान गिरावट का पूर्वावलोकन में भाग लेते हैं।</v>
      </c>
    </row>
    <row r="15208">
      <c r="A15208" s="1" t="s">
        <v>14796</v>
      </c>
      <c r="B15208" s="2" t="str">
        <f>IFERROR(__xludf.DUMMYFUNCTION("GOOGLETRANSLATE(A15208,""en"",""hi"")"),"जीवन # चाय कप की तरह है, जो ब्रिम से भरा हुआ है और दोस्तों के साथ आनंद लेता है।")</f>
        <v>जीवन # चाय कप की तरह है, जो ब्रिम से भरा हुआ है और दोस्तों के साथ आनंद लेता है।</v>
      </c>
    </row>
    <row r="15209">
      <c r="A15209" s="1" t="s">
        <v>14797</v>
      </c>
      <c r="B15209" s="2" t="str">
        <f>IFERROR(__xludf.DUMMYFUNCTION("GOOGLETRANSLATE(A15209,""en"",""hi"")"),"एक लैंडिंग पर ग्रे कालीन")</f>
        <v>एक लैंडिंग पर ग्रे कालीन</v>
      </c>
    </row>
    <row r="15210">
      <c r="A15210" s="1" t="s">
        <v>14798</v>
      </c>
      <c r="B15210" s="2" t="str">
        <f>IFERROR(__xludf.DUMMYFUNCTION("GOOGLETRANSLATE(A15210,""en"",""hi"")"),"एक चुंबन जोड़े की नकली तस्वीर के साथ यह ऑक्सीकरण चांदी कंगन वास्तव में आश्चर्यजनक है")</f>
        <v>एक चुंबन जोड़े की नकली तस्वीर के साथ यह ऑक्सीकरण चांदी कंगन वास्तव में आश्चर्यजनक है</v>
      </c>
    </row>
    <row r="15211">
      <c r="A15211" s="1" t="s">
        <v>14799</v>
      </c>
      <c r="B15211" s="2" t="str">
        <f>IFERROR(__xludf.DUMMYFUNCTION("GOOGLETRANSLATE(A15211,""en"",""hi"")"),"अभिनेता ने अपने 4x4 पर वापस घूमते हुए देखा जो बुरी तरह से रिक्त स्थान पर पार्क किए गए थे")</f>
        <v>अभिनेता ने अपने 4x4 पर वापस घूमते हुए देखा जो बुरी तरह से रिक्त स्थान पर पार्क किए गए थे</v>
      </c>
    </row>
    <row r="15212">
      <c r="A15212" s="1" t="s">
        <v>14800</v>
      </c>
      <c r="B15212" s="2" t="str">
        <f>IFERROR(__xludf.DUMMYFUNCTION("GOOGLETRANSLATE(A15212,""en"",""hi"")"),"मैच के दौरान एक लक्ष्य स्कोर करने के बाद खिलाड़ी मनाएं")</f>
        <v>मैच के दौरान एक लक्ष्य स्कोर करने के बाद खिलाड़ी मनाएं</v>
      </c>
    </row>
    <row r="15213">
      <c r="A15213" s="1" t="s">
        <v>14801</v>
      </c>
      <c r="B15213" s="2" t="str">
        <f>IFERROR(__xludf.DUMMYFUNCTION("GOOGLETRANSLATE(A15213,""en"",""hi"")"),"एक प्यारा यूनिकॉर्न एक गुलाबी दिल और इंद्रधनुष पर पंख।")</f>
        <v>एक प्यारा यूनिकॉर्न एक गुलाबी दिल और इंद्रधनुष पर पंख।</v>
      </c>
    </row>
    <row r="15214">
      <c r="A15214" s="1" t="s">
        <v>14802</v>
      </c>
      <c r="B15214" s="2" t="str">
        <f>IFERROR(__xludf.DUMMYFUNCTION("GOOGLETRANSLATE(A15214,""en"",""hi"")"),"प्रोटोपंक कलाकार मंच पर प्रदर्शन करता है")</f>
        <v>प्रोटोपंक कलाकार मंच पर प्रदर्शन करता है</v>
      </c>
    </row>
    <row r="15215">
      <c r="A15215" s="1" t="s">
        <v>4850</v>
      </c>
      <c r="B15215" s="2" t="str">
        <f>IFERROR(__xludf.DUMMYFUNCTION("GOOGLETRANSLATE(A15215,""en"",""hi"")"),"पॉप कलाकार मंच पर प्रदर्शन करता है")</f>
        <v>पॉप कलाकार मंच पर प्रदर्शन करता है</v>
      </c>
    </row>
    <row r="15216">
      <c r="A15216" s="1" t="s">
        <v>14803</v>
      </c>
      <c r="B15216" s="2" t="str">
        <f>IFERROR(__xludf.DUMMYFUNCTION("GOOGLETRANSLATE(A15216,""en"",""hi"")"),"चट्टानों के लिए रेत का दृश्य")</f>
        <v>चट्टानों के लिए रेत का दृश्य</v>
      </c>
    </row>
    <row r="15217">
      <c r="A15217" s="1" t="s">
        <v>14804</v>
      </c>
      <c r="B15217" s="2" t="str">
        <f>IFERROR(__xludf.DUMMYFUNCTION("GOOGLETRANSLATE(A15217,""en"",""hi"")"),"एक गोलाकार के लिए ब्लेड")</f>
        <v>एक गोलाकार के लिए ब्लेड</v>
      </c>
    </row>
    <row r="15218">
      <c r="A15218" s="1" t="s">
        <v>14805</v>
      </c>
      <c r="B15218" s="2" t="str">
        <f>IFERROR(__xludf.DUMMYFUNCTION("GOOGLETRANSLATE(A15218,""en"",""hi"")"),"भाग देखें - वाई ड्रेस $ 32.99")</f>
        <v>भाग देखें - वाई ड्रेस $ 32.99</v>
      </c>
    </row>
    <row r="15219">
      <c r="A15219" s="1" t="s">
        <v>14806</v>
      </c>
      <c r="B15219" s="2" t="str">
        <f>IFERROR(__xludf.DUMMYFUNCTION("GOOGLETRANSLATE(A15219,""en"",""hi"")"),"अभिनेता उत्सव की फिल्म के प्रीमियर के लिए आता है")</f>
        <v>अभिनेता उत्सव की फिल्म के प्रीमियर के लिए आता है</v>
      </c>
    </row>
    <row r="15220">
      <c r="A15220" s="1" t="s">
        <v>14807</v>
      </c>
      <c r="B15220" s="2" t="str">
        <f>IFERROR(__xludf.DUMMYFUNCTION("GOOGLETRANSLATE(A15220,""en"",""hi"")"),"योजना में शामिल एक संभावित विकास की एक वैचारिक प्रतिपादन।")</f>
        <v>योजना में शामिल एक संभावित विकास की एक वैचारिक प्रतिपादन।</v>
      </c>
    </row>
    <row r="15221">
      <c r="A15221" s="1" t="s">
        <v>14808</v>
      </c>
      <c r="B15221" s="2" t="str">
        <f>IFERROR(__xludf.DUMMYFUNCTION("GOOGLETRANSLATE(A15221,""en"",""hi"")"),"प्रशंसकों ने टीम को अभिवादन किया।")</f>
        <v>प्रशंसकों ने टीम को अभिवादन किया।</v>
      </c>
    </row>
    <row r="15222">
      <c r="A15222" s="1" t="s">
        <v>14809</v>
      </c>
      <c r="B15222" s="2" t="str">
        <f>IFERROR(__xludf.DUMMYFUNCTION("GOOGLETRANSLATE(A15222,""en"",""hi"")"),"व्यक्ति को व्यक्ति से पुरस्कार प्रस्तुत किया जा रहा है")</f>
        <v>व्यक्ति को व्यक्ति से पुरस्कार प्रस्तुत किया जा रहा है</v>
      </c>
    </row>
    <row r="15223">
      <c r="A15223" s="1" t="s">
        <v>14810</v>
      </c>
      <c r="B15223" s="2" t="str">
        <f>IFERROR(__xludf.DUMMYFUNCTION("GOOGLETRANSLATE(A15223,""en"",""hi"")"),"हार्ड रॉक कलाकार, व्यक्ति के गायक और फ्रंटमैन, सिविक हॉल में रहते हैं")</f>
        <v>हार्ड रॉक कलाकार, व्यक्ति के गायक और फ्रंटमैन, सिविक हॉल में रहते हैं</v>
      </c>
    </row>
    <row r="15224">
      <c r="A15224" s="1" t="s">
        <v>14811</v>
      </c>
      <c r="B15224" s="2" t="str">
        <f>IFERROR(__xludf.DUMMYFUNCTION("GOOGLETRANSLATE(A15224,""en"",""hi"")"),"यदि आप खेल पर खो गए तो क्या आप जीवित रह सकते हैं?")</f>
        <v>यदि आप खेल पर खो गए तो क्या आप जीवित रह सकते हैं?</v>
      </c>
    </row>
    <row r="15225">
      <c r="A15225" s="1" t="s">
        <v>14812</v>
      </c>
      <c r="B15225" s="2" t="str">
        <f>IFERROR(__xludf.DUMMYFUNCTION("GOOGLETRANSLATE(A15225,""en"",""hi"")"),"व्यक्ति एक सर्फ के लिए उसे डचशंड लेता है।")</f>
        <v>व्यक्ति एक सर्फ के लिए उसे डचशंड लेता है।</v>
      </c>
    </row>
    <row r="15226">
      <c r="A15226" s="1" t="s">
        <v>14813</v>
      </c>
      <c r="B15226" s="2" t="str">
        <f>IFERROR(__xludf.DUMMYFUNCTION("GOOGLETRANSLATE(A15226,""en"",""hi"")"),"एक झील में एक छोटी कछुआ तैराकी")</f>
        <v>एक झील में एक छोटी कछुआ तैराकी</v>
      </c>
    </row>
    <row r="15227">
      <c r="A15227" s="1" t="s">
        <v>14814</v>
      </c>
      <c r="B15227" s="2" t="str">
        <f>IFERROR(__xludf.DUMMYFUNCTION("GOOGLETRANSLATE(A15227,""en"",""hi"")"),"एक प्रकाश पृष्ठभूमि वेक्टर पर लाल लौ")</f>
        <v>एक प्रकाश पृष्ठभूमि वेक्टर पर लाल लौ</v>
      </c>
    </row>
    <row r="15228">
      <c r="A15228" s="1" t="s">
        <v>14815</v>
      </c>
      <c r="B15228" s="2" t="str">
        <f>IFERROR(__xludf.DUMMYFUNCTION("GOOGLETRANSLATE(A15228,""en"",""hi"")"),"1.35 मिलियन डॉलर के लिए बाजार में अंदर।")</f>
        <v>1.35 मिलियन डॉलर के लिए बाजार में अंदर।</v>
      </c>
    </row>
    <row r="15229">
      <c r="A15229" s="1" t="s">
        <v>14816</v>
      </c>
      <c r="B15229" s="2" t="str">
        <f>IFERROR(__xludf.DUMMYFUNCTION("GOOGLETRANSLATE(A15229,""en"",""hi"")"),"छवि में हो सकता है: व्यक्ति, मंच पर, बैठे, एक संगीत वाद्ययंत्र और इनडोर खेलना")</f>
        <v>छवि में हो सकता है: व्यक्ति, मंच पर, बैठे, एक संगीत वाद्ययंत्र और इनडोर खेलना</v>
      </c>
    </row>
    <row r="15230">
      <c r="A15230" s="1" t="s">
        <v>14817</v>
      </c>
      <c r="B15230" s="2" t="str">
        <f>IFERROR(__xludf.DUMMYFUNCTION("GOOGLETRANSLATE(A15230,""en"",""hi"")"),"पुलिस का एक हवाई शॉट एक सड़क से अवरुद्ध।")</f>
        <v>पुलिस का एक हवाई शॉट एक सड़क से अवरुद्ध।</v>
      </c>
    </row>
    <row r="15231">
      <c r="A15231" s="1" t="s">
        <v>14818</v>
      </c>
      <c r="B15231" s="2" t="str">
        <f>IFERROR(__xludf.DUMMYFUNCTION("GOOGLETRANSLATE(A15231,""en"",""hi"")"),"व्यवसायी अपने लैपटॉप के साथ एक सम्मेलन कक्ष में काम करता है।")</f>
        <v>व्यवसायी अपने लैपटॉप के साथ एक सम्मेलन कक्ष में काम करता है।</v>
      </c>
    </row>
    <row r="15232">
      <c r="A15232" s="1" t="s">
        <v>14819</v>
      </c>
      <c r="B15232" s="2" t="str">
        <f>IFERROR(__xludf.DUMMYFUNCTION("GOOGLETRANSLATE(A15232,""en"",""hi"")"),"गंदे नदी पर पुल")</f>
        <v>गंदे नदी पर पुल</v>
      </c>
    </row>
    <row r="15233">
      <c r="A15233" s="1" t="s">
        <v>14820</v>
      </c>
      <c r="B15233" s="2" t="str">
        <f>IFERROR(__xludf.DUMMYFUNCTION("GOOGLETRANSLATE(A15233,""en"",""hi"")"),"एक खेत पर डेयरी मवेशी")</f>
        <v>एक खेत पर डेयरी मवेशी</v>
      </c>
    </row>
    <row r="15234">
      <c r="A15234" s="1" t="s">
        <v>14821</v>
      </c>
      <c r="B15234" s="2" t="str">
        <f>IFERROR(__xludf.DUMMYFUNCTION("GOOGLETRANSLATE(A15234,""en"",""hi"")"),"लोग हवाई अड्डे पर विमान में जाते हैं")</f>
        <v>लोग हवाई अड्डे पर विमान में जाते हैं</v>
      </c>
    </row>
    <row r="15235">
      <c r="A15235" s="1" t="s">
        <v>14822</v>
      </c>
      <c r="B15235" s="2" t="str">
        <f>IFERROR(__xludf.DUMMYFUNCTION("GOOGLETRANSLATE(A15235,""en"",""hi"")"),"यदि चुप आपकी गति अधिक है, तो गैस फायरप्लेस के सामने एक armchairs में एक अच्छी किताब के साथ कर्ल")</f>
        <v>यदि चुप आपकी गति अधिक है, तो गैस फायरप्लेस के सामने एक armchairs में एक अच्छी किताब के साथ कर्ल</v>
      </c>
    </row>
    <row r="15236">
      <c r="A15236" s="1" t="s">
        <v>14823</v>
      </c>
      <c r="B15236" s="2" t="str">
        <f>IFERROR(__xludf.DUMMYFUNCTION("GOOGLETRANSLATE(A15236,""en"",""hi"")"),"अभिनेता उत्पादन कंपनी द्वारा आयोजित समारोह में भाग लेता है")</f>
        <v>अभिनेता उत्पादन कंपनी द्वारा आयोजित समारोह में भाग लेता है</v>
      </c>
    </row>
    <row r="15237">
      <c r="A15237" s="1" t="s">
        <v>14824</v>
      </c>
      <c r="B15237" s="2" t="str">
        <f>IFERROR(__xludf.DUMMYFUNCTION("GOOGLETRANSLATE(A15237,""en"",""hi"")"),"लोग पार्क के चारों ओर घूमते हैं, बच्चों के साथ मस्ती करते हैं और आराम करते हैं")</f>
        <v>लोग पार्क के चारों ओर घूमते हैं, बच्चों के साथ मस्ती करते हैं और आराम करते हैं</v>
      </c>
    </row>
    <row r="15238">
      <c r="A15238" s="1" t="s">
        <v>14825</v>
      </c>
      <c r="B15238" s="2" t="str">
        <f>IFERROR(__xludf.DUMMYFUNCTION("GOOGLETRANSLATE(A15238,""en"",""hi"")"),"मैं कभी झगड़ा नहीं करूंगा, मैं एक पेंट के साथ सूरजमुखी के साथ अपनी जमीन खड़ा रहूंगा।")</f>
        <v>मैं कभी झगड़ा नहीं करूंगा, मैं एक पेंट के साथ सूरजमुखी के साथ अपनी जमीन खड़ा रहूंगा।</v>
      </c>
    </row>
    <row r="15239">
      <c r="A15239" s="1" t="s">
        <v>14826</v>
      </c>
      <c r="B15239" s="2" t="str">
        <f>IFERROR(__xludf.DUMMYFUNCTION("GOOGLETRANSLATE(A15239,""en"",""hi"")"),"संपत्ति पर पत्थर की इमारतें थीं।")</f>
        <v>संपत्ति पर पत्थर की इमारतें थीं।</v>
      </c>
    </row>
    <row r="15240">
      <c r="A15240" s="1" t="s">
        <v>14827</v>
      </c>
      <c r="B15240" s="2" t="str">
        <f>IFERROR(__xludf.DUMMYFUNCTION("GOOGLETRANSLATE(A15240,""en"",""hi"")"),"गाड़ी के साथ मां को चित्रित करना।")</f>
        <v>गाड़ी के साथ मां को चित्रित करना।</v>
      </c>
    </row>
    <row r="15241">
      <c r="A15241" s="1" t="s">
        <v>14828</v>
      </c>
      <c r="B15241" s="2" t="str">
        <f>IFERROR(__xludf.DUMMYFUNCTION("GOOGLETRANSLATE(A15241,""en"",""hi"")"),"गोल्डन डॉलर के संकेत की तस्वीर")</f>
        <v>गोल्डन डॉलर के संकेत की तस्वीर</v>
      </c>
    </row>
    <row r="15242">
      <c r="A15242" s="1" t="s">
        <v>14829</v>
      </c>
      <c r="B15242" s="2" t="str">
        <f>IFERROR(__xludf.DUMMYFUNCTION("GOOGLETRANSLATE(A15242,""en"",""hi"")"),"अंडे की आंख।")</f>
        <v>अंडे की आंख।</v>
      </c>
    </row>
    <row r="15243">
      <c r="A15243" s="1" t="s">
        <v>14830</v>
      </c>
      <c r="B15243" s="2" t="str">
        <f>IFERROR(__xludf.DUMMYFUNCTION("GOOGLETRANSLATE(A15243,""en"",""hi"")"),"एक शहर के खिलाफ एक खेल के दौरान अमेरिकी फुटबॉल प्रमुख कोच")</f>
        <v>एक शहर के खिलाफ एक खेल के दौरान अमेरिकी फुटबॉल प्रमुख कोच</v>
      </c>
    </row>
    <row r="15244">
      <c r="A15244" s="1" t="s">
        <v>14831</v>
      </c>
      <c r="B15244" s="2" t="str">
        <f>IFERROR(__xludf.DUMMYFUNCTION("GOOGLETRANSLATE(A15244,""en"",""hi"")"),"एक जमे हुए परिदृश्य का 3 डी प्रतिपादन")</f>
        <v>एक जमे हुए परिदृश्य का 3 डी प्रतिपादन</v>
      </c>
    </row>
    <row r="15245">
      <c r="A15245" s="1" t="s">
        <v>14832</v>
      </c>
      <c r="B15245" s="2" t="str">
        <f>IFERROR(__xludf.DUMMYFUNCTION("GOOGLETRANSLATE(A15245,""en"",""hi"")"),"बाउंसी महल और एक पार्टी में उनका उपयोग कैसे करें")</f>
        <v>बाउंसी महल और एक पार्टी में उनका उपयोग कैसे करें</v>
      </c>
    </row>
    <row r="15246">
      <c r="A15246" s="1" t="s">
        <v>14833</v>
      </c>
      <c r="B15246" s="2" t="str">
        <f>IFERROR(__xludf.DUMMYFUNCTION("GOOGLETRANSLATE(A15246,""en"",""hi"")"),"बिजनेस मैन उन शब्दों को समझने के साथ निराश था")</f>
        <v>बिजनेस मैन उन शब्दों को समझने के साथ निराश था</v>
      </c>
    </row>
    <row r="15247">
      <c r="A15247" s="1" t="s">
        <v>14834</v>
      </c>
      <c r="B15247" s="2" t="str">
        <f>IFERROR(__xludf.DUMMYFUNCTION("GOOGLETRANSLATE(A15247,""en"",""hi"")"),"नदी मील लंबी, दुनिया की सबसे बड़ी नदियों में से एक है")</f>
        <v>नदी मील लंबी, दुनिया की सबसे बड़ी नदियों में से एक है</v>
      </c>
    </row>
    <row r="15248">
      <c r="A15248" s="1" t="s">
        <v>14835</v>
      </c>
      <c r="B15248" s="2" t="str">
        <f>IFERROR(__xludf.DUMMYFUNCTION("GOOGLETRANSLATE(A15248,""en"",""hi"")"),"फुटबॉलर बास्केटबॉल का एक प्रशंसक")</f>
        <v>फुटबॉलर बास्केटबॉल का एक प्रशंसक</v>
      </c>
    </row>
    <row r="15249">
      <c r="A15249" s="1" t="s">
        <v>14836</v>
      </c>
      <c r="B15249" s="2" t="str">
        <f>IFERROR(__xludf.DUMMYFUNCTION("GOOGLETRANSLATE(A15249,""en"",""hi"")"),"जंगल के माध्यम से पथ घुमावदार")</f>
        <v>जंगल के माध्यम से पथ घुमावदार</v>
      </c>
    </row>
    <row r="15250">
      <c r="A15250" s="1" t="s">
        <v>14837</v>
      </c>
      <c r="B15250" s="2" t="str">
        <f>IFERROR(__xludf.DUMMYFUNCTION("GOOGLETRANSLATE(A15250,""en"",""hi"")"),"एक दृश्य के साथ आधुनिक बाथरूम")</f>
        <v>एक दृश्य के साथ आधुनिक बाथरूम</v>
      </c>
    </row>
    <row r="15251">
      <c r="A15251" s="1" t="s">
        <v>14838</v>
      </c>
      <c r="B15251" s="2" t="str">
        <f>IFERROR(__xludf.DUMMYFUNCTION("GOOGLETRANSLATE(A15251,""en"",""hi"")"),"एक शहर सूर्य द्वारा जलाया जाता है, इसे एक नारंगी चमक देता है।")</f>
        <v>एक शहर सूर्य द्वारा जलाया जाता है, इसे एक नारंगी चमक देता है।</v>
      </c>
    </row>
    <row r="15252">
      <c r="A15252" s="1" t="s">
        <v>14839</v>
      </c>
      <c r="B15252" s="2" t="str">
        <f>IFERROR(__xludf.DUMMYFUNCTION("GOOGLETRANSLATE(A15252,""en"",""hi"")"),"मोटी मोटापा अधिक वजन एक टाइल वाली मंजिल पर सोते हैं")</f>
        <v>मोटी मोटापा अधिक वजन एक टाइल वाली मंजिल पर सोते हैं</v>
      </c>
    </row>
    <row r="15253">
      <c r="A15253" s="1" t="s">
        <v>14840</v>
      </c>
      <c r="B15253" s="2" t="str">
        <f>IFERROR(__xludf.DUMMYFUNCTION("GOOGLETRANSLATE(A15253,""en"",""hi"")"),"# एक प्रेसीजन गेम के दौरान स्पोर्ट्स टीम के खिलाफ रिबाउंड पकड़ता है।")</f>
        <v># एक प्रेसीजन गेम के दौरान स्पोर्ट्स टीम के खिलाफ रिबाउंड पकड़ता है।</v>
      </c>
    </row>
    <row r="15254">
      <c r="A15254" s="1" t="s">
        <v>14841</v>
      </c>
      <c r="B15254" s="2" t="str">
        <f>IFERROR(__xludf.DUMMYFUNCTION("GOOGLETRANSLATE(A15254,""en"",""hi"")"),"एक शहर आतिशबाजी के साथ राष्ट्रीय दिवस मनाता है")</f>
        <v>एक शहर आतिशबाजी के साथ राष्ट्रीय दिवस मनाता है</v>
      </c>
    </row>
    <row r="15255">
      <c r="A15255" s="1" t="s">
        <v>14842</v>
      </c>
      <c r="B15255" s="2" t="str">
        <f>IFERROR(__xludf.DUMMYFUNCTION("GOOGLETRANSLATE(A15255,""en"",""hi"")"),"गुलाबी भालू के साथ छुट्टी के लिए एक कार्ड का वेक्टर चित्रण")</f>
        <v>गुलाबी भालू के साथ छुट्टी के लिए एक कार्ड का वेक्टर चित्रण</v>
      </c>
    </row>
    <row r="15256">
      <c r="A15256" s="1" t="s">
        <v>14843</v>
      </c>
      <c r="B15256" s="2" t="str">
        <f>IFERROR(__xludf.DUMMYFUNCTION("GOOGLETRANSLATE(A15256,""en"",""hi"")"),"Gentrified पड़ोस निवासियों के आनंद लेने के लिए आम सार्वजनिक स्थान प्रदान करता है")</f>
        <v>Gentrified पड़ोस निवासियों के आनंद लेने के लिए आम सार्वजनिक स्थान प्रदान करता है</v>
      </c>
    </row>
    <row r="15257">
      <c r="A15257" s="1" t="s">
        <v>14844</v>
      </c>
      <c r="B15257" s="2" t="str">
        <f>IFERROR(__xludf.DUMMYFUNCTION("GOOGLETRANSLATE(A15257,""en"",""hi"")"),"रंग पेंसिल के साथ बालों को खींचें - कदम")</f>
        <v>रंग पेंसिल के साथ बालों को खींचें - कदम</v>
      </c>
    </row>
    <row r="15258">
      <c r="A15258" s="1" t="s">
        <v>14845</v>
      </c>
      <c r="B15258" s="2" t="str">
        <f>IFERROR(__xludf.DUMMYFUNCTION("GOOGLETRANSLATE(A15258,""en"",""hi"")"),"पानी, लोगो पर नौकायन नाव")</f>
        <v>पानी, लोगो पर नौकायन नाव</v>
      </c>
    </row>
    <row r="15259">
      <c r="A15259" s="1" t="s">
        <v>14846</v>
      </c>
      <c r="B15259" s="2" t="str">
        <f>IFERROR(__xludf.DUMMYFUNCTION("GOOGLETRANSLATE(A15259,""en"",""hi"")"),"एक नदी तट पर एक लकड़ी की नाव की रंगीन तस्वीर")</f>
        <v>एक नदी तट पर एक लकड़ी की नाव की रंगीन तस्वीर</v>
      </c>
    </row>
    <row r="15260">
      <c r="A15260" s="1" t="s">
        <v>14847</v>
      </c>
      <c r="B15260" s="2" t="str">
        <f>IFERROR(__xludf.DUMMYFUNCTION("GOOGLETRANSLATE(A15260,""en"",""hi"")"),"व्यक्ति एक प्रवेश द्वार बनाकर एक क्षेत्र को परिभाषित करने में मदद कर सकता है।")</f>
        <v>व्यक्ति एक प्रवेश द्वार बनाकर एक क्षेत्र को परिभाषित करने में मदद कर सकता है।</v>
      </c>
    </row>
    <row r="15261">
      <c r="A15261" s="1" t="s">
        <v>14848</v>
      </c>
      <c r="B15261" s="2" t="str">
        <f>IFERROR(__xludf.DUMMYFUNCTION("GOOGLETRANSLATE(A15261,""en"",""hi"")"),"खेतों जो फूलों के लिए जगह को बचाते हैं, मधुमक्खियों को बढ़ावा देते हैं।")</f>
        <v>खेतों जो फूलों के लिए जगह को बचाते हैं, मधुमक्खियों को बढ़ावा देते हैं।</v>
      </c>
    </row>
    <row r="15262">
      <c r="A15262" s="1" t="s">
        <v>14849</v>
      </c>
      <c r="B15262" s="2" t="str">
        <f>IFERROR(__xludf.DUMMYFUNCTION("GOOGLETRANSLATE(A15262,""en"",""hi"")"),"फोटोग्राफर और पर्यटकों की भीड़ का अनुभव तनावपूर्ण और व्यावसायीकरण को भरता है।")</f>
        <v>फोटोग्राफर और पर्यटकों की भीड़ का अनुभव तनावपूर्ण और व्यावसायीकरण को भरता है।</v>
      </c>
    </row>
    <row r="15263">
      <c r="A15263" s="1" t="s">
        <v>14850</v>
      </c>
      <c r="B15263" s="2" t="str">
        <f>IFERROR(__xludf.DUMMYFUNCTION("GOOGLETRANSLATE(A15263,""en"",""hi"")"),"बर्फ से ढकी हुई ढलानों पर जंजीर चट्टानों।")</f>
        <v>बर्फ से ढकी हुई ढलानों पर जंजीर चट्टानों।</v>
      </c>
    </row>
    <row r="15264">
      <c r="A15264" s="1" t="s">
        <v>14851</v>
      </c>
      <c r="B15264" s="2" t="str">
        <f>IFERROR(__xludf.DUMMYFUNCTION("GOOGLETRANSLATE(A15264,""en"",""hi"")"),"फ्लाइंग आउटफिट: सुपरमॉडल ने अपनी यात्रा के लिए एक चमड़े के जैकेट और जींस में आराम से शैली का चयन किया")</f>
        <v>फ्लाइंग आउटफिट: सुपरमॉडल ने अपनी यात्रा के लिए एक चमड़े के जैकेट और जींस में आराम से शैली का चयन किया</v>
      </c>
    </row>
    <row r="15265">
      <c r="A15265" s="1" t="s">
        <v>14852</v>
      </c>
      <c r="B15265" s="2" t="str">
        <f>IFERROR(__xludf.DUMMYFUNCTION("GOOGLETRANSLATE(A15265,""en"",""hi"")"),"अभिनेता ने मौलिक बातचीत के प्रीमियर पर एक सुंदर सफेद डरावनी पोशाक पहनी थी।")</f>
        <v>अभिनेता ने मौलिक बातचीत के प्रीमियर पर एक सुंदर सफेद डरावनी पोशाक पहनी थी।</v>
      </c>
    </row>
    <row r="15266">
      <c r="A15266" s="1" t="s">
        <v>14853</v>
      </c>
      <c r="B15266" s="2" t="str">
        <f>IFERROR(__xludf.DUMMYFUNCTION("GOOGLETRANSLATE(A15266,""en"",""hi"")"),"एक बोतल लटकन हार में दिल")</f>
        <v>एक बोतल लटकन हार में दिल</v>
      </c>
    </row>
    <row r="15267">
      <c r="A15267" s="1" t="s">
        <v>14854</v>
      </c>
      <c r="B15267" s="2" t="str">
        <f>IFERROR(__xludf.DUMMYFUNCTION("GOOGLETRANSLATE(A15267,""en"",""hi"")"),"एक संकेत चेतावनी कि एक छोटे तालाब के सामने एक झील निजी है")</f>
        <v>एक संकेत चेतावनी कि एक छोटे तालाब के सामने एक झील निजी है</v>
      </c>
    </row>
    <row r="15268">
      <c r="A15268" s="1" t="s">
        <v>14855</v>
      </c>
      <c r="B15268" s="2" t="str">
        <f>IFERROR(__xludf.DUMMYFUNCTION("GOOGLETRANSLATE(A15268,""en"",""hi"")"),"मनोरंजन के लिए इस्तेमाल किया गया एक डुबकी")</f>
        <v>मनोरंजन के लिए इस्तेमाल किया गया एक डुबकी</v>
      </c>
    </row>
    <row r="15269">
      <c r="A15269" s="1" t="s">
        <v>14856</v>
      </c>
      <c r="B15269" s="2" t="str">
        <f>IFERROR(__xludf.DUMMYFUNCTION("GOOGLETRANSLATE(A15269,""en"",""hi"")"),"एक सफेद पृष्ठभूमि पर सुंदर गुलाब की एक शाखा का निर्बाध पैटर्न।")</f>
        <v>एक सफेद पृष्ठभूमि पर सुंदर गुलाब की एक शाखा का निर्बाध पैटर्न।</v>
      </c>
    </row>
    <row r="15270">
      <c r="A15270" s="1" t="s">
        <v>14857</v>
      </c>
      <c r="B15270" s="2" t="str">
        <f>IFERROR(__xludf.DUMMYFUNCTION("GOOGLETRANSLATE(A15270,""en"",""hi"")"),"फुटबॉल खिलाड़ी स्टेडियम में मैच के दौरान अपना लक्ष्य मनाता है")</f>
        <v>फुटबॉल खिलाड़ी स्टेडियम में मैच के दौरान अपना लक्ष्य मनाता है</v>
      </c>
    </row>
    <row r="15271">
      <c r="A15271" s="1" t="s">
        <v>14858</v>
      </c>
      <c r="B15271" s="2" t="str">
        <f>IFERROR(__xludf.DUMMYFUNCTION("GOOGLETRANSLATE(A15271,""en"",""hi"")"),"पंपास घास और सफेद खिलौना धनुष और मृत्यु के कारणों से एक देहाती पवित्र स्थान बनाता है")</f>
        <v>पंपास घास और सफेद खिलौना धनुष और मृत्यु के कारणों से एक देहाती पवित्र स्थान बनाता है</v>
      </c>
    </row>
    <row r="15272">
      <c r="A15272" s="1" t="s">
        <v>14859</v>
      </c>
      <c r="B15272" s="2" t="str">
        <f>IFERROR(__xludf.DUMMYFUNCTION("GOOGLETRANSLATE(A15272,""en"",""hi"")"),"एक सिरिंज पकड़े हुए और विश्लेषण के लिए एक ट्यूब से रक्त नमूना लेना")</f>
        <v>एक सिरिंज पकड़े हुए और विश्लेषण के लिए एक ट्यूब से रक्त नमूना लेना</v>
      </c>
    </row>
    <row r="15273">
      <c r="A15273" s="1" t="s">
        <v>10852</v>
      </c>
      <c r="B15273" s="2" t="str">
        <f>IFERROR(__xludf.DUMMYFUNCTION("GOOGLETRANSLATE(A15273,""en"",""hi"")"),"हरे रंग में एक सिंहावलोकन मानचित्र के रूप में मानचित्र")</f>
        <v>हरे रंग में एक सिंहावलोकन मानचित्र के रूप में मानचित्र</v>
      </c>
    </row>
    <row r="15274">
      <c r="A15274" s="1" t="s">
        <v>14860</v>
      </c>
      <c r="B15274" s="2" t="str">
        <f>IFERROR(__xludf.DUMMYFUNCTION("GOOGLETRANSLATE(A15274,""en"",""hi"")"),"एक हाथ एक गिलास लाल शराब ले रहा है")</f>
        <v>एक हाथ एक गिलास लाल शराब ले रहा है</v>
      </c>
    </row>
    <row r="15275">
      <c r="A15275" s="1" t="s">
        <v>14861</v>
      </c>
      <c r="B15275" s="2" t="str">
        <f>IFERROR(__xludf.DUMMYFUNCTION("GOOGLETRANSLATE(A15275,""en"",""hi"")"),"एक वसंत या ग्रीष्मकालीन जन्मदिन की पार्टी के लिए सजाए गए रंगीन कपकेक।")</f>
        <v>एक वसंत या ग्रीष्मकालीन जन्मदिन की पार्टी के लिए सजाए गए रंगीन कपकेक।</v>
      </c>
    </row>
    <row r="15276">
      <c r="A15276" s="1" t="s">
        <v>14862</v>
      </c>
      <c r="B15276" s="2" t="str">
        <f>IFERROR(__xludf.DUMMYFUNCTION("GOOGLETRANSLATE(A15276,""en"",""hi"")"),"व्यक्ति ओलंपस फैशन वीक के दौरान फैशन शो में भाग लेता है")</f>
        <v>व्यक्ति ओलंपस फैशन वीक के दौरान फैशन शो में भाग लेता है</v>
      </c>
    </row>
    <row r="15277">
      <c r="A15277" s="1" t="s">
        <v>14863</v>
      </c>
      <c r="B15277" s="2" t="str">
        <f>IFERROR(__xludf.DUMMYFUNCTION("GOOGLETRANSLATE(A15277,""en"",""hi"")"),"जानवर हवा में कूदते हुए")</f>
        <v>जानवर हवा में कूदते हुए</v>
      </c>
    </row>
    <row r="15278">
      <c r="A15278" s="1" t="s">
        <v>14864</v>
      </c>
      <c r="B15278" s="2" t="str">
        <f>IFERROR(__xludf.DUMMYFUNCTION("GOOGLETRANSLATE(A15278,""en"",""hi"")"),"वातावरण का एक सामान्य दृश्य")</f>
        <v>वातावरण का एक सामान्य दृश्य</v>
      </c>
    </row>
    <row r="15279">
      <c r="A15279" s="1" t="s">
        <v>14865</v>
      </c>
      <c r="B15279" s="2" t="str">
        <f>IFERROR(__xludf.DUMMYFUNCTION("GOOGLETRANSLATE(A15279,""en"",""hi"")"),"अभिनेता एक उद्घाटन गाला में भाग लेता है")</f>
        <v>अभिनेता एक उद्घाटन गाला में भाग लेता है</v>
      </c>
    </row>
    <row r="15280">
      <c r="A15280" s="1" t="s">
        <v>14866</v>
      </c>
      <c r="B15280" s="2" t="str">
        <f>IFERROR(__xludf.DUMMYFUNCTION("GOOGLETRANSLATE(A15280,""en"",""hi"")"),"पूर्व भारी धातु कलाकार एक एकल एल्बम फोटो सत्र के लिए एक स्विमिंग पूल द्वारा एक टक्सीडो पहनता है")</f>
        <v>पूर्व भारी धातु कलाकार एक एकल एल्बम फोटो सत्र के लिए एक स्विमिंग पूल द्वारा एक टक्सीडो पहनता है</v>
      </c>
    </row>
    <row r="15281">
      <c r="A15281" s="1" t="s">
        <v>14867</v>
      </c>
      <c r="B15281" s="2" t="str">
        <f>IFERROR(__xludf.DUMMYFUNCTION("GOOGLETRANSLATE(A15281,""en"",""hi"")"),"उत्पत्ति: तब भगवान ने खेद व्यक्त किया कि उसने पृथ्वी पर मनुष्यों को बनाया था, और वह उस बारे में गहराई से दुखी था।")</f>
        <v>उत्पत्ति: तब भगवान ने खेद व्यक्त किया कि उसने पृथ्वी पर मनुष्यों को बनाया था, और वह उस बारे में गहराई से दुखी था।</v>
      </c>
    </row>
    <row r="15282">
      <c r="A15282" s="1" t="s">
        <v>14868</v>
      </c>
      <c r="B15282" s="2" t="str">
        <f>IFERROR(__xludf.DUMMYFUNCTION("GOOGLETRANSLATE(A15282,""en"",""hi"")"),"प्लस आकार शैली ... स्कर्ट!")</f>
        <v>प्लस आकार शैली ... स्कर्ट!</v>
      </c>
    </row>
    <row r="15283">
      <c r="A15283" s="1" t="s">
        <v>8947</v>
      </c>
      <c r="B15283" s="2" t="str">
        <f>IFERROR(__xludf.DUMMYFUNCTION("GOOGLETRANSLATE(A15283,""en"",""hi"")"),"वहाँ वास्तव में बर्फ की इस प्राचीन दुनिया की तरह कहीं भी नहीं है।")</f>
        <v>वहाँ वास्तव में बर्फ की इस प्राचीन दुनिया की तरह कहीं भी नहीं है।</v>
      </c>
    </row>
    <row r="15284">
      <c r="A15284" s="1" t="s">
        <v>14869</v>
      </c>
      <c r="B15284" s="2" t="str">
        <f>IFERROR(__xludf.DUMMYFUNCTION("GOOGLETRANSLATE(A15284,""en"",""hi"")"),"एक भंवर के साथ एक नीली पृष्ठभूमि पर लंबवत बैनर का सेट।")</f>
        <v>एक भंवर के साथ एक नीली पृष्ठभूमि पर लंबवत बैनर का सेट।</v>
      </c>
    </row>
    <row r="15285">
      <c r="A15285" s="1" t="s">
        <v>14870</v>
      </c>
      <c r="B15285" s="2" t="str">
        <f>IFERROR(__xludf.DUMMYFUNCTION("GOOGLETRANSLATE(A15285,""en"",""hi"")"),"बच्चे को अपने पिता के हाथों से नीले आकाश में उठाया गया")</f>
        <v>बच्चे को अपने पिता के हाथों से नीले आकाश में उठाया गया</v>
      </c>
    </row>
    <row r="15286">
      <c r="A15286" s="1" t="s">
        <v>14871</v>
      </c>
      <c r="B15286" s="2" t="str">
        <f>IFERROR(__xludf.DUMMYFUNCTION("GOOGLETRANSLATE(A15286,""en"",""hi"")"),"कंप्यूटर और मामले की उड़ान - $ 35.00")</f>
        <v>कंप्यूटर और मामले की उड़ान - $ 35.00</v>
      </c>
    </row>
    <row r="15287">
      <c r="A15287" s="1" t="s">
        <v>14872</v>
      </c>
      <c r="B15287" s="2" t="str">
        <f>IFERROR(__xludf.DUMMYFUNCTION("GOOGLETRANSLATE(A15287,""en"",""hi"")"),"फलों और सब्जियों ने पुलिस के साथ एक लकड़ी के बोर्ड पर एक फ्रेम बना दिया")</f>
        <v>फलों और सब्जियों ने पुलिस के साथ एक लकड़ी के बोर्ड पर एक फ्रेम बना दिया</v>
      </c>
    </row>
    <row r="15288">
      <c r="A15288" s="1" t="s">
        <v>14873</v>
      </c>
      <c r="B15288" s="2" t="str">
        <f>IFERROR(__xludf.DUMMYFUNCTION("GOOGLETRANSLATE(A15288,""en"",""hi"")"),"युवा कोकेशियान बिजनेसवॉमन या कॉलेज के छात्र डेस्क द्वारा बैठे हैं और अपनी नोटबुक में लिखते हैं")</f>
        <v>युवा कोकेशियान बिजनेसवॉमन या कॉलेज के छात्र डेस्क द्वारा बैठे हैं और अपनी नोटबुक में लिखते हैं</v>
      </c>
    </row>
    <row r="15289">
      <c r="A15289" s="1" t="s">
        <v>14874</v>
      </c>
      <c r="B15289" s="2" t="str">
        <f>IFERROR(__xludf.DUMMYFUNCTION("GOOGLETRANSLATE(A15289,""en"",""hi"")"),"दुल्हन और दूल्हे का चित्र")</f>
        <v>दुल्हन और दूल्हे का चित्र</v>
      </c>
    </row>
    <row r="15290">
      <c r="A15290" s="1" t="s">
        <v>14875</v>
      </c>
      <c r="B15290" s="2" t="str">
        <f>IFERROR(__xludf.DUMMYFUNCTION("GOOGLETRANSLATE(A15290,""en"",""hi"")"),"एक लैपटॉप स्क्रीन में उड़ने वाले लिफाफे जो बाइनरी सुरंग में चलते हैं")</f>
        <v>एक लैपटॉप स्क्रीन में उड़ने वाले लिफाफे जो बाइनरी सुरंग में चलते हैं</v>
      </c>
    </row>
    <row r="15291">
      <c r="A15291" s="1" t="s">
        <v>14876</v>
      </c>
      <c r="B15291" s="2" t="str">
        <f>IFERROR(__xludf.DUMMYFUNCTION("GOOGLETRANSLATE(A15291,""en"",""hi"")"),"समुद्र तट पर चलने के दौरान यंग एफ्रो मैन मोबाइल फोन पर बात करते हुए")</f>
        <v>समुद्र तट पर चलने के दौरान यंग एफ्रो मैन मोबाइल फोन पर बात करते हुए</v>
      </c>
    </row>
    <row r="15292">
      <c r="A15292" s="1" t="s">
        <v>14877</v>
      </c>
      <c r="B15292" s="2" t="str">
        <f>IFERROR(__xludf.DUMMYFUNCTION("GOOGLETRANSLATE(A15292,""en"",""hi"")"),"व्यक्ति एक परित्यक्त भवन द्वारा सही सड़क के संकेत को चालू करता है")</f>
        <v>व्यक्ति एक परित्यक्त भवन द्वारा सही सड़क के संकेत को चालू करता है</v>
      </c>
    </row>
    <row r="15293">
      <c r="A15293" s="1" t="s">
        <v>14878</v>
      </c>
      <c r="B15293" s="2" t="str">
        <f>IFERROR(__xludf.DUMMYFUNCTION("GOOGLETRANSLATE(A15293,""en"",""hi"")"),"जनवरी पढ़ने के लिए एक अच्छा महीना है।")</f>
        <v>जनवरी पढ़ने के लिए एक अच्छा महीना है।</v>
      </c>
    </row>
    <row r="15294">
      <c r="A15294" s="1" t="s">
        <v>14879</v>
      </c>
      <c r="B15294" s="2" t="str">
        <f>IFERROR(__xludf.DUMMYFUNCTION("GOOGLETRANSLATE(A15294,""en"",""hi"")"),"बगीचे में हमारा कुत्ता")</f>
        <v>बगीचे में हमारा कुत्ता</v>
      </c>
    </row>
    <row r="15295">
      <c r="A15295" s="1" t="s">
        <v>14880</v>
      </c>
      <c r="B15295" s="2" t="str">
        <f>IFERROR(__xludf.DUMMYFUNCTION("GOOGLETRANSLATE(A15295,""en"",""hi"")"),"यह शॉर्ट कट फ्रेम इतनी अच्छी तरह से चेहरा।")</f>
        <v>यह शॉर्ट कट फ्रेम इतनी अच्छी तरह से चेहरा।</v>
      </c>
    </row>
    <row r="15296">
      <c r="A15296" s="1" t="s">
        <v>14881</v>
      </c>
      <c r="B15296" s="2" t="str">
        <f>IFERROR(__xludf.DUMMYFUNCTION("GOOGLETRANSLATE(A15296,""en"",""hi"")"),"पहाड़ पर सुंदर सूर्यास्त पर उठाए गए हथियार के साथ एक आदमी का सिल्हूट।")</f>
        <v>पहाड़ पर सुंदर सूर्यास्त पर उठाए गए हथियार के साथ एक आदमी का सिल्हूट।</v>
      </c>
    </row>
    <row r="15297">
      <c r="A15297" s="1" t="s">
        <v>14882</v>
      </c>
      <c r="B15297" s="2" t="str">
        <f>IFERROR(__xludf.DUMMYFUNCTION("GOOGLETRANSLATE(A15297,""en"",""hi"")"),"व्यक्ति फुटबॉल खिलाड़ी के साथ अपने पक्ष के खेल का पहला गोल स्कोर करता है")</f>
        <v>व्यक्ति फुटबॉल खिलाड़ी के साथ अपने पक्ष के खेल का पहला गोल स्कोर करता है</v>
      </c>
    </row>
    <row r="15298">
      <c r="A15298" s="1" t="s">
        <v>2595</v>
      </c>
      <c r="B15298" s="2" t="str">
        <f>IFERROR(__xludf.DUMMYFUNCTION("GOOGLETRANSLATE(A15298,""en"",""hi"")"),"छुट्टी के लिए पृष्ठभूमि का वेक्टर चित्रण।")</f>
        <v>छुट्टी के लिए पृष्ठभूमि का वेक्टर चित्रण।</v>
      </c>
    </row>
    <row r="15299">
      <c r="A15299" s="1" t="s">
        <v>14883</v>
      </c>
      <c r="B15299" s="2" t="str">
        <f>IFERROR(__xludf.DUMMYFUNCTION("GOOGLETRANSLATE(A15299,""en"",""hi"")"),"लॉबी के प्रवेश द्वार पर भव्य फव्वारा।")</f>
        <v>लॉबी के प्रवेश द्वार पर भव्य फव्वारा।</v>
      </c>
    </row>
    <row r="15300">
      <c r="A15300" s="1" t="s">
        <v>14884</v>
      </c>
      <c r="B15300" s="2" t="str">
        <f>IFERROR(__xludf.DUMMYFUNCTION("GOOGLETRANSLATE(A15300,""en"",""hi"")"),"सड़क के किनारे पर फंस गया")</f>
        <v>सड़क के किनारे पर फंस गया</v>
      </c>
    </row>
    <row r="15301">
      <c r="A15301" s="1" t="s">
        <v>14885</v>
      </c>
      <c r="B15301" s="2" t="str">
        <f>IFERROR(__xludf.DUMMYFUNCTION("GOOGLETRANSLATE(A15301,""en"",""hi"")"),"क्या आप ईर्ष्या के साथ हरे हैं? कोई ज़रुरत नहीं है !")</f>
        <v>क्या आप ईर्ष्या के साथ हरे हैं? कोई ज़रुरत नहीं है !</v>
      </c>
    </row>
    <row r="15302">
      <c r="A15302" s="1" t="s">
        <v>14886</v>
      </c>
      <c r="B15302" s="2" t="str">
        <f>IFERROR(__xludf.DUMMYFUNCTION("GOOGLETRANSLATE(A15302,""en"",""hi"")"),"अमेरिकी फुटबॉल खिलाड़ी खेल टीम के खिलाफ एक खेल के दूसरे भाग के दौरान एक पकड़ के बाद गेंद को ले जाता है")</f>
        <v>अमेरिकी फुटबॉल खिलाड़ी खेल टीम के खिलाफ एक खेल के दूसरे भाग के दौरान एक पकड़ के बाद गेंद को ले जाता है</v>
      </c>
    </row>
    <row r="15303">
      <c r="A15303" s="1" t="s">
        <v>14887</v>
      </c>
      <c r="B15303" s="2" t="str">
        <f>IFERROR(__xludf.DUMMYFUNCTION("GOOGLETRANSLATE(A15303,""en"",""hi"")"),"एक युवती का चेहरा")</f>
        <v>एक युवती का चेहरा</v>
      </c>
    </row>
    <row r="15304">
      <c r="A15304" s="1" t="s">
        <v>14888</v>
      </c>
      <c r="B15304" s="2" t="str">
        <f>IFERROR(__xludf.DUMMYFUNCTION("GOOGLETRANSLATE(A15304,""en"",""hi"")"),"कला कक्ष में अपग्रेड करें")</f>
        <v>कला कक्ष में अपग्रेड करें</v>
      </c>
    </row>
    <row r="15305">
      <c r="A15305" s="1" t="s">
        <v>14889</v>
      </c>
      <c r="B15305" s="2" t="str">
        <f>IFERROR(__xludf.DUMMYFUNCTION("GOOGLETRANSLATE(A15305,""en"",""hi"")"),"मंच राजनेता और पहले शोडाउन का सेट है, क्योंकि दोनों सोमवार दोपहर विश्वविद्यालय की ओर अग्रसर थे")</f>
        <v>मंच राजनेता और पहले शोडाउन का सेट है, क्योंकि दोनों सोमवार दोपहर विश्वविद्यालय की ओर अग्रसर थे</v>
      </c>
    </row>
    <row r="15306">
      <c r="A15306" s="1" t="s">
        <v>14890</v>
      </c>
      <c r="B15306" s="2" t="str">
        <f>IFERROR(__xludf.DUMMYFUNCTION("GOOGLETRANSLATE(A15306,""en"",""hi"")"),"साइड के लिए ढीला दुल्हन के बाल")</f>
        <v>साइड के लिए ढीला दुल्हन के बाल</v>
      </c>
    </row>
    <row r="15307">
      <c r="A15307" s="1" t="s">
        <v>14891</v>
      </c>
      <c r="B15307" s="2" t="str">
        <f>IFERROR(__xludf.DUMMYFUNCTION("GOOGLETRANSLATE(A15307,""en"",""hi"")"),"कलाकार और उनकी पत्नी अपने प्रदर्शनी के दौरान अपनी मूर्ति के अनावरण में भाग लेते हैं।")</f>
        <v>कलाकार और उनकी पत्नी अपने प्रदर्शनी के दौरान अपनी मूर्ति के अनावरण में भाग लेते हैं।</v>
      </c>
    </row>
    <row r="15308">
      <c r="A15308" s="1" t="s">
        <v>14892</v>
      </c>
      <c r="B15308" s="2" t="str">
        <f>IFERROR(__xludf.DUMMYFUNCTION("GOOGLETRANSLATE(A15308,""en"",""hi"")"),"हवा में सफेद डंडेलियन - ऊपर")</f>
        <v>हवा में सफेद डंडेलियन - ऊपर</v>
      </c>
    </row>
    <row r="15309">
      <c r="A15309" s="1" t="s">
        <v>14893</v>
      </c>
      <c r="B15309" s="2" t="str">
        <f>IFERROR(__xludf.DUMMYFUNCTION("GOOGLETRANSLATE(A15309,""en"",""hi"")"),"नर्तकी प्रीमियर पार्टी में भाग लेती है")</f>
        <v>नर्तकी प्रीमियर पार्टी में भाग लेती है</v>
      </c>
    </row>
    <row r="15310">
      <c r="A15310" s="1" t="s">
        <v>14894</v>
      </c>
      <c r="B15310" s="2" t="str">
        <f>IFERROR(__xludf.DUMMYFUNCTION("GOOGLETRANSLATE(A15310,""en"",""hi"")"),"वर्ष की पशु तस्वीरें")</f>
        <v>वर्ष की पशु तस्वीरें</v>
      </c>
    </row>
    <row r="15311">
      <c r="A15311" s="1" t="s">
        <v>14895</v>
      </c>
      <c r="B15311" s="2" t="str">
        <f>IFERROR(__xludf.DUMMYFUNCTION("GOOGLETRANSLATE(A15311,""en"",""hi"")"),"मानसून के मौसम के दौरान क्षेत्र में घाटी में रंग पूर्ण क्षेत्र")</f>
        <v>मानसून के मौसम के दौरान क्षेत्र में घाटी में रंग पूर्ण क्षेत्र</v>
      </c>
    </row>
    <row r="15312">
      <c r="A15312" s="1" t="s">
        <v>14896</v>
      </c>
      <c r="B15312" s="2" t="str">
        <f>IFERROR(__xludf.DUMMYFUNCTION("GOOGLETRANSLATE(A15312,""en"",""hi"")"),"चारकोल के साथ संतरे / लाल प्यार करता हूँ")</f>
        <v>चारकोल के साथ संतरे / लाल प्यार करता हूँ</v>
      </c>
    </row>
    <row r="15313">
      <c r="A15313" s="1" t="s">
        <v>14897</v>
      </c>
      <c r="B15313" s="2" t="str">
        <f>IFERROR(__xludf.DUMMYFUNCTION("GOOGLETRANSLATE(A15313,""en"",""hi"")"),"मैच के दौरान टीम लाइन")</f>
        <v>मैच के दौरान टीम लाइन</v>
      </c>
    </row>
    <row r="15314">
      <c r="A15314" s="1" t="s">
        <v>14898</v>
      </c>
      <c r="B15314" s="2" t="str">
        <f>IFERROR(__xludf.DUMMYFUNCTION("GOOGLETRANSLATE(A15314,""en"",""hi"")"),"एक चमड़े के जैकेट से एक कुशन कवर कैसे करें")</f>
        <v>एक चमड़े के जैकेट से एक कुशन कवर कैसे करें</v>
      </c>
    </row>
    <row r="15315">
      <c r="A15315" s="1" t="s">
        <v>14899</v>
      </c>
      <c r="B15315" s="2" t="str">
        <f>IFERROR(__xludf.DUMMYFUNCTION("GOOGLETRANSLATE(A15315,""en"",""hi"")"),"अभिनेता: गर्भावस्था कभी इतनी अच्छी नहीं लग रही थी।")</f>
        <v>अभिनेता: गर्भावस्था कभी इतनी अच्छी नहीं लग रही थी।</v>
      </c>
    </row>
    <row r="15316">
      <c r="A15316" s="1" t="s">
        <v>14900</v>
      </c>
      <c r="B15316" s="2" t="str">
        <f>IFERROR(__xludf.DUMMYFUNCTION("GOOGLETRANSLATE(A15316,""en"",""hi"")"),"सैनिकों को स्कूबा डाइविंग में प्रशिक्षित किया जाता है।")</f>
        <v>सैनिकों को स्कूबा डाइविंग में प्रशिक्षित किया जाता है।</v>
      </c>
    </row>
    <row r="15317">
      <c r="A15317" s="1" t="s">
        <v>14901</v>
      </c>
      <c r="B15317" s="2" t="str">
        <f>IFERROR(__xludf.DUMMYFUNCTION("GOOGLETRANSLATE(A15317,""en"",""hi"")"),"लोगों और संरचना की शादी।")</f>
        <v>लोगों और संरचना की शादी।</v>
      </c>
    </row>
    <row r="15318">
      <c r="A15318" s="1" t="s">
        <v>14902</v>
      </c>
      <c r="B15318" s="2" t="str">
        <f>IFERROR(__xludf.DUMMYFUNCTION("GOOGLETRANSLATE(A15318,""en"",""hi"")"),"फिल्म चरित्र के साथ सवारी करें।")</f>
        <v>फिल्म चरित्र के साथ सवारी करें।</v>
      </c>
    </row>
    <row r="15319">
      <c r="A15319" s="1" t="s">
        <v>14903</v>
      </c>
      <c r="B15319" s="2" t="str">
        <f>IFERROR(__xludf.DUMMYFUNCTION("GOOGLETRANSLATE(A15319,""en"",""hi"")"),"प्रेस कॉन्फ्रेंस में अभिनेता")</f>
        <v>प्रेस कॉन्फ्रेंस में अभिनेता</v>
      </c>
    </row>
    <row r="15320">
      <c r="A15320" s="1" t="s">
        <v>14904</v>
      </c>
      <c r="B15320" s="2" t="str">
        <f>IFERROR(__xludf.DUMMYFUNCTION("GOOGLETRANSLATE(A15320,""en"",""hi"")"),"एक पक्की निशान पर बाइकर")</f>
        <v>एक पक्की निशान पर बाइकर</v>
      </c>
    </row>
    <row r="15321">
      <c r="A15321" s="1" t="s">
        <v>14905</v>
      </c>
      <c r="B15321" s="2" t="str">
        <f>IFERROR(__xludf.DUMMYFUNCTION("GOOGLETRANSLATE(A15321,""en"",""hi"")"),"कोने पर मुख्य संकेत")</f>
        <v>कोने पर मुख्य संकेत</v>
      </c>
    </row>
    <row r="15322">
      <c r="A15322" s="1" t="s">
        <v>14906</v>
      </c>
      <c r="B15322" s="2" t="str">
        <f>IFERROR(__xludf.DUMMYFUNCTION("GOOGLETRANSLATE(A15322,""en"",""hi"")"),"गुड मॉर्निंग, हैप्पी क्रिसमस ईव।")</f>
        <v>गुड मॉर्निंग, हैप्पी क्रिसमस ईव।</v>
      </c>
    </row>
    <row r="15323">
      <c r="A15323" s="1" t="s">
        <v>14907</v>
      </c>
      <c r="B15323" s="2" t="str">
        <f>IFERROR(__xludf.DUMMYFUNCTION("GOOGLETRANSLATE(A15323,""en"",""hi"")"),"एक देश के घर का पोर्च")</f>
        <v>एक देश के घर का पोर्च</v>
      </c>
    </row>
    <row r="15324">
      <c r="A15324" s="1" t="s">
        <v>14908</v>
      </c>
      <c r="B15324" s="2" t="str">
        <f>IFERROR(__xludf.DUMMYFUNCTION("GOOGLETRANSLATE(A15324,""en"",""hi"")"),"गायक पश्चिमी ईसाई अवकाश के दौरान खड़ा है और प्रदर्शन करता है।")</f>
        <v>गायक पश्चिमी ईसाई अवकाश के दौरान खड़ा है और प्रदर्शन करता है।</v>
      </c>
    </row>
    <row r="15325">
      <c r="A15325" s="1" t="s">
        <v>14909</v>
      </c>
      <c r="B15325" s="2" t="str">
        <f>IFERROR(__xludf.DUMMYFUNCTION("GOOGLETRANSLATE(A15325,""en"",""hi"")"),"ओल्ड टाउन के नहर के माध्यम से नाव पर पर्यटकों का झुंड")</f>
        <v>ओल्ड टाउन के नहर के माध्यम से नाव पर पर्यटकों का झुंड</v>
      </c>
    </row>
    <row r="15326">
      <c r="A15326" s="1" t="s">
        <v>14910</v>
      </c>
      <c r="B15326" s="2" t="str">
        <f>IFERROR(__xludf.DUMMYFUNCTION("GOOGLETRANSLATE(A15326,""en"",""hi"")"),"ग्रीष्मकालीन पाइन वन में कई अलग-अलग शंकु, सुइयों और लंबी पाइंस।")</f>
        <v>ग्रीष्मकालीन पाइन वन में कई अलग-अलग शंकु, सुइयों और लंबी पाइंस।</v>
      </c>
    </row>
    <row r="15327">
      <c r="A15327" s="1" t="s">
        <v>14911</v>
      </c>
      <c r="B15327" s="2" t="str">
        <f>IFERROR(__xludf.DUMMYFUNCTION("GOOGLETRANSLATE(A15327,""en"",""hi"")"),"मनुष्य पर वातावरण का एक सामान्य दृश्य")</f>
        <v>मनुष्य पर वातावरण का एक सामान्य दृश्य</v>
      </c>
    </row>
    <row r="15328">
      <c r="A15328" s="1" t="s">
        <v>14912</v>
      </c>
      <c r="B15328" s="2" t="str">
        <f>IFERROR(__xludf.DUMMYFUNCTION("GOOGLETRANSLATE(A15328,""en"",""hi"")"),"बर्फ से ढके एक स्प्रूस की शाखाएँ")</f>
        <v>बर्फ से ढके एक स्प्रूस की शाखाएँ</v>
      </c>
    </row>
    <row r="15329">
      <c r="A15329" s="1" t="s">
        <v>14913</v>
      </c>
      <c r="B15329" s="2" t="str">
        <f>IFERROR(__xludf.DUMMYFUNCTION("GOOGLETRANSLATE(A15329,""en"",""hi"")"),"एक जमे हुए नदी के साथ शीतकालीन परिदृश्य, बादलों के साथ एक नीले आकाश के नीचे भूर्ज पेड़ और पहाड़")</f>
        <v>एक जमे हुए नदी के साथ शीतकालीन परिदृश्य, बादलों के साथ एक नीले आकाश के नीचे भूर्ज पेड़ और पहाड़</v>
      </c>
    </row>
    <row r="15330">
      <c r="A15330" s="1" t="s">
        <v>14914</v>
      </c>
      <c r="B15330" s="2" t="str">
        <f>IFERROR(__xludf.DUMMYFUNCTION("GOOGLETRANSLATE(A15330,""en"",""hi"")"),"एक मां और बेटे एक पार्क बेंच पर मछली और चिप्स खाने")</f>
        <v>एक मां और बेटे एक पार्क बेंच पर मछली और चिप्स खाने</v>
      </c>
    </row>
    <row r="15331">
      <c r="A15331" s="1" t="s">
        <v>14915</v>
      </c>
      <c r="B15331" s="2" t="str">
        <f>IFERROR(__xludf.DUMMYFUNCTION("GOOGLETRANSLATE(A15331,""en"",""hi"")"),"व्यक्ति और लोक रॉक कलाकार रिहर्सल में हार्ड रॉक कलाकार के संगीत में भाग लेता है।")</f>
        <v>व्यक्ति और लोक रॉक कलाकार रिहर्सल में हार्ड रॉक कलाकार के संगीत में भाग लेता है।</v>
      </c>
    </row>
    <row r="15332">
      <c r="A15332" s="1" t="s">
        <v>14916</v>
      </c>
      <c r="B15332" s="2" t="str">
        <f>IFERROR(__xludf.DUMMYFUNCTION("GOOGLETRANSLATE(A15332,""en"",""hi"")"),"अपनी उंगलियों के साथ अखरोट को कस लें जितना आप पहले कर सकते हैं और फिर नौकरी खत्म करने के लिए रिंच का उपयोग करें।")</f>
        <v>अपनी उंगलियों के साथ अखरोट को कस लें जितना आप पहले कर सकते हैं और फिर नौकरी खत्म करने के लिए रिंच का उपयोग करें।</v>
      </c>
    </row>
    <row r="15333">
      <c r="A15333" s="1" t="s">
        <v>14917</v>
      </c>
      <c r="B15333" s="2" t="str">
        <f>IFERROR(__xludf.DUMMYFUNCTION("GOOGLETRANSLATE(A15333,""en"",""hi"")"),"बास्केटबाल शूटिंग गार्ड खेल में हिट - खेल में एक शहर को हरा करने के लिए जम्पर जीतना।")</f>
        <v>बास्केटबाल शूटिंग गार्ड खेल में हिट - खेल में एक शहर को हरा करने के लिए जम्पर जीतना।</v>
      </c>
    </row>
    <row r="15334">
      <c r="A15334" s="1" t="s">
        <v>14918</v>
      </c>
      <c r="B15334" s="2" t="str">
        <f>IFERROR(__xludf.DUMMYFUNCTION("GOOGLETRANSLATE(A15334,""en"",""hi"")"),"पृष्ठभूमि में व्यक्ति और पफी बादल।")</f>
        <v>पृष्ठभूमि में व्यक्ति और पफी बादल।</v>
      </c>
    </row>
    <row r="15335">
      <c r="A15335" s="1" t="s">
        <v>14919</v>
      </c>
      <c r="B15335" s="2" t="str">
        <f>IFERROR(__xludf.DUMMYFUNCTION("GOOGLETRANSLATE(A15335,""en"",""hi"")"),"अभिनेता कॉमेडी फिल्म में आता है")</f>
        <v>अभिनेता कॉमेडी फिल्म में आता है</v>
      </c>
    </row>
    <row r="15336">
      <c r="A15336" s="1" t="s">
        <v>14920</v>
      </c>
      <c r="B15336" s="2" t="str">
        <f>IFERROR(__xludf.DUMMYFUNCTION("GOOGLETRANSLATE(A15336,""en"",""hi"")"),"युवा व्यापारी समुद्र तट पर इंतजार कर रहा है")</f>
        <v>युवा व्यापारी समुद्र तट पर इंतजार कर रहा है</v>
      </c>
    </row>
    <row r="15337">
      <c r="A15337" s="1" t="s">
        <v>14921</v>
      </c>
      <c r="B15337" s="2" t="str">
        <f>IFERROR(__xludf.DUMMYFUNCTION("GOOGLETRANSLATE(A15337,""en"",""hi"")"),"संगीत कलाकार और उसका - टुकड़ा बैंड शुक्रवार की रात को संगीत कार्यक्रम में करेगा।")</f>
        <v>संगीत कलाकार और उसका - टुकड़ा बैंड शुक्रवार की रात को संगीत कार्यक्रम में करेगा।</v>
      </c>
    </row>
    <row r="15338">
      <c r="A15338" s="1" t="s">
        <v>14922</v>
      </c>
      <c r="B15338" s="2" t="str">
        <f>IFERROR(__xludf.DUMMYFUNCTION("GOOGLETRANSLATE(A15338,""en"",""hi"")"),"फेरी ने मेरे लिए खड़ा किया")</f>
        <v>फेरी ने मेरे लिए खड़ा किया</v>
      </c>
    </row>
    <row r="15339">
      <c r="A15339" s="1" t="s">
        <v>14923</v>
      </c>
      <c r="B15339" s="2" t="str">
        <f>IFERROR(__xludf.DUMMYFUNCTION("GOOGLETRANSLATE(A15339,""en"",""hi"")"),"जिम में व्यायाम करने वाली फर्श पर झूठ बोलने वाली महिलाओं का समूह")</f>
        <v>जिम में व्यायाम करने वाली फर्श पर झूठ बोलने वाली महिलाओं का समूह</v>
      </c>
    </row>
    <row r="15340">
      <c r="A15340" s="1" t="s">
        <v>14924</v>
      </c>
      <c r="B15340" s="2" t="str">
        <f>IFERROR(__xludf.DUMMYFUNCTION("GOOGLETRANSLATE(A15340,""en"",""hi"")"),"एक रियर व्यू मिरर को देखकर एक कार में लिपस्टिक लगाने वाली महिला")</f>
        <v>एक रियर व्यू मिरर को देखकर एक कार में लिपस्टिक लगाने वाली महिला</v>
      </c>
    </row>
    <row r="15341">
      <c r="A15341" s="1" t="s">
        <v>14925</v>
      </c>
      <c r="B15341" s="2" t="str">
        <f>IFERROR(__xludf.DUMMYFUNCTION("GOOGLETRANSLATE(A15341,""en"",""hi"")"),"फिसलन ढलान: एक स्नोबोर्डर एक निशान नीचे उड़ जाता है।")</f>
        <v>फिसलन ढलान: एक स्नोबोर्डर एक निशान नीचे उड़ जाता है।</v>
      </c>
    </row>
    <row r="15342">
      <c r="A15342" s="1" t="s">
        <v>14926</v>
      </c>
      <c r="B15342" s="2" t="str">
        <f>IFERROR(__xludf.DUMMYFUNCTION("GOOGLETRANSLATE(A15342,""en"",""hi"")"),"गायक और व्यक्ति त्योहार के दिन के दौरान मंच पर प्रदर्शन करते हैं")</f>
        <v>गायक और व्यक्ति त्योहार के दिन के दौरान मंच पर प्रदर्शन करते हैं</v>
      </c>
    </row>
    <row r="15343">
      <c r="A15343" s="1" t="s">
        <v>14927</v>
      </c>
      <c r="B15343" s="2" t="str">
        <f>IFERROR(__xludf.DUMMYFUNCTION("GOOGLETRANSLATE(A15343,""en"",""hi"")"),"स्मारक मुख्य पैदल यात्री सड़क पर बनाया गया है")</f>
        <v>स्मारक मुख्य पैदल यात्री सड़क पर बनाया गया है</v>
      </c>
    </row>
    <row r="15344">
      <c r="A15344" s="1" t="s">
        <v>14928</v>
      </c>
      <c r="B15344" s="2" t="str">
        <f>IFERROR(__xludf.DUMMYFUNCTION("GOOGLETRANSLATE(A15344,""en"",""hi"")"),"अपना सब देना: व्यक्ति एक फंकी ब्लेज़र में पहना था क्योंकि उसने मंच पर मारा था")</f>
        <v>अपना सब देना: व्यक्ति एक फंकी ब्लेज़र में पहना था क्योंकि उसने मंच पर मारा था</v>
      </c>
    </row>
    <row r="15345">
      <c r="A15345" s="1" t="s">
        <v>14929</v>
      </c>
      <c r="B15345" s="2" t="str">
        <f>IFERROR(__xludf.DUMMYFUNCTION("GOOGLETRANSLATE(A15345,""en"",""hi"")"),"वेलेंटाइन डे में एक महिला के लिए एक दिल के ऊपर जूते की जोड़ी का मतलब है")</f>
        <v>वेलेंटाइन डे में एक महिला के लिए एक दिल के ऊपर जूते की जोड़ी का मतलब है</v>
      </c>
    </row>
    <row r="15346">
      <c r="A15346" s="1" t="s">
        <v>14930</v>
      </c>
      <c r="B15346" s="2" t="str">
        <f>IFERROR(__xludf.DUMMYFUNCTION("GOOGLETRANSLATE(A15346,""en"",""hi"")"),"पुरस्कारों पर पहुंचने वाले सर्जन के साथ अभिनेता।")</f>
        <v>पुरस्कारों पर पहुंचने वाले सर्जन के साथ अभिनेता।</v>
      </c>
    </row>
    <row r="15347">
      <c r="A15347" s="1" t="s">
        <v>14931</v>
      </c>
      <c r="B15347" s="2" t="str">
        <f>IFERROR(__xludf.DUMMYFUNCTION("GOOGLETRANSLATE(A15347,""en"",""hi"")"),"यह घर बिक्री के लिए है - प्लस।")</f>
        <v>यह घर बिक्री के लिए है - प्लस।</v>
      </c>
    </row>
    <row r="15348">
      <c r="A15348" s="1" t="s">
        <v>14932</v>
      </c>
      <c r="B15348" s="2" t="str">
        <f>IFERROR(__xludf.DUMMYFUNCTION("GOOGLETRANSLATE(A15348,""en"",""hi"")"),"संगीतकार और रिकॉर्ड निर्माता मंच पर प्रदर्शन करते हैं।")</f>
        <v>संगीतकार और रिकॉर्ड निर्माता मंच पर प्रदर्शन करते हैं।</v>
      </c>
    </row>
    <row r="15349">
      <c r="A15349" s="1" t="s">
        <v>14933</v>
      </c>
      <c r="B15349" s="2" t="str">
        <f>IFERROR(__xludf.DUMMYFUNCTION("GOOGLETRANSLATE(A15349,""en"",""hi"")"),"जब मैंने अपने दोस्तों वेडिंग केक पर इस केक टॉपर को देखा तो मैंने उन्हें मान लिया")</f>
        <v>जब मैंने अपने दोस्तों वेडिंग केक पर इस केक टॉपर को देखा तो मैंने उन्हें मान लिया</v>
      </c>
    </row>
    <row r="15350">
      <c r="A15350" s="1" t="s">
        <v>444</v>
      </c>
      <c r="B15350" s="2" t="str">
        <f>IFERROR(__xludf.DUMMYFUNCTION("GOOGLETRANSLATE(A15350,""en"",""hi"")"),"संख्या आइकन के रूप में मोमबत्तियों के साथ जन्मदिन का केक।")</f>
        <v>संख्या आइकन के रूप में मोमबत्तियों के साथ जन्मदिन का केक।</v>
      </c>
    </row>
    <row r="15351">
      <c r="A15351" s="1" t="s">
        <v>14934</v>
      </c>
      <c r="B15351" s="2" t="str">
        <f>IFERROR(__xludf.DUMMYFUNCTION("GOOGLETRANSLATE(A15351,""en"",""hi"")"),"एमआरआई स्कैन से गुजरने वाले रोगी, परीक्षा के दौरान, रोगी संगीत सुन सकता है")</f>
        <v>एमआरआई स्कैन से गुजरने वाले रोगी, परीक्षा के दौरान, रोगी संगीत सुन सकता है</v>
      </c>
    </row>
    <row r="15352">
      <c r="A15352" s="1" t="s">
        <v>14935</v>
      </c>
      <c r="B15352" s="2" t="str">
        <f>IFERROR(__xludf.DUMMYFUNCTION("GOOGLETRANSLATE(A15352,""en"",""hi"")"),"एक संगीत उत्सव में युवा लोग शिविर")</f>
        <v>एक संगीत उत्सव में युवा लोग शिविर</v>
      </c>
    </row>
    <row r="15353">
      <c r="A15353" s="1" t="s">
        <v>14936</v>
      </c>
      <c r="B15353" s="2" t="str">
        <f>IFERROR(__xludf.DUMMYFUNCTION("GOOGLETRANSLATE(A15353,""en"",""hi"")"),"आकर्षक इंटीरियर, पोल्का के साथ - बटका हुआ ग्लास और पर्चे के रूप में पैराशूट")</f>
        <v>आकर्षक इंटीरियर, पोल्का के साथ - बटका हुआ ग्लास और पर्चे के रूप में पैराशूट</v>
      </c>
    </row>
    <row r="15354">
      <c r="A15354" s="1" t="s">
        <v>14937</v>
      </c>
      <c r="B15354" s="2" t="str">
        <f>IFERROR(__xludf.DUMMYFUNCTION("GOOGLETRANSLATE(A15354,""en"",""hi"")"),"कर्मचारी सभी मुस्कुराते हैं क्योंकि हम अपने नए संगठन में रिंग करते हैं -")</f>
        <v>कर्मचारी सभी मुस्कुराते हैं क्योंकि हम अपने नए संगठन में रिंग करते हैं -</v>
      </c>
    </row>
    <row r="15355">
      <c r="A15355" s="1" t="s">
        <v>14938</v>
      </c>
      <c r="B15355" s="2" t="str">
        <f>IFERROR(__xludf.DUMMYFUNCTION("GOOGLETRANSLATE(A15355,""en"",""hi"")"),"एक अंधेरे पृष्ठभूमि, रंगीन कार्ड पर वेक्टर सार रंगीन सर्कल")</f>
        <v>एक अंधेरे पृष्ठभूमि, रंगीन कार्ड पर वेक्टर सार रंगीन सर्कल</v>
      </c>
    </row>
    <row r="15356">
      <c r="A15356" s="1" t="s">
        <v>5361</v>
      </c>
      <c r="B15356" s="2" t="str">
        <f>IFERROR(__xludf.DUMMYFUNCTION("GOOGLETRANSLATE(A15356,""en"",""hi"")"),"व्यक्ति प्रीमियर पर आता है")</f>
        <v>व्यक्ति प्रीमियर पर आता है</v>
      </c>
    </row>
    <row r="15357">
      <c r="A15357" s="1" t="s">
        <v>14939</v>
      </c>
      <c r="B15357" s="2" t="str">
        <f>IFERROR(__xludf.DUMMYFUNCTION("GOOGLETRANSLATE(A15357,""en"",""hi"")"),"रात के समय में आतिशबाजी में आतिशबाजी।")</f>
        <v>रात के समय में आतिशबाजी में आतिशबाजी।</v>
      </c>
    </row>
    <row r="15358">
      <c r="A15358" s="1" t="s">
        <v>14940</v>
      </c>
      <c r="B15358" s="2" t="str">
        <f>IFERROR(__xludf.DUMMYFUNCTION("GOOGLETRANSLATE(A15358,""en"",""hi"")"),"अभिनेता प्रीमियर के लिए पार्टी के बाद भाग लेते हैं।")</f>
        <v>अभिनेता प्रीमियर के लिए पार्टी के बाद भाग लेते हैं।</v>
      </c>
    </row>
    <row r="15359">
      <c r="A15359" s="1" t="s">
        <v>14941</v>
      </c>
      <c r="B15359" s="2" t="str">
        <f>IFERROR(__xludf.DUMMYFUNCTION("GOOGLETRANSLATE(A15359,""en"",""hi"")"),"# अपने खेल के दौरान खेल टीम के खिलाफ चलता है।")</f>
        <v># अपने खेल के दौरान खेल टीम के खिलाफ चलता है।</v>
      </c>
    </row>
    <row r="15360">
      <c r="A15360" s="1" t="s">
        <v>14942</v>
      </c>
      <c r="B15360" s="2" t="str">
        <f>IFERROR(__xludf.DUMMYFUNCTION("GOOGLETRANSLATE(A15360,""en"",""hi"")"),"पहाड़ों में चट्टानों के बीच झरना")</f>
        <v>पहाड़ों में चट्टानों के बीच झरना</v>
      </c>
    </row>
    <row r="15361">
      <c r="A15361" s="1" t="s">
        <v>14943</v>
      </c>
      <c r="B15361" s="2" t="str">
        <f>IFERROR(__xludf.DUMMYFUNCTION("GOOGLETRANSLATE(A15361,""en"",""hi"")"),"ब्लैक बैकग्राउंड पर ध्वज के साथ विंग")</f>
        <v>ब्लैक बैकग्राउंड पर ध्वज के साथ विंग</v>
      </c>
    </row>
    <row r="15362">
      <c r="A15362" s="1" t="s">
        <v>14944</v>
      </c>
      <c r="B15362" s="2" t="str">
        <f>IFERROR(__xludf.DUMMYFUNCTION("GOOGLETRANSLATE(A15362,""en"",""hi"")"),"एक टोकरी में पारंपरिक ब्रेड और प्रेट्ज़ेल का समूह")</f>
        <v>एक टोकरी में पारंपरिक ब्रेड और प्रेट्ज़ेल का समूह</v>
      </c>
    </row>
    <row r="15363">
      <c r="A15363" s="1" t="s">
        <v>14945</v>
      </c>
      <c r="B15363" s="2" t="str">
        <f>IFERROR(__xludf.DUMMYFUNCTION("GOOGLETRANSLATE(A15363,""en"",""hi"")"),"16 वीं शताब्दी चर्च के सोने के अंदरूनी भाग।")</f>
        <v>16 वीं शताब्दी चर्च के सोने के अंदरूनी भाग।</v>
      </c>
    </row>
    <row r="15364">
      <c r="A15364" s="1" t="s">
        <v>14946</v>
      </c>
      <c r="B15364" s="2" t="str">
        <f>IFERROR(__xludf.DUMMYFUNCTION("GOOGLETRANSLATE(A15364,""en"",""hi"")"),"अभिनेता उद्योग में लॉन्च कार्यक्रम में भाग लेता है")</f>
        <v>अभिनेता उद्योग में लॉन्च कार्यक्रम में भाग लेता है</v>
      </c>
    </row>
    <row r="15365">
      <c r="A15365" s="1" t="s">
        <v>14947</v>
      </c>
      <c r="B15365" s="2" t="str">
        <f>IFERROR(__xludf.DUMMYFUNCTION("GOOGLETRANSLATE(A15365,""en"",""hi"")"),"चैंपियन के मैच के दौरान सॉकर विंगर।")</f>
        <v>चैंपियन के मैच के दौरान सॉकर विंगर।</v>
      </c>
    </row>
    <row r="15366">
      <c r="A15366" s="1" t="s">
        <v>14948</v>
      </c>
      <c r="B15366" s="2" t="str">
        <f>IFERROR(__xludf.DUMMYFUNCTION("GOOGLETRANSLATE(A15366,""en"",""hi"")"),"दंगा पुलिस को जमीन पकड़ती है जैसे लोग छोड़ देते हैं")</f>
        <v>दंगा पुलिस को जमीन पकड़ती है जैसे लोग छोड़ देते हैं</v>
      </c>
    </row>
    <row r="15367">
      <c r="A15367" s="1" t="s">
        <v>14949</v>
      </c>
      <c r="B15367" s="2" t="str">
        <f>IFERROR(__xludf.DUMMYFUNCTION("GOOGLETRANSLATE(A15367,""en"",""hi"")"),"अंधेरे में एक तेल दीपक की लौ")</f>
        <v>अंधेरे में एक तेल दीपक की लौ</v>
      </c>
    </row>
    <row r="15368">
      <c r="A15368" s="1" t="s">
        <v>14950</v>
      </c>
      <c r="B15368" s="2" t="str">
        <f>IFERROR(__xludf.DUMMYFUNCTION("GOOGLETRANSLATE(A15368,""en"",""hi"")"),"नदी से सुंदर पेड़!")</f>
        <v>नदी से सुंदर पेड़!</v>
      </c>
    </row>
    <row r="15369">
      <c r="A15369" s="1" t="s">
        <v>14951</v>
      </c>
      <c r="B15369" s="2" t="str">
        <f>IFERROR(__xludf.DUMMYFUNCTION("GOOGLETRANSLATE(A15369,""en"",""hi"")"),"मैच के दौरान स्कोरिंग के बाद फुटबॉल खिलाड़ी अपनी टीम के साथ मनाता है।")</f>
        <v>मैच के दौरान स्कोरिंग के बाद फुटबॉल खिलाड़ी अपनी टीम के साथ मनाता है।</v>
      </c>
    </row>
    <row r="15370">
      <c r="A15370" s="1" t="s">
        <v>14952</v>
      </c>
      <c r="B15370" s="2" t="str">
        <f>IFERROR(__xludf.DUMMYFUNCTION("GOOGLETRANSLATE(A15370,""en"",""hi"")"),"उत्पाद लाइन अपने प्रतिद्वंद्वी के ऊपर दिखाया गया है।")</f>
        <v>उत्पाद लाइन अपने प्रतिद्वंद्वी के ऊपर दिखाया गया है।</v>
      </c>
    </row>
    <row r="15371">
      <c r="A15371" s="1" t="s">
        <v>14953</v>
      </c>
      <c r="B15371" s="2" t="str">
        <f>IFERROR(__xludf.DUMMYFUNCTION("GOOGLETRANSLATE(A15371,""en"",""hi"")"),"यह डेकिंग के साथ एक देहाती पोर्च डिजाइन का एक उदाहरण है।")</f>
        <v>यह डेकिंग के साथ एक देहाती पोर्च डिजाइन का एक उदाहरण है।</v>
      </c>
    </row>
    <row r="15372">
      <c r="A15372" s="1" t="s">
        <v>14954</v>
      </c>
      <c r="B15372" s="2" t="str">
        <f>IFERROR(__xludf.DUMMYFUNCTION("GOOGLETRANSLATE(A15372,""en"",""hi"")"),"एक वरिष्ठ व्यक्ति का चित्र")</f>
        <v>एक वरिष्ठ व्यक्ति का चित्र</v>
      </c>
    </row>
    <row r="15373">
      <c r="A15373" s="1" t="s">
        <v>14955</v>
      </c>
      <c r="B15373" s="2" t="str">
        <f>IFERROR(__xludf.DUMMYFUNCTION("GOOGLETRANSLATE(A15373,""en"",""hi"")"),"मैं जिस मित्र को मौसम के बारे में कई बार माफी मांगी थी।")</f>
        <v>मैं जिस मित्र को मौसम के बारे में कई बार माफी मांगी थी।</v>
      </c>
    </row>
    <row r="15374">
      <c r="A15374" s="1" t="s">
        <v>14956</v>
      </c>
      <c r="B15374" s="2" t="str">
        <f>IFERROR(__xludf.DUMMYFUNCTION("GOOGLETRANSLATE(A15374,""en"",""hi"")"),"सूर्यास्त पर एक स्थापित शॉट।")</f>
        <v>सूर्यास्त पर एक स्थापित शॉट।</v>
      </c>
    </row>
    <row r="15375">
      <c r="A15375" s="1" t="s">
        <v>14957</v>
      </c>
      <c r="B15375" s="2" t="str">
        <f>IFERROR(__xludf.DUMMYFUNCTION("GOOGLETRANSLATE(A15375,""en"",""hi"")"),"और आपने सोचा कि यातायात खराब था!")</f>
        <v>और आपने सोचा कि यातायात खराब था!</v>
      </c>
    </row>
    <row r="15376">
      <c r="A15376" s="1" t="s">
        <v>14958</v>
      </c>
      <c r="B15376" s="2" t="str">
        <f>IFERROR(__xludf.DUMMYFUNCTION("GOOGLETRANSLATE(A15376,""en"",""hi"")"),"प्राथमिक विद्यालय में लड़कियों का एक समूह समूह से बाहर निकलने वाली एक परियोजना पर एक परियोजना पर एक साथ काम कर रहा है")</f>
        <v>प्राथमिक विद्यालय में लड़कियों का एक समूह समूह से बाहर निकलने वाली एक परियोजना पर एक परियोजना पर एक साथ काम कर रहा है</v>
      </c>
    </row>
    <row r="15377">
      <c r="A15377" s="1" t="s">
        <v>14959</v>
      </c>
      <c r="B15377" s="2" t="str">
        <f>IFERROR(__xludf.DUMMYFUNCTION("GOOGLETRANSLATE(A15377,""en"",""hi"")"),"एक मोटरसाइकिल ड्राइविंग एक सड़क संकेत")</f>
        <v>एक मोटरसाइकिल ड्राइविंग एक सड़क संकेत</v>
      </c>
    </row>
    <row r="15378">
      <c r="A15378" s="1" t="s">
        <v>14960</v>
      </c>
      <c r="B15378" s="2" t="str">
        <f>IFERROR(__xludf.DUMMYFUNCTION("GOOGLETRANSLATE(A15378,""en"",""hi"")"),"एक प्यारा गिटार, उन पर गर्दन मेरी पसंद के लिए थोड़ी चौड़ी हैं")</f>
        <v>एक प्यारा गिटार, उन पर गर्दन मेरी पसंद के लिए थोड़ी चौड़ी हैं</v>
      </c>
    </row>
    <row r="15379">
      <c r="A15379" s="1" t="s">
        <v>14961</v>
      </c>
      <c r="B15379" s="2" t="str">
        <f>IFERROR(__xludf.DUMMYFUNCTION("GOOGLETRANSLATE(A15379,""en"",""hi"")"),"ऐतिहासिक केंद्र आप पुराने टाउन हॉल के द्वार को मुख्य वर्ग को व्यक्ति के फव्वारे को देख सकते हैं")</f>
        <v>ऐतिहासिक केंद्र आप पुराने टाउन हॉल के द्वार को मुख्य वर्ग को व्यक्ति के फव्वारे को देख सकते हैं</v>
      </c>
    </row>
    <row r="15380">
      <c r="A15380" s="1" t="s">
        <v>14962</v>
      </c>
      <c r="B15380" s="2" t="str">
        <f>IFERROR(__xludf.DUMMYFUNCTION("GOOGLETRANSLATE(A15380,""en"",""hi"")"),"विजय परेड की शुरुआत से पहले प्रशंसकों को दूरदराज के घंटे थे।")</f>
        <v>विजय परेड की शुरुआत से पहले प्रशंसकों को दूरदराज के घंटे थे।</v>
      </c>
    </row>
    <row r="15381">
      <c r="A15381" s="1" t="s">
        <v>14963</v>
      </c>
      <c r="B15381" s="2" t="str">
        <f>IFERROR(__xludf.DUMMYFUNCTION("GOOGLETRANSLATE(A15381,""en"",""hi"")"),"सभागार और मंच का साइड व्यू")</f>
        <v>सभागार और मंच का साइड व्यू</v>
      </c>
    </row>
    <row r="15382">
      <c r="A15382" s="1" t="s">
        <v>14964</v>
      </c>
      <c r="B15382" s="2" t="str">
        <f>IFERROR(__xludf.DUMMYFUNCTION("GOOGLETRANSLATE(A15382,""en"",""hi"")"),"एक धूप दोपहर पर निलंबन पुल")</f>
        <v>एक धूप दोपहर पर निलंबन पुल</v>
      </c>
    </row>
    <row r="15383">
      <c r="A15383" s="1" t="s">
        <v>14965</v>
      </c>
      <c r="B15383" s="2" t="str">
        <f>IFERROR(__xludf.DUMMYFUNCTION("GOOGLETRANSLATE(A15383,""en"",""hi"")"),"रेत में परिवार का दिल")</f>
        <v>रेत में परिवार का दिल</v>
      </c>
    </row>
    <row r="15384">
      <c r="A15384" s="1" t="s">
        <v>14966</v>
      </c>
      <c r="B15384" s="2" t="str">
        <f>IFERROR(__xludf.DUMMYFUNCTION("GOOGLETRANSLATE(A15384,""en"",""hi"")"),"एक विस्तृत कोण के साथ रात के हिसाब से देखें")</f>
        <v>एक विस्तृत कोण के साथ रात के हिसाब से देखें</v>
      </c>
    </row>
    <row r="15385">
      <c r="A15385" s="1" t="s">
        <v>14967</v>
      </c>
      <c r="B15385" s="2" t="str">
        <f>IFERROR(__xludf.DUMMYFUNCTION("GOOGLETRANSLATE(A15385,""en"",""hi"")"),"समुद्र में उड़ने वाली समुद्री पक्षी")</f>
        <v>समुद्र में उड़ने वाली समुद्री पक्षी</v>
      </c>
    </row>
    <row r="15386">
      <c r="A15386" s="1" t="s">
        <v>14968</v>
      </c>
      <c r="B15386" s="2" t="str">
        <f>IFERROR(__xludf.DUMMYFUNCTION("GOOGLETRANSLATE(A15386,""en"",""hi"")"),"बर्फ निर्माण के साथ एक गुफा के विवरण की तस्वीर")</f>
        <v>बर्फ निर्माण के साथ एक गुफा के विवरण की तस्वीर</v>
      </c>
    </row>
    <row r="15387">
      <c r="A15387" s="1" t="s">
        <v>14969</v>
      </c>
      <c r="B15387" s="2" t="str">
        <f>IFERROR(__xludf.DUMMYFUNCTION("GOOGLETRANSLATE(A15387,""en"",""hi"")"),"कोई कृत्रिम भोजन रंग के साथ कपकेक")</f>
        <v>कोई कृत्रिम भोजन रंग के साथ कपकेक</v>
      </c>
    </row>
    <row r="15388">
      <c r="A15388" s="1" t="s">
        <v>14970</v>
      </c>
      <c r="B15388" s="2" t="str">
        <f>IFERROR(__xludf.DUMMYFUNCTION("GOOGLETRANSLATE(A15388,""en"",""hi"")"),"लोग और वाहन एक ट्रेन के रूप में एक स्तर पार करने की प्रतीक्षा करते हैं")</f>
        <v>लोग और वाहन एक ट्रेन के रूप में एक स्तर पार करने की प्रतीक्षा करते हैं</v>
      </c>
    </row>
    <row r="15389">
      <c r="A15389" s="1" t="s">
        <v>14971</v>
      </c>
      <c r="B15389" s="2" t="str">
        <f>IFERROR(__xludf.DUMMYFUNCTION("GOOGLETRANSLATE(A15389,""en"",""hi"")"),"बरसात के दिन झील पर अकेले बैठे पीओवी बिंदु।")</f>
        <v>बरसात के दिन झील पर अकेले बैठे पीओवी बिंदु।</v>
      </c>
    </row>
    <row r="15390">
      <c r="A15390" s="1" t="s">
        <v>14972</v>
      </c>
      <c r="B15390" s="2" t="str">
        <f>IFERROR(__xludf.DUMMYFUNCTION("GOOGLETRANSLATE(A15390,""en"",""hi"")"),"एक ट्रक पहने हुए और क्षतिग्रस्त सतह पर ड्राइव करता है।")</f>
        <v>एक ट्रक पहने हुए और क्षतिग्रस्त सतह पर ड्राइव करता है।</v>
      </c>
    </row>
    <row r="15391">
      <c r="A15391" s="1" t="s">
        <v>14973</v>
      </c>
      <c r="B15391" s="2" t="str">
        <f>IFERROR(__xludf.DUMMYFUNCTION("GOOGLETRANSLATE(A15391,""en"",""hi"")"),"एक कदम वाले फव्वारे के माध्यम से पानी बहता है")</f>
        <v>एक कदम वाले फव्वारे के माध्यम से पानी बहता है</v>
      </c>
    </row>
    <row r="15392">
      <c r="A15392" s="1" t="s">
        <v>14974</v>
      </c>
      <c r="B15392" s="2" t="str">
        <f>IFERROR(__xludf.DUMMYFUNCTION("GOOGLETRANSLATE(A15392,""en"",""hi"")"),"आंदोलन में एक वर्ग बनाने वाले रंगीन पहेली टुकड़े।")</f>
        <v>आंदोलन में एक वर्ग बनाने वाले रंगीन पहेली टुकड़े।</v>
      </c>
    </row>
    <row r="15393">
      <c r="A15393" s="1" t="s">
        <v>14975</v>
      </c>
      <c r="B15393" s="2" t="str">
        <f>IFERROR(__xludf.DUMMYFUNCTION("GOOGLETRANSLATE(A15393,""en"",""hi"")"),"एक हाथी के साथ एक हाथी के साथ मजेदार जानवर वॉलपेपर")</f>
        <v>एक हाथी के साथ एक हाथी के साथ मजेदार जानवर वॉलपेपर</v>
      </c>
    </row>
    <row r="15394">
      <c r="A15394" s="1" t="s">
        <v>14976</v>
      </c>
      <c r="B15394" s="2" t="str">
        <f>IFERROR(__xludf.DUMMYFUNCTION("GOOGLETRANSLATE(A15394,""en"",""hi"")"),"एक बगीचे में एक सिगरेट धूम्रपान करने वाला आदमी")</f>
        <v>एक बगीचे में एक सिगरेट धूम्रपान करने वाला आदमी</v>
      </c>
    </row>
    <row r="15395">
      <c r="A15395" s="1" t="s">
        <v>14977</v>
      </c>
      <c r="B15395" s="2" t="str">
        <f>IFERROR(__xludf.DUMMYFUNCTION("GOOGLETRANSLATE(A15395,""en"",""hi"")"),"एक नीली पृष्ठभूमि पर सार ज्यामितीय पैटर्न।")</f>
        <v>एक नीली पृष्ठभूमि पर सार ज्यामितीय पैटर्न।</v>
      </c>
    </row>
    <row r="15396">
      <c r="A15396" s="1" t="s">
        <v>14978</v>
      </c>
      <c r="B15396" s="2" t="str">
        <f>IFERROR(__xludf.DUMMYFUNCTION("GOOGLETRANSLATE(A15396,""en"",""hi"")"),"एक ठंडे, धुंधला सर्दियों के दिन में बढ़त वाली प्रसिद्ध चेरी पेड़।")</f>
        <v>एक ठंडे, धुंधला सर्दियों के दिन में बढ़त वाली प्रसिद्ध चेरी पेड़।</v>
      </c>
    </row>
    <row r="15397">
      <c r="A15397" s="1" t="s">
        <v>14979</v>
      </c>
      <c r="B15397" s="2" t="str">
        <f>IFERROR(__xludf.DUMMYFUNCTION("GOOGLETRANSLATE(A15397,""en"",""hi"")"),"बाहरी के कोण कार के अंदर प्रतिबिंबित होते हैं, हालांकि सुरुचिपूर्ण सामग्री के साथ नरम हो गया")</f>
        <v>बाहरी के कोण कार के अंदर प्रतिबिंबित होते हैं, हालांकि सुरुचिपूर्ण सामग्री के साथ नरम हो गया</v>
      </c>
    </row>
    <row r="15398">
      <c r="A15398" s="1" t="s">
        <v>14980</v>
      </c>
      <c r="B15398" s="2" t="str">
        <f>IFERROR(__xludf.DUMMYFUNCTION("GOOGLETRANSLATE(A15398,""en"",""hi"")"),"एक खेत के लिए पाम ट्री मुख्य प्रवेश द्वार")</f>
        <v>एक खेत के लिए पाम ट्री मुख्य प्रवेश द्वार</v>
      </c>
    </row>
    <row r="15399">
      <c r="A15399" s="1" t="s">
        <v>14981</v>
      </c>
      <c r="B15399" s="2" t="str">
        <f>IFERROR(__xludf.DUMMYFUNCTION("GOOGLETRANSLATE(A15399,""en"",""hi"")"),"निषेध का प्रतिनिधित्व करने वाले शांत प्रतीक के स्टॉक चित्र")</f>
        <v>निषेध का प्रतिनिधित्व करने वाले शांत प्रतीक के स्टॉक चित्र</v>
      </c>
    </row>
    <row r="15400">
      <c r="A15400" s="1" t="s">
        <v>14982</v>
      </c>
      <c r="B15400" s="2" t="str">
        <f>IFERROR(__xludf.DUMMYFUNCTION("GOOGLETRANSLATE(A15400,""en"",""hi"")"),"# खेल टीम के खिलाफ एक देर से खेल शॉट मारने का जश्न मनाता है।")</f>
        <v># खेल टीम के खिलाफ एक देर से खेल शॉट मारने का जश्न मनाता है।</v>
      </c>
    </row>
    <row r="15401">
      <c r="A15401" s="1" t="s">
        <v>14983</v>
      </c>
      <c r="B15401" s="2" t="str">
        <f>IFERROR(__xludf.DUMMYFUNCTION("GOOGLETRANSLATE(A15401,""en"",""hi"")"),"अमूर्त लोगों की भीड़ वेक्टर कला चित्रण")</f>
        <v>अमूर्त लोगों की भीड़ वेक्टर कला चित्रण</v>
      </c>
    </row>
    <row r="15402">
      <c r="A15402" s="1" t="s">
        <v>220</v>
      </c>
      <c r="B15402" s="2" t="str">
        <f>IFERROR(__xludf.DUMMYFUNCTION("GOOGLETRANSLATE(A15402,""en"",""hi"")"),"अभिनेता प्रीमियर पर आता है")</f>
        <v>अभिनेता प्रीमियर पर आता है</v>
      </c>
    </row>
    <row r="15403">
      <c r="A15403" s="1" t="s">
        <v>14984</v>
      </c>
      <c r="B15403" s="2" t="str">
        <f>IFERROR(__xludf.DUMMYFUNCTION("GOOGLETRANSLATE(A15403,""en"",""hi"")"),"ज्यामितीय अलंकृत बुना हुआ निर्बाध वेक्टर पैटर्न फ़िरोज़ा, हरे और बेज रंगों में एक कपड़े बनावट के रूप में")</f>
        <v>ज्यामितीय अलंकृत बुना हुआ निर्बाध वेक्टर पैटर्न फ़िरोज़ा, हरे और बेज रंगों में एक कपड़े बनावट के रूप में</v>
      </c>
    </row>
    <row r="15404">
      <c r="A15404" s="1" t="s">
        <v>14985</v>
      </c>
      <c r="B15404" s="2" t="str">
        <f>IFERROR(__xludf.DUMMYFUNCTION("GOOGLETRANSLATE(A15404,""en"",""hi"")"),"लघु स्तरित - गोल चेहरे के लिए फोटो लघु स्तरित बॉब हेयर स्टाइल सबसे अच्छा छोटा")</f>
        <v>लघु स्तरित - गोल चेहरे के लिए फोटो लघु स्तरित बॉब हेयर स्टाइल सबसे अच्छा छोटा</v>
      </c>
    </row>
    <row r="15405">
      <c r="A15405" s="1" t="s">
        <v>14986</v>
      </c>
      <c r="B15405" s="2" t="str">
        <f>IFERROR(__xludf.DUMMYFUNCTION("GOOGLETRANSLATE(A15405,""en"",""hi"")"),"सड़क दौड़ की शुरुआत में प्रस्तुत करने वाले नेताओं")</f>
        <v>सड़क दौड़ की शुरुआत में प्रस्तुत करने वाले नेताओं</v>
      </c>
    </row>
    <row r="15406">
      <c r="A15406" s="1" t="s">
        <v>14987</v>
      </c>
      <c r="B15406" s="2" t="str">
        <f>IFERROR(__xludf.DUMMYFUNCTION("GOOGLETRANSLATE(A15406,""en"",""hi"")"),"# खेल टीम के खिलाफ खेल के बाद मनाता है।")</f>
        <v># खेल टीम के खिलाफ खेल के बाद मनाता है।</v>
      </c>
    </row>
    <row r="15407">
      <c r="A15407" s="1" t="s">
        <v>14988</v>
      </c>
      <c r="B15407" s="2" t="str">
        <f>IFERROR(__xludf.DUMMYFUNCTION("GOOGLETRANSLATE(A15407,""en"",""hi"")"),"जिराफ: दिन का सूप")</f>
        <v>जिराफ: दिन का सूप</v>
      </c>
    </row>
    <row r="15408">
      <c r="A15408" s="1" t="s">
        <v>14989</v>
      </c>
      <c r="B15408" s="2" t="str">
        <f>IFERROR(__xludf.DUMMYFUNCTION("GOOGLETRANSLATE(A15408,""en"",""hi"")"),"एक गंभीर देखभाल नर्स होने के नर्स के लिए विभिन्न चिकित्सा परिस्थितियों के बारे में अधिक व्यापक ज्ञान की आवश्यकता होती है और जब उनके मरीजों की बात आती है तो उन्मुख होना चाहिए।")</f>
        <v>एक गंभीर देखभाल नर्स होने के नर्स के लिए विभिन्न चिकित्सा परिस्थितियों के बारे में अधिक व्यापक ज्ञान की आवश्यकता होती है और जब उनके मरीजों की बात आती है तो उन्मुख होना चाहिए।</v>
      </c>
    </row>
    <row r="15409">
      <c r="A15409" s="1" t="s">
        <v>14990</v>
      </c>
      <c r="B15409" s="2" t="str">
        <f>IFERROR(__xludf.DUMMYFUNCTION("GOOGLETRANSLATE(A15409,""en"",""hi"")"),"पहाड़ियों के बीच सीमा पर एक छोटा सा शहर")</f>
        <v>पहाड़ियों के बीच सीमा पर एक छोटा सा शहर</v>
      </c>
    </row>
    <row r="15410">
      <c r="A15410" s="1" t="s">
        <v>14991</v>
      </c>
      <c r="B15410" s="2" t="str">
        <f>IFERROR(__xludf.DUMMYFUNCTION("GOOGLETRANSLATE(A15410,""en"",""hi"")"),"पार्क की गई कार के पास वयस्क युगल सूर्यास्त में समुद्र तट के दृश्य का आनंद ले रहा है")</f>
        <v>पार्क की गई कार के पास वयस्क युगल सूर्यास्त में समुद्र तट के दृश्य का आनंद ले रहा है</v>
      </c>
    </row>
    <row r="15411">
      <c r="A15411" s="1" t="s">
        <v>14992</v>
      </c>
      <c r="B15411" s="2" t="str">
        <f>IFERROR(__xludf.DUMMYFUNCTION("GOOGLETRANSLATE(A15411,""en"",""hi"")"),"व्यक्ति प्रतियोगिता के सप्ताह तक बाहर हो सकता है")</f>
        <v>व्यक्ति प्रतियोगिता के सप्ताह तक बाहर हो सकता है</v>
      </c>
    </row>
    <row r="15412">
      <c r="A15412" s="1" t="s">
        <v>14993</v>
      </c>
      <c r="B15412" s="2" t="str">
        <f>IFERROR(__xludf.DUMMYFUNCTION("GOOGLETRANSLATE(A15412,""en"",""hi"")"),"बगीचे में दरवाजे और खिड़कियां - विचारों की एक गैलरी")</f>
        <v>बगीचे में दरवाजे और खिड़कियां - विचारों की एक गैलरी</v>
      </c>
    </row>
    <row r="15413">
      <c r="A15413" s="1" t="s">
        <v>14994</v>
      </c>
      <c r="B15413" s="2" t="str">
        <f>IFERROR(__xludf.DUMMYFUNCTION("GOOGLETRANSLATE(A15413,""en"",""hi"")"),"एक सड़क दिखाने के लिए नीला आकाश नीचे झुक रहा है")</f>
        <v>एक सड़क दिखाने के लिए नीला आकाश नीचे झुक रहा है</v>
      </c>
    </row>
    <row r="15414">
      <c r="A15414" s="1" t="s">
        <v>14995</v>
      </c>
      <c r="B15414" s="2" t="str">
        <f>IFERROR(__xludf.DUMMYFUNCTION("GOOGLETRANSLATE(A15414,""en"",""hi"")"),"काल्पनिक 16 वीं शताब्दी का नक्शा")</f>
        <v>काल्पनिक 16 वीं शताब्दी का नक्शा</v>
      </c>
    </row>
    <row r="15415">
      <c r="A15415" s="1" t="s">
        <v>14996</v>
      </c>
      <c r="B15415" s="2" t="str">
        <f>IFERROR(__xludf.DUMMYFUNCTION("GOOGLETRANSLATE(A15415,""en"",""hi"")"),"ब्लूज़ कलाकार गिटार बजाता है क्योंकि वह ऑनस्टेज करता है")</f>
        <v>ब्लूज़ कलाकार गिटार बजाता है क्योंकि वह ऑनस्टेज करता है</v>
      </c>
    </row>
    <row r="15416">
      <c r="A15416" s="1" t="s">
        <v>14997</v>
      </c>
      <c r="B15416" s="2" t="str">
        <f>IFERROR(__xludf.DUMMYFUNCTION("GOOGLETRANSLATE(A15416,""en"",""hi"")"),"दाईं ओर फेरी टर्मिनल के साथ नदी और देश")</f>
        <v>दाईं ओर फेरी टर्मिनल के साथ नदी और देश</v>
      </c>
    </row>
    <row r="15417">
      <c r="A15417" s="1" t="s">
        <v>14998</v>
      </c>
      <c r="B15417" s="2" t="str">
        <f>IFERROR(__xludf.DUMMYFUNCTION("GOOGLETRANSLATE(A15417,""en"",""hi"")"),"गति की अवधारणा - आग और अमेरिकी राज्य के निशान के साथ ध्वज")</f>
        <v>गति की अवधारणा - आग और अमेरिकी राज्य के निशान के साथ ध्वज</v>
      </c>
    </row>
    <row r="15418">
      <c r="A15418" s="1" t="s">
        <v>14999</v>
      </c>
      <c r="B15418" s="2" t="str">
        <f>IFERROR(__xludf.DUMMYFUNCTION("GOOGLETRANSLATE(A15418,""en"",""hi"")"),"एक शहर फूलों के पौधों का एक जीनस है जिसमें प्रजातियां होती हैं, जिनमें से लगभग सभी उत्पन्न होते हैं।")</f>
        <v>एक शहर फूलों के पौधों का एक जीनस है जिसमें प्रजातियां होती हैं, जिनमें से लगभग सभी उत्पन्न होते हैं।</v>
      </c>
    </row>
    <row r="15419">
      <c r="A15419" s="1" t="s">
        <v>15000</v>
      </c>
      <c r="B15419" s="2" t="str">
        <f>IFERROR(__xludf.DUMMYFUNCTION("GOOGLETRANSLATE(A15419,""en"",""hi"")"),"एक बेंच पर अपने चलने वाले जूते के जूते बांधने वाली युवती")</f>
        <v>एक बेंच पर अपने चलने वाले जूते के जूते बांधने वाली युवती</v>
      </c>
    </row>
    <row r="15420">
      <c r="A15420" s="1" t="s">
        <v>15001</v>
      </c>
      <c r="B15420" s="2" t="str">
        <f>IFERROR(__xludf.DUMMYFUNCTION("GOOGLETRANSLATE(A15420,""en"",""hi"")"),"एक बिंदीदार बनावट मुक्त वेक्टर के साथ सफेद पृष्ठभूमि")</f>
        <v>एक बिंदीदार बनावट मुक्त वेक्टर के साथ सफेद पृष्ठभूमि</v>
      </c>
    </row>
    <row r="15421">
      <c r="A15421" s="1" t="s">
        <v>15002</v>
      </c>
      <c r="B15421" s="2" t="str">
        <f>IFERROR(__xludf.DUMMYFUNCTION("GOOGLETRANSLATE(A15421,""en"",""hi"")"),"इस बारे में विचार कि बालकनी के साथ क्या करना है जो बिल्डर द्वारा नष्ट कर दिया गया है अगले दरवाजे पर जिसने मेरे चेहरे में एक ठोस दीवार बनाई है")</f>
        <v>इस बारे में विचार कि बालकनी के साथ क्या करना है जो बिल्डर द्वारा नष्ट कर दिया गया है अगले दरवाजे पर जिसने मेरे चेहरे में एक ठोस दीवार बनाई है</v>
      </c>
    </row>
    <row r="15422">
      <c r="A15422" s="1" t="s">
        <v>15003</v>
      </c>
      <c r="B15422" s="2" t="str">
        <f>IFERROR(__xludf.DUMMYFUNCTION("GOOGLETRANSLATE(A15422,""en"",""hi"")"),"अभिनेता और साथी, दुनिया के प्रीमियर में भाग लें")</f>
        <v>अभिनेता और साथी, दुनिया के प्रीमियर में भाग लें</v>
      </c>
    </row>
    <row r="15423">
      <c r="A15423" s="1" t="s">
        <v>15004</v>
      </c>
      <c r="B15423" s="2" t="str">
        <f>IFERROR(__xludf.DUMMYFUNCTION("GOOGLETRANSLATE(A15423,""en"",""hi"")"),"शाखा का नक्शा।")</f>
        <v>शाखा का नक्शा।</v>
      </c>
    </row>
    <row r="15424">
      <c r="A15424" s="1" t="s">
        <v>15005</v>
      </c>
      <c r="B15424" s="2" t="str">
        <f>IFERROR(__xludf.DUMMYFUNCTION("GOOGLETRANSLATE(A15424,""en"",""hi"")"),"ग्रॉम्प्स में सुसमाचार कलाकार।")</f>
        <v>ग्रॉम्प्स में सुसमाचार कलाकार।</v>
      </c>
    </row>
    <row r="15425">
      <c r="A15425" s="1" t="s">
        <v>15006</v>
      </c>
      <c r="B15425" s="2" t="str">
        <f>IFERROR(__xludf.DUMMYFUNCTION("GOOGLETRANSLATE(A15425,""en"",""hi"")"),"राजनयिक किसी अन्य व्यक्ति के साथ बात कर रहा है")</f>
        <v>राजनयिक किसी अन्य व्यक्ति के साथ बात कर रहा है</v>
      </c>
    </row>
    <row r="15426">
      <c r="A15426" s="1" t="s">
        <v>15007</v>
      </c>
      <c r="B15426" s="2" t="str">
        <f>IFERROR(__xludf.DUMMYFUNCTION("GOOGLETRANSLATE(A15426,""en"",""hi"")"),"फिल्म के लिए प्रचार पोर्ट्रेट में अभिनेता")</f>
        <v>फिल्म के लिए प्रचार पोर्ट्रेट में अभिनेता</v>
      </c>
    </row>
    <row r="15427">
      <c r="A15427" s="1" t="s">
        <v>15008</v>
      </c>
      <c r="B15427" s="2" t="str">
        <f>IFERROR(__xludf.DUMMYFUNCTION("GOOGLETRANSLATE(A15427,""en"",""hi"")"),"मेरी बेटी के चौथे जन्मदिन के लिए पकवान का प्रकार।")</f>
        <v>मेरी बेटी के चौथे जन्मदिन के लिए पकवान का प्रकार।</v>
      </c>
    </row>
    <row r="15428">
      <c r="A15428" s="1" t="s">
        <v>15009</v>
      </c>
      <c r="B15428" s="2" t="str">
        <f>IFERROR(__xludf.DUMMYFUNCTION("GOOGLETRANSLATE(A15428,""en"",""hi"")"),"नदी द्वारा निर्मित जॉर्ज।")</f>
        <v>नदी द्वारा निर्मित जॉर्ज।</v>
      </c>
    </row>
    <row r="15429">
      <c r="A15429" s="1" t="s">
        <v>1731</v>
      </c>
      <c r="B15429" s="2" t="str">
        <f>IFERROR(__xludf.DUMMYFUNCTION("GOOGLETRANSLATE(A15429,""en"",""hi"")"),"डिजिटल कला # के लिए चुनी गई है")</f>
        <v>डिजिटल कला # के लिए चुनी गई है</v>
      </c>
    </row>
    <row r="15430">
      <c r="A15430" s="1" t="s">
        <v>15010</v>
      </c>
      <c r="B15430" s="2" t="str">
        <f>IFERROR(__xludf.DUMMYFUNCTION("GOOGLETRANSLATE(A15430,""en"",""hi"")"),"अगर तुम उसे एक लड़का चाहिए")</f>
        <v>अगर तुम उसे एक लड़का चाहिए</v>
      </c>
    </row>
    <row r="15431">
      <c r="A15431" s="1" t="s">
        <v>15011</v>
      </c>
      <c r="B15431" s="2" t="str">
        <f>IFERROR(__xludf.DUMMYFUNCTION("GOOGLETRANSLATE(A15431,""en"",""hi"")"),"राजनेता का चांसलर रैंकिंग आइटम के साथ चित्रों के लिए प्रस्तुत करने के बाद दूर चला जाता है क्योंकि वह एक शहर छोड़ देता है।")</f>
        <v>राजनेता का चांसलर रैंकिंग आइटम के साथ चित्रों के लिए प्रस्तुत करने के बाद दूर चला जाता है क्योंकि वह एक शहर छोड़ देता है।</v>
      </c>
    </row>
    <row r="15432">
      <c r="A15432" s="1" t="s">
        <v>15012</v>
      </c>
      <c r="B15432" s="2" t="str">
        <f>IFERROR(__xludf.DUMMYFUNCTION("GOOGLETRANSLATE(A15432,""en"",""hi"")"),"सर्दियों के परिदृश्य, बहुत सारे पौधे")</f>
        <v>सर्दियों के परिदृश्य, बहुत सारे पौधे</v>
      </c>
    </row>
    <row r="15433">
      <c r="A15433" s="1" t="s">
        <v>15013</v>
      </c>
      <c r="B15433" s="2" t="str">
        <f>IFERROR(__xludf.DUMMYFUNCTION("GOOGLETRANSLATE(A15433,""en"",""hi"")"),"एक मैक्सी पोशाक में टीवी निर्माता।")</f>
        <v>एक मैक्सी पोशाक में टीवी निर्माता।</v>
      </c>
    </row>
    <row r="15434">
      <c r="A15434" s="1" t="s">
        <v>15014</v>
      </c>
      <c r="B15434" s="2" t="str">
        <f>IFERROR(__xludf.DUMMYFUNCTION("GOOGLETRANSLATE(A15434,""en"",""hi"")"),"एक शहर के लिए अंग्रेजी मेट्रोपॉलिटन बोरो छोड़कर बस")</f>
        <v>एक शहर के लिए अंग्रेजी मेट्रोपॉलिटन बोरो छोड़कर बस</v>
      </c>
    </row>
    <row r="15435">
      <c r="A15435" s="1" t="s">
        <v>15015</v>
      </c>
      <c r="B15435" s="2" t="str">
        <f>IFERROR(__xludf.DUMMYFUNCTION("GOOGLETRANSLATE(A15435,""en"",""hi"")"),"एक सफेद पृष्ठभूमि पर काले पोशाक।")</f>
        <v>एक सफेद पृष्ठभूमि पर काले पोशाक।</v>
      </c>
    </row>
    <row r="15436">
      <c r="A15436" s="1" t="s">
        <v>15016</v>
      </c>
      <c r="B15436" s="2" t="str">
        <f>IFERROR(__xludf.DUMMYFUNCTION("GOOGLETRANSLATE(A15436,""en"",""hi"")"),"एक मल्लार्ड बतख और पंखों का चित्रण लैंडिंग या रेट्रो शैली में किए गए पृथक पृष्ठभूमि पर ढाल क्रेस्ट के अंदर सेट सेट से देखी गई भूमि के बारे में।")</f>
        <v>एक मल्लार्ड बतख और पंखों का चित्रण लैंडिंग या रेट्रो शैली में किए गए पृथक पृष्ठभूमि पर ढाल क्रेस्ट के अंदर सेट सेट से देखी गई भूमि के बारे में।</v>
      </c>
    </row>
    <row r="15437">
      <c r="A15437" s="1" t="s">
        <v>15017</v>
      </c>
      <c r="B15437" s="2" t="str">
        <f>IFERROR(__xludf.DUMMYFUNCTION("GOOGLETRANSLATE(A15437,""en"",""hi"")"),"क्या आपने इनमें से कोई भी किताब पढ़ी है?")</f>
        <v>क्या आपने इनमें से कोई भी किताब पढ़ी है?</v>
      </c>
    </row>
    <row r="15438">
      <c r="A15438" s="1" t="s">
        <v>15018</v>
      </c>
      <c r="B15438" s="2" t="str">
        <f>IFERROR(__xludf.DUMMYFUNCTION("GOOGLETRANSLATE(A15438,""en"",""hi"")"),"रॉक ग्रुप हार्ड रॉक आर्टिस्ट का व्यक्ति लाइव करता है")</f>
        <v>रॉक ग्रुप हार्ड रॉक आर्टिस्ट का व्यक्ति लाइव करता है</v>
      </c>
    </row>
    <row r="15439">
      <c r="A15439" s="1" t="s">
        <v>15019</v>
      </c>
      <c r="B15439" s="2" t="str">
        <f>IFERROR(__xludf.DUMMYFUNCTION("GOOGLETRANSLATE(A15439,""en"",""hi"")"),"एक शहर सामने में moored")</f>
        <v>एक शहर सामने में moored</v>
      </c>
    </row>
    <row r="15440">
      <c r="A15440" s="1" t="s">
        <v>15020</v>
      </c>
      <c r="B15440" s="2" t="str">
        <f>IFERROR(__xludf.DUMMYFUNCTION("GOOGLETRANSLATE(A15440,""en"",""hi"")"),"दुकानों के साथ अधिक सौम्य गलियों में से एक")</f>
        <v>दुकानों के साथ अधिक सौम्य गलियों में से एक</v>
      </c>
    </row>
    <row r="15441">
      <c r="A15441" s="1" t="s">
        <v>15021</v>
      </c>
      <c r="B15441" s="2" t="str">
        <f>IFERROR(__xludf.DUMMYFUNCTION("GOOGLETRANSLATE(A15441,""en"",""hi"")"),"कलाकार त्यौहार के दिन के दौरान ऑनस्टेज करता है।")</f>
        <v>कलाकार त्यौहार के दिन के दौरान ऑनस्टेज करता है।</v>
      </c>
    </row>
    <row r="15442">
      <c r="A15442" s="1" t="s">
        <v>15022</v>
      </c>
      <c r="B15442" s="2" t="str">
        <f>IFERROR(__xludf.DUMMYFUNCTION("GOOGLETRANSLATE(A15442,""en"",""hi"")"),"एक ग्रामीण बाजार में चिकन और टोकरी बेचना")</f>
        <v>एक ग्रामीण बाजार में चिकन और टोकरी बेचना</v>
      </c>
    </row>
    <row r="15443">
      <c r="A15443" s="1" t="s">
        <v>15023</v>
      </c>
      <c r="B15443" s="2" t="str">
        <f>IFERROR(__xludf.DUMMYFUNCTION("GOOGLETRANSLATE(A15443,""en"",""hi"")"),"रेगे फ्यूजन कलाकार और महिला बैकस्टेज पॉज़।")</f>
        <v>रेगे फ्यूजन कलाकार और महिला बैकस्टेज पॉज़।</v>
      </c>
    </row>
    <row r="15444">
      <c r="A15444" s="1" t="s">
        <v>15024</v>
      </c>
      <c r="B15444" s="2" t="str">
        <f>IFERROR(__xludf.DUMMYFUNCTION("GOOGLETRANSLATE(A15444,""en"",""hi"")"),"एक शौचालय पर बैठे डरावनी मम्मी का एक मजेदार कार्टून चित्रण अचानक यह महसूस करता है कि रोल पर कोई टॉयलेट पेपर नहीं है।")</f>
        <v>एक शौचालय पर बैठे डरावनी मम्मी का एक मजेदार कार्टून चित्रण अचानक यह महसूस करता है कि रोल पर कोई टॉयलेट पेपर नहीं है।</v>
      </c>
    </row>
    <row r="15445">
      <c r="A15445" s="1" t="s">
        <v>15025</v>
      </c>
      <c r="B15445" s="2" t="str">
        <f>IFERROR(__xludf.DUMMYFUNCTION("GOOGLETRANSLATE(A15445,""en"",""hi"")"),"एक लक्जरी नौका पर परिवार")</f>
        <v>एक लक्जरी नौका पर परिवार</v>
      </c>
    </row>
    <row r="15446">
      <c r="A15446" s="1" t="s">
        <v>15026</v>
      </c>
      <c r="B15446" s="2" t="str">
        <f>IFERROR(__xludf.DUMMYFUNCTION("GOOGLETRANSLATE(A15446,""en"",""hi"")"),"सभी आंख पिरामिड प्रतीक को देखते हुए।")</f>
        <v>सभी आंख पिरामिड प्रतीक को देखते हुए।</v>
      </c>
    </row>
    <row r="15447">
      <c r="A15447" s="1" t="s">
        <v>15027</v>
      </c>
      <c r="B15447" s="2" t="str">
        <f>IFERROR(__xludf.DUMMYFUNCTION("GOOGLETRANSLATE(A15447,""en"",""hi"")"),"लड़की अपने चित्रित हथियारों के साथ एक दिल बना रही है")</f>
        <v>लड़की अपने चित्रित हथियारों के साथ एक दिल बना रही है</v>
      </c>
    </row>
    <row r="15448">
      <c r="A15448" s="1" t="s">
        <v>15028</v>
      </c>
      <c r="B15448" s="2" t="str">
        <f>IFERROR(__xludf.DUMMYFUNCTION("GOOGLETRANSLATE(A15448,""en"",""hi"")"),"हार्ड रॉक कलाकार के हार्ड रॉक कलाकार त्यौहार के पहले दिन के दौरान मंच पर प्रदर्शन करते हैं।")</f>
        <v>हार्ड रॉक कलाकार के हार्ड रॉक कलाकार त्यौहार के पहले दिन के दौरान मंच पर प्रदर्शन करते हैं।</v>
      </c>
    </row>
    <row r="15449">
      <c r="A15449" s="1" t="s">
        <v>15029</v>
      </c>
      <c r="B15449" s="2" t="str">
        <f>IFERROR(__xludf.DUMMYFUNCTION("GOOGLETRANSLATE(A15449,""en"",""hi"")"),"बास्केटबॉल शूटिंग गार्ड खेल टीम के खिलाफ खेल से पहले गेंद को गोली मारता है।")</f>
        <v>बास्केटबॉल शूटिंग गार्ड खेल टीम के खिलाफ खेल से पहले गेंद को गोली मारता है।</v>
      </c>
    </row>
    <row r="15450">
      <c r="A15450" s="1" t="s">
        <v>15030</v>
      </c>
      <c r="B15450" s="2" t="str">
        <f>IFERROR(__xludf.DUMMYFUNCTION("GOOGLETRANSLATE(A15450,""en"",""hi"")"),"भोजन, जैविक प्रजातियों और नुस्खा के साथ इतालवी पकवान की एक तस्वीर")</f>
        <v>भोजन, जैविक प्रजातियों और नुस्खा के साथ इतालवी पकवान की एक तस्वीर</v>
      </c>
    </row>
    <row r="15451">
      <c r="A15451" s="1" t="s">
        <v>15031</v>
      </c>
      <c r="B15451" s="2" t="str">
        <f>IFERROR(__xludf.DUMMYFUNCTION("GOOGLETRANSLATE(A15451,""en"",""hi"")"),"जमीन से पर्यटक आकर्षण")</f>
        <v>जमीन से पर्यटक आकर्षण</v>
      </c>
    </row>
    <row r="15452">
      <c r="A15452" s="1" t="s">
        <v>15032</v>
      </c>
      <c r="B15452" s="2" t="str">
        <f>IFERROR(__xludf.DUMMYFUNCTION("GOOGLETRANSLATE(A15452,""en"",""hi"")"),"पीला - ईंट एक्सटेंशन एक उत्तरी घर में जोड़ा गया।")</f>
        <v>पीला - ईंट एक्सटेंशन एक उत्तरी घर में जोड़ा गया।</v>
      </c>
    </row>
    <row r="15453">
      <c r="A15453" s="1" t="s">
        <v>15033</v>
      </c>
      <c r="B15453" s="2" t="str">
        <f>IFERROR(__xludf.DUMMYFUNCTION("GOOGLETRANSLATE(A15453,""en"",""hi"")"),"स्विमिंग पूल के साथ एक अलग विला की नई परियोजना")</f>
        <v>स्विमिंग पूल के साथ एक अलग विला की नई परियोजना</v>
      </c>
    </row>
    <row r="15454">
      <c r="A15454" s="1" t="s">
        <v>15034</v>
      </c>
      <c r="B15454" s="2" t="str">
        <f>IFERROR(__xludf.DUMMYFUNCTION("GOOGLETRANSLATE(A15454,""en"",""hi"")"),"लंबे समय तक पॉज़ - इस ड्राइंग ने ब्रेक के साथ लिया।")</f>
        <v>लंबे समय तक पॉज़ - इस ड्राइंग ने ब्रेक के साथ लिया।</v>
      </c>
    </row>
    <row r="15455">
      <c r="A15455" s="1" t="s">
        <v>15035</v>
      </c>
      <c r="B15455" s="2" t="str">
        <f>IFERROR(__xludf.DUMMYFUNCTION("GOOGLETRANSLATE(A15455,""en"",""hi"")"),"एक नीली पृष्ठभूमि पर निर्बाध पुष्प पैटर्न")</f>
        <v>एक नीली पृष्ठभूमि पर निर्बाध पुष्प पैटर्न</v>
      </c>
    </row>
    <row r="15456">
      <c r="A15456" s="1" t="s">
        <v>15036</v>
      </c>
      <c r="B15456" s="2" t="str">
        <f>IFERROR(__xludf.DUMMYFUNCTION("GOOGLETRANSLATE(A15456,""en"",""hi"")"),"बस से यात्रा करने वाली व्हीलचेयर में महिला")</f>
        <v>बस से यात्रा करने वाली व्हीलचेयर में महिला</v>
      </c>
    </row>
    <row r="15457">
      <c r="A15457" s="1" t="s">
        <v>15037</v>
      </c>
      <c r="B15457" s="2" t="str">
        <f>IFERROR(__xludf.DUMMYFUNCTION("GOOGLETRANSLATE(A15457,""en"",""hi"")"),"बाजार में क्रिसमस गहने")</f>
        <v>बाजार में क्रिसमस गहने</v>
      </c>
    </row>
    <row r="15458">
      <c r="A15458" s="1" t="s">
        <v>15038</v>
      </c>
      <c r="B15458" s="2" t="str">
        <f>IFERROR(__xludf.DUMMYFUNCTION("GOOGLETRANSLATE(A15458,""en"",""hi"")"),"मेट्रोपॉलिटन म्यूज़ियम ऑफ़ आर्ट मेट आईटी बड़े पैमाने पर है")</f>
        <v>मेट्रोपॉलिटन म्यूज़ियम ऑफ़ आर्ट मेट आईटी बड़े पैमाने पर है</v>
      </c>
    </row>
    <row r="15459">
      <c r="A15459" s="1" t="s">
        <v>15039</v>
      </c>
      <c r="B15459" s="2" t="str">
        <f>IFERROR(__xludf.DUMMYFUNCTION("GOOGLETRANSLATE(A15459,""en"",""hi"")"),"रात में जमीन पर बर्फ गिरने के करीब")</f>
        <v>रात में जमीन पर बर्फ गिरने के करीब</v>
      </c>
    </row>
    <row r="15460">
      <c r="A15460" s="1" t="s">
        <v>10036</v>
      </c>
      <c r="B15460" s="2" t="str">
        <f>IFERROR(__xludf.DUMMYFUNCTION("GOOGLETRANSLATE(A15460,""en"",""hi"")"),"अभिनेता सिनेमा में प्रीमियर में भाग लेता है")</f>
        <v>अभिनेता सिनेमा में प्रीमियर में भाग लेता है</v>
      </c>
    </row>
    <row r="15461">
      <c r="A15461" s="1" t="s">
        <v>15040</v>
      </c>
      <c r="B15461" s="2" t="str">
        <f>IFERROR(__xludf.DUMMYFUNCTION("GOOGLETRANSLATE(A15461,""en"",""hi"")"),"कानूनी रूप से गोरा: व्यक्ति ने अपने बालों को एक साफ पोनीटेल में पहना था और काले धूप का चश्मा के साथ उसकी आँखों को बचाया")</f>
        <v>कानूनी रूप से गोरा: व्यक्ति ने अपने बालों को एक साफ पोनीटेल में पहना था और काले धूप का चश्मा के साथ उसकी आँखों को बचाया</v>
      </c>
    </row>
    <row r="15462">
      <c r="A15462" s="1" t="s">
        <v>15041</v>
      </c>
      <c r="B15462" s="2" t="str">
        <f>IFERROR(__xludf.DUMMYFUNCTION("GOOGLETRANSLATE(A15462,""en"",""hi"")"),"पेशेवर बॉक्सर का बेटा त्यौहार के दौरान स्क्रीनिंग में भाग लेता है।")</f>
        <v>पेशेवर बॉक्सर का बेटा त्यौहार के दौरान स्क्रीनिंग में भाग लेता है।</v>
      </c>
    </row>
    <row r="15463">
      <c r="A15463" s="1" t="s">
        <v>15042</v>
      </c>
      <c r="B15463" s="2" t="str">
        <f>IFERROR(__xludf.DUMMYFUNCTION("GOOGLETRANSLATE(A15463,""en"",""hi"")"),"प्रांतीय गवर्नर के परिसर में एक बैठक के बाद सैनिकों को सड़क पर गश्त के रूप में देखते हैं।")</f>
        <v>प्रांतीय गवर्नर के परिसर में एक बैठक के बाद सैनिकों को सड़क पर गश्त के रूप में देखते हैं।</v>
      </c>
    </row>
    <row r="15464">
      <c r="A15464" s="1" t="s">
        <v>15043</v>
      </c>
      <c r="B15464" s="2" t="str">
        <f>IFERROR(__xludf.DUMMYFUNCTION("GOOGLETRANSLATE(A15464,""en"",""hi"")"),"जिम में व्यायाम करने वाले लोग।")</f>
        <v>जिम में व्यायाम करने वाले लोग।</v>
      </c>
    </row>
    <row r="15465">
      <c r="A15465" s="1" t="s">
        <v>15044</v>
      </c>
      <c r="B15465" s="2" t="str">
        <f>IFERROR(__xludf.DUMMYFUNCTION("GOOGLETRANSLATE(A15465,""en"",""hi"")"),"बर्फ मुक्त तस्वीर के साथ एक बेंच पर बैठे काले कोट के साथ महिला")</f>
        <v>बर्फ मुक्त तस्वीर के साथ एक बेंच पर बैठे काले कोट के साथ महिला</v>
      </c>
    </row>
    <row r="15466">
      <c r="A15466" s="1" t="s">
        <v>15045</v>
      </c>
      <c r="B15466" s="2" t="str">
        <f>IFERROR(__xludf.DUMMYFUNCTION("GOOGLETRANSLATE(A15466,""en"",""hi"")"),"पहाड़ के शिखर सम्मेलन के पास")</f>
        <v>पहाड़ के शिखर सम्मेलन के पास</v>
      </c>
    </row>
    <row r="15467">
      <c r="A15467" s="1" t="s">
        <v>15046</v>
      </c>
      <c r="B15467" s="2" t="str">
        <f>IFERROR(__xludf.DUMMYFUNCTION("GOOGLETRANSLATE(A15467,""en"",""hi"")"),"वेक्टर चित्रण छोटी लड़की ने एक उपहार खोला और बॉक्स से एक गुड़िया निकाली")</f>
        <v>वेक्टर चित्रण छोटी लड़की ने एक उपहार खोला और बॉक्स से एक गुड़िया निकाली</v>
      </c>
    </row>
    <row r="15468">
      <c r="A15468" s="1" t="s">
        <v>15047</v>
      </c>
      <c r="B15468" s="2" t="str">
        <f>IFERROR(__xludf.DUMMYFUNCTION("GOOGLETRANSLATE(A15468,""en"",""hi"")"),"कुछ भी नहीं कहता है, मैं चीजों को मसाला करने के लिए तैयार हूं! चश्मे की एक नई जोड़ी की तरह!")</f>
        <v>कुछ भी नहीं कहता है, मैं चीजों को मसाला करने के लिए तैयार हूं! चश्मे की एक नई जोड़ी की तरह!</v>
      </c>
    </row>
    <row r="15469">
      <c r="A15469" s="1" t="s">
        <v>15048</v>
      </c>
      <c r="B15469" s="2" t="str">
        <f>IFERROR(__xludf.DUMMYFUNCTION("GOOGLETRANSLATE(A15469,""en"",""hi"")"),"छवि: मूल तेल चित्रकला ने निचले बाएं कुओं पर हस्ताक्षर किए।")</f>
        <v>छवि: मूल तेल चित्रकला ने निचले बाएं कुओं पर हस्ताक्षर किए।</v>
      </c>
    </row>
    <row r="15470">
      <c r="A15470" s="1" t="s">
        <v>15049</v>
      </c>
      <c r="B15470" s="2" t="str">
        <f>IFERROR(__xludf.DUMMYFUNCTION("GOOGLETRANSLATE(A15470,""en"",""hi"")"),"ऑटोमोबाइल मॉडल को शो में पुरस्कार श्रेणी का नाम दिया गया था।")</f>
        <v>ऑटोमोबाइल मॉडल को शो में पुरस्कार श्रेणी का नाम दिया गया था।</v>
      </c>
    </row>
    <row r="15471">
      <c r="A15471" s="1" t="s">
        <v>15050</v>
      </c>
      <c r="B15471" s="2" t="str">
        <f>IFERROR(__xludf.DUMMYFUNCTION("GOOGLETRANSLATE(A15471,""en"",""hi"")"),"नीले और सफेद सितारों के साथ एक क्रिसमस की पृष्ठभूमि")</f>
        <v>नीले और सफेद सितारों के साथ एक क्रिसमस की पृष्ठभूमि</v>
      </c>
    </row>
    <row r="15472">
      <c r="A15472" s="1" t="s">
        <v>15051</v>
      </c>
      <c r="B15472" s="2" t="str">
        <f>IFERROR(__xludf.DUMMYFUNCTION("GOOGLETRANSLATE(A15472,""en"",""hi"")"),"पुरस्कार समारोह में राजनेता और सैन्य व्यक्ति")</f>
        <v>पुरस्कार समारोह में राजनेता और सैन्य व्यक्ति</v>
      </c>
    </row>
    <row r="15473">
      <c r="A15473" s="1" t="s">
        <v>15052</v>
      </c>
      <c r="B15473" s="2" t="str">
        <f>IFERROR(__xludf.DUMMYFUNCTION("GOOGLETRANSLATE(A15473,""en"",""hi"")"),"पारंपरिक तरीके से चित्रित चरित्र।")</f>
        <v>पारंपरिक तरीके से चित्रित चरित्र।</v>
      </c>
    </row>
    <row r="15474">
      <c r="A15474" s="1" t="s">
        <v>15053</v>
      </c>
      <c r="B15474" s="2" t="str">
        <f>IFERROR(__xludf.DUMMYFUNCTION("GOOGLETRANSLATE(A15474,""en"",""hi"")"),"माउंटेन बाइकर्स एक निशान की सवारी करते हैं")</f>
        <v>माउंटेन बाइकर्स एक निशान की सवारी करते हैं</v>
      </c>
    </row>
    <row r="15475">
      <c r="A15475" s="1" t="s">
        <v>15054</v>
      </c>
      <c r="B15475" s="2" t="str">
        <f>IFERROR(__xludf.DUMMYFUNCTION("GOOGLETRANSLATE(A15475,""en"",""hi"")"),"अस्पताल शीतकालीन पेड़ों की शाखाओं के माध्यम से देखा गया")</f>
        <v>अस्पताल शीतकालीन पेड़ों की शाखाओं के माध्यम से देखा गया</v>
      </c>
    </row>
    <row r="15476">
      <c r="A15476" s="1" t="s">
        <v>15055</v>
      </c>
      <c r="B15476" s="2" t="str">
        <f>IFERROR(__xludf.DUMMYFUNCTION("GOOGLETRANSLATE(A15476,""en"",""hi"")"),"हरी घास के साथ ग्रीन स्प्रिंग वन, सफेद और पीले फूल और पुराने स्टंप जो मॉस के साथ कवर किया गया है")</f>
        <v>हरी घास के साथ ग्रीन स्प्रिंग वन, सफेद और पीले फूल और पुराने स्टंप जो मॉस के साथ कवर किया गया है</v>
      </c>
    </row>
    <row r="15477">
      <c r="A15477" s="1" t="s">
        <v>15056</v>
      </c>
      <c r="B15477" s="2" t="str">
        <f>IFERROR(__xludf.DUMMYFUNCTION("GOOGLETRANSLATE(A15477,""en"",""hi"")"),"एक क्रॉस स्थिति में फीका डेनिम जींस की एक जोड़ी पर पीले सिलाई का मैक्रो क्लोजअप।")</f>
        <v>एक क्रॉस स्थिति में फीका डेनिम जींस की एक जोड़ी पर पीले सिलाई का मैक्रो क्लोजअप।</v>
      </c>
    </row>
    <row r="15478">
      <c r="A15478" s="1" t="s">
        <v>15057</v>
      </c>
      <c r="B15478" s="2" t="str">
        <f>IFERROR(__xludf.DUMMYFUNCTION("GOOGLETRANSLATE(A15478,""en"",""hi"")"),"शॉपिंग सेंटर में एस्केलेटर।")</f>
        <v>शॉपिंग सेंटर में एस्केलेटर।</v>
      </c>
    </row>
    <row r="15479">
      <c r="A15479" s="1" t="s">
        <v>15058</v>
      </c>
      <c r="B15479" s="2" t="str">
        <f>IFERROR(__xludf.DUMMYFUNCTION("GOOGLETRANSLATE(A15479,""en"",""hi"")"),"समुद्र तट से देखा क्षितिज और सागर पर क्लाउड गठन")</f>
        <v>समुद्र तट से देखा क्षितिज और सागर पर क्लाउड गठन</v>
      </c>
    </row>
    <row r="15480">
      <c r="A15480" s="1" t="s">
        <v>15059</v>
      </c>
      <c r="B15480" s="2" t="str">
        <f>IFERROR(__xludf.DUMMYFUNCTION("GOOGLETRANSLATE(A15480,""en"",""hi"")"),"लिविंग रूम में युवा महिला अपने लैप्स पर काले बिल्ली के बच्चे के साथ उसके छोटे लाल के साथ खेल रही है")</f>
        <v>लिविंग रूम में युवा महिला अपने लैप्स पर काले बिल्ली के बच्चे के साथ उसके छोटे लाल के साथ खेल रही है</v>
      </c>
    </row>
    <row r="15481">
      <c r="A15481" s="1" t="s">
        <v>15060</v>
      </c>
      <c r="B15481" s="2" t="str">
        <f>IFERROR(__xludf.DUMMYFUNCTION("GOOGLETRANSLATE(A15481,""en"",""hi"")"),"# एक कार ट्रेन का नेतृत्व किया।")</f>
        <v># एक कार ट्रेन का नेतृत्व किया।</v>
      </c>
    </row>
    <row r="15482">
      <c r="A15482" s="1" t="s">
        <v>15061</v>
      </c>
      <c r="B15482" s="2" t="str">
        <f>IFERROR(__xludf.DUMMYFUNCTION("GOOGLETRANSLATE(A15482,""en"",""hi"")"),"एक हैंडबैग में पहुंचने वाले व्यक्ति का विवरण")</f>
        <v>एक हैंडबैग में पहुंचने वाले व्यक्ति का विवरण</v>
      </c>
    </row>
    <row r="15483">
      <c r="A15483" s="1" t="s">
        <v>15062</v>
      </c>
      <c r="B15483" s="2" t="str">
        <f>IFERROR(__xludf.DUMMYFUNCTION("GOOGLETRANSLATE(A15483,""en"",""hi"")"),"यह घर एक अभयारण्य है जिसका मतलब आपकी आत्मा को हल्का करने और हर तरह से नवीनीकृत करने के लिए है।")</f>
        <v>यह घर एक अभयारण्य है जिसका मतलब आपकी आत्मा को हल्का करने और हर तरह से नवीनीकृत करने के लिए है।</v>
      </c>
    </row>
    <row r="15484">
      <c r="A15484" s="1" t="s">
        <v>15063</v>
      </c>
      <c r="B15484" s="2" t="str">
        <f>IFERROR(__xludf.DUMMYFUNCTION("GOOGLETRANSLATE(A15484,""en"",""hi"")"),"कुटीर के सामने - सूर्य का आनंद लेने के लिए स्थिर फ्रंट दरवाजा और बेंच")</f>
        <v>कुटीर के सामने - सूर्य का आनंद लेने के लिए स्थिर फ्रंट दरवाजा और बेंच</v>
      </c>
    </row>
    <row r="15485">
      <c r="A15485" s="1" t="s">
        <v>15064</v>
      </c>
      <c r="B15485" s="2" t="str">
        <f>IFERROR(__xludf.DUMMYFUNCTION("GOOGLETRANSLATE(A15485,""en"",""hi"")"),"एक प्रशिक्षण सत्र के दौरान टीम")</f>
        <v>एक प्रशिक्षण सत्र के दौरान टीम</v>
      </c>
    </row>
    <row r="15486">
      <c r="A15486" s="1" t="s">
        <v>15065</v>
      </c>
      <c r="B15486" s="2" t="str">
        <f>IFERROR(__xludf.DUMMYFUNCTION("GOOGLETRANSLATE(A15486,""en"",""hi"")"),"सड़क पर खड़ी कारों के साथ एल्डबर्ग हाई स्ट्रीट")</f>
        <v>सड़क पर खड़ी कारों के साथ एल्डबर्ग हाई स्ट्रीट</v>
      </c>
    </row>
    <row r="15487">
      <c r="A15487" s="1" t="s">
        <v>15066</v>
      </c>
      <c r="B15487" s="2" t="str">
        <f>IFERROR(__xludf.DUMMYFUNCTION("GOOGLETRANSLATE(A15487,""en"",""hi"")"),"महिलाओं के मार्च के लिए पोर्ट्रेट")</f>
        <v>महिलाओं के मार्च के लिए पोर्ट्रेट</v>
      </c>
    </row>
    <row r="15488">
      <c r="A15488" s="1" t="s">
        <v>15067</v>
      </c>
      <c r="B15488" s="2" t="str">
        <f>IFERROR(__xludf.DUMMYFUNCTION("GOOGLETRANSLATE(A15488,""en"",""hi"")"),"पश्चिमी ईसाई अवकाश, बच्चों को अंडे में लाया।")</f>
        <v>पश्चिमी ईसाई अवकाश, बच्चों को अंडे में लाया।</v>
      </c>
    </row>
    <row r="15489">
      <c r="A15489" s="1" t="s">
        <v>15068</v>
      </c>
      <c r="B15489" s="2" t="str">
        <f>IFERROR(__xludf.DUMMYFUNCTION("GOOGLETRANSLATE(A15489,""en"",""hi"")"),"बाधाओं के खिलाफ: लोगों को शिविर स्थापित करने से रोकने के लिए सड़क के किनारे पुल के नीचे बड़े चट्टानों के बावजूद, प्रवासियों और शरणार्थियों ने वापस आ गए हैं")</f>
        <v>बाधाओं के खिलाफ: लोगों को शिविर स्थापित करने से रोकने के लिए सड़क के किनारे पुल के नीचे बड़े चट्टानों के बावजूद, प्रवासियों और शरणार्थियों ने वापस आ गए हैं</v>
      </c>
    </row>
    <row r="15490">
      <c r="A15490" s="1" t="s">
        <v>15069</v>
      </c>
      <c r="B15490" s="2" t="str">
        <f>IFERROR(__xludf.DUMMYFUNCTION("GOOGLETRANSLATE(A15490,""en"",""hi"")"),"पर्यटकों का एक समूह एक पहाड़ी निशान के साथ बाइक की सवारी करता है")</f>
        <v>पर्यटकों का एक समूह एक पहाड़ी निशान के साथ बाइक की सवारी करता है</v>
      </c>
    </row>
    <row r="15491">
      <c r="A15491" s="1" t="s">
        <v>15070</v>
      </c>
      <c r="B15491" s="2" t="str">
        <f>IFERROR(__xludf.DUMMYFUNCTION("GOOGLETRANSLATE(A15491,""en"",""hi"")"),"एक खाली आंगन को एक चौकस आंख से बदल दिया जाता है।")</f>
        <v>एक खाली आंगन को एक चौकस आंख से बदल दिया जाता है।</v>
      </c>
    </row>
    <row r="15492">
      <c r="A15492" s="1" t="s">
        <v>15071</v>
      </c>
      <c r="B15492" s="2" t="str">
        <f>IFERROR(__xludf.DUMMYFUNCTION("GOOGLETRANSLATE(A15492,""en"",""hi"")"),"एक पठन नुक्कड़, सफेद दीवारों, डार्क दृढ़ लकड़ी के फर्श और एक मानक फायरप्लेस के साथ एक क्लासिक लिविंग रूम का फोटो।")</f>
        <v>एक पठन नुक्कड़, सफेद दीवारों, डार्क दृढ़ लकड़ी के फर्श और एक मानक फायरप्लेस के साथ एक क्लासिक लिविंग रूम का फोटो।</v>
      </c>
    </row>
    <row r="15493">
      <c r="A15493" s="1" t="s">
        <v>6016</v>
      </c>
      <c r="B15493" s="2" t="str">
        <f>IFERROR(__xludf.DUMMYFUNCTION("GOOGLETRANSLATE(A15493,""en"",""hi"")"),"हर शादी की घटना के लिए व्हाइट कपड़े पहनने के लिए")</f>
        <v>हर शादी की घटना के लिए व्हाइट कपड़े पहनने के लिए</v>
      </c>
    </row>
    <row r="15494">
      <c r="A15494" s="1" t="s">
        <v>15072</v>
      </c>
      <c r="B15494" s="2" t="str">
        <f>IFERROR(__xludf.DUMMYFUNCTION("GOOGLETRANSLATE(A15494,""en"",""hi"")"),"Beatnik युगल नृत्य, पृष्ठभूमि, वेक्टर कार्टून पर विनाइल रिकॉर्ड")</f>
        <v>Beatnik युगल नृत्य, पृष्ठभूमि, वेक्टर कार्टून पर विनाइल रिकॉर्ड</v>
      </c>
    </row>
    <row r="15495">
      <c r="A15495" s="1" t="s">
        <v>15073</v>
      </c>
      <c r="B15495" s="2" t="str">
        <f>IFERROR(__xludf.DUMMYFUNCTION("GOOGLETRANSLATE(A15495,""en"",""hi"")"),"व्यक्ति मैच के दौरान एक ब्रेक बनाता है।")</f>
        <v>व्यक्ति मैच के दौरान एक ब्रेक बनाता है।</v>
      </c>
    </row>
    <row r="15496">
      <c r="A15496" s="1" t="s">
        <v>1893</v>
      </c>
      <c r="B15496" s="2" t="str">
        <f>IFERROR(__xludf.DUMMYFUNCTION("GOOGLETRANSLATE(A15496,""en"",""hi"")"),"छवि में हो सकता है: व्यक्ति, मंच पर, एक संगीत वाद्ययंत्र और आउटडोर खेल रहा है")</f>
        <v>छवि में हो सकता है: व्यक्ति, मंच पर, एक संगीत वाद्ययंत्र और आउटडोर खेल रहा है</v>
      </c>
    </row>
    <row r="15497">
      <c r="A15497" s="1" t="s">
        <v>15074</v>
      </c>
      <c r="B15497" s="2" t="str">
        <f>IFERROR(__xludf.DUMMYFUNCTION("GOOGLETRANSLATE(A15497,""en"",""hi"")"),"बच्चे सैंडबॉक्स में खिलौनों के साथ खेलते हैं।")</f>
        <v>बच्चे सैंडबॉक्स में खिलौनों के साथ खेलते हैं।</v>
      </c>
    </row>
    <row r="15498">
      <c r="A15498" s="1" t="s">
        <v>15075</v>
      </c>
      <c r="B15498" s="2" t="str">
        <f>IFERROR(__xludf.DUMMYFUNCTION("GOOGLETRANSLATE(A15498,""en"",""hi"")"),"सॉकर प्लेयर मैच के दौरान एक फ्री किक से अपनी टीम का पहला गोल स्कोर करता है।")</f>
        <v>सॉकर प्लेयर मैच के दौरान एक फ्री किक से अपनी टीम का पहला गोल स्कोर करता है।</v>
      </c>
    </row>
    <row r="15499">
      <c r="A15499" s="1" t="s">
        <v>15076</v>
      </c>
      <c r="B15499" s="2" t="str">
        <f>IFERROR(__xludf.DUMMYFUNCTION("GOOGLETRANSLATE(A15499,""en"",""hi"")"),"रंगीन छतरियों के साथ छोटे भूरे लोगों के निर्बाध पैटर्न: सड़क में पैदल चलने वालों, छोटे हाथों का एक विविध संग्रह पुरुषों, महिलाओं और बच्चों को बारिश के माध्यम से चलते हुए")</f>
        <v>रंगीन छतरियों के साथ छोटे भूरे लोगों के निर्बाध पैटर्न: सड़क में पैदल चलने वालों, छोटे हाथों का एक विविध संग्रह पुरुषों, महिलाओं और बच्चों को बारिश के माध्यम से चलते हुए</v>
      </c>
    </row>
    <row r="15500">
      <c r="A15500" s="1" t="s">
        <v>15077</v>
      </c>
      <c r="B15500" s="2" t="str">
        <f>IFERROR(__xludf.DUMMYFUNCTION("GOOGLETRANSLATE(A15500,""en"",""hi"")"),"युवा व्यक्ति एक अलग पृष्ठभूमि पर हाथ इशारा दिखा रहा है")</f>
        <v>युवा व्यक्ति एक अलग पृष्ठभूमि पर हाथ इशारा दिखा रहा है</v>
      </c>
    </row>
    <row r="15501">
      <c r="A15501" s="1" t="s">
        <v>15078</v>
      </c>
      <c r="B15501" s="2" t="str">
        <f>IFERROR(__xludf.DUMMYFUNCTION("GOOGLETRANSLATE(A15501,""en"",""hi"")"),"पात्रों का एक ड्रॉ ... व्यक्ति पर रातें")</f>
        <v>पात्रों का एक ड्रॉ ... व्यक्ति पर रातें</v>
      </c>
    </row>
    <row r="15502">
      <c r="A15502" s="1" t="s">
        <v>15079</v>
      </c>
      <c r="B15502" s="2" t="str">
        <f>IFERROR(__xludf.DUMMYFUNCTION("GOOGLETRANSLATE(A15502,""en"",""hi"")"),"व्यक्ति और धातु लहजे किराए पर स्थान पर पाठ्य सौंदर्य लाते हैं")</f>
        <v>व्यक्ति और धातु लहजे किराए पर स्थान पर पाठ्य सौंदर्य लाते हैं</v>
      </c>
    </row>
    <row r="15503">
      <c r="A15503" s="1" t="s">
        <v>15080</v>
      </c>
      <c r="B15503" s="2" t="str">
        <f>IFERROR(__xludf.DUMMYFUNCTION("GOOGLETRANSLATE(A15503,""en"",""hi"")"),"एक शहर के साथ सूर्यास्त का निर्माण")</f>
        <v>एक शहर के साथ सूर्यास्त का निर्माण</v>
      </c>
    </row>
    <row r="15504">
      <c r="A15504" s="1" t="s">
        <v>15081</v>
      </c>
      <c r="B15504" s="2" t="str">
        <f>IFERROR(__xludf.DUMMYFUNCTION("GOOGLETRANSLATE(A15504,""en"",""hi"")"),"कैफे में बिजनेस युगल")</f>
        <v>कैफे में बिजनेस युगल</v>
      </c>
    </row>
    <row r="15505">
      <c r="A15505" s="1" t="s">
        <v>15082</v>
      </c>
      <c r="B15505" s="2" t="str">
        <f>IFERROR(__xludf.DUMMYFUNCTION("GOOGLETRANSLATE(A15505,""en"",""hi"")"),"दाईं ओर एक तीसरी जगह के साथ एक ग्रे बाहरी दीवार पर खिड़कियां")</f>
        <v>दाईं ओर एक तीसरी जगह के साथ एक ग्रे बाहरी दीवार पर खिड़कियां</v>
      </c>
    </row>
    <row r="15506">
      <c r="A15506" s="1" t="s">
        <v>15083</v>
      </c>
      <c r="B15506" s="2" t="str">
        <f>IFERROR(__xludf.DUMMYFUNCTION("GOOGLETRANSLATE(A15506,""en"",""hi"")"),"एक विंटेज वुडकट शैली रोसेट का एक उदाहरण")</f>
        <v>एक विंटेज वुडकट शैली रोसेट का एक उदाहरण</v>
      </c>
    </row>
    <row r="15507">
      <c r="A15507" s="1" t="s">
        <v>15084</v>
      </c>
      <c r="B15507" s="2" t="str">
        <f>IFERROR(__xludf.DUMMYFUNCTION("GOOGLETRANSLATE(A15507,""en"",""hi"")"),"व्यक्ति ने फुटबॉल टीम के खिलाफ खेल का एकमात्र गोल किया")</f>
        <v>व्यक्ति ने फुटबॉल टीम के खिलाफ खेल का एकमात्र गोल किया</v>
      </c>
    </row>
    <row r="15508">
      <c r="A15508" s="1" t="s">
        <v>15085</v>
      </c>
      <c r="B15508" s="2" t="str">
        <f>IFERROR(__xludf.DUMMYFUNCTION("GOOGLETRANSLATE(A15508,""en"",""hi"")"),"झीलों ने एक जलविद्युत योजना के हिस्से के रूप में बनाया।")</f>
        <v>झीलों ने एक जलविद्युत योजना के हिस्से के रूप में बनाया।</v>
      </c>
    </row>
    <row r="15509">
      <c r="A15509" s="1" t="s">
        <v>15086</v>
      </c>
      <c r="B15509" s="2" t="str">
        <f>IFERROR(__xludf.DUMMYFUNCTION("GOOGLETRANSLATE(A15509,""en"",""hi"")"),"केंद्र द्वीप पर पेड़ हटा दिए जाएंगे")</f>
        <v>केंद्र द्वीप पर पेड़ हटा दिए जाएंगे</v>
      </c>
    </row>
    <row r="15510">
      <c r="A15510" s="1" t="s">
        <v>558</v>
      </c>
      <c r="B15510" s="2" t="str">
        <f>IFERROR(__xludf.DUMMYFUNCTION("GOOGLETRANSLATE(A15510,""en"",""hi"")"),"होटल और कैसीनो के इंटीरियर")</f>
        <v>होटल और कैसीनो के इंटीरियर</v>
      </c>
    </row>
    <row r="15511">
      <c r="A15511" s="1" t="s">
        <v>15087</v>
      </c>
      <c r="B15511" s="2" t="str">
        <f>IFERROR(__xludf.DUMMYFUNCTION("GOOGLETRANSLATE(A15511,""en"",""hi"")"),"नीले आकाश के खिलाफ पाइन के मीटर")</f>
        <v>नीले आकाश के खिलाफ पाइन के मीटर</v>
      </c>
    </row>
    <row r="15512">
      <c r="A15512" s="1" t="s">
        <v>15088</v>
      </c>
      <c r="B15512" s="2" t="str">
        <f>IFERROR(__xludf.DUMMYFUNCTION("GOOGLETRANSLATE(A15512,""en"",""hi"")"),"महोत्सव के दिन के दौरान कलाकार मंच पर प्रदर्शन करता है")</f>
        <v>महोत्सव के दिन के दौरान कलाकार मंच पर प्रदर्शन करता है</v>
      </c>
    </row>
    <row r="15513">
      <c r="A15513" s="1" t="s">
        <v>15089</v>
      </c>
      <c r="B15513" s="2" t="str">
        <f>IFERROR(__xludf.DUMMYFUNCTION("GOOGLETRANSLATE(A15513,""en"",""hi"")"),"ग्रीन व्हाइट फिसल गया पेड़ मेंढक हथेली के पत्ते पर, जंगली में, रात में साइड से लिया गया")</f>
        <v>ग्रीन व्हाइट फिसल गया पेड़ मेंढक हथेली के पत्ते पर, जंगली में, रात में साइड से लिया गया</v>
      </c>
    </row>
    <row r="15514">
      <c r="A15514" s="1" t="s">
        <v>15090</v>
      </c>
      <c r="B15514" s="2" t="str">
        <f>IFERROR(__xludf.DUMMYFUNCTION("GOOGLETRANSLATE(A15514,""en"",""hi"")"),"विंटेज वृद्ध ब्लैक एंड व्हाइट स्ट्रिप्स स्टाइल अपरकेस या कैपिटल लेटर मैं एक 3 डी चित्रण में एक देहाती धारीदार बनावट और क्लिपिंग पथ के साथ एक सफेद पृष्ठभूमि पर एक स्टैंसिल फ़ॉन्ट पृथक।")</f>
        <v>विंटेज वृद्ध ब्लैक एंड व्हाइट स्ट्रिप्स स्टाइल अपरकेस या कैपिटल लेटर मैं एक 3 डी चित्रण में एक देहाती धारीदार बनावट और क्लिपिंग पथ के साथ एक सफेद पृष्ठभूमि पर एक स्टैंसिल फ़ॉन्ट पृथक।</v>
      </c>
    </row>
    <row r="15515">
      <c r="A15515" s="1" t="s">
        <v>15091</v>
      </c>
      <c r="B15515" s="2" t="str">
        <f>IFERROR(__xludf.DUMMYFUNCTION("GOOGLETRANSLATE(A15515,""en"",""hi"")"),"एक कप कॉफी, एक भूरे रंग की बनावट पृष्ठभूमि पर चाय")</f>
        <v>एक कप कॉफी, एक भूरे रंग की बनावट पृष्ठभूमि पर चाय</v>
      </c>
    </row>
    <row r="15516">
      <c r="A15516" s="1" t="s">
        <v>15092</v>
      </c>
      <c r="B15516" s="2" t="str">
        <f>IFERROR(__xludf.DUMMYFUNCTION("GOOGLETRANSLATE(A15516,""en"",""hi"")"),"बादल सभी पहाड़ियों और शहर के ऊपर थे")</f>
        <v>बादल सभी पहाड़ियों और शहर के ऊपर थे</v>
      </c>
    </row>
    <row r="15517">
      <c r="A15517" s="1" t="s">
        <v>15093</v>
      </c>
      <c r="B15517" s="2" t="str">
        <f>IFERROR(__xludf.DUMMYFUNCTION("GOOGLETRANSLATE(A15517,""en"",""hi"")"),"हार्ड रॉक कलाकार के लिए गिटारवादक और बासिस्ट लाइव प्रदर्शन करता है")</f>
        <v>हार्ड रॉक कलाकार के लिए गिटारवादक और बासिस्ट लाइव प्रदर्शन करता है</v>
      </c>
    </row>
    <row r="15518">
      <c r="A15518" s="1" t="s">
        <v>15094</v>
      </c>
      <c r="B15518" s="2" t="str">
        <f>IFERROR(__xludf.DUMMYFUNCTION("GOOGLETRANSLATE(A15518,""en"",""hi"")"),"रोड रिवाइवल कलाकार के रॉक कलाकार और पंक रॉक कलाकार")</f>
        <v>रोड रिवाइवल कलाकार के रॉक कलाकार और पंक रॉक कलाकार</v>
      </c>
    </row>
    <row r="15519">
      <c r="A15519" s="1" t="s">
        <v>15095</v>
      </c>
      <c r="B15519" s="2" t="str">
        <f>IFERROR(__xludf.DUMMYFUNCTION("GOOGLETRANSLATE(A15519,""en"",""hi"")"),"अभिनेता 200 वें एपिसोड उत्सव में भाग लेता है")</f>
        <v>अभिनेता 200 वें एपिसोड उत्सव में भाग लेता है</v>
      </c>
    </row>
    <row r="15520">
      <c r="A15520" s="1" t="s">
        <v>15096</v>
      </c>
      <c r="B15520" s="2" t="str">
        <f>IFERROR(__xludf.DUMMYFUNCTION("GOOGLETRANSLATE(A15520,""en"",""hi"")"),"व्यापारी या प्रबंधक अपने हाथ में एक सुनहरी कुंजी रखता है।")</f>
        <v>व्यापारी या प्रबंधक अपने हाथ में एक सुनहरी कुंजी रखता है।</v>
      </c>
    </row>
    <row r="15521">
      <c r="A15521" s="1" t="s">
        <v>15097</v>
      </c>
      <c r="B15521" s="2" t="str">
        <f>IFERROR(__xludf.DUMMYFUNCTION("GOOGLETRANSLATE(A15521,""en"",""hi"")"),"अभिनेता रोमांटिक कॉमेडी फिल्म के प्रीमियर में भाग लेता है")</f>
        <v>अभिनेता रोमांटिक कॉमेडी फिल्म के प्रीमियर में भाग लेता है</v>
      </c>
    </row>
    <row r="15522">
      <c r="A15522" s="1" t="s">
        <v>15098</v>
      </c>
      <c r="B15522" s="2" t="str">
        <f>IFERROR(__xludf.DUMMYFUNCTION("GOOGLETRANSLATE(A15522,""en"",""hi"")"),"लोक रॉक कलाकार एक पुलिस का घोड़ा है")</f>
        <v>लोक रॉक कलाकार एक पुलिस का घोड़ा है</v>
      </c>
    </row>
    <row r="15523">
      <c r="A15523" s="1" t="s">
        <v>15099</v>
      </c>
      <c r="B15523" s="2" t="str">
        <f>IFERROR(__xludf.DUMMYFUNCTION("GOOGLETRANSLATE(A15523,""en"",""hi"")"),"मैच जीतने के बाद एथलीट ट्रॉफी को लिफ्ट करता है।")</f>
        <v>मैच जीतने के बाद एथलीट ट्रॉफी को लिफ्ट करता है।</v>
      </c>
    </row>
    <row r="15524">
      <c r="A15524" s="1" t="s">
        <v>15100</v>
      </c>
      <c r="B15524" s="2" t="str">
        <f>IFERROR(__xludf.DUMMYFUNCTION("GOOGLETRANSLATE(A15524,""en"",""hi"")"),"टॉडलर खेल के मैदान में बजाना और कैमरे के लिए प्रस्तुत किया")</f>
        <v>टॉडलर खेल के मैदान में बजाना और कैमरे के लिए प्रस्तुत किया</v>
      </c>
    </row>
    <row r="15525">
      <c r="A15525" s="1" t="s">
        <v>15101</v>
      </c>
      <c r="B15525" s="2" t="str">
        <f>IFERROR(__xludf.DUMMYFUNCTION("GOOGLETRANSLATE(A15525,""en"",""hi"")"),"वाहन, कारखाने पर असेंबली लाइन नीचे ले जाते हैं")</f>
        <v>वाहन, कारखाने पर असेंबली लाइन नीचे ले जाते हैं</v>
      </c>
    </row>
    <row r="15526">
      <c r="A15526" s="1" t="s">
        <v>15102</v>
      </c>
      <c r="B15526" s="2" t="str">
        <f>IFERROR(__xludf.DUMMYFUNCTION("GOOGLETRANSLATE(A15526,""en"",""hi"")"),"एक ध्रुव पर लंबी बिजली की लाइन")</f>
        <v>एक ध्रुव पर लंबी बिजली की लाइन</v>
      </c>
    </row>
    <row r="15527">
      <c r="A15527" s="1" t="s">
        <v>15103</v>
      </c>
      <c r="B15527" s="2" t="str">
        <f>IFERROR(__xludf.DUMMYFUNCTION("GOOGLETRANSLATE(A15527,""en"",""hi"")"),"पैन के उद्घाटन समारोह के दौरान रोशनी स्टेडियम")</f>
        <v>पैन के उद्घाटन समारोह के दौरान रोशनी स्टेडियम</v>
      </c>
    </row>
    <row r="15528">
      <c r="A15528" s="1" t="s">
        <v>15104</v>
      </c>
      <c r="B15528" s="2" t="str">
        <f>IFERROR(__xludf.DUMMYFUNCTION("GOOGLETRANSLATE(A15528,""en"",""hi"")"),"टेनिस खिलाड़ी के पास जादू के क्षण होते थे, क्योंकि उनके पास टूर्नामेंट में होता है, लेकिन यह पर्याप्त नहीं साबित हुआ")</f>
        <v>टेनिस खिलाड़ी के पास जादू के क्षण होते थे, क्योंकि उनके पास टूर्नामेंट में होता है, लेकिन यह पर्याप्त नहीं साबित हुआ</v>
      </c>
    </row>
    <row r="15529">
      <c r="A15529" s="1" t="s">
        <v>15105</v>
      </c>
      <c r="B15529" s="2" t="str">
        <f>IFERROR(__xludf.DUMMYFUNCTION("GOOGLETRANSLATE(A15529,""en"",""hi"")"),"फूलों पर काम कर रहे बम्बलबी, क्लोजअप")</f>
        <v>फूलों पर काम कर रहे बम्बलबी, क्लोजअप</v>
      </c>
    </row>
    <row r="15530">
      <c r="A15530" s="1" t="s">
        <v>15106</v>
      </c>
      <c r="B15530" s="2" t="str">
        <f>IFERROR(__xludf.DUMMYFUNCTION("GOOGLETRANSLATE(A15530,""en"",""hi"")"),"ऐप्पल ट्री की शाखाओं पर कंप्यूटर हार्डवेयर व्यवसाय")</f>
        <v>ऐप्पल ट्री की शाखाओं पर कंप्यूटर हार्डवेयर व्यवसाय</v>
      </c>
    </row>
    <row r="15531">
      <c r="A15531" s="1" t="s">
        <v>15107</v>
      </c>
      <c r="B15531" s="2" t="str">
        <f>IFERROR(__xludf.DUMMYFUNCTION("GOOGLETRANSLATE(A15531,""en"",""hi"")"),"कोच भाग के रूप में एक मैच के दौरान अपने खिलाड़ियों को देखता है।")</f>
        <v>कोच भाग के रूप में एक मैच के दौरान अपने खिलाड़ियों को देखता है।</v>
      </c>
    </row>
    <row r="15532">
      <c r="A15532" s="1" t="s">
        <v>15108</v>
      </c>
      <c r="B15532" s="2" t="str">
        <f>IFERROR(__xludf.DUMMYFUNCTION("GOOGLETRANSLATE(A15532,""en"",""hi"")"),"व्यक्ति द्वारा डिजिटल कला की विशेषता वाले ग्रीटिंग कार्ड")</f>
        <v>व्यक्ति द्वारा डिजिटल कला की विशेषता वाले ग्रीटिंग कार्ड</v>
      </c>
    </row>
    <row r="15533">
      <c r="A15533" s="1" t="s">
        <v>15109</v>
      </c>
      <c r="B15533" s="2" t="str">
        <f>IFERROR(__xludf.DUMMYFUNCTION("GOOGLETRANSLATE(A15533,""en"",""hi"")"),"भीड़ व्यक्ति में एक नृत्य प्रदर्शन को देख रही है")</f>
        <v>भीड़ व्यक्ति में एक नृत्य प्रदर्शन को देख रही है</v>
      </c>
    </row>
    <row r="15534">
      <c r="A15534" s="1" t="s">
        <v>15110</v>
      </c>
      <c r="B15534" s="2" t="str">
        <f>IFERROR(__xludf.DUMMYFUNCTION("GOOGLETRANSLATE(A15534,""en"",""hi"")"),"पृथ्वी पर जो कुछ भी आप ढीले हो जाएंगे उन्हें स्वर्ग में खो दिया जाएगा!")</f>
        <v>पृथ्वी पर जो कुछ भी आप ढीले हो जाएंगे उन्हें स्वर्ग में खो दिया जाएगा!</v>
      </c>
    </row>
    <row r="15535">
      <c r="A15535" s="1" t="s">
        <v>15111</v>
      </c>
      <c r="B15535" s="2" t="str">
        <f>IFERROR(__xludf.DUMMYFUNCTION("GOOGLETRANSLATE(A15535,""en"",""hi"")"),"एक विशाल भित्ति नीचे मशीनों के लिए दृश्य सेट करता है")</f>
        <v>एक विशाल भित्ति नीचे मशीनों के लिए दृश्य सेट करता है</v>
      </c>
    </row>
    <row r="15536">
      <c r="A15536" s="1" t="s">
        <v>15112</v>
      </c>
      <c r="B15536" s="2" t="str">
        <f>IFERROR(__xludf.DUMMYFUNCTION("GOOGLETRANSLATE(A15536,""en"",""hi"")"),"उनका घर एक घर से अधिक घर की दुकान जैसा दिखता है, जिसमें कॉमिक्स हर उपलब्ध सतह पर जमीन से जमीन और सुपरहीरो खिलौने से अधिक होते हैं")</f>
        <v>उनका घर एक घर से अधिक घर की दुकान जैसा दिखता है, जिसमें कॉमिक्स हर उपलब्ध सतह पर जमीन से जमीन और सुपरहीरो खिलौने से अधिक होते हैं</v>
      </c>
    </row>
    <row r="15537">
      <c r="A15537" s="1" t="s">
        <v>15113</v>
      </c>
      <c r="B15537" s="2" t="str">
        <f>IFERROR(__xludf.DUMMYFUNCTION("GOOGLETRANSLATE(A15537,""en"",""hi"")"),"व्यक्ति एक प्रदूषित पानी लॉग स्ट्रीट में खेल रहे हैं")</f>
        <v>व्यक्ति एक प्रदूषित पानी लॉग स्ट्रीट में खेल रहे हैं</v>
      </c>
    </row>
    <row r="15538">
      <c r="A15538" s="1" t="s">
        <v>15114</v>
      </c>
      <c r="B15538" s="2" t="str">
        <f>IFERROR(__xludf.DUMMYFUNCTION("GOOGLETRANSLATE(A15538,""en"",""hi"")"),"देश ने इंजन को लिफ्ट का ख्याल रखा")</f>
        <v>देश ने इंजन को लिफ्ट का ख्याल रखा</v>
      </c>
    </row>
    <row r="15539">
      <c r="A15539" s="1" t="s">
        <v>15115</v>
      </c>
      <c r="B15539" s="2" t="str">
        <f>IFERROR(__xludf.DUMMYFUNCTION("GOOGLETRANSLATE(A15539,""en"",""hi"")"),"जीवित और भोजन क्षेत्र में उच्च छत")</f>
        <v>जीवित और भोजन क्षेत्र में उच्च छत</v>
      </c>
    </row>
    <row r="15540">
      <c r="A15540" s="1" t="s">
        <v>15116</v>
      </c>
      <c r="B15540" s="2" t="str">
        <f>IFERROR(__xludf.DUMMYFUNCTION("GOOGLETRANSLATE(A15540,""en"",""hi"")"),"चित्रकारी कलाकार द्वारा चित्रित सभागार की छत")</f>
        <v>चित्रकारी कलाकार द्वारा चित्रित सभागार की छत</v>
      </c>
    </row>
    <row r="15541">
      <c r="A15541" s="1" t="s">
        <v>15117</v>
      </c>
      <c r="B15541" s="2" t="str">
        <f>IFERROR(__xludf.DUMMYFUNCTION("GOOGLETRANSLATE(A15541,""en"",""hi"")"),"पुराने शहर में खड़ी विंटेज कारें")</f>
        <v>पुराने शहर में खड़ी विंटेज कारें</v>
      </c>
    </row>
    <row r="15542">
      <c r="A15542" s="1" t="s">
        <v>15118</v>
      </c>
      <c r="B15542" s="2" t="str">
        <f>IFERROR(__xludf.DUMMYFUNCTION("GOOGLETRANSLATE(A15542,""en"",""hi"")"),"एक बड़े ट्रैक्टर पर टूटा हुआ टायर")</f>
        <v>एक बड़े ट्रैक्टर पर टूटा हुआ टायर</v>
      </c>
    </row>
    <row r="15543">
      <c r="A15543" s="1" t="s">
        <v>15119</v>
      </c>
      <c r="B15543" s="2" t="str">
        <f>IFERROR(__xludf.DUMMYFUNCTION("GOOGLETRANSLATE(A15543,""en"",""hi"")"),"फुटबॉल खिलाड़ी क्लब के नए प्रबंधक के रूप में अनावरण किए जाने के बाद तस्वीरों के लिए प्रस्तुत करता है")</f>
        <v>फुटबॉल खिलाड़ी क्लब के नए प्रबंधक के रूप में अनावरण किए जाने के बाद तस्वीरों के लिए प्रस्तुत करता है</v>
      </c>
    </row>
    <row r="15544">
      <c r="A15544" s="1" t="s">
        <v>15120</v>
      </c>
      <c r="B15544" s="2" t="str">
        <f>IFERROR(__xludf.DUMMYFUNCTION("GOOGLETRANSLATE(A15544,""en"",""hi"")"),"पेंटिंग कलाकार के प्रदर्शन के प्रदर्शन से विचार।")</f>
        <v>पेंटिंग कलाकार के प्रदर्शन के प्रदर्शन से विचार।</v>
      </c>
    </row>
    <row r="15545">
      <c r="A15545" s="1" t="s">
        <v>15121</v>
      </c>
      <c r="B15545" s="2" t="str">
        <f>IFERROR(__xludf.DUMMYFUNCTION("GOOGLETRANSLATE(A15545,""en"",""hi"")"),"एक अवधि - घर के उत्तरी पंख में गुलाबी बाथरूम।")</f>
        <v>एक अवधि - घर के उत्तरी पंख में गुलाबी बाथरूम।</v>
      </c>
    </row>
    <row r="15546">
      <c r="A15546" s="1" t="s">
        <v>15122</v>
      </c>
      <c r="B15546" s="2" t="str">
        <f>IFERROR(__xludf.DUMMYFUNCTION("GOOGLETRANSLATE(A15546,""en"",""hi"")"),"फिट आदमी जिम में कैमरा तक अंगूठे दे रहा है")</f>
        <v>फिट आदमी जिम में कैमरा तक अंगूठे दे रहा है</v>
      </c>
    </row>
    <row r="15547">
      <c r="A15547" s="1" t="s">
        <v>15123</v>
      </c>
      <c r="B15547" s="2" t="str">
        <f>IFERROR(__xludf.DUMMYFUNCTION("GOOGLETRANSLATE(A15547,""en"",""hi"")"),"इस हाथीदांत / ग्रे गलीचा के साथ अपने घर में शांति बनाएं।")</f>
        <v>इस हाथीदांत / ग्रे गलीचा के साथ अपने घर में शांति बनाएं।</v>
      </c>
    </row>
    <row r="15548">
      <c r="A15548" s="1" t="s">
        <v>15124</v>
      </c>
      <c r="B15548" s="2" t="str">
        <f>IFERROR(__xludf.DUMMYFUNCTION("GOOGLETRANSLATE(A15548,""en"",""hi"")"),"तीर एक लक्ष्य के केंद्र के साथ एक लक्ष्य के केंद्र को हिट करता है जिसमें शब्द प्रेरणा के साथ हस्तक्षेप, लाल, नीले और ग्रे रंग सफेद पृष्ठभूमि प्रेरक वैचारिक 3 डी रेंडर फोटो पर हस्तलिखित")</f>
        <v>तीर एक लक्ष्य के केंद्र के साथ एक लक्ष्य के केंद्र को हिट करता है जिसमें शब्द प्रेरणा के साथ हस्तक्षेप, लाल, नीले और ग्रे रंग सफेद पृष्ठभूमि प्रेरक वैचारिक 3 डी रेंडर फोटो पर हस्तलिखित</v>
      </c>
    </row>
    <row r="15549">
      <c r="A15549" s="1" t="s">
        <v>15125</v>
      </c>
      <c r="B15549" s="2" t="str">
        <f>IFERROR(__xludf.DUMMYFUNCTION("GOOGLETRANSLATE(A15549,""en"",""hi"")"),"- सफलता के लिए एक खिंचाव")</f>
        <v>- सफलता के लिए एक खिंचाव</v>
      </c>
    </row>
    <row r="15550">
      <c r="A15550" s="1" t="s">
        <v>15126</v>
      </c>
      <c r="B15550" s="2" t="str">
        <f>IFERROR(__xludf.DUMMYFUNCTION("GOOGLETRANSLATE(A15550,""en"",""hi"")"),"एक सफेद पृष्ठभूमि पर एक जोड़े का वेक्टर सिल्हूट।")</f>
        <v>एक सफेद पृष्ठभूमि पर एक जोड़े का वेक्टर सिल्हूट।</v>
      </c>
    </row>
    <row r="15551">
      <c r="A15551" s="1" t="s">
        <v>15127</v>
      </c>
      <c r="B15551" s="2" t="str">
        <f>IFERROR(__xludf.DUMMYFUNCTION("GOOGLETRANSLATE(A15551,""en"",""hi"")"),"नेशनल पार्क जहां आप रात के आकाश को देख सकते हैं।")</f>
        <v>नेशनल पार्क जहां आप रात के आकाश को देख सकते हैं।</v>
      </c>
    </row>
    <row r="15552">
      <c r="A15552" s="1" t="s">
        <v>15128</v>
      </c>
      <c r="B15552" s="2" t="str">
        <f>IFERROR(__xludf.DUMMYFUNCTION("GOOGLETRANSLATE(A15552,""en"",""hi"")"),"कॉलम सोफे, और एक झूमर के साथ, यह विनम्र सूट बस सबकुछ के बारे में है।")</f>
        <v>कॉलम सोफे, और एक झूमर के साथ, यह विनम्र सूट बस सबकुछ के बारे में है।</v>
      </c>
    </row>
    <row r="15553">
      <c r="A15553" s="1" t="s">
        <v>15129</v>
      </c>
      <c r="B15553" s="2" t="str">
        <f>IFERROR(__xludf.DUMMYFUNCTION("GOOGLETRANSLATE(A15553,""en"",""hi"")"),"एक सफेद पृष्ठभूमि पर पृथक वृक्ष सार का सेट।")</f>
        <v>एक सफेद पृष्ठभूमि पर पृथक वृक्ष सार का सेट।</v>
      </c>
    </row>
    <row r="15554">
      <c r="A15554" s="1" t="s">
        <v>15130</v>
      </c>
      <c r="B15554" s="2" t="str">
        <f>IFERROR(__xludf.DUMMYFUNCTION("GOOGLETRANSLATE(A15554,""en"",""hi"")"),"वेक्टर सार एक सफेद पृष्ठभूमि पर अलग लंबवत रेखाओं के साथ नक्शा।")</f>
        <v>वेक्टर सार एक सफेद पृष्ठभूमि पर अलग लंबवत रेखाओं के साथ नक्शा।</v>
      </c>
    </row>
    <row r="15555">
      <c r="A15555" s="1" t="s">
        <v>15131</v>
      </c>
      <c r="B15555" s="2" t="str">
        <f>IFERROR(__xludf.DUMMYFUNCTION("GOOGLETRANSLATE(A15555,""en"",""hi"")"),"राजनेता बैठकों के बाद एक प्रेस कॉन्फ्रेंस के दौरान एक भाषण प्रदान करता है।")</f>
        <v>राजनेता बैठकों के बाद एक प्रेस कॉन्फ्रेंस के दौरान एक भाषण प्रदान करता है।</v>
      </c>
    </row>
    <row r="15556">
      <c r="A15556" s="1" t="s">
        <v>15132</v>
      </c>
      <c r="B15556" s="2" t="str">
        <f>IFERROR(__xludf.DUMMYFUNCTION("GOOGLETRANSLATE(A15556,""en"",""hi"")"),"यह तस्वीर लगभग एक वास्तुशिल्प प्रतिपादन के रूप में अच्छी लगती है।")</f>
        <v>यह तस्वीर लगभग एक वास्तुशिल्प प्रतिपादन के रूप में अच्छी लगती है।</v>
      </c>
    </row>
    <row r="15557">
      <c r="A15557" s="1" t="s">
        <v>15133</v>
      </c>
      <c r="B15557" s="2" t="str">
        <f>IFERROR(__xludf.DUMMYFUNCTION("GOOGLETRANSLATE(A15557,""en"",""hi"")"),"इतिहास में अब अमेरिकी राज्य कहा जाता है।")</f>
        <v>इतिहास में अब अमेरिकी राज्य कहा जाता है।</v>
      </c>
    </row>
    <row r="15558">
      <c r="A15558" s="1" t="s">
        <v>15134</v>
      </c>
      <c r="B15558" s="2" t="str">
        <f>IFERROR(__xludf.DUMMYFUNCTION("GOOGLETRANSLATE(A15558,""en"",""hi"")"),"सवाना पर बाबाब का पेड़")</f>
        <v>सवाना पर बाबाब का पेड़</v>
      </c>
    </row>
    <row r="15559">
      <c r="A15559" s="1" t="s">
        <v>15135</v>
      </c>
      <c r="B15559" s="2" t="str">
        <f>IFERROR(__xludf.DUMMYFUNCTION("GOOGLETRANSLATE(A15559,""en"",""hi"")"),"एक सफेद पृष्ठभूमि पर पृथक सीजनिंग से भरे एक छोटे से हरे कटोरे का शीर्ष दृश्य।")</f>
        <v>एक सफेद पृष्ठभूमि पर पृथक सीजनिंग से भरे एक छोटे से हरे कटोरे का शीर्ष दृश्य।</v>
      </c>
    </row>
    <row r="15560">
      <c r="A15560" s="1" t="s">
        <v>15136</v>
      </c>
      <c r="B15560" s="2" t="str">
        <f>IFERROR(__xludf.DUMMYFUNCTION("GOOGLETRANSLATE(A15560,""en"",""hi"")"),"कार वॉलपेपर पर धुंधला शहर की रोशनी")</f>
        <v>कार वॉलपेपर पर धुंधला शहर की रोशनी</v>
      </c>
    </row>
    <row r="15561">
      <c r="A15561" s="1" t="s">
        <v>15137</v>
      </c>
      <c r="B15561" s="2" t="str">
        <f>IFERROR(__xludf.DUMMYFUNCTION("GOOGLETRANSLATE(A15561,""en"",""hi"")"),"पुरानी शैली की बसें जो मुख्य परिवहन हैं")</f>
        <v>पुरानी शैली की बसें जो मुख्य परिवहन हैं</v>
      </c>
    </row>
    <row r="15562">
      <c r="A15562" s="1" t="s">
        <v>15138</v>
      </c>
      <c r="B15562" s="2" t="str">
        <f>IFERROR(__xludf.DUMMYFUNCTION("GOOGLETRANSLATE(A15562,""en"",""hi"")"),"व्यक्ति - मेरे पास इनमें से एक गुलाबी है!")</f>
        <v>व्यक्ति - मेरे पास इनमें से एक गुलाबी है!</v>
      </c>
    </row>
    <row r="15563">
      <c r="A15563" s="1" t="s">
        <v>15139</v>
      </c>
      <c r="B15563" s="2" t="str">
        <f>IFERROR(__xludf.DUMMYFUNCTION("GOOGLETRANSLATE(A15563,""en"",""hi"")"),"मोटरसाइकिल दौड़ने ने लैप्स के लिए नेतृत्व किया था लेकिन वह दूसरे स्थान पर सवारी करते समय जाने के लिए जाने के लिए अंतराल के साथ एक तकनीकी समस्या के साथ दौड़ से बाहर निकलने के लिए निराश था।")</f>
        <v>मोटरसाइकिल दौड़ने ने लैप्स के लिए नेतृत्व किया था लेकिन वह दूसरे स्थान पर सवारी करते समय जाने के लिए जाने के लिए अंतराल के साथ एक तकनीकी समस्या के साथ दौड़ से बाहर निकलने के लिए निराश था।</v>
      </c>
    </row>
    <row r="15564">
      <c r="A15564" s="1" t="s">
        <v>15140</v>
      </c>
      <c r="B15564" s="2" t="str">
        <f>IFERROR(__xludf.DUMMYFUNCTION("GOOGLETRANSLATE(A15564,""en"",""hi"")"),"सिर्फ कपकेक या शादियों के लिए नहीं।")</f>
        <v>सिर्फ कपकेक या शादियों के लिए नहीं।</v>
      </c>
    </row>
    <row r="15565">
      <c r="A15565" s="1" t="s">
        <v>15141</v>
      </c>
      <c r="B15565" s="2" t="str">
        <f>IFERROR(__xludf.DUMMYFUNCTION("GOOGLETRANSLATE(A15565,""en"",""hi"")"),"फोटो शनिवार को एथलीट से पास को पकड़ता है।")</f>
        <v>फोटो शनिवार को एथलीट से पास को पकड़ता है।</v>
      </c>
    </row>
    <row r="15566">
      <c r="A15566" s="1" t="s">
        <v>15142</v>
      </c>
      <c r="B15566" s="2" t="str">
        <f>IFERROR(__xludf.DUMMYFUNCTION("GOOGLETRANSLATE(A15566,""en"",""hi"")"),"मैंने इस कार को देश को छोड़कर किसी अन्य छात्र से खरीदा, इसलिए यह गंदगी सस्ता था।")</f>
        <v>मैंने इस कार को देश को छोड़कर किसी अन्य छात्र से खरीदा, इसलिए यह गंदगी सस्ता था।</v>
      </c>
    </row>
    <row r="15567">
      <c r="A15567" s="1" t="s">
        <v>15143</v>
      </c>
      <c r="B15567" s="2" t="str">
        <f>IFERROR(__xludf.DUMMYFUNCTION("GOOGLETRANSLATE(A15567,""en"",""hi"")"),"जब मैं कैमरे को अपने तरीके से इंगित करता हूं और संकेत देता हूं कि मैं अपने चित्र को कैप्चर करना चाहता हूं तो लोग अक्सर उत्साहित होते हैं।")</f>
        <v>जब मैं कैमरे को अपने तरीके से इंगित करता हूं और संकेत देता हूं कि मैं अपने चित्र को कैप्चर करना चाहता हूं तो लोग अक्सर उत्साहित होते हैं।</v>
      </c>
    </row>
    <row r="15568">
      <c r="A15568" s="1" t="s">
        <v>15144</v>
      </c>
      <c r="B15568" s="2" t="str">
        <f>IFERROR(__xludf.DUMMYFUNCTION("GOOGLETRANSLATE(A15568,""en"",""hi"")"),"# व्यक्ति द्वारा चित्रकला की एक छवि")</f>
        <v># व्यक्ति द्वारा चित्रकला की एक छवि</v>
      </c>
    </row>
    <row r="15569">
      <c r="A15569" s="1" t="s">
        <v>15145</v>
      </c>
      <c r="B15569" s="2" t="str">
        <f>IFERROR(__xludf.DUMMYFUNCTION("GOOGLETRANSLATE(A15569,""en"",""hi"")"),"संकेत प्रायद्वीप पर सबसे पहचानने योग्य में से एक है।")</f>
        <v>संकेत प्रायद्वीप पर सबसे पहचानने योग्य में से एक है।</v>
      </c>
    </row>
    <row r="15570">
      <c r="A15570" s="1" t="s">
        <v>15146</v>
      </c>
      <c r="B15570" s="2" t="str">
        <f>IFERROR(__xludf.DUMMYFUNCTION("GOOGLETRANSLATE(A15570,""en"",""hi"")"),"आज फिल्मांकन स्थान के माध्यम से 66 वें घटना रोल।")</f>
        <v>आज फिल्मांकन स्थान के माध्यम से 66 वें घटना रोल।</v>
      </c>
    </row>
    <row r="15571">
      <c r="A15571" s="1" t="s">
        <v>15147</v>
      </c>
      <c r="B15571" s="2" t="str">
        <f>IFERROR(__xludf.DUMMYFUNCTION("GOOGLETRANSLATE(A15571,""en"",""hi"")"),"कम ज्वार के दौरान रीफ्स पर बने प्राकृतिक पूल")</f>
        <v>कम ज्वार के दौरान रीफ्स पर बने प्राकृतिक पूल</v>
      </c>
    </row>
    <row r="15572">
      <c r="A15572" s="1" t="s">
        <v>15148</v>
      </c>
      <c r="B15572" s="2" t="str">
        <f>IFERROR(__xludf.DUMMYFUNCTION("GOOGLETRANSLATE(A15572,""en"",""hi"")"),"एक टावर पर एक मोज़ेक से प्रतीक।")</f>
        <v>एक टावर पर एक मोज़ेक से प्रतीक।</v>
      </c>
    </row>
    <row r="15573">
      <c r="A15573" s="1" t="s">
        <v>15149</v>
      </c>
      <c r="B15573" s="2" t="str">
        <f>IFERROR(__xludf.DUMMYFUNCTION("GOOGLETRANSLATE(A15573,""en"",""hi"")"),"इलाके जल्द ही गंदगी और बजरी में वापस आ गया क्योंकि हमने भौगोलिक फीचर श्रेणी को पीछे छोड़ दिया")</f>
        <v>इलाके जल्द ही गंदगी और बजरी में वापस आ गया क्योंकि हमने भौगोलिक फीचर श्रेणी को पीछे छोड़ दिया</v>
      </c>
    </row>
    <row r="15574">
      <c r="A15574" s="1" t="s">
        <v>15150</v>
      </c>
      <c r="B15574" s="2" t="str">
        <f>IFERROR(__xludf.DUMMYFUNCTION("GOOGLETRANSLATE(A15574,""en"",""hi"")"),"छाया के साथ नीली पृष्ठभूमि पर एक सफेद स्ट्रोक के साथ ब्लू सर्कल।")</f>
        <v>छाया के साथ नीली पृष्ठभूमि पर एक सफेद स्ट्रोक के साथ ब्लू सर्कल।</v>
      </c>
    </row>
    <row r="15575">
      <c r="A15575" s="1" t="s">
        <v>15151</v>
      </c>
      <c r="B15575" s="2" t="str">
        <f>IFERROR(__xludf.DUMMYFUNCTION("GOOGLETRANSLATE(A15575,""en"",""hi"")"),"पिकनिक टेबल्स क्रीक के साथ पेड़ों के नीचे स्थित हैं।")</f>
        <v>पिकनिक टेबल्स क्रीक के साथ पेड़ों के नीचे स्थित हैं।</v>
      </c>
    </row>
    <row r="15576">
      <c r="A15576" s="1" t="s">
        <v>15152</v>
      </c>
      <c r="B15576" s="2" t="str">
        <f>IFERROR(__xludf.DUMMYFUNCTION("GOOGLETRANSLATE(A15576,""en"",""hi"")"),"ज्यामितीय टेरारियम इंडोर ग्लास प्लेंटर सॉकर बॉल ब्लैक रंग कोई पौधे और सफेद पृष्ठभूमि के साथ")</f>
        <v>ज्यामितीय टेरारियम इंडोर ग्लास प्लेंटर सॉकर बॉल ब्लैक रंग कोई पौधे और सफेद पृष्ठभूमि के साथ</v>
      </c>
    </row>
    <row r="15577">
      <c r="A15577" s="1" t="s">
        <v>15153</v>
      </c>
      <c r="B15577" s="2" t="str">
        <f>IFERROR(__xludf.DUMMYFUNCTION("GOOGLETRANSLATE(A15577,""en"",""hi"")"),"एक दौड़ से ठीक पहले ग्रिड पर टीम")</f>
        <v>एक दौड़ से ठीक पहले ग्रिड पर टीम</v>
      </c>
    </row>
    <row r="15578">
      <c r="A15578" s="1" t="s">
        <v>15154</v>
      </c>
      <c r="B15578" s="2" t="str">
        <f>IFERROR(__xludf.DUMMYFUNCTION("GOOGLETRANSLATE(A15578,""en"",""hi"")"),"एक टूटी हुई बाड़ के ऊपर एक डरावना गोलाकार प्रकाश का निशान रात में एक अंधेरे जंगल की ओर जाता है")</f>
        <v>एक टूटी हुई बाड़ के ऊपर एक डरावना गोलाकार प्रकाश का निशान रात में एक अंधेरे जंगल की ओर जाता है</v>
      </c>
    </row>
    <row r="15579">
      <c r="A15579" s="1" t="s">
        <v>15155</v>
      </c>
      <c r="B15579" s="2" t="str">
        <f>IFERROR(__xludf.DUMMYFUNCTION("GOOGLETRANSLATE(A15579,""en"",""hi"")"),"घास, फूलों के साथ लकड़ी की बाड़ के साथ पृष्ठभूमि")</f>
        <v>घास, फूलों के साथ लकड़ी की बाड़ के साथ पृष्ठभूमि</v>
      </c>
    </row>
    <row r="15580">
      <c r="A15580" s="1" t="s">
        <v>15156</v>
      </c>
      <c r="B15580" s="2" t="str">
        <f>IFERROR(__xludf.DUMMYFUNCTION("GOOGLETRANSLATE(A15580,""en"",""hi"")"),"एथलीट और कॉमिक बुक पेंसिलर")</f>
        <v>एथलीट और कॉमिक बुक पेंसिलर</v>
      </c>
    </row>
    <row r="15581">
      <c r="A15581" s="1" t="s">
        <v>15157</v>
      </c>
      <c r="B15581" s="2" t="str">
        <f>IFERROR(__xludf.DUMMYFUNCTION("GOOGLETRANSLATE(A15581,""en"",""hi"")"),"यहां कुछ खाद्य पदार्थ हैं जो आपकी रोजमर्रा के स्वास्थ्य में आपकी मदद करेंगे।")</f>
        <v>यहां कुछ खाद्य पदार्थ हैं जो आपकी रोजमर्रा के स्वास्थ्य में आपकी मदद करेंगे।</v>
      </c>
    </row>
    <row r="15582">
      <c r="A15582" s="1" t="s">
        <v>15158</v>
      </c>
      <c r="B15582" s="2" t="str">
        <f>IFERROR(__xludf.DUMMYFUNCTION("GOOGLETRANSLATE(A15582,""en"",""hi"")"),"हिप हॉप कलाकार को समय के लिए फोटो खिंचवाया जाता है")</f>
        <v>हिप हॉप कलाकार को समय के लिए फोटो खिंचवाया जाता है</v>
      </c>
    </row>
    <row r="15583">
      <c r="A15583" s="1" t="s">
        <v>15159</v>
      </c>
      <c r="B15583" s="2" t="str">
        <f>IFERROR(__xludf.DUMMYFUNCTION("GOOGLETRANSLATE(A15583,""en"",""hi"")"),"तीसरे टेस्ट के दिन को धोए जाने से पहले हजारों क्रिकेट प्रशंसकों ने मंगलवार को गुलाबी रंग में कपड़े पहने")</f>
        <v>तीसरे टेस्ट के दिन को धोए जाने से पहले हजारों क्रिकेट प्रशंसकों ने मंगलवार को गुलाबी रंग में कपड़े पहने</v>
      </c>
    </row>
    <row r="15584">
      <c r="A15584" s="1" t="s">
        <v>15160</v>
      </c>
      <c r="B15584" s="2" t="str">
        <f>IFERROR(__xludf.DUMMYFUNCTION("GOOGLETRANSLATE(A15584,""en"",""hi"")"),"एक हवाई जहाज रनवे के बाहर देखा जाता है।")</f>
        <v>एक हवाई जहाज रनवे के बाहर देखा जाता है।</v>
      </c>
    </row>
    <row r="15585">
      <c r="A15585" s="1" t="s">
        <v>15161</v>
      </c>
      <c r="B15585" s="2" t="str">
        <f>IFERROR(__xludf.DUMMYFUNCTION("GOOGLETRANSLATE(A15585,""en"",""hi"")"),"एक आत्म चित्र की प्रगति में काम करते हैं।")</f>
        <v>एक आत्म चित्र की प्रगति में काम करते हैं।</v>
      </c>
    </row>
    <row r="15586">
      <c r="A15586" s="1" t="s">
        <v>15162</v>
      </c>
      <c r="B15586" s="2" t="str">
        <f>IFERROR(__xludf.DUMMYFUNCTION("GOOGLETRANSLATE(A15586,""en"",""hi"")"),"एक महिला का पोर्ट्रेट, आश्चर्यजनक हरी आंखों और आभूषण के साथ")</f>
        <v>एक महिला का पोर्ट्रेट, आश्चर्यजनक हरी आंखों और आभूषण के साथ</v>
      </c>
    </row>
    <row r="15587">
      <c r="A15587" s="1" t="s">
        <v>15163</v>
      </c>
      <c r="B15587" s="2" t="str">
        <f>IFERROR(__xludf.DUMMYFUNCTION("GOOGLETRANSLATE(A15587,""en"",""hi"")"),"एक काले रंग की पृष्ठभूमि पर भूरे रंग के रंगों में बर्फ के टुकड़े, डूडल और बिंदुओं के साथ सेट करें।")</f>
        <v>एक काले रंग की पृष्ठभूमि पर भूरे रंग के रंगों में बर्फ के टुकड़े, डूडल और बिंदुओं के साथ सेट करें।</v>
      </c>
    </row>
    <row r="15588">
      <c r="A15588" s="1" t="s">
        <v>15164</v>
      </c>
      <c r="B15588" s="2" t="str">
        <f>IFERROR(__xludf.DUMMYFUNCTION("GOOGLETRANSLATE(A15588,""en"",""hi"")"),"मैकेनिक एक बंदर रिंच के साथ कार की मरम्मत")</f>
        <v>मैकेनिक एक बंदर रिंच के साथ कार की मरम्मत</v>
      </c>
    </row>
    <row r="15589">
      <c r="A15589" s="1" t="s">
        <v>15165</v>
      </c>
      <c r="B15589" s="2" t="str">
        <f>IFERROR(__xludf.DUMMYFUNCTION("GOOGLETRANSLATE(A15589,""en"",""hi"")"),"ऊपर से देखी गई कारों की एक पंक्ति")</f>
        <v>ऊपर से देखी गई कारों की एक पंक्ति</v>
      </c>
    </row>
    <row r="15590">
      <c r="A15590" s="1" t="s">
        <v>15166</v>
      </c>
      <c r="B15590" s="2" t="str">
        <f>IFERROR(__xludf.DUMMYFUNCTION("GOOGLETRANSLATE(A15590,""en"",""hi"")"),"युवा महिला और आदमी, जोड़े, एक बड़े सुपरमार्केट में खरीदारी कर रहा है।")</f>
        <v>युवा महिला और आदमी, जोड़े, एक बड़े सुपरमार्केट में खरीदारी कर रहा है।</v>
      </c>
    </row>
    <row r="15591">
      <c r="A15591" s="1" t="s">
        <v>15167</v>
      </c>
      <c r="B15591" s="2" t="str">
        <f>IFERROR(__xludf.DUMMYFUNCTION("GOOGLETRANSLATE(A15591,""en"",""hi"")"),"अभिनेता और सेलिब्रिटी जून को प्रीमियर ऑफिल्म में भाग लेते हैं")</f>
        <v>अभिनेता और सेलिब्रिटी जून को प्रीमियर ऑफिल्म में भाग लेते हैं</v>
      </c>
    </row>
    <row r="15592">
      <c r="A15592" s="1" t="s">
        <v>15168</v>
      </c>
      <c r="B15592" s="2" t="str">
        <f>IFERROR(__xludf.DUMMYFUNCTION("GOOGLETRANSLATE(A15592,""en"",""hi"")"),"एल्फ ऑन द - आविष्कार सुनना")</f>
        <v>एल्फ ऑन द - आविष्कार सुनना</v>
      </c>
    </row>
    <row r="15593">
      <c r="A15593" s="1" t="s">
        <v>15169</v>
      </c>
      <c r="B15593" s="2" t="str">
        <f>IFERROR(__xludf.DUMMYFUNCTION("GOOGLETRANSLATE(A15593,""en"",""hi"")"),"संगीतकार का पोर्ट्रेटर एक क्षेत्र में अपने इलेक्ट्रिक गिटार के साथ फोटो खिंचवाया")</f>
        <v>संगीतकार का पोर्ट्रेटर एक क्षेत्र में अपने इलेक्ट्रिक गिटार के साथ फोटो खिंचवाया</v>
      </c>
    </row>
    <row r="15594">
      <c r="A15594" s="1" t="s">
        <v>15170</v>
      </c>
      <c r="B15594" s="2" t="str">
        <f>IFERROR(__xludf.DUMMYFUNCTION("GOOGLETRANSLATE(A15594,""en"",""hi"")"),"व्यक्ति उसे चढ़ाई करता है।")</f>
        <v>व्यक्ति उसे चढ़ाई करता है।</v>
      </c>
    </row>
    <row r="15595">
      <c r="A15595" s="1" t="s">
        <v>15171</v>
      </c>
      <c r="B15595" s="2" t="str">
        <f>IFERROR(__xludf.DUMMYFUNCTION("GOOGLETRANSLATE(A15595,""en"",""hi"")"),"एक भूरे रंग की धारीदार कागज पृष्ठभूमि का बनावट")</f>
        <v>एक भूरे रंग की धारीदार कागज पृष्ठभूमि का बनावट</v>
      </c>
    </row>
    <row r="15596">
      <c r="A15596" s="1" t="s">
        <v>15172</v>
      </c>
      <c r="B15596" s="2" t="str">
        <f>IFERROR(__xludf.DUMMYFUNCTION("GOOGLETRANSLATE(A15596,""en"",""hi"")"),"अधिक के लिए पोस्ट पर जाएं।")</f>
        <v>अधिक के लिए पोस्ट पर जाएं।</v>
      </c>
    </row>
    <row r="15597">
      <c r="A15597" s="1" t="s">
        <v>15173</v>
      </c>
      <c r="B15597" s="2" t="str">
        <f>IFERROR(__xludf.DUMMYFUNCTION("GOOGLETRANSLATE(A15597,""en"",""hi"")"),"उज्ज्वल और रंगीन गर्मी की शादी।")</f>
        <v>उज्ज्वल और रंगीन गर्मी की शादी।</v>
      </c>
    </row>
    <row r="15598">
      <c r="A15598" s="1" t="s">
        <v>15174</v>
      </c>
      <c r="B15598" s="2" t="str">
        <f>IFERROR(__xludf.DUMMYFUNCTION("GOOGLETRANSLATE(A15598,""en"",""hi"")"),"यह बिल्ली का बच्चा यह पता लगाने की कोशिश करता है कि वह पिल्लों के कूड़े में क्या कर रहा है!")</f>
        <v>यह बिल्ली का बच्चा यह पता लगाने की कोशिश करता है कि वह पिल्लों के कूड़े में क्या कर रहा है!</v>
      </c>
    </row>
    <row r="15599">
      <c r="A15599" s="1" t="s">
        <v>15175</v>
      </c>
      <c r="B15599" s="2" t="str">
        <f>IFERROR(__xludf.DUMMYFUNCTION("GOOGLETRANSLATE(A15599,""en"",""hi"")"),"स्टेज शो के लिए तैयार है")</f>
        <v>स्टेज शो के लिए तैयार है</v>
      </c>
    </row>
    <row r="15600">
      <c r="A15600" s="1" t="s">
        <v>15176</v>
      </c>
      <c r="B15600" s="2" t="str">
        <f>IFERROR(__xludf.DUMMYFUNCTION("GOOGLETRANSLATE(A15600,""en"",""hi"")"),"ड्रम पर गेराज पंक कलाकार के साथ वर्तमान स्टूडियो में कलाकार ने प्रदर्शन किया।")</f>
        <v>ड्रम पर गेराज पंक कलाकार के साथ वर्तमान स्टूडियो में कलाकार ने प्रदर्शन किया।</v>
      </c>
    </row>
    <row r="15601">
      <c r="A15601" s="1" t="s">
        <v>15177</v>
      </c>
      <c r="B15601" s="2" t="str">
        <f>IFERROR(__xludf.DUMMYFUNCTION("GOOGLETRANSLATE(A15601,""en"",""hi"")"),"ये कारें मेरे स्वाद के लिए पोश के लिए बहुत अधिक हैं।")</f>
        <v>ये कारें मेरे स्वाद के लिए पोश के लिए बहुत अधिक हैं।</v>
      </c>
    </row>
    <row r="15602">
      <c r="A15602" s="1" t="s">
        <v>15178</v>
      </c>
      <c r="B15602" s="2" t="str">
        <f>IFERROR(__xludf.DUMMYFUNCTION("GOOGLETRANSLATE(A15602,""en"",""hi"")"),"ऑटोमोबाइल मॉडल पीछे एक तेज कोने को पीछे छोड़ रहा है।")</f>
        <v>ऑटोमोबाइल मॉडल पीछे एक तेज कोने को पीछे छोड़ रहा है।</v>
      </c>
    </row>
    <row r="15603">
      <c r="A15603" s="1" t="s">
        <v>15179</v>
      </c>
      <c r="B15603" s="2" t="str">
        <f>IFERROR(__xludf.DUMMYFUNCTION("GOOGLETRANSLATE(A15603,""en"",""hi"")"),"क्षेत्र में उत्तर की ओर देख रहे हैं")</f>
        <v>क्षेत्र में उत्तर की ओर देख रहे हैं</v>
      </c>
    </row>
    <row r="15604">
      <c r="A15604" s="1" t="s">
        <v>15180</v>
      </c>
      <c r="B15604" s="2" t="str">
        <f>IFERROR(__xludf.DUMMYFUNCTION("GOOGLETRANSLATE(A15604,""en"",""hi"")"),"सैलून में लेखक और मॉडल।")</f>
        <v>सैलून में लेखक और मॉडल।</v>
      </c>
    </row>
    <row r="15605">
      <c r="A15605" s="1" t="s">
        <v>15181</v>
      </c>
      <c r="B15605" s="2" t="str">
        <f>IFERROR(__xludf.DUMMYFUNCTION("GOOGLETRANSLATE(A15605,""en"",""hi"")"),"एक काले रंग की पृष्ठभूमि पर सोने चमकती बर्फबारी")</f>
        <v>एक काले रंग की पृष्ठभूमि पर सोने चमकती बर्फबारी</v>
      </c>
    </row>
    <row r="15606">
      <c r="A15606" s="1" t="s">
        <v>15182</v>
      </c>
      <c r="B15606" s="2" t="str">
        <f>IFERROR(__xludf.DUMMYFUNCTION("GOOGLETRANSLATE(A15606,""en"",""hi"")"),"व्यक्ति, जो एक प्यार के लिए तैयार हो रहा है")</f>
        <v>व्यक्ति, जो एक प्यार के लिए तैयार हो रहा है</v>
      </c>
    </row>
    <row r="15607">
      <c r="A15607" s="1" t="s">
        <v>15183</v>
      </c>
      <c r="B15607" s="2" t="str">
        <f>IFERROR(__xludf.DUMMYFUNCTION("GOOGLETRANSLATE(A15607,""en"",""hi"")"),"मैं सिर्फ इस सफेद पोशाक को पुष्प विस्तार से प्यार करता हूँ!")</f>
        <v>मैं सिर्फ इस सफेद पोशाक को पुष्प विस्तार से प्यार करता हूँ!</v>
      </c>
    </row>
    <row r="15608">
      <c r="A15608" s="1" t="s">
        <v>15184</v>
      </c>
      <c r="B15608" s="2" t="str">
        <f>IFERROR(__xludf.DUMMYFUNCTION("GOOGLETRANSLATE(A15608,""en"",""hi"")"),"यह डेस्कटॉप धातु से बने एक लिफाफे को अनुकरण करता है, जो अक्षरों और दस्तावेजों को संग्रहीत करता था।")</f>
        <v>यह डेस्कटॉप धातु से बने एक लिफाफे को अनुकरण करता है, जो अक्षरों और दस्तावेजों को संग्रहीत करता था।</v>
      </c>
    </row>
    <row r="15609">
      <c r="A15609" s="1" t="s">
        <v>15185</v>
      </c>
      <c r="B15609" s="2" t="str">
        <f>IFERROR(__xludf.DUMMYFUNCTION("GOOGLETRANSLATE(A15609,""en"",""hi"")"),"पति ने गर्ल्स शेयरिंग रूम में शेल्विंग का निर्माण किया।")</f>
        <v>पति ने गर्ल्स शेयरिंग रूम में शेल्विंग का निर्माण किया।</v>
      </c>
    </row>
    <row r="15610">
      <c r="A15610" s="1" t="s">
        <v>3500</v>
      </c>
      <c r="B15610" s="2" t="str">
        <f>IFERROR(__xludf.DUMMYFUNCTION("GOOGLETRANSLATE(A15610,""en"",""hi"")"),"अभिनेता एक वाणिज्यिक घटना में भाग लेता है।")</f>
        <v>अभिनेता एक वाणिज्यिक घटना में भाग लेता है।</v>
      </c>
    </row>
    <row r="15611">
      <c r="A15611" s="1" t="s">
        <v>15186</v>
      </c>
      <c r="B15611" s="2" t="str">
        <f>IFERROR(__xludf.DUMMYFUNCTION("GOOGLETRANSLATE(A15611,""en"",""hi"")"),"एक युवा कोकेशियान आदमी अकेला है, तनावग्रस्त हो गया, काम से निकाल दिया गया बेरोजगार और दुखी है।")</f>
        <v>एक युवा कोकेशियान आदमी अकेला है, तनावग्रस्त हो गया, काम से निकाल दिया गया बेरोजगार और दुखी है।</v>
      </c>
    </row>
    <row r="15612">
      <c r="A15612" s="1" t="s">
        <v>15187</v>
      </c>
      <c r="B15612" s="2" t="str">
        <f>IFERROR(__xludf.DUMMYFUNCTION("GOOGLETRANSLATE(A15612,""en"",""hi"")"),"और सूरज एक और सुंदर दिन पर सेट होता है।")</f>
        <v>और सूरज एक और सुंदर दिन पर सेट होता है।</v>
      </c>
    </row>
    <row r="15613">
      <c r="A15613" s="1" t="s">
        <v>15188</v>
      </c>
      <c r="B15613" s="2" t="str">
        <f>IFERROR(__xludf.DUMMYFUNCTION("GOOGLETRANSLATE(A15613,""en"",""hi"")"),"शाम को पर्यटक आकर्षण")</f>
        <v>शाम को पर्यटक आकर्षण</v>
      </c>
    </row>
    <row r="15614">
      <c r="A15614" s="1" t="s">
        <v>13029</v>
      </c>
      <c r="B15614" s="2" t="str">
        <f>IFERROR(__xludf.DUMMYFUNCTION("GOOGLETRANSLATE(A15614,""en"",""hi"")"),"वेबसाइट होमपेज पर लोगो")</f>
        <v>वेबसाइट होमपेज पर लोगो</v>
      </c>
    </row>
    <row r="15615">
      <c r="A15615" s="1" t="s">
        <v>15189</v>
      </c>
      <c r="B15615" s="2" t="str">
        <f>IFERROR(__xludf.DUMMYFUNCTION("GOOGLETRANSLATE(A15615,""en"",""hi"")"),"अभिनेता ने इस कार्यक्रम में अपनी कुछ अच्छी चालों को भी दिखाया।")</f>
        <v>अभिनेता ने इस कार्यक्रम में अपनी कुछ अच्छी चालों को भी दिखाया।</v>
      </c>
    </row>
    <row r="15616">
      <c r="A15616" s="1" t="s">
        <v>15190</v>
      </c>
      <c r="B15616" s="2" t="str">
        <f>IFERROR(__xludf.DUMMYFUNCTION("GOOGLETRANSLATE(A15616,""en"",""hi"")"),"हुकर्ड ट्राउट पानी की सतह के नीचे कूदता है")</f>
        <v>हुकर्ड ट्राउट पानी की सतह के नीचे कूदता है</v>
      </c>
    </row>
    <row r="15617">
      <c r="A15617" s="1" t="s">
        <v>15191</v>
      </c>
      <c r="B15617" s="2" t="str">
        <f>IFERROR(__xludf.DUMMYFUNCTION("GOOGLETRANSLATE(A15617,""en"",""hi"")"),"पहाड़ पर हैप्पी स्नोबोर्डर")</f>
        <v>पहाड़ पर हैप्पी स्नोबोर्डर</v>
      </c>
    </row>
    <row r="15618">
      <c r="A15618" s="1" t="s">
        <v>15192</v>
      </c>
      <c r="B15618" s="2" t="str">
        <f>IFERROR(__xludf.DUMMYFUNCTION("GOOGLETRANSLATE(A15618,""en"",""hi"")"),"एक यात्रा पर एक युवा किशोरी का चित्रण")</f>
        <v>एक यात्रा पर एक युवा किशोरी का चित्रण</v>
      </c>
    </row>
    <row r="15619">
      <c r="A15619" s="1" t="s">
        <v>15193</v>
      </c>
      <c r="B15619" s="2" t="str">
        <f>IFERROR(__xludf.DUMMYFUNCTION("GOOGLETRANSLATE(A15619,""en"",""hi"")"),"शहर में फिल्म - अद्वितीय घटनाओं की छवि सौजन्य")</f>
        <v>शहर में फिल्म - अद्वितीय घटनाओं की छवि सौजन्य</v>
      </c>
    </row>
    <row r="15620">
      <c r="A15620" s="1" t="s">
        <v>15194</v>
      </c>
      <c r="B15620" s="2" t="str">
        <f>IFERROR(__xludf.DUMMYFUNCTION("GOOGLETRANSLATE(A15620,""en"",""hi"")"),"नया साल उज्ज्वल दिख रहा है!")</f>
        <v>नया साल उज्ज्वल दिख रहा है!</v>
      </c>
    </row>
    <row r="15621">
      <c r="A15621" s="1" t="s">
        <v>15195</v>
      </c>
      <c r="B15621" s="2" t="str">
        <f>IFERROR(__xludf.DUMMYFUNCTION("GOOGLETRANSLATE(A15621,""en"",""hi"")"),"बारिश में पूजा का बौद्ध स्थान")</f>
        <v>बारिश में पूजा का बौद्ध स्थान</v>
      </c>
    </row>
    <row r="15622">
      <c r="A15622" s="1" t="s">
        <v>15196</v>
      </c>
      <c r="B15622" s="2" t="str">
        <f>IFERROR(__xludf.DUMMYFUNCTION("GOOGLETRANSLATE(A15622,""en"",""hi"")"),"एक क्रिसमस पेड़ विक्रेता अपने बिक्री स्टैंड पर क्रिसमस के पेड़ को चीरते हैं।")</f>
        <v>एक क्रिसमस पेड़ विक्रेता अपने बिक्री स्टैंड पर क्रिसमस के पेड़ को चीरते हैं।</v>
      </c>
    </row>
    <row r="15623">
      <c r="A15623" s="1" t="s">
        <v>15197</v>
      </c>
      <c r="B15623" s="2" t="str">
        <f>IFERROR(__xludf.DUMMYFUNCTION("GOOGLETRANSLATE(A15623,""en"",""hi"")"),"डिजाइनर घर के अंदर स्केच पर चर्चा करते हैं")</f>
        <v>डिजाइनर घर के अंदर स्केच पर चर्चा करते हैं</v>
      </c>
    </row>
    <row r="15624">
      <c r="A15624" s="1" t="s">
        <v>15198</v>
      </c>
      <c r="B15624" s="2" t="str">
        <f>IFERROR(__xludf.DUMMYFUNCTION("GOOGLETRANSLATE(A15624,""en"",""hi"")"),"फेस्टिवल की यात्रा जीतें")</f>
        <v>फेस्टिवल की यात्रा जीतें</v>
      </c>
    </row>
    <row r="15625">
      <c r="A15625" s="1" t="s">
        <v>444</v>
      </c>
      <c r="B15625" s="2" t="str">
        <f>IFERROR(__xludf.DUMMYFUNCTION("GOOGLETRANSLATE(A15625,""en"",""hi"")"),"संख्या आइकन के रूप में मोमबत्तियों के साथ जन्मदिन का केक।")</f>
        <v>संख्या आइकन के रूप में मोमबत्तियों के साथ जन्मदिन का केक।</v>
      </c>
    </row>
    <row r="15626">
      <c r="A15626" s="1" t="s">
        <v>15199</v>
      </c>
      <c r="B15626" s="2" t="str">
        <f>IFERROR(__xludf.DUMMYFUNCTION("GOOGLETRANSLATE(A15626,""en"",""hi"")"),"क्या आप अनुमान लगा सकते हैं कि यह किस तरह का कुत्ता है? यह एक मानक पूडल है!")</f>
        <v>क्या आप अनुमान लगा सकते हैं कि यह किस तरह का कुत्ता है? यह एक मानक पूडल है!</v>
      </c>
    </row>
    <row r="15627">
      <c r="A15627" s="1" t="s">
        <v>15200</v>
      </c>
      <c r="B15627" s="2" t="str">
        <f>IFERROR(__xludf.DUMMYFUNCTION("GOOGLETRANSLATE(A15627,""en"",""hi"")"),"एक सफेद पृष्ठभूमि चित्रण पर बिल्लियों की विभिन्न नस्लों का ग्राफिक सेट")</f>
        <v>एक सफेद पृष्ठभूमि चित्रण पर बिल्लियों की विभिन्न नस्लों का ग्राफिक सेट</v>
      </c>
    </row>
    <row r="15628">
      <c r="A15628" s="1" t="s">
        <v>15201</v>
      </c>
      <c r="B15628" s="2" t="str">
        <f>IFERROR(__xludf.DUMMYFUNCTION("GOOGLETRANSLATE(A15628,""en"",""hi"")"),"लोग खेल पर टचडाउन मनाते हैं।")</f>
        <v>लोग खेल पर टचडाउन मनाते हैं।</v>
      </c>
    </row>
    <row r="15629">
      <c r="A15629" s="1" t="s">
        <v>15202</v>
      </c>
      <c r="B15629" s="2" t="str">
        <f>IFERROR(__xludf.DUMMYFUNCTION("GOOGLETRANSLATE(A15629,""en"",""hi"")"),"स्ट्रीट स्टाइल स्टार्स कैसे एक स्वेटशर्ट पहनते हैं।")</f>
        <v>स्ट्रीट स्टाइल स्टार्स कैसे एक स्वेटशर्ट पहनते हैं।</v>
      </c>
    </row>
    <row r="15630">
      <c r="A15630" s="1" t="s">
        <v>15203</v>
      </c>
      <c r="B15630" s="2" t="str">
        <f>IFERROR(__xludf.DUMMYFUNCTION("GOOGLETRANSLATE(A15630,""en"",""hi"")"),"तिपाई पर कैमरा और पैनोरैमिक हेड माउंट करें।")</f>
        <v>तिपाई पर कैमरा और पैनोरैमिक हेड माउंट करें।</v>
      </c>
    </row>
    <row r="15631">
      <c r="A15631" s="1" t="s">
        <v>15204</v>
      </c>
      <c r="B15631" s="2" t="str">
        <f>IFERROR(__xludf.DUMMYFUNCTION("GOOGLETRANSLATE(A15631,""en"",""hi"")"),"सभी महाद्वीपों के साथ दुनिया का सचित्र मानचित्र - स्टॉक वेक्टर #")</f>
        <v>सभी महाद्वीपों के साथ दुनिया का सचित्र मानचित्र - स्टॉक वेक्टर #</v>
      </c>
    </row>
    <row r="15632">
      <c r="A15632" s="1" t="s">
        <v>15205</v>
      </c>
      <c r="B15632" s="2" t="str">
        <f>IFERROR(__xludf.DUMMYFUNCTION("GOOGLETRANSLATE(A15632,""en"",""hi"")"),"लोगों का एक बड़ा समूह वेक्टर डिजाइन एक साथ इकट्ठा होता है")</f>
        <v>लोगों का एक बड़ा समूह वेक्टर डिजाइन एक साथ इकट्ठा होता है</v>
      </c>
    </row>
    <row r="15633">
      <c r="A15633" s="1" t="s">
        <v>15206</v>
      </c>
      <c r="B15633" s="2" t="str">
        <f>IFERROR(__xludf.DUMMYFUNCTION("GOOGLETRANSLATE(A15633,""en"",""hi"")"),"व्यक्ति की मुख्य सड़क का कम हवाई दृश्य")</f>
        <v>व्यक्ति की मुख्य सड़क का कम हवाई दृश्य</v>
      </c>
    </row>
    <row r="15634">
      <c r="A15634" s="1" t="s">
        <v>15207</v>
      </c>
      <c r="B15634" s="2" t="str">
        <f>IFERROR(__xludf.DUMMYFUNCTION("GOOGLETRANSLATE(A15634,""en"",""hi"")"),"हेक्सागोनल में यू अक्षर रंगीन लोगो।")</f>
        <v>हेक्सागोनल में यू अक्षर रंगीन लोगो।</v>
      </c>
    </row>
    <row r="15635">
      <c r="A15635" s="1" t="s">
        <v>15208</v>
      </c>
      <c r="B15635" s="2" t="str">
        <f>IFERROR(__xludf.DUMMYFUNCTION("GOOGLETRANSLATE(A15635,""en"",""hi"")"),"शो में प्रदर्शन पर अगले स्टैंड स्टैंड")</f>
        <v>शो में प्रदर्शन पर अगले स्टैंड स्टैंड</v>
      </c>
    </row>
    <row r="15636">
      <c r="A15636" s="1" t="s">
        <v>15209</v>
      </c>
      <c r="B15636" s="2" t="str">
        <f>IFERROR(__xludf.DUMMYFUNCTION("GOOGLETRANSLATE(A15636,""en"",""hi"")"),"क्रिकेट खिलाड़ी अपनी उत्कृष्ट शताब्दी के बाद भीड़ को सलाम करता है जिसने यूके घटक देश को जीतने के लिए मंच दिया")</f>
        <v>क्रिकेट खिलाड़ी अपनी उत्कृष्ट शताब्दी के बाद भीड़ को सलाम करता है जिसने यूके घटक देश को जीतने के लिए मंच दिया</v>
      </c>
    </row>
    <row r="15637">
      <c r="A15637" s="1" t="s">
        <v>15210</v>
      </c>
      <c r="B15637" s="2" t="str">
        <f>IFERROR(__xludf.DUMMYFUNCTION("GOOGLETRANSLATE(A15637,""en"",""hi"")"),"कला गैलरी, किराया, कला का भुगतान करें")</f>
        <v>कला गैलरी, किराया, कला का भुगतान करें</v>
      </c>
    </row>
    <row r="15638">
      <c r="A15638" s="1" t="s">
        <v>15211</v>
      </c>
      <c r="B15638" s="2" t="str">
        <f>IFERROR(__xludf.DUMMYFUNCTION("GOOGLETRANSLATE(A15638,""en"",""hi"")"),"... एक छवि या टैटू जिसे उन्होंने पहले देखा था लेकिन इस तरह के एक टैटू")</f>
        <v>... एक छवि या टैटू जिसे उन्होंने पहले देखा था लेकिन इस तरह के एक टैटू</v>
      </c>
    </row>
    <row r="15639">
      <c r="A15639" s="1" t="s">
        <v>15212</v>
      </c>
      <c r="B15639" s="2" t="str">
        <f>IFERROR(__xludf.DUMMYFUNCTION("GOOGLETRANSLATE(A15639,""en"",""hi"")"),"एक टूटी हुई साइकिल के साथ क्या करना है")</f>
        <v>एक टूटी हुई साइकिल के साथ क्या करना है</v>
      </c>
    </row>
    <row r="15640">
      <c r="A15640" s="1" t="s">
        <v>15213</v>
      </c>
      <c r="B15640" s="2" t="str">
        <f>IFERROR(__xludf.DUMMYFUNCTION("GOOGLETRANSLATE(A15640,""en"",""hi"")"),"सूर्यास्त के गाँव में")</f>
        <v>सूर्यास्त के गाँव में</v>
      </c>
    </row>
    <row r="15641">
      <c r="A15641" s="1" t="s">
        <v>15214</v>
      </c>
      <c r="B15641" s="2" t="str">
        <f>IFERROR(__xludf.DUMMYFUNCTION("GOOGLETRANSLATE(A15641,""en"",""hi"")"),"एक सीगल समुद्र के ऊपर उड़ रहा है।")</f>
        <v>एक सीगल समुद्र के ऊपर उड़ रहा है।</v>
      </c>
    </row>
    <row r="15642">
      <c r="A15642" s="1" t="s">
        <v>15215</v>
      </c>
      <c r="B15642" s="2" t="str">
        <f>IFERROR(__xludf.DUMMYFUNCTION("GOOGLETRANSLATE(A15642,""en"",""hi"")"),"खुश युवा महिला अपने डेस्क पर बैठी और एक फोन कॉल का जवाब दे रही है")</f>
        <v>खुश युवा महिला अपने डेस्क पर बैठी और एक फोन कॉल का जवाब दे रही है</v>
      </c>
    </row>
    <row r="15643">
      <c r="A15643" s="1" t="s">
        <v>15216</v>
      </c>
      <c r="B15643" s="2" t="str">
        <f>IFERROR(__xludf.DUMMYFUNCTION("GOOGLETRANSLATE(A15643,""en"",""hi"")"),"मेरे कैमरे के साथ मेरी सफारी गाइड पर्यटक आकर्षण में आने वाले जानवरों पर क्लिक करने के लिए।")</f>
        <v>मेरे कैमरे के साथ मेरी सफारी गाइड पर्यटक आकर्षण में आने वाले जानवरों पर क्लिक करने के लिए।</v>
      </c>
    </row>
    <row r="15644">
      <c r="A15644" s="1" t="s">
        <v>15217</v>
      </c>
      <c r="B15644" s="2" t="str">
        <f>IFERROR(__xludf.DUMMYFUNCTION("GOOGLETRANSLATE(A15644,""en"",""hi"")"),"सदस्य खेल टीम के खिलाफ एक खेल से पहले राष्ट्रीय गान के दौरान घुटने टेकें।")</f>
        <v>सदस्य खेल टीम के खिलाफ एक खेल से पहले राष्ट्रीय गान के दौरान घुटने टेकें।</v>
      </c>
    </row>
    <row r="15645">
      <c r="A15645" s="1" t="s">
        <v>15218</v>
      </c>
      <c r="B15645" s="2" t="str">
        <f>IFERROR(__xludf.DUMMYFUNCTION("GOOGLETRANSLATE(A15645,""en"",""hi"")"),"एक शुरुआती शरद ऋतु सुबह पर लटका पड़ता है")</f>
        <v>एक शुरुआती शरद ऋतु सुबह पर लटका पड़ता है</v>
      </c>
    </row>
    <row r="15646">
      <c r="A15646" s="1" t="s">
        <v>15219</v>
      </c>
      <c r="B15646" s="2" t="str">
        <f>IFERROR(__xludf.DUMMYFUNCTION("GOOGLETRANSLATE(A15646,""en"",""hi"")"),"व्यक्ति द्वारा एक झाड़ू रखने वाला व्यक्ति")</f>
        <v>व्यक्ति द्वारा एक झाड़ू रखने वाला व्यक्ति</v>
      </c>
    </row>
    <row r="15647">
      <c r="A15647" s="1" t="s">
        <v>15220</v>
      </c>
      <c r="B15647" s="2" t="str">
        <f>IFERROR(__xludf.DUMMYFUNCTION("GOOGLETRANSLATE(A15647,""en"",""hi"")"),"एक पुल पर खड़े पोशाक में व्यक्ति")</f>
        <v>एक पुल पर खड़े पोशाक में व्यक्ति</v>
      </c>
    </row>
    <row r="15648">
      <c r="A15648" s="1" t="s">
        <v>15221</v>
      </c>
      <c r="B15648" s="2" t="str">
        <f>IFERROR(__xludf.DUMMYFUNCTION("GOOGLETRANSLATE(A15648,""en"",""hi"")"),"दुनिया की लोग और परंपराएं: वेक्टर कला चित्रण")</f>
        <v>दुनिया की लोग और परंपराएं: वेक्टर कला चित्रण</v>
      </c>
    </row>
    <row r="15649">
      <c r="A15649" s="1" t="s">
        <v>15222</v>
      </c>
      <c r="B15649" s="2" t="str">
        <f>IFERROR(__xludf.DUMMYFUNCTION("GOOGLETRANSLATE(A15649,""en"",""hi"")"),"जब भौहें की बात आती है तो गर्म और ड्रैग रानी के बीच होता है")</f>
        <v>जब भौहें की बात आती है तो गर्म और ड्रैग रानी के बीच होता है</v>
      </c>
    </row>
    <row r="15650">
      <c r="A15650" s="1" t="s">
        <v>15223</v>
      </c>
      <c r="B15650" s="2" t="str">
        <f>IFERROR(__xludf.DUMMYFUNCTION("GOOGLETRANSLATE(A15650,""en"",""hi"")"),"एक अनानास स्टॉक वेक्टर की काले और सफेद छवि की रूपरेखा")</f>
        <v>एक अनानास स्टॉक वेक्टर की काले और सफेद छवि की रूपरेखा</v>
      </c>
    </row>
    <row r="15651">
      <c r="A15651" s="1" t="s">
        <v>15224</v>
      </c>
      <c r="B15651" s="2" t="str">
        <f>IFERROR(__xludf.DUMMYFUNCTION("GOOGLETRANSLATE(A15651,""en"",""hi"")"),"व्यक्ति एक नई ब्राउज़र विंडो में इस छवि का एक बड़ा संस्करण प्रदर्शित करता है")</f>
        <v>व्यक्ति एक नई ब्राउज़र विंडो में इस छवि का एक बड़ा संस्करण प्रदर्शित करता है</v>
      </c>
    </row>
    <row r="15652">
      <c r="A15652" s="1" t="s">
        <v>15225</v>
      </c>
      <c r="B15652" s="2" t="str">
        <f>IFERROR(__xludf.DUMMYFUNCTION("GOOGLETRANSLATE(A15652,""en"",""hi"")"),"एक स्थानीय महिला का चित्र")</f>
        <v>एक स्थानीय महिला का चित्र</v>
      </c>
    </row>
    <row r="15653">
      <c r="A15653" s="1" t="s">
        <v>15226</v>
      </c>
      <c r="B15653" s="2" t="str">
        <f>IFERROR(__xludf.DUMMYFUNCTION("GOOGLETRANSLATE(A15653,""en"",""hi"")"),"परिवार में दिन की सुबह।")</f>
        <v>परिवार में दिन की सुबह।</v>
      </c>
    </row>
    <row r="15654">
      <c r="A15654" s="1" t="s">
        <v>15227</v>
      </c>
      <c r="B15654" s="2" t="str">
        <f>IFERROR(__xludf.DUMMYFUNCTION("GOOGLETRANSLATE(A15654,""en"",""hi"")"),"लेखक द्वारा संगमरमर में बार")</f>
        <v>लेखक द्वारा संगमरमर में बार</v>
      </c>
    </row>
    <row r="15655">
      <c r="A15655" s="1" t="s">
        <v>15228</v>
      </c>
      <c r="B15655" s="2" t="str">
        <f>IFERROR(__xludf.DUMMYFUNCTION("GOOGLETRANSLATE(A15655,""en"",""hi"")"),"क्या वन्यजीवन ग्रहण के दौरान रात के लिए बिस्तर पर बेवकूफ बन जाएगा?")</f>
        <v>क्या वन्यजीवन ग्रहण के दौरान रात के लिए बिस्तर पर बेवकूफ बन जाएगा?</v>
      </c>
    </row>
    <row r="15656">
      <c r="A15656" s="1" t="s">
        <v>15229</v>
      </c>
      <c r="B15656" s="2" t="str">
        <f>IFERROR(__xludf.DUMMYFUNCTION("GOOGLETRANSLATE(A15656,""en"",""hi"")"),"सप्ताह के मजेदार जानवर, पशु फोटो, मजेदार जानवरों")</f>
        <v>सप्ताह के मजेदार जानवर, पशु फोटो, मजेदार जानवरों</v>
      </c>
    </row>
    <row r="15657">
      <c r="A15657" s="1" t="s">
        <v>15230</v>
      </c>
      <c r="B15657" s="2" t="str">
        <f>IFERROR(__xludf.DUMMYFUNCTION("GOOGLETRANSLATE(A15657,""en"",""hi"")"),"सॉफ्ट रॉक कलाकार त्यौहार में मंच पर प्रदर्शन करता है।")</f>
        <v>सॉफ्ट रॉक कलाकार त्यौहार में मंच पर प्रदर्शन करता है।</v>
      </c>
    </row>
    <row r="15658">
      <c r="A15658" s="1" t="s">
        <v>15231</v>
      </c>
      <c r="B15658" s="2" t="str">
        <f>IFERROR(__xludf.DUMMYFUNCTION("GOOGLETRANSLATE(A15658,""en"",""hi"")"),"गंभीर बच्चा सफेद पर मजेदार चेहरे के साथ हाथ के बारे में सोचकर और पकड़े हुए")</f>
        <v>गंभीर बच्चा सफेद पर मजेदार चेहरे के साथ हाथ के बारे में सोचकर और पकड़े हुए</v>
      </c>
    </row>
    <row r="15659">
      <c r="A15659" s="1" t="s">
        <v>15232</v>
      </c>
      <c r="B15659" s="2" t="str">
        <f>IFERROR(__xludf.DUMMYFUNCTION("GOOGLETRANSLATE(A15659,""en"",""hi"")"),"अपनी पत्नी और व्यक्ति के साथ सॉकर प्लेयर के रूप में वे स्वतंत्रता प्राप्त करने वाले स्टार को मनाते हैं")</f>
        <v>अपनी पत्नी और व्यक्ति के साथ सॉकर प्लेयर के रूप में वे स्वतंत्रता प्राप्त करने वाले स्टार को मनाते हैं</v>
      </c>
    </row>
    <row r="15660">
      <c r="A15660" s="1" t="s">
        <v>15233</v>
      </c>
      <c r="B15660" s="2" t="str">
        <f>IFERROR(__xludf.DUMMYFUNCTION("GOOGLETRANSLATE(A15660,""en"",""hi"")"),"बंदरगाह में एंकर में बचाव नाव - पेडल नाव")</f>
        <v>बंदरगाह में एंकर में बचाव नाव - पेडल नाव</v>
      </c>
    </row>
    <row r="15661">
      <c r="A15661" s="1" t="s">
        <v>15234</v>
      </c>
      <c r="B15661" s="2" t="str">
        <f>IFERROR(__xludf.DUMMYFUNCTION("GOOGLETRANSLATE(A15661,""en"",""hi"")"),"पॉप कलाकार त्यौहार के दौरान लाइव प्रदर्शन करता है।")</f>
        <v>पॉप कलाकार त्यौहार के दौरान लाइव प्रदर्शन करता है।</v>
      </c>
    </row>
    <row r="15662">
      <c r="A15662" s="1" t="s">
        <v>15235</v>
      </c>
      <c r="B15662" s="2" t="str">
        <f>IFERROR(__xludf.DUMMYFUNCTION("GOOGLETRANSLATE(A15662,""en"",""hi"")"),"हम एक थीम्ड शॉवर के लिए बंगल्स या पुरस्कार के रूप में चूड़ियों को दे सकते हैं")</f>
        <v>हम एक थीम्ड शॉवर के लिए बंगल्स या पुरस्कार के रूप में चूड़ियों को दे सकते हैं</v>
      </c>
    </row>
    <row r="15663">
      <c r="A15663" s="1" t="s">
        <v>15236</v>
      </c>
      <c r="B15663" s="2" t="str">
        <f>IFERROR(__xludf.DUMMYFUNCTION("GOOGLETRANSLATE(A15663,""en"",""hi"")"),"मैं सीढ़ियों पर खड़ा हूं, फोयर या एंट्री हॉल में द्वार के माध्यम से देख रहा हूं।")</f>
        <v>मैं सीढ़ियों पर खड़ा हूं, फोयर या एंट्री हॉल में द्वार के माध्यम से देख रहा हूं।</v>
      </c>
    </row>
    <row r="15664">
      <c r="A15664" s="1" t="s">
        <v>15237</v>
      </c>
      <c r="B15664" s="2" t="str">
        <f>IFERROR(__xludf.DUMMYFUNCTION("GOOGLETRANSLATE(A15664,""en"",""hi"")"),"व्यक्ति क्रॉस कंट्री के दौरान व्यक्ति की सवारी करता है")</f>
        <v>व्यक्ति क्रॉस कंट्री के दौरान व्यक्ति की सवारी करता है</v>
      </c>
    </row>
    <row r="15665">
      <c r="A15665" s="1" t="s">
        <v>15238</v>
      </c>
      <c r="B15665" s="2" t="str">
        <f>IFERROR(__xludf.DUMMYFUNCTION("GOOGLETRANSLATE(A15665,""en"",""hi"")"),"महिलाएं प्रतिक्रिया देती हैं क्योंकि वे साइट के लगभग आधे मील से पतन की गवाही देते हैं")</f>
        <v>महिलाएं प्रतिक्रिया देती हैं क्योंकि वे साइट के लगभग आधे मील से पतन की गवाही देते हैं</v>
      </c>
    </row>
    <row r="15666">
      <c r="A15666" s="1" t="s">
        <v>15239</v>
      </c>
      <c r="B15666" s="2" t="str">
        <f>IFERROR(__xludf.DUMMYFUNCTION("GOOGLETRANSLATE(A15666,""en"",""hi"")"),"एक बंगले की छत पर सौर पैनल।")</f>
        <v>एक बंगले की छत पर सौर पैनल।</v>
      </c>
    </row>
    <row r="15667">
      <c r="A15667" s="1" t="s">
        <v>15240</v>
      </c>
      <c r="B15667" s="2" t="str">
        <f>IFERROR(__xludf.DUMMYFUNCTION("GOOGLETRANSLATE(A15667,""en"",""hi"")"),"लकड़ी की पृष्ठभूमि पर विभिन्न ताजा सब्जियां, प्रतिलिपि स्थान।")</f>
        <v>लकड़ी की पृष्ठभूमि पर विभिन्न ताजा सब्जियां, प्रतिलिपि स्थान।</v>
      </c>
    </row>
    <row r="15668">
      <c r="A15668" s="1" t="s">
        <v>15241</v>
      </c>
      <c r="B15668" s="2" t="str">
        <f>IFERROR(__xludf.DUMMYFUNCTION("GOOGLETRANSLATE(A15668,""en"",""hi"")"),"देश अपनी सबसे बड़ी सीमा पर।")</f>
        <v>देश अपनी सबसे बड़ी सीमा पर।</v>
      </c>
    </row>
    <row r="15669">
      <c r="A15669" s="1" t="s">
        <v>15242</v>
      </c>
      <c r="B15669" s="2" t="str">
        <f>IFERROR(__xludf.DUMMYFUNCTION("GOOGLETRANSLATE(A15669,""en"",""hi"")"),"एक महिला से बात करते हुए एक डिजिटल टैबलेट का उपयोग करके ट्रेनर")</f>
        <v>एक महिला से बात करते हुए एक डिजिटल टैबलेट का उपयोग करके ट्रेनर</v>
      </c>
    </row>
    <row r="15670">
      <c r="A15670" s="1" t="s">
        <v>15243</v>
      </c>
      <c r="B15670" s="2" t="str">
        <f>IFERROR(__xludf.DUMMYFUNCTION("GOOGLETRANSLATE(A15670,""en"",""hi"")"),"एक सफेद पृष्ठभूमि पर क्रिसमस लाल क्रिसमस बॉल")</f>
        <v>एक सफेद पृष्ठभूमि पर क्रिसमस लाल क्रिसमस बॉल</v>
      </c>
    </row>
    <row r="15671">
      <c r="A15671" s="1" t="s">
        <v>15244</v>
      </c>
      <c r="B15671" s="2" t="str">
        <f>IFERROR(__xludf.DUMMYFUNCTION("GOOGLETRANSLATE(A15671,""en"",""hi"")"),"लीग फुटबॉल मैच बनाम फुटबॉल टीम के दौरान स्कोरिंग के बाद टीम के साथी के साथ उत्सव मनाता है")</f>
        <v>लीग फुटबॉल मैच बनाम फुटबॉल टीम के दौरान स्कोरिंग के बाद टीम के साथी के साथ उत्सव मनाता है</v>
      </c>
    </row>
    <row r="15672">
      <c r="A15672" s="1" t="s">
        <v>15245</v>
      </c>
      <c r="B15672" s="2" t="str">
        <f>IFERROR(__xludf.DUMMYFUNCTION("GOOGLETRANSLATE(A15672,""en"",""hi"")"),"एक सफेद पृष्ठभूमि पर टेनिस खेलने वाली एक प्यारी छोटी लड़की का चित्रण")</f>
        <v>एक सफेद पृष्ठभूमि पर टेनिस खेलने वाली एक प्यारी छोटी लड़की का चित्रण</v>
      </c>
    </row>
    <row r="15673">
      <c r="A15673" s="1" t="s">
        <v>15246</v>
      </c>
      <c r="B15673" s="2" t="str">
        <f>IFERROR(__xludf.DUMMYFUNCTION("GOOGLETRANSLATE(A15673,""en"",""hi"")"),"काले पृष्ठभूमि पर पंक्तियों में रखे विभिन्न आकारों के सफेद हैंडबैग।")</f>
        <v>काले पृष्ठभूमि पर पंक्तियों में रखे विभिन्न आकारों के सफेद हैंडबैग।</v>
      </c>
    </row>
    <row r="15674">
      <c r="A15674" s="1" t="s">
        <v>15247</v>
      </c>
      <c r="B15674" s="2" t="str">
        <f>IFERROR(__xludf.DUMMYFUNCTION("GOOGLETRANSLATE(A15674,""en"",""hi"")"),"यह रात में बाहर की तस्वीर है।")</f>
        <v>यह रात में बाहर की तस्वीर है।</v>
      </c>
    </row>
    <row r="15675">
      <c r="A15675" s="1" t="s">
        <v>15248</v>
      </c>
      <c r="B15675" s="2" t="str">
        <f>IFERROR(__xludf.DUMMYFUNCTION("GOOGLETRANSLATE(A15675,""en"",""hi"")"),"एक सेब के साथ एक आदमी का चित्रण")</f>
        <v>एक सेब के साथ एक आदमी का चित्रण</v>
      </c>
    </row>
    <row r="15676">
      <c r="A15676" s="1" t="s">
        <v>15249</v>
      </c>
      <c r="B15676" s="2" t="str">
        <f>IFERROR(__xludf.DUMMYFUNCTION("GOOGLETRANSLATE(A15676,""en"",""hi"")"),"चित्रकारी कलाकार द्वारा एक महिला का पोर्ट्रेट, 1676")</f>
        <v>चित्रकारी कलाकार द्वारा एक महिला का पोर्ट्रेट, 1676</v>
      </c>
    </row>
    <row r="15677">
      <c r="A15677" s="1" t="s">
        <v>15250</v>
      </c>
      <c r="B15677" s="2" t="str">
        <f>IFERROR(__xludf.DUMMYFUNCTION("GOOGLETRANSLATE(A15677,""en"",""hi"")"),"इस कदम पर: व्यक्ति के पीछे वह व्यक्ति आया जो एक काले बटन वाले जर्सी, गीले - देखो जींस और काले चमड़े के जूते में खुश और आराम से देखा")</f>
        <v>इस कदम पर: व्यक्ति के पीछे वह व्यक्ति आया जो एक काले बटन वाले जर्सी, गीले - देखो जींस और काले चमड़े के जूते में खुश और आराम से देखा</v>
      </c>
    </row>
    <row r="15678">
      <c r="A15678" s="1" t="s">
        <v>15251</v>
      </c>
      <c r="B15678" s="2" t="str">
        <f>IFERROR(__xludf.DUMMYFUNCTION("GOOGLETRANSLATE(A15678,""en"",""hi"")"),"व्यक्ति, मादा बाघ क्यूब, बुधवार को अपनी मां के साथ खेला गया।")</f>
        <v>व्यक्ति, मादा बाघ क्यूब, बुधवार को अपनी मां के साथ खेला गया।</v>
      </c>
    </row>
    <row r="15679">
      <c r="A15679" s="1" t="s">
        <v>15252</v>
      </c>
      <c r="B15679" s="2" t="str">
        <f>IFERROR(__xludf.DUMMYFUNCTION("GOOGLETRANSLATE(A15679,""en"",""hi"")"),"एक बेल टॉवर पुनर्निर्मित ऐतिहासिक इमारतों की साइट को चिह्नित करता है")</f>
        <v>एक बेल टॉवर पुनर्निर्मित ऐतिहासिक इमारतों की साइट को चिह्नित करता है</v>
      </c>
    </row>
    <row r="15680">
      <c r="A15680" s="1" t="s">
        <v>15253</v>
      </c>
      <c r="B15680" s="2" t="str">
        <f>IFERROR(__xludf.DUMMYFUNCTION("GOOGLETRANSLATE(A15680,""en"",""hi"")"),"हार्ड रॉक कलाकार मोटर वाहन उद्योग व्यवसाय को होटल लॉबी में चला गया, वोकल्स रिकॉर्ड किया!")</f>
        <v>हार्ड रॉक कलाकार मोटर वाहन उद्योग व्यवसाय को होटल लॉबी में चला गया, वोकल्स रिकॉर्ड किया!</v>
      </c>
    </row>
    <row r="15681">
      <c r="A15681" s="1" t="s">
        <v>15254</v>
      </c>
      <c r="B15681" s="2" t="str">
        <f>IFERROR(__xludf.DUMMYFUNCTION("GOOGLETRANSLATE(A15681,""en"",""hi"")"),"एक स्थान जहाँ आप फिल्मांकन स्थान के माध्यम से निर्माण कर सकते हैं")</f>
        <v>एक स्थान जहाँ आप फिल्मांकन स्थान के माध्यम से निर्माण कर सकते हैं</v>
      </c>
    </row>
    <row r="15682">
      <c r="A15682" s="1" t="s">
        <v>15255</v>
      </c>
      <c r="B15682" s="2" t="str">
        <f>IFERROR(__xludf.DUMMYFUNCTION("GOOGLETRANSLATE(A15682,""en"",""hi"")"),"लकड़ी की मेज पर खड़े प्लेट पर धातु हैंडल और दालचीनी रोल के साथ खाली ग्लास कप")</f>
        <v>लकड़ी की मेज पर खड़े प्लेट पर धातु हैंडल और दालचीनी रोल के साथ खाली ग्लास कप</v>
      </c>
    </row>
    <row r="15683">
      <c r="A15683" s="1" t="s">
        <v>15256</v>
      </c>
      <c r="B15683" s="2" t="str">
        <f>IFERROR(__xludf.DUMMYFUNCTION("GOOGLETRANSLATE(A15683,""en"",""hi"")"),"# खेल टीम के खिलाफ ब्रेक बनाने की कोशिश करता है।")</f>
        <v># खेल टीम के खिलाफ ब्रेक बनाने की कोशिश करता है।</v>
      </c>
    </row>
    <row r="15684">
      <c r="A15684" s="1" t="s">
        <v>15257</v>
      </c>
      <c r="B15684" s="2" t="str">
        <f>IFERROR(__xludf.DUMMYFUNCTION("GOOGLETRANSLATE(A15684,""en"",""hi"")"),"गिटार खरीदने पर युक्तियाँ")</f>
        <v>गिटार खरीदने पर युक्तियाँ</v>
      </c>
    </row>
    <row r="15685">
      <c r="A15685" s="1" t="s">
        <v>15258</v>
      </c>
      <c r="B15685" s="2" t="str">
        <f>IFERROR(__xludf.DUMMYFUNCTION("GOOGLETRANSLATE(A15685,""en"",""hi"")"),"एक मैदान में जंगली सुअर।")</f>
        <v>एक मैदान में जंगली सुअर।</v>
      </c>
    </row>
    <row r="15686">
      <c r="A15686" s="1" t="s">
        <v>15259</v>
      </c>
      <c r="B15686" s="2" t="str">
        <f>IFERROR(__xludf.DUMMYFUNCTION("GOOGLETRANSLATE(A15686,""en"",""hi"")"),"एक बच्चे को एक उंगली पर पकड़े हुए")</f>
        <v>एक बच्चे को एक उंगली पर पकड़े हुए</v>
      </c>
    </row>
    <row r="15687">
      <c r="A15687" s="1" t="s">
        <v>15260</v>
      </c>
      <c r="B15687" s="2" t="str">
        <f>IFERROR(__xludf.DUMMYFUNCTION("GOOGLETRANSLATE(A15687,""en"",""hi"")"),"मुख्य सड़कों में से एक")</f>
        <v>मुख्य सड़कों में से एक</v>
      </c>
    </row>
    <row r="15688">
      <c r="A15688" s="1" t="s">
        <v>15261</v>
      </c>
      <c r="B15688" s="2" t="str">
        <f>IFERROR(__xludf.DUMMYFUNCTION("GOOGLETRANSLATE(A15688,""en"",""hi"")"),"एक शेल्फ ओपन रेफ्रिजरेटर पर एक ग्लास जार में ताजा रास्पबेरी।")</f>
        <v>एक शेल्फ ओपन रेफ्रिजरेटर पर एक ग्लास जार में ताजा रास्पबेरी।</v>
      </c>
    </row>
    <row r="15689">
      <c r="A15689" s="1" t="s">
        <v>15262</v>
      </c>
      <c r="B15689" s="2" t="str">
        <f>IFERROR(__xludf.DUMMYFUNCTION("GOOGLETRANSLATE(A15689,""en"",""hi"")"),"फुटबॉलर मैच के दौरान अपना पहला गोल स्कोरिंग मनाता है।")</f>
        <v>फुटबॉलर मैच के दौरान अपना पहला गोल स्कोरिंग मनाता है।</v>
      </c>
    </row>
    <row r="15690">
      <c r="A15690" s="1" t="s">
        <v>15263</v>
      </c>
      <c r="B15690" s="2" t="str">
        <f>IFERROR(__xludf.DUMMYFUNCTION("GOOGLETRANSLATE(A15690,""en"",""hi"")"),"एक सपने की व्याख्या जिसमें आप SAWPERSON")</f>
        <v>एक सपने की व्याख्या जिसमें आप SAWPERSON</v>
      </c>
    </row>
    <row r="15691">
      <c r="A15691" s="1" t="s">
        <v>15264</v>
      </c>
      <c r="B15691" s="2" t="str">
        <f>IFERROR(__xludf.DUMMYFUNCTION("GOOGLETRANSLATE(A15691,""en"",""hi"")"),"लकड़ी की पृष्ठभूमि पर पोषक तत्व में टीवी शैली।")</f>
        <v>लकड़ी की पृष्ठभूमि पर पोषक तत्व में टीवी शैली।</v>
      </c>
    </row>
    <row r="15692">
      <c r="A15692" s="1" t="s">
        <v>15265</v>
      </c>
      <c r="B15692" s="2" t="str">
        <f>IFERROR(__xludf.DUMMYFUNCTION("GOOGLETRANSLATE(A15692,""en"",""hi"")"),"पटकथा लेखक द्वारा मछली और बिल्ली; नई पीढ़ी के निदेशकों की एक प्रयोगात्मक फिल्म।")</f>
        <v>पटकथा लेखक द्वारा मछली और बिल्ली; नई पीढ़ी के निदेशकों की एक प्रयोगात्मक फिल्म।</v>
      </c>
    </row>
    <row r="15693">
      <c r="A15693" s="1" t="s">
        <v>15266</v>
      </c>
      <c r="B15693" s="2" t="str">
        <f>IFERROR(__xludf.DUMMYFUNCTION("GOOGLETRANSLATE(A15693,""en"",""hi"")"),"अपने पतन परिवार के फोटो सत्र के दौरान एक पेड़ के बगल में एक परिवार का एक चित्र")</f>
        <v>अपने पतन परिवार के फोटो सत्र के दौरान एक पेड़ के बगल में एक परिवार का एक चित्र</v>
      </c>
    </row>
    <row r="15694">
      <c r="A15694" s="1" t="s">
        <v>15267</v>
      </c>
      <c r="B15694" s="2" t="str">
        <f>IFERROR(__xludf.DUMMYFUNCTION("GOOGLETRANSLATE(A15694,""en"",""hi"")"),"पेड़ और जहरीले पदार्थों से खतरा।")</f>
        <v>पेड़ और जहरीले पदार्थों से खतरा।</v>
      </c>
    </row>
    <row r="15695">
      <c r="A15695" s="1" t="s">
        <v>15268</v>
      </c>
      <c r="B15695" s="2" t="str">
        <f>IFERROR(__xludf.DUMMYFUNCTION("GOOGLETRANSLATE(A15695,""en"",""hi"")"),"सड़कों ने मंजूरी दे दी है और गर्म धब्बे अब स्थानीय प्रशिक्षकों के शून्य होने लगते हैं।")</f>
        <v>सड़कों ने मंजूरी दे दी है और गर्म धब्बे अब स्थानीय प्रशिक्षकों के शून्य होने लगते हैं।</v>
      </c>
    </row>
    <row r="15696">
      <c r="A15696" s="1" t="s">
        <v>15269</v>
      </c>
      <c r="B15696" s="2" t="str">
        <f>IFERROR(__xludf.DUMMYFUNCTION("GOOGLETRANSLATE(A15696,""en"",""hi"")"),"एक पोत सिंक के साथ समकालीन बाथरूम विचार")</f>
        <v>एक पोत सिंक के साथ समकालीन बाथरूम विचार</v>
      </c>
    </row>
    <row r="15697">
      <c r="A15697" s="1" t="s">
        <v>15270</v>
      </c>
      <c r="B15697" s="2" t="str">
        <f>IFERROR(__xludf.DUMMYFUNCTION("GOOGLETRANSLATE(A15697,""en"",""hi"")"),"छोटी प्यारी लड़की कैमरे में जीभ डालती है और मुस्कुराती है, बंद शॉट")</f>
        <v>छोटी प्यारी लड़की कैमरे में जीभ डालती है और मुस्कुराती है, बंद शॉट</v>
      </c>
    </row>
    <row r="15698">
      <c r="A15698" s="1" t="s">
        <v>15271</v>
      </c>
      <c r="B15698" s="2" t="str">
        <f>IFERROR(__xludf.DUMMYFUNCTION("GOOGLETRANSLATE(A15698,""en"",""hi"")"),"जीवनी फिल्म के प्रीमियर में अभिनेता")</f>
        <v>जीवनी फिल्म के प्रीमियर में अभिनेता</v>
      </c>
    </row>
    <row r="15699">
      <c r="A15699" s="1" t="s">
        <v>15272</v>
      </c>
      <c r="B15699" s="2" t="str">
        <f>IFERROR(__xludf.DUMMYFUNCTION("GOOGLETRANSLATE(A15699,""en"",""hi"")"),"शादी के बाद युगल सत्र, दुल्हन एक आधुनिक गाउन पहने हुए")</f>
        <v>शादी के बाद युगल सत्र, दुल्हन एक आधुनिक गाउन पहने हुए</v>
      </c>
    </row>
    <row r="15700">
      <c r="A15700" s="1" t="s">
        <v>15273</v>
      </c>
      <c r="B15700" s="2" t="str">
        <f>IFERROR(__xludf.DUMMYFUNCTION("GOOGLETRANSLATE(A15700,""en"",""hi"")"),"एक आधुनिक - कहानी बाहरी घर डिजाइन का उदाहरण")</f>
        <v>एक आधुनिक - कहानी बाहरी घर डिजाइन का उदाहरण</v>
      </c>
    </row>
    <row r="15701">
      <c r="A15701" s="1" t="s">
        <v>15274</v>
      </c>
      <c r="B15701" s="2" t="str">
        <f>IFERROR(__xludf.DUMMYFUNCTION("GOOGLETRANSLATE(A15701,""en"",""hi"")"),"एक अंग्रेजी देश के बगीचे में जैविक प्रजाति")</f>
        <v>एक अंग्रेजी देश के बगीचे में जैविक प्रजाति</v>
      </c>
    </row>
    <row r="15702">
      <c r="A15702" s="1" t="s">
        <v>15275</v>
      </c>
      <c r="B15702" s="2" t="str">
        <f>IFERROR(__xludf.DUMMYFUNCTION("GOOGLETRANSLATE(A15702,""en"",""hi"")"),"सूट में स्मार्ट लड़का समाचार पत्र पढ़ता है और हवाई अड्डे पर विमान पर बोर्डिंग की प्रतीक्षा करता है")</f>
        <v>सूट में स्मार्ट लड़का समाचार पत्र पढ़ता है और हवाई अड्डे पर विमान पर बोर्डिंग की प्रतीक्षा करता है</v>
      </c>
    </row>
    <row r="15703">
      <c r="A15703" s="1" t="s">
        <v>15276</v>
      </c>
      <c r="B15703" s="2" t="str">
        <f>IFERROR(__xludf.DUMMYFUNCTION("GOOGLETRANSLATE(A15703,""en"",""hi"")"),"शुक्रवार को लिफाफे में 13 वां बैनर।")</f>
        <v>शुक्रवार को लिफाफे में 13 वां बैनर।</v>
      </c>
    </row>
    <row r="15704">
      <c r="A15704" s="1" t="s">
        <v>15277</v>
      </c>
      <c r="B15704" s="2" t="str">
        <f>IFERROR(__xludf.DUMMYFUNCTION("GOOGLETRANSLATE(A15704,""en"",""hi"")"),"ओल्ड टाउन हॉल के साथ मार्केट स्क्वायर पर क्रिसमस मार्केट")</f>
        <v>ओल्ड टाउन हॉल के साथ मार्केट स्क्वायर पर क्रिसमस मार्केट</v>
      </c>
    </row>
    <row r="15705">
      <c r="A15705" s="1" t="s">
        <v>15278</v>
      </c>
      <c r="B15705" s="2" t="str">
        <f>IFERROR(__xludf.DUMMYFUNCTION("GOOGLETRANSLATE(A15705,""en"",""hi"")"),"व्यक्ति ने एक निर्माण स्थल पर अपने हस्ताक्षर के साथ शहर में अपनी उपस्थिति को चिह्नित किया।")</f>
        <v>व्यक्ति ने एक निर्माण स्थल पर अपने हस्ताक्षर के साथ शहर में अपनी उपस्थिति को चिह्नित किया।</v>
      </c>
    </row>
    <row r="15706">
      <c r="A15706" s="1" t="s">
        <v>15279</v>
      </c>
      <c r="B15706" s="2" t="str">
        <f>IFERROR(__xludf.DUMMYFUNCTION("GOOGLETRANSLATE(A15706,""en"",""hi"")"),"एक बिल्ली कैसे बनें पर निर्देश")</f>
        <v>एक बिल्ली कैसे बनें पर निर्देश</v>
      </c>
    </row>
    <row r="15707">
      <c r="A15707" s="1" t="s">
        <v>15280</v>
      </c>
      <c r="B15707" s="2" t="str">
        <f>IFERROR(__xludf.DUMMYFUNCTION("GOOGLETRANSLATE(A15707,""en"",""hi"")"),"मैं यहाँ केक के लिए हूँ!")</f>
        <v>मैं यहाँ केक के लिए हूँ!</v>
      </c>
    </row>
    <row r="15708">
      <c r="A15708" s="1" t="s">
        <v>15281</v>
      </c>
      <c r="B15708" s="2" t="str">
        <f>IFERROR(__xludf.DUMMYFUNCTION("GOOGLETRANSLATE(A15708,""en"",""hi"")"),"मनुष्य धीमी गति में एक सुंदर काले घोड़े की सवारी करता है")</f>
        <v>मनुष्य धीमी गति में एक सुंदर काले घोड़े की सवारी करता है</v>
      </c>
    </row>
    <row r="15709">
      <c r="A15709" s="1" t="s">
        <v>15282</v>
      </c>
      <c r="B15709" s="2" t="str">
        <f>IFERROR(__xludf.DUMMYFUNCTION("GOOGLETRANSLATE(A15709,""en"",""hi"")"),"एक रंगीन पृष्ठभूमि पर प्यारा जानवर")</f>
        <v>एक रंगीन पृष्ठभूमि पर प्यारा जानवर</v>
      </c>
    </row>
    <row r="15710">
      <c r="A15710" s="1" t="s">
        <v>15283</v>
      </c>
      <c r="B15710" s="2" t="str">
        <f>IFERROR(__xludf.DUMMYFUNCTION("GOOGLETRANSLATE(A15710,""en"",""hi"")"),"रॉक एंड रोल बैंड के हार्ड रॉक कलाकार पियानो बजाते हैं क्योंकि वह ऑनस्टेज प्रदर्शन करती है")</f>
        <v>रॉक एंड रोल बैंड के हार्ड रॉक कलाकार पियानो बजाते हैं क्योंकि वह ऑनस्टेज प्रदर्शन करती है</v>
      </c>
    </row>
    <row r="15711">
      <c r="A15711" s="1" t="s">
        <v>15284</v>
      </c>
      <c r="B15711" s="2" t="str">
        <f>IFERROR(__xludf.DUMMYFUNCTION("GOOGLETRANSLATE(A15711,""en"",""hi"")"),"पर्यटक आकर्षण पर घर एक पहाड़ी गले लगाता है")</f>
        <v>पर्यटक आकर्षण पर घर एक पहाड़ी गले लगाता है</v>
      </c>
    </row>
    <row r="15712">
      <c r="A15712" s="1" t="s">
        <v>15285</v>
      </c>
      <c r="B15712" s="2" t="str">
        <f>IFERROR(__xludf.DUMMYFUNCTION("GOOGLETRANSLATE(A15712,""en"",""hi"")"),"व्यक्ति को पहले से ही चैंपियनशिप जीतने के बावजूद अपने सीज़न को बाहर करने के लिए निर्धारित नहीं किया जाता है")</f>
        <v>व्यक्ति को पहले से ही चैंपियनशिप जीतने के बावजूद अपने सीज़न को बाहर करने के लिए निर्धारित नहीं किया जाता है</v>
      </c>
    </row>
    <row r="15713">
      <c r="A15713" s="1" t="s">
        <v>15286</v>
      </c>
      <c r="B15713" s="2" t="str">
        <f>IFERROR(__xludf.DUMMYFUNCTION("GOOGLETRANSLATE(A15713,""en"",""hi"")"),"एक भवन के एक तरफ लटका झंडा")</f>
        <v>एक भवन के एक तरफ लटका झंडा</v>
      </c>
    </row>
    <row r="15714">
      <c r="A15714" s="1" t="s">
        <v>15287</v>
      </c>
      <c r="B15714" s="2" t="str">
        <f>IFERROR(__xludf.DUMMYFUNCTION("GOOGLETRANSLATE(A15714,""en"",""hi"")"),"एक किले के रूप में 1120 के दशक में आर्किटेक्ट द्वारा शुरू में बनाया गया")</f>
        <v>एक किले के रूप में 1120 के दशक में आर्किटेक्ट द्वारा शुरू में बनाया गया</v>
      </c>
    </row>
    <row r="15715">
      <c r="A15715" s="1" t="s">
        <v>15288</v>
      </c>
      <c r="B15715" s="2" t="str">
        <f>IFERROR(__xludf.DUMMYFUNCTION("GOOGLETRANSLATE(A15715,""en"",""hi"")"),"एक पुराने एमओपी या रेक हैंडल पर रोटी का एक बासी रोटी छड़ी; एक पेंसिल को एक पेच के लिए फेंक दें और पक्षियों को इकट्ठा करें।")</f>
        <v>एक पुराने एमओपी या रेक हैंडल पर रोटी का एक बासी रोटी छड़ी; एक पेंसिल को एक पेच के लिए फेंक दें और पक्षियों को इकट्ठा करें।</v>
      </c>
    </row>
    <row r="15716">
      <c r="A15716" s="1" t="s">
        <v>15289</v>
      </c>
      <c r="B15716" s="2" t="str">
        <f>IFERROR(__xludf.DUMMYFUNCTION("GOOGLETRANSLATE(A15716,""en"",""hi"")"),"मॉलार्ड डक्स एक तालाब में तैरना")</f>
        <v>मॉलार्ड डक्स एक तालाब में तैरना</v>
      </c>
    </row>
    <row r="15717">
      <c r="A15717" s="1" t="s">
        <v>15290</v>
      </c>
      <c r="B15717" s="2" t="str">
        <f>IFERROR(__xludf.DUMMYFUNCTION("GOOGLETRANSLATE(A15717,""en"",""hi"")"),"नेक्टर एकत्रित फूल पर bumblebee")</f>
        <v>नेक्टर एकत्रित फूल पर bumblebee</v>
      </c>
    </row>
    <row r="15718">
      <c r="A15718" s="1" t="s">
        <v>15291</v>
      </c>
      <c r="B15718" s="2" t="str">
        <f>IFERROR(__xludf.DUMMYFUNCTION("GOOGLETRANSLATE(A15718,""en"",""hi"")"),"गियर के साथ स्टीम्पंक मैकेनिकल पृष्ठभूमि")</f>
        <v>गियर के साथ स्टीम्पंक मैकेनिकल पृष्ठभूमि</v>
      </c>
    </row>
    <row r="15719">
      <c r="A15719" s="1" t="s">
        <v>15292</v>
      </c>
      <c r="B15719" s="2" t="str">
        <f>IFERROR(__xludf.DUMMYFUNCTION("GOOGLETRANSLATE(A15719,""en"",""hi"")"),"यह एनीम लड़की जीवन के जीवन में समय में खो जाती है")</f>
        <v>यह एनीम लड़की जीवन के जीवन में समय में खो जाती है</v>
      </c>
    </row>
    <row r="15720">
      <c r="A15720" s="1" t="s">
        <v>15293</v>
      </c>
      <c r="B15720" s="2" t="str">
        <f>IFERROR(__xludf.DUMMYFUNCTION("GOOGLETRANSLATE(A15720,""en"",""hi"")"),"एक युवती उसके चेहरे को रखती है और उदासी में दिखती है")</f>
        <v>एक युवती उसके चेहरे को रखती है और उदासी में दिखती है</v>
      </c>
    </row>
    <row r="15721">
      <c r="A15721" s="1" t="s">
        <v>15294</v>
      </c>
      <c r="B15721" s="2" t="str">
        <f>IFERROR(__xludf.DUMMYFUNCTION("GOOGLETRANSLATE(A15721,""en"",""hi"")"),"बहुत सारे टैटू और पियर्सिंग के साथ एक जवान आदमी का पिछला दृश्य।")</f>
        <v>बहुत सारे टैटू और पियर्सिंग के साथ एक जवान आदमी का पिछला दृश्य।</v>
      </c>
    </row>
    <row r="15722">
      <c r="A15722" s="1" t="s">
        <v>15295</v>
      </c>
      <c r="B15722" s="2" t="str">
        <f>IFERROR(__xludf.DUMMYFUNCTION("GOOGLETRANSLATE(A15722,""en"",""hi"")"),"अपने वाहन में मैकेनिक चेकर्ड ध्वज ले रहा है")</f>
        <v>अपने वाहन में मैकेनिक चेकर्ड ध्वज ले रहा है</v>
      </c>
    </row>
    <row r="15723">
      <c r="A15723" s="1" t="s">
        <v>15296</v>
      </c>
      <c r="B15723" s="2" t="str">
        <f>IFERROR(__xludf.DUMMYFUNCTION("GOOGLETRANSLATE(A15723,""en"",""hi"")"),"बच्चा गर्मियों में साइकिल की सवारी कर रहा है")</f>
        <v>बच्चा गर्मियों में साइकिल की सवारी कर रहा है</v>
      </c>
    </row>
    <row r="15724">
      <c r="A15724" s="1" t="s">
        <v>1879</v>
      </c>
      <c r="B15724" s="2" t="str">
        <f>IFERROR(__xludf.DUMMYFUNCTION("GOOGLETRANSLATE(A15724,""en"",""hi"")"),"बिक्री संपत्ति के लिए एक शहर।")</f>
        <v>बिक्री संपत्ति के लिए एक शहर।</v>
      </c>
    </row>
    <row r="15725">
      <c r="A15725" s="1" t="s">
        <v>15297</v>
      </c>
      <c r="B15725" s="2" t="str">
        <f>IFERROR(__xludf.DUMMYFUNCTION("GOOGLETRANSLATE(A15725,""en"",""hi"")"),"भेड़ की एक तस्वीर के साथ क्रिसमस कार्ड")</f>
        <v>भेड़ की एक तस्वीर के साथ क्रिसमस कार्ड</v>
      </c>
    </row>
    <row r="15726">
      <c r="A15726" s="1" t="s">
        <v>15298</v>
      </c>
      <c r="B15726" s="2" t="str">
        <f>IFERROR(__xludf.DUMMYFUNCTION("GOOGLETRANSLATE(A15726,""en"",""hi"")"),"नदी का नाम एक्सप्लोरर के नाम पर रखा गया था।")</f>
        <v>नदी का नाम एक्सप्लोरर के नाम पर रखा गया था।</v>
      </c>
    </row>
    <row r="15727">
      <c r="A15727" s="1" t="s">
        <v>15299</v>
      </c>
      <c r="B15727" s="2" t="str">
        <f>IFERROR(__xludf.DUMMYFUNCTION("GOOGLETRANSLATE(A15727,""en"",""hi"")"),"मैक मैकरोनी और पनीर फोर्क और ऑरेंज नैपकिन के साथ एक प्लेट पर")</f>
        <v>मैक मैकरोनी और पनीर फोर्क और ऑरेंज नैपकिन के साथ एक प्लेट पर</v>
      </c>
    </row>
    <row r="15728">
      <c r="A15728" s="1" t="s">
        <v>15300</v>
      </c>
      <c r="B15728" s="2" t="str">
        <f>IFERROR(__xludf.DUMMYFUNCTION("GOOGLETRANSLATE(A15728,""en"",""hi"")"),"अमूर्तता - एक झंडा के साथ पहेली")</f>
        <v>अमूर्तता - एक झंडा के साथ पहेली</v>
      </c>
    </row>
    <row r="15729">
      <c r="A15729" s="1" t="s">
        <v>15301</v>
      </c>
      <c r="B15729" s="2" t="str">
        <f>IFERROR(__xludf.DUMMYFUNCTION("GOOGLETRANSLATE(A15729,""en"",""hi"")"),"देश कलाकार मंच पर प्रदर्शन करता है।")</f>
        <v>देश कलाकार मंच पर प्रदर्शन करता है।</v>
      </c>
    </row>
    <row r="15730">
      <c r="A15730" s="1" t="s">
        <v>15302</v>
      </c>
      <c r="B15730" s="2" t="str">
        <f>IFERROR(__xludf.DUMMYFUNCTION("GOOGLETRANSLATE(A15730,""en"",""hi"")"),"एक मध्ययुगीन पत्थर बंद है - नदी के ऊपर स्पैंडरेल सेगमेंटल आर्क ब्रिज")</f>
        <v>एक मध्ययुगीन पत्थर बंद है - नदी के ऊपर स्पैंडरेल सेगमेंटल आर्क ब्रिज</v>
      </c>
    </row>
    <row r="15731">
      <c r="A15731" s="1" t="s">
        <v>15303</v>
      </c>
      <c r="B15731" s="2" t="str">
        <f>IFERROR(__xludf.DUMMYFUNCTION("GOOGLETRANSLATE(A15731,""en"",""hi"")"),"सूरज को प्रकाश में सूर्यास्त के रंग पर विमान के साथ समुद्र तट")</f>
        <v>सूरज को प्रकाश में सूर्यास्त के रंग पर विमान के साथ समुद्र तट</v>
      </c>
    </row>
    <row r="15732">
      <c r="A15732" s="1" t="s">
        <v>15304</v>
      </c>
      <c r="B15732" s="2" t="str">
        <f>IFERROR(__xludf.DUMMYFUNCTION("GOOGLETRANSLATE(A15732,""en"",""hi"")"),"एथलीट एक प्रेस कॉन्फ्रेंस के दौरान संवाददाताओं से बात करता है")</f>
        <v>एथलीट एक प्रेस कॉन्फ्रेंस के दौरान संवाददाताओं से बात करता है</v>
      </c>
    </row>
    <row r="15733">
      <c r="A15733" s="1" t="s">
        <v>15305</v>
      </c>
      <c r="B15733" s="2" t="str">
        <f>IFERROR(__xludf.DUMMYFUNCTION("GOOGLETRANSLATE(A15733,""en"",""hi"")"),"एक पेड़ को काटने और दोहन के साथ लंबरजैक")</f>
        <v>एक पेड़ को काटने और दोहन के साथ लंबरजैक</v>
      </c>
    </row>
    <row r="15734">
      <c r="A15734" s="1" t="s">
        <v>15306</v>
      </c>
      <c r="B15734" s="2" t="str">
        <f>IFERROR(__xludf.DUMMYFUNCTION("GOOGLETRANSLATE(A15734,""en"",""hi"")"),"जंगल में एक छोटे से झरने के करीब")</f>
        <v>जंगल में एक छोटे से झरने के करीब</v>
      </c>
    </row>
    <row r="15735">
      <c r="A15735" s="1" t="s">
        <v>15307</v>
      </c>
      <c r="B15735" s="2" t="str">
        <f>IFERROR(__xludf.DUMMYFUNCTION("GOOGLETRANSLATE(A15735,""en"",""hi"")"),"हमारा आवास पांच तक सोता है।")</f>
        <v>हमारा आवास पांच तक सोता है।</v>
      </c>
    </row>
    <row r="15736">
      <c r="A15736" s="1" t="s">
        <v>15308</v>
      </c>
      <c r="B15736" s="2" t="str">
        <f>IFERROR(__xludf.DUMMYFUNCTION("GOOGLETRANSLATE(A15736,""en"",""hi"")"),"इस एवोकैडो को चोट पहुंचाने के बावजूद मेरे चेहरे पर अच्छा काम किया।")</f>
        <v>इस एवोकैडो को चोट पहुंचाने के बावजूद मेरे चेहरे पर अच्छा काम किया।</v>
      </c>
    </row>
    <row r="15737">
      <c r="A15737" s="1" t="s">
        <v>15309</v>
      </c>
      <c r="B15737" s="2" t="str">
        <f>IFERROR(__xludf.DUMMYFUNCTION("GOOGLETRANSLATE(A15737,""en"",""hi"")"),"ऐसे पौधे हैं जो सूरज की रोशनी के बिना बढ़ते हैं, उन्हें अप्रत्यक्ष एक्सपोजर की आवश्यकता होती है, कुछ फ्लोरोसेंट लाइट में भी बढ़ते हैं और यहां इस लेख में हमने घर के अंदर बढ़ने के लिए सर्वोत्तम पौधों को सूचीबद्ध किया है।")</f>
        <v>ऐसे पौधे हैं जो सूरज की रोशनी के बिना बढ़ते हैं, उन्हें अप्रत्यक्ष एक्सपोजर की आवश्यकता होती है, कुछ फ्लोरोसेंट लाइट में भी बढ़ते हैं और यहां इस लेख में हमने घर के अंदर बढ़ने के लिए सर्वोत्तम पौधों को सूचीबद्ध किया है।</v>
      </c>
    </row>
    <row r="15738">
      <c r="A15738" s="1" t="s">
        <v>15310</v>
      </c>
      <c r="B15738" s="2" t="str">
        <f>IFERROR(__xludf.DUMMYFUNCTION("GOOGLETRANSLATE(A15738,""en"",""hi"")"),"नाव से सबसे प्रसिद्ध दृष्टि पर जाएं!")</f>
        <v>नाव से सबसे प्रसिद्ध दृष्टि पर जाएं!</v>
      </c>
    </row>
    <row r="15739">
      <c r="A15739" s="1" t="s">
        <v>15311</v>
      </c>
      <c r="B15739" s="2" t="str">
        <f>IFERROR(__xludf.DUMMYFUNCTION("GOOGLETRANSLATE(A15739,""en"",""hi"")"),"स्की रिज़ॉर्ट में बर्फ से ढके ढलान")</f>
        <v>स्की रिज़ॉर्ट में बर्फ से ढके ढलान</v>
      </c>
    </row>
    <row r="15740">
      <c r="A15740" s="1" t="s">
        <v>15312</v>
      </c>
      <c r="B15740" s="2" t="str">
        <f>IFERROR(__xludf.DUMMYFUNCTION("GOOGLETRANSLATE(A15740,""en"",""hi"")"),"अभिनेता की स्क्रीनिंग के लिए आता है")</f>
        <v>अभिनेता की स्क्रीनिंग के लिए आता है</v>
      </c>
    </row>
    <row r="15741">
      <c r="A15741" s="1" t="s">
        <v>15313</v>
      </c>
      <c r="B15741" s="2" t="str">
        <f>IFERROR(__xludf.DUMMYFUNCTION("GOOGLETRANSLATE(A15741,""en"",""hi"")"),"मेज पर एक सीट पकड़ो।")</f>
        <v>मेज पर एक सीट पकड़ो।</v>
      </c>
    </row>
    <row r="15742">
      <c r="A15742" s="1" t="s">
        <v>15314</v>
      </c>
      <c r="B15742" s="2" t="str">
        <f>IFERROR(__xludf.DUMMYFUNCTION("GOOGLETRANSLATE(A15742,""en"",""hi"")"),"युवा आदमी पार्क में मोबाइल फोन पर बात कर रहा था, बाहर")</f>
        <v>युवा आदमी पार्क में मोबाइल फोन पर बात कर रहा था, बाहर</v>
      </c>
    </row>
    <row r="15743">
      <c r="A15743" s="1" t="s">
        <v>15315</v>
      </c>
      <c r="B15743" s="2" t="str">
        <f>IFERROR(__xludf.DUMMYFUNCTION("GOOGLETRANSLATE(A15743,""en"",""hi"")"),"व्यक्ति को यह देखता है क्योंकि वह ब्रिटेन के घटक देश को ब्रेक पर एक गोल देखने के लिए अपने नेट के पीछे गेंद पर घूरता है")</f>
        <v>व्यक्ति को यह देखता है क्योंकि वह ब्रिटेन के घटक देश को ब्रेक पर एक गोल देखने के लिए अपने नेट के पीछे गेंद पर घूरता है</v>
      </c>
    </row>
    <row r="15744">
      <c r="A15744" s="1" t="s">
        <v>15316</v>
      </c>
      <c r="B15744" s="2" t="str">
        <f>IFERROR(__xludf.DUMMYFUNCTION("GOOGLETRANSLATE(A15744,""en"",""hi"")"),"स्कूल बस एक फील्ड ट्रिप के लिए मिलती है")</f>
        <v>स्कूल बस एक फील्ड ट्रिप के लिए मिलती है</v>
      </c>
    </row>
    <row r="15745">
      <c r="A15745" s="1" t="s">
        <v>15317</v>
      </c>
      <c r="B15745" s="2" t="str">
        <f>IFERROR(__xludf.DUMMYFUNCTION("GOOGLETRANSLATE(A15745,""en"",""hi"")"),"सुबह की रोशनी ऑटोमोबाइल मॉडल के खुले हुड को दर्शाती है")</f>
        <v>सुबह की रोशनी ऑटोमोबाइल मॉडल के खुले हुड को दर्शाती है</v>
      </c>
    </row>
    <row r="15746">
      <c r="A15746" s="1" t="s">
        <v>15318</v>
      </c>
      <c r="B15746" s="2" t="str">
        <f>IFERROR(__xludf.DUMMYFUNCTION("GOOGLETRANSLATE(A15746,""en"",""hi"")"),"इस गर्मी में छुट्टी पर पीछे हटना।")</f>
        <v>इस गर्मी में छुट्टी पर पीछे हटना।</v>
      </c>
    </row>
    <row r="15747">
      <c r="A15747" s="1" t="s">
        <v>15319</v>
      </c>
      <c r="B15747" s="2" t="str">
        <f>IFERROR(__xludf.DUMMYFUNCTION("GOOGLETRANSLATE(A15747,""en"",""hi"")"),"सशस्त्र बल एक प्रशिक्षण के दौरान आंदोलन को निर्देशित करता है।")</f>
        <v>सशस्त्र बल एक प्रशिक्षण के दौरान आंदोलन को निर्देशित करता है।</v>
      </c>
    </row>
    <row r="15748">
      <c r="A15748" s="1" t="s">
        <v>15320</v>
      </c>
      <c r="B15748" s="2" t="str">
        <f>IFERROR(__xludf.DUMMYFUNCTION("GOOGLETRANSLATE(A15748,""en"",""hi"")"),"छोटे लड़के और लड़की एक बगीचे में खेल रही है")</f>
        <v>छोटे लड़के और लड़की एक बगीचे में खेल रही है</v>
      </c>
    </row>
    <row r="15749">
      <c r="A15749" s="1" t="s">
        <v>15321</v>
      </c>
      <c r="B15749" s="2" t="str">
        <f>IFERROR(__xludf.DUMMYFUNCTION("GOOGLETRANSLATE(A15749,""en"",""hi"")"),"एक लाल पृष्ठभूमि पर सफेद स्नोफ्लेक्स और गुलाबी सितारों के साथ निर्बाध पैटर्न")</f>
        <v>एक लाल पृष्ठभूमि पर सफेद स्नोफ्लेक्स और गुलाबी सितारों के साथ निर्बाध पैटर्न</v>
      </c>
    </row>
    <row r="15750">
      <c r="A15750" s="1" t="s">
        <v>15322</v>
      </c>
      <c r="B15750" s="2" t="str">
        <f>IFERROR(__xludf.DUMMYFUNCTION("GOOGLETRANSLATE(A15750,""en"",""hi"")"),"मैं बहुत मूडी हूं और लड़कियों को एक पल के लिए इतना अच्छा व्यवहार करता हूं, फिर दूसरे पर आक्रामक")</f>
        <v>मैं बहुत मूडी हूं और लड़कियों को एक पल के लिए इतना अच्छा व्यवहार करता हूं, फिर दूसरे पर आक्रामक</v>
      </c>
    </row>
    <row r="15751">
      <c r="A15751" s="1" t="s">
        <v>15323</v>
      </c>
      <c r="B15751" s="2" t="str">
        <f>IFERROR(__xludf.DUMMYFUNCTION("GOOGLETRANSLATE(A15751,""en"",""hi"")"),"टाइल फर्श पर एक पर्दे के साथ विंटेज बाथटब का वेक्टर चित्रण।")</f>
        <v>टाइल फर्श पर एक पर्दे के साथ विंटेज बाथटब का वेक्टर चित्रण।</v>
      </c>
    </row>
    <row r="15752">
      <c r="A15752" s="1" t="s">
        <v>15324</v>
      </c>
      <c r="B15752" s="2" t="str">
        <f>IFERROR(__xludf.DUMMYFUNCTION("GOOGLETRANSLATE(A15752,""en"",""hi"")"),"क्रांति का नेतृत्व करने से पहले कि आखिरकार उन्हें सैन्य कमांडर को बदल देगा क्योंकि नेता ने तत्कालीन राष्ट्रपति को कुछ हद तक गालदार पत्र लिखा था")</f>
        <v>क्रांति का नेतृत्व करने से पहले कि आखिरकार उन्हें सैन्य कमांडर को बदल देगा क्योंकि नेता ने तत्कालीन राष्ट्रपति को कुछ हद तक गालदार पत्र लिखा था</v>
      </c>
    </row>
    <row r="15753">
      <c r="A15753" s="1" t="s">
        <v>15325</v>
      </c>
      <c r="B15753" s="2" t="str">
        <f>IFERROR(__xludf.DUMMYFUNCTION("GOOGLETRANSLATE(A15753,""en"",""hi"")"),"नीले पुष्प सर्कल पैटर्न का सेट।")</f>
        <v>नीले पुष्प सर्कल पैटर्न का सेट।</v>
      </c>
    </row>
    <row r="15754">
      <c r="A15754" s="1" t="s">
        <v>15326</v>
      </c>
      <c r="B15754" s="2" t="str">
        <f>IFERROR(__xludf.DUMMYFUNCTION("GOOGLETRANSLATE(A15754,""en"",""hi"")"),"व्यक्ति को अपनी आंखों में आँसू थे क्योंकि उसने कहा: मैं एक कलाकार बन गया, और धन्यवाद व्यक्ति मैंने किया, क्योंकि हम एकमात्र पेशे हैं जो जीवन जीने का मतलब रखते हैं।")</f>
        <v>व्यक्ति को अपनी आंखों में आँसू थे क्योंकि उसने कहा: मैं एक कलाकार बन गया, और धन्यवाद व्यक्ति मैंने किया, क्योंकि हम एकमात्र पेशे हैं जो जीवन जीने का मतलब रखते हैं।</v>
      </c>
    </row>
    <row r="15755">
      <c r="A15755" s="1" t="s">
        <v>15327</v>
      </c>
      <c r="B15755" s="2" t="str">
        <f>IFERROR(__xludf.DUMMYFUNCTION("GOOGLETRANSLATE(A15755,""en"",""hi"")"),"एक परिवार के बाहर शेफ और टीवी व्यक्तित्व")</f>
        <v>एक परिवार के बाहर शेफ और टीवी व्यक्तित्व</v>
      </c>
    </row>
    <row r="15756">
      <c r="A15756" s="1" t="s">
        <v>15328</v>
      </c>
      <c r="B15756" s="2" t="str">
        <f>IFERROR(__xludf.DUMMYFUNCTION("GOOGLETRANSLATE(A15756,""en"",""hi"")"),"मैं अभी भी इंतजार कर रहा हूं, दोनों खेलों के लिए।")</f>
        <v>मैं अभी भी इंतजार कर रहा हूं, दोनों खेलों के लिए।</v>
      </c>
    </row>
    <row r="15757">
      <c r="A15757" s="1" t="s">
        <v>15329</v>
      </c>
      <c r="B15757" s="2" t="str">
        <f>IFERROR(__xludf.DUMMYFUNCTION("GOOGLETRANSLATE(A15757,""en"",""hi"")"),"एक शहर - लकड़ी की बेंच एक रेत की धुन में रखती है जो समुद्र के काले और सफेद तस्वीर का सामना करती है, व्यक्ति द्वारा")</f>
        <v>एक शहर - लकड़ी की बेंच एक रेत की धुन में रखती है जो समुद्र के काले और सफेद तस्वीर का सामना करती है, व्यक्ति द्वारा</v>
      </c>
    </row>
    <row r="15758">
      <c r="A15758" s="1" t="s">
        <v>15330</v>
      </c>
      <c r="B15758" s="2" t="str">
        <f>IFERROR(__xludf.DUMMYFUNCTION("GOOGLETRANSLATE(A15758,""en"",""hi"")"),"पेंटिंग की तस्वीर: एक महिला के लिए वर्तमान - व्यक्ति की पोशाक।")</f>
        <v>पेंटिंग की तस्वीर: एक महिला के लिए वर्तमान - व्यक्ति की पोशाक।</v>
      </c>
    </row>
    <row r="15759">
      <c r="A15759" s="1" t="s">
        <v>15331</v>
      </c>
      <c r="B15759" s="2" t="str">
        <f>IFERROR(__xludf.DUMMYFUNCTION("GOOGLETRANSLATE(A15759,""en"",""hi"")"),"खाना पकाने के बारे में सबसे अच्छी बात भोजन के भार को दोस्तों के साथ खा रही है।")</f>
        <v>खाना पकाने के बारे में सबसे अच्छी बात भोजन के भार को दोस्तों के साथ खा रही है।</v>
      </c>
    </row>
    <row r="15760">
      <c r="A15760" s="1" t="s">
        <v>15332</v>
      </c>
      <c r="B15760" s="2" t="str">
        <f>IFERROR(__xludf.DUMMYFUNCTION("GOOGLETRANSLATE(A15760,""en"",""hi"")"),"पागल - गहरे समुद्र से मछली दिख रही है")</f>
        <v>पागल - गहरे समुद्र से मछली दिख रही है</v>
      </c>
    </row>
    <row r="15761">
      <c r="A15761" s="1" t="s">
        <v>15333</v>
      </c>
      <c r="B15761" s="2" t="str">
        <f>IFERROR(__xludf.DUMMYFUNCTION("GOOGLETRANSLATE(A15761,""en"",""hi"")"),"हरे सागर कछुए के पानी के नीचे के फुटेज हवा की सांस लेते हुए फिर नीचे चट्टान पर भोजन की तलाश में।")</f>
        <v>हरे सागर कछुए के पानी के नीचे के फुटेज हवा की सांस लेते हुए फिर नीचे चट्टान पर भोजन की तलाश में।</v>
      </c>
    </row>
    <row r="15762">
      <c r="A15762" s="1" t="s">
        <v>15334</v>
      </c>
      <c r="B15762" s="2" t="str">
        <f>IFERROR(__xludf.DUMMYFUNCTION("GOOGLETRANSLATE(A15762,""en"",""hi"")"),"गुफा में पूजा करने के लिए एक जगह")</f>
        <v>गुफा में पूजा करने के लिए एक जगह</v>
      </c>
    </row>
    <row r="15763">
      <c r="A15763" s="1" t="s">
        <v>1926</v>
      </c>
      <c r="B15763" s="2" t="str">
        <f>IFERROR(__xludf.DUMMYFUNCTION("GOOGLETRANSLATE(A15763,""en"",""hi"")"),"खेल टीम के खिलाफ बेसबॉल खिलाड़ी चमगादड़")</f>
        <v>खेल टीम के खिलाफ बेसबॉल खिलाड़ी चमगादड़</v>
      </c>
    </row>
    <row r="15764">
      <c r="A15764" s="1" t="s">
        <v>15335</v>
      </c>
      <c r="B15764" s="2" t="str">
        <f>IFERROR(__xludf.DUMMYFUNCTION("GOOGLETRANSLATE(A15764,""en"",""hi"")"),"महिला के चेहरे पर खेलने वाला व्यक्ति")</f>
        <v>महिला के चेहरे पर खेलने वाला व्यक्ति</v>
      </c>
    </row>
    <row r="15765">
      <c r="A15765" s="1" t="s">
        <v>15336</v>
      </c>
      <c r="B15765" s="2" t="str">
        <f>IFERROR(__xludf.DUMMYFUNCTION("GOOGLETRANSLATE(A15765,""en"",""hi"")"),"निर्बाध पैटर्न हाथ सफेद पृष्ठभूमि पर काले रेखाएँ खींची")</f>
        <v>निर्बाध पैटर्न हाथ सफेद पृष्ठभूमि पर काले रेखाएँ खींची</v>
      </c>
    </row>
    <row r="15766">
      <c r="A15766" s="1" t="s">
        <v>15337</v>
      </c>
      <c r="B15766" s="2" t="str">
        <f>IFERROR(__xludf.DUMMYFUNCTION("GOOGLETRANSLATE(A15766,""en"",""hi"")"),"पंख और रिबन के साथ विंटेज कुंजी।")</f>
        <v>पंख और रिबन के साथ विंटेज कुंजी।</v>
      </c>
    </row>
    <row r="15767">
      <c r="A15767" s="1" t="s">
        <v>15338</v>
      </c>
      <c r="B15767" s="2" t="str">
        <f>IFERROR(__xludf.DUMMYFUNCTION("GOOGLETRANSLATE(A15767,""en"",""hi"")"),"एक किसान और बैल कार्ट के साथ भोजन सेट।")</f>
        <v>एक किसान और बैल कार्ट के साथ भोजन सेट।</v>
      </c>
    </row>
    <row r="15768">
      <c r="A15768" s="1" t="s">
        <v>15339</v>
      </c>
      <c r="B15768" s="2" t="str">
        <f>IFERROR(__xludf.DUMMYFUNCTION("GOOGLETRANSLATE(A15768,""en"",""hi"")"),"एक मॉडल वसंत के दौरान फैशन शो में रनवे चलता है।")</f>
        <v>एक मॉडल वसंत के दौरान फैशन शो में रनवे चलता है।</v>
      </c>
    </row>
    <row r="15769">
      <c r="A15769" s="1" t="s">
        <v>15340</v>
      </c>
      <c r="B15769" s="2" t="str">
        <f>IFERROR(__xludf.DUMMYFUNCTION("GOOGLETRANSLATE(A15769,""en"",""hi"")"),"फुटबॉल खिलाड़ी और एथलीट गेंद के लिए एक द्वंद्वयुद्ध में उनके सेमीफाइनल मैच के दौरान जो यूके घटक देश ने 21 जीता")</f>
        <v>फुटबॉल खिलाड़ी और एथलीट गेंद के लिए एक द्वंद्वयुद्ध में उनके सेमीफाइनल मैच के दौरान जो यूके घटक देश ने 21 जीता</v>
      </c>
    </row>
    <row r="15770">
      <c r="A15770" s="1" t="s">
        <v>15341</v>
      </c>
      <c r="B15770" s="2" t="str">
        <f>IFERROR(__xludf.DUMMYFUNCTION("GOOGLETRANSLATE(A15770,""en"",""hi"")"),"स्तूप अंकन स्थान जहां लेखक ने रोशनी प्राप्त करने के बाद पहले उपदेश का प्रचार किया")</f>
        <v>स्तूप अंकन स्थान जहां लेखक ने रोशनी प्राप्त करने के बाद पहले उपदेश का प्रचार किया</v>
      </c>
    </row>
    <row r="15771">
      <c r="A15771" s="1" t="s">
        <v>15342</v>
      </c>
      <c r="B15771" s="2" t="str">
        <f>IFERROR(__xludf.DUMMYFUNCTION("GOOGLETRANSLATE(A15771,""en"",""hi"")"),"अपनी पत्नी और बेटी के साथ राजनेता एक यात्रा के दौरान हजारों को संबोधित करने के बाद गायन")</f>
        <v>अपनी पत्नी और बेटी के साथ राजनेता एक यात्रा के दौरान हजारों को संबोधित करने के बाद गायन</v>
      </c>
    </row>
    <row r="15772">
      <c r="A15772" s="1" t="s">
        <v>15343</v>
      </c>
      <c r="B15772" s="2" t="str">
        <f>IFERROR(__xludf.DUMMYFUNCTION("GOOGLETRANSLATE(A15772,""en"",""hi"")"),"पक्ष में चंद्रमा लंबे क्रेन पर उगता है जो कार्गो को लोड और अनलोड करते हैं")</f>
        <v>पक्ष में चंद्रमा लंबे क्रेन पर उगता है जो कार्गो को लोड और अनलोड करते हैं</v>
      </c>
    </row>
    <row r="15773">
      <c r="A15773" s="1" t="s">
        <v>15344</v>
      </c>
      <c r="B15773" s="2" t="str">
        <f>IFERROR(__xludf.DUMMYFUNCTION("GOOGLETRANSLATE(A15773,""en"",""hi"")"),"काले पृष्ठभूमि पर चार्जिंग मोबाइल स्मार्टफोन।")</f>
        <v>काले पृष्ठभूमि पर चार्जिंग मोबाइल स्मार्टफोन।</v>
      </c>
    </row>
    <row r="15774">
      <c r="A15774" s="1" t="s">
        <v>15345</v>
      </c>
      <c r="B15774" s="2" t="str">
        <f>IFERROR(__xludf.DUMMYFUNCTION("GOOGLETRANSLATE(A15774,""en"",""hi"")"),"पीले शर्ट फ्लाइट डेक पर शो चलाते हैं!")</f>
        <v>पीले शर्ट फ्लाइट डेक पर शो चलाते हैं!</v>
      </c>
    </row>
    <row r="15775">
      <c r="A15775" s="1" t="s">
        <v>15346</v>
      </c>
      <c r="B15775" s="2" t="str">
        <f>IFERROR(__xludf.DUMMYFUNCTION("GOOGLETRANSLATE(A15775,""en"",""hi"")"),"एक छोटा सा बांध पृष्ठभूमि में पहाड़ों के साथ बादलों को दर्शाता है")</f>
        <v>एक छोटा सा बांध पृष्ठभूमि में पहाड़ों के साथ बादलों को दर्शाता है</v>
      </c>
    </row>
    <row r="15776">
      <c r="A15776" s="1" t="s">
        <v>15347</v>
      </c>
      <c r="B15776" s="2" t="str">
        <f>IFERROR(__xludf.DUMMYFUNCTION("GOOGLETRANSLATE(A15776,""en"",""hi"")"),"पाठ की एक तस्वीर")</f>
        <v>पाठ की एक तस्वीर</v>
      </c>
    </row>
    <row r="15777">
      <c r="A15777" s="1" t="s">
        <v>15348</v>
      </c>
      <c r="B15777" s="2" t="str">
        <f>IFERROR(__xludf.DUMMYFUNCTION("GOOGLETRANSLATE(A15777,""en"",""hi"")"),"2010 के: एक ट्रक पर्वत श्रृंखला के माध्यम से एक खतरनाक घुमावदार सड़क पर यात्रा करता है")</f>
        <v>2010 के: एक ट्रक पर्वत श्रृंखला के माध्यम से एक खतरनाक घुमावदार सड़क पर यात्रा करता है</v>
      </c>
    </row>
    <row r="15778">
      <c r="A15778" s="1" t="s">
        <v>15349</v>
      </c>
      <c r="B15778" s="2" t="str">
        <f>IFERROR(__xludf.DUMMYFUNCTION("GOOGLETRANSLATE(A15778,""en"",""hi"")"),"छोटे सफेद फूल घास में खिलते हैं।")</f>
        <v>छोटे सफेद फूल घास में खिलते हैं।</v>
      </c>
    </row>
    <row r="15779">
      <c r="A15779" s="1" t="s">
        <v>15350</v>
      </c>
      <c r="B15779" s="2" t="str">
        <f>IFERROR(__xludf.DUMMYFUNCTION("GOOGLETRANSLATE(A15779,""en"",""hi"")"),"एक रेस्तरां में खाने वाले युवा लोग, वे चॉपस्टिक्स के साथ खाते हैं")</f>
        <v>एक रेस्तरां में खाने वाले युवा लोग, वे चॉपस्टिक्स के साथ खाते हैं</v>
      </c>
    </row>
    <row r="15780">
      <c r="A15780" s="1" t="s">
        <v>15351</v>
      </c>
      <c r="B15780" s="2" t="str">
        <f>IFERROR(__xludf.DUMMYFUNCTION("GOOGLETRANSLATE(A15780,""en"",""hi"")"),"लोग द्वीप में सूर्यास्त देखते हुए एक छत में आराम करते हैं")</f>
        <v>लोग द्वीप में सूर्यास्त देखते हुए एक छत में आराम करते हैं</v>
      </c>
    </row>
    <row r="15781">
      <c r="A15781" s="1" t="s">
        <v>15352</v>
      </c>
      <c r="B15781" s="2" t="str">
        <f>IFERROR(__xludf.DUMMYFUNCTION("GOOGLETRANSLATE(A15781,""en"",""hi"")"),"व्यक्ति उद्घाटन रात के प्रदर्शन में भाग लेता है।")</f>
        <v>व्यक्ति उद्घाटन रात के प्रदर्शन में भाग लेता है।</v>
      </c>
    </row>
    <row r="15782">
      <c r="A15782" s="1" t="s">
        <v>15353</v>
      </c>
      <c r="B15782" s="2" t="str">
        <f>IFERROR(__xludf.DUMMYFUNCTION("GOOGLETRANSLATE(A15782,""en"",""hi"")"),"विश्वास और शिक्षा में तनाव")</f>
        <v>विश्वास और शिक्षा में तनाव</v>
      </c>
    </row>
    <row r="15783">
      <c r="A15783" s="1" t="s">
        <v>15354</v>
      </c>
      <c r="B15783" s="2" t="str">
        <f>IFERROR(__xludf.DUMMYFUNCTION("GOOGLETRANSLATE(A15783,""en"",""hi"")"),"उज्ज्वल युवा सितारों का एक चमकदार क्षेत्र, रात के खिलाफ चमकती है।")</f>
        <v>उज्ज्वल युवा सितारों का एक चमकदार क्षेत्र, रात के खिलाफ चमकती है।</v>
      </c>
    </row>
    <row r="15784">
      <c r="A15784" s="1" t="s">
        <v>15355</v>
      </c>
      <c r="B15784" s="2" t="str">
        <f>IFERROR(__xludf.DUMMYFUNCTION("GOOGLETRANSLATE(A15784,""en"",""hi"")"),"पोशाक के साथ प्यार सामग्री!")</f>
        <v>पोशाक के साथ प्यार सामग्री!</v>
      </c>
    </row>
    <row r="15785">
      <c r="A15785" s="1" t="s">
        <v>15356</v>
      </c>
      <c r="B15785" s="2" t="str">
        <f>IFERROR(__xludf.DUMMYFUNCTION("GOOGLETRANSLATE(A15785,""en"",""hi"")"),"एक पौधे पर बैठे तितलियाँ")</f>
        <v>एक पौधे पर बैठे तितलियाँ</v>
      </c>
    </row>
    <row r="15786">
      <c r="A15786" s="1" t="s">
        <v>15357</v>
      </c>
      <c r="B15786" s="2" t="str">
        <f>IFERROR(__xludf.DUMMYFUNCTION("GOOGLETRANSLATE(A15786,""en"",""hi"")"),"वाटरहोल से पीने वाले ज़ेबरा का झुंड।")</f>
        <v>वाटरहोल से पीने वाले ज़ेबरा का झुंड।</v>
      </c>
    </row>
    <row r="15787">
      <c r="A15787" s="1" t="s">
        <v>15358</v>
      </c>
      <c r="B15787" s="2" t="str">
        <f>IFERROR(__xludf.DUMMYFUNCTION("GOOGLETRANSLATE(A15787,""en"",""hi"")"),"कार्टून थोड़ा कठोर है लेकिन एक मनोरंजक लेना!")</f>
        <v>कार्टून थोड़ा कठोर है लेकिन एक मनोरंजक लेना!</v>
      </c>
    </row>
    <row r="15788">
      <c r="A15788" s="1" t="s">
        <v>15359</v>
      </c>
      <c r="B15788" s="2" t="str">
        <f>IFERROR(__xludf.DUMMYFUNCTION("GOOGLETRANSLATE(A15788,""en"",""hi"")"),"एक आदमी जो अपने टमाटर पर गर्व करता है")</f>
        <v>एक आदमी जो अपने टमाटर पर गर्व करता है</v>
      </c>
    </row>
    <row r="15789">
      <c r="A15789" s="1" t="s">
        <v>15360</v>
      </c>
      <c r="B15789" s="2" t="str">
        <f>IFERROR(__xludf.DUMMYFUNCTION("GOOGLETRANSLATE(A15789,""en"",""hi"")"),"एक शहर में नदी तैरती है")</f>
        <v>एक शहर में नदी तैरती है</v>
      </c>
    </row>
    <row r="15790">
      <c r="A15790" s="1" t="s">
        <v>15361</v>
      </c>
      <c r="B15790" s="2" t="str">
        <f>IFERROR(__xludf.DUMMYFUNCTION("GOOGLETRANSLATE(A15790,""en"",""hi"")"),"समुदाय ने मानवीय त्रासदी को प्रकट करके अपने आक्रोश को व्यक्त करने वाली एक खुली कॉल डाली")</f>
        <v>समुदाय ने मानवीय त्रासदी को प्रकट करके अपने आक्रोश को व्यक्त करने वाली एक खुली कॉल डाली</v>
      </c>
    </row>
    <row r="15791">
      <c r="A15791" s="1" t="s">
        <v>15362</v>
      </c>
      <c r="B15791" s="2" t="str">
        <f>IFERROR(__xludf.DUMMYFUNCTION("GOOGLETRANSLATE(A15791,""en"",""hi"")"),"एक लाल पृष्ठभूमि पर ग्रीटिंग कार्ड।")</f>
        <v>एक लाल पृष्ठभूमि पर ग्रीटिंग कार्ड।</v>
      </c>
    </row>
    <row r="15792">
      <c r="A15792" s="1" t="s">
        <v>15363</v>
      </c>
      <c r="B15792" s="2" t="str">
        <f>IFERROR(__xludf.DUMMYFUNCTION("GOOGLETRANSLATE(A15792,""en"",""hi"")"),"कॉकटेल के साथ एक समुद्र तट पर आदमी")</f>
        <v>कॉकटेल के साथ एक समुद्र तट पर आदमी</v>
      </c>
    </row>
    <row r="15793">
      <c r="A15793" s="1" t="s">
        <v>15364</v>
      </c>
      <c r="B15793" s="2" t="str">
        <f>IFERROR(__xludf.DUMMYFUNCTION("GOOGLETRANSLATE(A15793,""en"",""hi"")"),"एक सड़क पर एक ट्रैक्टर के पीछे कारें फंसे")</f>
        <v>एक सड़क पर एक ट्रैक्टर के पीछे कारें फंसे</v>
      </c>
    </row>
    <row r="15794">
      <c r="A15794" s="1" t="s">
        <v>15365</v>
      </c>
      <c r="B15794" s="2" t="str">
        <f>IFERROR(__xludf.DUMMYFUNCTION("GOOGLETRANSLATE(A15794,""en"",""hi"")"),"बेसबॉल प्लेयर, टॉप, एक गेम के दौरान गेंद को पहले बेस पर फेंकने के लिए बेसबॉल प्लेयर पर कूदता है।")</f>
        <v>बेसबॉल प्लेयर, टॉप, एक गेम के दौरान गेंद को पहले बेस पर फेंकने के लिए बेसबॉल प्लेयर पर कूदता है।</v>
      </c>
    </row>
    <row r="15795">
      <c r="A15795" s="1" t="s">
        <v>15366</v>
      </c>
      <c r="B15795" s="2" t="str">
        <f>IFERROR(__xludf.DUMMYFUNCTION("GOOGLETRANSLATE(A15795,""en"",""hi"")"),"एक लड़की एक उष्णकटिबंधीय बगीचे के माध्यम से चल रही है")</f>
        <v>एक लड़की एक उष्णकटिबंधीय बगीचे के माध्यम से चल रही है</v>
      </c>
    </row>
    <row r="15796">
      <c r="A15796" s="1" t="s">
        <v>15367</v>
      </c>
      <c r="B15796" s="2" t="str">
        <f>IFERROR(__xludf.DUMMYFUNCTION("GOOGLETRANSLATE(A15796,""en"",""hi"")"),"सड़क पर चलने वाले पारंपरिक कपड़े में महिला")</f>
        <v>सड़क पर चलने वाले पारंपरिक कपड़े में महिला</v>
      </c>
    </row>
    <row r="15797">
      <c r="A15797" s="1" t="s">
        <v>15368</v>
      </c>
      <c r="B15797" s="2" t="str">
        <f>IFERROR(__xludf.DUMMYFUNCTION("GOOGLETRANSLATE(A15797,""en"",""hi"")"),"क्लब के प्रशिक्षण मैदान में एक पोर्ट्रेट सत्र के लिए poses।")</f>
        <v>क्लब के प्रशिक्षण मैदान में एक पोर्ट्रेट सत्र के लिए poses।</v>
      </c>
    </row>
    <row r="15798">
      <c r="A15798" s="1" t="s">
        <v>15369</v>
      </c>
      <c r="B15798" s="2" t="str">
        <f>IFERROR(__xludf.DUMMYFUNCTION("GOOGLETRANSLATE(A15798,""en"",""hi"")"),"रात के आकाश में रंगीन रोशनी की लकीर")</f>
        <v>रात के आकाश में रंगीन रोशनी की लकीर</v>
      </c>
    </row>
    <row r="15799">
      <c r="A15799" s="1" t="s">
        <v>15370</v>
      </c>
      <c r="B15799" s="2" t="str">
        <f>IFERROR(__xludf.DUMMYFUNCTION("GOOGLETRANSLATE(A15799,""en"",""hi"")"),"व्यक्ति फैशन शो के दौरान फैशन प्रस्तुत करता है")</f>
        <v>व्यक्ति फैशन शो के दौरान फैशन प्रस्तुत करता है</v>
      </c>
    </row>
    <row r="15800">
      <c r="A15800" s="1" t="s">
        <v>15371</v>
      </c>
      <c r="B15800" s="2" t="str">
        <f>IFERROR(__xludf.DUMMYFUNCTION("GOOGLETRANSLATE(A15800,""en"",""hi"")"),"मम्मा ने वास्तव में इस तस्वीर में सभी कपड़े बनाए।")</f>
        <v>मम्मा ने वास्तव में इस तस्वीर में सभी कपड़े बनाए।</v>
      </c>
    </row>
    <row r="15801">
      <c r="A15801" s="1" t="s">
        <v>15372</v>
      </c>
      <c r="B15801" s="2" t="str">
        <f>IFERROR(__xludf.DUMMYFUNCTION("GOOGLETRANSLATE(A15801,""en"",""hi"")"),"सड़क से गुजरने वाले बड़े ट्रक।")</f>
        <v>सड़क से गुजरने वाले बड़े ट्रक।</v>
      </c>
    </row>
    <row r="15802">
      <c r="A15802" s="1" t="s">
        <v>15373</v>
      </c>
      <c r="B15802" s="2" t="str">
        <f>IFERROR(__xludf.DUMMYFUNCTION("GOOGLETRANSLATE(A15802,""en"",""hi"")"),"वॉकर एक सुरंग से बाहर आ रहे हैं")</f>
        <v>वॉकर एक सुरंग से बाहर आ रहे हैं</v>
      </c>
    </row>
    <row r="15803">
      <c r="A15803" s="1" t="s">
        <v>15374</v>
      </c>
      <c r="B15803" s="2" t="str">
        <f>IFERROR(__xludf.DUMMYFUNCTION("GOOGLETRANSLATE(A15803,""en"",""hi"")"),"यात्रियों ने गुरुवार की रात आकाश तक फैले प्रकाश की बीम देखी।")</f>
        <v>यात्रियों ने गुरुवार की रात आकाश तक फैले प्रकाश की बीम देखी।</v>
      </c>
    </row>
    <row r="15804">
      <c r="A15804" s="1" t="s">
        <v>15375</v>
      </c>
      <c r="B15804" s="2" t="str">
        <f>IFERROR(__xludf.DUMMYFUNCTION("GOOGLETRANSLATE(A15804,""en"",""hi"")"),"खड़े जमीन: बगीचे में मूर्तियों")</f>
        <v>खड़े जमीन: बगीचे में मूर्तियों</v>
      </c>
    </row>
    <row r="15805">
      <c r="A15805" s="1" t="s">
        <v>15376</v>
      </c>
      <c r="B15805" s="2" t="str">
        <f>IFERROR(__xludf.DUMMYFUNCTION("GOOGLETRANSLATE(A15805,""en"",""hi"")"),"अभिनेता अपने फुटबॉल मैच के दौरान फुटबॉल खिलाड़ी को पकड़ता है")</f>
        <v>अभिनेता अपने फुटबॉल मैच के दौरान फुटबॉल खिलाड़ी को पकड़ता है</v>
      </c>
    </row>
    <row r="15806">
      <c r="A15806" s="1" t="s">
        <v>15377</v>
      </c>
      <c r="B15806" s="2" t="str">
        <f>IFERROR(__xludf.DUMMYFUNCTION("GOOGLETRANSLATE(A15806,""en"",""hi"")"),"व्यक्ति पश्चिमी क्षितिज की ओर गिर जाता है, भले ही बुध दृश्य में बढ़ता है।")</f>
        <v>व्यक्ति पश्चिमी क्षितिज की ओर गिर जाता है, भले ही बुध दृश्य में बढ़ता है।</v>
      </c>
    </row>
    <row r="15807">
      <c r="A15807" s="1" t="s">
        <v>15378</v>
      </c>
      <c r="B15807" s="2" t="str">
        <f>IFERROR(__xludf.DUMMYFUNCTION("GOOGLETRANSLATE(A15807,""en"",""hi"")"),"शादी समारोह का अवलोकन।")</f>
        <v>शादी समारोह का अवलोकन।</v>
      </c>
    </row>
    <row r="15808">
      <c r="A15808" s="1" t="s">
        <v>15379</v>
      </c>
      <c r="B15808" s="2" t="str">
        <f>IFERROR(__xludf.DUMMYFUNCTION("GOOGLETRANSLATE(A15808,""en"",""hi"")"),"एक और बेडरूम एक दृश्य के साथ।")</f>
        <v>एक और बेडरूम एक दृश्य के साथ।</v>
      </c>
    </row>
    <row r="15809">
      <c r="A15809" s="1" t="s">
        <v>15380</v>
      </c>
      <c r="B15809" s="2" t="str">
        <f>IFERROR(__xludf.DUMMYFUNCTION("GOOGLETRANSLATE(A15809,""en"",""hi"")"),"ग्रामीण इलाकों में बगीचे में टेबल सजावट")</f>
        <v>ग्रामीण इलाकों में बगीचे में टेबल सजावट</v>
      </c>
    </row>
    <row r="15810">
      <c r="A15810" s="1" t="s">
        <v>15381</v>
      </c>
      <c r="B15810" s="2" t="str">
        <f>IFERROR(__xludf.DUMMYFUNCTION("GOOGLETRANSLATE(A15810,""en"",""hi"")"),"एक बाजार में प्रदर्शन पर विभिन्न प्रकार के जैतून")</f>
        <v>एक बाजार में प्रदर्शन पर विभिन्न प्रकार के जैतून</v>
      </c>
    </row>
    <row r="15811">
      <c r="A15811" s="1" t="s">
        <v>561</v>
      </c>
      <c r="B15811" s="2" t="str">
        <f>IFERROR(__xludf.DUMMYFUNCTION("GOOGLETRANSLATE(A15811,""en"",""hi"")"),"एक मॉडल भाग के रूप में शो के दौरान रनवे चलता है।")</f>
        <v>एक मॉडल भाग के रूप में शो के दौरान रनवे चलता है।</v>
      </c>
    </row>
    <row r="15812">
      <c r="A15812" s="1" t="s">
        <v>15382</v>
      </c>
      <c r="B15812" s="2" t="str">
        <f>IFERROR(__xludf.DUMMYFUNCTION("GOOGLETRANSLATE(A15812,""en"",""hi"")"),"अभिनेता और अभिनेता घटना के दौरान प्रशंसकों के लिए ऑटोग्राफ पर हस्ताक्षर करता है।")</f>
        <v>अभिनेता और अभिनेता घटना के दौरान प्रशंसकों के लिए ऑटोग्राफ पर हस्ताक्षर करता है।</v>
      </c>
    </row>
    <row r="15813">
      <c r="A15813" s="1" t="s">
        <v>15383</v>
      </c>
      <c r="B15813" s="2" t="str">
        <f>IFERROR(__xludf.DUMMYFUNCTION("GOOGLETRANSLATE(A15813,""en"",""hi"")"),"एक जवान आदमी सफेद पृष्ठभूमि पर शॉपिंग बैग के साथ एक महिला के लिए एक पिगबैक की सवारी दे रहा है")</f>
        <v>एक जवान आदमी सफेद पृष्ठभूमि पर शॉपिंग बैग के साथ एक महिला के लिए एक पिगबैक की सवारी दे रहा है</v>
      </c>
    </row>
    <row r="15814">
      <c r="A15814" s="1" t="s">
        <v>15384</v>
      </c>
      <c r="B15814" s="2" t="str">
        <f>IFERROR(__xludf.DUMMYFUNCTION("GOOGLETRANSLATE(A15814,""en"",""hi"")"),"1830 और 40 के दशक के दौरान कई बसने वाले चले गए।")</f>
        <v>1830 और 40 के दशक के दौरान कई बसने वाले चले गए।</v>
      </c>
    </row>
    <row r="15815">
      <c r="A15815" s="1" t="s">
        <v>15385</v>
      </c>
      <c r="B15815" s="2" t="str">
        <f>IFERROR(__xludf.DUMMYFUNCTION("GOOGLETRANSLATE(A15815,""en"",""hi"")"),"शो के दौरान एक वाहन प्रदर्शन पर है")</f>
        <v>शो के दौरान एक वाहन प्रदर्शन पर है</v>
      </c>
    </row>
    <row r="15816">
      <c r="A15816" s="1" t="s">
        <v>15386</v>
      </c>
      <c r="B15816" s="2" t="str">
        <f>IFERROR(__xludf.DUMMYFUNCTION("GOOGLETRANSLATE(A15816,""en"",""hi"")"),"एक दीवार के पीछे खड़ी महिला")</f>
        <v>एक दीवार के पीछे खड़ी महिला</v>
      </c>
    </row>
    <row r="15817">
      <c r="A15817" s="1" t="s">
        <v>15387</v>
      </c>
      <c r="B15817" s="2" t="str">
        <f>IFERROR(__xludf.DUMMYFUNCTION("GOOGLETRANSLATE(A15817,""en"",""hi"")"),"3 डी प्रिंटर उत्पाद मुद्रण।")</f>
        <v>3 डी प्रिंटर उत्पाद मुद्रण।</v>
      </c>
    </row>
    <row r="15818">
      <c r="A15818" s="1" t="s">
        <v>15388</v>
      </c>
      <c r="B15818" s="2" t="str">
        <f>IFERROR(__xludf.DUMMYFUNCTION("GOOGLETRANSLATE(A15818,""en"",""hi"")"),"अपने पाठ के लिए अंतरिक्ष के साथ एक सफेद पृष्ठभूमि पर रंगीन कैंडी का फ्रेम #")</f>
        <v>अपने पाठ के लिए अंतरिक्ष के साथ एक सफेद पृष्ठभूमि पर रंगीन कैंडी का फ्रेम #</v>
      </c>
    </row>
    <row r="15819">
      <c r="A15819" s="1" t="s">
        <v>15389</v>
      </c>
      <c r="B15819" s="2" t="str">
        <f>IFERROR(__xludf.DUMMYFUNCTION("GOOGLETRANSLATE(A15819,""en"",""hi"")"),"कॉमेडियन और अभिनेता प्रीमियर पर पहुंचते हैं।")</f>
        <v>कॉमेडियन और अभिनेता प्रीमियर पर पहुंचते हैं।</v>
      </c>
    </row>
    <row r="15820">
      <c r="A15820" s="1" t="s">
        <v>15390</v>
      </c>
      <c r="B15820" s="2" t="str">
        <f>IFERROR(__xludf.DUMMYFUNCTION("GOOGLETRANSLATE(A15820,""en"",""hi"")"),"एक अंडे मेज पर रोलिंग कर रहा है।")</f>
        <v>एक अंडे मेज पर रोलिंग कर रहा है।</v>
      </c>
    </row>
    <row r="15821">
      <c r="A15821" s="1" t="s">
        <v>15391</v>
      </c>
      <c r="B15821" s="2" t="str">
        <f>IFERROR(__xludf.DUMMYFUNCTION("GOOGLETRANSLATE(A15821,""en"",""hi"")"),"शुरुआती सुबह के दौरान पर्यटक आकर्षण से पता चलता है कि रशिंग सर्फ के साथ चलने वाली ज्वार तटरेखा को आगे बढ़ाते हैं")</f>
        <v>शुरुआती सुबह के दौरान पर्यटक आकर्षण से पता चलता है कि रशिंग सर्फ के साथ चलने वाली ज्वार तटरेखा को आगे बढ़ाते हैं</v>
      </c>
    </row>
    <row r="15822">
      <c r="A15822" s="1" t="s">
        <v>15392</v>
      </c>
      <c r="B15822" s="2" t="str">
        <f>IFERROR(__xludf.DUMMYFUNCTION("GOOGLETRANSLATE(A15822,""en"",""hi"")"),"एक ब्लेज़र के साथ परत, और फ्लैट्स और एक प्यारा टोपी जोड़कर इसे बहुत पेशेवर होने से रोकें।")</f>
        <v>एक ब्लेज़र के साथ परत, और फ्लैट्स और एक प्यारा टोपी जोड़कर इसे बहुत पेशेवर होने से रोकें।</v>
      </c>
    </row>
    <row r="15823">
      <c r="A15823" s="1" t="s">
        <v>15393</v>
      </c>
      <c r="B15823" s="2" t="str">
        <f>IFERROR(__xludf.DUMMYFUNCTION("GOOGLETRANSLATE(A15823,""en"",""hi"")"),"मछुआरों के समुद्र तट पर मछली पकड़ने की नाव और जाल सुखाने")</f>
        <v>मछुआरों के समुद्र तट पर मछली पकड़ने की नाव और जाल सुखाने</v>
      </c>
    </row>
    <row r="15824">
      <c r="A15824" s="1" t="s">
        <v>15394</v>
      </c>
      <c r="B15824" s="2" t="str">
        <f>IFERROR(__xludf.DUMMYFUNCTION("GOOGLETRANSLATE(A15824,""en"",""hi"")"),"एक सेटिंग सूर्य की रोशनी पर एक गहरे नीले आकाश में पीला बादल")</f>
        <v>एक सेटिंग सूर्य की रोशनी पर एक गहरे नीले आकाश में पीला बादल</v>
      </c>
    </row>
    <row r="15825">
      <c r="A15825" s="1" t="s">
        <v>15395</v>
      </c>
      <c r="B15825" s="2" t="str">
        <f>IFERROR(__xludf.DUMMYFUNCTION("GOOGLETRANSLATE(A15825,""en"",""hi"")"),"समुद्र तट पर सूर्यास्त")</f>
        <v>समुद्र तट पर सूर्यास्त</v>
      </c>
    </row>
    <row r="15826">
      <c r="A15826" s="1" t="s">
        <v>15396</v>
      </c>
      <c r="B15826" s="2" t="str">
        <f>IFERROR(__xludf.DUMMYFUNCTION("GOOGLETRANSLATE(A15826,""en"",""hi"")"),"सफेद पृष्ठभूमि पर कद्दू के बीज से ज़ूम आउट करें।")</f>
        <v>सफेद पृष्ठभूमि पर कद्दू के बीज से ज़ूम आउट करें।</v>
      </c>
    </row>
    <row r="15827">
      <c r="A15827" s="1" t="s">
        <v>15397</v>
      </c>
      <c r="B15827" s="2" t="str">
        <f>IFERROR(__xludf.DUMMYFUNCTION("GOOGLETRANSLATE(A15827,""en"",""hi"")"),"एक राजा मुस्कुराते हुए एक कार्टून चित्रण।")</f>
        <v>एक राजा मुस्कुराते हुए एक कार्टून चित्रण।</v>
      </c>
    </row>
    <row r="15828">
      <c r="A15828" s="1" t="s">
        <v>15398</v>
      </c>
      <c r="B15828" s="2" t="str">
        <f>IFERROR(__xludf.DUMMYFUNCTION("GOOGLETRANSLATE(A15828,""en"",""hi"")"),"पीले फूलों को हटाने का एक और दिन")</f>
        <v>पीले फूलों को हटाने का एक और दिन</v>
      </c>
    </row>
    <row r="15829">
      <c r="A15829" s="1" t="s">
        <v>15399</v>
      </c>
      <c r="B15829" s="2" t="str">
        <f>IFERROR(__xludf.DUMMYFUNCTION("GOOGLETRANSLATE(A15829,""en"",""hi"")"),"क्या आहार में अंगूर के लिए कोई विकल्प है?")</f>
        <v>क्या आहार में अंगूर के लिए कोई विकल्प है?</v>
      </c>
    </row>
    <row r="15830">
      <c r="A15830" s="1" t="s">
        <v>15400</v>
      </c>
      <c r="B15830" s="2" t="str">
        <f>IFERROR(__xludf.DUMMYFUNCTION("GOOGLETRANSLATE(A15830,""en"",""hi"")"),"फुटबॉल खिलाड़ी प्रबंधक को एक प्रेस कॉन्फ्रेंस के दौरान मीडिया का सामना करना पड़ता है")</f>
        <v>फुटबॉल खिलाड़ी प्रबंधक को एक प्रेस कॉन्फ्रेंस के दौरान मीडिया का सामना करना पड़ता है</v>
      </c>
    </row>
    <row r="15831">
      <c r="A15831" s="1" t="s">
        <v>15401</v>
      </c>
      <c r="B15831" s="2" t="str">
        <f>IFERROR(__xludf.DUMMYFUNCTION("GOOGLETRANSLATE(A15831,""en"",""hi"")"),"राष्ट्रीय ध्वज, नया और विभिन्न लहर प्रभाव।")</f>
        <v>राष्ट्रीय ध्वज, नया और विभिन्न लहर प्रभाव।</v>
      </c>
    </row>
    <row r="15832">
      <c r="A15832" s="1" t="s">
        <v>15402</v>
      </c>
      <c r="B15832" s="2" t="str">
        <f>IFERROR(__xludf.DUMMYFUNCTION("GOOGLETRANSLATE(A15832,""en"",""hi"")"),"स्कूल में पाठ के दौरान कक्षा में जातीयता")</f>
        <v>स्कूल में पाठ के दौरान कक्षा में जातीयता</v>
      </c>
    </row>
    <row r="15833">
      <c r="A15833" s="1" t="s">
        <v>15403</v>
      </c>
      <c r="B15833" s="2" t="str">
        <f>IFERROR(__xludf.DUMMYFUNCTION("GOOGLETRANSLATE(A15833,""en"",""hi"")"),"गाँव के चारों ओर पारंपरिक टेरेस कॉटेज की पंक्ति")</f>
        <v>गाँव के चारों ओर पारंपरिक टेरेस कॉटेज की पंक्ति</v>
      </c>
    </row>
    <row r="15834">
      <c r="A15834" s="1" t="s">
        <v>930</v>
      </c>
      <c r="B15834" s="2" t="str">
        <f>IFERROR(__xludf.DUMMYFUNCTION("GOOGLETRANSLATE(A15834,""en"",""hi"")"),"छवि में हो सकता है: व्यक्ति, मंच पर और एक संगीत वाद्ययंत्र बजाना")</f>
        <v>छवि में हो सकता है: व्यक्ति, मंच पर और एक संगीत वाद्ययंत्र बजाना</v>
      </c>
    </row>
    <row r="15835">
      <c r="A15835" s="1" t="s">
        <v>15404</v>
      </c>
      <c r="B15835" s="2" t="str">
        <f>IFERROR(__xludf.DUMMYFUNCTION("GOOGLETRANSLATE(A15835,""en"",""hi"")"),"एक बूढ़ा आदमी पार्क में एक सफेद बेंच पर बैठा है और एक फोन का उपयोग कर रहा है।")</f>
        <v>एक बूढ़ा आदमी पार्क में एक सफेद बेंच पर बैठा है और एक फोन का उपयोग कर रहा है।</v>
      </c>
    </row>
    <row r="15836">
      <c r="A15836" s="1" t="s">
        <v>15405</v>
      </c>
      <c r="B15836" s="2" t="str">
        <f>IFERROR(__xludf.DUMMYFUNCTION("GOOGLETRANSLATE(A15836,""en"",""hi"")"),"मेरे बाल स्टाइलिस्ट कहते हैं कि मैं% ग्रे पर हूं लेकिन यह मुझे सड़क के नीचे एक विचार देगा।")</f>
        <v>मेरे बाल स्टाइलिस्ट कहते हैं कि मैं% ग्रे पर हूं लेकिन यह मुझे सड़क के नीचे एक विचार देगा।</v>
      </c>
    </row>
    <row r="15837">
      <c r="A15837" s="1" t="s">
        <v>15406</v>
      </c>
      <c r="B15837" s="2" t="str">
        <f>IFERROR(__xludf.DUMMYFUNCTION("GOOGLETRANSLATE(A15837,""en"",""hi"")"),"व्यक्ति शो के बाहर एक सूट और व्यक्ति पहनता है")</f>
        <v>व्यक्ति शो के बाहर एक सूट और व्यक्ति पहनता है</v>
      </c>
    </row>
    <row r="15838">
      <c r="A15838" s="1" t="s">
        <v>15407</v>
      </c>
      <c r="B15838" s="2" t="str">
        <f>IFERROR(__xludf.DUMMYFUNCTION("GOOGLETRANSLATE(A15838,""en"",""hi"")"),"घर के सामने")</f>
        <v>घर के सामने</v>
      </c>
    </row>
    <row r="15839">
      <c r="A15839" s="1" t="s">
        <v>15408</v>
      </c>
      <c r="B15839" s="2" t="str">
        <f>IFERROR(__xludf.DUMMYFUNCTION("GOOGLETRANSLATE(A15839,""en"",""hi"")"),"सप्ताह के कॉमिक्स #")</f>
        <v>सप्ताह के कॉमिक्स #</v>
      </c>
    </row>
    <row r="15840">
      <c r="A15840" s="1" t="s">
        <v>15409</v>
      </c>
      <c r="B15840" s="2" t="str">
        <f>IFERROR(__xludf.DUMMYFUNCTION("GOOGLETRANSLATE(A15840,""en"",""hi"")"),"अस्थायी घरों की कठोर परिस्थितियों में रहने वाले वर्षों के बाद, इस के निवासियों ने इसे न केवल अधिक आरामदायक बनाने की कोशिश की, बल्कि यह भी अधिक सुंदर")</f>
        <v>अस्थायी घरों की कठोर परिस्थितियों में रहने वाले वर्षों के बाद, इस के निवासियों ने इसे न केवल अधिक आरामदायक बनाने की कोशिश की, बल्कि यह भी अधिक सुंदर</v>
      </c>
    </row>
    <row r="15841">
      <c r="A15841" s="1" t="s">
        <v>15410</v>
      </c>
      <c r="B15841" s="2" t="str">
        <f>IFERROR(__xludf.DUMMYFUNCTION("GOOGLETRANSLATE(A15841,""en"",""hi"")"),"अंधेरे - एक काले शर्ट में बालों वाली महिला और लाल पैंट squats प्रदर्शन")</f>
        <v>अंधेरे - एक काले शर्ट में बालों वाली महिला और लाल पैंट squats प्रदर्शन</v>
      </c>
    </row>
    <row r="15842">
      <c r="A15842" s="1" t="s">
        <v>11397</v>
      </c>
      <c r="B15842" s="2" t="str">
        <f>IFERROR(__xludf.DUMMYFUNCTION("GOOGLETRANSLATE(A15842,""en"",""hi"")"),"एक घर का आंतरिक डिजाइन")</f>
        <v>एक घर का आंतरिक डिजाइन</v>
      </c>
    </row>
    <row r="15843">
      <c r="A15843" s="1" t="s">
        <v>15411</v>
      </c>
      <c r="B15843" s="2" t="str">
        <f>IFERROR(__xludf.DUMMYFUNCTION("GOOGLETRANSLATE(A15843,""en"",""hi"")"),"घटना के दौरान कार्रवाई में व्यक्ति")</f>
        <v>घटना के दौरान कार्रवाई में व्यक्ति</v>
      </c>
    </row>
    <row r="15844">
      <c r="A15844" s="1" t="s">
        <v>15412</v>
      </c>
      <c r="B15844" s="2" t="str">
        <f>IFERROR(__xludf.DUMMYFUNCTION("GOOGLETRANSLATE(A15844,""en"",""hi"")"),"सफेद संगमरमर लंबे समय से रसोई में प्रभावी रहा है।")</f>
        <v>सफेद संगमरमर लंबे समय से रसोई में प्रभावी रहा है।</v>
      </c>
    </row>
    <row r="15845">
      <c r="A15845" s="1" t="s">
        <v>15413</v>
      </c>
      <c r="B15845" s="2" t="str">
        <f>IFERROR(__xludf.DUMMYFUNCTION("GOOGLETRANSLATE(A15845,""en"",""hi"")"),"एक वैन के पास डिलिवरी आदमी")</f>
        <v>एक वैन के पास डिलिवरी आदमी</v>
      </c>
    </row>
    <row r="15846">
      <c r="A15846" s="1" t="s">
        <v>15414</v>
      </c>
      <c r="B15846" s="2" t="str">
        <f>IFERROR(__xludf.DUMMYFUNCTION("GOOGLETRANSLATE(A15846,""en"",""hi"")"),"अभिनेता वसंत के दौरान फैशन शो में भाग लेता है।")</f>
        <v>अभिनेता वसंत के दौरान फैशन शो में भाग लेता है।</v>
      </c>
    </row>
    <row r="15847">
      <c r="A15847" s="1" t="s">
        <v>15415</v>
      </c>
      <c r="B15847" s="2" t="str">
        <f>IFERROR(__xludf.DUMMYFUNCTION("GOOGLETRANSLATE(A15847,""en"",""hi"")"),"74 की स्लाइड: व्यक्ति को आइस हॉकी प्लेयर द्वारा बचाया जाता है क्योंकि हॉकी प्लेयर पहली अवधि के दौरान लक्ष्य की रक्षा करता है।")</f>
        <v>74 की स्लाइड: व्यक्ति को आइस हॉकी प्लेयर द्वारा बचाया जाता है क्योंकि हॉकी प्लेयर पहली अवधि के दौरान लक्ष्य की रक्षा करता है।</v>
      </c>
    </row>
    <row r="15848">
      <c r="A15848" s="1" t="s">
        <v>15416</v>
      </c>
      <c r="B15848" s="2" t="str">
        <f>IFERROR(__xludf.DUMMYFUNCTION("GOOGLETRANSLATE(A15848,""en"",""hi"")"),"एक प्रतियोगी घटना में प्रतिस्पर्धा करता है।")</f>
        <v>एक प्रतियोगी घटना में प्रतिस्पर्धा करता है।</v>
      </c>
    </row>
    <row r="15849">
      <c r="A15849" s="1" t="s">
        <v>15417</v>
      </c>
      <c r="B15849" s="2" t="str">
        <f>IFERROR(__xludf.DUMMYFUNCTION("GOOGLETRANSLATE(A15849,""en"",""hi"")"),"व्यक्ति द्वारा खुश जोड़े का सुंदर शॉट")</f>
        <v>व्यक्ति द्वारा खुश जोड़े का सुंदर शॉट</v>
      </c>
    </row>
    <row r="15850">
      <c r="A15850" s="1" t="s">
        <v>15418</v>
      </c>
      <c r="B15850" s="2" t="str">
        <f>IFERROR(__xludf.DUMMYFUNCTION("GOOGLETRANSLATE(A15850,""en"",""hi"")"),"डॉक्टर एक सफेद पृष्ठभूमि के खिलाफ दूर देखने से पहले अपनी बाहों के साथ मुस्कुराते हुए")</f>
        <v>डॉक्टर एक सफेद पृष्ठभूमि के खिलाफ दूर देखने से पहले अपनी बाहों के साथ मुस्कुराते हुए</v>
      </c>
    </row>
    <row r="15851">
      <c r="A15851" s="1" t="s">
        <v>15419</v>
      </c>
      <c r="B15851" s="2" t="str">
        <f>IFERROR(__xludf.DUMMYFUNCTION("GOOGLETRANSLATE(A15851,""en"",""hi"")"),"क्षेत्र उपग्रह मानचित्र पर निकाला गया।")</f>
        <v>क्षेत्र उपग्रह मानचित्र पर निकाला गया।</v>
      </c>
    </row>
    <row r="15852">
      <c r="A15852" s="1" t="s">
        <v>15420</v>
      </c>
      <c r="B15852" s="2" t="str">
        <f>IFERROR(__xludf.DUMMYFUNCTION("GOOGLETRANSLATE(A15852,""en"",""hi"")"),"एक साथ उसके हाथों से नन के रूप में वह सम्मेलन में भाग लेती है")</f>
        <v>एक साथ उसके हाथों से नन के रूप में वह सम्मेलन में भाग लेती है</v>
      </c>
    </row>
    <row r="15853">
      <c r="A15853" s="1" t="s">
        <v>15421</v>
      </c>
      <c r="B15853" s="2" t="str">
        <f>IFERROR(__xludf.DUMMYFUNCTION("GOOGLETRANSLATE(A15853,""en"",""hi"")"),"एक बैल की खोपड़ी नीली पृष्ठभूमि पर अलग।")</f>
        <v>एक बैल की खोपड़ी नीली पृष्ठभूमि पर अलग।</v>
      </c>
    </row>
    <row r="15854">
      <c r="A15854" s="1" t="s">
        <v>15422</v>
      </c>
      <c r="B15854" s="2" t="str">
        <f>IFERROR(__xludf.DUMMYFUNCTION("GOOGLETRANSLATE(A15854,""en"",""hi"")"),"एक अंधेरे पृष्ठभूमि में शक्ति का स्रोत")</f>
        <v>एक अंधेरे पृष्ठभूमि में शक्ति का स्रोत</v>
      </c>
    </row>
    <row r="15855">
      <c r="A15855" s="1" t="s">
        <v>15423</v>
      </c>
      <c r="B15855" s="2" t="str">
        <f>IFERROR(__xludf.DUMMYFUNCTION("GOOGLETRANSLATE(A15855,""en"",""hi"")"),"व्यक्ति - मॉल में जींस")</f>
        <v>व्यक्ति - मॉल में जींस</v>
      </c>
    </row>
    <row r="15856">
      <c r="A15856" s="1" t="s">
        <v>15424</v>
      </c>
      <c r="B15856" s="2" t="str">
        <f>IFERROR(__xludf.DUMMYFUNCTION("GOOGLETRANSLATE(A15856,""en"",""hi"")"),"एक परिवार नहर पर एक स्विंग पुल का संचालन करता है")</f>
        <v>एक परिवार नहर पर एक स्विंग पुल का संचालन करता है</v>
      </c>
    </row>
    <row r="15857">
      <c r="A15857" s="1" t="s">
        <v>15425</v>
      </c>
      <c r="B15857" s="2" t="str">
        <f>IFERROR(__xludf.DUMMYFUNCTION("GOOGLETRANSLATE(A15857,""en"",""hi"")"),"सर्दियों क्लासिक जर्सी में ओलंपिक एथलीट")</f>
        <v>सर्दियों क्लासिक जर्सी में ओलंपिक एथलीट</v>
      </c>
    </row>
    <row r="15858">
      <c r="A15858" s="1" t="s">
        <v>15426</v>
      </c>
      <c r="B15858" s="2" t="str">
        <f>IFERROR(__xludf.DUMMYFUNCTION("GOOGLETRANSLATE(A15858,""en"",""hi"")"),"गिरने वाली पत्तियों के साथ एक पेड़ और स्मारक के नीचे एक बेंच")</f>
        <v>गिरने वाली पत्तियों के साथ एक पेड़ और स्मारक के नीचे एक बेंच</v>
      </c>
    </row>
    <row r="15859">
      <c r="A15859" s="1" t="s">
        <v>15427</v>
      </c>
      <c r="B15859" s="2" t="str">
        <f>IFERROR(__xludf.DUMMYFUNCTION("GOOGLETRANSLATE(A15859,""en"",""hi"")"),"लड़कियां गैर विषाक्त बच्चे सुरक्षित नाखून पॉलिश के साथ देखती हैं और खेलती हैं।")</f>
        <v>लड़कियां गैर विषाक्त बच्चे सुरक्षित नाखून पॉलिश के साथ देखती हैं और खेलती हैं।</v>
      </c>
    </row>
    <row r="15860">
      <c r="A15860" s="1" t="s">
        <v>15428</v>
      </c>
      <c r="B15860" s="2" t="str">
        <f>IFERROR(__xludf.DUMMYFUNCTION("GOOGLETRANSLATE(A15860,""en"",""hi"")"),"मैदान में पगोडा लैंडस्केप")</f>
        <v>मैदान में पगोडा लैंडस्केप</v>
      </c>
    </row>
    <row r="15861">
      <c r="A15861" s="1" t="s">
        <v>15429</v>
      </c>
      <c r="B15861" s="2" t="str">
        <f>IFERROR(__xludf.DUMMYFUNCTION("GOOGLETRANSLATE(A15861,""en"",""hi"")"),"व्यक्ति देश कलाकार की इच्छा करता है क्योंकि वे शुक्रवार की रात को अपने 40 वें पर एक शांत रात के खाने का जश्न मनाते हैं")</f>
        <v>व्यक्ति देश कलाकार की इच्छा करता है क्योंकि वे शुक्रवार की रात को अपने 40 वें पर एक शांत रात के खाने का जश्न मनाते हैं</v>
      </c>
    </row>
    <row r="15862">
      <c r="A15862" s="1" t="s">
        <v>913</v>
      </c>
      <c r="B15862" s="2" t="str">
        <f>IFERROR(__xludf.DUMMYFUNCTION("GOOGLETRANSLATE(A15862,""en"",""hi"")"),"अभिनेता प्रीमियर के लिए आता है")</f>
        <v>अभिनेता प्रीमियर के लिए आता है</v>
      </c>
    </row>
    <row r="15863">
      <c r="A15863" s="1" t="s">
        <v>15430</v>
      </c>
      <c r="B15863" s="2" t="str">
        <f>IFERROR(__xludf.DUMMYFUNCTION("GOOGLETRANSLATE(A15863,""en"",""hi"")"),"कॉन्सर्ट में व्यक्ति और संगठन।")</f>
        <v>कॉन्सर्ट में व्यक्ति और संगठन।</v>
      </c>
    </row>
    <row r="15864">
      <c r="A15864" s="1" t="s">
        <v>15431</v>
      </c>
      <c r="B15864" s="2" t="str">
        <f>IFERROR(__xludf.DUMMYFUNCTION("GOOGLETRANSLATE(A15864,""en"",""hi"")"),"क्लासिक कार शो में बाहर थीं")</f>
        <v>क्लासिक कार शो में बाहर थीं</v>
      </c>
    </row>
    <row r="15865">
      <c r="A15865" s="1" t="s">
        <v>1054</v>
      </c>
      <c r="B15865" s="2" t="str">
        <f>IFERROR(__xludf.DUMMYFUNCTION("GOOGLETRANSLATE(A15865,""en"",""hi"")"),"अभिनेता प्रीमियर पर पहुंचते हैं।")</f>
        <v>अभिनेता प्रीमियर पर पहुंचते हैं।</v>
      </c>
    </row>
    <row r="15866">
      <c r="A15866" s="1" t="s">
        <v>15432</v>
      </c>
      <c r="B15866" s="2" t="str">
        <f>IFERROR(__xludf.DUMMYFUNCTION("GOOGLETRANSLATE(A15866,""en"",""hi"")"),"खेल लीग चैंपियनशिप के दौरान रग्बी प्लेयर ऑफ पास।")</f>
        <v>खेल लीग चैंपियनशिप के दौरान रग्बी प्लेयर ऑफ पास।</v>
      </c>
    </row>
    <row r="15867">
      <c r="A15867" s="1" t="s">
        <v>15433</v>
      </c>
      <c r="B15867" s="2" t="str">
        <f>IFERROR(__xludf.DUMMYFUNCTION("GOOGLETRANSLATE(A15867,""en"",""hi"")"),"बहुत सारे पेंट स्पैटर्स फ्रंट व्यू के साथ जींस")</f>
        <v>बहुत सारे पेंट स्पैटर्स फ्रंट व्यू के साथ जींस</v>
      </c>
    </row>
    <row r="15868">
      <c r="A15868" s="1" t="s">
        <v>15434</v>
      </c>
      <c r="B15868" s="2" t="str">
        <f>IFERROR(__xludf.DUMMYFUNCTION("GOOGLETRANSLATE(A15868,""en"",""hi"")"),"एक हवाई दृश्य दिखाने वाली तस्वीर")</f>
        <v>एक हवाई दृश्य दिखाने वाली तस्वीर</v>
      </c>
    </row>
    <row r="15869">
      <c r="A15869" s="1" t="s">
        <v>15435</v>
      </c>
      <c r="B15869" s="2" t="str">
        <f>IFERROR(__xludf.DUMMYFUNCTION("GOOGLETRANSLATE(A15869,""en"",""hi"")"),"फोटोग्राफर - यहां एक चित्र है जिसे मैंने अपने बगीचे में कलाकार लिया था")</f>
        <v>फोटोग्राफर - यहां एक चित्र है जिसे मैंने अपने बगीचे में कलाकार लिया था</v>
      </c>
    </row>
    <row r="15870">
      <c r="A15870" s="1" t="s">
        <v>15436</v>
      </c>
      <c r="B15870" s="2" t="str">
        <f>IFERROR(__xludf.DUMMYFUNCTION("GOOGLETRANSLATE(A15870,""en"",""hi"")"),"पशु ... उत्तरी कुत्तों, मीठे स्वभाव, और डरावनी स्मार्ट का सबसे बड़ा!")</f>
        <v>पशु ... उत्तरी कुत्तों, मीठे स्वभाव, और डरावनी स्मार्ट का सबसे बड़ा!</v>
      </c>
    </row>
    <row r="15871">
      <c r="A15871" s="1" t="s">
        <v>15437</v>
      </c>
      <c r="B15871" s="2" t="str">
        <f>IFERROR(__xludf.DUMMYFUNCTION("GOOGLETRANSLATE(A15871,""en"",""hi"")"),"एक मेगावाट पवन टरबाइन बाहरी इलाके में कारखाने के आधार पर नवीकरणीय बिजली का उत्पादन")</f>
        <v>एक मेगावाट पवन टरबाइन बाहरी इलाके में कारखाने के आधार पर नवीकरणीय बिजली का उत्पादन</v>
      </c>
    </row>
    <row r="15872">
      <c r="A15872" s="1" t="s">
        <v>15438</v>
      </c>
      <c r="B15872" s="2" t="str">
        <f>IFERROR(__xludf.DUMMYFUNCTION("GOOGLETRANSLATE(A15872,""en"",""hi"")"),"शावक एक बड़े बोल्डर के आसपास देखते हैं")</f>
        <v>शावक एक बड़े बोल्डर के आसपास देखते हैं</v>
      </c>
    </row>
    <row r="15873">
      <c r="A15873" s="1" t="s">
        <v>15439</v>
      </c>
      <c r="B15873" s="2" t="str">
        <f>IFERROR(__xludf.DUMMYFUNCTION("GOOGLETRANSLATE(A15873,""en"",""hi"")"),"मेडिकल स्पेशलिटी में कार्यक्रम एथलीटों को चोट को रोकने, प्रदर्शन को अधिकतम करने और खेल में आजीवन भागीदारी करने में मदद करने के लिए काम करता है।")</f>
        <v>मेडिकल स्पेशलिटी में कार्यक्रम एथलीटों को चोट को रोकने, प्रदर्शन को अधिकतम करने और खेल में आजीवन भागीदारी करने में मदद करने के लिए काम करता है।</v>
      </c>
    </row>
    <row r="15874">
      <c r="A15874" s="1" t="s">
        <v>15440</v>
      </c>
      <c r="B15874" s="2" t="str">
        <f>IFERROR(__xludf.DUMMYFUNCTION("GOOGLETRANSLATE(A15874,""en"",""hi"")"),"शरद ऋतु में जमीन पर टिलटिंग ट्री टॉप के शॉट्स की स्थापना")</f>
        <v>शरद ऋतु में जमीन पर टिलटिंग ट्री टॉप के शॉट्स की स्थापना</v>
      </c>
    </row>
    <row r="15875">
      <c r="A15875" s="1" t="s">
        <v>15441</v>
      </c>
      <c r="B15875" s="2" t="str">
        <f>IFERROR(__xludf.DUMMYFUNCTION("GOOGLETRANSLATE(A15875,""en"",""hi"")"),"एक धूप दिन में रोमन संरचना के तहत चलने वाले लोग")</f>
        <v>एक धूप दिन में रोमन संरचना के तहत चलने वाले लोग</v>
      </c>
    </row>
    <row r="15876">
      <c r="A15876" s="1" t="s">
        <v>15442</v>
      </c>
      <c r="B15876" s="2" t="str">
        <f>IFERROR(__xludf.DUMMYFUNCTION("GOOGLETRANSLATE(A15876,""en"",""hi"")"),"एक पिता को बूढ़ा होने के लिए एक बेटी की तुलना में कुछ भी नहीं है। नाटककार")</f>
        <v>एक पिता को बूढ़ा होने के लिए एक बेटी की तुलना में कुछ भी नहीं है। नाटककार</v>
      </c>
    </row>
    <row r="15877">
      <c r="A15877" s="1" t="s">
        <v>15443</v>
      </c>
      <c r="B15877" s="2" t="str">
        <f>IFERROR(__xludf.DUMMYFUNCTION("GOOGLETRANSLATE(A15877,""en"",""hi"")"),"लोग एक ग्रामीण बस पर हो रहे हैं")</f>
        <v>लोग एक ग्रामीण बस पर हो रहे हैं</v>
      </c>
    </row>
    <row r="15878">
      <c r="A15878" s="1" t="s">
        <v>15444</v>
      </c>
      <c r="B15878" s="2" t="str">
        <f>IFERROR(__xludf.DUMMYFUNCTION("GOOGLETRANSLATE(A15878,""en"",""hi"")"),"आपको देखकर अच्छा लगा: जोड़ी, जो पहले से मिले हैं, ने अपने उत्साह को नियंत्रित करने के लिए संघर्ष किया जब उन्होंने विशेष वार्षिक कार्यक्रम में कंधों को रगड़ दिया")</f>
        <v>आपको देखकर अच्छा लगा: जोड़ी, जो पहले से मिले हैं, ने अपने उत्साह को नियंत्रित करने के लिए संघर्ष किया जब उन्होंने विशेष वार्षिक कार्यक्रम में कंधों को रगड़ दिया</v>
      </c>
    </row>
    <row r="15879">
      <c r="A15879" s="1" t="s">
        <v>15445</v>
      </c>
      <c r="B15879" s="2" t="str">
        <f>IFERROR(__xludf.DUMMYFUNCTION("GOOGLETRANSLATE(A15879,""en"",""hi"")"),"पुल ने पतन से पहले कैसे देखा, नीले रेलिंग अपने वॉकेवे को झुकाव के साथ जो सुझाव देता है कि यह आज की चौंकाने वाली घटना के समय मरम्मत के तहत हो सकता है")</f>
        <v>पुल ने पतन से पहले कैसे देखा, नीले रेलिंग अपने वॉकेवे को झुकाव के साथ जो सुझाव देता है कि यह आज की चौंकाने वाली घटना के समय मरम्मत के तहत हो सकता है</v>
      </c>
    </row>
    <row r="15880">
      <c r="A15880" s="1" t="s">
        <v>15446</v>
      </c>
      <c r="B15880" s="2" t="str">
        <f>IFERROR(__xludf.DUMMYFUNCTION("GOOGLETRANSLATE(A15880,""en"",""hi"")"),"अपनी जीवनशैली के लिए सही कुत्ता कैसे चुनें।")</f>
        <v>अपनी जीवनशैली के लिए सही कुत्ता कैसे चुनें।</v>
      </c>
    </row>
    <row r="15881">
      <c r="A15881" s="1" t="s">
        <v>15447</v>
      </c>
      <c r="B15881" s="2" t="str">
        <f>IFERROR(__xludf.DUMMYFUNCTION("GOOGLETRANSLATE(A15881,""en"",""hi"")"),"आवर्ती प्रतियोगिता के दौरान भीड़ मजेदार धावकों पर उत्साहित हो जाती है")</f>
        <v>आवर्ती प्रतियोगिता के दौरान भीड़ मजेदार धावकों पर उत्साहित हो जाती है</v>
      </c>
    </row>
    <row r="15882">
      <c r="A15882" s="1" t="s">
        <v>15448</v>
      </c>
      <c r="B15882" s="2" t="str">
        <f>IFERROR(__xludf.DUMMYFUNCTION("GOOGLETRANSLATE(A15882,""en"",""hi"")"),"कलाकार इस सीजन से उसके पोस्टर की दीवार के सामने होता है")</f>
        <v>कलाकार इस सीजन से उसके पोस्टर की दीवार के सामने होता है</v>
      </c>
    </row>
    <row r="15883">
      <c r="A15883" s="1" t="s">
        <v>15449</v>
      </c>
      <c r="B15883" s="2" t="str">
        <f>IFERROR(__xludf.DUMMYFUNCTION("GOOGLETRANSLATE(A15883,""en"",""hi"")"),"एक घर स्पेयर स्पेस के लिए अपने पिछवाड़े में थोड़ा डुबकी लगाता है।")</f>
        <v>एक घर स्पेयर स्पेस के लिए अपने पिछवाड़े में थोड़ा डुबकी लगाता है।</v>
      </c>
    </row>
    <row r="15884">
      <c r="A15884" s="1" t="s">
        <v>15450</v>
      </c>
      <c r="B15884" s="2" t="str">
        <f>IFERROR(__xludf.DUMMYFUNCTION("GOOGLETRANSLATE(A15884,""en"",""hi"")"),"युवा आलसी महिला सोफे पर झूठ बोल रही है और टीवी पर एक फिल्म देख रही है।")</f>
        <v>युवा आलसी महिला सोफे पर झूठ बोल रही है और टीवी पर एक फिल्म देख रही है।</v>
      </c>
    </row>
    <row r="15885">
      <c r="A15885" s="1" t="s">
        <v>15451</v>
      </c>
      <c r="B15885" s="2" t="str">
        <f>IFERROR(__xludf.DUMMYFUNCTION("GOOGLETRANSLATE(A15885,""en"",""hi"")"),"पाठ्यक्रम के लिए छोड़ने से पहले परिवार की एक तस्वीर")</f>
        <v>पाठ्यक्रम के लिए छोड़ने से पहले परिवार की एक तस्वीर</v>
      </c>
    </row>
    <row r="15886">
      <c r="A15886" s="1" t="s">
        <v>15452</v>
      </c>
      <c r="B15886" s="2" t="str">
        <f>IFERROR(__xludf.DUMMYFUNCTION("GOOGLETRANSLATE(A15886,""en"",""hi"")"),"लड़का बिल्ली के सूट में")</f>
        <v>लड़का बिल्ली के सूट में</v>
      </c>
    </row>
    <row r="15887">
      <c r="A15887" s="1" t="s">
        <v>15453</v>
      </c>
      <c r="B15887" s="2" t="str">
        <f>IFERROR(__xludf.DUMMYFUNCTION("GOOGLETRANSLATE(A15887,""en"",""hi"")"),"मौसम की बारिश में आकाश में विशाल बादल")</f>
        <v>मौसम की बारिश में आकाश में विशाल बादल</v>
      </c>
    </row>
    <row r="15888">
      <c r="A15888" s="1" t="s">
        <v>15454</v>
      </c>
      <c r="B15888" s="2" t="str">
        <f>IFERROR(__xludf.DUMMYFUNCTION("GOOGLETRANSLATE(A15888,""en"",""hi"")"),"और वह मानती है कि सरकार को आम अच्छे के लिए एक बल होना चाहिए")</f>
        <v>और वह मानती है कि सरकार को आम अच्छे के लिए एक बल होना चाहिए</v>
      </c>
    </row>
    <row r="15889">
      <c r="A15889" s="1" t="s">
        <v>15455</v>
      </c>
      <c r="B15889" s="2" t="str">
        <f>IFERROR(__xludf.DUMMYFUNCTION("GOOGLETRANSLATE(A15889,""en"",""hi"")"),"एक युवा लड़की देखती है, पश्चिमी ईसाई छुट्टी के लिए एक पूर्वावलोकन के दौरान")</f>
        <v>एक युवा लड़की देखती है, पश्चिमी ईसाई छुट्टी के लिए एक पूर्वावलोकन के दौरान</v>
      </c>
    </row>
    <row r="15890">
      <c r="A15890" s="1" t="s">
        <v>15456</v>
      </c>
      <c r="B15890" s="2" t="str">
        <f>IFERROR(__xludf.DUMMYFUNCTION("GOOGLETRANSLATE(A15890,""en"",""hi"")"),"वर्ष का बुरा मित्र आपके पास जाता है!")</f>
        <v>वर्ष का बुरा मित्र आपके पास जाता है!</v>
      </c>
    </row>
    <row r="15891">
      <c r="A15891" s="1" t="s">
        <v>14271</v>
      </c>
      <c r="B15891" s="2" t="str">
        <f>IFERROR(__xludf.DUMMYFUNCTION("GOOGLETRANSLATE(A15891,""en"",""hi"")"),"एक सिल्हूट सिर का वेक्टर चित्रण")</f>
        <v>एक सिल्हूट सिर का वेक्टर चित्रण</v>
      </c>
    </row>
    <row r="15892">
      <c r="A15892" s="1" t="s">
        <v>15457</v>
      </c>
      <c r="B15892" s="2" t="str">
        <f>IFERROR(__xludf.DUMMYFUNCTION("GOOGLETRANSLATE(A15892,""en"",""hi"")"),"एक समकालीन घर 200 मीटर समुद्र में चलकर")</f>
        <v>एक समकालीन घर 200 मीटर समुद्र में चलकर</v>
      </c>
    </row>
    <row r="15893">
      <c r="A15893" s="1" t="s">
        <v>15458</v>
      </c>
      <c r="B15893" s="2" t="str">
        <f>IFERROR(__xludf.DUMMYFUNCTION("GOOGLETRANSLATE(A15893,""en"",""hi"")"),"सर्दियों के सूरज में नंगे पेड़")</f>
        <v>सर्दियों के सूरज में नंगे पेड़</v>
      </c>
    </row>
    <row r="15894">
      <c r="A15894" s="1" t="s">
        <v>15459</v>
      </c>
      <c r="B15894" s="2" t="str">
        <f>IFERROR(__xludf.DUMMYFUNCTION("GOOGLETRANSLATE(A15894,""en"",""hi"")"),"ओलंपिक एथलीट प्रमुख कोच है")</f>
        <v>ओलंपिक एथलीट प्रमुख कोच है</v>
      </c>
    </row>
    <row r="15895">
      <c r="A15895" s="1" t="s">
        <v>15460</v>
      </c>
      <c r="B15895" s="2" t="str">
        <f>IFERROR(__xludf.DUMMYFUNCTION("GOOGLETRANSLATE(A15895,""en"",""hi"")"),"एक आकाशगंगा के नीचे")</f>
        <v>एक आकाशगंगा के नीचे</v>
      </c>
    </row>
    <row r="15896">
      <c r="A15896" s="1" t="s">
        <v>15461</v>
      </c>
      <c r="B15896" s="2" t="str">
        <f>IFERROR(__xludf.DUMMYFUNCTION("GOOGLETRANSLATE(A15896,""en"",""hi"")"),"मुझे कहीं भी ट्रैक नीचे ले जाएं")</f>
        <v>मुझे कहीं भी ट्रैक नीचे ले जाएं</v>
      </c>
    </row>
    <row r="15897">
      <c r="A15897" s="1" t="s">
        <v>15462</v>
      </c>
      <c r="B15897" s="2" t="str">
        <f>IFERROR(__xludf.DUMMYFUNCTION("GOOGLETRANSLATE(A15897,""en"",""hi"")"),"हैप्पी बच्चा लड़की घास पर चल रही है और स्प्रिंग पार्क में अपनी मां से लाल विंटेज दिल ले रही है")</f>
        <v>हैप्पी बच्चा लड़की घास पर चल रही है और स्प्रिंग पार्क में अपनी मां से लाल विंटेज दिल ले रही है</v>
      </c>
    </row>
    <row r="15898">
      <c r="A15898" s="1" t="s">
        <v>15463</v>
      </c>
      <c r="B15898" s="2" t="str">
        <f>IFERROR(__xludf.DUMMYFUNCTION("GOOGLETRANSLATE(A15898,""en"",""hi"")"),"पश्चिमी ईसाई छुट्टी आपके चारों ओर खुशियों को फैलाती है")</f>
        <v>पश्चिमी ईसाई छुट्टी आपके चारों ओर खुशियों को फैलाती है</v>
      </c>
    </row>
    <row r="15899">
      <c r="A15899" s="1" t="s">
        <v>15464</v>
      </c>
      <c r="B15899" s="2" t="str">
        <f>IFERROR(__xludf.DUMMYFUNCTION("GOOGLETRANSLATE(A15899,""en"",""hi"")"),"युग से दृश्यों के पीछे कुछ महान।")</f>
        <v>युग से दृश्यों के पीछे कुछ महान।</v>
      </c>
    </row>
    <row r="15900">
      <c r="A15900" s="1" t="s">
        <v>15465</v>
      </c>
      <c r="B15900" s="2" t="str">
        <f>IFERROR(__xludf.DUMMYFUNCTION("GOOGLETRANSLATE(A15900,""en"",""hi"")"),"कॉमेडियन अपनी उपस्थिति के दौरान प्रदर्शन करता है")</f>
        <v>कॉमेडियन अपनी उपस्थिति के दौरान प्रदर्शन करता है</v>
      </c>
    </row>
    <row r="15901">
      <c r="A15901" s="1" t="s">
        <v>15466</v>
      </c>
      <c r="B15901" s="2" t="str">
        <f>IFERROR(__xludf.DUMMYFUNCTION("GOOGLETRANSLATE(A15901,""en"",""hi"")"),"क्लिपिंग पथ के साथ एक सफेद पृष्ठभूमि पर एक प्राचीन फ़ॉन्ट शैली में एक प्राचीन फ़ॉन्ट शैली में एक 3 डी चित्रण में सुरुचिपूर्ण धातु सोने के लोअरकेस या छोटे अक्षर डब्ल्यू।")</f>
        <v>क्लिपिंग पथ के साथ एक सफेद पृष्ठभूमि पर एक प्राचीन फ़ॉन्ट शैली में एक प्राचीन फ़ॉन्ट शैली में एक 3 डी चित्रण में सुरुचिपूर्ण धातु सोने के लोअरकेस या छोटे अक्षर डब्ल्यू।</v>
      </c>
    </row>
    <row r="15902">
      <c r="A15902" s="1" t="s">
        <v>15467</v>
      </c>
      <c r="B15902" s="2" t="str">
        <f>IFERROR(__xludf.DUMMYFUNCTION("GOOGLETRANSLATE(A15902,""en"",""hi"")"),"व्यक्ति घटना के दौरान 1500 मीटर फाइनल जीतने का जश्न मनाता है।")</f>
        <v>व्यक्ति घटना के दौरान 1500 मीटर फाइनल जीतने का जश्न मनाता है।</v>
      </c>
    </row>
    <row r="15903">
      <c r="A15903" s="1" t="s">
        <v>15468</v>
      </c>
      <c r="B15903" s="2" t="str">
        <f>IFERROR(__xludf.DUMMYFUNCTION("GOOGLETRANSLATE(A15903,""en"",""hi"")"),"इमारतें अपने फव्वारे के साथ बाजार वर्ग को रेखांकित करती हैं")</f>
        <v>इमारतें अपने फव्वारे के साथ बाजार वर्ग को रेखांकित करती हैं</v>
      </c>
    </row>
    <row r="15904">
      <c r="A15904" s="1" t="s">
        <v>15469</v>
      </c>
      <c r="B15904" s="2" t="str">
        <f>IFERROR(__xludf.DUMMYFUNCTION("GOOGLETRANSLATE(A15904,""en"",""hi"")"),"सिटी सेंटर में स्ट्रीट")</f>
        <v>सिटी सेंटर में स्ट्रीट</v>
      </c>
    </row>
    <row r="15905">
      <c r="A15905" s="1" t="s">
        <v>15470</v>
      </c>
      <c r="B15905" s="2" t="str">
        <f>IFERROR(__xludf.DUMMYFUNCTION("GOOGLETRANSLATE(A15905,""en"",""hi"")"),"यह पार्टी है और उनके हाथों वाले सभी लोग सैन्य कमांडर के लिए हैं।")</f>
        <v>यह पार्टी है और उनके हाथों वाले सभी लोग सैन्य कमांडर के लिए हैं।</v>
      </c>
    </row>
    <row r="15906">
      <c r="A15906" s="1" t="s">
        <v>15471</v>
      </c>
      <c r="B15906" s="2" t="str">
        <f>IFERROR(__xludf.DUMMYFUNCTION("GOOGLETRANSLATE(A15906,""en"",""hi"")"),"आपके परिवार में हर कोई इन पूर्व-टू-टू-हॉलिडे को छुट्टी के लिए प्रदर्शित कर सकता है।")</f>
        <v>आपके परिवार में हर कोई इन पूर्व-टू-टू-हॉलिडे को छुट्टी के लिए प्रदर्शित कर सकता है।</v>
      </c>
    </row>
    <row r="15907">
      <c r="A15907" s="1" t="s">
        <v>15472</v>
      </c>
      <c r="B15907" s="2" t="str">
        <f>IFERROR(__xludf.DUMMYFUNCTION("GOOGLETRANSLATE(A15907,""en"",""hi"")"),"पुराने रेलवे स्टेशन पर प्रदर्शन पर एक पूर्ण आकार भाप लोकोमोटिव")</f>
        <v>पुराने रेलवे स्टेशन पर प्रदर्शन पर एक पूर्ण आकार भाप लोकोमोटिव</v>
      </c>
    </row>
    <row r="15908">
      <c r="A15908" s="1" t="s">
        <v>15473</v>
      </c>
      <c r="B15908" s="2" t="str">
        <f>IFERROR(__xludf.DUMMYFUNCTION("GOOGLETRANSLATE(A15908,""en"",""hi"")"),"टीवी के लिए वायरलेस हेडफ़ोन में कई विशेषताएं हैं और उपयोग करते हैं कि जब आप अपने आप को प्राप्त करते हैं, तो उच्च गुणवत्ता वाले उत्पाद को खरीदने पर विचार करें।")</f>
        <v>टीवी के लिए वायरलेस हेडफ़ोन में कई विशेषताएं हैं और उपयोग करते हैं कि जब आप अपने आप को प्राप्त करते हैं, तो उच्च गुणवत्ता वाले उत्पाद को खरीदने पर विचार करें।</v>
      </c>
    </row>
    <row r="15909">
      <c r="A15909" s="1" t="s">
        <v>15474</v>
      </c>
      <c r="B15909" s="2" t="str">
        <f>IFERROR(__xludf.DUMMYFUNCTION("GOOGLETRANSLATE(A15909,""en"",""hi"")"),"छोटी बच्ची लड़की के साथ खुश माता-पिता गर्मियों के दिन एक पार्क में चलते हैं।")</f>
        <v>छोटी बच्ची लड़की के साथ खुश माता-पिता गर्मियों के दिन एक पार्क में चलते हैं।</v>
      </c>
    </row>
    <row r="15910">
      <c r="A15910" s="1" t="s">
        <v>15475</v>
      </c>
      <c r="B15910" s="2" t="str">
        <f>IFERROR(__xludf.DUMMYFUNCTION("GOOGLETRANSLATE(A15910,""en"",""hi"")"),"यह एक छोटा सा तालाब है जो थोड़ा मील की दूरी पर है।")</f>
        <v>यह एक छोटा सा तालाब है जो थोड़ा मील की दूरी पर है।</v>
      </c>
    </row>
    <row r="15911">
      <c r="A15911" s="1" t="s">
        <v>15476</v>
      </c>
      <c r="B15911" s="2" t="str">
        <f>IFERROR(__xludf.DUMMYFUNCTION("GOOGLETRANSLATE(A15911,""en"",""hi"")"),"घर ओलंपिक एथलीट और व्यक्ति के माध्यम से बेचा गया था")</f>
        <v>घर ओलंपिक एथलीट और व्यक्ति के माध्यम से बेचा गया था</v>
      </c>
    </row>
    <row r="15912">
      <c r="A15912" s="1" t="s">
        <v>15477</v>
      </c>
      <c r="B15912" s="2" t="str">
        <f>IFERROR(__xludf.DUMMYFUNCTION("GOOGLETRANSLATE(A15912,""en"",""hi"")"),"शरण पर प्रदर्शन पर सदस्यों द्वारा काम करता है")</f>
        <v>शरण पर प्रदर्शन पर सदस्यों द्वारा काम करता है</v>
      </c>
    </row>
    <row r="15913">
      <c r="A15913" s="1" t="s">
        <v>15478</v>
      </c>
      <c r="B15913" s="2" t="str">
        <f>IFERROR(__xludf.DUMMYFUNCTION("GOOGLETRANSLATE(A15913,""en"",""hi"")"),"एक मोबाइल घर पर एक जनवरी की आग एक परिवार बेघर और एक वयस्क और एक बच्चे को मामूली जलन के साथ छोड़ दिया")</f>
        <v>एक मोबाइल घर पर एक जनवरी की आग एक परिवार बेघर और एक वयस्क और एक बच्चे को मामूली जलन के साथ छोड़ दिया</v>
      </c>
    </row>
    <row r="15914">
      <c r="A15914" s="1" t="s">
        <v>2393</v>
      </c>
      <c r="B15914" s="2" t="str">
        <f>IFERROR(__xludf.DUMMYFUNCTION("GOOGLETRANSLATE(A15914,""en"",""hi"")"),"छवि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15915">
      <c r="A15915" s="1" t="s">
        <v>15479</v>
      </c>
      <c r="B15915" s="2" t="str">
        <f>IFERROR(__xludf.DUMMYFUNCTION("GOOGLETRANSLATE(A15915,""en"",""hi"")"),"चलो एक चमड़े के जैकेट के साथ एक लाल पर्दे के साथ एक छोटी सी racy बनाते हैं")</f>
        <v>चलो एक चमड़े के जैकेट के साथ एक लाल पर्दे के साथ एक छोटी सी racy बनाते हैं</v>
      </c>
    </row>
    <row r="15916">
      <c r="A15916" s="1" t="s">
        <v>15480</v>
      </c>
      <c r="B15916" s="2" t="str">
        <f>IFERROR(__xludf.DUMMYFUNCTION("GOOGLETRANSLATE(A15916,""en"",""hi"")"),"स्प्रिंग ट्रेनिंग में मीडिया डे पर एक फोटो के लिए व्यक्ति")</f>
        <v>स्प्रिंग ट्रेनिंग में मीडिया डे पर एक फोटो के लिए व्यक्ति</v>
      </c>
    </row>
    <row r="15917">
      <c r="A15917" s="1" t="s">
        <v>15481</v>
      </c>
      <c r="B15917" s="2" t="str">
        <f>IFERROR(__xludf.DUMMYFUNCTION("GOOGLETRANSLATE(A15917,""en"",""hi"")"),"एक हृदय और नमूना पाठ के साथ एक महिला सिल्हूट के वेक्टर ग्राफिक चित्रण")</f>
        <v>एक हृदय और नमूना पाठ के साथ एक महिला सिल्हूट के वेक्टर ग्राफिक चित्रण</v>
      </c>
    </row>
    <row r="15918">
      <c r="A15918" s="1" t="s">
        <v>15482</v>
      </c>
      <c r="B15918" s="2" t="str">
        <f>IFERROR(__xludf.DUMMYFUNCTION("GOOGLETRANSLATE(A15918,""en"",""hi"")"),"एक लकड़ी के शेल्फ पर शराब की बोतलें")</f>
        <v>एक लकड़ी के शेल्फ पर शराब की बोतलें</v>
      </c>
    </row>
    <row r="15919">
      <c r="A15919" s="1" t="s">
        <v>15483</v>
      </c>
      <c r="B15919" s="2" t="str">
        <f>IFERROR(__xludf.DUMMYFUNCTION("GOOGLETRANSLATE(A15919,""en"",""hi"")"),"एक आदमी की बांह पर टैटू")</f>
        <v>एक आदमी की बांह पर टैटू</v>
      </c>
    </row>
    <row r="15920">
      <c r="A15920" s="1" t="s">
        <v>15484</v>
      </c>
      <c r="B15920" s="2" t="str">
        <f>IFERROR(__xludf.DUMMYFUNCTION("GOOGLETRANSLATE(A15920,""en"",""hi"")"),"एक शहर की मूर्ति।")</f>
        <v>एक शहर की मूर्ति।</v>
      </c>
    </row>
    <row r="15921">
      <c r="A15921" s="1" t="s">
        <v>15485</v>
      </c>
      <c r="B15921" s="2" t="str">
        <f>IFERROR(__xludf.DUMMYFUNCTION("GOOGLETRANSLATE(A15921,""en"",""hi"")"),"ताइवान के पॉप कलाकार और गायक नए एल्बम के लिए प्रेस कॉन्फ्रेंस में भाग लेते हैं।")</f>
        <v>ताइवान के पॉप कलाकार और गायक नए एल्बम के लिए प्रेस कॉन्फ्रेंस में भाग लेते हैं।</v>
      </c>
    </row>
    <row r="15922">
      <c r="A15922" s="1" t="s">
        <v>15486</v>
      </c>
      <c r="B15922" s="2" t="str">
        <f>IFERROR(__xludf.DUMMYFUNCTION("GOOGLETRANSLATE(A15922,""en"",""hi"")"),"प्रत्येक हाथ में एक नारंगी पकड़े हुए महिला")</f>
        <v>प्रत्येक हाथ में एक नारंगी पकड़े हुए महिला</v>
      </c>
    </row>
    <row r="15923">
      <c r="A15923" s="1" t="s">
        <v>15487</v>
      </c>
      <c r="B15923" s="2" t="str">
        <f>IFERROR(__xludf.DUMMYFUNCTION("GOOGLETRANSLATE(A15923,""en"",""hi"")"),"ड्रोन की उज्ज्वल रोशनी स्पष्ट रात के आकाश के साथ अच्छी तरह से विपरीत होती है, और बंदरगाह में प्रतिबिंबित देखा जा सकता है")</f>
        <v>ड्रोन की उज्ज्वल रोशनी स्पष्ट रात के आकाश के साथ अच्छी तरह से विपरीत होती है, और बंदरगाह में प्रतिबिंबित देखा जा सकता है</v>
      </c>
    </row>
    <row r="15924">
      <c r="A15924" s="1" t="s">
        <v>15488</v>
      </c>
      <c r="B15924" s="2" t="str">
        <f>IFERROR(__xludf.DUMMYFUNCTION("GOOGLETRANSLATE(A15924,""en"",""hi"")"),"गाल पर हल्के मुँहासे का एक पैच यहां है।")</f>
        <v>गाल पर हल्के मुँहासे का एक पैच यहां है।</v>
      </c>
    </row>
    <row r="15925">
      <c r="A15925" s="1" t="s">
        <v>15489</v>
      </c>
      <c r="B15925" s="2" t="str">
        <f>IFERROR(__xludf.DUMMYFUNCTION("GOOGLETRANSLATE(A15925,""en"",""hi"")"),"किसी और के बादल में इंद्रधनुष होने के लिए छवि परिणाम")</f>
        <v>किसी और के बादल में इंद्रधनुष होने के लिए छवि परिणाम</v>
      </c>
    </row>
    <row r="15926">
      <c r="A15926" s="1" t="s">
        <v>2418</v>
      </c>
      <c r="B15926" s="2" t="str">
        <f>IFERROR(__xludf.DUMMYFUNCTION("GOOGLETRANSLATE(A15926,""en"",""hi"")"),"छवि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15927">
      <c r="A15927" s="1" t="s">
        <v>15490</v>
      </c>
      <c r="B15927" s="2" t="str">
        <f>IFERROR(__xludf.DUMMYFUNCTION("GOOGLETRANSLATE(A15927,""en"",""hi"")"),"मुख्य बेडरूम में रानी के आकार के बिस्तर पर आराम करें।")</f>
        <v>मुख्य बेडरूम में रानी के आकार के बिस्तर पर आराम करें।</v>
      </c>
    </row>
    <row r="15928">
      <c r="A15928" s="1" t="s">
        <v>15491</v>
      </c>
      <c r="B15928" s="2" t="str">
        <f>IFERROR(__xludf.DUMMYFUNCTION("GOOGLETRANSLATE(A15928,""en"",""hi"")"),"फुटबॉल खिलाड़ी मैच के दौरान अपनी टीम का पहला लक्ष्य स्कोर करता है।")</f>
        <v>फुटबॉल खिलाड़ी मैच के दौरान अपनी टीम का पहला लक्ष्य स्कोर करता है।</v>
      </c>
    </row>
    <row r="15929">
      <c r="A15929" s="1" t="s">
        <v>15492</v>
      </c>
      <c r="B15929" s="2" t="str">
        <f>IFERROR(__xludf.DUMMYFUNCTION("GOOGLETRANSLATE(A15929,""en"",""hi"")"),"रोशनी - एक डरावना चेहरा काला पर जलाया")</f>
        <v>रोशनी - एक डरावना चेहरा काला पर जलाया</v>
      </c>
    </row>
    <row r="15930">
      <c r="A15930" s="1" t="s">
        <v>15493</v>
      </c>
      <c r="B15930" s="2" t="str">
        <f>IFERROR(__xludf.DUMMYFUNCTION("GOOGLETRANSLATE(A15930,""en"",""hi"")"),"भंगुर बाल और संवेदनशील त्वचा के लिए उत्पादों को मारना")</f>
        <v>भंगुर बाल और संवेदनशील त्वचा के लिए उत्पादों को मारना</v>
      </c>
    </row>
    <row r="15931">
      <c r="A15931" s="1" t="s">
        <v>15494</v>
      </c>
      <c r="B15931" s="2" t="str">
        <f>IFERROR(__xludf.DUMMYFUNCTION("GOOGLETRANSLATE(A15931,""en"",""hi"")"),"मैच के दौरान जयकार के प्रशंसकों।")</f>
        <v>मैच के दौरान जयकार के प्रशंसकों।</v>
      </c>
    </row>
    <row r="15932">
      <c r="A15932" s="1" t="s">
        <v>15495</v>
      </c>
      <c r="B15932" s="2" t="str">
        <f>IFERROR(__xludf.DUMMYFUNCTION("GOOGLETRANSLATE(A15932,""en"",""hi"")"),"सभी आगंतुकों के लिए जरूरी है")</f>
        <v>सभी आगंतुकों के लिए जरूरी है</v>
      </c>
    </row>
    <row r="15933">
      <c r="A15933" s="1" t="s">
        <v>15496</v>
      </c>
      <c r="B15933" s="2" t="str">
        <f>IFERROR(__xludf.DUMMYFUNCTION("GOOGLETRANSLATE(A15933,""en"",""hi"")"),"मानचित्र एक शहर का स्थान दिखा रहा है")</f>
        <v>मानचित्र एक शहर का स्थान दिखा रहा है</v>
      </c>
    </row>
    <row r="15934">
      <c r="A15934" s="1" t="s">
        <v>15497</v>
      </c>
      <c r="B15934" s="2" t="str">
        <f>IFERROR(__xludf.DUMMYFUNCTION("GOOGLETRANSLATE(A15934,""en"",""hi"")"),"आर्कटिक शहर में आपातकालीन चिकित्सा निकासी के लिए तैयारी एक विमान द्वारा एक एम्बुलेंस")</f>
        <v>आर्कटिक शहर में आपातकालीन चिकित्सा निकासी के लिए तैयारी एक विमान द्वारा एक एम्बुलेंस</v>
      </c>
    </row>
    <row r="15935">
      <c r="A15935" s="1" t="s">
        <v>15498</v>
      </c>
      <c r="B15935" s="2" t="str">
        <f>IFERROR(__xludf.DUMMYFUNCTION("GOOGLETRANSLATE(A15935,""en"",""hi"")"),"मंगलवार की सुबह परेड शुरू करने के लिए एक शहर के माध्यम से मार्च।")</f>
        <v>मंगलवार की सुबह परेड शुरू करने के लिए एक शहर के माध्यम से मार्च।</v>
      </c>
    </row>
    <row r="15936">
      <c r="A15936" s="1" t="s">
        <v>15499</v>
      </c>
      <c r="B15936" s="2" t="str">
        <f>IFERROR(__xludf.DUMMYFUNCTION("GOOGLETRANSLATE(A15936,""en"",""hi"")"),"व्यक्ति ने शो में अपने ग्रीष्मकालीन संग्रह का अनावरण किया")</f>
        <v>व्यक्ति ने शो में अपने ग्रीष्मकालीन संग्रह का अनावरण किया</v>
      </c>
    </row>
    <row r="15937">
      <c r="A15937" s="1" t="s">
        <v>15500</v>
      </c>
      <c r="B15937" s="2" t="str">
        <f>IFERROR(__xludf.DUMMYFUNCTION("GOOGLETRANSLATE(A15937,""en"",""hi"")"),"कार के मालिक होने का एक महीना नहीं और मैंने पहले ही अपना पहला मॉड करने का फैसला किया है।")</f>
        <v>कार के मालिक होने का एक महीना नहीं और मैंने पहले ही अपना पहला मॉड करने का फैसला किया है।</v>
      </c>
    </row>
    <row r="15938">
      <c r="A15938" s="1" t="s">
        <v>15501</v>
      </c>
      <c r="B15938" s="2" t="str">
        <f>IFERROR(__xludf.DUMMYFUNCTION("GOOGLETRANSLATE(A15938,""en"",""hi"")"),"अभिनेता सीजन प्रीमियर में भाग लेते हैं")</f>
        <v>अभिनेता सीजन प्रीमियर में भाग लेते हैं</v>
      </c>
    </row>
    <row r="15939">
      <c r="A15939" s="1" t="s">
        <v>15502</v>
      </c>
      <c r="B15939" s="2" t="str">
        <f>IFERROR(__xludf.DUMMYFUNCTION("GOOGLETRANSLATE(A15939,""en"",""hi"")"),"बेडरूम घर के संबंध में अद्भुत सरल में अपने गुरु के लिए बोहेमियन शैली अवधारणा चोरी करना")</f>
        <v>बेडरूम घर के संबंध में अद्भुत सरल में अपने गुरु के लिए बोहेमियन शैली अवधारणा चोरी करना</v>
      </c>
    </row>
    <row r="15940">
      <c r="A15940" s="1" t="s">
        <v>15503</v>
      </c>
      <c r="B15940" s="2" t="str">
        <f>IFERROR(__xludf.DUMMYFUNCTION("GOOGLETRANSLATE(A15940,""en"",""hi"")"),"एक कैंपी लव स्टोरी पर पूंजीकृत व्यवसाय और व्यक्ति ने फैंसी पकड़ा।")</f>
        <v>एक कैंपी लव स्टोरी पर पूंजीकृत व्यवसाय और व्यक्ति ने फैंसी पकड़ा।</v>
      </c>
    </row>
    <row r="15941">
      <c r="A15941" s="1" t="s">
        <v>15504</v>
      </c>
      <c r="B15941" s="2" t="str">
        <f>IFERROR(__xludf.DUMMYFUNCTION("GOOGLETRANSLATE(A15941,""en"",""hi"")"),"पर्यटक आकर्षण द्वारा वॉकर का एक समूह")</f>
        <v>पर्यटक आकर्षण द्वारा वॉकर का एक समूह</v>
      </c>
    </row>
    <row r="15942">
      <c r="A15942" s="1" t="s">
        <v>15505</v>
      </c>
      <c r="B15942" s="2" t="str">
        <f>IFERROR(__xludf.DUMMYFUNCTION("GOOGLETRANSLATE(A15942,""en"",""hi"")"),"नए आदमी अभिनेता की खोज की घोषणा करने के लिए विज्ञापन में एक बार फिर अपने काले संगठन को डाला जाता है")</f>
        <v>नए आदमी अभिनेता की खोज की घोषणा करने के लिए विज्ञापन में एक बार फिर अपने काले संगठन को डाला जाता है</v>
      </c>
    </row>
    <row r="15943">
      <c r="A15943" s="1" t="s">
        <v>15506</v>
      </c>
      <c r="B15943" s="2" t="str">
        <f>IFERROR(__xludf.DUMMYFUNCTION("GOOGLETRANSLATE(A15943,""en"",""hi"")"),"कैलेंडर की याद दिलाता है")</f>
        <v>कैलेंडर की याद दिलाता है</v>
      </c>
    </row>
    <row r="15944">
      <c r="A15944" s="1" t="s">
        <v>15507</v>
      </c>
      <c r="B15944" s="2" t="str">
        <f>IFERROR(__xludf.DUMMYFUNCTION("GOOGLETRANSLATE(A15944,""en"",""hi"")"),"एक क्षेत्र में काम करने वाले किसान")</f>
        <v>एक क्षेत्र में काम करने वाले किसान</v>
      </c>
    </row>
    <row r="15945">
      <c r="A15945" s="1" t="s">
        <v>15508</v>
      </c>
      <c r="B15945" s="2" t="str">
        <f>IFERROR(__xludf.DUMMYFUNCTION("GOOGLETRANSLATE(A15945,""en"",""hi"")"),"मास्टर बेडरूम में पूरी तरह से चलना - कोठरी में")</f>
        <v>मास्टर बेडरूम में पूरी तरह से चलना - कोठरी में</v>
      </c>
    </row>
    <row r="15946">
      <c r="A15946" s="1" t="s">
        <v>15509</v>
      </c>
      <c r="B15946" s="2" t="str">
        <f>IFERROR(__xludf.DUMMYFUNCTION("GOOGLETRANSLATE(A15946,""en"",""hi"")"),"शादी की पार्टी ने बरगद के पेड़ के नीचे तस्वीरों के लिए एकत्र की।")</f>
        <v>शादी की पार्टी ने बरगद के पेड़ के नीचे तस्वीरों के लिए एकत्र की।</v>
      </c>
    </row>
    <row r="15947">
      <c r="A15947" s="1" t="s">
        <v>15510</v>
      </c>
      <c r="B15947" s="2" t="str">
        <f>IFERROR(__xludf.DUMMYFUNCTION("GOOGLETRANSLATE(A15947,""en"",""hi"")"),"समुद्र तट पर एक साथ परिवार मुफ्त फोटो")</f>
        <v>समुद्र तट पर एक साथ परिवार मुफ्त फोटो</v>
      </c>
    </row>
    <row r="15948">
      <c r="A15948" s="1" t="s">
        <v>15511</v>
      </c>
      <c r="B15948" s="2" t="str">
        <f>IFERROR(__xludf.DUMMYFUNCTION("GOOGLETRANSLATE(A15948,""en"",""hi"")"),"एथलीट कप्तान के रन के दौरान गेंद को पकड़ता है।")</f>
        <v>एथलीट कप्तान के रन के दौरान गेंद को पकड़ता है।</v>
      </c>
    </row>
    <row r="15949">
      <c r="A15949" s="1" t="s">
        <v>15512</v>
      </c>
      <c r="B15949" s="2" t="str">
        <f>IFERROR(__xludf.DUMMYFUNCTION("GOOGLETRANSLATE(A15949,""en"",""hi"")"),"सर्दियों के दृश्यों में बर्फ पर बर्फ के साथ एक जोड़े एक स्नोबॉल लड़ाई")</f>
        <v>सर्दियों के दृश्यों में बर्फ पर बर्फ के साथ एक जोड़े एक स्नोबॉल लड़ाई</v>
      </c>
    </row>
    <row r="15950">
      <c r="A15950" s="1" t="s">
        <v>15513</v>
      </c>
      <c r="B15950" s="2" t="str">
        <f>IFERROR(__xludf.DUMMYFUNCTION("GOOGLETRANSLATE(A15950,""en"",""hi"")"),"एक सुंदर अमूर्त के लिए तेल, पानी और स्याही मिश्रण")</f>
        <v>एक सुंदर अमूर्त के लिए तेल, पानी और स्याही मिश्रण</v>
      </c>
    </row>
    <row r="15951">
      <c r="A15951" s="1" t="s">
        <v>15514</v>
      </c>
      <c r="B15951" s="2" t="str">
        <f>IFERROR(__xludf.DUMMYFUNCTION("GOOGLETRANSLATE(A15951,""en"",""hi"")"),"अपने लैपटॉप कंप्यूटर के साथ युवा आश्चर्यचकित आदमी")</f>
        <v>अपने लैपटॉप कंप्यूटर के साथ युवा आश्चर्यचकित आदमी</v>
      </c>
    </row>
    <row r="15952">
      <c r="A15952" s="1" t="s">
        <v>15515</v>
      </c>
      <c r="B15952" s="2" t="str">
        <f>IFERROR(__xludf.DUMMYFUNCTION("GOOGLETRANSLATE(A15952,""en"",""hi"")"),"रक्षकों की एक जोड़ी के बीच पक को पेक करता है।")</f>
        <v>रक्षकों की एक जोड़ी के बीच पक को पेक करता है।</v>
      </c>
    </row>
    <row r="15953">
      <c r="A15953" s="1" t="s">
        <v>15516</v>
      </c>
      <c r="B15953" s="2" t="str">
        <f>IFERROR(__xludf.DUMMYFUNCTION("GOOGLETRANSLATE(A15953,""en"",""hi"")"),"वेक्टर में पेशेवर न्यूनतम परिपत्र आकार प्रारंभिक विज्ञापन या व्यक्ति लोगो टेम्पलेट")</f>
        <v>वेक्टर में पेशेवर न्यूनतम परिपत्र आकार प्रारंभिक विज्ञापन या व्यक्ति लोगो टेम्पलेट</v>
      </c>
    </row>
    <row r="15954">
      <c r="A15954" s="1" t="s">
        <v>15517</v>
      </c>
      <c r="B15954" s="2" t="str">
        <f>IFERROR(__xludf.DUMMYFUNCTION("GOOGLETRANSLATE(A15954,""en"",""hi"")"),"महल के लिए अग्रणी रास्ता")</f>
        <v>महल के लिए अग्रणी रास्ता</v>
      </c>
    </row>
    <row r="15955">
      <c r="A15955" s="1" t="s">
        <v>15518</v>
      </c>
      <c r="B15955" s="2" t="str">
        <f>IFERROR(__xludf.DUMMYFUNCTION("GOOGLETRANSLATE(A15955,""en"",""hi"")"),"बेसबॉल खिलाड़ी के पास अभ्यास करने के लिए पर्याप्त समय था कि बस - हिट - ए-होम रन मुस्कुराओ अपने करियर के दौरान मुस्कुराओ।")</f>
        <v>बेसबॉल खिलाड़ी के पास अभ्यास करने के लिए पर्याप्त समय था कि बस - हिट - ए-होम रन मुस्कुराओ अपने करियर के दौरान मुस्कुराओ।</v>
      </c>
    </row>
    <row r="15956">
      <c r="A15956" s="1" t="s">
        <v>15519</v>
      </c>
      <c r="B15956" s="2" t="str">
        <f>IFERROR(__xludf.DUMMYFUNCTION("GOOGLETRANSLATE(A15956,""en"",""hi"")"),"व्यक्ति और मैं आज से बाहर निकलने के लिए बाहर हैं क्यों बाघों को लुप्तप्राय कर रहे हैं।")</f>
        <v>व्यक्ति और मैं आज से बाहर निकलने के लिए बाहर हैं क्यों बाघों को लुप्तप्राय कर रहे हैं।</v>
      </c>
    </row>
    <row r="15957">
      <c r="A15957" s="1" t="s">
        <v>15520</v>
      </c>
      <c r="B15957" s="2" t="str">
        <f>IFERROR(__xludf.DUMMYFUNCTION("GOOGLETRANSLATE(A15957,""en"",""hi"")"),"आविष्कारक का पोर्ट्रेट, जिन्होंने पहले वायवीय टायर का निर्माण किया।")</f>
        <v>आविष्कारक का पोर्ट्रेट, जिन्होंने पहले वायवीय टायर का निर्माण किया।</v>
      </c>
    </row>
    <row r="15958">
      <c r="A15958" s="1" t="s">
        <v>15521</v>
      </c>
      <c r="B15958" s="2" t="str">
        <f>IFERROR(__xludf.DUMMYFUNCTION("GOOGLETRANSLATE(A15958,""en"",""hi"")"),"फुटबॉल खिलाड़ी प्रशिक्षण शिविर के दौरान गेंद को नियंत्रित करता है")</f>
        <v>फुटबॉल खिलाड़ी प्रशिक्षण शिविर के दौरान गेंद को नियंत्रित करता है</v>
      </c>
    </row>
    <row r="15959">
      <c r="A15959" s="1" t="s">
        <v>15522</v>
      </c>
      <c r="B15959" s="2" t="str">
        <f>IFERROR(__xludf.DUMMYFUNCTION("GOOGLETRANSLATE(A15959,""en"",""hi"")"),"एक बंदूक के साथ आदमी, एक सफेद पृष्ठभूमि पर अलग")</f>
        <v>एक बंदूक के साथ आदमी, एक सफेद पृष्ठभूमि पर अलग</v>
      </c>
    </row>
    <row r="15960">
      <c r="A15960" s="1" t="s">
        <v>15523</v>
      </c>
      <c r="B15960" s="2" t="str">
        <f>IFERROR(__xludf.DUMMYFUNCTION("GOOGLETRANSLATE(A15960,""en"",""hi"")"),"दुख की बात है कि व्यक्ति का निधन हो गया है और कार, जो काम करने की स्थिति में है, अब व्यक्ति द्वारा नीलामी की जा रही है")</f>
        <v>दुख की बात है कि व्यक्ति का निधन हो गया है और कार, जो काम करने की स्थिति में है, अब व्यक्ति द्वारा नीलामी की जा रही है</v>
      </c>
    </row>
    <row r="15961">
      <c r="A15961" s="1" t="s">
        <v>15524</v>
      </c>
      <c r="B15961" s="2" t="str">
        <f>IFERROR(__xludf.DUMMYFUNCTION("GOOGLETRANSLATE(A15961,""en"",""hi"")"),"बादलों वेक्टर के साथ एक नीले आकाश पर सफेद नौका के साथ शांत समुद्र")</f>
        <v>बादलों वेक्टर के साथ एक नीले आकाश पर सफेद नौका के साथ शांत समुद्र</v>
      </c>
    </row>
    <row r="15962">
      <c r="A15962" s="1" t="s">
        <v>15525</v>
      </c>
      <c r="B15962" s="2" t="str">
        <f>IFERROR(__xludf.DUMMYFUNCTION("GOOGLETRANSLATE(A15962,""en"",""hi"")"),"बेसबॉल खिलाड़ी छठी पारी के दौरान स्पोर्ट्स टीम के खिलाफ एक एकल हिट करता है।")</f>
        <v>बेसबॉल खिलाड़ी छठी पारी के दौरान स्पोर्ट्स टीम के खिलाफ एक एकल हिट करता है।</v>
      </c>
    </row>
    <row r="15963">
      <c r="A15963" s="1" t="s">
        <v>15526</v>
      </c>
      <c r="B15963" s="2" t="str">
        <f>IFERROR(__xludf.DUMMYFUNCTION("GOOGLETRANSLATE(A15963,""en"",""hi"")"),"एक डॉलर के बिल पर राजनेता चुंबन और मुस्कान हो जाता है।")</f>
        <v>एक डॉलर के बिल पर राजनेता चुंबन और मुस्कान हो जाता है।</v>
      </c>
    </row>
    <row r="15964">
      <c r="A15964" s="1" t="s">
        <v>15527</v>
      </c>
      <c r="B15964" s="2" t="str">
        <f>IFERROR(__xludf.DUMMYFUNCTION("GOOGLETRANSLATE(A15964,""en"",""hi"")"),"- एक मेगा महानगर में एक ओएसिस!")</f>
        <v>- एक मेगा महानगर में एक ओएसिस!</v>
      </c>
    </row>
    <row r="15965">
      <c r="A15965" s="1" t="s">
        <v>15528</v>
      </c>
      <c r="B15965" s="2" t="str">
        <f>IFERROR(__xludf.DUMMYFUNCTION("GOOGLETRANSLATE(A15965,""en"",""hi"")"),"गिरने वाले लोग।")</f>
        <v>गिरने वाले लोग।</v>
      </c>
    </row>
    <row r="15966">
      <c r="A15966" s="1" t="s">
        <v>15529</v>
      </c>
      <c r="B15966" s="2" t="str">
        <f>IFERROR(__xludf.DUMMYFUNCTION("GOOGLETRANSLATE(A15966,""en"",""hi"")"),"एक बास्केटबॉल खिलाड़ी के कम कोण दृश्य एक लक्ष्य शूटिंग")</f>
        <v>एक बास्केटबॉल खिलाड़ी के कम कोण दृश्य एक लक्ष्य शूटिंग</v>
      </c>
    </row>
    <row r="15967">
      <c r="A15967" s="1" t="s">
        <v>4003</v>
      </c>
      <c r="B15967" s="2" t="str">
        <f>IFERROR(__xludf.DUMMYFUNCTION("GOOGLETRANSLATE(A15967,""en"",""hi"")"),"स्कूल में स्नातक से छवियां।")</f>
        <v>स्कूल में स्नातक से छवियां।</v>
      </c>
    </row>
    <row r="15968">
      <c r="A15968" s="1" t="s">
        <v>15530</v>
      </c>
      <c r="B15968" s="2" t="str">
        <f>IFERROR(__xludf.DUMMYFUNCTION("GOOGLETRANSLATE(A15968,""en"",""hi"")"),"परिदृश्य की अवधारणा कला")</f>
        <v>परिदृश्य की अवधारणा कला</v>
      </c>
    </row>
    <row r="15969">
      <c r="A15969" s="1" t="s">
        <v>15531</v>
      </c>
      <c r="B15969" s="2" t="str">
        <f>IFERROR(__xludf.DUMMYFUNCTION("GOOGLETRANSLATE(A15969,""en"",""hi"")"),"आप इसे कैमरे के लिए एक गुच्छा बना सकते हैं।")</f>
        <v>आप इसे कैमरे के लिए एक गुच्छा बना सकते हैं।</v>
      </c>
    </row>
    <row r="15970">
      <c r="A15970" s="1" t="s">
        <v>15532</v>
      </c>
      <c r="B15970" s="2" t="str">
        <f>IFERROR(__xludf.DUMMYFUNCTION("GOOGLETRANSLATE(A15970,""en"",""hi"")"),"संपत्ति एजेंट घर का कहना है")</f>
        <v>संपत्ति एजेंट घर का कहना है</v>
      </c>
    </row>
    <row r="15971">
      <c r="A15971" s="1" t="s">
        <v>15533</v>
      </c>
      <c r="B15971" s="2" t="str">
        <f>IFERROR(__xludf.DUMMYFUNCTION("GOOGLETRANSLATE(A15971,""en"",""hi"")"),"फोटो, अंडाकार पत्तियां एक दूसरे के विपरीत")</f>
        <v>फोटो, अंडाकार पत्तियां एक दूसरे के विपरीत</v>
      </c>
    </row>
    <row r="15972">
      <c r="A15972" s="1" t="s">
        <v>15534</v>
      </c>
      <c r="B15972" s="2" t="str">
        <f>IFERROR(__xludf.DUMMYFUNCTION("GOOGLETRANSLATE(A15972,""en"",""hi"")"),"विस्तार से ध्यान दें: संपत्ति में कई डिजाइनर उच्च अंत खत्म होते हैं")</f>
        <v>विस्तार से ध्यान दें: संपत्ति में कई डिजाइनर उच्च अंत खत्म होते हैं</v>
      </c>
    </row>
    <row r="15973">
      <c r="A15973" s="1" t="s">
        <v>15535</v>
      </c>
      <c r="B15973" s="2" t="str">
        <f>IFERROR(__xludf.DUMMYFUNCTION("GOOGLETRANSLATE(A15973,""en"",""hi"")"),"एक पारंपरिक रीड पर काम कर रहे ब्रांड")</f>
        <v>एक पारंपरिक रीड पर काम कर रहे ब्रांड</v>
      </c>
    </row>
    <row r="15974">
      <c r="A15974" s="1" t="s">
        <v>15536</v>
      </c>
      <c r="B15974" s="2" t="str">
        <f>IFERROR(__xludf.DUMMYFUNCTION("GOOGLETRANSLATE(A15974,""en"",""hi"")"),"गोदी पर एक जहाज।")</f>
        <v>गोदी पर एक जहाज।</v>
      </c>
    </row>
    <row r="15975">
      <c r="A15975" s="1" t="s">
        <v>15537</v>
      </c>
      <c r="B15975" s="2" t="str">
        <f>IFERROR(__xludf.DUMMYFUNCTION("GOOGLETRANSLATE(A15975,""en"",""hi"")"),"आंखों के नीचे बैंगनी भौहें और चमक से प्यार करें")</f>
        <v>आंखों के नीचे बैंगनी भौहें और चमक से प्यार करें</v>
      </c>
    </row>
    <row r="15976">
      <c r="A15976" s="1" t="s">
        <v>4850</v>
      </c>
      <c r="B15976" s="2" t="str">
        <f>IFERROR(__xludf.DUMMYFUNCTION("GOOGLETRANSLATE(A15976,""en"",""hi"")"),"पॉप कलाकार मंच पर प्रदर्शन करता है")</f>
        <v>पॉप कलाकार मंच पर प्रदर्शन करता है</v>
      </c>
    </row>
    <row r="15977">
      <c r="A15977" s="1" t="s">
        <v>15538</v>
      </c>
      <c r="B15977" s="2" t="str">
        <f>IFERROR(__xludf.DUMMYFUNCTION("GOOGLETRANSLATE(A15977,""en"",""hi"")"),"पशु ... एक पेशेवर के लिए wasp छोड़ दो!")</f>
        <v>पशु ... एक पेशेवर के लिए wasp छोड़ दो!</v>
      </c>
    </row>
    <row r="15978">
      <c r="A15978" s="1" t="s">
        <v>15539</v>
      </c>
      <c r="B15978" s="2" t="str">
        <f>IFERROR(__xludf.DUMMYFUNCTION("GOOGLETRANSLATE(A15978,""en"",""hi"")"),"क्षेत्र में एक स्क्वाड्रन आधारित मक्खियों संगठन")</f>
        <v>क्षेत्र में एक स्क्वाड्रन आधारित मक्खियों संगठन</v>
      </c>
    </row>
    <row r="15979">
      <c r="A15979" s="1" t="s">
        <v>15540</v>
      </c>
      <c r="B15979" s="2" t="str">
        <f>IFERROR(__xludf.DUMMYFUNCTION("GOOGLETRANSLATE(A15979,""en"",""hi"")"),"इंटीरियर में एक छोटी ग्रामीण सड़क")</f>
        <v>इंटीरियर में एक छोटी ग्रामीण सड़क</v>
      </c>
    </row>
    <row r="15980">
      <c r="A15980" s="1" t="s">
        <v>15541</v>
      </c>
      <c r="B15980" s="2" t="str">
        <f>IFERROR(__xludf.DUMMYFUNCTION("GOOGLETRANSLATE(A15980,""en"",""hi"")"),"एक बड़े बगीचे में एक परिदृश्य।")</f>
        <v>एक बड़े बगीचे में एक परिदृश्य।</v>
      </c>
    </row>
    <row r="15981">
      <c r="A15981" s="1" t="s">
        <v>15542</v>
      </c>
      <c r="B15981" s="2" t="str">
        <f>IFERROR(__xludf.DUMMYFUNCTION("GOOGLETRANSLATE(A15981,""en"",""hi"")"),"फ्रीवे और रेलवे पर व्यस्त यातायात के साथ शहर के स्काईलाइन को देखकर स्पष्ट रात के दौरान 4K टाइम विलंब शहर का दृश्य")</f>
        <v>फ्रीवे और रेलवे पर व्यस्त यातायात के साथ शहर के स्काईलाइन को देखकर स्पष्ट रात के दौरान 4K टाइम विलंब शहर का दृश्य</v>
      </c>
    </row>
    <row r="15982">
      <c r="A15982" s="1" t="s">
        <v>15543</v>
      </c>
      <c r="B15982" s="2" t="str">
        <f>IFERROR(__xludf.DUMMYFUNCTION("GOOGLETRANSLATE(A15982,""en"",""hi"")"),"शंकु टोपी में महिलाएं सड़क बाजार में फूल बेच रही हैं")</f>
        <v>शंकु टोपी में महिलाएं सड़क बाजार में फूल बेच रही हैं</v>
      </c>
    </row>
    <row r="15983">
      <c r="A15983" s="1" t="s">
        <v>15544</v>
      </c>
      <c r="B15983" s="2" t="str">
        <f>IFERROR(__xludf.DUMMYFUNCTION("GOOGLETRANSLATE(A15983,""en"",""hi"")"),"एक हालिया हवाई दृश्य।")</f>
        <v>एक हालिया हवाई दृश्य।</v>
      </c>
    </row>
    <row r="15984">
      <c r="A15984" s="1" t="s">
        <v>15545</v>
      </c>
      <c r="B15984" s="2" t="str">
        <f>IFERROR(__xludf.DUMMYFUNCTION("GOOGLETRANSLATE(A15984,""en"",""hi"")"),"हमारे घर की मंजिलें")</f>
        <v>हमारे घर की मंजिलें</v>
      </c>
    </row>
    <row r="15985">
      <c r="A15985" s="1" t="s">
        <v>15546</v>
      </c>
      <c r="B15985" s="2" t="str">
        <f>IFERROR(__xludf.DUMMYFUNCTION("GOOGLETRANSLATE(A15985,""en"",""hi"")"),"रेत पर, और व्यक्ति हड़ताली दूरी के भीतर वापस आ गया था!")</f>
        <v>रेत पर, और व्यक्ति हड़ताली दूरी के भीतर वापस आ गया था!</v>
      </c>
    </row>
    <row r="15986">
      <c r="A15986" s="1" t="s">
        <v>15547</v>
      </c>
      <c r="B15986" s="2" t="str">
        <f>IFERROR(__xludf.DUMMYFUNCTION("GOOGLETRANSLATE(A15986,""en"",""hi"")"),"अभिनेता थिएटर में पुरस्कार में भाग लेते हैं")</f>
        <v>अभिनेता थिएटर में पुरस्कार में भाग लेते हैं</v>
      </c>
    </row>
    <row r="15987">
      <c r="A15987" s="1" t="s">
        <v>15548</v>
      </c>
      <c r="B15987" s="2" t="str">
        <f>IFERROR(__xludf.DUMMYFUNCTION("GOOGLETRANSLATE(A15987,""en"",""hi"")"),"एरियल वीडियो गर्मियों में")</f>
        <v>एरियल वीडियो गर्मियों में</v>
      </c>
    </row>
    <row r="15988">
      <c r="A15988" s="1" t="s">
        <v>15549</v>
      </c>
      <c r="B15988" s="2" t="str">
        <f>IFERROR(__xludf.DUMMYFUNCTION("GOOGLETRANSLATE(A15988,""en"",""hi"")"),"एक काले बैकड्रॉप के सामने खड़े एक जवान आदमी का कम कुंजी शॉट, उसकी आंखों तक एक कार्ड पकड़े हुए और कैमरे को देखकर")</f>
        <v>एक काले बैकड्रॉप के सामने खड़े एक जवान आदमी का कम कुंजी शॉट, उसकी आंखों तक एक कार्ड पकड़े हुए और कैमरे को देखकर</v>
      </c>
    </row>
    <row r="15989">
      <c r="A15989" s="1" t="s">
        <v>15550</v>
      </c>
      <c r="B15989" s="2" t="str">
        <f>IFERROR(__xludf.DUMMYFUNCTION("GOOGLETRANSLATE(A15989,""en"",""hi"")"),"सफेद पृष्ठभूमि पर विभिन्न जूते के संग्रह का चित्रण")</f>
        <v>सफेद पृष्ठभूमि पर विभिन्न जूते के संग्रह का चित्रण</v>
      </c>
    </row>
    <row r="15990">
      <c r="A15990" s="1" t="s">
        <v>15551</v>
      </c>
      <c r="B15990" s="2" t="str">
        <f>IFERROR(__xludf.DUMMYFUNCTION("GOOGLETRANSLATE(A15990,""en"",""hi"")"),"हर दिन स्कूल में हर बच्चा")</f>
        <v>हर दिन स्कूल में हर बच्चा</v>
      </c>
    </row>
    <row r="15991">
      <c r="A15991" s="1" t="s">
        <v>15552</v>
      </c>
      <c r="B15991" s="2" t="str">
        <f>IFERROR(__xludf.DUMMYFUNCTION("GOOGLETRANSLATE(A15991,""en"",""hi"")"),"घटना के लिए सत्र के दौरान पहाड़ी पर झंडे")</f>
        <v>घटना के लिए सत्र के दौरान पहाड़ी पर झंडे</v>
      </c>
    </row>
    <row r="15992">
      <c r="A15992" s="1" t="s">
        <v>4020</v>
      </c>
      <c r="B15992" s="2" t="str">
        <f>IFERROR(__xludf.DUMMYFUNCTION("GOOGLETRANSLATE(A15992,""en"",""hi"")"),"मैच के दौरान कार्रवाई में सॉकर प्लेयर।")</f>
        <v>मैच के दौरान कार्रवाई में सॉकर प्लेयर।</v>
      </c>
    </row>
    <row r="15993">
      <c r="A15993" s="1" t="s">
        <v>15553</v>
      </c>
      <c r="B15993" s="2" t="str">
        <f>IFERROR(__xludf.DUMMYFUNCTION("GOOGLETRANSLATE(A15993,""en"",""hi"")"),"बास के लिए एक नया क्षितिज?")</f>
        <v>बास के लिए एक नया क्षितिज?</v>
      </c>
    </row>
    <row r="15994">
      <c r="A15994" s="1" t="s">
        <v>15554</v>
      </c>
      <c r="B15994" s="2" t="str">
        <f>IFERROR(__xludf.DUMMYFUNCTION("GOOGLETRANSLATE(A15994,""en"",""hi"")"),"यह पत्र 13 वें इंजीनियरों के सभी सदस्यों द्वारा अपनी सेवा मनाने के लिए प्राप्त किया गया था।")</f>
        <v>यह पत्र 13 वें इंजीनियरों के सभी सदस्यों द्वारा अपनी सेवा मनाने के लिए प्राप्त किया गया था।</v>
      </c>
    </row>
    <row r="15995">
      <c r="A15995" s="1" t="s">
        <v>15555</v>
      </c>
      <c r="B15995" s="2" t="str">
        <f>IFERROR(__xludf.DUMMYFUNCTION("GOOGLETRANSLATE(A15995,""en"",""hi"")"),"एक असबाबवाला ओटोमन में एक मूल कॉफी टेबल चालू करें।")</f>
        <v>एक असबाबवाला ओटोमन में एक मूल कॉफी टेबल चालू करें।</v>
      </c>
    </row>
    <row r="15996">
      <c r="A15996" s="1" t="s">
        <v>15556</v>
      </c>
      <c r="B15996" s="2" t="str">
        <f>IFERROR(__xludf.DUMMYFUNCTION("GOOGLETRANSLATE(A15996,""en"",""hi"")"),"वेडिंग फोटोग्राफर में ड्रेस कचरा")</f>
        <v>वेडिंग फोटोग्राफर में ड्रेस कचरा</v>
      </c>
    </row>
    <row r="15997">
      <c r="A15997" s="1" t="s">
        <v>15557</v>
      </c>
      <c r="B15997" s="2" t="str">
        <f>IFERROR(__xludf.DUMMYFUNCTION("GOOGLETRANSLATE(A15997,""en"",""hi"")"),"पूरी रसोई का दृश्य।")</f>
        <v>पूरी रसोई का दृश्य।</v>
      </c>
    </row>
    <row r="15998">
      <c r="A15998" s="1" t="s">
        <v>15558</v>
      </c>
      <c r="B15998" s="2" t="str">
        <f>IFERROR(__xludf.DUMMYFUNCTION("GOOGLETRANSLATE(A15998,""en"",""hi"")"),"व्यापार के दौरान गेंद के लिए फुटबॉल खिलाड़ी और लड़ाई")</f>
        <v>व्यापार के दौरान गेंद के लिए फुटबॉल खिलाड़ी और लड़ाई</v>
      </c>
    </row>
    <row r="15999">
      <c r="A15999" s="1" t="s">
        <v>15559</v>
      </c>
      <c r="B15999" s="2" t="str">
        <f>IFERROR(__xludf.DUMMYFUNCTION("GOOGLETRANSLATE(A15999,""en"",""hi"")"),"एक फायरमैन बोरो के क्रिसमस के पेड़ पर रोशनी की व्यवस्था करने में मदद करता है")</f>
        <v>एक फायरमैन बोरो के क्रिसमस के पेड़ पर रोशनी की व्यवस्था करने में मदद करता है</v>
      </c>
    </row>
    <row r="16000">
      <c r="A16000" s="1" t="s">
        <v>15560</v>
      </c>
      <c r="B16000" s="2" t="str">
        <f>IFERROR(__xludf.DUMMYFUNCTION("GOOGLETRANSLATE(A16000,""en"",""hi"")"),"यह आगामी ट्यूटोरियल बुक के लिए ईर्ष्या के विषय के साथ चित्रण है")</f>
        <v>यह आगामी ट्यूटोरियल बुक के लिए ईर्ष्या के विषय के साथ चित्रण है</v>
      </c>
    </row>
    <row r="16001">
      <c r="A16001" s="1" t="s">
        <v>15561</v>
      </c>
      <c r="B16001" s="2" t="str">
        <f>IFERROR(__xludf.DUMMYFUNCTION("GOOGLETRANSLATE(A16001,""en"",""hi"")"),"हार्ड रॉक कलाकार संगीत समारोह के दौरान प्रदर्शन करता है")</f>
        <v>हार्ड रॉक कलाकार संगीत समारोह के दौरान प्रदर्शन करता है</v>
      </c>
    </row>
    <row r="16002">
      <c r="A16002" s="1" t="s">
        <v>15562</v>
      </c>
      <c r="B16002" s="2" t="str">
        <f>IFERROR(__xludf.DUMMYFUNCTION("GOOGLETRANSLATE(A16002,""en"",""hi"")"),"विभिन्न कपड़ों में युवा महिलाओं की वेक्टर चित्रण सफेद पृष्ठभूमि पर पीओएस")</f>
        <v>विभिन्न कपड़ों में युवा महिलाओं की वेक्टर चित्रण सफेद पृष्ठभूमि पर पीओएस</v>
      </c>
    </row>
    <row r="16003">
      <c r="A16003" s="1" t="s">
        <v>15563</v>
      </c>
      <c r="B16003" s="2" t="str">
        <f>IFERROR(__xludf.DUMMYFUNCTION("GOOGLETRANSLATE(A16003,""en"",""hi"")"),"व्यक्ति एक काले प्रोम पोशाक में एक एचएस वरिष्ठ तस्वीरें।")</f>
        <v>व्यक्ति एक काले प्रोम पोशाक में एक एचएस वरिष्ठ तस्वीरें।</v>
      </c>
    </row>
    <row r="16004">
      <c r="A16004" s="1" t="s">
        <v>15564</v>
      </c>
      <c r="B16004" s="2" t="str">
        <f>IFERROR(__xludf.DUMMYFUNCTION("GOOGLETRANSLATE(A16004,""en"",""hi"")"),"# खेल के दौरान खेल टीम के खिलाफ चमगादड़।")</f>
        <v># खेल के दौरान खेल टीम के खिलाफ चमगादड़।</v>
      </c>
    </row>
    <row r="16005">
      <c r="A16005" s="1" t="s">
        <v>15565</v>
      </c>
      <c r="B16005" s="2" t="str">
        <f>IFERROR(__xludf.DUMMYFUNCTION("GOOGLETRANSLATE(A16005,""en"",""hi"")"),"बेसबॉल पिचर स्पोर्ट्स एसोसिएशन के दौरान आठवीं पारी में एक पिच प्रदान करता है")</f>
        <v>बेसबॉल पिचर स्पोर्ट्स एसोसिएशन के दौरान आठवीं पारी में एक पिच प्रदान करता है</v>
      </c>
    </row>
    <row r="16006">
      <c r="A16006" s="1" t="s">
        <v>15566</v>
      </c>
      <c r="B16006" s="2" t="str">
        <f>IFERROR(__xludf.DUMMYFUNCTION("GOOGLETRANSLATE(A16006,""en"",""hi"")"),"आकाश में सूर्यास्त के साथ धुंधला महासागर आधा स्वर")</f>
        <v>आकाश में सूर्यास्त के साथ धुंधला महासागर आधा स्वर</v>
      </c>
    </row>
    <row r="16007">
      <c r="A16007" s="1" t="s">
        <v>15567</v>
      </c>
      <c r="B16007" s="2" t="str">
        <f>IFERROR(__xludf.DUMMYFUNCTION("GOOGLETRANSLATE(A16007,""en"",""hi"")"),"लोगों का समूह जंगल में बैठा है और गर्म होने के लिए एक कैम्प फायर शुरू कर रहा है।")</f>
        <v>लोगों का समूह जंगल में बैठा है और गर्म होने के लिए एक कैम्प फायर शुरू कर रहा है।</v>
      </c>
    </row>
    <row r="16008">
      <c r="A16008" s="1" t="s">
        <v>15568</v>
      </c>
      <c r="B16008" s="2" t="str">
        <f>IFERROR(__xludf.DUMMYFUNCTION("GOOGLETRANSLATE(A16008,""en"",""hi"")"),"यह सही है, आप मेरे वेशभूषा में बैठ सकते हैं!")</f>
        <v>यह सही है, आप मेरे वेशभूषा में बैठ सकते हैं!</v>
      </c>
    </row>
    <row r="16009">
      <c r="A16009" s="1" t="s">
        <v>15569</v>
      </c>
      <c r="B16009" s="2" t="str">
        <f>IFERROR(__xludf.DUMMYFUNCTION("GOOGLETRANSLATE(A16009,""en"",""hi"")"),"सितारों का नक्षत्र एक भाग्यशाली शाम को बनाता है")</f>
        <v>सितारों का नक्षत्र एक भाग्यशाली शाम को बनाता है</v>
      </c>
    </row>
    <row r="16010">
      <c r="A16010" s="1" t="s">
        <v>15570</v>
      </c>
      <c r="B16010" s="2" t="str">
        <f>IFERROR(__xludf.DUMMYFUNCTION("GOOGLETRANSLATE(A16010,""en"",""hi"")"),"शो में दिखाए गए प्रस्तावित ग्राउंड-इफेक्ट वाहन के स्केल मॉडल।")</f>
        <v>शो में दिखाए गए प्रस्तावित ग्राउंड-इफेक्ट वाहन के स्केल मॉडल।</v>
      </c>
    </row>
    <row r="16011">
      <c r="A16011" s="1" t="s">
        <v>15571</v>
      </c>
      <c r="B16011" s="2" t="str">
        <f>IFERROR(__xludf.DUMMYFUNCTION("GOOGLETRANSLATE(A16011,""en"",""hi"")"),"धार्मिक क्षेत्राधिकार सहित सीई के आसपास की दुनिया की स्थिति")</f>
        <v>धार्मिक क्षेत्राधिकार सहित सीई के आसपास की दुनिया की स्थिति</v>
      </c>
    </row>
    <row r="16012">
      <c r="A16012" s="1" t="s">
        <v>15572</v>
      </c>
      <c r="B16012" s="2" t="str">
        <f>IFERROR(__xludf.DUMMYFUNCTION("GOOGLETRANSLATE(A16012,""en"",""hi"")"),"एक बेकिंग शीट पर क्रिसमस जिंजरब्रेड, आटा के साथ छिड़काव")</f>
        <v>एक बेकिंग शीट पर क्रिसमस जिंजरब्रेड, आटा के साथ छिड़काव</v>
      </c>
    </row>
    <row r="16013">
      <c r="A16013" s="1" t="s">
        <v>15573</v>
      </c>
      <c r="B16013" s="2" t="str">
        <f>IFERROR(__xludf.DUMMYFUNCTION("GOOGLETRANSLATE(A16013,""en"",""hi"")"),"थके हुए व्यवसायी मेज पर बैठे और कार्यालय में अपना चेहरा ढंकते हुए")</f>
        <v>थके हुए व्यवसायी मेज पर बैठे और कार्यालय में अपना चेहरा ढंकते हुए</v>
      </c>
    </row>
    <row r="16014">
      <c r="A16014" s="1" t="s">
        <v>15574</v>
      </c>
      <c r="B16014" s="2" t="str">
        <f>IFERROR(__xludf.DUMMYFUNCTION("GOOGLETRANSLATE(A16014,""en"",""hi"")"),"छोटी लड़की का जन्मदिन वह केक पर मोमबत्तियां उड़ाती है।")</f>
        <v>छोटी लड़की का जन्मदिन वह केक पर मोमबत्तियां उड़ाती है।</v>
      </c>
    </row>
    <row r="16015">
      <c r="A16015" s="1" t="s">
        <v>15575</v>
      </c>
      <c r="B16015" s="2" t="str">
        <f>IFERROR(__xludf.DUMMYFUNCTION("GOOGLETRANSLATE(A16015,""en"",""hi"")"),"वे कभी भी मुस्कान नहीं डालते")</f>
        <v>वे कभी भी मुस्कान नहीं डालते</v>
      </c>
    </row>
    <row r="16016">
      <c r="A16016" s="1" t="s">
        <v>15576</v>
      </c>
      <c r="B16016" s="2" t="str">
        <f>IFERROR(__xludf.DUMMYFUNCTION("GOOGLETRANSLATE(A16016,""en"",""hi"")"),"क्रिकेट पर निबंध अन्य सभी खेलों की हत्या कर रहा है")</f>
        <v>क्रिकेट पर निबंध अन्य सभी खेलों की हत्या कर रहा है</v>
      </c>
    </row>
    <row r="16017">
      <c r="A16017" s="1" t="s">
        <v>15577</v>
      </c>
      <c r="B16017" s="2" t="str">
        <f>IFERROR(__xludf.DUMMYFUNCTION("GOOGLETRANSLATE(A16017,""en"",""hi"")"),"दीवार में नक्काशीदार पार")</f>
        <v>दीवार में नक्काशीदार पार</v>
      </c>
    </row>
    <row r="16018">
      <c r="A16018" s="1" t="s">
        <v>15578</v>
      </c>
      <c r="B16018" s="2" t="str">
        <f>IFERROR(__xludf.DUMMYFUNCTION("GOOGLETRANSLATE(A16018,""en"",""hi"")"),"व्यक्ति बीमारी को दूर करने और छुट्टी मनाने के लिए घटना के दौरान बोलता है।")</f>
        <v>व्यक्ति बीमारी को दूर करने और छुट्टी मनाने के लिए घटना के दौरान बोलता है।</v>
      </c>
    </row>
    <row r="16019">
      <c r="A16019" s="1" t="s">
        <v>15579</v>
      </c>
      <c r="B16019" s="2" t="str">
        <f>IFERROR(__xludf.DUMMYFUNCTION("GOOGLETRANSLATE(A16019,""en"",""hi"")"),"व्यक्ति द्वारा व्यक्ति का प्रमुख")</f>
        <v>व्यक्ति द्वारा व्यक्ति का प्रमुख</v>
      </c>
    </row>
    <row r="16020">
      <c r="A16020" s="1" t="s">
        <v>15580</v>
      </c>
      <c r="B16020" s="2" t="str">
        <f>IFERROR(__xludf.DUMMYFUNCTION("GOOGLETRANSLATE(A16020,""en"",""hi"")"),"फुटबॉल खिलाड़ी फुटबॉल खिलाड़ियों के आश्चर्य के लिए गेंद के बाद क्रॉल करता है")</f>
        <v>फुटबॉल खिलाड़ी फुटबॉल खिलाड़ियों के आश्चर्य के लिए गेंद के बाद क्रॉल करता है</v>
      </c>
    </row>
    <row r="16021">
      <c r="A16021" s="1" t="s">
        <v>15581</v>
      </c>
      <c r="B16021" s="2" t="str">
        <f>IFERROR(__xludf.DUMMYFUNCTION("GOOGLETRANSLATE(A16021,""en"",""hi"")"),"सूरज की रोशनी सूर्यास्त में नदी भर में दर्शाती है")</f>
        <v>सूरज की रोशनी सूर्यास्त में नदी भर में दर्शाती है</v>
      </c>
    </row>
    <row r="16022">
      <c r="A16022" s="1" t="s">
        <v>15582</v>
      </c>
      <c r="B16022" s="2" t="str">
        <f>IFERROR(__xludf.DUMMYFUNCTION("GOOGLETRANSLATE(A16022,""en"",""hi"")"),"आप और मैं दोस्तों से अधिक हैं।")</f>
        <v>आप और मैं दोस्तों से अधिक हैं।</v>
      </c>
    </row>
    <row r="16023">
      <c r="A16023" s="1" t="s">
        <v>15583</v>
      </c>
      <c r="B16023" s="2" t="str">
        <f>IFERROR(__xludf.DUMMYFUNCTION("GOOGLETRANSLATE(A16023,""en"",""hi"")"),"ठंडे दिन के लिए ऊंट कोट एकदम सही है।")</f>
        <v>ठंडे दिन के लिए ऊंट कोट एकदम सही है।</v>
      </c>
    </row>
    <row r="16024">
      <c r="A16024" s="1" t="s">
        <v>3262</v>
      </c>
      <c r="B16024" s="2" t="str">
        <f>IFERROR(__xludf.DUMMYFUNCTION("GOOGLETRANSLATE(A16024,""en"",""hi"")"),"छवि में हो सकता है: व्यक्ति, एक संगीत वाद्ययंत्र बजाना, मंच, गिटार और इनडोर पर")</f>
        <v>छवि में हो सकता है: व्यक्ति, एक संगीत वाद्ययंत्र बजाना, मंच, गिटार और इनडोर पर</v>
      </c>
    </row>
    <row r="16025">
      <c r="A16025" s="1" t="s">
        <v>15584</v>
      </c>
      <c r="B16025" s="2" t="str">
        <f>IFERROR(__xludf.DUMMYFUNCTION("GOOGLETRANSLATE(A16025,""en"",""hi"")"),"ड्रमर एक यात्रा के दौरान मंच पर प्रदर्शन करता है।")</f>
        <v>ड्रमर एक यात्रा के दौरान मंच पर प्रदर्शन करता है।</v>
      </c>
    </row>
    <row r="16026">
      <c r="A16026" s="1" t="s">
        <v>15585</v>
      </c>
      <c r="B16026" s="2" t="str">
        <f>IFERROR(__xludf.DUMMYFUNCTION("GOOGLETRANSLATE(A16026,""en"",""hi"")"),"हम इस क्लासिक स्टाइल चमड़े की मोटरसाइकिल जैकेट को हमारी सीमा में जोड़ने पर विचार कर रहे हैं।")</f>
        <v>हम इस क्लासिक स्टाइल चमड़े की मोटरसाइकिल जैकेट को हमारी सीमा में जोड़ने पर विचार कर रहे हैं।</v>
      </c>
    </row>
    <row r="16027">
      <c r="A16027" s="1" t="s">
        <v>15586</v>
      </c>
      <c r="B16027" s="2" t="str">
        <f>IFERROR(__xludf.DUMMYFUNCTION("GOOGLETRANSLATE(A16027,""en"",""hi"")"),"हम अपने पसंदीदा जूते को अपनी तारीख को चकाचौंध करने के लिए चुनते हैं, साथ में कुछ व्यवहारों के साथ हम 14 वीं को प्राप्त करने की उम्मीद कर रहे हैं।")</f>
        <v>हम अपने पसंदीदा जूते को अपनी तारीख को चकाचौंध करने के लिए चुनते हैं, साथ में कुछ व्यवहारों के साथ हम 14 वीं को प्राप्त करने की उम्मीद कर रहे हैं।</v>
      </c>
    </row>
    <row r="16028">
      <c r="A16028" s="1" t="s">
        <v>15587</v>
      </c>
      <c r="B16028" s="2" t="str">
        <f>IFERROR(__xludf.DUMMYFUNCTION("GOOGLETRANSLATE(A16028,""en"",""hi"")"),"एक ग्राहक की मदद करने वाला व्यक्ति क्योंकि वह चॉकलेट की अपनी पसंद को चुनता है।")</f>
        <v>एक ग्राहक की मदद करने वाला व्यक्ति क्योंकि वह चॉकलेट की अपनी पसंद को चुनता है।</v>
      </c>
    </row>
    <row r="16029">
      <c r="A16029" s="1" t="s">
        <v>15588</v>
      </c>
      <c r="B16029" s="2" t="str">
        <f>IFERROR(__xludf.DUMMYFUNCTION("GOOGLETRANSLATE(A16029,""en"",""hi"")"),"एक पहली टीम प्रशिक्षण सत्र के दौरान कार्रवाई में एथलीट")</f>
        <v>एक पहली टीम प्रशिक्षण सत्र के दौरान कार्रवाई में एथलीट</v>
      </c>
    </row>
    <row r="16030">
      <c r="A16030" s="1" t="s">
        <v>15589</v>
      </c>
      <c r="B16030" s="2" t="str">
        <f>IFERROR(__xludf.DUMMYFUNCTION("GOOGLETRANSLATE(A16030,""en"",""hi"")"),"माना जाता है कि सैन्य कमांडर ने इस सुरम्य खाड़ी में जाना है, जिसे अब जाना जाता है।")</f>
        <v>माना जाता है कि सैन्य कमांडर ने इस सुरम्य खाड़ी में जाना है, जिसे अब जाना जाता है।</v>
      </c>
    </row>
    <row r="16031">
      <c r="A16031" s="1" t="s">
        <v>15590</v>
      </c>
      <c r="B16031" s="2" t="str">
        <f>IFERROR(__xludf.DUMMYFUNCTION("GOOGLETRANSLATE(A16031,""en"",""hi"")"),"एक प्रशिक्षण सत्र के दौरान फुटबॉल खिलाड़ी फुटबॉल खिलाड़ियों के साथ बातचीत करते हैं।")</f>
        <v>एक प्रशिक्षण सत्र के दौरान फुटबॉल खिलाड़ी फुटबॉल खिलाड़ियों के साथ बातचीत करते हैं।</v>
      </c>
    </row>
    <row r="16032">
      <c r="A16032" s="1" t="s">
        <v>15591</v>
      </c>
      <c r="B16032" s="2" t="str">
        <f>IFERROR(__xludf.DUMMYFUNCTION("GOOGLETRANSLATE(A16032,""en"",""hi"")"),"प्रस्तुतकर्ता के साथ व्यक्ति के साथ मंच पर फुटबॉल खिलाड़ी")</f>
        <v>प्रस्तुतकर्ता के साथ व्यक्ति के साथ मंच पर फुटबॉल खिलाड़ी</v>
      </c>
    </row>
    <row r="16033">
      <c r="A16033" s="1" t="s">
        <v>15592</v>
      </c>
      <c r="B16033" s="2" t="str">
        <f>IFERROR(__xludf.DUMMYFUNCTION("GOOGLETRANSLATE(A16033,""en"",""hi"")"),"देर से शरद ऋतु में सुबह में हड़ताली बादलों के साथ")</f>
        <v>देर से शरद ऋतु में सुबह में हड़ताली बादलों के साथ</v>
      </c>
    </row>
    <row r="16034">
      <c r="A16034" s="1" t="s">
        <v>15593</v>
      </c>
      <c r="B16034" s="2" t="str">
        <f>IFERROR(__xludf.DUMMYFUNCTION("GOOGLETRANSLATE(A16034,""en"",""hi"")"),"पुल कांच की सतह को विरामित करता है")</f>
        <v>पुल कांच की सतह को विरामित करता है</v>
      </c>
    </row>
    <row r="16035">
      <c r="A16035" s="1" t="s">
        <v>15594</v>
      </c>
      <c r="B16035" s="2" t="str">
        <f>IFERROR(__xludf.DUMMYFUNCTION("GOOGLETRANSLATE(A16035,""en"",""hi"")"),"महान व्यक्ति अभिनेताओं के लिए एक रिसेप्शन पर नर्तकी को दर्शाता है")</f>
        <v>महान व्यक्ति अभिनेताओं के लिए एक रिसेप्शन पर नर्तकी को दर्शाता है</v>
      </c>
    </row>
    <row r="16036">
      <c r="A16036" s="1" t="s">
        <v>15595</v>
      </c>
      <c r="B16036" s="2" t="str">
        <f>IFERROR(__xludf.DUMMYFUNCTION("GOOGLETRANSLATE(A16036,""en"",""hi"")"),"ग्रीष्मकालीन सफेद रातों में देखें")</f>
        <v>ग्रीष्मकालीन सफेद रातों में देखें</v>
      </c>
    </row>
    <row r="16037">
      <c r="A16037" s="1" t="s">
        <v>15596</v>
      </c>
      <c r="B16037" s="2" t="str">
        <f>IFERROR(__xludf.DUMMYFUNCTION("GOOGLETRANSLATE(A16037,""en"",""hi"")"),"अभिनेता प्रीमियर के लिए पार्टी के बाद पोज देते हैं।")</f>
        <v>अभिनेता प्रीमियर के लिए पार्टी के बाद पोज देते हैं।</v>
      </c>
    </row>
    <row r="16038">
      <c r="A16038" s="1" t="s">
        <v>15597</v>
      </c>
      <c r="B16038" s="2" t="str">
        <f>IFERROR(__xludf.DUMMYFUNCTION("GOOGLETRANSLATE(A16038,""en"",""hi"")"),"वेब डिजाइनिंग - एक सफल व्यवसाय के लिए एक कदम")</f>
        <v>वेब डिजाइनिंग - एक सफल व्यवसाय के लिए एक कदम</v>
      </c>
    </row>
    <row r="16039">
      <c r="A16039" s="1" t="s">
        <v>15598</v>
      </c>
      <c r="B16039" s="2" t="str">
        <f>IFERROR(__xludf.DUMMYFUNCTION("GOOGLETRANSLATE(A16039,""en"",""hi"")"),"कलाकार के संगीतकार थियेटर में मंच पर प्रदर्शन करते हैं")</f>
        <v>कलाकार के संगीतकार थियेटर में मंच पर प्रदर्शन करते हैं</v>
      </c>
    </row>
    <row r="16040">
      <c r="A16040" s="1" t="s">
        <v>15599</v>
      </c>
      <c r="B16040" s="2" t="str">
        <f>IFERROR(__xludf.DUMMYFUNCTION("GOOGLETRANSLATE(A16040,""en"",""hi"")"),"प्रोग्रामर डेस्कटॉप पर बैठे और लैपटॉप पर काम कर रहे हैं।")</f>
        <v>प्रोग्रामर डेस्कटॉप पर बैठे और लैपटॉप पर काम कर रहे हैं।</v>
      </c>
    </row>
    <row r="16041">
      <c r="A16041" s="1" t="s">
        <v>15600</v>
      </c>
      <c r="B16041" s="2" t="str">
        <f>IFERROR(__xludf.DUMMYFUNCTION("GOOGLETRANSLATE(A16041,""en"",""hi"")"),"फोटो: आप सभी प्रकार के गहने खरीद सकते हैं")</f>
        <v>फोटो: आप सभी प्रकार के गहने खरीद सकते हैं</v>
      </c>
    </row>
    <row r="16042">
      <c r="A16042" s="1" t="s">
        <v>15601</v>
      </c>
      <c r="B16042" s="2" t="str">
        <f>IFERROR(__xludf.DUMMYFUNCTION("GOOGLETRANSLATE(A16042,""en"",""hi"")"),"एक अपार्टमेंट इमारत में विस्फोट के परिणामस्वरूप मृत वीडियो हैं")</f>
        <v>एक अपार्टमेंट इमारत में विस्फोट के परिणामस्वरूप मृत वीडियो हैं</v>
      </c>
    </row>
    <row r="16043">
      <c r="A16043" s="1" t="s">
        <v>15602</v>
      </c>
      <c r="B16043" s="2" t="str">
        <f>IFERROR(__xludf.DUMMYFUNCTION("GOOGLETRANSLATE(A16043,""en"",""hi"")"),"व्यक्ति रात में जंगल में बाहर रहना पसंद करता था।")</f>
        <v>व्यक्ति रात में जंगल में बाहर रहना पसंद करता था।</v>
      </c>
    </row>
    <row r="16044">
      <c r="A16044" s="1" t="s">
        <v>15603</v>
      </c>
      <c r="B16044" s="2" t="str">
        <f>IFERROR(__xludf.DUMMYFUNCTION("GOOGLETRANSLATE(A16044,""en"",""hi"")"),"एक आदमी अपने सेलफोन को देखता है क्योंकि वह गुरुवार को चलता है क्योंकि आरोप लगाते हैं कि देश उद्योग द्वारा निगरानी का लक्ष्य था।")</f>
        <v>एक आदमी अपने सेलफोन को देखता है क्योंकि वह गुरुवार को चलता है क्योंकि आरोप लगाते हैं कि देश उद्योग द्वारा निगरानी का लक्ष्य था।</v>
      </c>
    </row>
    <row r="16045">
      <c r="A16045" s="1" t="s">
        <v>9129</v>
      </c>
      <c r="B16045" s="2" t="str">
        <f>IFERROR(__xludf.DUMMYFUNCTION("GOOGLETRANSLATE(A16045,""en"",""hi"")"),"वन्यजीवों की तलाश में नदी के नीचे पर्यटक क्रूज")</f>
        <v>वन्यजीवों की तलाश में नदी के नीचे पर्यटक क्रूज</v>
      </c>
    </row>
    <row r="16046">
      <c r="A16046" s="1" t="s">
        <v>15604</v>
      </c>
      <c r="B16046" s="2" t="str">
        <f>IFERROR(__xludf.DUMMYFUNCTION("GOOGLETRANSLATE(A16046,""en"",""hi"")"),"एक काउगर्ल एक घोड़े की सवारी")</f>
        <v>एक काउगर्ल एक घोड़े की सवारी</v>
      </c>
    </row>
    <row r="16047">
      <c r="A16047" s="1" t="s">
        <v>15605</v>
      </c>
      <c r="B16047" s="2" t="str">
        <f>IFERROR(__xludf.DUMMYFUNCTION("GOOGLETRANSLATE(A16047,""en"",""hi"")"),"पृष्ठभूमि में एक लाल खलिहान के साथ कद्दू पैच")</f>
        <v>पृष्ठभूमि में एक लाल खलिहान के साथ कद्दू पैच</v>
      </c>
    </row>
    <row r="16048">
      <c r="A16048" s="1" t="s">
        <v>15606</v>
      </c>
      <c r="B16048" s="2" t="str">
        <f>IFERROR(__xludf.DUMMYFUNCTION("GOOGLETRANSLATE(A16048,""en"",""hi"")"),"मुझे वस्त्र के बारे में सब कुछ पसंद है।")</f>
        <v>मुझे वस्त्र के बारे में सब कुछ पसंद है।</v>
      </c>
    </row>
    <row r="16049">
      <c r="A16049" s="1" t="s">
        <v>15607</v>
      </c>
      <c r="B16049" s="2" t="str">
        <f>IFERROR(__xludf.DUMMYFUNCTION("GOOGLETRANSLATE(A16049,""en"",""hi"")"),"एक शेल्फ पर पुरानी पशु चिकित्सा पाठ्यपुस्तक")</f>
        <v>एक शेल्फ पर पुरानी पशु चिकित्सा पाठ्यपुस्तक</v>
      </c>
    </row>
    <row r="16050">
      <c r="A16050" s="1" t="s">
        <v>15608</v>
      </c>
      <c r="B16050" s="2" t="str">
        <f>IFERROR(__xludf.DUMMYFUNCTION("GOOGLETRANSLATE(A16050,""en"",""hi"")"),"एक दुकान में ब्रांडेड कप और सैंडविच।")</f>
        <v>एक दुकान में ब्रांडेड कप और सैंडविच।</v>
      </c>
    </row>
    <row r="16051">
      <c r="A16051" s="1" t="s">
        <v>15609</v>
      </c>
      <c r="B16051" s="2" t="str">
        <f>IFERROR(__xludf.DUMMYFUNCTION("GOOGLETRANSLATE(A16051,""en"",""hi"")"),"पानी जो रसोई से लिविंग रूम तक ले जा रहा था")</f>
        <v>पानी जो रसोई से लिविंग रूम तक ले जा रहा था</v>
      </c>
    </row>
    <row r="16052">
      <c r="A16052" s="1" t="s">
        <v>15610</v>
      </c>
      <c r="B16052" s="2" t="str">
        <f>IFERROR(__xludf.DUMMYFUNCTION("GOOGLETRANSLATE(A16052,""en"",""hi"")"),"अभिनेता छोड़ दिया और व्यक्ति फिल्म के लाल कालीन पर पहुंचता है")</f>
        <v>अभिनेता छोड़ दिया और व्यक्ति फिल्म के लाल कालीन पर पहुंचता है</v>
      </c>
    </row>
    <row r="16053">
      <c r="A16053" s="1" t="s">
        <v>15611</v>
      </c>
      <c r="B16053" s="2" t="str">
        <f>IFERROR(__xludf.DUMMYFUNCTION("GOOGLETRANSLATE(A16053,""en"",""hi"")"),"बच्चे एक टैंक पर खेलते हैं")</f>
        <v>बच्चे एक टैंक पर खेलते हैं</v>
      </c>
    </row>
    <row r="16054">
      <c r="A16054" s="1" t="s">
        <v>15612</v>
      </c>
      <c r="B16054" s="2" t="str">
        <f>IFERROR(__xludf.DUMMYFUNCTION("GOOGLETRANSLATE(A16054,""en"",""hi"")"),"व्यक्ति द्वारा फोटो, सीख लिया कि एक जलती हुई इमारत को पहले कैसे दर्ज किया जाए।")</f>
        <v>व्यक्ति द्वारा फोटो, सीख लिया कि एक जलती हुई इमारत को पहले कैसे दर्ज किया जाए।</v>
      </c>
    </row>
    <row r="16055">
      <c r="A16055" s="1" t="s">
        <v>15613</v>
      </c>
      <c r="B16055" s="2" t="str">
        <f>IFERROR(__xludf.DUMMYFUNCTION("GOOGLETRANSLATE(A16055,""en"",""hi"")"),"एक पेड़ की छाल पर विस्तार।")</f>
        <v>एक पेड़ की छाल पर विस्तार।</v>
      </c>
    </row>
    <row r="16056">
      <c r="A16056" s="1" t="s">
        <v>15614</v>
      </c>
      <c r="B16056" s="2" t="str">
        <f>IFERROR(__xludf.DUMMYFUNCTION("GOOGLETRANSLATE(A16056,""en"",""hi"")"),"प्रसिद्ध अवधि का सम्मान, व्यक्ति के सहयोग से, मौजूदा बेडरूम की संपत्ति को बदलने के लिए वर्तमान के साथ अतीत से विवाह किया है।")</f>
        <v>प्रसिद्ध अवधि का सम्मान, व्यक्ति के सहयोग से, मौजूदा बेडरूम की संपत्ति को बदलने के लिए वर्तमान के साथ अतीत से विवाह किया है।</v>
      </c>
    </row>
    <row r="16057">
      <c r="A16057" s="1" t="s">
        <v>15615</v>
      </c>
      <c r="B16057" s="2" t="str">
        <f>IFERROR(__xludf.DUMMYFUNCTION("GOOGLETRANSLATE(A16057,""en"",""hi"")"),"एक फैंसी पृष्ठभूमि पर फैंसी घड़ी।")</f>
        <v>एक फैंसी पृष्ठभूमि पर फैंसी घड़ी।</v>
      </c>
    </row>
    <row r="16058">
      <c r="A16058" s="1" t="s">
        <v>15616</v>
      </c>
      <c r="B16058" s="2" t="str">
        <f>IFERROR(__xludf.DUMMYFUNCTION("GOOGLETRANSLATE(A16058,""en"",""hi"")"),"एक हल्का त्यौहार दुखी आंखों के लिए एक दृष्टि है")</f>
        <v>एक हल्का त्यौहार दुखी आंखों के लिए एक दृष्टि है</v>
      </c>
    </row>
    <row r="16059">
      <c r="A16059" s="1" t="s">
        <v>15617</v>
      </c>
      <c r="B16059" s="2" t="str">
        <f>IFERROR(__xludf.DUMMYFUNCTION("GOOGLETRANSLATE(A16059,""en"",""hi"")"),"डिग्री के साथ स्नातक व्यक्ति है।")</f>
        <v>डिग्री के साथ स्नातक व्यक्ति है।</v>
      </c>
    </row>
    <row r="16060">
      <c r="A16060" s="1" t="s">
        <v>15618</v>
      </c>
      <c r="B16060" s="2" t="str">
        <f>IFERROR(__xludf.DUMMYFUNCTION("GOOGLETRANSLATE(A16060,""en"",""hi"")"),"कटलरी परंपरागत रूप से संस्कृति में भोजन खाने के लिए उपयोग नहीं किया जाता है।")</f>
        <v>कटलरी परंपरागत रूप से संस्कृति में भोजन खाने के लिए उपयोग नहीं किया जाता है।</v>
      </c>
    </row>
    <row r="16061">
      <c r="A16061" s="1" t="s">
        <v>15619</v>
      </c>
      <c r="B16061" s="2" t="str">
        <f>IFERROR(__xludf.DUMMYFUNCTION("GOOGLETRANSLATE(A16061,""en"",""hi"")"),"इस खूबसूरत डेंटेड ट्रक, अभिनेता द्वारा बर्बाद हो गए, यदि कीमत सही है तो आपका हो सकता है।")</f>
        <v>इस खूबसूरत डेंटेड ट्रक, अभिनेता द्वारा बर्बाद हो गए, यदि कीमत सही है तो आपका हो सकता है।</v>
      </c>
    </row>
    <row r="16062">
      <c r="A16062" s="1" t="s">
        <v>15620</v>
      </c>
      <c r="B16062" s="2" t="str">
        <f>IFERROR(__xludf.DUMMYFUNCTION("GOOGLETRANSLATE(A16062,""en"",""hi"")"),"पुरस्कार विजेता देखता है क्योंकि वह एक बयान देता है।")</f>
        <v>पुरस्कार विजेता देखता है क्योंकि वह एक बयान देता है।</v>
      </c>
    </row>
    <row r="16063">
      <c r="A16063" s="1" t="s">
        <v>15621</v>
      </c>
      <c r="B16063" s="2" t="str">
        <f>IFERROR(__xludf.DUMMYFUNCTION("GOOGLETRANSLATE(A16063,""en"",""hi"")"),"कार के रेटिक्यूलेटेड मॉडल का घूर्णन")</f>
        <v>कार के रेटिक्यूलेटेड मॉडल का घूर्णन</v>
      </c>
    </row>
    <row r="16064">
      <c r="A16064" s="1" t="s">
        <v>15622</v>
      </c>
      <c r="B16064" s="2" t="str">
        <f>IFERROR(__xludf.DUMMYFUNCTION("GOOGLETRANSLATE(A16064,""en"",""hi"")"),"राजनेता नए साल की शुभकामनाएं प्रस्तुत करता है")</f>
        <v>राजनेता नए साल की शुभकामनाएं प्रस्तुत करता है</v>
      </c>
    </row>
    <row r="16065">
      <c r="A16065" s="1" t="s">
        <v>15623</v>
      </c>
      <c r="B16065" s="2" t="str">
        <f>IFERROR(__xludf.DUMMYFUNCTION("GOOGLETRANSLATE(A16065,""en"",""hi"")"),"व्यक्ति एक परिचित शरीर में एक बड़ी स्क्रीन पैक करता है")</f>
        <v>व्यक्ति एक परिचित शरीर में एक बड़ी स्क्रीन पैक करता है</v>
      </c>
    </row>
    <row r="16066">
      <c r="A16066" s="1" t="s">
        <v>15624</v>
      </c>
      <c r="B16066" s="2" t="str">
        <f>IFERROR(__xludf.DUMMYFUNCTION("GOOGLETRANSLATE(A16066,""en"",""hi"")"),"एक वायु आधार पर एक चालक दल प्रमुख")</f>
        <v>एक वायु आधार पर एक चालक दल प्रमुख</v>
      </c>
    </row>
    <row r="16067">
      <c r="A16067" s="1" t="s">
        <v>15625</v>
      </c>
      <c r="B16067" s="2" t="str">
        <f>IFERROR(__xludf.DUMMYFUNCTION("GOOGLETRANSLATE(A16067,""en"",""hi"")"),"एक जेट Tarmac पर देखा जाता है")</f>
        <v>एक जेट Tarmac पर देखा जाता है</v>
      </c>
    </row>
    <row r="16068">
      <c r="A16068" s="1" t="s">
        <v>15626</v>
      </c>
      <c r="B16068" s="2" t="str">
        <f>IFERROR(__xludf.DUMMYFUNCTION("GOOGLETRANSLATE(A16068,""en"",""hi"")"),"एक नीले आकाश पृष्ठभूमि के खिलाफ खिलने में पेड़ की शाखाएं।")</f>
        <v>एक नीले आकाश पृष्ठभूमि के खिलाफ खिलने में पेड़ की शाखाएं।</v>
      </c>
    </row>
    <row r="16069">
      <c r="A16069" s="1" t="s">
        <v>15627</v>
      </c>
      <c r="B16069" s="2" t="str">
        <f>IFERROR(__xludf.DUMMYFUNCTION("GOOGLETRANSLATE(A16069,""en"",""hi"")"),"एक मोसी पत्थर की दीवार पर एक घोंघा का मैक्रो शॉट")</f>
        <v>एक मोसी पत्थर की दीवार पर एक घोंघा का मैक्रो शॉट</v>
      </c>
    </row>
    <row r="16070">
      <c r="A16070" s="1" t="s">
        <v>15628</v>
      </c>
      <c r="B16070" s="2" t="str">
        <f>IFERROR(__xludf.DUMMYFUNCTION("GOOGLETRANSLATE(A16070,""en"",""hi"")"),"सोमवार को माइल पोस्ट में सड़क साफ़ करने के लिए एक स्नो प्लो काम करता है।")</f>
        <v>सोमवार को माइल पोस्ट में सड़क साफ़ करने के लिए एक स्नो प्लो काम करता है।</v>
      </c>
    </row>
    <row r="16071">
      <c r="A16071" s="1" t="s">
        <v>15629</v>
      </c>
      <c r="B16071" s="2" t="str">
        <f>IFERROR(__xludf.DUMMYFUNCTION("GOOGLETRANSLATE(A16071,""en"",""hi"")"),"डेसर्ट दुनिया भर में कोशिश करने के लिए - भाग")</f>
        <v>डेसर्ट दुनिया भर में कोशिश करने के लिए - भाग</v>
      </c>
    </row>
    <row r="16072">
      <c r="A16072" s="1" t="s">
        <v>15630</v>
      </c>
      <c r="B16072" s="2" t="str">
        <f>IFERROR(__xludf.DUMMYFUNCTION("GOOGLETRANSLATE(A16072,""en"",""hi"")"),"धूप वाले दिन में पीले लिचेन द्वारा कवर किए गए सीम के साथ एक पुरानी सफेद ईंट की दीवार के खंड का बंद बनावट")</f>
        <v>धूप वाले दिन में पीले लिचेन द्वारा कवर किए गए सीम के साथ एक पुरानी सफेद ईंट की दीवार के खंड का बंद बनावट</v>
      </c>
    </row>
    <row r="16073">
      <c r="A16073" s="1" t="s">
        <v>15631</v>
      </c>
      <c r="B16073" s="2" t="str">
        <f>IFERROR(__xludf.DUMMYFUNCTION("GOOGLETRANSLATE(A16073,""en"",""hi"")"),"बारिश पानी की सतह, पृष्ठभूमि पर गिरती है")</f>
        <v>बारिश पानी की सतह, पृष्ठभूमि पर गिरती है</v>
      </c>
    </row>
    <row r="16074">
      <c r="A16074" s="1" t="s">
        <v>15632</v>
      </c>
      <c r="B16074" s="2" t="str">
        <f>IFERROR(__xludf.DUMMYFUNCTION("GOOGLETRANSLATE(A16074,""en"",""hi"")"),"मैंने हाल ही में बहुत सारी बकरियां देखी हैं।")</f>
        <v>मैंने हाल ही में बहुत सारी बकरियां देखी हैं।</v>
      </c>
    </row>
    <row r="16075">
      <c r="A16075" s="1" t="s">
        <v>15633</v>
      </c>
      <c r="B16075" s="2" t="str">
        <f>IFERROR(__xludf.DUMMYFUNCTION("GOOGLETRANSLATE(A16075,""en"",""hi"")"),"तस्वीरें, वीडियो सभी बीमारियों के लिए एक इलाज है")</f>
        <v>तस्वीरें, वीडियो सभी बीमारियों के लिए एक इलाज है</v>
      </c>
    </row>
    <row r="16076">
      <c r="A16076" s="1" t="s">
        <v>15634</v>
      </c>
      <c r="B16076" s="2" t="str">
        <f>IFERROR(__xludf.DUMMYFUNCTION("GOOGLETRANSLATE(A16076,""en"",""hi"")"),"गायक बेसबॉल मैदान पर खड़ा है।")</f>
        <v>गायक बेसबॉल मैदान पर खड़ा है।</v>
      </c>
    </row>
    <row r="16077">
      <c r="A16077" s="1" t="s">
        <v>15635</v>
      </c>
      <c r="B16077" s="2" t="str">
        <f>IFERROR(__xludf.DUMMYFUNCTION("GOOGLETRANSLATE(A16077,""en"",""hi"")"),"... या मैच के लिए ब्लिंग के साथ कमर के चारों ओर बंधे।")</f>
        <v>... या मैच के लिए ब्लिंग के साथ कमर के चारों ओर बंधे।</v>
      </c>
    </row>
    <row r="16078">
      <c r="A16078" s="1" t="s">
        <v>15636</v>
      </c>
      <c r="B16078" s="2" t="str">
        <f>IFERROR(__xludf.DUMMYFUNCTION("GOOGLETRANSLATE(A16078,""en"",""hi"")"),"उस सीढ़ियों को आप व्यक्ति, बेडरूम और पूर्ण स्नान द्वारा बधाई दी जाती हैं।")</f>
        <v>उस सीढ़ियों को आप व्यक्ति, बेडरूम और पूर्ण स्नान द्वारा बधाई दी जाती हैं।</v>
      </c>
    </row>
    <row r="16079">
      <c r="A16079" s="1" t="s">
        <v>15637</v>
      </c>
      <c r="B16079" s="2" t="str">
        <f>IFERROR(__xludf.DUMMYFUNCTION("GOOGLETRANSLATE(A16079,""en"",""hi"")"),"यह निकटतम पार्क है लेकिन अब यह फाड़ा गया है क्योंकि वे एक नए पार्क में डालने जा रहे हैं।")</f>
        <v>यह निकटतम पार्क है लेकिन अब यह फाड़ा गया है क्योंकि वे एक नए पार्क में डालने जा रहे हैं।</v>
      </c>
    </row>
    <row r="16080">
      <c r="A16080" s="1" t="s">
        <v>15638</v>
      </c>
      <c r="B16080" s="2" t="str">
        <f>IFERROR(__xludf.DUMMYFUNCTION("GOOGLETRANSLATE(A16080,""en"",""hi"")"),"व्यक्ति ने राउंड में एक बड़ी जीत हासिल की, जिसमें चैंपियनशिप अंक को व्यक्त किया")</f>
        <v>व्यक्ति ने राउंड में एक बड़ी जीत हासिल की, जिसमें चैंपियनशिप अंक को व्यक्त किया</v>
      </c>
    </row>
    <row r="16081">
      <c r="A16081" s="1" t="s">
        <v>15639</v>
      </c>
      <c r="B16081" s="2" t="str">
        <f>IFERROR(__xludf.DUMMYFUNCTION("GOOGLETRANSLATE(A16081,""en"",""hi"")"),"अभिनेता दुनिया के प्रीमियर में आता है।")</f>
        <v>अभिनेता दुनिया के प्रीमियर में आता है।</v>
      </c>
    </row>
    <row r="16082">
      <c r="A16082" s="1" t="s">
        <v>15640</v>
      </c>
      <c r="B16082" s="2" t="str">
        <f>IFERROR(__xludf.DUMMYFUNCTION("GOOGLETRANSLATE(A16082,""en"",""hi"")"),"टैंक लंबवत स्टील की मात्रा खरीदें घन मीटर रोग है")</f>
        <v>टैंक लंबवत स्टील की मात्रा खरीदें घन मीटर रोग है</v>
      </c>
    </row>
    <row r="16083">
      <c r="A16083" s="1" t="s">
        <v>14526</v>
      </c>
      <c r="B16083" s="2" t="str">
        <f>IFERROR(__xludf.DUMMYFUNCTION("GOOGLETRANSLATE(A16083,""en"",""hi"")"),"एक और परीक्षण उड़ान के लिए अपने टेक ऑफ रोल के दौरान व्यक्ति।")</f>
        <v>एक और परीक्षण उड़ान के लिए अपने टेक ऑफ रोल के दौरान व्यक्ति।</v>
      </c>
    </row>
    <row r="16084">
      <c r="A16084" s="1" t="s">
        <v>15641</v>
      </c>
      <c r="B16084" s="2" t="str">
        <f>IFERROR(__xludf.DUMMYFUNCTION("GOOGLETRANSLATE(A16084,""en"",""hi"")"),"एक फव्वारे के पास फोन पर बिजनेस मैन")</f>
        <v>एक फव्वारे के पास फोन पर बिजनेस मैन</v>
      </c>
    </row>
    <row r="16085">
      <c r="A16085" s="1" t="s">
        <v>15642</v>
      </c>
      <c r="B16085" s="2" t="str">
        <f>IFERROR(__xludf.DUMMYFUNCTION("GOOGLETRANSLATE(A16085,""en"",""hi"")"),"परिधान - यह वही है जो मैं निश्चित संदेशों के लिए जानता हूं")</f>
        <v>परिधान - यह वही है जो मैं निश्चित संदेशों के लिए जानता हूं</v>
      </c>
    </row>
    <row r="16086">
      <c r="A16086" s="1" t="s">
        <v>15643</v>
      </c>
      <c r="B16086" s="2" t="str">
        <f>IFERROR(__xludf.DUMMYFUNCTION("GOOGLETRANSLATE(A16086,""en"",""hi"")"),"अपनी कार्यशाला में एक सिरेमिक शिल्पकार की धीमी गति शॉट।")</f>
        <v>अपनी कार्यशाला में एक सिरेमिक शिल्पकार की धीमी गति शॉट।</v>
      </c>
    </row>
    <row r="16087">
      <c r="A16087" s="1" t="s">
        <v>15644</v>
      </c>
      <c r="B16087" s="2" t="str">
        <f>IFERROR(__xludf.DUMMYFUNCTION("GOOGLETRANSLATE(A16087,""en"",""hi"")"),"कपड़े पहने: व्यक्ति ने एक सादे काले स्वेटर, ग्रे शॉर्ट्स और सफेद पंपों में आउटिंग के लिए चीजों को आकस्मिक रखा")</f>
        <v>कपड़े पहने: व्यक्ति ने एक सादे काले स्वेटर, ग्रे शॉर्ट्स और सफेद पंपों में आउटिंग के लिए चीजों को आकस्मिक रखा</v>
      </c>
    </row>
    <row r="16088">
      <c r="A16088" s="1" t="s">
        <v>15645</v>
      </c>
      <c r="B16088" s="2" t="str">
        <f>IFERROR(__xludf.DUMMYFUNCTION("GOOGLETRANSLATE(A16088,""en"",""hi"")"),"बगीचे में बेबी ब्लैक बर्ड")</f>
        <v>बगीचे में बेबी ब्लैक बर्ड</v>
      </c>
    </row>
    <row r="16089">
      <c r="A16089" s="1" t="s">
        <v>15646</v>
      </c>
      <c r="B16089" s="2" t="str">
        <f>IFERROR(__xludf.DUMMYFUNCTION("GOOGLETRANSLATE(A16089,""en"",""hi"")"),"स्कूल में अपनी बेटी को छोड़ते हुए व्यक्ति ने इस अजीब बादल गठन को छीन लिया।")</f>
        <v>स्कूल में अपनी बेटी को छोड़ते हुए व्यक्ति ने इस अजीब बादल गठन को छीन लिया।</v>
      </c>
    </row>
    <row r="16090">
      <c r="A16090" s="1" t="s">
        <v>15647</v>
      </c>
      <c r="B16090" s="2" t="str">
        <f>IFERROR(__xludf.DUMMYFUNCTION("GOOGLETRANSLATE(A16090,""en"",""hi"")"),"परिसर एक दीवार से घिरा हुआ है और इसमें इमारतें शामिल हैं")</f>
        <v>परिसर एक दीवार से घिरा हुआ है और इसमें इमारतें शामिल हैं</v>
      </c>
    </row>
    <row r="16091">
      <c r="A16091" s="1" t="s">
        <v>15648</v>
      </c>
      <c r="B16091" s="2" t="str">
        <f>IFERROR(__xludf.DUMMYFUNCTION("GOOGLETRANSLATE(A16091,""en"",""hi"")"),"भोजन, बीज से उगाए जाने वाली एक प्रारंभिक विविधता हमने पिछले साल बचाया था")</f>
        <v>भोजन, बीज से उगाए जाने वाली एक प्रारंभिक विविधता हमने पिछले साल बचाया था</v>
      </c>
    </row>
    <row r="16092">
      <c r="A16092" s="1" t="s">
        <v>15649</v>
      </c>
      <c r="B16092" s="2" t="str">
        <f>IFERROR(__xludf.DUMMYFUNCTION("GOOGLETRANSLATE(A16092,""en"",""hi"")"),"एक फ्लैट डिजाइन में एक ट्यूलिप का आइकन।")</f>
        <v>एक फ्लैट डिजाइन में एक ट्यूलिप का आइकन।</v>
      </c>
    </row>
    <row r="16093">
      <c r="A16093" s="1" t="s">
        <v>15650</v>
      </c>
      <c r="B16093" s="2" t="str">
        <f>IFERROR(__xludf.DUMMYFUNCTION("GOOGLETRANSLATE(A16093,""en"",""hi"")"),"मध्य लेन में मोटरवे पर दक्षिण में ड्राइविंग")</f>
        <v>मध्य लेन में मोटरवे पर दक्षिण में ड्राइविंग</v>
      </c>
    </row>
    <row r="16094">
      <c r="A16094" s="1" t="s">
        <v>15651</v>
      </c>
      <c r="B16094" s="2" t="str">
        <f>IFERROR(__xludf.DUMMYFUNCTION("GOOGLETRANSLATE(A16094,""en"",""hi"")"),"क्या इस स्केच ने पिछले साल टैटू के लिए किया था")</f>
        <v>क्या इस स्केच ने पिछले साल टैटू के लिए किया था</v>
      </c>
    </row>
    <row r="16095">
      <c r="A16095" s="1" t="s">
        <v>15652</v>
      </c>
      <c r="B16095" s="2" t="str">
        <f>IFERROR(__xludf.DUMMYFUNCTION("GOOGLETRANSLATE(A16095,""en"",""hi"")"),"गेराज में एक कार को ओवरहाल करने वाले सुन्दर यांत्रिकी")</f>
        <v>गेराज में एक कार को ओवरहाल करने वाले सुन्दर यांत्रिकी</v>
      </c>
    </row>
    <row r="16096">
      <c r="A16096" s="1" t="s">
        <v>15653</v>
      </c>
      <c r="B16096" s="2" t="str">
        <f>IFERROR(__xludf.DUMMYFUNCTION("GOOGLETRANSLATE(A16096,""en"",""hi"")"),"सफेद पृष्ठभूमि पर अलग प्लास्टिक खिलौना कार के साथ मजेदार बच्चा")</f>
        <v>सफेद पृष्ठभूमि पर अलग प्लास्टिक खिलौना कार के साथ मजेदार बच्चा</v>
      </c>
    </row>
    <row r="16097">
      <c r="A16097" s="1" t="s">
        <v>15654</v>
      </c>
      <c r="B16097" s="2" t="str">
        <f>IFERROR(__xludf.DUMMYFUNCTION("GOOGLETRANSLATE(A16097,""en"",""hi"")"),"व्यक्ति और दूल्हे ट्री ट्रंक द्वारा बैठे बगीचे में झीलों में से एक के ऊपर खुले सूरज की रोशनी में")</f>
        <v>व्यक्ति और दूल्हे ट्री ट्रंक द्वारा बैठे बगीचे में झीलों में से एक के ऊपर खुले सूरज की रोशनी में</v>
      </c>
    </row>
    <row r="16098">
      <c r="A16098" s="1" t="s">
        <v>15655</v>
      </c>
      <c r="B16098" s="2" t="str">
        <f>IFERROR(__xludf.DUMMYFUNCTION("GOOGLETRANSLATE(A16098,""en"",""hi"")"),"क्या एक आदमी को प्यार में पड़ता है")</f>
        <v>क्या एक आदमी को प्यार में पड़ता है</v>
      </c>
    </row>
    <row r="16099">
      <c r="A16099" s="1" t="s">
        <v>15656</v>
      </c>
      <c r="B16099" s="2" t="str">
        <f>IFERROR(__xludf.DUMMYFUNCTION("GOOGLETRANSLATE(A16099,""en"",""hi"")"),"समुद्र तट पर जंगली घोड़ों को मस्टैंग")</f>
        <v>समुद्र तट पर जंगली घोड़ों को मस्टैंग</v>
      </c>
    </row>
    <row r="16100">
      <c r="A16100" s="1" t="s">
        <v>15657</v>
      </c>
      <c r="B16100" s="2" t="str">
        <f>IFERROR(__xludf.DUMMYFUNCTION("GOOGLETRANSLATE(A16100,""en"",""hi"")"),"श्रृंखला पर एक असामान्य छाया")</f>
        <v>श्रृंखला पर एक असामान्य छाया</v>
      </c>
    </row>
    <row r="16101">
      <c r="A16101" s="1" t="s">
        <v>15658</v>
      </c>
      <c r="B16101" s="2" t="str">
        <f>IFERROR(__xludf.DUMMYFUNCTION("GOOGLETRANSLATE(A16101,""en"",""hi"")"),"एक नक्शा से हार और एक आवरण और पुराने मानचित्र के साथ क्या करना है इसके कई अन्य विचार!")</f>
        <v>एक नक्शा से हार और एक आवरण और पुराने मानचित्र के साथ क्या करना है इसके कई अन्य विचार!</v>
      </c>
    </row>
    <row r="16102">
      <c r="A16102" s="1" t="s">
        <v>15659</v>
      </c>
      <c r="B16102" s="2" t="str">
        <f>IFERROR(__xludf.DUMMYFUNCTION("GOOGLETRANSLATE(A16102,""en"",""hi"")"),"अभिनेता संगीत वीडियो टीवी कार्यक्रम पर एक उपस्थिति बनाता है।")</f>
        <v>अभिनेता संगीत वीडियो टीवी कार्यक्रम पर एक उपस्थिति बनाता है।</v>
      </c>
    </row>
    <row r="16103">
      <c r="A16103" s="1" t="s">
        <v>15660</v>
      </c>
      <c r="B16103" s="2" t="str">
        <f>IFERROR(__xludf.DUMMYFUNCTION("GOOGLETRANSLATE(A16103,""en"",""hi"")"),"50 के दशक की शुरुआत में घर")</f>
        <v>50 के दशक की शुरुआत में घर</v>
      </c>
    </row>
    <row r="16104">
      <c r="A16104" s="1" t="s">
        <v>15661</v>
      </c>
      <c r="B16104" s="2" t="str">
        <f>IFERROR(__xludf.DUMMYFUNCTION("GOOGLETRANSLATE(A16104,""en"",""hi"")"),"युवा व्यवसायी एक कंप्यूटर से निराश हो रही है")</f>
        <v>युवा व्यवसायी एक कंप्यूटर से निराश हो रही है</v>
      </c>
    </row>
    <row r="16105">
      <c r="A16105" s="1" t="s">
        <v>15662</v>
      </c>
      <c r="B16105" s="2" t="str">
        <f>IFERROR(__xludf.DUMMYFUNCTION("GOOGLETRANSLATE(A16105,""en"",""hi"")"),"नवीनतम: व्यक्ति विश्व चैंपियनशिप में मीटर जीतता है")</f>
        <v>नवीनतम: व्यक्ति विश्व चैंपियनशिप में मीटर जीतता है</v>
      </c>
    </row>
    <row r="16106">
      <c r="A16106" s="1" t="s">
        <v>15663</v>
      </c>
      <c r="B16106" s="2" t="str">
        <f>IFERROR(__xludf.DUMMYFUNCTION("GOOGLETRANSLATE(A16106,""en"",""hi"")"),"एक कस्टम ट्यून के लिए ऑटोमोबाइल मॉडल")</f>
        <v>एक कस्टम ट्यून के लिए ऑटोमोबाइल मॉडल</v>
      </c>
    </row>
    <row r="16107">
      <c r="A16107" s="1" t="s">
        <v>15664</v>
      </c>
      <c r="B16107" s="2" t="str">
        <f>IFERROR(__xludf.DUMMYFUNCTION("GOOGLETRANSLATE(A16107,""en"",""hi"")"),"श्रृंखला से होंठ वह उसे अपनी त्वचा पर एक नक्शा की तरह ले जाती है")</f>
        <v>श्रृंखला से होंठ वह उसे अपनी त्वचा पर एक नक्शा की तरह ले जाती है</v>
      </c>
    </row>
    <row r="16108">
      <c r="A16108" s="1" t="s">
        <v>15665</v>
      </c>
      <c r="B16108" s="2" t="str">
        <f>IFERROR(__xludf.DUMMYFUNCTION("GOOGLETRANSLATE(A16108,""en"",""hi"")"),"सफेद पृष्ठभूमि पर उपहार बॉक्स में हीरे के साथ अंगूठी")</f>
        <v>सफेद पृष्ठभूमि पर उपहार बॉक्स में हीरे के साथ अंगूठी</v>
      </c>
    </row>
    <row r="16109">
      <c r="A16109" s="1" t="s">
        <v>15666</v>
      </c>
      <c r="B16109" s="2" t="str">
        <f>IFERROR(__xludf.DUMMYFUNCTION("GOOGLETRANSLATE(A16109,""en"",""hi"")"),"एक घर में Santería धार्मिक समारोह")</f>
        <v>एक घर में Santería धार्मिक समारोह</v>
      </c>
    </row>
    <row r="16110">
      <c r="A16110" s="1" t="s">
        <v>15667</v>
      </c>
      <c r="B16110" s="2" t="str">
        <f>IFERROR(__xludf.DUMMYFUNCTION("GOOGLETRANSLATE(A16110,""en"",""hi"")"),"चित्रकारी कलाकार इंप्रेशनिस्ट पेंटर द्वारा।")</f>
        <v>चित्रकारी कलाकार इंप्रेशनिस्ट पेंटर द्वारा।</v>
      </c>
    </row>
    <row r="16111">
      <c r="A16111" s="1" t="s">
        <v>15668</v>
      </c>
      <c r="B16111" s="2" t="str">
        <f>IFERROR(__xludf.DUMMYFUNCTION("GOOGLETRANSLATE(A16111,""en"",""hi"")"),"एक बिंदु बनाना: फुटबॉल टीम ने एक रिश्ते पर पहली टीम सितारों को भेजा - बिल्डिंग ट्रिप")</f>
        <v>एक बिंदु बनाना: फुटबॉल टीम ने एक रिश्ते पर पहली टीम सितारों को भेजा - बिल्डिंग ट्रिप</v>
      </c>
    </row>
    <row r="16112">
      <c r="A16112" s="1" t="s">
        <v>15669</v>
      </c>
      <c r="B16112" s="2" t="str">
        <f>IFERROR(__xludf.DUMMYFUNCTION("GOOGLETRANSLATE(A16112,""en"",""hi"")"),"शॉपिंग सेंटर द्वारा गुजरने वाली ट्रेन।")</f>
        <v>शॉपिंग सेंटर द्वारा गुजरने वाली ट्रेन।</v>
      </c>
    </row>
    <row r="16113">
      <c r="A16113" s="1" t="s">
        <v>15670</v>
      </c>
      <c r="B16113" s="2" t="str">
        <f>IFERROR(__xludf.DUMMYFUNCTION("GOOGLETRANSLATE(A16113,""en"",""hi"")"),"एक विंटेज पुष्प पोशाक में इंडी रॉक कलाकार का संगीतकार")</f>
        <v>एक विंटेज पुष्प पोशाक में इंडी रॉक कलाकार का संगीतकार</v>
      </c>
    </row>
    <row r="16114">
      <c r="A16114" s="1" t="s">
        <v>15671</v>
      </c>
      <c r="B16114" s="2" t="str">
        <f>IFERROR(__xludf.DUMMYFUNCTION("GOOGLETRANSLATE(A16114,""en"",""hi"")"),"समुद्री तट पर तैरते हुए मर्दाना बैनर का आनंद लें")</f>
        <v>समुद्री तट पर तैरते हुए मर्दाना बैनर का आनंद लें</v>
      </c>
    </row>
    <row r="16115">
      <c r="A16115" s="1" t="s">
        <v>15672</v>
      </c>
      <c r="B16115" s="2" t="str">
        <f>IFERROR(__xludf.DUMMYFUNCTION("GOOGLETRANSLATE(A16115,""en"",""hi"")"),"धुंधरा पृष्ठभूमि के खिलाफ एक हम्सटर के करीब")</f>
        <v>धुंधरा पृष्ठभूमि के खिलाफ एक हम्सटर के करीब</v>
      </c>
    </row>
    <row r="16116">
      <c r="A16116" s="1" t="s">
        <v>15673</v>
      </c>
      <c r="B16116" s="2" t="str">
        <f>IFERROR(__xludf.DUMMYFUNCTION("GOOGLETRANSLATE(A16116,""en"",""hi"")"),"टूर्नामेंट की मेजबानी के लिए कई स्थानों का उपयोग किया जाएगा")</f>
        <v>टूर्नामेंट की मेजबानी के लिए कई स्थानों का उपयोग किया जाएगा</v>
      </c>
    </row>
    <row r="16117">
      <c r="A16117" s="1" t="s">
        <v>15674</v>
      </c>
      <c r="B16117" s="2" t="str">
        <f>IFERROR(__xludf.DUMMYFUNCTION("GOOGLETRANSLATE(A16117,""en"",""hi"")"),"इसमें अपनी पीठ डालना: अभिनेता और व्यक्ति कैमरे के लिए अपने ग्लैमरस गाउन में एक मोड़ लेते हैं")</f>
        <v>इसमें अपनी पीठ डालना: अभिनेता और व्यक्ति कैमरे के लिए अपने ग्लैमरस गाउन में एक मोड़ लेते हैं</v>
      </c>
    </row>
    <row r="16118">
      <c r="A16118" s="1" t="s">
        <v>15675</v>
      </c>
      <c r="B16118" s="2" t="str">
        <f>IFERROR(__xludf.DUMMYFUNCTION("GOOGLETRANSLATE(A16118,""en"",""hi"")"),"एक सुंदर बच्चा बिस्तर में नाश्ते पर एक आड़ू खा रहा है।")</f>
        <v>एक सुंदर बच्चा बिस्तर में नाश्ते पर एक आड़ू खा रहा है।</v>
      </c>
    </row>
    <row r="16119">
      <c r="A16119" s="1" t="s">
        <v>15676</v>
      </c>
      <c r="B16119" s="2" t="str">
        <f>IFERROR(__xludf.DUMMYFUNCTION("GOOGLETRANSLATE(A16119,""en"",""hi"")"),"छात्र लड़की होमवर्क कर रही है और सफेद पृष्ठभूमि पर एक नोटबुक से पढ़ना")</f>
        <v>छात्र लड़की होमवर्क कर रही है और सफेद पृष्ठभूमि पर एक नोटबुक से पढ़ना</v>
      </c>
    </row>
    <row r="16120">
      <c r="A16120" s="1" t="s">
        <v>15677</v>
      </c>
      <c r="B16120" s="2" t="str">
        <f>IFERROR(__xludf.DUMMYFUNCTION("GOOGLETRANSLATE(A16120,""en"",""hi"")"),"आदमी एक स्थिर में एक घोड़े के बगल में एक टैबलेट कंप्यूटर का उपयोग कर रहा है।")</f>
        <v>आदमी एक स्थिर में एक घोड़े के बगल में एक टैबलेट कंप्यूटर का उपयोग कर रहा है।</v>
      </c>
    </row>
    <row r="16121">
      <c r="A16121" s="1" t="s">
        <v>15678</v>
      </c>
      <c r="B16121" s="2" t="str">
        <f>IFERROR(__xludf.DUMMYFUNCTION("GOOGLETRANSLATE(A16121,""en"",""hi"")"),"समय - शाम को कार और लोगों के यातायात का चूक")</f>
        <v>समय - शाम को कार और लोगों के यातायात का चूक</v>
      </c>
    </row>
    <row r="16122">
      <c r="A16122" s="1" t="s">
        <v>15679</v>
      </c>
      <c r="B16122" s="2" t="str">
        <f>IFERROR(__xludf.DUMMYFUNCTION("GOOGLETRANSLATE(A16122,""en"",""hi"")"),"फ्रेटलाइनर क्लास डीजल लोकोमोटिव हाउलिंग कंटेनर")</f>
        <v>फ्रेटलाइनर क्लास डीजल लोकोमोटिव हाउलिंग कंटेनर</v>
      </c>
    </row>
    <row r="16123">
      <c r="A16123" s="1" t="s">
        <v>15680</v>
      </c>
      <c r="B16123" s="2" t="str">
        <f>IFERROR(__xludf.DUMMYFUNCTION("GOOGLETRANSLATE(A16123,""en"",""hi"")"),"घटना के भय में व्यक्ति के उपस्थिति।")</f>
        <v>घटना के भय में व्यक्ति के उपस्थिति।</v>
      </c>
    </row>
    <row r="16124">
      <c r="A16124" s="1" t="s">
        <v>15681</v>
      </c>
      <c r="B16124" s="2" t="str">
        <f>IFERROR(__xludf.DUMMYFUNCTION("GOOGLETRANSLATE(A16124,""en"",""hi"")"),"हवाई जहाज ग्रह पृथ्वी के चारों ओर उड़ता है।")</f>
        <v>हवाई जहाज ग्रह पृथ्वी के चारों ओर उड़ता है।</v>
      </c>
    </row>
    <row r="16125">
      <c r="A16125" s="1" t="s">
        <v>15682</v>
      </c>
      <c r="B16125" s="2" t="str">
        <f>IFERROR(__xludf.DUMMYFUNCTION("GOOGLETRANSLATE(A16125,""en"",""hi"")"),"सफेद पर पृथक जमीन में एक दरार से बढ़ने वाला छोटा पौधा")</f>
        <v>सफेद पर पृथक जमीन में एक दरार से बढ़ने वाला छोटा पौधा</v>
      </c>
    </row>
    <row r="16126">
      <c r="A16126" s="1" t="s">
        <v>15683</v>
      </c>
      <c r="B16126" s="2" t="str">
        <f>IFERROR(__xludf.DUMMYFUNCTION("GOOGLETRANSLATE(A16126,""en"",""hi"")"),"यह नर्तकी अपने पैर के साथ 180 डिग्री कोण बना रहा है।")</f>
        <v>यह नर्तकी अपने पैर के साथ 180 डिग्री कोण बना रहा है।</v>
      </c>
    </row>
    <row r="16127">
      <c r="A16127" s="1" t="s">
        <v>15684</v>
      </c>
      <c r="B16127" s="2" t="str">
        <f>IFERROR(__xludf.DUMMYFUNCTION("GOOGLETRANSLATE(A16127,""en"",""hi"")"),"व्यक्ति को व्यक्ति के खिलाफ अंक के लिए गेंद को आसान बनाता है।")</f>
        <v>व्यक्ति को व्यक्ति के खिलाफ अंक के लिए गेंद को आसान बनाता है।</v>
      </c>
    </row>
    <row r="16128">
      <c r="A16128" s="1" t="s">
        <v>15685</v>
      </c>
      <c r="B16128" s="2" t="str">
        <f>IFERROR(__xludf.DUMMYFUNCTION("GOOGLETRANSLATE(A16128,""en"",""hi"")"),"हम आकाशगंगा के एक छोटे से हिस्से में खोज रहे हैं, और फिर भी हमारी गैलेक्सी ब्रह्मांड में आकाशगंगाओं में से एक है!")</f>
        <v>हम आकाशगंगा के एक छोटे से हिस्से में खोज रहे हैं, और फिर भी हमारी गैलेक्सी ब्रह्मांड में आकाशगंगाओं में से एक है!</v>
      </c>
    </row>
    <row r="16129">
      <c r="A16129" s="1" t="s">
        <v>15686</v>
      </c>
      <c r="B16129" s="2" t="str">
        <f>IFERROR(__xludf.DUMMYFUNCTION("GOOGLETRANSLATE(A16129,""en"",""hi"")"),"मुझे एक बड़े के बजाय कई सिंगल केक का विचार पसंद है।")</f>
        <v>मुझे एक बड़े के बजाय कई सिंगल केक का विचार पसंद है।</v>
      </c>
    </row>
    <row r="16130">
      <c r="A16130" s="1" t="s">
        <v>15687</v>
      </c>
      <c r="B16130" s="2" t="str">
        <f>IFERROR(__xludf.DUMMYFUNCTION("GOOGLETRANSLATE(A16130,""en"",""hi"")"),"छोटे बच्चों के साथ एक बिल्ली खिला।")</f>
        <v>छोटे बच्चों के साथ एक बिल्ली खिला।</v>
      </c>
    </row>
    <row r="16131">
      <c r="A16131" s="1" t="s">
        <v>15688</v>
      </c>
      <c r="B16131" s="2" t="str">
        <f>IFERROR(__xludf.DUMMYFUNCTION("GOOGLETRANSLATE(A16131,""en"",""hi"")"),"सागर पर सूरज चमक रहा है")</f>
        <v>सागर पर सूरज चमक रहा है</v>
      </c>
    </row>
    <row r="16132">
      <c r="A16132" s="1" t="s">
        <v>15689</v>
      </c>
      <c r="B16132" s="2" t="str">
        <f>IFERROR(__xludf.DUMMYFUNCTION("GOOGLETRANSLATE(A16132,""en"",""hi"")"),"जैविक जीनस एक सफेद दीवार पर छोड़ देता है")</f>
        <v>जैविक जीनस एक सफेद दीवार पर छोड़ देता है</v>
      </c>
    </row>
    <row r="16133">
      <c r="A16133" s="1" t="s">
        <v>15690</v>
      </c>
      <c r="B16133" s="2" t="str">
        <f>IFERROR(__xludf.DUMMYFUNCTION("GOOGLETRANSLATE(A16133,""en"",""hi"")"),"सॉकर प्लेयर उच्चतम भुगतान वाला खिलाड़ी है")</f>
        <v>सॉकर प्लेयर उच्चतम भुगतान वाला खिलाड़ी है</v>
      </c>
    </row>
    <row r="16134">
      <c r="A16134" s="1" t="s">
        <v>15691</v>
      </c>
      <c r="B16134" s="2" t="str">
        <f>IFERROR(__xludf.DUMMYFUNCTION("GOOGLETRANSLATE(A16134,""en"",""hi"")"),"अपने हाथों में पैसे और फूलों के बर्तन के साथ कमल पर बैठे देवता।")</f>
        <v>अपने हाथों में पैसे और फूलों के बर्तन के साथ कमल पर बैठे देवता।</v>
      </c>
    </row>
    <row r="16135">
      <c r="A16135" s="1" t="s">
        <v>15692</v>
      </c>
      <c r="B16135" s="2" t="str">
        <f>IFERROR(__xludf.DUMMYFUNCTION("GOOGLETRANSLATE(A16135,""en"",""hi"")"),"घोड़ों को देखने के बारे में कुछ शांत हो रहा है।")</f>
        <v>घोड़ों को देखने के बारे में कुछ शांत हो रहा है।</v>
      </c>
    </row>
    <row r="16136">
      <c r="A16136" s="1" t="s">
        <v>15693</v>
      </c>
      <c r="B16136" s="2" t="str">
        <f>IFERROR(__xludf.DUMMYFUNCTION("GOOGLETRANSLATE(A16136,""en"",""hi"")"),"अखाड़ा में फर्श की जगह के वर्ग फुट, और लोगों के लिए बैठने की जगह है।")</f>
        <v>अखाड़ा में फर्श की जगह के वर्ग फुट, और लोगों के लिए बैठने की जगह है।</v>
      </c>
    </row>
    <row r="16137">
      <c r="A16137" s="1" t="s">
        <v>15694</v>
      </c>
      <c r="B16137" s="2" t="str">
        <f>IFERROR(__xludf.DUMMYFUNCTION("GOOGLETRANSLATE(A16137,""en"",""hi"")"),"एक कोरल रीफ के उथले पानी।")</f>
        <v>एक कोरल रीफ के उथले पानी।</v>
      </c>
    </row>
    <row r="16138">
      <c r="A16138" s="1" t="s">
        <v>15695</v>
      </c>
      <c r="B16138" s="2" t="str">
        <f>IFERROR(__xludf.DUMMYFUNCTION("GOOGLETRANSLATE(A16138,""en"",""hi"")"),"नवीनतम उत्पादों, सहायक उपकरण की पेशकश करेगा")</f>
        <v>नवीनतम उत्पादों, सहायक उपकरण की पेशकश करेगा</v>
      </c>
    </row>
    <row r="16139">
      <c r="A16139" s="1" t="s">
        <v>15696</v>
      </c>
      <c r="B16139" s="2" t="str">
        <f>IFERROR(__xludf.DUMMYFUNCTION("GOOGLETRANSLATE(A16139,""en"",""hi"")"),"कविता पुस्तक के बारे में क्या कहता है: पानी से बपतिस्मा")</f>
        <v>कविता पुस्तक के बारे में क्या कहता है: पानी से बपतिस्मा</v>
      </c>
    </row>
    <row r="16140">
      <c r="A16140" s="1" t="s">
        <v>15697</v>
      </c>
      <c r="B16140" s="2" t="str">
        <f>IFERROR(__xludf.DUMMYFUNCTION("GOOGLETRANSLATE(A16140,""en"",""hi"")"),"क्रीक के आसपास और आसपास बड़े बोल्डर")</f>
        <v>क्रीक के आसपास और आसपास बड़े बोल्डर</v>
      </c>
    </row>
    <row r="16141">
      <c r="A16141" s="1" t="s">
        <v>15698</v>
      </c>
      <c r="B16141" s="2" t="str">
        <f>IFERROR(__xludf.DUMMYFUNCTION("GOOGLETRANSLATE(A16141,""en"",""hi"")"),"एक धूप दिन पर जमीन में टेनिस बॉल और रैकेट")</f>
        <v>एक धूप दिन पर जमीन में टेनिस बॉल और रैकेट</v>
      </c>
    </row>
    <row r="16142">
      <c r="A16142" s="1" t="s">
        <v>15699</v>
      </c>
      <c r="B16142" s="2" t="str">
        <f>IFERROR(__xludf.DUMMYFUNCTION("GOOGLETRANSLATE(A16142,""en"",""hi"")"),"व्यक्ति प्रतियोगिता का विजेता है।")</f>
        <v>व्यक्ति प्रतियोगिता का विजेता है।</v>
      </c>
    </row>
    <row r="16143">
      <c r="A16143" s="1" t="s">
        <v>15700</v>
      </c>
      <c r="B16143" s="2" t="str">
        <f>IFERROR(__xludf.DUMMYFUNCTION("GOOGLETRANSLATE(A16143,""en"",""hi"")"),"एक ग्रीष्मकालीन दिन, न्यूनतम शैली पर क्षेत्र")</f>
        <v>एक ग्रीष्मकालीन दिन, न्यूनतम शैली पर क्षेत्र</v>
      </c>
    </row>
    <row r="16144">
      <c r="A16144" s="1" t="s">
        <v>15701</v>
      </c>
      <c r="B16144" s="2" t="str">
        <f>IFERROR(__xludf.DUMMYFUNCTION("GOOGLETRANSLATE(A16144,""en"",""hi"")"),"हाथों में रैपर में चॉकलेट बार।")</f>
        <v>हाथों में रैपर में चॉकलेट बार।</v>
      </c>
    </row>
    <row r="16145">
      <c r="A16145" s="1" t="s">
        <v>15702</v>
      </c>
      <c r="B16145" s="2" t="str">
        <f>IFERROR(__xludf.DUMMYFUNCTION("GOOGLETRANSLATE(A16145,""en"",""hi"")"),"एक सफेद पृष्ठभूमि पर अलग लाल फल और सब्जियों का वर्ग")</f>
        <v>एक सफेद पृष्ठभूमि पर अलग लाल फल और सब्जियों का वर्ग</v>
      </c>
    </row>
    <row r="16146">
      <c r="A16146" s="1" t="s">
        <v>15703</v>
      </c>
      <c r="B16146" s="2" t="str">
        <f>IFERROR(__xludf.DUMMYFUNCTION("GOOGLETRANSLATE(A16146,""en"",""hi"")"),"प्यारा छोटी लड़की और उसकी खूबसूरत युवा माँ भूरे रंग की पृष्ठभूमि पर एक स्मार्ट फोन और मुस्कुराते हुए, फर्श पर एक साथ बैठे हैं")</f>
        <v>प्यारा छोटी लड़की और उसकी खूबसूरत युवा माँ भूरे रंग की पृष्ठभूमि पर एक स्मार्ट फोन और मुस्कुराते हुए, फर्श पर एक साथ बैठे हैं</v>
      </c>
    </row>
    <row r="16147">
      <c r="A16147" s="1" t="s">
        <v>15704</v>
      </c>
      <c r="B16147" s="2" t="str">
        <f>IFERROR(__xludf.DUMMYFUNCTION("GOOGLETRANSLATE(A16147,""en"",""hi"")"),"एक शहर - राष्ट्रीय संग्रह की नई इमारतों - प्रतियोगिता")</f>
        <v>एक शहर - राष्ट्रीय संग्रह की नई इमारतों - प्रतियोगिता</v>
      </c>
    </row>
    <row r="16148">
      <c r="A16148" s="1" t="s">
        <v>15705</v>
      </c>
      <c r="B16148" s="2" t="str">
        <f>IFERROR(__xludf.DUMMYFUNCTION("GOOGLETRANSLATE(A16148,""en"",""hi"")"),"हरे रंग की शादी: जोड़े ने प्रतिज्ञा की")</f>
        <v>हरे रंग की शादी: जोड़े ने प्रतिज्ञा की</v>
      </c>
    </row>
    <row r="16149">
      <c r="A16149" s="1" t="s">
        <v>15706</v>
      </c>
      <c r="B16149" s="2" t="str">
        <f>IFERROR(__xludf.DUMMYFUNCTION("GOOGLETRANSLATE(A16149,""en"",""hi"")"),"लोगों के कम कुंजी चित्र")</f>
        <v>लोगों के कम कुंजी चित्र</v>
      </c>
    </row>
    <row r="16150">
      <c r="A16150" s="1" t="s">
        <v>15707</v>
      </c>
      <c r="B16150" s="2" t="str">
        <f>IFERROR(__xludf.DUMMYFUNCTION("GOOGLETRANSLATE(A16150,""en"",""hi"")"),"हरे, हरी घास के बगल में ... नहीं")</f>
        <v>हरे, हरी घास के बगल में ... नहीं</v>
      </c>
    </row>
    <row r="16151">
      <c r="A16151" s="1" t="s">
        <v>15708</v>
      </c>
      <c r="B16151" s="2" t="str">
        <f>IFERROR(__xludf.DUMMYFUNCTION("GOOGLETRANSLATE(A16151,""en"",""hi"")"),"इस रिवर्सिबल को सिलाई की आपूर्ति को व्यवस्थित करने के लिए काले और सफेद बैग का उपयोग करें - द - जाओ।")</f>
        <v>इस रिवर्सिबल को सिलाई की आपूर्ति को व्यवस्थित करने के लिए काले और सफेद बैग का उपयोग करें - द - जाओ।</v>
      </c>
    </row>
    <row r="16152">
      <c r="A16152" s="1" t="s">
        <v>15709</v>
      </c>
      <c r="B16152" s="2" t="str">
        <f>IFERROR(__xludf.DUMMYFUNCTION("GOOGLETRANSLATE(A16152,""en"",""hi"")"),"सैन्य व्यक्ति से एक दृश्य")</f>
        <v>सैन्य व्यक्ति से एक दृश्य</v>
      </c>
    </row>
    <row r="16153">
      <c r="A16153" s="1" t="s">
        <v>15710</v>
      </c>
      <c r="B16153" s="2" t="str">
        <f>IFERROR(__xludf.DUMMYFUNCTION("GOOGLETRANSLATE(A16153,""en"",""hi"")"),"प्रदर्शन की सालगिरह पर आयोजित चौथे वार्षिक मार्च का उच्च कोण दृश्य")</f>
        <v>प्रदर्शन की सालगिरह पर आयोजित चौथे वार्षिक मार्च का उच्च कोण दृश्य</v>
      </c>
    </row>
    <row r="16154">
      <c r="A16154" s="1" t="s">
        <v>15711</v>
      </c>
      <c r="B16154" s="2" t="str">
        <f>IFERROR(__xludf.DUMMYFUNCTION("GOOGLETRANSLATE(A16154,""en"",""hi"")"),"व्यक्ति द्वारा प्रकाशित एक वियाडक्ट दिखाने वाले व्यक्ति द्वारा उत्कीर्णन")</f>
        <v>व्यक्ति द्वारा प्रकाशित एक वियाडक्ट दिखाने वाले व्यक्ति द्वारा उत्कीर्णन</v>
      </c>
    </row>
    <row r="16155">
      <c r="A16155" s="1" t="s">
        <v>15712</v>
      </c>
      <c r="B16155" s="2" t="str">
        <f>IFERROR(__xludf.DUMMYFUNCTION("GOOGLETRANSLATE(A16155,""en"",""hi"")"),"बाहरी स्टील पैनल मास्टर बेडरूम में एक विस्तृत प्रकाश प्रभाव बनाते हैं क्योंकि छाया पूरे दिन अंतरिक्ष में यात्रा करते हैं।")</f>
        <v>बाहरी स्टील पैनल मास्टर बेडरूम में एक विस्तृत प्रकाश प्रभाव बनाते हैं क्योंकि छाया पूरे दिन अंतरिक्ष में यात्रा करते हैं।</v>
      </c>
    </row>
    <row r="16156">
      <c r="A16156" s="1" t="s">
        <v>15713</v>
      </c>
      <c r="B16156" s="2" t="str">
        <f>IFERROR(__xludf.DUMMYFUNCTION("GOOGLETRANSLATE(A16156,""en"",""hi"")"),"यहां हर मार्वल सिनेमाई के लिए नाटकीय पोस्टर हैं")</f>
        <v>यहां हर मार्वल सिनेमाई के लिए नाटकीय पोस्टर हैं</v>
      </c>
    </row>
    <row r="16157">
      <c r="A16157" s="1" t="s">
        <v>15714</v>
      </c>
      <c r="B16157" s="2" t="str">
        <f>IFERROR(__xludf.DUMMYFUNCTION("GOOGLETRANSLATE(A16157,""en"",""hi"")"),"एक सफेद पृष्ठभूमि पर अलग काले चींटियों का समूह।")</f>
        <v>एक सफेद पृष्ठभूमि पर अलग काले चींटियों का समूह।</v>
      </c>
    </row>
    <row r="16158">
      <c r="A16158" s="1" t="s">
        <v>15715</v>
      </c>
      <c r="B16158" s="2" t="str">
        <f>IFERROR(__xludf.DUMMYFUNCTION("GOOGLETRANSLATE(A16158,""en"",""hi"")"),"एक पेड़ में एक कोआला के साथ व्यक्ति की तस्वीर")</f>
        <v>एक पेड़ में एक कोआला के साथ व्यक्ति की तस्वीर</v>
      </c>
    </row>
    <row r="16159">
      <c r="A16159" s="1" t="s">
        <v>15716</v>
      </c>
      <c r="B16159" s="2" t="str">
        <f>IFERROR(__xludf.DUMMYFUNCTION("GOOGLETRANSLATE(A16159,""en"",""hi"")"),"अभिनेता ने पुरस्कारों में रेड कालीन चला")</f>
        <v>अभिनेता ने पुरस्कारों में रेड कालीन चला</v>
      </c>
    </row>
    <row r="16160">
      <c r="A16160" s="1" t="s">
        <v>15717</v>
      </c>
      <c r="B16160" s="2" t="str">
        <f>IFERROR(__xludf.DUMMYFUNCTION("GOOGLETRANSLATE(A16160,""en"",""hi"")"),"गुलाब गांव में एक खिड़की के दौर में बढ़ रहा है")</f>
        <v>गुलाब गांव में एक खिड़की के दौर में बढ़ रहा है</v>
      </c>
    </row>
    <row r="16161">
      <c r="A16161" s="1" t="s">
        <v>15718</v>
      </c>
      <c r="B16161" s="2" t="str">
        <f>IFERROR(__xludf.DUMMYFUNCTION("GOOGLETRANSLATE(A16161,""en"",""hi"")"),"एक पार्क बेंच पर बैठे पुरुष नदी के ऊपर देख रहे हैं")</f>
        <v>एक पार्क बेंच पर बैठे पुरुष नदी के ऊपर देख रहे हैं</v>
      </c>
    </row>
    <row r="16162">
      <c r="A16162" s="1" t="s">
        <v>15719</v>
      </c>
      <c r="B16162" s="2" t="str">
        <f>IFERROR(__xludf.DUMMYFUNCTION("GOOGLETRANSLATE(A16162,""en"",""hi"")"),"यह जगह आपके बिना एक चिड़ियाघर होगी!")</f>
        <v>यह जगह आपके बिना एक चिड़ियाघर होगी!</v>
      </c>
    </row>
    <row r="16163">
      <c r="A16163" s="1" t="s">
        <v>15720</v>
      </c>
      <c r="B16163" s="2" t="str">
        <f>IFERROR(__xludf.DUMMYFUNCTION("GOOGLETRANSLATE(A16163,""en"",""hi"")"),"इस कीचेन के सामने का कहना है कि सभी महिलाओं को बराबर और पीछे बनाया गया था: फिर कुछ मार्शल आर्ट सीखते हैं।")</f>
        <v>इस कीचेन के सामने का कहना है कि सभी महिलाओं को बराबर और पीछे बनाया गया था: फिर कुछ मार्शल आर्ट सीखते हैं।</v>
      </c>
    </row>
    <row r="16164">
      <c r="A16164" s="1" t="s">
        <v>15721</v>
      </c>
      <c r="B16164" s="2" t="str">
        <f>IFERROR(__xludf.DUMMYFUNCTION("GOOGLETRANSLATE(A16164,""en"",""hi"")"),"नदी की शुरुआत हुई है")</f>
        <v>नदी की शुरुआत हुई है</v>
      </c>
    </row>
    <row r="16165">
      <c r="A16165" s="1" t="s">
        <v>15722</v>
      </c>
      <c r="B16165" s="2" t="str">
        <f>IFERROR(__xludf.DUMMYFUNCTION("GOOGLETRANSLATE(A16165,""en"",""hi"")"),"दृश्य में, पुलिस वाहनों ने एक कॉर्डन को घेर लिया जो आधुनिक, टेरेस वाले घरों की एक पंक्ति में फैला हुआ था")</f>
        <v>दृश्य में, पुलिस वाहनों ने एक कॉर्डन को घेर लिया जो आधुनिक, टेरेस वाले घरों की एक पंक्ति में फैला हुआ था</v>
      </c>
    </row>
    <row r="16166">
      <c r="A16166" s="1" t="s">
        <v>15723</v>
      </c>
      <c r="B16166" s="2" t="str">
        <f>IFERROR(__xludf.DUMMYFUNCTION("GOOGLETRANSLATE(A16166,""en"",""hi"")"),"एक पुस्तक पढ़ने वाले एक आर्मचेयर में बैठे पिता और बच्चे।")</f>
        <v>एक पुस्तक पढ़ने वाले एक आर्मचेयर में बैठे पिता और बच्चे।</v>
      </c>
    </row>
    <row r="16167">
      <c r="A16167" s="1" t="s">
        <v>15724</v>
      </c>
      <c r="B16167" s="2" t="str">
        <f>IFERROR(__xludf.DUMMYFUNCTION("GOOGLETRANSLATE(A16167,""en"",""hi"")"),"धुआं craters से आ रहा है")</f>
        <v>धुआं craters से आ रहा है</v>
      </c>
    </row>
    <row r="16168">
      <c r="A16168" s="1" t="s">
        <v>15725</v>
      </c>
      <c r="B16168" s="2" t="str">
        <f>IFERROR(__xludf.DUMMYFUNCTION("GOOGLETRANSLATE(A16168,""en"",""hi"")"),"सवाना में एक पानी के छेद पर यह एक बच्चा है")</f>
        <v>सवाना में एक पानी के छेद पर यह एक बच्चा है</v>
      </c>
    </row>
    <row r="16169">
      <c r="A16169" s="1" t="s">
        <v>15726</v>
      </c>
      <c r="B16169" s="2" t="str">
        <f>IFERROR(__xludf.DUMMYFUNCTION("GOOGLETRANSLATE(A16169,""en"",""hi"")"),"प्यार उस नीले काले ... केवल मैट में")</f>
        <v>प्यार उस नीले काले ... केवल मैट में</v>
      </c>
    </row>
    <row r="16170">
      <c r="A16170" s="1" t="s">
        <v>15727</v>
      </c>
      <c r="B16170" s="2" t="str">
        <f>IFERROR(__xludf.DUMMYFUNCTION("GOOGLETRANSLATE(A16170,""en"",""hi"")"),"क्लाउन घटना के दौरान उत्सव में शामिल होते हैं")</f>
        <v>क्लाउन घटना के दौरान उत्सव में शामिल होते हैं</v>
      </c>
    </row>
    <row r="16171">
      <c r="A16171" s="1" t="s">
        <v>15728</v>
      </c>
      <c r="B16171" s="2" t="str">
        <f>IFERROR(__xludf.DUMMYFUNCTION("GOOGLETRANSLATE(A16171,""en"",""hi"")"),"एक जवान आदमी अपने हाथ में यादृच्छिक बैंकनोट ले रहा है और फिर उन्हें अपने हाथ में अच्छी तरह से व्यवस्थित कर रहा है।")</f>
        <v>एक जवान आदमी अपने हाथ में यादृच्छिक बैंकनोट ले रहा है और फिर उन्हें अपने हाथ में अच्छी तरह से व्यवस्थित कर रहा है।</v>
      </c>
    </row>
    <row r="16172">
      <c r="A16172" s="1" t="s">
        <v>15729</v>
      </c>
      <c r="B16172" s="2" t="str">
        <f>IFERROR(__xludf.DUMMYFUNCTION("GOOGLETRANSLATE(A16172,""en"",""hi"")"),"बगीचों में मार्गों के साथ फूल")</f>
        <v>बगीचों में मार्गों के साथ फूल</v>
      </c>
    </row>
    <row r="16173">
      <c r="A16173" s="1" t="s">
        <v>15730</v>
      </c>
      <c r="B16173" s="2" t="str">
        <f>IFERROR(__xludf.DUMMYFUNCTION("GOOGLETRANSLATE(A16173,""en"",""hi"")"),"जबकि व्यक्ति एक प्रतिनिधित्व शैली में काम करने का आनंद ले रहा है, लेकिन वह अपने हालिया चित्रों में समकालीन दिशा की भी खोज कर रही है।")</f>
        <v>जबकि व्यक्ति एक प्रतिनिधित्व शैली में काम करने का आनंद ले रहा है, लेकिन वह अपने हालिया चित्रों में समकालीन दिशा की भी खोज कर रही है।</v>
      </c>
    </row>
    <row r="16174">
      <c r="A16174" s="1" t="s">
        <v>15731</v>
      </c>
      <c r="B16174" s="2" t="str">
        <f>IFERROR(__xludf.DUMMYFUNCTION("GOOGLETRANSLATE(A16174,""en"",""hi"")"),"व्यक्ति बास्केटबॉल कोर्ट पर एक स्मृति को राहत देता है")</f>
        <v>व्यक्ति बास्केटबॉल कोर्ट पर एक स्मृति को राहत देता है</v>
      </c>
    </row>
    <row r="16175">
      <c r="A16175" s="1" t="s">
        <v>15732</v>
      </c>
      <c r="B16175" s="2" t="str">
        <f>IFERROR(__xludf.DUMMYFUNCTION("GOOGLETRANSLATE(A16175,""en"",""hi"")"),"एक बच्चे के बेडरूम में खिलौनों का एक संग्रह")</f>
        <v>एक बच्चे के बेडरूम में खिलौनों का एक संग्रह</v>
      </c>
    </row>
    <row r="16176">
      <c r="A16176" s="1" t="s">
        <v>15733</v>
      </c>
      <c r="B16176" s="2" t="str">
        <f>IFERROR(__xludf.DUMMYFUNCTION("GOOGLETRANSLATE(A16176,""en"",""hi"")"),"आसान परियोजना कार्यान्वयन के लिए पीएनजी अल्फा चैनल के साथ हवा में लहराते झंडा")</f>
        <v>आसान परियोजना कार्यान्वयन के लिए पीएनजी अल्फा चैनल के साथ हवा में लहराते झंडा</v>
      </c>
    </row>
    <row r="16177">
      <c r="A16177" s="1" t="s">
        <v>15734</v>
      </c>
      <c r="B16177" s="2" t="str">
        <f>IFERROR(__xludf.DUMMYFUNCTION("GOOGLETRANSLATE(A16177,""en"",""hi"")"),"चौथे मोड़ को गोल करने से मोर्चे पर मोटरसाइकिल दौड़ने वाले होते हैं।")</f>
        <v>चौथे मोड़ को गोल करने से मोर्चे पर मोटरसाइकिल दौड़ने वाले होते हैं।</v>
      </c>
    </row>
    <row r="16178">
      <c r="A16178" s="1" t="s">
        <v>15735</v>
      </c>
      <c r="B16178" s="2" t="str">
        <f>IFERROR(__xludf.DUMMYFUNCTION("GOOGLETRANSLATE(A16178,""en"",""hi"")"),"काले और सफेद शादी के दरवाजे पर दुल्हन और दूल्हे")</f>
        <v>काले और सफेद शादी के दरवाजे पर दुल्हन और दूल्हे</v>
      </c>
    </row>
    <row r="16179">
      <c r="A16179" s="1" t="s">
        <v>15736</v>
      </c>
      <c r="B16179" s="2" t="str">
        <f>IFERROR(__xludf.DUMMYFUNCTION("GOOGLETRANSLATE(A16179,""en"",""hi"")"),"होटल में वर्तमान में मेहमानों के लिए किराए पर लेने के लिए कमरे उपलब्ध हैं")</f>
        <v>होटल में वर्तमान में मेहमानों के लिए किराए पर लेने के लिए कमरे उपलब्ध हैं</v>
      </c>
    </row>
    <row r="16180">
      <c r="A16180" s="1" t="s">
        <v>930</v>
      </c>
      <c r="B16180" s="2" t="str">
        <f>IFERROR(__xludf.DUMMYFUNCTION("GOOGLETRANSLATE(A16180,""en"",""hi"")"),"छवि में हो सकता है: व्यक्ति, मंच पर और एक संगीत वाद्ययंत्र बजाना")</f>
        <v>छवि में हो सकता है: व्यक्ति, मंच पर और एक संगीत वाद्ययंत्र बजाना</v>
      </c>
    </row>
    <row r="16181">
      <c r="A16181" s="1" t="s">
        <v>2740</v>
      </c>
      <c r="B16181" s="2" t="str">
        <f>IFERROR(__xludf.DUMMYFUNCTION("GOOGLETRANSLATE(A16181,""en"",""hi"")"),"कॉमेडियन के साथ एक साक्षात्कार के दौरान अभिनेता")</f>
        <v>कॉमेडियन के साथ एक साक्षात्कार के दौरान अभिनेता</v>
      </c>
    </row>
    <row r="16182">
      <c r="A16182" s="1" t="s">
        <v>15737</v>
      </c>
      <c r="B16182" s="2" t="str">
        <f>IFERROR(__xludf.DUMMYFUNCTION("GOOGLETRANSLATE(A16182,""en"",""hi"")"),"सड़क और पेड़ की एक पंक्ति।")</f>
        <v>सड़क और पेड़ की एक पंक्ति।</v>
      </c>
    </row>
    <row r="16183">
      <c r="A16183" s="1" t="s">
        <v>15738</v>
      </c>
      <c r="B16183" s="2" t="str">
        <f>IFERROR(__xludf.DUMMYFUNCTION("GOOGLETRANSLATE(A16183,""en"",""hi"")"),"बुधवार की रात टूर्नामेंट में लड़के निजी स्कूल।")</f>
        <v>बुधवार की रात टूर्नामेंट में लड़के निजी स्कूल।</v>
      </c>
    </row>
    <row r="16184">
      <c r="A16184" s="1" t="s">
        <v>15739</v>
      </c>
      <c r="B16184" s="2" t="str">
        <f>IFERROR(__xludf.DUMMYFUNCTION("GOOGLETRANSLATE(A16184,""en"",""hi"")"),"कर्मचारी बच्चों द्वारा उगाए गए भोजन की एक श्रृंखला प्रदर्शित करते हैं।")</f>
        <v>कर्मचारी बच्चों द्वारा उगाए गए भोजन की एक श्रृंखला प्रदर्शित करते हैं।</v>
      </c>
    </row>
    <row r="16185">
      <c r="A16185" s="1" t="s">
        <v>15740</v>
      </c>
      <c r="B16185" s="2" t="str">
        <f>IFERROR(__xludf.DUMMYFUNCTION("GOOGLETRANSLATE(A16185,""en"",""hi"")"),"परिसर का एक और दृश्य")</f>
        <v>परिसर का एक और दृश्य</v>
      </c>
    </row>
    <row r="16186">
      <c r="A16186" s="1" t="s">
        <v>15741</v>
      </c>
      <c r="B16186" s="2" t="str">
        <f>IFERROR(__xludf.DUMMYFUNCTION("GOOGLETRANSLATE(A16186,""en"",""hi"")"),"राजमार्ग पर सुंदर सर्दियों सूर्योदय।")</f>
        <v>राजमार्ग पर सुंदर सर्दियों सूर्योदय।</v>
      </c>
    </row>
    <row r="16187">
      <c r="A16187" s="1" t="s">
        <v>15742</v>
      </c>
      <c r="B16187" s="2" t="str">
        <f>IFERROR(__xludf.DUMMYFUNCTION("GOOGLETRANSLATE(A16187,""en"",""hi"")"),"एक बाजार में ताजा केले")</f>
        <v>एक बाजार में ताजा केले</v>
      </c>
    </row>
    <row r="16188">
      <c r="A16188" s="1" t="s">
        <v>15743</v>
      </c>
      <c r="B16188" s="2" t="str">
        <f>IFERROR(__xludf.DUMMYFUNCTION("GOOGLETRANSLATE(A16188,""en"",""hi"")"),"एक आकर्षक युवा जोड़े एक पड़ोस में एक सड़क पर खड़ा है, कैमरे पर मुस्कुराता है और अंगूठे दिखाता है")</f>
        <v>एक आकर्षक युवा जोड़े एक पड़ोस में एक सड़क पर खड़ा है, कैमरे पर मुस्कुराता है और अंगूठे दिखाता है</v>
      </c>
    </row>
    <row r="16189">
      <c r="A16189" s="1" t="s">
        <v>15744</v>
      </c>
      <c r="B16189" s="2" t="str">
        <f>IFERROR(__xludf.DUMMYFUNCTION("GOOGLETRANSLATE(A16189,""en"",""hi"")"),"एक डिलीवरी ट्रक पर भित्तिचित्र।")</f>
        <v>एक डिलीवरी ट्रक पर भित्तिचित्र।</v>
      </c>
    </row>
    <row r="16190">
      <c r="A16190" s="1" t="s">
        <v>15745</v>
      </c>
      <c r="B16190" s="2" t="str">
        <f>IFERROR(__xludf.DUMMYFUNCTION("GOOGLETRANSLATE(A16190,""en"",""hi"")"),"कैथेड्रल के खंडहर")</f>
        <v>कैथेड्रल के खंडहर</v>
      </c>
    </row>
    <row r="16191">
      <c r="A16191" s="1" t="s">
        <v>15746</v>
      </c>
      <c r="B16191" s="2" t="str">
        <f>IFERROR(__xludf.DUMMYFUNCTION("GOOGLETRANSLATE(A16191,""en"",""hi"")"),"पसंदीदा बार मुख्य सड़क पर स्थित है")</f>
        <v>पसंदीदा बार मुख्य सड़क पर स्थित है</v>
      </c>
    </row>
    <row r="16192">
      <c r="A16192" s="1" t="s">
        <v>15747</v>
      </c>
      <c r="B16192" s="2" t="str">
        <f>IFERROR(__xludf.DUMMYFUNCTION("GOOGLETRANSLATE(A16192,""en"",""hi"")"),"प्यारा बंदर एक प्यारा बंदर एक प्राकृतिक जंगल में रहता है।")</f>
        <v>प्यारा बंदर एक प्यारा बंदर एक प्राकृतिक जंगल में रहता है।</v>
      </c>
    </row>
    <row r="16193">
      <c r="A16193" s="1" t="s">
        <v>15748</v>
      </c>
      <c r="B16193" s="2" t="str">
        <f>IFERROR(__xludf.DUMMYFUNCTION("GOOGLETRANSLATE(A16193,""en"",""hi"")"),"एक लाल कार एक गांव के माध्यम से बहुत तेजी से चला रही है।")</f>
        <v>एक लाल कार एक गांव के माध्यम से बहुत तेजी से चला रही है।</v>
      </c>
    </row>
    <row r="16194">
      <c r="A16194" s="1" t="s">
        <v>15749</v>
      </c>
      <c r="B16194" s="2" t="str">
        <f>IFERROR(__xludf.DUMMYFUNCTION("GOOGLETRANSLATE(A16194,""en"",""hi"")"),"देश को हरा करने वाला टीम है।")</f>
        <v>देश को हरा करने वाला टीम है।</v>
      </c>
    </row>
    <row r="16195">
      <c r="A16195" s="1" t="s">
        <v>15750</v>
      </c>
      <c r="B16195" s="2" t="str">
        <f>IFERROR(__xludf.DUMMYFUNCTION("GOOGLETRANSLATE(A16195,""en"",""hi"")"),"चित्र # उसकी रोष में उसने खूबसूरत बाल जब्त कर लिया, उसे अपने बाएं हाथ के चारों ओर कई बार घायल कर दिया और उसके दाहिने हाथ में कैंची की एक जोड़ी उठाई।")</f>
        <v>चित्र # उसकी रोष में उसने खूबसूरत बाल जब्त कर लिया, उसे अपने बाएं हाथ के चारों ओर कई बार घायल कर दिया और उसके दाहिने हाथ में कैंची की एक जोड़ी उठाई।</v>
      </c>
    </row>
    <row r="16196">
      <c r="A16196" s="1" t="s">
        <v>15751</v>
      </c>
      <c r="B16196" s="2" t="str">
        <f>IFERROR(__xludf.DUMMYFUNCTION("GOOGLETRANSLATE(A16196,""en"",""hi"")"),"परिवार सुबह एक साथ खाना पकाने")</f>
        <v>परिवार सुबह एक साथ खाना पकाने</v>
      </c>
    </row>
    <row r="16197">
      <c r="A16197" s="1" t="s">
        <v>15752</v>
      </c>
      <c r="B16197" s="2" t="str">
        <f>IFERROR(__xludf.DUMMYFUNCTION("GOOGLETRANSLATE(A16197,""en"",""hi"")"),"एक आधुनिक नया निर्माण बड़ा अलग घर")</f>
        <v>एक आधुनिक नया निर्माण बड़ा अलग घर</v>
      </c>
    </row>
    <row r="16198">
      <c r="A16198" s="1" t="s">
        <v>15753</v>
      </c>
      <c r="B16198" s="2" t="str">
        <f>IFERROR(__xludf.DUMMYFUNCTION("GOOGLETRANSLATE(A16198,""en"",""hi"")"),"शब्दों के साथ एक गोल फ्रेम में एक दिल के साथ पेंगुइन: हैप्पी वेलेंटाइन दिवस!")</f>
        <v>शब्दों के साथ एक गोल फ्रेम में एक दिल के साथ पेंगुइन: हैप्पी वेलेंटाइन दिवस!</v>
      </c>
    </row>
    <row r="16199">
      <c r="A16199" s="1" t="s">
        <v>15754</v>
      </c>
      <c r="B16199" s="2" t="str">
        <f>IFERROR(__xludf.DUMMYFUNCTION("GOOGLETRANSLATE(A16199,""en"",""hi"")"),"नीचे - नदी काटना ने घाटी को मिटा दिया है")</f>
        <v>नीचे - नदी काटना ने घाटी को मिटा दिया है</v>
      </c>
    </row>
    <row r="16200">
      <c r="A16200" s="1" t="s">
        <v>15755</v>
      </c>
      <c r="B16200" s="2" t="str">
        <f>IFERROR(__xludf.DUMMYFUNCTION("GOOGLETRANSLATE(A16200,""en"",""hi"")"),"संगीत वीडियो कलाकार पुरस्कार देता है")</f>
        <v>संगीत वीडियो कलाकार पुरस्कार देता है</v>
      </c>
    </row>
    <row r="16201">
      <c r="A16201" s="1" t="s">
        <v>15756</v>
      </c>
      <c r="B16201" s="2" t="str">
        <f>IFERROR(__xludf.DUMMYFUNCTION("GOOGLETRANSLATE(A16201,""en"",""hi"")"),"पुरस्कारों की घटना में मनोरंजन")</f>
        <v>पुरस्कारों की घटना में मनोरंजन</v>
      </c>
    </row>
    <row r="16202">
      <c r="A16202" s="1" t="s">
        <v>15757</v>
      </c>
      <c r="B16202" s="2" t="str">
        <f>IFERROR(__xludf.DUMMYFUNCTION("GOOGLETRANSLATE(A16202,""en"",""hi"")"),"ये आधिकारिक तौर पर दुनिया के सबसे अधिक देखी जाने वाली शहर हैं")</f>
        <v>ये आधिकारिक तौर पर दुनिया के सबसे अधिक देखी जाने वाली शहर हैं</v>
      </c>
    </row>
    <row r="16203">
      <c r="A16203" s="1" t="s">
        <v>15758</v>
      </c>
      <c r="B16203" s="2" t="str">
        <f>IFERROR(__xludf.DUMMYFUNCTION("GOOGLETRANSLATE(A16203,""en"",""hi"")"),"बटरस्कॉच भंगुर फज - छुट्टियों के लिए एक साधारण नुस्खा")</f>
        <v>बटरस्कॉच भंगुर फज - छुट्टियों के लिए एक साधारण नुस्खा</v>
      </c>
    </row>
    <row r="16204">
      <c r="A16204" s="1" t="s">
        <v>15759</v>
      </c>
      <c r="B16204" s="2" t="str">
        <f>IFERROR(__xludf.DUMMYFUNCTION("GOOGLETRANSLATE(A16204,""en"",""hi"")"),"निजी आवासीय विकास में एक इमारत पर निर्माण कार्य")</f>
        <v>निजी आवासीय विकास में एक इमारत पर निर्माण कार्य</v>
      </c>
    </row>
    <row r="16205">
      <c r="A16205" s="1" t="s">
        <v>15760</v>
      </c>
      <c r="B16205" s="2" t="str">
        <f>IFERROR(__xludf.DUMMYFUNCTION("GOOGLETRANSLATE(A16205,""en"",""hi"")"),"सफेद बतख एक तालाब या पानी की पृष्ठभूमि के साथ झील के बगल में खड़ा है, बंद करो")</f>
        <v>सफेद बतख एक तालाब या पानी की पृष्ठभूमि के साथ झील के बगल में खड़ा है, बंद करो</v>
      </c>
    </row>
    <row r="16206">
      <c r="A16206" s="1" t="s">
        <v>15761</v>
      </c>
      <c r="B16206" s="2" t="str">
        <f>IFERROR(__xludf.DUMMYFUNCTION("GOOGLETRANSLATE(A16206,""en"",""hi"")"),"टेक्स्ट बुक में पेज पर जाएं")</f>
        <v>टेक्स्ट बुक में पेज पर जाएं</v>
      </c>
    </row>
    <row r="16207">
      <c r="A16207" s="1" t="s">
        <v>15762</v>
      </c>
      <c r="B16207" s="2" t="str">
        <f>IFERROR(__xludf.DUMMYFUNCTION("GOOGLETRANSLATE(A16207,""en"",""hi"")"),"चढ़ाई की दीवार पर बच्चे")</f>
        <v>चढ़ाई की दीवार पर बच्चे</v>
      </c>
    </row>
    <row r="16208">
      <c r="A16208" s="1" t="s">
        <v>15763</v>
      </c>
      <c r="B16208" s="2" t="str">
        <f>IFERROR(__xludf.DUMMYFUNCTION("GOOGLETRANSLATE(A16208,""en"",""hi"")"),"जन्मदिन पेडिग्रीड पशु - जन्मदिन मुबारक हो सरकार ने आपके लिए दिन की छुट्टी ली")</f>
        <v>जन्मदिन पेडिग्रीड पशु - जन्मदिन मुबारक हो सरकार ने आपके लिए दिन की छुट्टी ली</v>
      </c>
    </row>
    <row r="16209">
      <c r="A16209" s="1" t="s">
        <v>15764</v>
      </c>
      <c r="B16209" s="2" t="str">
        <f>IFERROR(__xludf.DUMMYFUNCTION("GOOGLETRANSLATE(A16209,""en"",""hi"")"),"टॉवर का दक्षिण चेहरा")</f>
        <v>टॉवर का दक्षिण चेहरा</v>
      </c>
    </row>
    <row r="16210">
      <c r="A16210" s="1" t="s">
        <v>15765</v>
      </c>
      <c r="B16210" s="2" t="str">
        <f>IFERROR(__xludf.DUMMYFUNCTION("GOOGLETRANSLATE(A16210,""en"",""hi"")"),"लाल सागर में एक मलबे पर ग्लास मछली का स्कूल")</f>
        <v>लाल सागर में एक मलबे पर ग्लास मछली का स्कूल</v>
      </c>
    </row>
    <row r="16211">
      <c r="A16211" s="1" t="s">
        <v>15766</v>
      </c>
      <c r="B16211" s="2" t="str">
        <f>IFERROR(__xludf.DUMMYFUNCTION("GOOGLETRANSLATE(A16211,""en"",""hi"")"),"शो में प्रदर्शन करने के लिए भीड़ एकत्र हुई")</f>
        <v>शो में प्रदर्शन करने के लिए भीड़ एकत्र हुई</v>
      </c>
    </row>
    <row r="16212">
      <c r="A16212" s="1" t="s">
        <v>15767</v>
      </c>
      <c r="B16212" s="2" t="str">
        <f>IFERROR(__xludf.DUMMYFUNCTION("GOOGLETRANSLATE(A16212,""en"",""hi"")"),"एक मॉडल संग्रह के दौरान व्यक्ति शो में रनवे चलता है: पुरुष एसएस 15।")</f>
        <v>एक मॉडल संग्रह के दौरान व्यक्ति शो में रनवे चलता है: पुरुष एसएस 15।</v>
      </c>
    </row>
    <row r="16213">
      <c r="A16213" s="1" t="s">
        <v>15768</v>
      </c>
      <c r="B16213" s="2" t="str">
        <f>IFERROR(__xludf.DUMMYFUNCTION("GOOGLETRANSLATE(A16213,""en"",""hi"")"),"सपने देखने वाली फिल्म, और अभिनेता प्रमुख व्यक्ति के रूप में।")</f>
        <v>सपने देखने वाली फिल्म, और अभिनेता प्रमुख व्यक्ति के रूप में।</v>
      </c>
    </row>
    <row r="16214">
      <c r="A16214" s="1" t="s">
        <v>15769</v>
      </c>
      <c r="B16214" s="2" t="str">
        <f>IFERROR(__xludf.DUMMYFUNCTION("GOOGLETRANSLATE(A16214,""en"",""hi"")"),"जेल में कमरे में एक दीवार पर झंडा लटका हुआ है।")</f>
        <v>जेल में कमरे में एक दीवार पर झंडा लटका हुआ है।</v>
      </c>
    </row>
    <row r="16215">
      <c r="A16215" s="1" t="s">
        <v>15770</v>
      </c>
      <c r="B16215" s="2" t="str">
        <f>IFERROR(__xludf.DUMMYFUNCTION("GOOGLETRANSLATE(A16215,""en"",""hi"")"),"लंदन मेन्सवेअर फैशन वीक के दौरान फैशन शो में एक मॉडल रनवे चलता है।")</f>
        <v>लंदन मेन्सवेअर फैशन वीक के दौरान फैशन शो में एक मॉडल रनवे चलता है।</v>
      </c>
    </row>
    <row r="16216">
      <c r="A16216" s="1" t="s">
        <v>15771</v>
      </c>
      <c r="B16216" s="2" t="str">
        <f>IFERROR(__xludf.DUMMYFUNCTION("GOOGLETRANSLATE(A16216,""en"",""hi"")"),"सड़कों पर अभिनेता और टीवी अभिनेता।")</f>
        <v>सड़कों पर अभिनेता और टीवी अभिनेता।</v>
      </c>
    </row>
    <row r="16217">
      <c r="A16217" s="1" t="s">
        <v>15772</v>
      </c>
      <c r="B16217" s="2" t="str">
        <f>IFERROR(__xludf.DUMMYFUNCTION("GOOGLETRANSLATE(A16217,""en"",""hi"")"),"अभिनेता प्रेस नाइट प्रदर्शन में भाग लेता है।")</f>
        <v>अभिनेता प्रेस नाइट प्रदर्शन में भाग लेता है।</v>
      </c>
    </row>
    <row r="16218">
      <c r="A16218" s="1" t="s">
        <v>15773</v>
      </c>
      <c r="B16218" s="2" t="str">
        <f>IFERROR(__xludf.DUMMYFUNCTION("GOOGLETRANSLATE(A16218,""en"",""hi"")"),"यौगिक की दीवार एक मीनार द्वारा प्रभुत्व वाली सड़क पर खड़ी है।")</f>
        <v>यौगिक की दीवार एक मीनार द्वारा प्रभुत्व वाली सड़क पर खड़ी है।</v>
      </c>
    </row>
    <row r="16219">
      <c r="A16219" s="1" t="s">
        <v>15774</v>
      </c>
      <c r="B16219" s="2" t="str">
        <f>IFERROR(__xludf.DUMMYFUNCTION("GOOGLETRANSLATE(A16219,""en"",""hi"")"),"एक लंबी गर्दन नीले स्वेटर के तहत उसके चेहरे को छिपा लड़की")</f>
        <v>एक लंबी गर्दन नीले स्वेटर के तहत उसके चेहरे को छिपा लड़की</v>
      </c>
    </row>
    <row r="16220">
      <c r="A16220" s="1" t="s">
        <v>15775</v>
      </c>
      <c r="B16220" s="2" t="str">
        <f>IFERROR(__xludf.DUMMYFUNCTION("GOOGLETRANSLATE(A16220,""en"",""hi"")"),"बगीचे में फूल खिलते हैं")</f>
        <v>बगीचे में फूल खिलते हैं</v>
      </c>
    </row>
    <row r="16221">
      <c r="A16221" s="1" t="s">
        <v>15776</v>
      </c>
      <c r="B16221" s="2" t="str">
        <f>IFERROR(__xludf.DUMMYFUNCTION("GOOGLETRANSLATE(A16221,""en"",""hi"")"),"सभी खेलों को और अधिक अभियान ब्रांडेड गेंदों के साथ खेला गया था।")</f>
        <v>सभी खेलों को और अधिक अभियान ब्रांडेड गेंदों के साथ खेला गया था।</v>
      </c>
    </row>
    <row r="16222">
      <c r="A16222" s="1" t="s">
        <v>15777</v>
      </c>
      <c r="B16222" s="2" t="str">
        <f>IFERROR(__xludf.DUMMYFUNCTION("GOOGLETRANSLATE(A16222,""en"",""hi"")"),"स्पॉटलाइट में कदम: एक प्रसिद्ध पिता होने के बावजूद, गोरा सुंदरता अपने ही अधिकार में एक सितारा बन गई है, इस साल की शुरुआत में इस साल की शुरुआत में फैशन व्यवसाय के लिए कैटवॉक को पकड़ लिया गया है")</f>
        <v>स्पॉटलाइट में कदम: एक प्रसिद्ध पिता होने के बावजूद, गोरा सुंदरता अपने ही अधिकार में एक सितारा बन गई है, इस साल की शुरुआत में इस साल की शुरुआत में फैशन व्यवसाय के लिए कैटवॉक को पकड़ लिया गया है</v>
      </c>
    </row>
    <row r="16223">
      <c r="A16223" s="1" t="s">
        <v>15778</v>
      </c>
      <c r="B16223" s="2" t="str">
        <f>IFERROR(__xludf.DUMMYFUNCTION("GOOGLETRANSLATE(A16223,""en"",""hi"")"),"संगीत कलाकार, द लीजेंड और मास्टर ऑफ द गिटार ऑफ द गिटार")</f>
        <v>संगीत कलाकार, द लीजेंड और मास्टर ऑफ द गिटार ऑफ द गिटार</v>
      </c>
    </row>
    <row r="16224">
      <c r="A16224" s="1" t="s">
        <v>15779</v>
      </c>
      <c r="B16224" s="2" t="str">
        <f>IFERROR(__xludf.DUMMYFUNCTION("GOOGLETRANSLATE(A16224,""en"",""hi"")"),"सिंथेटिक टर्फ के साथ पूल के बगल में एक साफ यार्ड।")</f>
        <v>सिंथेटिक टर्फ के साथ पूल के बगल में एक साफ यार्ड।</v>
      </c>
    </row>
    <row r="16225">
      <c r="A16225" s="1" t="s">
        <v>15780</v>
      </c>
      <c r="B16225" s="2" t="str">
        <f>IFERROR(__xludf.DUMMYFUNCTION("GOOGLETRANSLATE(A16225,""en"",""hi"")"),"लड़की का प्रेमी मांगे जाने वाले पुरुषों में से एक था, लेकिन पुलिस ने कहा कि उन्हें नहीं पता था कि वह हमलावरों में से एक हो सकता है या नहीं।")</f>
        <v>लड़की का प्रेमी मांगे जाने वाले पुरुषों में से एक था, लेकिन पुलिस ने कहा कि उन्हें नहीं पता था कि वह हमलावरों में से एक हो सकता है या नहीं।</v>
      </c>
    </row>
    <row r="16226">
      <c r="A16226" s="1" t="s">
        <v>15781</v>
      </c>
      <c r="B16226" s="2" t="str">
        <f>IFERROR(__xludf.DUMMYFUNCTION("GOOGLETRANSLATE(A16226,""en"",""hi"")"),"तट पर एक शहर का दृश्य")</f>
        <v>तट पर एक शहर का दृश्य</v>
      </c>
    </row>
    <row r="16227">
      <c r="A16227" s="1" t="s">
        <v>15782</v>
      </c>
      <c r="B16227" s="2" t="str">
        <f>IFERROR(__xludf.DUMMYFUNCTION("GOOGLETRANSLATE(A16227,""en"",""hi"")"),"कार्यालय में फोन पर बात कर रहे व्यापारी")</f>
        <v>कार्यालय में फोन पर बात कर रहे व्यापारी</v>
      </c>
    </row>
    <row r="16228">
      <c r="A16228" s="1" t="s">
        <v>15783</v>
      </c>
      <c r="B16228" s="2" t="str">
        <f>IFERROR(__xludf.DUMMYFUNCTION("GOOGLETRANSLATE(A16228,""en"",""hi"")"),"समकालीन ईसाई कलाकार त्योहार के दौरान प्रदर्शन करता है")</f>
        <v>समकालीन ईसाई कलाकार त्योहार के दौरान प्रदर्शन करता है</v>
      </c>
    </row>
    <row r="16229">
      <c r="A16229" s="1" t="s">
        <v>15784</v>
      </c>
      <c r="B16229" s="2" t="str">
        <f>IFERROR(__xludf.DUMMYFUNCTION("GOOGLETRANSLATE(A16229,""en"",""hi"")"),"व्यक्ति के माध्यम से बादल के नीचे ड्राइविंग")</f>
        <v>व्यक्ति के माध्यम से बादल के नीचे ड्राइविंग</v>
      </c>
    </row>
    <row r="16230">
      <c r="A16230" s="1" t="s">
        <v>15770</v>
      </c>
      <c r="B16230" s="2" t="str">
        <f>IFERROR(__xludf.DUMMYFUNCTION("GOOGLETRANSLATE(A16230,""en"",""hi"")"),"लंदन मेन्सवेअर फैशन वीक के दौरान फैशन शो में एक मॉडल रनवे चलता है।")</f>
        <v>लंदन मेन्सवेअर फैशन वीक के दौरान फैशन शो में एक मॉडल रनवे चलता है।</v>
      </c>
    </row>
    <row r="16231">
      <c r="A16231" s="1" t="s">
        <v>15785</v>
      </c>
      <c r="B16231" s="2" t="str">
        <f>IFERROR(__xludf.DUMMYFUNCTION("GOOGLETRANSLATE(A16231,""en"",""hi"")"),"व्यवसाय के लिए कर्मचारी का चयन करना")</f>
        <v>व्यवसाय के लिए कर्मचारी का चयन करना</v>
      </c>
    </row>
    <row r="16232">
      <c r="A16232" s="1" t="s">
        <v>15786</v>
      </c>
      <c r="B16232" s="2" t="str">
        <f>IFERROR(__xludf.DUMMYFUNCTION("GOOGLETRANSLATE(A16232,""en"",""hi"")"),"तालाब के पास घास पर पड़ा व्यक्ति")</f>
        <v>तालाब के पास घास पर पड़ा व्यक्ति</v>
      </c>
    </row>
    <row r="16233">
      <c r="A16233" s="1" t="s">
        <v>15787</v>
      </c>
      <c r="B16233" s="2" t="str">
        <f>IFERROR(__xludf.DUMMYFUNCTION("GOOGLETRANSLATE(A16233,""en"",""hi"")"),"अपने शादी के दिन दुल्हन के साथ मजाक कर रहा है")</f>
        <v>अपने शादी के दिन दुल्हन के साथ मजाक कर रहा है</v>
      </c>
    </row>
    <row r="16234">
      <c r="A16234" s="1" t="s">
        <v>930</v>
      </c>
      <c r="B16234" s="2" t="str">
        <f>IFERROR(__xludf.DUMMYFUNCTION("GOOGLETRANSLATE(A16234,""en"",""hi"")"),"छवि में हो सकता है: व्यक्ति, मंच पर और एक संगीत वाद्ययंत्र बजाना")</f>
        <v>छवि में हो सकता है: व्यक्ति, मंच पर और एक संगीत वाद्ययंत्र बजाना</v>
      </c>
    </row>
    <row r="16235">
      <c r="A16235" s="1" t="s">
        <v>15788</v>
      </c>
      <c r="B16235" s="2" t="str">
        <f>IFERROR(__xludf.DUMMYFUNCTION("GOOGLETRANSLATE(A16235,""en"",""hi"")"),"सिर्फ जंगल में")</f>
        <v>सिर्फ जंगल में</v>
      </c>
    </row>
    <row r="16236">
      <c r="A16236" s="1" t="s">
        <v>15789</v>
      </c>
      <c r="B16236" s="2" t="str">
        <f>IFERROR(__xludf.DUMMYFUNCTION("GOOGLETRANSLATE(A16236,""en"",""hi"")"),"घाट के नीचे कोहरे में")</f>
        <v>घाट के नीचे कोहरे में</v>
      </c>
    </row>
    <row r="16237">
      <c r="A16237" s="1" t="s">
        <v>15790</v>
      </c>
      <c r="B16237" s="2" t="str">
        <f>IFERROR(__xludf.DUMMYFUNCTION("GOOGLETRANSLATE(A16237,""en"",""hi"")"),"उत्सव में बहुत सारे स्थानीय रीति-रिवाज शामिल हैं।")</f>
        <v>उत्सव में बहुत सारे स्थानीय रीति-रिवाज शामिल हैं।</v>
      </c>
    </row>
    <row r="16238">
      <c r="A16238" s="1" t="s">
        <v>15791</v>
      </c>
      <c r="B16238" s="2" t="str">
        <f>IFERROR(__xludf.DUMMYFUNCTION("GOOGLETRANSLATE(A16238,""en"",""hi"")"),"बंदरगाह से बाहर निकलना")</f>
        <v>बंदरगाह से बाहर निकलना</v>
      </c>
    </row>
    <row r="16239">
      <c r="A16239" s="1" t="s">
        <v>15792</v>
      </c>
      <c r="B16239" s="2" t="str">
        <f>IFERROR(__xludf.DUMMYFUNCTION("GOOGLETRANSLATE(A16239,""en"",""hi"")"),"महिला ने सलाम में हाथों के हथेलियों को एक साथ रखा।")</f>
        <v>महिला ने सलाम में हाथों के हथेलियों को एक साथ रखा।</v>
      </c>
    </row>
    <row r="16240">
      <c r="A16240" s="1" t="s">
        <v>15793</v>
      </c>
      <c r="B16240" s="2" t="str">
        <f>IFERROR(__xludf.DUMMYFUNCTION("GOOGLETRANSLATE(A16240,""en"",""hi"")"),"चैंपियन अभी भी सोमवार को उड़ान के लिए स्कॉटिश काउंसिल क्षेत्र छोड़ने का इरादा रखते हैं")</f>
        <v>चैंपियन अभी भी सोमवार को उड़ान के लिए स्कॉटिश काउंसिल क्षेत्र छोड़ने का इरादा रखते हैं</v>
      </c>
    </row>
    <row r="16241">
      <c r="A16241" s="1" t="s">
        <v>15794</v>
      </c>
      <c r="B16241" s="2" t="str">
        <f>IFERROR(__xludf.DUMMYFUNCTION("GOOGLETRANSLATE(A16241,""en"",""hi"")"),"पर्यटक ऐतिहासिक शहर के चारों ओर शहर की दीवारों की खोज करते हैं")</f>
        <v>पर्यटक ऐतिहासिक शहर के चारों ओर शहर की दीवारों की खोज करते हैं</v>
      </c>
    </row>
    <row r="16242">
      <c r="A16242" s="1" t="s">
        <v>15795</v>
      </c>
      <c r="B16242" s="2" t="str">
        <f>IFERROR(__xludf.DUMMYFUNCTION("GOOGLETRANSLATE(A16242,""en"",""hi"")"),"बाथरोब में एक आदमी का पिछला दृश्य स्पष्ट नीले आकाश के खिलाफ शांतिपूर्ण समुद्र को देख रहा है")</f>
        <v>बाथरोब में एक आदमी का पिछला दृश्य स्पष्ट नीले आकाश के खिलाफ शांतिपूर्ण समुद्र को देख रहा है</v>
      </c>
    </row>
    <row r="16243">
      <c r="A16243" s="1" t="s">
        <v>15796</v>
      </c>
      <c r="B16243" s="2" t="str">
        <f>IFERROR(__xludf.DUMMYFUNCTION("GOOGLETRANSLATE(A16243,""en"",""hi"")"),"एक पत्र पढ़ने वाली सड़क में व्यापार आदमी")</f>
        <v>एक पत्र पढ़ने वाली सड़क में व्यापार आदमी</v>
      </c>
    </row>
    <row r="16244">
      <c r="A16244" s="1" t="s">
        <v>15797</v>
      </c>
      <c r="B16244" s="2" t="str">
        <f>IFERROR(__xludf.DUMMYFUNCTION("GOOGLETRANSLATE(A16244,""en"",""hi"")"),"ऑटोमोटिव उद्योग व्यवसाय के लिए सबसे बड़ी जीत में से एक था।")</f>
        <v>ऑटोमोटिव उद्योग व्यवसाय के लिए सबसे बड़ी जीत में से एक था।</v>
      </c>
    </row>
    <row r="16245">
      <c r="A16245" s="1" t="s">
        <v>15798</v>
      </c>
      <c r="B16245" s="2" t="str">
        <f>IFERROR(__xludf.DUMMYFUNCTION("GOOGLETRANSLATE(A16245,""en"",""hi"")"),"भूरे रंग के चमड़े के फर्नीचर के आसपास कैसे सजाने के लिए।")</f>
        <v>भूरे रंग के चमड़े के फर्नीचर के आसपास कैसे सजाने के लिए।</v>
      </c>
    </row>
    <row r="16246">
      <c r="A16246" s="1" t="s">
        <v>15799</v>
      </c>
      <c r="B16246" s="2" t="str">
        <f>IFERROR(__xludf.DUMMYFUNCTION("GOOGLETRANSLATE(A16246,""en"",""hi"")"),"क्लासिक राक्षस चेहरे का एक कार्टून सेट।")</f>
        <v>क्लासिक राक्षस चेहरे का एक कार्टून सेट।</v>
      </c>
    </row>
    <row r="16247">
      <c r="A16247" s="1" t="s">
        <v>15800</v>
      </c>
      <c r="B16247" s="2" t="str">
        <f>IFERROR(__xludf.DUMMYFUNCTION("GOOGLETRANSLATE(A16247,""en"",""hi"")"),"बर्फीली घाटी में ट्रेन घिरा हुआ")</f>
        <v>बर्फीली घाटी में ट्रेन घिरा हुआ</v>
      </c>
    </row>
    <row r="16248">
      <c r="A16248" s="1" t="s">
        <v>15801</v>
      </c>
      <c r="B16248" s="2" t="str">
        <f>IFERROR(__xludf.DUMMYFUNCTION("GOOGLETRANSLATE(A16248,""en"",""hi"")"),"एक दीपक रात में एक सड़क में चमकता है - फोकस से बाहर")</f>
        <v>एक दीपक रात में एक सड़क में चमकता है - फोकस से बाहर</v>
      </c>
    </row>
    <row r="16249">
      <c r="A16249" s="1" t="s">
        <v>15802</v>
      </c>
      <c r="B16249" s="2" t="str">
        <f>IFERROR(__xludf.DUMMYFUNCTION("GOOGLETRANSLATE(A16249,""en"",""hi"")"),"हरे पत्ते पर टिड्डी हिलता")</f>
        <v>हरे पत्ते पर टिड्डी हिलता</v>
      </c>
    </row>
    <row r="16250">
      <c r="A16250" s="1" t="s">
        <v>15803</v>
      </c>
      <c r="B16250" s="2" t="str">
        <f>IFERROR(__xludf.DUMMYFUNCTION("GOOGLETRANSLATE(A16250,""en"",""hi"")"),"एक घाटी से बाहर चढ़ने के निशान पर वापस देख रहे हैं।")</f>
        <v>एक घाटी से बाहर चढ़ने के निशान पर वापस देख रहे हैं।</v>
      </c>
    </row>
    <row r="16251">
      <c r="A16251" s="1" t="s">
        <v>15804</v>
      </c>
      <c r="B16251" s="2" t="str">
        <f>IFERROR(__xludf.DUMMYFUNCTION("GOOGLETRANSLATE(A16251,""en"",""hi"")"),"बिल्डिंग फंक्शन परेड में एनीमेशन फिल्म के रूप में पहने हुए थे।")</f>
        <v>बिल्डिंग फंक्शन परेड में एनीमेशन फिल्म के रूप में पहने हुए थे।</v>
      </c>
    </row>
    <row r="16252">
      <c r="A16252" s="1" t="s">
        <v>15805</v>
      </c>
      <c r="B16252" s="2" t="str">
        <f>IFERROR(__xludf.DUMMYFUNCTION("GOOGLETRANSLATE(A16252,""en"",""hi"")"),"मेरे बैग में क्या है ? समुद्र तट पर")</f>
        <v>मेरे बैग में क्या है ? समुद्र तट पर</v>
      </c>
    </row>
    <row r="16253">
      <c r="A16253" s="1" t="s">
        <v>15806</v>
      </c>
      <c r="B16253" s="2" t="str">
        <f>IFERROR(__xludf.DUMMYFUNCTION("GOOGLETRANSLATE(A16253,""en"",""hi"")"),"मैं नहीं जानता कि उन eyelashes कौन सोचा था, लेकिन मुझे आश्चर्य है कि अगर यह काम करेगा अगर मैं अपने eyeliner नीचे से बाहर की ओर से पंख")</f>
        <v>मैं नहीं जानता कि उन eyelashes कौन सोचा था, लेकिन मुझे आश्चर्य है कि अगर यह काम करेगा अगर मैं अपने eyeliner नीचे से बाहर की ओर से पंख</v>
      </c>
    </row>
    <row r="16254">
      <c r="A16254" s="1" t="s">
        <v>15807</v>
      </c>
      <c r="B16254" s="2" t="str">
        <f>IFERROR(__xludf.DUMMYFUNCTION("GOOGLETRANSLATE(A16254,""en"",""hi"")"),"व्यक्ति एक रिज को ताजा पाउडर के खुले कटोरे को देखता है।")</f>
        <v>व्यक्ति एक रिज को ताजा पाउडर के खुले कटोरे को देखता है।</v>
      </c>
    </row>
    <row r="16255">
      <c r="A16255" s="1" t="s">
        <v>15808</v>
      </c>
      <c r="B16255" s="2" t="str">
        <f>IFERROR(__xludf.DUMMYFUNCTION("GOOGLETRANSLATE(A16255,""en"",""hi"")"),"बुकशेल्फ़ जो मेरे सभी पुराने संस्करणों को रखता है।")</f>
        <v>बुकशेल्फ़ जो मेरे सभी पुराने संस्करणों को रखता है।</v>
      </c>
    </row>
    <row r="16256">
      <c r="A16256" s="1" t="s">
        <v>15809</v>
      </c>
      <c r="B16256" s="2" t="str">
        <f>IFERROR(__xludf.DUMMYFUNCTION("GOOGLETRANSLATE(A16256,""en"",""hi"")"),"एक पहाड़, ढाल के पीछे सूर्यास्त")</f>
        <v>एक पहाड़, ढाल के पीछे सूर्यास्त</v>
      </c>
    </row>
    <row r="16257">
      <c r="A16257" s="1" t="s">
        <v>15810</v>
      </c>
      <c r="B16257" s="2" t="str">
        <f>IFERROR(__xludf.DUMMYFUNCTION("GOOGLETRANSLATE(A16257,""en"",""hi"")"),"कथा के काम के लिए एक फिल्म पोस्टर")</f>
        <v>कथा के काम के लिए एक फिल्म पोस्टर</v>
      </c>
    </row>
    <row r="16258">
      <c r="A16258" s="1" t="s">
        <v>15811</v>
      </c>
      <c r="B16258" s="2" t="str">
        <f>IFERROR(__xludf.DUMMYFUNCTION("GOOGLETRANSLATE(A16258,""en"",""hi"")"),"नाटकीय तट एक क्रूज पर एक यादगार दृश्य है।")</f>
        <v>नाटकीय तट एक क्रूज पर एक यादगार दृश्य है।</v>
      </c>
    </row>
    <row r="16259">
      <c r="A16259" s="1" t="s">
        <v>15812</v>
      </c>
      <c r="B16259" s="2" t="str">
        <f>IFERROR(__xludf.DUMMYFUNCTION("GOOGLETRANSLATE(A16259,""en"",""hi"")"),"द्वीप के आसपास के पेड़ों के साथ कई छोटे द्वीपों में से एक")</f>
        <v>द्वीप के आसपास के पेड़ों के साथ कई छोटे द्वीपों में से एक</v>
      </c>
    </row>
    <row r="16260">
      <c r="A16260" s="1" t="s">
        <v>15813</v>
      </c>
      <c r="B16260" s="2" t="str">
        <f>IFERROR(__xludf.DUMMYFUNCTION("GOOGLETRANSLATE(A16260,""en"",""hi"")"),"पहाड़ के लोग")</f>
        <v>पहाड़ के लोग</v>
      </c>
    </row>
    <row r="16261">
      <c r="A16261" s="1" t="s">
        <v>15814</v>
      </c>
      <c r="B16261" s="2" t="str">
        <f>IFERROR(__xludf.DUMMYFUNCTION("GOOGLETRANSLATE(A16261,""en"",""hi"")"),"मोबाइल फोन के साथ लड़की शहर में पार्क में स्वयं कर रही है")</f>
        <v>मोबाइल फोन के साथ लड़की शहर में पार्क में स्वयं कर रही है</v>
      </c>
    </row>
    <row r="16262">
      <c r="A16262" s="1" t="s">
        <v>15815</v>
      </c>
      <c r="B16262" s="2" t="str">
        <f>IFERROR(__xludf.DUMMYFUNCTION("GOOGLETRANSLATE(A16262,""en"",""hi"")"),"अभिनेता प्रीमियर पर पहुंचे।")</f>
        <v>अभिनेता प्रीमियर पर पहुंचे।</v>
      </c>
    </row>
    <row r="16263">
      <c r="A16263" s="1" t="s">
        <v>15816</v>
      </c>
      <c r="B16263" s="2" t="str">
        <f>IFERROR(__xludf.DUMMYFUNCTION("GOOGLETRANSLATE(A16263,""en"",""hi"")"),"चित्रकारी कलाकार, सी द्वारा व्यक्ति का पोर्ट्रेट।")</f>
        <v>चित्रकारी कलाकार, सी द्वारा व्यक्ति का पोर्ट्रेट।</v>
      </c>
    </row>
    <row r="16264">
      <c r="A16264" s="1" t="s">
        <v>15817</v>
      </c>
      <c r="B16264" s="2" t="str">
        <f>IFERROR(__xludf.DUMMYFUNCTION("GOOGLETRANSLATE(A16264,""en"",""hi"")"),"एक लकड़ी की व्यर्थता पर एक गहरे रंग के बर्तन सिंक")</f>
        <v>एक लकड़ी की व्यर्थता पर एक गहरे रंग के बर्तन सिंक</v>
      </c>
    </row>
    <row r="16265">
      <c r="A16265" s="1" t="s">
        <v>15818</v>
      </c>
      <c r="B16265" s="2" t="str">
        <f>IFERROR(__xludf.DUMMYFUNCTION("GOOGLETRANSLATE(A16265,""en"",""hi"")"),"बच्चों ने ग्रीन हिल पर साबुन बुलबुले को उड़ा दिया")</f>
        <v>बच्चों ने ग्रीन हिल पर साबुन बुलबुले को उड़ा दिया</v>
      </c>
    </row>
    <row r="16266">
      <c r="A16266" s="1" t="s">
        <v>15819</v>
      </c>
      <c r="B16266" s="2" t="str">
        <f>IFERROR(__xludf.DUMMYFUNCTION("GOOGLETRANSLATE(A16266,""en"",""hi"")"),"एक गुलाबी दीवार आउटडोर शैली और रंगों में छत की छत")</f>
        <v>एक गुलाबी दीवार आउटडोर शैली और रंगों में छत की छत</v>
      </c>
    </row>
    <row r="16267">
      <c r="A16267" s="1" t="s">
        <v>15820</v>
      </c>
      <c r="B16267" s="2" t="str">
        <f>IFERROR(__xludf.DUMMYFUNCTION("GOOGLETRANSLATE(A16267,""en"",""hi"")"),"एक कार में सुंदर जोड़े।")</f>
        <v>एक कार में सुंदर जोड़े।</v>
      </c>
    </row>
    <row r="16268">
      <c r="A16268" s="1" t="s">
        <v>15821</v>
      </c>
      <c r="B16268" s="2" t="str">
        <f>IFERROR(__xludf.DUMMYFUNCTION("GOOGLETRANSLATE(A16268,""en"",""hi"")"),"तितलियों और फूल आकाश वेक्टर में दिल")</f>
        <v>तितलियों और फूल आकाश वेक्टर में दिल</v>
      </c>
    </row>
    <row r="16269">
      <c r="A16269" s="1" t="s">
        <v>15822</v>
      </c>
      <c r="B16269" s="2" t="str">
        <f>IFERROR(__xludf.DUMMYFUNCTION("GOOGLETRANSLATE(A16269,""en"",""hi"")"),"फिल्म के लिए अतिरिक्त बड़ी फिल्म पोस्टर छवि")</f>
        <v>फिल्म के लिए अतिरिक्त बड़ी फिल्म पोस्टर छवि</v>
      </c>
    </row>
    <row r="16270">
      <c r="A16270" s="1" t="s">
        <v>15823</v>
      </c>
      <c r="B16270" s="2" t="str">
        <f>IFERROR(__xludf.DUMMYFUNCTION("GOOGLETRANSLATE(A16270,""en"",""hi"")"),"हर शहर के अपने आकर्षण होते हैं।")</f>
        <v>हर शहर के अपने आकर्षण होते हैं।</v>
      </c>
    </row>
    <row r="16271">
      <c r="A16271" s="1" t="s">
        <v>15824</v>
      </c>
      <c r="B16271" s="2" t="str">
        <f>IFERROR(__xludf.DUMMYFUNCTION("GOOGLETRANSLATE(A16271,""en"",""hi"")"),"चित्रकारी कलाकार द्वारा, परिधान में एक महिला का पोर्ट्रेट।")</f>
        <v>चित्रकारी कलाकार द्वारा, परिधान में एक महिला का पोर्ट्रेट।</v>
      </c>
    </row>
    <row r="16272">
      <c r="A16272" s="1" t="s">
        <v>15825</v>
      </c>
      <c r="B16272" s="2" t="str">
        <f>IFERROR(__xludf.DUMMYFUNCTION("GOOGLETRANSLATE(A16272,""en"",""hi"")"),"हम सूट के साथ शुरू करेंगे।")</f>
        <v>हम सूट के साथ शुरू करेंगे।</v>
      </c>
    </row>
    <row r="16273">
      <c r="A16273" s="1" t="s">
        <v>15826</v>
      </c>
      <c r="B16273" s="2" t="str">
        <f>IFERROR(__xludf.DUMMYFUNCTION("GOOGLETRANSLATE(A16273,""en"",""hi"")"),"क्या आप इन ड्राइवरों में से किसी एक ड्राइवर को अपने फोन का उपयोग करके पहिया पर चित्रित करते हैं?")</f>
        <v>क्या आप इन ड्राइवरों में से किसी एक ड्राइवर को अपने फोन का उपयोग करके पहिया पर चित्रित करते हैं?</v>
      </c>
    </row>
    <row r="16274">
      <c r="A16274" s="1" t="s">
        <v>15827</v>
      </c>
      <c r="B16274" s="2" t="str">
        <f>IFERROR(__xludf.DUMMYFUNCTION("GOOGLETRANSLATE(A16274,""en"",""hi"")"),"फोर्ड एफ - क्लार्क्सबर्ग एमडी में सर्वश्रेष्ठ मांसपेशी कारों में बिक्री के लिए")</f>
        <v>फोर्ड एफ - क्लार्क्सबर्ग एमडी में सर्वश्रेष्ठ मांसपेशी कारों में बिक्री के लिए</v>
      </c>
    </row>
    <row r="16275">
      <c r="A16275" s="1" t="s">
        <v>15828</v>
      </c>
      <c r="B16275" s="2" t="str">
        <f>IFERROR(__xludf.DUMMYFUNCTION("GOOGLETRANSLATE(A16275,""en"",""hi"")"),"पिछले जीवन के निशान के अवशेष जीवाश्म")</f>
        <v>पिछले जीवन के निशान के अवशेष जीवाश्म</v>
      </c>
    </row>
    <row r="16276">
      <c r="A16276" s="1" t="s">
        <v>15829</v>
      </c>
      <c r="B16276" s="2" t="str">
        <f>IFERROR(__xludf.DUMMYFUNCTION("GOOGLETRANSLATE(A16276,""en"",""hi"")"),"एक घास के मैदान के साथ चर्च एक घास के मैदान में देखा")</f>
        <v>एक घास के मैदान के साथ चर्च एक घास के मैदान में देखा</v>
      </c>
    </row>
    <row r="16277">
      <c r="A16277" s="1" t="s">
        <v>15830</v>
      </c>
      <c r="B16277" s="2" t="str">
        <f>IFERROR(__xludf.DUMMYFUNCTION("GOOGLETRANSLATE(A16277,""en"",""hi"")"),"शाफ्ट पर एक शांत उभरा चमड़े के डिजाइन के साथ काउबॉय जूते।")</f>
        <v>शाफ्ट पर एक शांत उभरा चमड़े के डिजाइन के साथ काउबॉय जूते।</v>
      </c>
    </row>
    <row r="16278">
      <c r="A16278" s="1" t="s">
        <v>15831</v>
      </c>
      <c r="B16278" s="2" t="str">
        <f>IFERROR(__xludf.DUMMYFUNCTION("GOOGLETRANSLATE(A16278,""en"",""hi"")"),"स्ट्रॉ, लाठी और ईंटों के घर दुर्घटना की साइट पर पॉप अप करते हैं जो सूअरों को मारता है")</f>
        <v>स्ट्रॉ, लाठी और ईंटों के घर दुर्घटना की साइट पर पॉप अप करते हैं जो सूअरों को मारता है</v>
      </c>
    </row>
    <row r="16279">
      <c r="A16279" s="1" t="s">
        <v>15832</v>
      </c>
      <c r="B16279" s="2" t="str">
        <f>IFERROR(__xludf.DUMMYFUNCTION("GOOGLETRANSLATE(A16279,""en"",""hi"")"),"एक अज्ञात युगल चेरी ब्लॉसम के तहत चुंबन")</f>
        <v>एक अज्ञात युगल चेरी ब्लॉसम के तहत चुंबन</v>
      </c>
    </row>
    <row r="16280">
      <c r="A16280" s="1" t="s">
        <v>15833</v>
      </c>
      <c r="B16280" s="2" t="str">
        <f>IFERROR(__xludf.DUMMYFUNCTION("GOOGLETRANSLATE(A16280,""en"",""hi"")"),"फुटबॉल खिलाड़ी मैच के दौरान अपने पक्ष दूसरे गोल को स्कोर करने का जश्न मनाता है।")</f>
        <v>फुटबॉल खिलाड़ी मैच के दौरान अपने पक्ष दूसरे गोल को स्कोर करने का जश्न मनाता है।</v>
      </c>
    </row>
    <row r="16281">
      <c r="A16281" s="1" t="s">
        <v>15834</v>
      </c>
      <c r="B16281" s="2" t="str">
        <f>IFERROR(__xludf.DUMMYFUNCTION("GOOGLETRANSLATE(A16281,""en"",""hi"")"),"वर्दी में देर से अवधि का नाविक")</f>
        <v>वर्दी में देर से अवधि का नाविक</v>
      </c>
    </row>
    <row r="16282">
      <c r="A16282" s="1" t="s">
        <v>15835</v>
      </c>
      <c r="B16282" s="2" t="str">
        <f>IFERROR(__xludf.DUMMYFUNCTION("GOOGLETRANSLATE(A16282,""en"",""hi"")"),"हमारा दूसरा भित्ति व्यक्ति में केंद्र में है।")</f>
        <v>हमारा दूसरा भित्ति व्यक्ति में केंद्र में है।</v>
      </c>
    </row>
    <row r="16283">
      <c r="A16283" s="1" t="s">
        <v>15836</v>
      </c>
      <c r="B16283" s="2" t="str">
        <f>IFERROR(__xludf.DUMMYFUNCTION("GOOGLETRANSLATE(A16283,""en"",""hi"")"),"होंठ या परफेक्ट: उनके साथ कुछ भी गलत नहीं है")</f>
        <v>होंठ या परफेक्ट: उनके साथ कुछ भी गलत नहीं है</v>
      </c>
    </row>
    <row r="16284">
      <c r="A16284" s="1" t="s">
        <v>15837</v>
      </c>
      <c r="B16284" s="2" t="str">
        <f>IFERROR(__xludf.DUMMYFUNCTION("GOOGLETRANSLATE(A16284,""en"",""hi"")"),"व्यक्ति और एक फुटबॉल गेंद को लात मारना")</f>
        <v>व्यक्ति और एक फुटबॉल गेंद को लात मारना</v>
      </c>
    </row>
    <row r="16285">
      <c r="A16285" s="1" t="s">
        <v>15838</v>
      </c>
      <c r="B16285" s="2" t="str">
        <f>IFERROR(__xludf.DUMMYFUNCTION("GOOGLETRANSLATE(A16285,""en"",""hi"")"),"अपने पिता के पैरों के बीच एक बच्चा चलना")</f>
        <v>अपने पिता के पैरों के बीच एक बच्चा चलना</v>
      </c>
    </row>
    <row r="16286">
      <c r="A16286" s="1" t="s">
        <v>1731</v>
      </c>
      <c r="B16286" s="2" t="str">
        <f>IFERROR(__xludf.DUMMYFUNCTION("GOOGLETRANSLATE(A16286,""en"",""hi"")"),"डिजिटल कला # के लिए चुनी गई है")</f>
        <v>डिजिटल कला # के लिए चुनी गई है</v>
      </c>
    </row>
    <row r="16287">
      <c r="A16287" s="1" t="s">
        <v>482</v>
      </c>
      <c r="B16287" s="2" t="str">
        <f>IFERROR(__xludf.DUMMYFUNCTION("GOOGLETRANSLATE(A16287,""en"",""hi"")"),"अभिनेता बेसबॉल गेम में भाग लेता है।")</f>
        <v>अभिनेता बेसबॉल गेम में भाग लेता है।</v>
      </c>
    </row>
    <row r="16288">
      <c r="A16288" s="1" t="s">
        <v>15839</v>
      </c>
      <c r="B16288" s="2" t="str">
        <f>IFERROR(__xludf.DUMMYFUNCTION("GOOGLETRANSLATE(A16288,""en"",""hi"")"),"टिप्पणीकर्ता घटना के दौरान कारों के एक समूह की ओर जाता है")</f>
        <v>टिप्पणीकर्ता घटना के दौरान कारों के एक समूह की ओर जाता है</v>
      </c>
    </row>
    <row r="16289">
      <c r="A16289" s="1" t="s">
        <v>15840</v>
      </c>
      <c r="B16289" s="2" t="str">
        <f>IFERROR(__xludf.DUMMYFUNCTION("GOOGLETRANSLATE(A16289,""en"",""hi"")"),"एक सफेद लकड़ी के पौधे में फूल")</f>
        <v>एक सफेद लकड़ी के पौधे में फूल</v>
      </c>
    </row>
    <row r="16290">
      <c r="A16290" s="1" t="s">
        <v>15841</v>
      </c>
      <c r="B16290" s="2" t="str">
        <f>IFERROR(__xludf.DUMMYFUNCTION("GOOGLETRANSLATE(A16290,""en"",""hi"")"),"शाकाहारी भोजन हमारे पास मंदिर में था।")</f>
        <v>शाकाहारी भोजन हमारे पास मंदिर में था।</v>
      </c>
    </row>
    <row r="16291">
      <c r="A16291" s="1" t="s">
        <v>15842</v>
      </c>
      <c r="B16291" s="2" t="str">
        <f>IFERROR(__xludf.DUMMYFUNCTION("GOOGLETRANSLATE(A16291,""en"",""hi"")"),"जातीयता एक पार्क बेंच पर एक समाचार पत्र पढ़ा।")</f>
        <v>जातीयता एक पार्क बेंच पर एक समाचार पत्र पढ़ा।</v>
      </c>
    </row>
    <row r="16292">
      <c r="A16292" s="1" t="s">
        <v>15843</v>
      </c>
      <c r="B16292" s="2" t="str">
        <f>IFERROR(__xludf.DUMMYFUNCTION("GOOGLETRANSLATE(A16292,""en"",""hi"")"),"लोग नौकाओं पर सूर्यास्त से जुड़ते हैं।")</f>
        <v>लोग नौकाओं पर सूर्यास्त से जुड़ते हैं।</v>
      </c>
    </row>
    <row r="16293">
      <c r="A16293" s="1" t="s">
        <v>15844</v>
      </c>
      <c r="B16293" s="2" t="str">
        <f>IFERROR(__xludf.DUMMYFUNCTION("GOOGLETRANSLATE(A16293,""en"",""hi"")"),"व्यक्ति के रेसकार चालक ने घटना के दौरान अपनी कार को स्टर किया")</f>
        <v>व्यक्ति के रेसकार चालक ने घटना के दौरान अपनी कार को स्टर किया</v>
      </c>
    </row>
    <row r="16294">
      <c r="A16294" s="1" t="s">
        <v>15845</v>
      </c>
      <c r="B16294" s="2" t="str">
        <f>IFERROR(__xludf.DUMMYFUNCTION("GOOGLETRANSLATE(A16294,""en"",""hi"")"),"हाथ आइकन लोगो - स्वागत हाथ इशारा।")</f>
        <v>हाथ आइकन लोगो - स्वागत हाथ इशारा।</v>
      </c>
    </row>
    <row r="16295">
      <c r="A16295" s="1" t="s">
        <v>15846</v>
      </c>
      <c r="B16295" s="2" t="str">
        <f>IFERROR(__xludf.DUMMYFUNCTION("GOOGLETRANSLATE(A16295,""en"",""hi"")"),"स्नोमोबाइल सफेद पृष्ठभूमि पर अलग।")</f>
        <v>स्नोमोबाइल सफेद पृष्ठभूमि पर अलग।</v>
      </c>
    </row>
    <row r="16296">
      <c r="A16296" s="1" t="s">
        <v>15847</v>
      </c>
      <c r="B16296" s="2" t="str">
        <f>IFERROR(__xludf.DUMMYFUNCTION("GOOGLETRANSLATE(A16296,""en"",""hi"")"),"एक ब्लैकबोर्ड पर सफेद चाक के साथ लिखित पाठ")</f>
        <v>एक ब्लैकबोर्ड पर सफेद चाक के साथ लिखित पाठ</v>
      </c>
    </row>
    <row r="16297">
      <c r="A16297" s="1" t="s">
        <v>15848</v>
      </c>
      <c r="B16297" s="2" t="str">
        <f>IFERROR(__xludf.DUMMYFUNCTION("GOOGLETRANSLATE(A16297,""en"",""hi"")"),"पूर्णिमा की ऊर्जा का उपयोग कैसे करें")</f>
        <v>पूर्णिमा की ऊर्जा का उपयोग कैसे करें</v>
      </c>
    </row>
    <row r="16298">
      <c r="A16298" s="1" t="s">
        <v>15849</v>
      </c>
      <c r="B16298" s="2" t="str">
        <f>IFERROR(__xludf.DUMMYFUNCTION("GOOGLETRANSLATE(A16298,""en"",""hi"")"),"अभिनेता पुराने किले में फायर शो दिखाते हैं।")</f>
        <v>अभिनेता पुराने किले में फायर शो दिखाते हैं।</v>
      </c>
    </row>
    <row r="16299">
      <c r="A16299" s="1" t="s">
        <v>15850</v>
      </c>
      <c r="B16299" s="2" t="str">
        <f>IFERROR(__xludf.DUMMYFUNCTION("GOOGLETRANSLATE(A16299,""en"",""hi"")"),"एक पर्स के सामने यूरो सिक्के, चुनिंदा फोकस")</f>
        <v>एक पर्स के सामने यूरो सिक्के, चुनिंदा फोकस</v>
      </c>
    </row>
    <row r="16300">
      <c r="A16300" s="1" t="s">
        <v>15851</v>
      </c>
      <c r="B16300" s="2" t="str">
        <f>IFERROR(__xludf.DUMMYFUNCTION("GOOGLETRANSLATE(A16300,""en"",""hi"")"),"एक पिस्सू बाजार में पुराने जूते")</f>
        <v>एक पिस्सू बाजार में पुराने जूते</v>
      </c>
    </row>
    <row r="16301">
      <c r="A16301" s="1" t="s">
        <v>15852</v>
      </c>
      <c r="B16301" s="2" t="str">
        <f>IFERROR(__xludf.DUMMYFUNCTION("GOOGLETRANSLATE(A16301,""en"",""hi"")"),"एक गैलरी के बाहर प्रदर्शित कला")</f>
        <v>एक गैलरी के बाहर प्रदर्शित कला</v>
      </c>
    </row>
    <row r="16302">
      <c r="A16302" s="1" t="s">
        <v>15853</v>
      </c>
      <c r="B16302" s="2" t="str">
        <f>IFERROR(__xludf.DUMMYFUNCTION("GOOGLETRANSLATE(A16302,""en"",""hi"")"),"कैमरे के अंदर उसकी नाक चिपकाना")</f>
        <v>कैमरे के अंदर उसकी नाक चिपकाना</v>
      </c>
    </row>
    <row r="16303">
      <c r="A16303" s="1" t="s">
        <v>15854</v>
      </c>
      <c r="B16303" s="2" t="str">
        <f>IFERROR(__xludf.DUMMYFUNCTION("GOOGLETRANSLATE(A16303,""en"",""hi"")"),"एक आदमी एक महिला के साथ चलता है जब वे फिर से मिल गए।")</f>
        <v>एक आदमी एक महिला के साथ चलता है जब वे फिर से मिल गए।</v>
      </c>
    </row>
    <row r="16304">
      <c r="A16304" s="1" t="s">
        <v>15855</v>
      </c>
      <c r="B16304" s="2" t="str">
        <f>IFERROR(__xludf.DUMMYFUNCTION("GOOGLETRANSLATE(A16304,""en"",""hi"")"),"आपको मिशन में आमंत्रित किया गया है!")</f>
        <v>आपको मिशन में आमंत्रित किया गया है!</v>
      </c>
    </row>
    <row r="16305">
      <c r="A16305" s="1" t="s">
        <v>15856</v>
      </c>
      <c r="B16305" s="2" t="str">
        <f>IFERROR(__xludf.DUMMYFUNCTION("GOOGLETRANSLATE(A16305,""en"",""hi"")"),"आदमी एक महिला को एक उपहार देता है।")</f>
        <v>आदमी एक महिला को एक उपहार देता है।</v>
      </c>
    </row>
    <row r="16306">
      <c r="A16306" s="1" t="s">
        <v>15857</v>
      </c>
      <c r="B16306" s="2" t="str">
        <f>IFERROR(__xludf.DUMMYFUNCTION("GOOGLETRANSLATE(A16306,""en"",""hi"")"),"अभिनेता को उत्सव में विविधता के लिए फोटो खिंचवाया जाता है")</f>
        <v>अभिनेता को उत्सव में विविधता के लिए फोटो खिंचवाया जाता है</v>
      </c>
    </row>
    <row r="16307">
      <c r="A16307" s="1" t="s">
        <v>12635</v>
      </c>
      <c r="B16307" s="2" t="str">
        <f>IFERROR(__xludf.DUMMYFUNCTION("GOOGLETRANSLATE(A16307,""en"",""hi"")"),"अभिनेता लॉन्च पार्टी में भाग लेता है।")</f>
        <v>अभिनेता लॉन्च पार्टी में भाग लेता है।</v>
      </c>
    </row>
    <row r="16308">
      <c r="A16308" s="1" t="s">
        <v>15858</v>
      </c>
      <c r="B16308" s="2" t="str">
        <f>IFERROR(__xludf.DUMMYFUNCTION("GOOGLETRANSLATE(A16308,""en"",""hi"")"),"किशोर वीडियो गेम श्रृंखला, मूल वीडियो गेम खेलते हैं")</f>
        <v>किशोर वीडियो गेम श्रृंखला, मूल वीडियो गेम खेलते हैं</v>
      </c>
    </row>
    <row r="16309">
      <c r="A16309" s="1" t="s">
        <v>15859</v>
      </c>
      <c r="B16309" s="2" t="str">
        <f>IFERROR(__xludf.DUMMYFUNCTION("GOOGLETRANSLATE(A16309,""en"",""hi"")"),"बर्फ और चट्टानों को पिघलने, ढलान, वसंत के नीचे पानी")</f>
        <v>बर्फ और चट्टानों को पिघलने, ढलान, वसंत के नीचे पानी</v>
      </c>
    </row>
    <row r="16310">
      <c r="A16310" s="1" t="s">
        <v>15860</v>
      </c>
      <c r="B16310" s="2" t="str">
        <f>IFERROR(__xludf.DUMMYFUNCTION("GOOGLETRANSLATE(A16310,""en"",""hi"")"),"आपके लिए सही मंजिल योजना खोजें")</f>
        <v>आपके लिए सही मंजिल योजना खोजें</v>
      </c>
    </row>
    <row r="16311">
      <c r="A16311" s="1" t="s">
        <v>15861</v>
      </c>
      <c r="B16311" s="2" t="str">
        <f>IFERROR(__xludf.DUMMYFUNCTION("GOOGLETRANSLATE(A16311,""en"",""hi"")"),"उसकी मकबरे पर मूर्ति जिसमें उसे कभी दफनाया नहीं गया था")</f>
        <v>उसकी मकबरे पर मूर्ति जिसमें उसे कभी दफनाया नहीं गया था</v>
      </c>
    </row>
    <row r="16312">
      <c r="A16312" s="1" t="s">
        <v>15862</v>
      </c>
      <c r="B16312" s="2" t="str">
        <f>IFERROR(__xludf.DUMMYFUNCTION("GOOGLETRANSLATE(A16312,""en"",""hi"")"),"देश पॉप कलाकार आयोजित पुरस्कारों में मंच पर प्रदर्शन करता है")</f>
        <v>देश पॉप कलाकार आयोजित पुरस्कारों में मंच पर प्रदर्शन करता है</v>
      </c>
    </row>
    <row r="16313">
      <c r="A16313" s="1" t="s">
        <v>15863</v>
      </c>
      <c r="B16313" s="2" t="str">
        <f>IFERROR(__xludf.DUMMYFUNCTION("GOOGLETRANSLATE(A16313,""en"",""hi"")"),"एक ग्रंज पृष्ठभूमि पर नृत्य करने वाले लोगों के सिल्हूट")</f>
        <v>एक ग्रंज पृष्ठभूमि पर नृत्य करने वाले लोगों के सिल्हूट</v>
      </c>
    </row>
    <row r="16314">
      <c r="A16314" s="1" t="s">
        <v>15864</v>
      </c>
      <c r="B16314" s="2" t="str">
        <f>IFERROR(__xludf.DUMMYFUNCTION("GOOGLETRANSLATE(A16314,""en"",""hi"")"),"एक सफेद पृष्ठभूमि के खिलाफ 3 डी चश्मा पृथक")</f>
        <v>एक सफेद पृष्ठभूमि के खिलाफ 3 डी चश्मा पृथक</v>
      </c>
    </row>
    <row r="16315">
      <c r="A16315" s="1" t="s">
        <v>15865</v>
      </c>
      <c r="B16315" s="2" t="str">
        <f>IFERROR(__xludf.DUMMYFUNCTION("GOOGLETRANSLATE(A16315,""en"",""hi"")"),"खाद्य उत्पादों के साथ एक सेब और पेपर बैग पकड़े हुए मुस्कुराते हुए, फल और सब्जियों से भरे एक मेज के पीछे प्रस्तुत करना")</f>
        <v>खाद्य उत्पादों के साथ एक सेब और पेपर बैग पकड़े हुए मुस्कुराते हुए, फल और सब्जियों से भरे एक मेज के पीछे प्रस्तुत करना</v>
      </c>
    </row>
    <row r="16316">
      <c r="A16316" s="1" t="s">
        <v>15866</v>
      </c>
      <c r="B16316" s="2" t="str">
        <f>IFERROR(__xludf.DUMMYFUNCTION("GOOGLETRANSLATE(A16316,""en"",""hi"")"),"अवॉर्ड्स में देश पॉप कलाकार और पॉप कलाकार")</f>
        <v>अवॉर्ड्स में देश पॉप कलाकार और पॉप कलाकार</v>
      </c>
    </row>
    <row r="16317">
      <c r="A16317" s="1" t="s">
        <v>15867</v>
      </c>
      <c r="B16317" s="2" t="str">
        <f>IFERROR(__xludf.DUMMYFUNCTION("GOOGLETRANSLATE(A16317,""en"",""hi"")"),"फुटबॉल खिलाड़ी ने फुटबॉल प्रतियोगिता को वापस जीता")</f>
        <v>फुटबॉल खिलाड़ी ने फुटबॉल प्रतियोगिता को वापस जीता</v>
      </c>
    </row>
    <row r="16318">
      <c r="A16318" s="1" t="s">
        <v>15868</v>
      </c>
      <c r="B16318" s="2" t="str">
        <f>IFERROR(__xludf.DUMMYFUNCTION("GOOGLETRANSLATE(A16318,""en"",""hi"")"),"एक बहुत छोटे बॉक्स में वसा लाल बिल्ली")</f>
        <v>एक बहुत छोटे बॉक्स में वसा लाल बिल्ली</v>
      </c>
    </row>
    <row r="16319">
      <c r="A16319" s="1" t="s">
        <v>15869</v>
      </c>
      <c r="B16319" s="2" t="str">
        <f>IFERROR(__xludf.DUMMYFUNCTION("GOOGLETRANSLATE(A16319,""en"",""hi"")"),"हार्ड रॉक कलाकार, एक लाइव प्रदर्शन के दौरान फोटो खिंचवाया")</f>
        <v>हार्ड रॉक कलाकार, एक लाइव प्रदर्शन के दौरान फोटो खिंचवाया</v>
      </c>
    </row>
    <row r="16320">
      <c r="A16320" s="1" t="s">
        <v>15870</v>
      </c>
      <c r="B16320" s="2" t="str">
        <f>IFERROR(__xludf.DUMMYFUNCTION("GOOGLETRANSLATE(A16320,""en"",""hi"")"),"नदी जो एक शहर के माध्यम से बहती है।")</f>
        <v>नदी जो एक शहर के माध्यम से बहती है।</v>
      </c>
    </row>
    <row r="16321">
      <c r="A16321" s="1" t="s">
        <v>15871</v>
      </c>
      <c r="B16321" s="2" t="str">
        <f>IFERROR(__xludf.DUMMYFUNCTION("GOOGLETRANSLATE(A16321,""en"",""hi"")"),"तितलियों के साथ पृष्ठभूमि में कूदते हुए एक छोटी लड़की का वेक्टर सिल्हूट")</f>
        <v>तितलियों के साथ पृष्ठभूमि में कूदते हुए एक छोटी लड़की का वेक्टर सिल्हूट</v>
      </c>
    </row>
    <row r="16322">
      <c r="A16322" s="1" t="s">
        <v>15872</v>
      </c>
      <c r="B16322" s="2" t="str">
        <f>IFERROR(__xludf.DUMMYFUNCTION("GOOGLETRANSLATE(A16322,""en"",""hi"")"),"प्लम अभी भी पेड़ पर हरा और पक रहा है")</f>
        <v>प्लम अभी भी पेड़ पर हरा और पक रहा है</v>
      </c>
    </row>
    <row r="16323">
      <c r="A16323" s="1" t="s">
        <v>15873</v>
      </c>
      <c r="B16323" s="2" t="str">
        <f>IFERROR(__xludf.DUMMYFUNCTION("GOOGLETRANSLATE(A16323,""en"",""hi"")"),"एक परिप्रेक्ष्य से शिक्षा में डिप्लोमा")</f>
        <v>एक परिप्रेक्ष्य से शिक्षा में डिप्लोमा</v>
      </c>
    </row>
    <row r="16324">
      <c r="A16324" s="1" t="s">
        <v>15874</v>
      </c>
      <c r="B16324" s="2" t="str">
        <f>IFERROR(__xludf.DUMMYFUNCTION("GOOGLETRANSLATE(A16324,""en"",""hi"")"),"व्यक्ति सर्कल में फ्लैट आइकन पर टिक करें।")</f>
        <v>व्यक्ति सर्कल में फ्लैट आइकन पर टिक करें।</v>
      </c>
    </row>
    <row r="16325">
      <c r="A16325" s="1" t="s">
        <v>15875</v>
      </c>
      <c r="B16325" s="2" t="str">
        <f>IFERROR(__xludf.DUMMYFUNCTION("GOOGLETRANSLATE(A16325,""en"",""hi"")"),"ब्रोकन बांध के माध्यम से नदी बहती है।")</f>
        <v>ब्रोकन बांध के माध्यम से नदी बहती है।</v>
      </c>
    </row>
    <row r="16326">
      <c r="A16326" s="1" t="s">
        <v>15876</v>
      </c>
      <c r="B16326" s="2" t="str">
        <f>IFERROR(__xludf.DUMMYFUNCTION("GOOGLETRANSLATE(A16326,""en"",""hi"")"),"व्यक्ति को नेतृत्व की भूमिका नियुक्त की गई है।")</f>
        <v>व्यक्ति को नेतृत्व की भूमिका नियुक्त की गई है।</v>
      </c>
    </row>
    <row r="16327">
      <c r="A16327" s="1" t="s">
        <v>15877</v>
      </c>
      <c r="B16327" s="2" t="str">
        <f>IFERROR(__xludf.DUMMYFUNCTION("GOOGLETRANSLATE(A16327,""en"",""hi"")"),"समुद्र तट पर टहलना")</f>
        <v>समुद्र तट पर टहलना</v>
      </c>
    </row>
    <row r="16328">
      <c r="A16328" s="1" t="s">
        <v>15878</v>
      </c>
      <c r="B16328" s="2" t="str">
        <f>IFERROR(__xludf.DUMMYFUNCTION("GOOGLETRANSLATE(A16328,""en"",""hi"")"),"एक पृष्ठभूमि पर हस्तलिखित स्वर्ग में खोया।")</f>
        <v>एक पृष्ठभूमि पर हस्तलिखित स्वर्ग में खोया।</v>
      </c>
    </row>
    <row r="16329">
      <c r="A16329" s="1" t="s">
        <v>15879</v>
      </c>
      <c r="B16329" s="2" t="str">
        <f>IFERROR(__xludf.DUMMYFUNCTION("GOOGLETRANSLATE(A16329,""en"",""hi"")"),"एक सफेद पृष्ठभूमि पर मजाकिया कंगारू।")</f>
        <v>एक सफेद पृष्ठभूमि पर मजाकिया कंगारू।</v>
      </c>
    </row>
    <row r="16330">
      <c r="A16330" s="1" t="s">
        <v>15880</v>
      </c>
      <c r="B16330" s="2" t="str">
        <f>IFERROR(__xludf.DUMMYFUNCTION("GOOGLETRANSLATE(A16330,""en"",""hi"")"),"पॉप कलाकार लुकिन पॉप कलाकार पर भी ताजा")</f>
        <v>पॉप कलाकार लुकिन पॉप कलाकार पर भी ताजा</v>
      </c>
    </row>
    <row r="16331">
      <c r="A16331" s="1" t="s">
        <v>15881</v>
      </c>
      <c r="B16331" s="2" t="str">
        <f>IFERROR(__xludf.DUMMYFUNCTION("GOOGLETRANSLATE(A16331,""en"",""hi"")"),"पुष्पांजलि में लड़की।")</f>
        <v>पुष्पांजलि में लड़की।</v>
      </c>
    </row>
    <row r="16332">
      <c r="A16332" s="1" t="s">
        <v>15882</v>
      </c>
      <c r="B16332" s="2" t="str">
        <f>IFERROR(__xludf.DUMMYFUNCTION("GOOGLETRANSLATE(A16332,""en"",""hi"")"),"बीमारी का पोर्ट्रेट एक ऊतक में युवा महिला छींकना।")</f>
        <v>बीमारी का पोर्ट्रेट एक ऊतक में युवा महिला छींकना।</v>
      </c>
    </row>
    <row r="16333">
      <c r="A16333" s="1" t="s">
        <v>15883</v>
      </c>
      <c r="B16333" s="2" t="str">
        <f>IFERROR(__xludf.DUMMYFUNCTION("GOOGLETRANSLATE(A16333,""en"",""hi"")"),"किसी ने कांच कप में गर्म पानी डाला।")</f>
        <v>किसी ने कांच कप में गर्म पानी डाला।</v>
      </c>
    </row>
    <row r="16334">
      <c r="A16334" s="1" t="s">
        <v>15884</v>
      </c>
      <c r="B16334" s="2" t="str">
        <f>IFERROR(__xludf.DUMMYFUNCTION("GOOGLETRANSLATE(A16334,""en"",""hi"")"),"सफेद दीवारों के साथ एक आधुनिक बेडरूम डिजाइन का उदाहरण")</f>
        <v>सफेद दीवारों के साथ एक आधुनिक बेडरूम डिजाइन का उदाहरण</v>
      </c>
    </row>
    <row r="16335">
      <c r="A16335" s="1" t="s">
        <v>15885</v>
      </c>
      <c r="B16335" s="2" t="str">
        <f>IFERROR(__xludf.DUMMYFUNCTION("GOOGLETRANSLATE(A16335,""en"",""hi"")"),"यह सब ताजा है और यह त्यौहार में स्थानीय जल से सभी है।")</f>
        <v>यह सब ताजा है और यह त्यौहार में स्थानीय जल से सभी है।</v>
      </c>
    </row>
    <row r="16336">
      <c r="A16336" s="1" t="s">
        <v>15886</v>
      </c>
      <c r="B16336" s="2" t="str">
        <f>IFERROR(__xludf.DUMMYFUNCTION("GOOGLETRANSLATE(A16336,""en"",""hi"")"),"सुंदर महिला हाथ एक गहरे लकड़ी की मेज पर खड़े एक ग्रे लैपटॉप बंद करें।")</f>
        <v>सुंदर महिला हाथ एक गहरे लकड़ी की मेज पर खड़े एक ग्रे लैपटॉप बंद करें।</v>
      </c>
    </row>
    <row r="16337">
      <c r="A16337" s="1" t="s">
        <v>15887</v>
      </c>
      <c r="B16337" s="2" t="str">
        <f>IFERROR(__xludf.DUMMYFUNCTION("GOOGLETRANSLATE(A16337,""en"",""hi"")"),"व्यक्ति कैमरे की ओर कुछ पोकर चिप्स को धक्का दे रहा है")</f>
        <v>व्यक्ति कैमरे की ओर कुछ पोकर चिप्स को धक्का दे रहा है</v>
      </c>
    </row>
    <row r="16338">
      <c r="A16338" s="1" t="s">
        <v>15888</v>
      </c>
      <c r="B16338" s="2" t="str">
        <f>IFERROR(__xludf.DUMMYFUNCTION("GOOGLETRANSLATE(A16338,""en"",""hi"")"),"एक आधुनिक कार्यालय भवन में एक मोबाइल फोन पर एक व्यापारी")</f>
        <v>एक आधुनिक कार्यालय भवन में एक मोबाइल फोन पर एक व्यापारी</v>
      </c>
    </row>
    <row r="16339">
      <c r="A16339" s="1" t="s">
        <v>15889</v>
      </c>
      <c r="B16339" s="2" t="str">
        <f>IFERROR(__xludf.DUMMYFUNCTION("GOOGLETRANSLATE(A16339,""en"",""hi"")"),"व्यक्ति द्वारा एक वैज्ञानिक पत्र कैसे लिखें और प्रकाशित करें")</f>
        <v>व्यक्ति द्वारा एक वैज्ञानिक पत्र कैसे लिखें और प्रकाशित करें</v>
      </c>
    </row>
    <row r="16340">
      <c r="A16340" s="1" t="s">
        <v>15890</v>
      </c>
      <c r="B16340" s="2" t="str">
        <f>IFERROR(__xludf.DUMMYFUNCTION("GOOGLETRANSLATE(A16340,""en"",""hi"")"),"काले और सफेद कपड़े ढीले छत - भव्य!")</f>
        <v>काले और सफेद कपड़े ढीले छत - भव्य!</v>
      </c>
    </row>
    <row r="16341">
      <c r="A16341" s="1" t="s">
        <v>15891</v>
      </c>
      <c r="B16341" s="2" t="str">
        <f>IFERROR(__xludf.DUMMYFUNCTION("GOOGLETRANSLATE(A16341,""en"",""hi"")"),"अभिनेता एक संगीत कार्यक्रम के दौरान मंच पर प्रदर्शन करता है।")</f>
        <v>अभिनेता एक संगीत कार्यक्रम के दौरान मंच पर प्रदर्शन करता है।</v>
      </c>
    </row>
    <row r="16342">
      <c r="A16342" s="1" t="s">
        <v>15892</v>
      </c>
      <c r="B16342" s="2" t="str">
        <f>IFERROR(__xludf.DUMMYFUNCTION("GOOGLETRANSLATE(A16342,""en"",""hi"")"),"एक आग के बाद मृत जंगल के माध्यम से")</f>
        <v>एक आग के बाद मृत जंगल के माध्यम से</v>
      </c>
    </row>
    <row r="16343">
      <c r="A16343" s="1" t="s">
        <v>15893</v>
      </c>
      <c r="B16343" s="2" t="str">
        <f>IFERROR(__xludf.DUMMYFUNCTION("GOOGLETRANSLATE(A16343,""en"",""hi"")"),"एक महिला अपने स्कूटर को तेजस्वी गर्मी के माध्यम से चलाती है।")</f>
        <v>एक महिला अपने स्कूटर को तेजस्वी गर्मी के माध्यम से चलाती है।</v>
      </c>
    </row>
    <row r="16344">
      <c r="A16344" s="1" t="s">
        <v>15894</v>
      </c>
      <c r="B16344" s="2" t="str">
        <f>IFERROR(__xludf.DUMMYFUNCTION("GOOGLETRANSLATE(A16344,""en"",""hi"")"),"आरेख प्रत्येक वाक्य 1. कला संग्रहालय में कला पर एक नया प्रदर्शन है।")</f>
        <v>आरेख प्रत्येक वाक्य 1. कला संग्रहालय में कला पर एक नया प्रदर्शन है।</v>
      </c>
    </row>
    <row r="16345">
      <c r="A16345" s="1" t="s">
        <v>15895</v>
      </c>
      <c r="B16345" s="2" t="str">
        <f>IFERROR(__xludf.DUMMYFUNCTION("GOOGLETRANSLATE(A16345,""en"",""hi"")"),"एक खुली दिन की प्रविष्टि के लिए भीड़ अस्तर")</f>
        <v>एक खुली दिन की प्रविष्टि के लिए भीड़ अस्तर</v>
      </c>
    </row>
    <row r="16346">
      <c r="A16346" s="1" t="s">
        <v>15896</v>
      </c>
      <c r="B16346" s="2" t="str">
        <f>IFERROR(__xludf.DUMMYFUNCTION("GOOGLETRANSLATE(A16346,""en"",""hi"")"),"आर्ट गैलरी सबसे विशाल स्थायी संग्रहों में से एक थी जिसे मैंने कभी देखा है।")</f>
        <v>आर्ट गैलरी सबसे विशाल स्थायी संग्रहों में से एक थी जिसे मैंने कभी देखा है।</v>
      </c>
    </row>
    <row r="16347">
      <c r="A16347" s="1" t="s">
        <v>15897</v>
      </c>
      <c r="B16347" s="2" t="str">
        <f>IFERROR(__xludf.DUMMYFUNCTION("GOOGLETRANSLATE(A16347,""en"",""hi"")"),"एक मां अपने बच्चे को शहर के केंद्र में एक साइकिल पर ले जाती है")</f>
        <v>एक मां अपने बच्चे को शहर के केंद्र में एक साइकिल पर ले जाती है</v>
      </c>
    </row>
    <row r="16348">
      <c r="A16348" s="1" t="s">
        <v>8388</v>
      </c>
      <c r="B16348" s="2" t="str">
        <f>IFERROR(__xludf.DUMMYFUNCTION("GOOGLETRANSLATE(A16348,""en"",""hi"")"),"छवि में हो सकता है: व्यक्ति, मंच पर, एक संगीत वाद्ययंत्र, रात और संगीत कार्यक्रम खेलना")</f>
        <v>छवि में हो सकता है: व्यक्ति, मंच पर, एक संगीत वाद्ययंत्र, रात और संगीत कार्यक्रम खेलना</v>
      </c>
    </row>
    <row r="16349">
      <c r="A16349" s="1" t="s">
        <v>15898</v>
      </c>
      <c r="B16349" s="2" t="str">
        <f>IFERROR(__xludf.DUMMYFUNCTION("GOOGLETRANSLATE(A16349,""en"",""hi"")"),"पुरानी वाशिंग मशीन एक सड़क के किनारे से डंप।")</f>
        <v>पुरानी वाशिंग मशीन एक सड़क के किनारे से डंप।</v>
      </c>
    </row>
    <row r="16350">
      <c r="A16350" s="1" t="s">
        <v>15899</v>
      </c>
      <c r="B16350" s="2" t="str">
        <f>IFERROR(__xludf.DUMMYFUNCTION("GOOGLETRANSLATE(A16350,""en"",""hi"")"),"घर पर गहने द्वारा एक बग - थीम वाले जन्मदिन के केक के लिए व्हीप्ड क्रीम और ताजा फल।")</f>
        <v>घर पर गहने द्वारा एक बग - थीम वाले जन्मदिन के केक के लिए व्हीप्ड क्रीम और ताजा फल।</v>
      </c>
    </row>
    <row r="16351">
      <c r="A16351" s="1" t="s">
        <v>15900</v>
      </c>
      <c r="B16351" s="2" t="str">
        <f>IFERROR(__xludf.DUMMYFUNCTION("GOOGLETRANSLATE(A16351,""en"",""hi"")"),"अल्पाइन स्कीयर आवर्ती प्रतियोगिता के दौरान समग्र दुनिया को ले जाने का जश्न मनाता है।")</f>
        <v>अल्पाइन स्कीयर आवर्ती प्रतियोगिता के दौरान समग्र दुनिया को ले जाने का जश्न मनाता है।</v>
      </c>
    </row>
    <row r="16352">
      <c r="A16352" s="1" t="s">
        <v>15901</v>
      </c>
      <c r="B16352" s="2" t="str">
        <f>IFERROR(__xludf.DUMMYFUNCTION("GOOGLETRANSLATE(A16352,""en"",""hi"")"),"अभ्यास से पहले एक टीम फोटो के लिए स्पोर्ट्स टीम पॉज़।")</f>
        <v>अभ्यास से पहले एक टीम फोटो के लिए स्पोर्ट्स टीम पॉज़।</v>
      </c>
    </row>
    <row r="16353">
      <c r="A16353" s="1" t="s">
        <v>15902</v>
      </c>
      <c r="B16353" s="2" t="str">
        <f>IFERROR(__xludf.DUMMYFUNCTION("GOOGLETRANSLATE(A16353,""en"",""hi"")"),"रग्बी प्लेयर और व्यक्ति विश्व प्रीमियर में भाग लेते हैं।")</f>
        <v>रग्बी प्लेयर और व्यक्ति विश्व प्रीमियर में भाग लेते हैं।</v>
      </c>
    </row>
    <row r="16354">
      <c r="A16354" s="1" t="s">
        <v>15903</v>
      </c>
      <c r="B16354" s="2" t="str">
        <f>IFERROR(__xludf.DUMMYFUNCTION("GOOGLETRANSLATE(A16354,""en"",""hi"")"),"प्रवेश द्वार के पीछे चलने वाली महिला")</f>
        <v>प्रवेश द्वार के पीछे चलने वाली महिला</v>
      </c>
    </row>
    <row r="16355">
      <c r="A16355" s="1" t="s">
        <v>15904</v>
      </c>
      <c r="B16355" s="2" t="str">
        <f>IFERROR(__xludf.DUMMYFUNCTION("GOOGLETRANSLATE(A16355,""en"",""hi"")"),"कॉमेडियन के साथ एक साक्षात्कार के दौरान अभिनेता और व्यक्ति")</f>
        <v>कॉमेडियन के साथ एक साक्षात्कार के दौरान अभिनेता और व्यक्ति</v>
      </c>
    </row>
    <row r="16356">
      <c r="A16356" s="1" t="s">
        <v>15905</v>
      </c>
      <c r="B16356" s="2" t="str">
        <f>IFERROR(__xludf.DUMMYFUNCTION("GOOGLETRANSLATE(A16356,""en"",""hi"")"),"पुस्तकालय में अध्ययन करने वाले जातीय रूप से विविध छात्रों का समूह")</f>
        <v>पुस्तकालय में अध्ययन करने वाले जातीय रूप से विविध छात्रों का समूह</v>
      </c>
    </row>
    <row r="16357">
      <c r="A16357" s="1" t="s">
        <v>15906</v>
      </c>
      <c r="B16357" s="2" t="str">
        <f>IFERROR(__xludf.DUMMYFUNCTION("GOOGLETRANSLATE(A16357,""en"",""hi"")"),"देश कलाकार अपने नए एल्बम की प्रतियां साइन करता है")</f>
        <v>देश कलाकार अपने नए एल्बम की प्रतियां साइन करता है</v>
      </c>
    </row>
    <row r="16358">
      <c r="A16358" s="1" t="s">
        <v>15907</v>
      </c>
      <c r="B16358" s="2" t="str">
        <f>IFERROR(__xludf.DUMMYFUNCTION("GOOGLETRANSLATE(A16358,""en"",""hi"")"),"आदमी एक बाजार में एक झोपड़ी से सॉसेज और Sauerkraut खाता है")</f>
        <v>आदमी एक बाजार में एक झोपड़ी से सॉसेज और Sauerkraut खाता है</v>
      </c>
    </row>
    <row r="16359">
      <c r="A16359" s="1" t="s">
        <v>15908</v>
      </c>
      <c r="B16359" s="2" t="str">
        <f>IFERROR(__xludf.DUMMYFUNCTION("GOOGLETRANSLATE(A16359,""en"",""hi"")"),"इस आधुनिक अपार्टमेंट में, आप अच्छी तरह से सरल रेखाएं, साफ आकार, और एक सीधा लेआउट करेंगे।")</f>
        <v>इस आधुनिक अपार्टमेंट में, आप अच्छी तरह से सरल रेखाएं, साफ आकार, और एक सीधा लेआउट करेंगे।</v>
      </c>
    </row>
    <row r="16360">
      <c r="A16360" s="1" t="s">
        <v>15909</v>
      </c>
      <c r="B16360" s="2" t="str">
        <f>IFERROR(__xludf.DUMMYFUNCTION("GOOGLETRANSLATE(A16360,""en"",""hi"")"),"क्या अंतर 45 ° बनाता है!")</f>
        <v>क्या अंतर 45 ° बनाता है!</v>
      </c>
    </row>
    <row r="16361">
      <c r="A16361" s="1" t="s">
        <v>15910</v>
      </c>
      <c r="B16361" s="2" t="str">
        <f>IFERROR(__xludf.DUMMYFUNCTION("GOOGLETRANSLATE(A16361,""en"",""hi"")"),"तत्वों पर वस्तुएं और प्रतीक।")</f>
        <v>तत्वों पर वस्तुएं और प्रतीक।</v>
      </c>
    </row>
    <row r="16362">
      <c r="A16362" s="1" t="s">
        <v>15911</v>
      </c>
      <c r="B16362" s="2" t="str">
        <f>IFERROR(__xludf.DUMMYFUNCTION("GOOGLETRANSLATE(A16362,""en"",""hi"")"),"एक - एक बेडरूम वाली नाव केंद्र के शीर्ष पर स्थित है")</f>
        <v>एक - एक बेडरूम वाली नाव केंद्र के शीर्ष पर स्थित है</v>
      </c>
    </row>
    <row r="16363">
      <c r="A16363" s="1" t="s">
        <v>15912</v>
      </c>
      <c r="B16363" s="2" t="str">
        <f>IFERROR(__xludf.DUMMYFUNCTION("GOOGLETRANSLATE(A16363,""en"",""hi"")"),"एक बाल चिकित्सा चिकित्सकीय कार्यालय में भित्तिचित्र।")</f>
        <v>एक बाल चिकित्सा चिकित्सकीय कार्यालय में भित्तिचित्र।</v>
      </c>
    </row>
    <row r="16364">
      <c r="A16364" s="1" t="s">
        <v>15913</v>
      </c>
      <c r="B16364" s="2" t="str">
        <f>IFERROR(__xludf.DUMMYFUNCTION("GOOGLETRANSLATE(A16364,""en"",""hi"")"),"कारों और ट्रकों का एक कम उदय परिदृश्य अब एक पेड़ और फूल है।")</f>
        <v>कारों और ट्रकों का एक कम उदय परिदृश्य अब एक पेड़ और फूल है।</v>
      </c>
    </row>
    <row r="16365">
      <c r="A16365" s="1" t="s">
        <v>930</v>
      </c>
      <c r="B16365" s="2" t="str">
        <f>IFERROR(__xludf.DUMMYFUNCTION("GOOGLETRANSLATE(A16365,""en"",""hi"")"),"छवि में हो सकता है: व्यक्ति, मंच पर और एक संगीत वाद्ययंत्र बजाना")</f>
        <v>छवि में हो सकता है: व्यक्ति, मंच पर और एक संगीत वाद्ययंत्र बजाना</v>
      </c>
    </row>
    <row r="16366">
      <c r="A16366" s="1" t="s">
        <v>15914</v>
      </c>
      <c r="B16366" s="2" t="str">
        <f>IFERROR(__xludf.DUMMYFUNCTION("GOOGLETRANSLATE(A16366,""en"",""hi"")"),"अस्पताल में मैंने जो सिलाई की थी।")</f>
        <v>अस्पताल में मैंने जो सिलाई की थी।</v>
      </c>
    </row>
    <row r="16367">
      <c r="A16367" s="1" t="s">
        <v>15915</v>
      </c>
      <c r="B16367" s="2" t="str">
        <f>IFERROR(__xludf.DUMMYFUNCTION("GOOGLETRANSLATE(A16367,""en"",""hi"")"),"आवारा कुत्तों के क्षैतिज बंद सड़क पर सोने के साथ एक साथ घुमाया")</f>
        <v>आवारा कुत्तों के क्षैतिज बंद सड़क पर सोने के साथ एक साथ घुमाया</v>
      </c>
    </row>
    <row r="16368">
      <c r="A16368" s="1" t="s">
        <v>15916</v>
      </c>
      <c r="B16368" s="2" t="str">
        <f>IFERROR(__xludf.DUMMYFUNCTION("GOOGLETRANSLATE(A16368,""en"",""hi"")"),"एक पुराने फार्महाउस के साथ माउंटेन दृश्यों और एक धूप के दिन में स्थिर")</f>
        <v>एक पुराने फार्महाउस के साथ माउंटेन दृश्यों और एक धूप के दिन में स्थिर</v>
      </c>
    </row>
    <row r="16369">
      <c r="A16369" s="1" t="s">
        <v>15917</v>
      </c>
      <c r="B16369" s="2" t="str">
        <f>IFERROR(__xludf.DUMMYFUNCTION("GOOGLETRANSLATE(A16369,""en"",""hi"")"),"एक शहर में एक सर्दियों के दिन पर मूर्तिकला")</f>
        <v>एक शहर में एक सर्दियों के दिन पर मूर्तिकला</v>
      </c>
    </row>
    <row r="16370">
      <c r="A16370" s="1" t="s">
        <v>15918</v>
      </c>
      <c r="B16370" s="2" t="str">
        <f>IFERROR(__xludf.DUMMYFUNCTION("GOOGLETRANSLATE(A16370,""en"",""hi"")"),"Husky रंगों के साथ Teacup पिल्ला!")</f>
        <v>Husky रंगों के साथ Teacup पिल्ला!</v>
      </c>
    </row>
    <row r="16371">
      <c r="A16371" s="1" t="s">
        <v>15919</v>
      </c>
      <c r="B16371" s="2" t="str">
        <f>IFERROR(__xludf.DUMMYFUNCTION("GOOGLETRANSLATE(A16371,""en"",""hi"")"),"रुपये - तेजी से कोनों में बहुत पकड़ है।")</f>
        <v>रुपये - तेजी से कोनों में बहुत पकड़ है।</v>
      </c>
    </row>
    <row r="16372">
      <c r="A16372" s="1" t="s">
        <v>15920</v>
      </c>
      <c r="B16372" s="2" t="str">
        <f>IFERROR(__xludf.DUMMYFUNCTION("GOOGLETRANSLATE(A16372,""en"",""hi"")"),"एक गोल आभूषण के साथ टेम्पलेट कॉर्पोरेट शैली।")</f>
        <v>एक गोल आभूषण के साथ टेम्पलेट कॉर्पोरेट शैली।</v>
      </c>
    </row>
    <row r="16373">
      <c r="A16373" s="1" t="s">
        <v>15921</v>
      </c>
      <c r="B16373" s="2" t="str">
        <f>IFERROR(__xludf.DUMMYFUNCTION("GOOGLETRANSLATE(A16373,""en"",""hi"")"),"शुरू समारोह के लिए लाइन।")</f>
        <v>शुरू समारोह के लिए लाइन।</v>
      </c>
    </row>
    <row r="16374">
      <c r="A16374" s="1" t="s">
        <v>15922</v>
      </c>
      <c r="B16374" s="2" t="str">
        <f>IFERROR(__xludf.DUMMYFUNCTION("GOOGLETRANSLATE(A16374,""en"",""hi"")"),"एक यौगिक पर एक अस्थायी आश्रय में एक परिवार।")</f>
        <v>एक यौगिक पर एक अस्थायी आश्रय में एक परिवार।</v>
      </c>
    </row>
    <row r="16375">
      <c r="A16375" s="1" t="s">
        <v>15923</v>
      </c>
      <c r="B16375" s="2" t="str">
        <f>IFERROR(__xludf.DUMMYFUNCTION("GOOGLETRANSLATE(A16375,""en"",""hi"")"),"आपकी सजावट के लिए मृत पेड़ का चयन")</f>
        <v>आपकी सजावट के लिए मृत पेड़ का चयन</v>
      </c>
    </row>
    <row r="16376">
      <c r="A16376" s="1" t="s">
        <v>15924</v>
      </c>
      <c r="B16376" s="2" t="str">
        <f>IFERROR(__xludf.DUMMYFUNCTION("GOOGLETRANSLATE(A16376,""en"",""hi"")"),"एक दुखद अभिव्यक्ति के साथ एक छोटे सुअर का एक कार्टून चित्रण।")</f>
        <v>एक दुखद अभिव्यक्ति के साथ एक छोटे सुअर का एक कार्टून चित्रण।</v>
      </c>
    </row>
    <row r="16377">
      <c r="A16377" s="1" t="s">
        <v>15925</v>
      </c>
      <c r="B16377" s="2" t="str">
        <f>IFERROR(__xludf.DUMMYFUNCTION("GOOGLETRANSLATE(A16377,""en"",""hi"")"),"कुछ खुले हरे पहाड़ों के बगल में अत्यधिक संघनित आवास")</f>
        <v>कुछ खुले हरे पहाड़ों के बगल में अत्यधिक संघनित आवास</v>
      </c>
    </row>
    <row r="16378">
      <c r="A16378" s="1" t="s">
        <v>15926</v>
      </c>
      <c r="B16378" s="2" t="str">
        <f>IFERROR(__xludf.DUMMYFUNCTION("GOOGLETRANSLATE(A16378,""en"",""hi"")"),"शहर में कुत्ता - स्टॉक फोटो #")</f>
        <v>शहर में कुत्ता - स्टॉक फोटो #</v>
      </c>
    </row>
    <row r="16379">
      <c r="A16379" s="1" t="s">
        <v>15927</v>
      </c>
      <c r="B16379" s="2" t="str">
        <f>IFERROR(__xludf.DUMMYFUNCTION("GOOGLETRANSLATE(A16379,""en"",""hi"")"),"किनारे पर लाल डोंगी")</f>
        <v>किनारे पर लाल डोंगी</v>
      </c>
    </row>
    <row r="16380">
      <c r="A16380" s="1" t="s">
        <v>15928</v>
      </c>
      <c r="B16380" s="2" t="str">
        <f>IFERROR(__xludf.DUMMYFUNCTION("GOOGLETRANSLATE(A16380,""en"",""hi"")"),"स्टॉक फोटो के रासायनिक सूत्र के साथ ब्लैकबोर्ड")</f>
        <v>स्टॉक फोटो के रासायनिक सूत्र के साथ ब्लैकबोर्ड</v>
      </c>
    </row>
    <row r="16381">
      <c r="A16381" s="1" t="s">
        <v>15929</v>
      </c>
      <c r="B16381" s="2" t="str">
        <f>IFERROR(__xludf.DUMMYFUNCTION("GOOGLETRANSLATE(A16381,""en"",""hi"")"),"पट्टियों द्वारा ज्यामितीय पैटर्न।")</f>
        <v>पट्टियों द्वारा ज्यामितीय पैटर्न।</v>
      </c>
    </row>
    <row r="16382">
      <c r="A16382" s="1" t="s">
        <v>15930</v>
      </c>
      <c r="B16382" s="2" t="str">
        <f>IFERROR(__xludf.DUMMYFUNCTION("GOOGLETRANSLATE(A16382,""en"",""hi"")"),"... फिल्म एक साथ यहां वे एक रोमांस के रोमांस में एक साथ नृत्य कर रहे हैं")</f>
        <v>... फिल्म एक साथ यहां वे एक रोमांस के रोमांस में एक साथ नृत्य कर रहे हैं</v>
      </c>
    </row>
    <row r="16383">
      <c r="A16383" s="1" t="s">
        <v>284</v>
      </c>
      <c r="B16383" s="2" t="str">
        <f>IFERROR(__xludf.DUMMYFUNCTION("GOOGLETRANSLATE(A16383,""en"",""hi"")"),"अभिनेता उत्सव के दौरान प्रीमियर में भाग लेता है।")</f>
        <v>अभिनेता उत्सव के दौरान प्रीमियर में भाग लेता है।</v>
      </c>
    </row>
    <row r="16384">
      <c r="A16384" s="1" t="s">
        <v>15931</v>
      </c>
      <c r="B16384" s="2" t="str">
        <f>IFERROR(__xludf.DUMMYFUNCTION("GOOGLETRANSLATE(A16384,""en"",""hi"")"),"यह आधिकारिक प्रतीक विविधता है।")</f>
        <v>यह आधिकारिक प्रतीक विविधता है।</v>
      </c>
    </row>
    <row r="16385">
      <c r="A16385" s="1" t="s">
        <v>15932</v>
      </c>
      <c r="B16385" s="2" t="str">
        <f>IFERROR(__xludf.DUMMYFUNCTION("GOOGLETRANSLATE(A16385,""en"",""hi"")"),"मंच पर प्रतियोगिताओं में भाग लेने वाले कृषि पृष्ठभूमि से युवा लोग")</f>
        <v>मंच पर प्रतियोगिताओं में भाग लेने वाले कृषि पृष्ठभूमि से युवा लोग</v>
      </c>
    </row>
    <row r="16386">
      <c r="A16386" s="1" t="s">
        <v>15933</v>
      </c>
      <c r="B16386" s="2" t="str">
        <f>IFERROR(__xludf.DUMMYFUNCTION("GOOGLETRANSLATE(A16386,""en"",""hi"")"),"व्यक्ति फैशन वीक के दौरान फैशन शो में भाग लेता है।")</f>
        <v>व्यक्ति फैशन वीक के दौरान फैशन शो में भाग लेता है।</v>
      </c>
    </row>
    <row r="16387">
      <c r="A16387" s="1" t="s">
        <v>15934</v>
      </c>
      <c r="B16387" s="2" t="str">
        <f>IFERROR(__xludf.DUMMYFUNCTION("GOOGLETRANSLATE(A16387,""en"",""hi"")"),"एक दीवार पर शेल्फ मिश्रण के विचार को प्यार करें")</f>
        <v>एक दीवार पर शेल्फ मिश्रण के विचार को प्यार करें</v>
      </c>
    </row>
    <row r="16388">
      <c r="A16388" s="1" t="s">
        <v>15935</v>
      </c>
      <c r="B16388" s="2" t="str">
        <f>IFERROR(__xludf.DUMMYFUNCTION("GOOGLETRANSLATE(A16388,""en"",""hi"")"),"एक राक्षस के साथ एक ग्राफिक का एक कार्टून चित्रण।")</f>
        <v>एक राक्षस के साथ एक ग्राफिक का एक कार्टून चित्रण।</v>
      </c>
    </row>
    <row r="16389">
      <c r="A16389" s="1" t="s">
        <v>15936</v>
      </c>
      <c r="B16389" s="2" t="str">
        <f>IFERROR(__xludf.DUMMYFUNCTION("GOOGLETRANSLATE(A16389,""en"",""hi"")"),"समूह एफ फुटबॉल मैच जीतने के बाद खिलाड़ी मनाएं")</f>
        <v>समूह एफ फुटबॉल मैच जीतने के बाद खिलाड़ी मनाएं</v>
      </c>
    </row>
    <row r="16390">
      <c r="A16390" s="1" t="s">
        <v>15937</v>
      </c>
      <c r="B16390" s="2" t="str">
        <f>IFERROR(__xludf.DUMMYFUNCTION("GOOGLETRANSLATE(A16390,""en"",""hi"")"),"मोटरसाइकिल राइडर एक सुंदर ग्रीष्मकालीन दिन पर खेल पर कूदता है - बड़ी मौत से बचाव चालें")</f>
        <v>मोटरसाइकिल राइडर एक सुंदर ग्रीष्मकालीन दिन पर खेल पर कूदता है - बड़ी मौत से बचाव चालें</v>
      </c>
    </row>
    <row r="16391">
      <c r="A16391" s="1" t="s">
        <v>15938</v>
      </c>
      <c r="B16391" s="2" t="str">
        <f>IFERROR(__xludf.DUMMYFUNCTION("GOOGLETRANSLATE(A16391,""en"",""hi"")"),"उद्घाटन: अभिनेता ने फैशनेबल बचपन से कम समय के साथ बात की क्योंकि उसने पत्रिका के नवीनतम अंक को कवर किया था")</f>
        <v>उद्घाटन: अभिनेता ने फैशनेबल बचपन से कम समय के साथ बात की क्योंकि उसने पत्रिका के नवीनतम अंक को कवर किया था</v>
      </c>
    </row>
    <row r="16392">
      <c r="A16392" s="1" t="s">
        <v>15939</v>
      </c>
      <c r="B16392" s="2" t="str">
        <f>IFERROR(__xludf.DUMMYFUNCTION("GOOGLETRANSLATE(A16392,""en"",""hi"")"),"एक मॉडल फैशन वीक के दौरान गिरने वाले रनवे को चलता है")</f>
        <v>एक मॉडल फैशन वीक के दौरान गिरने वाले रनवे को चलता है</v>
      </c>
    </row>
    <row r="16393">
      <c r="A16393" s="1" t="s">
        <v>15940</v>
      </c>
      <c r="B16393" s="2" t="str">
        <f>IFERROR(__xludf.DUMMYFUNCTION("GOOGLETRANSLATE(A16393,""en"",""hi"")"),"मेरी पहली बार एक डाइव पर एक कछुए को देखकर!")</f>
        <v>मेरी पहली बार एक डाइव पर एक कछुए को देखकर!</v>
      </c>
    </row>
    <row r="16394">
      <c r="A16394" s="1" t="s">
        <v>15941</v>
      </c>
      <c r="B16394" s="2" t="str">
        <f>IFERROR(__xludf.DUMMYFUNCTION("GOOGLETRANSLATE(A16394,""en"",""hi"")"),"ईर्ष्या के साथ उन्हें हरा बनाना: व्यक्ति, एक भारी मनके पेराल्ड ड्रेस और कैज्ड ऊँची एड़ी के जूते में चमकदार")</f>
        <v>ईर्ष्या के साथ उन्हें हरा बनाना: व्यक्ति, एक भारी मनके पेराल्ड ड्रेस और कैज्ड ऊँची एड़ी के जूते में चमकदार</v>
      </c>
    </row>
    <row r="16395">
      <c r="A16395" s="1" t="s">
        <v>15942</v>
      </c>
      <c r="B16395" s="2" t="str">
        <f>IFERROR(__xludf.DUMMYFUNCTION("GOOGLETRANSLATE(A16395,""en"",""hi"")"),"एक फूल की दुकान में पैलेट के लकड़ी के काउंटर पर कई फूलों के साथ बैंक, बर्तन, बाल्टी और vases बंद - 4k")</f>
        <v>एक फूल की दुकान में पैलेट के लकड़ी के काउंटर पर कई फूलों के साथ बैंक, बर्तन, बाल्टी और vases बंद - 4k</v>
      </c>
    </row>
    <row r="16396">
      <c r="A16396" s="1" t="s">
        <v>15943</v>
      </c>
      <c r="B16396" s="2" t="str">
        <f>IFERROR(__xludf.DUMMYFUNCTION("GOOGLETRANSLATE(A16396,""en"",""hi"")"),"नदी के ऊपर एक विशिष्ट पुल")</f>
        <v>नदी के ऊपर एक विशिष्ट पुल</v>
      </c>
    </row>
    <row r="16397">
      <c r="A16397" s="1" t="s">
        <v>15944</v>
      </c>
      <c r="B16397" s="2" t="str">
        <f>IFERROR(__xludf.DUMMYFUNCTION("GOOGLETRANSLATE(A16397,""en"",""hi"")"),"दौड़ के दौरान व्यक्ति के साथ ऑटोमोबाइल मॉडल सुपरचार्ज किया गया")</f>
        <v>दौड़ के दौरान व्यक्ति के साथ ऑटोमोबाइल मॉडल सुपरचार्ज किया गया</v>
      </c>
    </row>
    <row r="16398">
      <c r="A16398" s="1" t="s">
        <v>15945</v>
      </c>
      <c r="B16398" s="2" t="str">
        <f>IFERROR(__xludf.DUMMYFUNCTION("GOOGLETRANSLATE(A16398,""en"",""hi"")"),"एक इंशोर लाइफबोट के साथ लाइफगार्ड")</f>
        <v>एक इंशोर लाइफबोट के साथ लाइफगार्ड</v>
      </c>
    </row>
    <row r="16399">
      <c r="A16399" s="1" t="s">
        <v>15946</v>
      </c>
      <c r="B16399" s="2" t="str">
        <f>IFERROR(__xludf.DUMMYFUNCTION("GOOGLETRANSLATE(A16399,""en"",""hi"")"),"सभी प्रशंसकों को कॉल करना: आपके पसंदीदा चरित्र में अब अपनी शराब है।")</f>
        <v>सभी प्रशंसकों को कॉल करना: आपके पसंदीदा चरित्र में अब अपनी शराब है।</v>
      </c>
    </row>
    <row r="16400">
      <c r="A16400" s="1" t="s">
        <v>15947</v>
      </c>
      <c r="B16400" s="2" t="str">
        <f>IFERROR(__xludf.DUMMYFUNCTION("GOOGLETRANSLATE(A16400,""en"",""hi"")"),"एक कुत्ता - ग्लेशियर के लिए स्लेडिंग अभियान")</f>
        <v>एक कुत्ता - ग्लेशियर के लिए स्लेडिंग अभियान</v>
      </c>
    </row>
    <row r="16401">
      <c r="A16401" s="1" t="s">
        <v>15948</v>
      </c>
      <c r="B16401" s="2" t="str">
        <f>IFERROR(__xludf.DUMMYFUNCTION("GOOGLETRANSLATE(A16401,""en"",""hi"")"),"एक सुंदर सुरुचिपूर्ण आदमी का पोर्ट्रेट एक टोपी पहने हुए, ग्रे पृष्ठभूमि पर एक गिलास शैंपेन के एक गिलास के साथ।")</f>
        <v>एक सुंदर सुरुचिपूर्ण आदमी का पोर्ट्रेट एक टोपी पहने हुए, ग्रे पृष्ठभूमि पर एक गिलास शैंपेन के एक गिलास के साथ।</v>
      </c>
    </row>
    <row r="16402">
      <c r="A16402" s="1" t="s">
        <v>15949</v>
      </c>
      <c r="B16402" s="2" t="str">
        <f>IFERROR(__xludf.DUMMYFUNCTION("GOOGLETRANSLATE(A16402,""en"",""hi"")"),"कई मृत पेड़ एक दिलचस्प पहलू हैं।")</f>
        <v>कई मृत पेड़ एक दिलचस्प पहलू हैं।</v>
      </c>
    </row>
    <row r="16403">
      <c r="A16403" s="1" t="s">
        <v>15950</v>
      </c>
      <c r="B16403" s="2" t="str">
        <f>IFERROR(__xludf.DUMMYFUNCTION("GOOGLETRANSLATE(A16403,""en"",""hi"")"),"वंश का देश पारंपरिक पोशाक में नृत्य के साथ एक त्यौहार में मनाया जाता है")</f>
        <v>वंश का देश पारंपरिक पोशाक में नृत्य के साथ एक त्यौहार में मनाया जाता है</v>
      </c>
    </row>
    <row r="16404">
      <c r="A16404" s="1" t="s">
        <v>15951</v>
      </c>
      <c r="B16404" s="2" t="str">
        <f>IFERROR(__xludf.DUMMYFUNCTION("GOOGLETRANSLATE(A16404,""en"",""hi"")"),"एक रेतीले समुद्र तट पर लहरें।")</f>
        <v>एक रेतीले समुद्र तट पर लहरें।</v>
      </c>
    </row>
    <row r="16405">
      <c r="A16405" s="1" t="s">
        <v>15952</v>
      </c>
      <c r="B16405" s="2" t="str">
        <f>IFERROR(__xludf.DUMMYFUNCTION("GOOGLETRANSLATE(A16405,""en"",""hi"")"),"कुत्ते का वर्ष, ग्रीटिंग कार्ड।")</f>
        <v>कुत्ते का वर्ष, ग्रीटिंग कार्ड।</v>
      </c>
    </row>
    <row r="16406">
      <c r="A16406" s="1" t="s">
        <v>15953</v>
      </c>
      <c r="B16406" s="2" t="str">
        <f>IFERROR(__xludf.DUMMYFUNCTION("GOOGLETRANSLATE(A16406,""en"",""hi"")"),"वह साबित करने वाली वह वास्तव में एक शैली सुनहरी लड़की है, अभिनेता पूर्ण-कैरेट चला गया - आप्रवासी प्रीमियर के लिए एक लंबे गाउन और जैकेट में आगे बढ़ गया।")</f>
        <v>वह साबित करने वाली वह वास्तव में एक शैली सुनहरी लड़की है, अभिनेता पूर्ण-कैरेट चला गया - आप्रवासी प्रीमियर के लिए एक लंबे गाउन और जैकेट में आगे बढ़ गया।</v>
      </c>
    </row>
    <row r="16407">
      <c r="A16407" s="1" t="s">
        <v>15954</v>
      </c>
      <c r="B16407" s="2" t="str">
        <f>IFERROR(__xludf.DUMMYFUNCTION("GOOGLETRANSLATE(A16407,""en"",""hi"")"),"घर में अपनी दादी के साथ ब्लूज़ कलाकार उसने उसे खरीदा।")</f>
        <v>घर में अपनी दादी के साथ ब्लूज़ कलाकार उसने उसे खरीदा।</v>
      </c>
    </row>
    <row r="16408">
      <c r="A16408" s="1" t="s">
        <v>15955</v>
      </c>
      <c r="B16408" s="2" t="str">
        <f>IFERROR(__xludf.DUMMYFUNCTION("GOOGLETRANSLATE(A16408,""en"",""hi"")"),"कुत्ते के साथ बड़े आदमी और महिला को कैमरे की ओर खींचते हुए")</f>
        <v>कुत्ते के साथ बड़े आदमी और महिला को कैमरे की ओर खींचते हुए</v>
      </c>
    </row>
    <row r="16409">
      <c r="A16409" s="1" t="s">
        <v>15956</v>
      </c>
      <c r="B16409" s="2" t="str">
        <f>IFERROR(__xludf.DUMMYFUNCTION("GOOGLETRANSLATE(A16409,""en"",""hi"")"),"छवि में हो सकता है: व्यक्ति, मंच पर, एक संगीत वाद्ययंत्र, रात और आउटडोर खेल रहा है")</f>
        <v>छवि में हो सकता है: व्यक्ति, मंच पर, एक संगीत वाद्ययंत्र, रात और आउटडोर खेल रहा है</v>
      </c>
    </row>
    <row r="16410">
      <c r="A16410" s="1" t="s">
        <v>15957</v>
      </c>
      <c r="B16410" s="2" t="str">
        <f>IFERROR(__xludf.DUMMYFUNCTION("GOOGLETRANSLATE(A16410,""en"",""hi"")"),"आप द्वीप के चारों ओर कोरल रीफ देख सकते हैं ... मेरे पास अभी भी समुद्र तट पर धोए गए मूंगा के कुछ टुकड़े हैं।")</f>
        <v>आप द्वीप के चारों ओर कोरल रीफ देख सकते हैं ... मेरे पास अभी भी समुद्र तट पर धोए गए मूंगा के कुछ टुकड़े हैं।</v>
      </c>
    </row>
    <row r="16411">
      <c r="A16411" s="1" t="s">
        <v>15958</v>
      </c>
      <c r="B16411" s="2" t="str">
        <f>IFERROR(__xludf.DUMMYFUNCTION("GOOGLETRANSLATE(A16411,""en"",""hi"")"),"उद्यम वित्त पोषित कंपनी के लिए एक घर कैसे आकर्षित करें")</f>
        <v>उद्यम वित्त पोषित कंपनी के लिए एक घर कैसे आकर्षित करें</v>
      </c>
    </row>
    <row r="16412">
      <c r="A16412" s="1" t="s">
        <v>15959</v>
      </c>
      <c r="B16412" s="2" t="str">
        <f>IFERROR(__xludf.DUMMYFUNCTION("GOOGLETRANSLATE(A16412,""en"",""hi"")"),"घटना का एक सामान्य दृश्य।")</f>
        <v>घटना का एक सामान्य दृश्य।</v>
      </c>
    </row>
    <row r="16413">
      <c r="A16413" s="1" t="s">
        <v>15960</v>
      </c>
      <c r="B16413" s="2" t="str">
        <f>IFERROR(__xludf.DUMMYFUNCTION("GOOGLETRANSLATE(A16413,""en"",""hi"")"),"रेफरी ने लड़ाई को रोकने और जीत का पुरस्कार देने का फैसला किया")</f>
        <v>रेफरी ने लड़ाई को रोकने और जीत का पुरस्कार देने का फैसला किया</v>
      </c>
    </row>
    <row r="16414">
      <c r="A16414" s="1" t="s">
        <v>15961</v>
      </c>
      <c r="B16414" s="2" t="str">
        <f>IFERROR(__xludf.DUMMYFUNCTION("GOOGLETRANSLATE(A16414,""en"",""hi"")"),"बेसबॉल खिलाड़ी # खेल टीम के खिलाफ पांचवीं पारी के दौरान एक पिच द्वारा मारा जाता है।")</f>
        <v>बेसबॉल खिलाड़ी # खेल टीम के खिलाफ पांचवीं पारी के दौरान एक पिच द्वारा मारा जाता है।</v>
      </c>
    </row>
    <row r="16415">
      <c r="A16415" s="1" t="s">
        <v>15962</v>
      </c>
      <c r="B16415" s="2" t="str">
        <f>IFERROR(__xludf.DUMMYFUNCTION("GOOGLETRANSLATE(A16415,""en"",""hi"")"),"लेबल में दुनिया के नक्शे पर एक क्रिसमस उपहार")</f>
        <v>लेबल में दुनिया के नक्शे पर एक क्रिसमस उपहार</v>
      </c>
    </row>
    <row r="16416">
      <c r="A16416" s="1" t="s">
        <v>15963</v>
      </c>
      <c r="B16416" s="2" t="str">
        <f>IFERROR(__xludf.DUMMYFUNCTION("GOOGLETRANSLATE(A16416,""en"",""hi"")"),"अपने पूरे दिल की नीतिवचन धातु दीवार कला के साथ भगवान में विश्वास करो")</f>
        <v>अपने पूरे दिल की नीतिवचन धातु दीवार कला के साथ भगवान में विश्वास करो</v>
      </c>
    </row>
    <row r="16417">
      <c r="A16417" s="1" t="s">
        <v>15964</v>
      </c>
      <c r="B16417" s="2" t="str">
        <f>IFERROR(__xludf.DUMMYFUNCTION("GOOGLETRANSLATE(A16417,""en"",""hi"")"),"घर भी समुद्र तट पर है - हर दिन एक छुट्टी की तरह थोड़ा सा महसूस करते हैं।")</f>
        <v>घर भी समुद्र तट पर है - हर दिन एक छुट्टी की तरह थोड़ा सा महसूस करते हैं।</v>
      </c>
    </row>
    <row r="16418">
      <c r="A16418" s="1" t="s">
        <v>15965</v>
      </c>
      <c r="B16418" s="2" t="str">
        <f>IFERROR(__xludf.DUMMYFUNCTION("GOOGLETRANSLATE(A16418,""en"",""hi"")"),"रग्बी प्लेयर मैच के दौरान अपनी पहली कोशिश करने के लिए स्पष्ट तोड़ता है।")</f>
        <v>रग्बी प्लेयर मैच के दौरान अपनी पहली कोशिश करने के लिए स्पष्ट तोड़ता है।</v>
      </c>
    </row>
    <row r="16419">
      <c r="A16419" s="1" t="s">
        <v>15966</v>
      </c>
      <c r="B16419" s="2" t="str">
        <f>IFERROR(__xludf.DUMMYFUNCTION("GOOGLETRANSLATE(A16419,""en"",""hi"")"),"एक क्षय की इमारत जो एक बार खुदरा घर खरीदी गई है और इसे कार्यालयों में बदल दिया जाएगा")</f>
        <v>एक क्षय की इमारत जो एक बार खुदरा घर खरीदी गई है और इसे कार्यालयों में बदल दिया जाएगा</v>
      </c>
    </row>
    <row r="16420">
      <c r="A16420" s="1" t="s">
        <v>15967</v>
      </c>
      <c r="B16420" s="2" t="str">
        <f>IFERROR(__xludf.DUMMYFUNCTION("GOOGLETRANSLATE(A16420,""en"",""hi"")"),"सार सॉकर बॉल ध्वज के रंगों में चित्रित")</f>
        <v>सार सॉकर बॉल ध्वज के रंगों में चित्रित</v>
      </c>
    </row>
    <row r="16421">
      <c r="A16421" s="1" t="s">
        <v>15968</v>
      </c>
      <c r="B16421" s="2" t="str">
        <f>IFERROR(__xludf.DUMMYFUNCTION("GOOGLETRANSLATE(A16421,""en"",""hi"")"),"एक हाथ एक कपकेक के बजाय फल और सब्जियों की पसंद के लिए पहुंचता है")</f>
        <v>एक हाथ एक कपकेक के बजाय फल और सब्जियों की पसंद के लिए पहुंचता है</v>
      </c>
    </row>
    <row r="16422">
      <c r="A16422" s="1" t="s">
        <v>15969</v>
      </c>
      <c r="B16422" s="2" t="str">
        <f>IFERROR(__xludf.DUMMYFUNCTION("GOOGLETRANSLATE(A16422,""en"",""hi"")"),"बेसबॉल खिलाड़ी स्पोर्ट्स टीम के खिलाफ चलता है")</f>
        <v>बेसबॉल खिलाड़ी स्पोर्ट्स टीम के खिलाफ चलता है</v>
      </c>
    </row>
    <row r="16423">
      <c r="A16423" s="1" t="s">
        <v>15970</v>
      </c>
      <c r="B16423" s="2" t="str">
        <f>IFERROR(__xludf.DUMMYFUNCTION("GOOGLETRANSLATE(A16423,""en"",""hi"")"),"मनुष्य पर एक लंबी आस्तीन के साथ सफेद पोलो शर्ट")</f>
        <v>मनुष्य पर एक लंबी आस्तीन के साथ सफेद पोलो शर्ट</v>
      </c>
    </row>
    <row r="16424">
      <c r="A16424" s="1" t="s">
        <v>15971</v>
      </c>
      <c r="B16424" s="2" t="str">
        <f>IFERROR(__xludf.DUMMYFUNCTION("GOOGLETRANSLATE(A16424,""en"",""hi"")"),"सार स्नोफ्लेक के रूप में रंगीन सजावटी पैटर्न आभूषण")</f>
        <v>सार स्नोफ्लेक के रूप में रंगीन सजावटी पैटर्न आभूषण</v>
      </c>
    </row>
    <row r="16425">
      <c r="A16425" s="1" t="s">
        <v>15972</v>
      </c>
      <c r="B16425" s="2" t="str">
        <f>IFERROR(__xludf.DUMMYFUNCTION("GOOGLETRANSLATE(A16425,""en"",""hi"")"),"समुद्र का एक दृश्य।")</f>
        <v>समुद्र का एक दृश्य।</v>
      </c>
    </row>
    <row r="16426">
      <c r="A16426" s="1" t="s">
        <v>15973</v>
      </c>
      <c r="B16426" s="2" t="str">
        <f>IFERROR(__xludf.DUMMYFUNCTION("GOOGLETRANSLATE(A16426,""en"",""hi"")"),"समय की इकाई")</f>
        <v>समय की इकाई</v>
      </c>
    </row>
    <row r="16427">
      <c r="A16427" s="1" t="s">
        <v>15974</v>
      </c>
      <c r="B16427" s="2" t="str">
        <f>IFERROR(__xludf.DUMMYFUNCTION("GOOGLETRANSLATE(A16427,""en"",""hi"")"),"ट्रेन ट्रैक को बर्फ के बहाव से साफ रखना चाहिए")</f>
        <v>ट्रेन ट्रैक को बर्फ के बहाव से साफ रखना चाहिए</v>
      </c>
    </row>
    <row r="16428">
      <c r="A16428" s="1" t="s">
        <v>15975</v>
      </c>
      <c r="B16428" s="2" t="str">
        <f>IFERROR(__xludf.DUMMYFUNCTION("GOOGLETRANSLATE(A16428,""en"",""hi"")"),"संगठन के संस्थापक ने जातीयता 76 - 66 को पराजित करने के बाद सदस्यों के साथ हाथ हिलाया।")</f>
        <v>संगठन के संस्थापक ने जातीयता 76 - 66 को पराजित करने के बाद सदस्यों के साथ हाथ हिलाया।</v>
      </c>
    </row>
    <row r="16429">
      <c r="A16429" s="1" t="s">
        <v>15976</v>
      </c>
      <c r="B16429" s="2" t="str">
        <f>IFERROR(__xludf.DUMMYFUNCTION("GOOGLETRANSLATE(A16429,""en"",""hi"")"),"सड़क के किनारे चलने वाली महिला का शॉट बंद करो, उसकी पोशाक चलने के दौरान हवा में फटकार रही है")</f>
        <v>सड़क के किनारे चलने वाली महिला का शॉट बंद करो, उसकी पोशाक चलने के दौरान हवा में फटकार रही है</v>
      </c>
    </row>
    <row r="16430">
      <c r="A16430" s="1" t="s">
        <v>15977</v>
      </c>
      <c r="B16430" s="2" t="str">
        <f>IFERROR(__xludf.DUMMYFUNCTION("GOOGLETRANSLATE(A16430,""en"",""hi"")"),"एक टोकरी में फूलों के साथ फ्लैट मोपेड चित्रण")</f>
        <v>एक टोकरी में फूलों के साथ फ्लैट मोपेड चित्रण</v>
      </c>
    </row>
    <row r="16431">
      <c r="A16431" s="1" t="s">
        <v>15978</v>
      </c>
      <c r="B16431" s="2" t="str">
        <f>IFERROR(__xludf.DUMMYFUNCTION("GOOGLETRANSLATE(A16431,""en"",""hi"")"),"मैदानी पर ध्यान देने वाला युवा व्यापारी")</f>
        <v>मैदानी पर ध्यान देने वाला युवा व्यापारी</v>
      </c>
    </row>
    <row r="16432">
      <c r="A16432" s="1" t="s">
        <v>15979</v>
      </c>
      <c r="B16432" s="2" t="str">
        <f>IFERROR(__xludf.DUMMYFUNCTION("GOOGLETRANSLATE(A16432,""en"",""hi"")"),"2 फुटबॉल के दौरान गेंद के लिए फुटबॉल खिलाड़ी vie")</f>
        <v>2 फुटबॉल के दौरान गेंद के लिए फुटबॉल खिलाड़ी vie</v>
      </c>
    </row>
    <row r="16433">
      <c r="A16433" s="1" t="s">
        <v>15980</v>
      </c>
      <c r="B16433" s="2" t="str">
        <f>IFERROR(__xludf.DUMMYFUNCTION("GOOGLETRANSLATE(A16433,""en"",""hi"")"),"स्पोर्ट्स टीम के खिलाफ सोमवार के खेल की आठवीं पारी के दौरान व्यक्ति अपने बल्ले को फिसल जाता है।")</f>
        <v>स्पोर्ट्स टीम के खिलाफ सोमवार के खेल की आठवीं पारी के दौरान व्यक्ति अपने बल्ले को फिसल जाता है।</v>
      </c>
    </row>
    <row r="16434">
      <c r="A16434" s="1" t="s">
        <v>15981</v>
      </c>
      <c r="B16434" s="2" t="str">
        <f>IFERROR(__xludf.DUMMYFUNCTION("GOOGLETRANSLATE(A16434,""en"",""hi"")"),"पार्क में वॉकर के साथ वरिष्ठ महिला")</f>
        <v>पार्क में वॉकर के साथ वरिष्ठ महिला</v>
      </c>
    </row>
    <row r="16435">
      <c r="A16435" s="1" t="s">
        <v>15982</v>
      </c>
      <c r="B16435" s="2" t="str">
        <f>IFERROR(__xludf.DUMMYFUNCTION("GOOGLETRANSLATE(A16435,""en"",""hi"")"),"यह झूमर जंगल में एक चांदनी चलने के वातावरण को बनाता है।")</f>
        <v>यह झूमर जंगल में एक चांदनी चलने के वातावरण को बनाता है।</v>
      </c>
    </row>
    <row r="16436">
      <c r="A16436" s="1" t="s">
        <v>15983</v>
      </c>
      <c r="B16436" s="2" t="str">
        <f>IFERROR(__xludf.DUMMYFUNCTION("GOOGLETRANSLATE(A16436,""en"",""hi"")"),"एक पेड़ के घर पर खड़ा लड़का")</f>
        <v>एक पेड़ के घर पर खड़ा लड़का</v>
      </c>
    </row>
    <row r="16437">
      <c r="A16437" s="1" t="s">
        <v>15984</v>
      </c>
      <c r="B16437" s="2" t="str">
        <f>IFERROR(__xludf.DUMMYFUNCTION("GOOGLETRANSLATE(A16437,""en"",""hi"")"),"अंधेरे पृष्ठभूमि पर धुआं के साथ मोमबत्ती उड़ रही है")</f>
        <v>अंधेरे पृष्ठभूमि पर धुआं के साथ मोमबत्ती उड़ रही है</v>
      </c>
    </row>
    <row r="16438">
      <c r="A16438" s="1" t="s">
        <v>15985</v>
      </c>
      <c r="B16438" s="2" t="str">
        <f>IFERROR(__xludf.DUMMYFUNCTION("GOOGLETRANSLATE(A16438,""en"",""hi"")"),"रॉवर्स पानी ले जाते हैं।")</f>
        <v>रॉवर्स पानी ले जाते हैं।</v>
      </c>
    </row>
    <row r="16439">
      <c r="A16439" s="1" t="s">
        <v>15986</v>
      </c>
      <c r="B16439" s="2" t="str">
        <f>IFERROR(__xludf.DUMMYFUNCTION("GOOGLETRANSLATE(A16439,""en"",""hi"")"),"# प्रदर्शनी खेल में दूसरी छमाही के दौरान फुटबॉल टीम के खिलाफ गेंद को गोली मारता है।")</f>
        <v># प्रदर्शनी खेल में दूसरी छमाही के दौरान फुटबॉल टीम के खिलाफ गेंद को गोली मारता है।</v>
      </c>
    </row>
    <row r="16440">
      <c r="A16440" s="1" t="s">
        <v>15987</v>
      </c>
      <c r="B16440" s="2" t="str">
        <f>IFERROR(__xludf.DUMMYFUNCTION("GOOGLETRANSLATE(A16440,""en"",""hi"")"),"आशा एकमात्र मधुमक्खी है जो शहद को फूलों के बिना बनाता है")</f>
        <v>आशा एकमात्र मधुमक्खी है जो शहद को फूलों के बिना बनाता है</v>
      </c>
    </row>
    <row r="16441">
      <c r="A16441" s="1" t="s">
        <v>15988</v>
      </c>
      <c r="B16441" s="2" t="str">
        <f>IFERROR(__xludf.DUMMYFUNCTION("GOOGLETRANSLATE(A16441,""en"",""hi"")"),"कंप्यूटर हार्डवेयर व्यवसाय - हमारे पास अभी भी ऐसा है जो काम करता है!")</f>
        <v>कंप्यूटर हार्डवेयर व्यवसाय - हमारे पास अभी भी ऐसा है जो काम करता है!</v>
      </c>
    </row>
    <row r="16442">
      <c r="A16442" s="1" t="s">
        <v>15989</v>
      </c>
      <c r="B16442" s="2" t="str">
        <f>IFERROR(__xludf.DUMMYFUNCTION("GOOGLETRANSLATE(A16442,""en"",""hi"")"),"पेशेवर बॉक्सर और व्यक्ति मुद्रा")</f>
        <v>पेशेवर बॉक्सर और व्यक्ति मुद्रा</v>
      </c>
    </row>
    <row r="16443">
      <c r="A16443" s="1" t="s">
        <v>15990</v>
      </c>
      <c r="B16443" s="2" t="str">
        <f>IFERROR(__xludf.DUMMYFUNCTION("GOOGLETRANSLATE(A16443,""en"",""hi"")"),"हिप हॉप आत्मा कलाकार पत्रिका के मुद्दे को फिट और भयंकर दिखता है।")</f>
        <v>हिप हॉप आत्मा कलाकार पत्रिका के मुद्दे को फिट और भयंकर दिखता है।</v>
      </c>
    </row>
    <row r="16444">
      <c r="A16444" s="1" t="s">
        <v>15991</v>
      </c>
      <c r="B16444" s="2" t="str">
        <f>IFERROR(__xludf.DUMMYFUNCTION("GOOGLETRANSLATE(A16444,""en"",""hi"")"),"एक सफेद पृष्ठभूमि पर लाल poinsettia अलग")</f>
        <v>एक सफेद पृष्ठभूमि पर लाल poinsettia अलग</v>
      </c>
    </row>
    <row r="16445">
      <c r="A16445" s="1" t="s">
        <v>15992</v>
      </c>
      <c r="B16445" s="2" t="str">
        <f>IFERROR(__xludf.DUMMYFUNCTION("GOOGLETRANSLATE(A16445,""en"",""hi"")"),"छाया धुंध में उभर रही है")</f>
        <v>छाया धुंध में उभर रही है</v>
      </c>
    </row>
    <row r="16446">
      <c r="A16446" s="1" t="s">
        <v>15993</v>
      </c>
      <c r="B16446" s="2" t="str">
        <f>IFERROR(__xludf.DUMMYFUNCTION("GOOGLETRANSLATE(A16446,""en"",""hi"")"),"व्यक्ति के साथ अभिनेता से मिलें")</f>
        <v>व्यक्ति के साथ अभिनेता से मिलें</v>
      </c>
    </row>
    <row r="16447">
      <c r="A16447" s="1" t="s">
        <v>15994</v>
      </c>
      <c r="B16447" s="2" t="str">
        <f>IFERROR(__xludf.DUMMYFUNCTION("GOOGLETRANSLATE(A16447,""en"",""hi"")"),"स्टेशन से एक यात्रा, यह होटल है")</f>
        <v>स्टेशन से एक यात्रा, यह होटल है</v>
      </c>
    </row>
    <row r="16448">
      <c r="A16448" s="1" t="s">
        <v>15995</v>
      </c>
      <c r="B16448" s="2" t="str">
        <f>IFERROR(__xludf.DUMMYFUNCTION("GOOGLETRANSLATE(A16448,""en"",""hi"")"),"नए मुकुट के चौंकाने वाला मूल्य आपको पता होना चाहिए")</f>
        <v>नए मुकुट के चौंकाने वाला मूल्य आपको पता होना चाहिए</v>
      </c>
    </row>
    <row r="16449">
      <c r="A16449" s="1" t="s">
        <v>15996</v>
      </c>
      <c r="B16449" s="2" t="str">
        <f>IFERROR(__xludf.DUMMYFUNCTION("GOOGLETRANSLATE(A16449,""en"",""hi"")"),"सर्दियों की ठंड के दौरान गर्म रखना!")</f>
        <v>सर्दियों की ठंड के दौरान गर्म रखना!</v>
      </c>
    </row>
    <row r="16450">
      <c r="A16450" s="1" t="s">
        <v>15997</v>
      </c>
      <c r="B16450" s="2" t="str">
        <f>IFERROR(__xludf.DUMMYFUNCTION("GOOGLETRANSLATE(A16450,""en"",""hi"")"),"एक सूर्यास्त देखने के लिए एक शहर")</f>
        <v>एक सूर्यास्त देखने के लिए एक शहर</v>
      </c>
    </row>
    <row r="16451">
      <c r="A16451" s="1" t="s">
        <v>15998</v>
      </c>
      <c r="B16451" s="2" t="str">
        <f>IFERROR(__xludf.DUMMYFUNCTION("GOOGLETRANSLATE(A16451,""en"",""hi"")"),"सूर्यास्त के पास कम ज्वार के दौरान Seagulls के एक झुंड Shoreline के साथ फ़ीड")</f>
        <v>सूर्यास्त के पास कम ज्वार के दौरान Seagulls के एक झुंड Shoreline के साथ फ़ीड</v>
      </c>
    </row>
    <row r="16452">
      <c r="A16452" s="1" t="s">
        <v>15999</v>
      </c>
      <c r="B16452" s="2" t="str">
        <f>IFERROR(__xludf.DUMMYFUNCTION("GOOGLETRANSLATE(A16452,""en"",""hi"")"),"एक ग्लोब और लहराते हाथ पकड़े हुए बियर का गिलास।")</f>
        <v>एक ग्लोब और लहराते हाथ पकड़े हुए बियर का गिलास।</v>
      </c>
    </row>
    <row r="16453">
      <c r="A16453" s="1" t="s">
        <v>16000</v>
      </c>
      <c r="B16453" s="2" t="str">
        <f>IFERROR(__xludf.DUMMYFUNCTION("GOOGLETRANSLATE(A16453,""en"",""hi"")"),"एक समुद्र तट की रेत में लिखा गया द्वीप - स्टॉक फोटो #")</f>
        <v>एक समुद्र तट की रेत में लिखा गया द्वीप - स्टॉक फोटो #</v>
      </c>
    </row>
    <row r="16454">
      <c r="A16454" s="1" t="s">
        <v>16001</v>
      </c>
      <c r="B16454" s="2" t="str">
        <f>IFERROR(__xludf.DUMMYFUNCTION("GOOGLETRANSLATE(A16454,""en"",""hi"")"),"अभिनेता और बेटी, नौवें जन्मदिन का जश्न मनाएं।")</f>
        <v>अभिनेता और बेटी, नौवें जन्मदिन का जश्न मनाएं।</v>
      </c>
    </row>
    <row r="16455">
      <c r="A16455" s="1" t="s">
        <v>16002</v>
      </c>
      <c r="B16455" s="2" t="str">
        <f>IFERROR(__xludf.DUMMYFUNCTION("GOOGLETRANSLATE(A16455,""en"",""hi"")"),"एक समुद्री भोजन बाजार में प्रदर्शन पर शेलफिश")</f>
        <v>एक समुद्री भोजन बाजार में प्रदर्शन पर शेलफिश</v>
      </c>
    </row>
    <row r="16456">
      <c r="A16456" s="1" t="s">
        <v>16003</v>
      </c>
      <c r="B16456" s="2" t="str">
        <f>IFERROR(__xludf.DUMMYFUNCTION("GOOGLETRANSLATE(A16456,""en"",""hi"")"),"पारंपरिक पानी के फव्वारे परिदृश्य के लिए डिजाइन विचार।")</f>
        <v>पारंपरिक पानी के फव्वारे परिदृश्य के लिए डिजाइन विचार।</v>
      </c>
    </row>
    <row r="16457">
      <c r="A16457" s="1" t="s">
        <v>16004</v>
      </c>
      <c r="B16457" s="2" t="str">
        <f>IFERROR(__xludf.DUMMYFUNCTION("GOOGLETRANSLATE(A16457,""en"",""hi"")"),"एक तैयार चित्रण को लात मारने वाले पेशे की हाथ ड्राइंग।")</f>
        <v>एक तैयार चित्रण को लात मारने वाले पेशे की हाथ ड्राइंग।</v>
      </c>
    </row>
    <row r="16458">
      <c r="A16458" s="1" t="s">
        <v>244</v>
      </c>
      <c r="B16458" s="2" t="str">
        <f>IFERROR(__xludf.DUMMYFUNCTION("GOOGLETRANSLATE(A16458,""en"",""hi"")"),"छवि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16459">
      <c r="A16459" s="1" t="s">
        <v>16005</v>
      </c>
      <c r="B16459" s="2" t="str">
        <f>IFERROR(__xludf.DUMMYFUNCTION("GOOGLETRANSLATE(A16459,""en"",""hi"")"),"एक दिल के आकार के घोंसले में मुस्कुराते हुए कंकड़")</f>
        <v>एक दिल के आकार के घोंसले में मुस्कुराते हुए कंकड़</v>
      </c>
    </row>
    <row r="16460">
      <c r="A16460" s="1" t="s">
        <v>16006</v>
      </c>
      <c r="B16460" s="2" t="str">
        <f>IFERROR(__xludf.DUMMYFUNCTION("GOOGLETRANSLATE(A16460,""en"",""hi"")"),"पकवान के बारे में कुछ मजेदार तथ्य")</f>
        <v>पकवान के बारे में कुछ मजेदार तथ्य</v>
      </c>
    </row>
    <row r="16461">
      <c r="A16461" s="1" t="s">
        <v>16007</v>
      </c>
      <c r="B16461" s="2" t="str">
        <f>IFERROR(__xludf.DUMMYFUNCTION("GOOGLETRANSLATE(A16461,""en"",""hi"")"),"क्या यह कोई आश्चर्य की बात है कि व्यक्ति शरद ऋतु क्यों प्यार करता है?")</f>
        <v>क्या यह कोई आश्चर्य की बात है कि व्यक्ति शरद ऋतु क्यों प्यार करता है?</v>
      </c>
    </row>
    <row r="16462">
      <c r="A16462" s="1" t="s">
        <v>16008</v>
      </c>
      <c r="B16462" s="2" t="str">
        <f>IFERROR(__xludf.DUMMYFUNCTION("GOOGLETRANSLATE(A16462,""en"",""hi"")"),"पिछला टैटू पिछले कुछ वर्षों में फीका है")</f>
        <v>पिछला टैटू पिछले कुछ वर्षों में फीका है</v>
      </c>
    </row>
    <row r="16463">
      <c r="A16463" s="1" t="s">
        <v>16009</v>
      </c>
      <c r="B16463" s="2" t="str">
        <f>IFERROR(__xludf.DUMMYFUNCTION("GOOGLETRANSLATE(A16463,""en"",""hi"")"),"टियरड्रॉप के साथ सजाए गए एक सोने की श्रृंखला पर हीरा हार - आकार का नीलमणि वेक्टर")</f>
        <v>टियरड्रॉप के साथ सजाए गए एक सोने की श्रृंखला पर हीरा हार - आकार का नीलमणि वेक्टर</v>
      </c>
    </row>
    <row r="16464">
      <c r="A16464" s="1" t="s">
        <v>16010</v>
      </c>
      <c r="B16464" s="2" t="str">
        <f>IFERROR(__xludf.DUMMYFUNCTION("GOOGLETRANSLATE(A16464,""en"",""hi"")"),"चंद्रमा, मकड़ी और लड़की और पुराने पेड़ के नीचे स्विंग पर बैठे बिल्लियों के साथ हेलोवीन नाइट पृष्ठभूमि।")</f>
        <v>चंद्रमा, मकड़ी और लड़की और पुराने पेड़ के नीचे स्विंग पर बैठे बिल्लियों के साथ हेलोवीन नाइट पृष्ठभूमि।</v>
      </c>
    </row>
    <row r="16465">
      <c r="A16465" s="1" t="s">
        <v>16011</v>
      </c>
      <c r="B16465" s="2" t="str">
        <f>IFERROR(__xludf.DUMMYFUNCTION("GOOGLETRANSLATE(A16465,""en"",""hi"")"),"श्रृंखला में बालियों के हुप्स हटाने योग्य हैं।")</f>
        <v>श्रृंखला में बालियों के हुप्स हटाने योग्य हैं।</v>
      </c>
    </row>
    <row r="16466">
      <c r="A16466" s="1" t="s">
        <v>16012</v>
      </c>
      <c r="B16466" s="2" t="str">
        <f>IFERROR(__xludf.DUMMYFUNCTION("GOOGLETRANSLATE(A16466,""en"",""hi"")"),"एक खूबसूरत आदमी का पोर्ट्रेट मुस्कुराते हुए सफेद दांतों को त्वचा के साथ कैमरे को देखकर और एक परिपूर्ण भौतिक और कंघी बाल देख रहे हैं।")</f>
        <v>एक खूबसूरत आदमी का पोर्ट्रेट मुस्कुराते हुए सफेद दांतों को त्वचा के साथ कैमरे को देखकर और एक परिपूर्ण भौतिक और कंघी बाल देख रहे हैं।</v>
      </c>
    </row>
    <row r="16467">
      <c r="A16467" s="1" t="s">
        <v>16013</v>
      </c>
      <c r="B16467" s="2" t="str">
        <f>IFERROR(__xludf.DUMMYFUNCTION("GOOGLETRANSLATE(A16467,""en"",""hi"")"),"एक सड़क की तरह पोशाक कैसे करें - स्टाइल स्टार")</f>
        <v>एक सड़क की तरह पोशाक कैसे करें - स्टाइल स्टार</v>
      </c>
    </row>
    <row r="16468">
      <c r="A16468" s="1" t="s">
        <v>16014</v>
      </c>
      <c r="B16468" s="2" t="str">
        <f>IFERROR(__xludf.DUMMYFUNCTION("GOOGLETRANSLATE(A16468,""en"",""hi"")"),"नदी द्वारा चट्टानों को ढेर करने वाले व्यक्ति का विवरण")</f>
        <v>नदी द्वारा चट्टानों को ढेर करने वाले व्यक्ति का विवरण</v>
      </c>
    </row>
    <row r="16469">
      <c r="A16469" s="1" t="s">
        <v>2934</v>
      </c>
      <c r="B16469" s="2" t="str">
        <f>IFERROR(__xludf.DUMMYFUNCTION("GOOGLETRANSLATE(A16469,""en"",""hi"")"),"एक प्रशिक्षण सत्र के दौरान फुटबॉल खिलाड़ी")</f>
        <v>एक प्रशिक्षण सत्र के दौरान फुटबॉल खिलाड़ी</v>
      </c>
    </row>
    <row r="16470">
      <c r="A16470" s="1" t="s">
        <v>16015</v>
      </c>
      <c r="B16470" s="2" t="str">
        <f>IFERROR(__xludf.DUMMYFUNCTION("GOOGLETRANSLATE(A16470,""en"",""hi"")"),"एक इंच चॉकलेट केक के लिए पकाने की विधि")</f>
        <v>एक इंच चॉकलेट केक के लिए पकाने की विधि</v>
      </c>
    </row>
    <row r="16471">
      <c r="A16471" s="1" t="s">
        <v>16016</v>
      </c>
      <c r="B16471" s="2" t="str">
        <f>IFERROR(__xludf.DUMMYFUNCTION("GOOGLETRANSLATE(A16471,""en"",""hi"")"),"खेल दो से पहले बेसबॉल खिलाड़ी")</f>
        <v>खेल दो से पहले बेसबॉल खिलाड़ी</v>
      </c>
    </row>
    <row r="16472">
      <c r="A16472" s="1" t="s">
        <v>16017</v>
      </c>
      <c r="B16472" s="2" t="str">
        <f>IFERROR(__xludf.DUMMYFUNCTION("GOOGLETRANSLATE(A16472,""en"",""hi"")"),"कोच फुटबॉल टीम के प्रमुख कोच थे।")</f>
        <v>कोच फुटबॉल टीम के प्रमुख कोच थे।</v>
      </c>
    </row>
    <row r="16473">
      <c r="A16473" s="1" t="s">
        <v>16018</v>
      </c>
      <c r="B16473" s="2" t="str">
        <f>IFERROR(__xludf.DUMMYFUNCTION("GOOGLETRANSLATE(A16473,""en"",""hi"")"),"फायरवुड के लिए कुछ स्क्रैप लकड़ी!")</f>
        <v>फायरवुड के लिए कुछ स्क्रैप लकड़ी!</v>
      </c>
    </row>
    <row r="16474">
      <c r="A16474" s="1" t="s">
        <v>16019</v>
      </c>
      <c r="B16474" s="2" t="str">
        <f>IFERROR(__xludf.DUMMYFUNCTION("GOOGLETRANSLATE(A16474,""en"",""hi"")"),"ट्रेटोप्स और बादल छाए हुए एक इंद्रधनुष के साथ आसमान के साथ फोटो के बाईं ओर से दाईं ओर")</f>
        <v>ट्रेटोप्स और बादल छाए हुए एक इंद्रधनुष के साथ आसमान के साथ फोटो के बाईं ओर से दाईं ओर</v>
      </c>
    </row>
    <row r="16475">
      <c r="A16475" s="1" t="s">
        <v>16020</v>
      </c>
      <c r="B16475" s="2" t="str">
        <f>IFERROR(__xludf.DUMMYFUNCTION("GOOGLETRANSLATE(A16475,""en"",""hi"")"),"खुली हवा में पाक कला सूप, कौल्ड्रॉन में पानी डाला जाता है")</f>
        <v>खुली हवा में पाक कला सूप, कौल्ड्रॉन में पानी डाला जाता है</v>
      </c>
    </row>
    <row r="16476">
      <c r="A16476" s="1" t="s">
        <v>16021</v>
      </c>
      <c r="B16476" s="2" t="str">
        <f>IFERROR(__xludf.DUMMYFUNCTION("GOOGLETRANSLATE(A16476,""en"",""hi"")"),"एक संग्रहालय में एक पुरानी लकड़ी की बुलॉक गाड़ी प्रदर्शित होती है")</f>
        <v>एक संग्रहालय में एक पुरानी लकड़ी की बुलॉक गाड़ी प्रदर्शित होती है</v>
      </c>
    </row>
    <row r="16477">
      <c r="A16477" s="1" t="s">
        <v>16022</v>
      </c>
      <c r="B16477" s="2" t="str">
        <f>IFERROR(__xludf.DUMMYFUNCTION("GOOGLETRANSLATE(A16477,""en"",""hi"")"),"कुत्ते पत्तियों में खेल रहे हैं")</f>
        <v>कुत्ते पत्तियों में खेल रहे हैं</v>
      </c>
    </row>
    <row r="16478">
      <c r="A16478" s="1" t="s">
        <v>16023</v>
      </c>
      <c r="B16478" s="2" t="str">
        <f>IFERROR(__xludf.DUMMYFUNCTION("GOOGLETRANSLATE(A16478,""en"",""hi"")"),"महिला की पीठ पर ग्रे शांतिपूर्ण भेड़िया का टैटू")</f>
        <v>महिला की पीठ पर ग्रे शांतिपूर्ण भेड़िया का टैटू</v>
      </c>
    </row>
    <row r="16479">
      <c r="A16479" s="1" t="s">
        <v>16024</v>
      </c>
      <c r="B16479" s="2" t="str">
        <f>IFERROR(__xludf.DUMMYFUNCTION("GOOGLETRANSLATE(A16479,""en"",""hi"")"),"उसके सिर पर एक बोनट के साथ स्नोमैन के शीर्ष दृश्य पर")</f>
        <v>उसके सिर पर एक बोनट के साथ स्नोमैन के शीर्ष दृश्य पर</v>
      </c>
    </row>
    <row r="16480">
      <c r="A16480" s="1" t="s">
        <v>16025</v>
      </c>
      <c r="B16480" s="2" t="str">
        <f>IFERROR(__xludf.DUMMYFUNCTION("GOOGLETRANSLATE(A16480,""en"",""hi"")"),"एक ब्लैकबोर्ड पर व्यापार डूडल।")</f>
        <v>एक ब्लैकबोर्ड पर व्यापार डूडल।</v>
      </c>
    </row>
    <row r="16481">
      <c r="A16481" s="1" t="s">
        <v>16026</v>
      </c>
      <c r="B16481" s="2" t="str">
        <f>IFERROR(__xludf.DUMMYFUNCTION("GOOGLETRANSLATE(A16481,""en"",""hi"")"),"एक सना हुआ ग्लास खिड़की पर बिल्डर")</f>
        <v>एक सना हुआ ग्लास खिड़की पर बिल्डर</v>
      </c>
    </row>
    <row r="16482">
      <c r="A16482" s="1" t="s">
        <v>16027</v>
      </c>
      <c r="B16482" s="2" t="str">
        <f>IFERROR(__xludf.DUMMYFUNCTION("GOOGLETRANSLATE(A16482,""en"",""hi"")"),"एक ढेर में सोते हुए फारल बिल्ली के बच्चे को बंद करना")</f>
        <v>एक ढेर में सोते हुए फारल बिल्ली के बच्चे को बंद करना</v>
      </c>
    </row>
    <row r="16483">
      <c r="A16483" s="1" t="s">
        <v>16028</v>
      </c>
      <c r="B16483" s="2" t="str">
        <f>IFERROR(__xludf.DUMMYFUNCTION("GOOGLETRANSLATE(A16483,""en"",""hi"")"),"एक हैंगर के साथ एक नक्शे का चित्रण")</f>
        <v>एक हैंगर के साथ एक नक्शे का चित्रण</v>
      </c>
    </row>
    <row r="16484">
      <c r="A16484" s="1" t="s">
        <v>16029</v>
      </c>
      <c r="B16484" s="2" t="str">
        <f>IFERROR(__xludf.DUMMYFUNCTION("GOOGLETRANSLATE(A16484,""en"",""hi"")"),"# बोरो में घटना के दौरान फुटबॉल टीम के खिलाफ कार्रवाई में।")</f>
        <v># बोरो में घटना के दौरान फुटबॉल टीम के खिलाफ कार्रवाई में।</v>
      </c>
    </row>
    <row r="16485">
      <c r="A16485" s="1" t="s">
        <v>16030</v>
      </c>
      <c r="B16485" s="2" t="str">
        <f>IFERROR(__xludf.DUMMYFUNCTION("GOOGLETRANSLATE(A16485,""en"",""hi"")"),"एक नीली पृष्ठभूमि वेक्टर पर रॉड फ्लैट आइकन के साथ घाट पर बैठे मछुआरे")</f>
        <v>एक नीली पृष्ठभूमि वेक्टर पर रॉड फ्लैट आइकन के साथ घाट पर बैठे मछुआरे</v>
      </c>
    </row>
    <row r="16486">
      <c r="A16486" s="1" t="s">
        <v>16031</v>
      </c>
      <c r="B16486" s="2" t="str">
        <f>IFERROR(__xludf.DUMMYFUNCTION("GOOGLETRANSLATE(A16486,""en"",""hi"")"),"सम्मान में रोशनी का निर्माण।")</f>
        <v>सम्मान में रोशनी का निर्माण।</v>
      </c>
    </row>
    <row r="16487">
      <c r="A16487" s="1" t="s">
        <v>16032</v>
      </c>
      <c r="B16487" s="2" t="str">
        <f>IFERROR(__xludf.DUMMYFUNCTION("GOOGLETRANSLATE(A16487,""en"",""hi"")"),"पुराने शहर में सर्कस के खंडहर।")</f>
        <v>पुराने शहर में सर्कस के खंडहर।</v>
      </c>
    </row>
    <row r="16488">
      <c r="A16488" s="1" t="s">
        <v>16033</v>
      </c>
      <c r="B16488" s="2" t="str">
        <f>IFERROR(__xludf.DUMMYFUNCTION("GOOGLETRANSLATE(A16488,""en"",""hi"")"),"एक दृश्य के साथ एक खलिहान")</f>
        <v>एक दृश्य के साथ एक खलिहान</v>
      </c>
    </row>
    <row r="16489">
      <c r="A16489" s="1" t="s">
        <v>16034</v>
      </c>
      <c r="B16489" s="2" t="str">
        <f>IFERROR(__xludf.DUMMYFUNCTION("GOOGLETRANSLATE(A16489,""en"",""hi"")"),"अंतरिक्ष में पृथ्वी की एक बड़ी मात्रा")</f>
        <v>अंतरिक्ष में पृथ्वी की एक बड़ी मात्रा</v>
      </c>
    </row>
    <row r="16490">
      <c r="A16490" s="1" t="s">
        <v>16035</v>
      </c>
      <c r="B16490" s="2" t="str">
        <f>IFERROR(__xludf.DUMMYFUNCTION("GOOGLETRANSLATE(A16490,""en"",""hi"")"),"व्यक्ति कवर पर है")</f>
        <v>व्यक्ति कवर पर है</v>
      </c>
    </row>
    <row r="16491">
      <c r="A16491" s="1" t="s">
        <v>13660</v>
      </c>
      <c r="B16491" s="2" t="str">
        <f>IFERROR(__xludf.DUMMYFUNCTION("GOOGLETRANSLATE(A16491,""en"",""hi"")"),"अभिनेता फैशन वीक के दौरान फैशन शो में भाग लेता है")</f>
        <v>अभिनेता फैशन वीक के दौरान फैशन शो में भाग लेता है</v>
      </c>
    </row>
    <row r="16492">
      <c r="A16492" s="1" t="s">
        <v>930</v>
      </c>
      <c r="B16492" s="2" t="str">
        <f>IFERROR(__xludf.DUMMYFUNCTION("GOOGLETRANSLATE(A16492,""en"",""hi"")"),"छवि में हो सकता है: व्यक्ति, मंच पर और एक संगीत वाद्ययंत्र बजाना")</f>
        <v>छवि में हो सकता है: व्यक्ति, मंच पर और एक संगीत वाद्ययंत्र बजाना</v>
      </c>
    </row>
    <row r="16493">
      <c r="A16493" s="1" t="s">
        <v>16036</v>
      </c>
      <c r="B16493" s="2" t="str">
        <f>IFERROR(__xludf.DUMMYFUNCTION("GOOGLETRANSLATE(A16493,""en"",""hi"")"),"बाउंडिंग ने सिर्फ जूते के लिए इसे पिन किया, मुझे लगता है कि अब ढूंढना मुश्किल है।")</f>
        <v>बाउंडिंग ने सिर्फ जूते के लिए इसे पिन किया, मुझे लगता है कि अब ढूंढना मुश्किल है।</v>
      </c>
    </row>
    <row r="16494">
      <c r="A16494" s="1" t="s">
        <v>2004</v>
      </c>
      <c r="B16494" s="2" t="str">
        <f>IFERROR(__xludf.DUMMYFUNCTION("GOOGLETRANSLATE(A16494,""en"",""hi"")"),"एक मॉडल लंदन मेन्सवेअर फैशन वीक के दौरान शो स्प्रिंग ग्रीष्मकालीन फैशन शो में रनवे चलता है।")</f>
        <v>एक मॉडल लंदन मेन्सवेअर फैशन वीक के दौरान शो स्प्रिंग ग्रीष्मकालीन फैशन शो में रनवे चलता है।</v>
      </c>
    </row>
    <row r="16495">
      <c r="A16495" s="1" t="s">
        <v>16037</v>
      </c>
      <c r="B16495" s="2" t="str">
        <f>IFERROR(__xludf.DUMMYFUNCTION("GOOGLETRANSLATE(A16495,""en"",""hi"")"),"यह एक लाल साड़ी है।")</f>
        <v>यह एक लाल साड़ी है।</v>
      </c>
    </row>
    <row r="16496">
      <c r="A16496" s="1" t="s">
        <v>16038</v>
      </c>
      <c r="B16496" s="2" t="str">
        <f>IFERROR(__xludf.DUMMYFUNCTION("GOOGLETRANSLATE(A16496,""en"",""hi"")"),"कागज, कला, काल्पनिक, कैमरा आंदोलन की शांति पर एक ब्रश के साथ चित्रकारी")</f>
        <v>कागज, कला, काल्पनिक, कैमरा आंदोलन की शांति पर एक ब्रश के साथ चित्रकारी</v>
      </c>
    </row>
    <row r="16497">
      <c r="A16497" s="1" t="s">
        <v>16039</v>
      </c>
      <c r="B16497" s="2" t="str">
        <f>IFERROR(__xludf.DUMMYFUNCTION("GOOGLETRANSLATE(A16497,""en"",""hi"")"),"एक विशेष पृष्ठभूमि पर अमूर्त मां के दिन का पाठ")</f>
        <v>एक विशेष पृष्ठभूमि पर अमूर्त मां के दिन का पाठ</v>
      </c>
    </row>
    <row r="16498">
      <c r="A16498" s="1" t="s">
        <v>16040</v>
      </c>
      <c r="B16498" s="2" t="str">
        <f>IFERROR(__xludf.DUMMYFUNCTION("GOOGLETRANSLATE(A16498,""en"",""hi"")"),"एक कंटेनर जहाज का लोड हो रहा है")</f>
        <v>एक कंटेनर जहाज का लोड हो रहा है</v>
      </c>
    </row>
    <row r="16499">
      <c r="A16499" s="1" t="s">
        <v>16041</v>
      </c>
      <c r="B16499" s="2" t="str">
        <f>IFERROR(__xludf.DUMMYFUNCTION("GOOGLETRANSLATE(A16499,""en"",""hi"")"),"अंधेरे लकड़ी की सतह पर एक रिबन के साथ सूखे फूलों का गुलदस्ता।")</f>
        <v>अंधेरे लकड़ी की सतह पर एक रिबन के साथ सूखे फूलों का गुलदस्ता।</v>
      </c>
    </row>
    <row r="16500">
      <c r="A16500" s="1" t="s">
        <v>16042</v>
      </c>
      <c r="B16500" s="2" t="str">
        <f>IFERROR(__xludf.DUMMYFUNCTION("GOOGLETRANSLATE(A16500,""en"",""hi"")"),"एक मोनोक्रोम कार्टून चरित्र का वेक्टर चित्रण: व्यवसायी अपने कंधे पर एक रस्सी खींच रहा है।")</f>
        <v>एक मोनोक्रोम कार्टून चरित्र का वेक्टर चित्रण: व्यवसायी अपने कंधे पर एक रस्सी खींच रहा है।</v>
      </c>
    </row>
    <row r="16501">
      <c r="A16501" s="1" t="s">
        <v>16043</v>
      </c>
      <c r="B16501" s="2" t="str">
        <f>IFERROR(__xludf.DUMMYFUNCTION("GOOGLETRANSLATE(A16501,""en"",""hi"")"),"बेज दीवारों, एक मानक फायरप्लेस और एक मीडिया दीवार के साथ ट्रेंडी लिविंग रूम फोटो")</f>
        <v>बेज दीवारों, एक मानक फायरप्लेस और एक मीडिया दीवार के साथ ट्रेंडी लिविंग रूम फोटो</v>
      </c>
    </row>
    <row r="16502">
      <c r="A16502" s="1" t="s">
        <v>4123</v>
      </c>
      <c r="B16502" s="2" t="str">
        <f>IFERROR(__xludf.DUMMYFUNCTION("GOOGLETRANSLATE(A16502,""en"",""hi"")"),"अभिनेता और व्यक्ति के साथ एक शादी")</f>
        <v>अभिनेता और व्यक्ति के साथ एक शादी</v>
      </c>
    </row>
    <row r="16503">
      <c r="A16503" s="1" t="s">
        <v>16044</v>
      </c>
      <c r="B16503" s="2" t="str">
        <f>IFERROR(__xludf.DUMMYFUNCTION("GOOGLETRANSLATE(A16503,""en"",""hi"")"),"यह एक प्रतिपादन है जो परिवार के कमरे से रसोईघर में देख रहा है।")</f>
        <v>यह एक प्रतिपादन है जो परिवार के कमरे से रसोईघर में देख रहा है।</v>
      </c>
    </row>
    <row r="16504">
      <c r="A16504" s="1" t="s">
        <v>16045</v>
      </c>
      <c r="B16504" s="2" t="str">
        <f>IFERROR(__xludf.DUMMYFUNCTION("GOOGLETRANSLATE(A16504,""en"",""hi"")"),"अकेले समुद्र तट पर बैठे छोटे लड़के समुद्र में देख रहे हैं")</f>
        <v>अकेले समुद्र तट पर बैठे छोटे लड़के समुद्र में देख रहे हैं</v>
      </c>
    </row>
    <row r="16505">
      <c r="A16505" s="1" t="s">
        <v>16046</v>
      </c>
      <c r="B16505" s="2" t="str">
        <f>IFERROR(__xludf.DUMMYFUNCTION("GOOGLETRANSLATE(A16505,""en"",""hi"")"),"बंद - एक किताब पढ़ने के ऊपर")</f>
        <v>बंद - एक किताब पढ़ने के ऊपर</v>
      </c>
    </row>
    <row r="16506">
      <c r="A16506" s="1" t="s">
        <v>16047</v>
      </c>
      <c r="B16506" s="2" t="str">
        <f>IFERROR(__xludf.DUMMYFUNCTION("GOOGLETRANSLATE(A16506,""en"",""hi"")"),"घाटी से देखा गया पहाड़।")</f>
        <v>घाटी से देखा गया पहाड़।</v>
      </c>
    </row>
    <row r="16507">
      <c r="A16507" s="1" t="s">
        <v>16048</v>
      </c>
      <c r="B16507" s="2" t="str">
        <f>IFERROR(__xludf.DUMMYFUNCTION("GOOGLETRANSLATE(A16507,""en"",""hi"")"),"एक पेड़ अपनी पत्तियों को प्रभावित करता है")</f>
        <v>एक पेड़ अपनी पत्तियों को प्रभावित करता है</v>
      </c>
    </row>
    <row r="16508">
      <c r="A16508" s="1" t="s">
        <v>16049</v>
      </c>
      <c r="B16508" s="2" t="str">
        <f>IFERROR(__xludf.DUMMYFUNCTION("GOOGLETRANSLATE(A16508,""en"",""hi"")"),"हर गाओ - अच्छा है लेकिन इसके बारे में वास्तव में विशेष या अलग नहीं है।")</f>
        <v>हर गाओ - अच्छा है लेकिन इसके बारे में वास्तव में विशेष या अलग नहीं है।</v>
      </c>
    </row>
    <row r="16509">
      <c r="A16509" s="1" t="s">
        <v>16050</v>
      </c>
      <c r="B16509" s="2" t="str">
        <f>IFERROR(__xludf.DUMMYFUNCTION("GOOGLETRANSLATE(A16509,""en"",""hi"")"),"एक काले ईंट पृष्ठभूमि पर एक शानदार बहुआयामी भित्तिचित्र डिजाइन।")</f>
        <v>एक काले ईंट पृष्ठभूमि पर एक शानदार बहुआयामी भित्तिचित्र डिजाइन।</v>
      </c>
    </row>
    <row r="16510">
      <c r="A16510" s="1" t="s">
        <v>16051</v>
      </c>
      <c r="B16510" s="2" t="str">
        <f>IFERROR(__xludf.DUMMYFUNCTION("GOOGLETRANSLATE(A16510,""en"",""hi"")"),"घोड़े को दूध देने से पहले मैं देखता हूं कि घोड़े के लिए पर्याप्त भोजन है या नहीं।")</f>
        <v>घोड़े को दूध देने से पहले मैं देखता हूं कि घोड़े के लिए पर्याप्त भोजन है या नहीं।</v>
      </c>
    </row>
    <row r="16511">
      <c r="A16511" s="1" t="s">
        <v>16052</v>
      </c>
      <c r="B16511" s="2" t="str">
        <f>IFERROR(__xludf.DUMMYFUNCTION("GOOGLETRANSLATE(A16511,""en"",""hi"")"),"तितलियों इंटरनेट प्रकाशन और प्रसारण और वेब खोज पोर्टल व्यापार से हैं।")</f>
        <v>तितलियों इंटरनेट प्रकाशन और प्रसारण और वेब खोज पोर्टल व्यापार से हैं।</v>
      </c>
    </row>
    <row r="16512">
      <c r="A16512" s="1" t="s">
        <v>16053</v>
      </c>
      <c r="B16512" s="2" t="str">
        <f>IFERROR(__xludf.DUMMYFUNCTION("GOOGLETRANSLATE(A16512,""en"",""hi"")"),"पृथ्वी के ऊपर एक अंतरिक्ष स्टेशन का एनीमेशन।")</f>
        <v>पृथ्वी के ऊपर एक अंतरिक्ष स्टेशन का एनीमेशन।</v>
      </c>
    </row>
    <row r="16513">
      <c r="A16513" s="1" t="s">
        <v>16054</v>
      </c>
      <c r="B16513" s="2" t="str">
        <f>IFERROR(__xludf.DUMMYFUNCTION("GOOGLETRANSLATE(A16513,""en"",""hi"")"),"एक कब्र से बाहर का पेड़")</f>
        <v>एक कब्र से बाहर का पेड़</v>
      </c>
    </row>
    <row r="16514">
      <c r="A16514" s="1" t="s">
        <v>16055</v>
      </c>
      <c r="B16514" s="2" t="str">
        <f>IFERROR(__xludf.DUMMYFUNCTION("GOOGLETRANSLATE(A16514,""en"",""hi"")"),"एक होटल में एक फायरप्लेस।")</f>
        <v>एक होटल में एक फायरप्लेस।</v>
      </c>
    </row>
    <row r="16515">
      <c r="A16515" s="1" t="s">
        <v>16056</v>
      </c>
      <c r="B16515" s="2" t="str">
        <f>IFERROR(__xludf.DUMMYFUNCTION("GOOGLETRANSLATE(A16515,""en"",""hi"")"),"एक ड्रैगन का कंकाल जो बर्फ में जमे हुए था")</f>
        <v>एक ड्रैगन का कंकाल जो बर्फ में जमे हुए था</v>
      </c>
    </row>
    <row r="16516">
      <c r="A16516" s="1" t="s">
        <v>16057</v>
      </c>
      <c r="B16516" s="2" t="str">
        <f>IFERROR(__xludf.DUMMYFUNCTION("GOOGLETRANSLATE(A16516,""en"",""hi"")"),"राशि चक्र संकेत")</f>
        <v>राशि चक्र संकेत</v>
      </c>
    </row>
    <row r="16517">
      <c r="A16517" s="1" t="s">
        <v>949</v>
      </c>
      <c r="B16517" s="2" t="str">
        <f>IFERROR(__xludf.DUMMYFUNCTION("GOOGLETRANSLATE(A16517,""en"",""hi"")"),"फैशन वीक के दौरान फैशन शो में एक मॉडल रनवे चलता है।")</f>
        <v>फैशन वीक के दौरान फैशन शो में एक मॉडल रनवे चलता है।</v>
      </c>
    </row>
    <row r="16518">
      <c r="A16518" s="1" t="s">
        <v>16058</v>
      </c>
      <c r="B16518" s="2" t="str">
        <f>IFERROR(__xludf.DUMMYFUNCTION("GOOGLETRANSLATE(A16518,""en"",""hi"")"),"व्यक्ति, राष्ट्रपति और सीईओ और अभिनेता उत्सव में भाग लेते हैं।")</f>
        <v>व्यक्ति, राष्ट्रपति और सीईओ और अभिनेता उत्सव में भाग लेते हैं।</v>
      </c>
    </row>
    <row r="16519">
      <c r="A16519" s="1" t="s">
        <v>16059</v>
      </c>
      <c r="B16519" s="2" t="str">
        <f>IFERROR(__xludf.DUMMYFUNCTION("GOOGLETRANSLATE(A16519,""en"",""hi"")"),"चीता एक बड़े भोजन के बाद आलसी हैं।")</f>
        <v>चीता एक बड़े भोजन के बाद आलसी हैं।</v>
      </c>
    </row>
    <row r="16520">
      <c r="A16520" s="1" t="s">
        <v>16060</v>
      </c>
      <c r="B16520" s="2" t="str">
        <f>IFERROR(__xludf.DUMMYFUNCTION("GOOGLETRANSLATE(A16520,""en"",""hi"")"),"एक लालची पल में यह होना था।")</f>
        <v>एक लालची पल में यह होना था।</v>
      </c>
    </row>
    <row r="16521">
      <c r="A16521" s="1" t="s">
        <v>16061</v>
      </c>
      <c r="B16521" s="2" t="str">
        <f>IFERROR(__xludf.DUMMYFUNCTION("GOOGLETRANSLATE(A16521,""en"",""hi"")"),"अपने विज्ञापन संदेश के लिए सफेद पाठ क्षेत्र के साथ एक अलग सफेद पृष्ठभूमि पर रेशमी ध्वज लहराते हुए।")</f>
        <v>अपने विज्ञापन संदेश के लिए सफेद पाठ क्षेत्र के साथ एक अलग सफेद पृष्ठभूमि पर रेशमी ध्वज लहराते हुए।</v>
      </c>
    </row>
    <row r="16522">
      <c r="A16522" s="1" t="s">
        <v>16062</v>
      </c>
      <c r="B16522" s="2" t="str">
        <f>IFERROR(__xludf.DUMMYFUNCTION("GOOGLETRANSLATE(A16522,""en"",""hi"")"),"बाल्ड ईगल उड़ान में एक मछली पकड़ रहा है")</f>
        <v>बाल्ड ईगल उड़ान में एक मछली पकड़ रहा है</v>
      </c>
    </row>
    <row r="16523">
      <c r="A16523" s="1" t="s">
        <v>16063</v>
      </c>
      <c r="B16523" s="2" t="str">
        <f>IFERROR(__xludf.DUMMYFUNCTION("GOOGLETRANSLATE(A16523,""en"",""hi"")"),"ग्लैमरस स्माइलिंग गर्ल, लंबे दस्ताने पहने हुए, पुराने पुराने फोटो कैमरा पकड़े हुए, और नीली पृष्ठभूमि पर पनीर कह रहे हैं।")</f>
        <v>ग्लैमरस स्माइलिंग गर्ल, लंबे दस्ताने पहने हुए, पुराने पुराने फोटो कैमरा पकड़े हुए, और नीली पृष्ठभूमि पर पनीर कह रहे हैं।</v>
      </c>
    </row>
    <row r="16524">
      <c r="A16524" s="1" t="s">
        <v>16064</v>
      </c>
      <c r="B16524" s="2" t="str">
        <f>IFERROR(__xludf.DUMMYFUNCTION("GOOGLETRANSLATE(A16524,""en"",""hi"")"),"मैन और राइटर फिल्मांकन स्थान में सामने की पंक्ति में भाग लेते हैं।")</f>
        <v>मैन और राइटर फिल्मांकन स्थान में सामने की पंक्ति में भाग लेते हैं।</v>
      </c>
    </row>
    <row r="16525">
      <c r="A16525" s="1" t="s">
        <v>16065</v>
      </c>
      <c r="B16525" s="2" t="str">
        <f>IFERROR(__xludf.DUMMYFUNCTION("GOOGLETRANSLATE(A16525,""en"",""hi"")"),"नर्तक एक खेल का पालन करते हैं")</f>
        <v>नर्तक एक खेल का पालन करते हैं</v>
      </c>
    </row>
    <row r="16526">
      <c r="A16526" s="1" t="s">
        <v>16066</v>
      </c>
      <c r="B16526" s="2" t="str">
        <f>IFERROR(__xludf.DUMMYFUNCTION("GOOGLETRANSLATE(A16526,""en"",""hi"")"),"एक लड़कियों के कमरे के लिए fav रंग!")</f>
        <v>एक लड़कियों के कमरे के लिए fav रंग!</v>
      </c>
    </row>
    <row r="16527">
      <c r="A16527" s="1" t="s">
        <v>16067</v>
      </c>
      <c r="B16527" s="2" t="str">
        <f>IFERROR(__xludf.DUMMYFUNCTION("GOOGLETRANSLATE(A16527,""en"",""hi"")"),"एक पैसा पेड़ से बिल उठा रही लड़की")</f>
        <v>एक पैसा पेड़ से बिल उठा रही लड़की</v>
      </c>
    </row>
    <row r="16528">
      <c r="A16528" s="1" t="s">
        <v>16068</v>
      </c>
      <c r="B16528" s="2" t="str">
        <f>IFERROR(__xludf.DUMMYFUNCTION("GOOGLETRANSLATE(A16528,""en"",""hi"")"),"एक प्रशंसक आइस हॉकी के लिए उनकी प्रशंसा दिखाता है")</f>
        <v>एक प्रशंसक आइस हॉकी के लिए उनकी प्रशंसा दिखाता है</v>
      </c>
    </row>
    <row r="16529">
      <c r="A16529" s="1" t="s">
        <v>16069</v>
      </c>
      <c r="B16529" s="2" t="str">
        <f>IFERROR(__xludf.DUMMYFUNCTION("GOOGLETRANSLATE(A16529,""en"",""hi"")"),"राजनेता, बाएं, और व्यक्ति, दाएं, बहस में भाग लें।")</f>
        <v>राजनेता, बाएं, और व्यक्ति, दाएं, बहस में भाग लें।</v>
      </c>
    </row>
    <row r="16530">
      <c r="A16530" s="1" t="s">
        <v>16070</v>
      </c>
      <c r="B16530" s="2" t="str">
        <f>IFERROR(__xludf.DUMMYFUNCTION("GOOGLETRANSLATE(A16530,""en"",""hi"")"),"सुंदर लड़की की धीमी गति चलने और उसके हाथों को एक गेहूं के मैदान में एक गेहूं के मैदान में पीछे छोड़ना")</f>
        <v>सुंदर लड़की की धीमी गति चलने और उसके हाथों को एक गेहूं के मैदान में एक गेहूं के मैदान में पीछे छोड़ना</v>
      </c>
    </row>
    <row r="16531">
      <c r="A16531" s="1" t="s">
        <v>16071</v>
      </c>
      <c r="B16531" s="2" t="str">
        <f>IFERROR(__xludf.DUMMYFUNCTION("GOOGLETRANSLATE(A16531,""en"",""hi"")"),"पॉप कलाकार सिनेमा में फिल्म प्रीमियर में भाग लेता है।")</f>
        <v>पॉप कलाकार सिनेमा में फिल्म प्रीमियर में भाग लेता है।</v>
      </c>
    </row>
    <row r="16532">
      <c r="A16532" s="1" t="s">
        <v>16072</v>
      </c>
      <c r="B16532" s="2" t="str">
        <f>IFERROR(__xludf.DUMMYFUNCTION("GOOGLETRANSLATE(A16532,""en"",""hi"")"),"सड़क पर बारिश में बैठी युवती")</f>
        <v>सड़क पर बारिश में बैठी युवती</v>
      </c>
    </row>
    <row r="16533">
      <c r="A16533" s="1" t="s">
        <v>16073</v>
      </c>
      <c r="B16533" s="2" t="str">
        <f>IFERROR(__xludf.DUMMYFUNCTION("GOOGLETRANSLATE(A16533,""en"",""hi"")"),"बर्फ में चलने वाली बिल्ली")</f>
        <v>बर्फ में चलने वाली बिल्ली</v>
      </c>
    </row>
    <row r="16534">
      <c r="A16534" s="1" t="s">
        <v>16074</v>
      </c>
      <c r="B16534" s="2" t="str">
        <f>IFERROR(__xludf.DUMMYFUNCTION("GOOGLETRANSLATE(A16534,""en"",""hi"")"),"रंगीन हेक्सागोन की वेक्टर पृष्ठभूमि।")</f>
        <v>रंगीन हेक्सागोन की वेक्टर पृष्ठभूमि।</v>
      </c>
    </row>
    <row r="16535">
      <c r="A16535" s="1" t="s">
        <v>16075</v>
      </c>
      <c r="B16535" s="2" t="str">
        <f>IFERROR(__xludf.DUMMYFUNCTION("GOOGLETRANSLATE(A16535,""en"",""hi"")"),"एक पुरानी वैन रिक्त लॉट में जंग लगाती है।")</f>
        <v>एक पुरानी वैन रिक्त लॉट में जंग लगाती है।</v>
      </c>
    </row>
    <row r="16536">
      <c r="A16536" s="1" t="s">
        <v>16076</v>
      </c>
      <c r="B16536" s="2" t="str">
        <f>IFERROR(__xludf.DUMMYFUNCTION("GOOGLETRANSLATE(A16536,""en"",""hi"")"),"एक लंबी छाया के साथ भाषण बुलबुले का चिह्न")</f>
        <v>एक लंबी छाया के साथ भाषण बुलबुले का चिह्न</v>
      </c>
    </row>
    <row r="16537">
      <c r="A16537" s="1" t="s">
        <v>16077</v>
      </c>
      <c r="B16537" s="2" t="str">
        <f>IFERROR(__xludf.DUMMYFUNCTION("GOOGLETRANSLATE(A16537,""en"",""hi"")"),"एक फायर फाइटर जंगल की आग से जूझते हुए एक नली खींचता है।")</f>
        <v>एक फायर फाइटर जंगल की आग से जूझते हुए एक नली खींचता है।</v>
      </c>
    </row>
    <row r="16538">
      <c r="A16538" s="1" t="s">
        <v>16078</v>
      </c>
      <c r="B16538" s="2" t="str">
        <f>IFERROR(__xludf.DUMMYFUNCTION("GOOGLETRANSLATE(A16538,""en"",""hi"")"),"आगंतुकों ने 46 फीट तक पहुंचने की उम्मीद की जाने वाली पानी की दीवार की प्रत्याशा में रॉकी द्वीप के चारों ओर पदों को बाहर निकाला")</f>
        <v>आगंतुकों ने 46 फीट तक पहुंचने की उम्मीद की जाने वाली पानी की दीवार की प्रत्याशा में रॉकी द्वीप के चारों ओर पदों को बाहर निकाला</v>
      </c>
    </row>
    <row r="16539">
      <c r="A16539" s="1" t="s">
        <v>16079</v>
      </c>
      <c r="B16539" s="2" t="str">
        <f>IFERROR(__xludf.DUMMYFUNCTION("GOOGLETRANSLATE(A16539,""en"",""hi"")"),"एक पुल एक पुल के पार चल रहा है")</f>
        <v>एक पुल एक पुल के पार चल रहा है</v>
      </c>
    </row>
    <row r="16540">
      <c r="A16540" s="1" t="s">
        <v>16080</v>
      </c>
      <c r="B16540" s="2" t="str">
        <f>IFERROR(__xludf.DUMMYFUNCTION("GOOGLETRANSLATE(A16540,""en"",""hi"")"),"एक नाव पर कई जानवरों का चित्रण")</f>
        <v>एक नाव पर कई जानवरों का चित्रण</v>
      </c>
    </row>
    <row r="16541">
      <c r="A16541" s="1" t="s">
        <v>16081</v>
      </c>
      <c r="B16541" s="2" t="str">
        <f>IFERROR(__xludf.DUMMYFUNCTION("GOOGLETRANSLATE(A16541,""en"",""hi"")"),"बाथरूम जाने की जरूरत है? ईंट से बने इस घर का प्रयोग करें!")</f>
        <v>बाथरूम जाने की जरूरत है? ईंट से बने इस घर का प्रयोग करें!</v>
      </c>
    </row>
    <row r="16542">
      <c r="A16542" s="1" t="s">
        <v>16082</v>
      </c>
      <c r="B16542" s="2" t="str">
        <f>IFERROR(__xludf.DUMMYFUNCTION("GOOGLETRANSLATE(A16542,""en"",""hi"")"),"एक खदान में काम कर रहे वाहन")</f>
        <v>एक खदान में काम कर रहे वाहन</v>
      </c>
    </row>
    <row r="16543">
      <c r="A16543" s="1" t="s">
        <v>16083</v>
      </c>
      <c r="B16543" s="2" t="str">
        <f>IFERROR(__xludf.DUMMYFUNCTION("GOOGLETRANSLATE(A16543,""en"",""hi"")"),"घोड़ों और टट्टू पिघलने वाली बर्फ के साथ वसंत घास के मैदान पर चराई")</f>
        <v>घोड़ों और टट्टू पिघलने वाली बर्फ के साथ वसंत घास के मैदान पर चराई</v>
      </c>
    </row>
    <row r="16544">
      <c r="A16544" s="1" t="s">
        <v>16084</v>
      </c>
      <c r="B16544" s="2" t="str">
        <f>IFERROR(__xludf.DUMMYFUNCTION("GOOGLETRANSLATE(A16544,""en"",""hi"")"),"प्रशिक्षण सत्र के दौरान कार्रवाई में खिलाड़ी।")</f>
        <v>प्रशिक्षण सत्र के दौरान कार्रवाई में खिलाड़ी।</v>
      </c>
    </row>
    <row r="16545">
      <c r="A16545" s="1" t="s">
        <v>16085</v>
      </c>
      <c r="B16545" s="2" t="str">
        <f>IFERROR(__xludf.DUMMYFUNCTION("GOOGLETRANSLATE(A16545,""en"",""hi"")"),"एक अंधेरे पृष्ठभूमि पर स्क्रीन पर उड़ने वाली सुंदर रंगीन तितलियों का झुंड")</f>
        <v>एक अंधेरे पृष्ठभूमि पर स्क्रीन पर उड़ने वाली सुंदर रंगीन तितलियों का झुंड</v>
      </c>
    </row>
    <row r="16546">
      <c r="A16546" s="1" t="s">
        <v>16086</v>
      </c>
      <c r="B16546" s="2" t="str">
        <f>IFERROR(__xludf.DUMMYFUNCTION("GOOGLETRANSLATE(A16546,""en"",""hi"")"),"व्यक्ति - पकड़े जाने पर ईएमयू पर एक मुखौटा डालने वाला दिखाया गया - अपने कब्जे के बाद से बड़े पक्षी को अपने खेत में रख रहा है।")</f>
        <v>व्यक्ति - पकड़े जाने पर ईएमयू पर एक मुखौटा डालने वाला दिखाया गया - अपने कब्जे के बाद से बड़े पक्षी को अपने खेत में रख रहा है।</v>
      </c>
    </row>
    <row r="16547">
      <c r="A16547" s="1" t="s">
        <v>16087</v>
      </c>
      <c r="B16547" s="2" t="str">
        <f>IFERROR(__xludf.DUMMYFUNCTION("GOOGLETRANSLATE(A16547,""en"",""hi"")"),"टेक्स्ट सबक के मेरे सक्रिय पढ़ने के दौरान मैं किस सामग्री का उपयोग करूंगा।")</f>
        <v>टेक्स्ट सबक के मेरे सक्रिय पढ़ने के दौरान मैं किस सामग्री का उपयोग करूंगा।</v>
      </c>
    </row>
    <row r="16548">
      <c r="A16548" s="1" t="s">
        <v>16088</v>
      </c>
      <c r="B16548" s="2" t="str">
        <f>IFERROR(__xludf.DUMMYFUNCTION("GOOGLETRANSLATE(A16548,""en"",""hi"")"),"अतिरिक्त भंडारण के लिए अतिरिक्त अलमारियाँ क्योंकि आपके पास रसोईघर में पर्याप्त भंडारण स्थान नहीं हो सकता है।")</f>
        <v>अतिरिक्त भंडारण के लिए अतिरिक्त अलमारियाँ क्योंकि आपके पास रसोईघर में पर्याप्त भंडारण स्थान नहीं हो सकता है।</v>
      </c>
    </row>
    <row r="16549">
      <c r="A16549" s="1" t="s">
        <v>16089</v>
      </c>
      <c r="B16549" s="2" t="str">
        <f>IFERROR(__xludf.DUMMYFUNCTION("GOOGLETRANSLATE(A16549,""en"",""hi"")"),"एक पुरुष आकृति का चित्रण कुछ उच्च स्टॉक वेक्टर तक पहुंच रहा है")</f>
        <v>एक पुरुष आकृति का चित्रण कुछ उच्च स्टॉक वेक्टर तक पहुंच रहा है</v>
      </c>
    </row>
    <row r="16550">
      <c r="A16550" s="1" t="s">
        <v>16090</v>
      </c>
      <c r="B16550" s="2" t="str">
        <f>IFERROR(__xludf.DUMMYFUNCTION("GOOGLETRANSLATE(A16550,""en"",""hi"")"),"एक आदमी एक इमारत के लिए क्षति की मरम्मत।")</f>
        <v>एक आदमी एक इमारत के लिए क्षति की मरम्मत।</v>
      </c>
    </row>
    <row r="16551">
      <c r="A16551" s="1" t="s">
        <v>16091</v>
      </c>
      <c r="B16551" s="2" t="str">
        <f>IFERROR(__xludf.DUMMYFUNCTION("GOOGLETRANSLATE(A16551,""en"",""hi"")"),"बहुत सारे पानी और जैतून का तेल, लेकिन एक ही चीज़ के लिए नहीं")</f>
        <v>बहुत सारे पानी और जैतून का तेल, लेकिन एक ही चीज़ के लिए नहीं</v>
      </c>
    </row>
    <row r="16552">
      <c r="A16552" s="1" t="s">
        <v>16092</v>
      </c>
      <c r="B16552" s="2" t="str">
        <f>IFERROR(__xludf.DUMMYFUNCTION("GOOGLETRANSLATE(A16552,""en"",""hi"")"),"चला गया: धूल सतह पर और अंदर भी अंदर इकट्ठे हुए हैं जबकि दाखलताओं और खरपतवार वाहनों के चारों ओर उभरे हैं")</f>
        <v>चला गया: धूल सतह पर और अंदर भी अंदर इकट्ठे हुए हैं जबकि दाखलताओं और खरपतवार वाहनों के चारों ओर उभरे हैं</v>
      </c>
    </row>
    <row r="16553">
      <c r="A16553" s="1" t="s">
        <v>16093</v>
      </c>
      <c r="B16553" s="2" t="str">
        <f>IFERROR(__xludf.DUMMYFUNCTION("GOOGLETRANSLATE(A16553,""en"",""hi"")"),"पत्ते के रूप में रंगीन शरद ऋतु पत्ते पहाड़ सीमा के साथ रंग बदलते हैं")</f>
        <v>पत्ते के रूप में रंगीन शरद ऋतु पत्ते पहाड़ सीमा के साथ रंग बदलते हैं</v>
      </c>
    </row>
    <row r="16554">
      <c r="A16554" s="1" t="s">
        <v>16094</v>
      </c>
      <c r="B16554" s="2" t="str">
        <f>IFERROR(__xludf.DUMMYFUNCTION("GOOGLETRANSLATE(A16554,""en"",""hi"")"),"मैच के फाइनल के बाद संगठन नेता।")</f>
        <v>मैच के फाइनल के बाद संगठन नेता।</v>
      </c>
    </row>
    <row r="16555">
      <c r="A16555" s="1" t="s">
        <v>16095</v>
      </c>
      <c r="B16555" s="2" t="str">
        <f>IFERROR(__xludf.DUMMYFUNCTION("GOOGLETRANSLATE(A16555,""en"",""hi"")"),"रसोई में उपयोग के लिए पारंपरिक मिट्टी से बने बर्तन।")</f>
        <v>रसोई में उपयोग के लिए पारंपरिक मिट्टी से बने बर्तन।</v>
      </c>
    </row>
    <row r="16556">
      <c r="A16556" s="1" t="s">
        <v>16096</v>
      </c>
      <c r="B16556" s="2" t="str">
        <f>IFERROR(__xludf.DUMMYFUNCTION("GOOGLETRANSLATE(A16556,""en"",""hi"")"),"एक फोटो के लिए सेलिब्रिटी poses।")</f>
        <v>एक फोटो के लिए सेलिब्रिटी poses।</v>
      </c>
    </row>
    <row r="16557">
      <c r="A16557" s="1" t="s">
        <v>16097</v>
      </c>
      <c r="B16557" s="2" t="str">
        <f>IFERROR(__xludf.DUMMYFUNCTION("GOOGLETRANSLATE(A16557,""en"",""hi"")"),"व्यक्ति द्वारा देखी गई लिविंग में ऑटोमोबाइल मॉडल")</f>
        <v>व्यक्ति द्वारा देखी गई लिविंग में ऑटोमोबाइल मॉडल</v>
      </c>
    </row>
    <row r="16558">
      <c r="A16558" s="1" t="s">
        <v>16098</v>
      </c>
      <c r="B16558" s="2" t="str">
        <f>IFERROR(__xludf.DUMMYFUNCTION("GOOGLETRANSLATE(A16558,""en"",""hi"")"),"कोलाज एक बड़े बैनर के लिए उपयोग किया जाता है।")</f>
        <v>कोलाज एक बड़े बैनर के लिए उपयोग किया जाता है।</v>
      </c>
    </row>
    <row r="16559">
      <c r="A16559" s="1" t="s">
        <v>16099</v>
      </c>
      <c r="B16559" s="2" t="str">
        <f>IFERROR(__xludf.DUMMYFUNCTION("GOOGLETRANSLATE(A16559,""en"",""hi"")"),"पहले कैंटालूप के स्वास्थ्य लाभ अन्य फलों के साथ नहीं लग सकते हैं।")</f>
        <v>पहले कैंटालूप के स्वास्थ्य लाभ अन्य फलों के साथ नहीं लग सकते हैं।</v>
      </c>
    </row>
    <row r="16560">
      <c r="A16560" s="1" t="s">
        <v>16100</v>
      </c>
      <c r="B16560" s="2" t="str">
        <f>IFERROR(__xludf.DUMMYFUNCTION("GOOGLETRANSLATE(A16560,""en"",""hi"")"),"एक छोटे से पेड़ की पत्तियां।")</f>
        <v>एक छोटे से पेड़ की पत्तियां।</v>
      </c>
    </row>
    <row r="16561">
      <c r="A16561" s="1" t="s">
        <v>16101</v>
      </c>
      <c r="B16561" s="2" t="str">
        <f>IFERROR(__xludf.DUMMYFUNCTION("GOOGLETRANSLATE(A16561,""en"",""hi"")"),"एक विंटेज पृष्ठभूमि पर चीनी के साथ ब्लैक राउंड बाउल")</f>
        <v>एक विंटेज पृष्ठभूमि पर चीनी के साथ ब्लैक राउंड बाउल</v>
      </c>
    </row>
    <row r="16562">
      <c r="A16562" s="1" t="s">
        <v>16102</v>
      </c>
      <c r="B16562" s="2" t="str">
        <f>IFERROR(__xludf.DUMMYFUNCTION("GOOGLETRANSLATE(A16562,""en"",""hi"")"),"बोर्ड पर बैठे एक करीबी में गिलहरी")</f>
        <v>बोर्ड पर बैठे एक करीबी में गिलहरी</v>
      </c>
    </row>
    <row r="16563">
      <c r="A16563" s="1" t="s">
        <v>4243</v>
      </c>
      <c r="B16563" s="2" t="str">
        <f>IFERROR(__xludf.DUMMYFUNCTION("GOOGLETRANSLATE(A16563,""en"",""hi"")"),"छवि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16564">
      <c r="A16564" s="1" t="s">
        <v>16103</v>
      </c>
      <c r="B16564" s="2" t="str">
        <f>IFERROR(__xludf.DUMMYFUNCTION("GOOGLETRANSLATE(A16564,""en"",""hi"")"),"एक पंक्ति में बैठे व्यवसायी लोग और सराहना करते हैं।")</f>
        <v>एक पंक्ति में बैठे व्यवसायी लोग और सराहना करते हैं।</v>
      </c>
    </row>
    <row r="16565">
      <c r="A16565" s="1" t="s">
        <v>16104</v>
      </c>
      <c r="B16565" s="2" t="str">
        <f>IFERROR(__xludf.DUMMYFUNCTION("GOOGLETRANSLATE(A16565,""en"",""hi"")"),"एक ग्राहक की सेवा करने वाला एक दुकानदार")</f>
        <v>एक ग्राहक की सेवा करने वाला एक दुकानदार</v>
      </c>
    </row>
    <row r="16566">
      <c r="A16566" s="1" t="s">
        <v>16105</v>
      </c>
      <c r="B16566" s="2" t="str">
        <f>IFERROR(__xludf.DUMMYFUNCTION("GOOGLETRANSLATE(A16566,""en"",""hi"")"),"घर के लिए सबसे प्रसिद्ध क्रिसमस पेड़, प्रतिष्ठित पाइन पेड़ हर साल एक वार्षिक उपहार के रूप में स्थापित किया जाता है।")</f>
        <v>घर के लिए सबसे प्रसिद्ध क्रिसमस पेड़, प्रतिष्ठित पाइन पेड़ हर साल एक वार्षिक उपहार के रूप में स्थापित किया जाता है।</v>
      </c>
    </row>
    <row r="16567">
      <c r="A16567" s="1" t="s">
        <v>16106</v>
      </c>
      <c r="B16567" s="2" t="str">
        <f>IFERROR(__xludf.DUMMYFUNCTION("GOOGLETRANSLATE(A16567,""en"",""hi"")"),"श्रद्धांजलि का भुगतान: मॉडल के साथ चित्रित - इस कार्यक्रम में सम्मानित किया जा रहा था")</f>
        <v>श्रद्धांजलि का भुगतान: मॉडल के साथ चित्रित - इस कार्यक्रम में सम्मानित किया जा रहा था</v>
      </c>
    </row>
    <row r="16568">
      <c r="A16568" s="1" t="s">
        <v>16107</v>
      </c>
      <c r="B16568" s="2" t="str">
        <f>IFERROR(__xludf.DUMMYFUNCTION("GOOGLETRANSLATE(A16568,""en"",""hi"")"),"स्ट्राइकर रविवार को फाइनल में मलेशियाई राज्य की रक्षा के बाद प्रशंसकों के साथ फुटबॉल प्रतियोगिता जीतने की अपनी खुशी साझा करता है।")</f>
        <v>स्ट्राइकर रविवार को फाइनल में मलेशियाई राज्य की रक्षा के बाद प्रशंसकों के साथ फुटबॉल प्रतियोगिता जीतने की अपनी खुशी साझा करता है।</v>
      </c>
    </row>
    <row r="16569">
      <c r="A16569" s="1" t="s">
        <v>16108</v>
      </c>
      <c r="B16569" s="2" t="str">
        <f>IFERROR(__xludf.DUMMYFUNCTION("GOOGLETRANSLATE(A16569,""en"",""hi"")"),"एक मछली टैंक में रंगीन मछली तैरती है")</f>
        <v>एक मछली टैंक में रंगीन मछली तैरती है</v>
      </c>
    </row>
    <row r="16570">
      <c r="A16570" s="1" t="s">
        <v>16109</v>
      </c>
      <c r="B16570" s="2" t="str">
        <f>IFERROR(__xludf.DUMMYFUNCTION("GOOGLETRANSLATE(A16570,""en"",""hi"")"),"सड़क के साथ गोल्डन Aspen")</f>
        <v>सड़क के साथ गोल्डन Aspen</v>
      </c>
    </row>
    <row r="16571">
      <c r="A16571" s="1" t="s">
        <v>16110</v>
      </c>
      <c r="B16571" s="2" t="str">
        <f>IFERROR(__xludf.DUMMYFUNCTION("GOOGLETRANSLATE(A16571,""en"",""hi"")"),"एक छोटी सी लड़की एक वन्यजीव पार्क में जानवर खिलाती है")</f>
        <v>एक छोटी सी लड़की एक वन्यजीव पार्क में जानवर खिलाती है</v>
      </c>
    </row>
    <row r="16572">
      <c r="A16572" s="1" t="s">
        <v>16111</v>
      </c>
      <c r="B16572" s="2" t="str">
        <f>IFERROR(__xludf.DUMMYFUNCTION("GOOGLETRANSLATE(A16572,""en"",""hi"")"),"पुरस्कार विजेता और रेसकार चालक टकराए जाने के बाद कारों को छोड़ दिया गया")</f>
        <v>पुरस्कार विजेता और रेसकार चालक टकराए जाने के बाद कारों को छोड़ दिया गया</v>
      </c>
    </row>
    <row r="16573">
      <c r="A16573" s="1" t="s">
        <v>16112</v>
      </c>
      <c r="B16573" s="2" t="str">
        <f>IFERROR(__xludf.DUMMYFUNCTION("GOOGLETRANSLATE(A16573,""en"",""hi"")"),"पेय पदार्थ एक रसोई की मेज पर नाश्ते के लिए तैयार है।")</f>
        <v>पेय पदार्थ एक रसोई की मेज पर नाश्ते के लिए तैयार है।</v>
      </c>
    </row>
    <row r="16574">
      <c r="A16574" s="1" t="s">
        <v>16113</v>
      </c>
      <c r="B16574" s="2" t="str">
        <f>IFERROR(__xludf.DUMMYFUNCTION("GOOGLETRANSLATE(A16574,""en"",""hi"")"),"झील द्वारा लैपटॉप पर युवा आदमी चैटिंग")</f>
        <v>झील द्वारा लैपटॉप पर युवा आदमी चैटिंग</v>
      </c>
    </row>
    <row r="16575">
      <c r="A16575" s="1" t="s">
        <v>16114</v>
      </c>
      <c r="B16575" s="2" t="str">
        <f>IFERROR(__xludf.DUMMYFUNCTION("GOOGLETRANSLATE(A16575,""en"",""hi"")"),"ट्रांसफॉर्मर अमेरिकी संघीय अवकाश मनाते हैं")</f>
        <v>ट्रांसफॉर्मर अमेरिकी संघीय अवकाश मनाते हैं</v>
      </c>
    </row>
    <row r="16576">
      <c r="A16576" s="1" t="s">
        <v>16115</v>
      </c>
      <c r="B16576" s="2" t="str">
        <f>IFERROR(__xludf.DUMMYFUNCTION("GOOGLETRANSLATE(A16576,""en"",""hi"")"),"जब मैं बीमार हो जाता हूं तो मैं Theunhealthy प्रकार के भोजन खाने के बारे में दिवालियापन क्यों करता हूं?")</f>
        <v>जब मैं बीमार हो जाता हूं तो मैं Theunhealthy प्रकार के भोजन खाने के बारे में दिवालियापन क्यों करता हूं?</v>
      </c>
    </row>
    <row r="16577">
      <c r="A16577" s="1" t="s">
        <v>16116</v>
      </c>
      <c r="B16577" s="2" t="str">
        <f>IFERROR(__xludf.DUMMYFUNCTION("GOOGLETRANSLATE(A16577,""en"",""hi"")"),"बिक्री के लिए आह पुरानी फिल्म पोस्टर")</f>
        <v>बिक्री के लिए आह पुरानी फिल्म पोस्टर</v>
      </c>
    </row>
    <row r="16578">
      <c r="A16578" s="1" t="s">
        <v>16117</v>
      </c>
      <c r="B16578" s="2" t="str">
        <f>IFERROR(__xludf.DUMMYFUNCTION("GOOGLETRANSLATE(A16578,""en"",""hi"")"),"रेत के पास होने वाले सामान्य समुद्र तटों की तुलना में थोड़ी मेन्दी थी।")</f>
        <v>रेत के पास होने वाले सामान्य समुद्र तटों की तुलना में थोड़ी मेन्दी थी।</v>
      </c>
    </row>
    <row r="16579">
      <c r="A16579" s="1" t="s">
        <v>16118</v>
      </c>
      <c r="B16579" s="2" t="str">
        <f>IFERROR(__xludf.DUMMYFUNCTION("GOOGLETRANSLATE(A16579,""en"",""hi"")"),"एक पानी पार्क में खेल रहा युवा लड़की")</f>
        <v>एक पानी पार्क में खेल रहा युवा लड़की</v>
      </c>
    </row>
    <row r="16580">
      <c r="A16580" s="1" t="s">
        <v>16119</v>
      </c>
      <c r="B16580" s="2" t="str">
        <f>IFERROR(__xludf.DUMMYFUNCTION("GOOGLETRANSLATE(A16580,""en"",""hi"")"),"प्राचीन शहर की सड़कों")</f>
        <v>प्राचीन शहर की सड़कों</v>
      </c>
    </row>
    <row r="16581">
      <c r="A16581" s="1" t="s">
        <v>16120</v>
      </c>
      <c r="B16581" s="2" t="str">
        <f>IFERROR(__xludf.DUMMYFUNCTION("GOOGLETRANSLATE(A16581,""en"",""hi"")"),"चेल्सी की फैशन के लिए काफी आंख है: उसने गिरावट में भाग लिया।")</f>
        <v>चेल्सी की फैशन के लिए काफी आंख है: उसने गिरावट में भाग लिया।</v>
      </c>
    </row>
    <row r="16582">
      <c r="A16582" s="1" t="s">
        <v>16121</v>
      </c>
      <c r="B16582" s="2" t="str">
        <f>IFERROR(__xludf.DUMMYFUNCTION("GOOGLETRANSLATE(A16582,""en"",""hi"")"),"शब्द का वर्णन कला का वर्णन करने के लिए किया जाता है जो किसी प्रकार की कहानी का दृश्य प्रतिनिधित्व प्रदान करता है, कभी-कभी साहित्यिक कार्य के आधार पर।")</f>
        <v>शब्द का वर्णन कला का वर्णन करने के लिए किया जाता है जो किसी प्रकार की कहानी का दृश्य प्रतिनिधित्व प्रदान करता है, कभी-कभी साहित्यिक कार्य के आधार पर।</v>
      </c>
    </row>
    <row r="16583">
      <c r="A16583" s="1" t="s">
        <v>16122</v>
      </c>
      <c r="B16583" s="2" t="str">
        <f>IFERROR(__xludf.DUMMYFUNCTION("GOOGLETRANSLATE(A16583,""en"",""hi"")"),"वर्दी में छात्र एक साथ एक ब्रेक लेते हैं")</f>
        <v>वर्दी में छात्र एक साथ एक ब्रेक लेते हैं</v>
      </c>
    </row>
    <row r="16584">
      <c r="A16584" s="1" t="s">
        <v>16123</v>
      </c>
      <c r="B16584" s="2" t="str">
        <f>IFERROR(__xludf.DUMMYFUNCTION("GOOGLETRANSLATE(A16584,""en"",""hi"")"),"व्यक्ति डॉक्टर बनने के लक्ष्य के साथ लौट आया।")</f>
        <v>व्यक्ति डॉक्टर बनने के लक्ष्य के साथ लौट आया।</v>
      </c>
    </row>
    <row r="16585">
      <c r="A16585" s="1" t="s">
        <v>16124</v>
      </c>
      <c r="B16585" s="2" t="str">
        <f>IFERROR(__xludf.DUMMYFUNCTION("GOOGLETRANSLATE(A16585,""en"",""hi"")"),"घर पर स्विमिंग पूल।")</f>
        <v>घर पर स्विमिंग पूल।</v>
      </c>
    </row>
    <row r="16586">
      <c r="A16586" s="1" t="s">
        <v>16125</v>
      </c>
      <c r="B16586" s="2" t="str">
        <f>IFERROR(__xludf.DUMMYFUNCTION("GOOGLETRANSLATE(A16586,""en"",""hi"")"),"एथलीट ने अपने दूसरे सप्ताह के प्रशिक्षण में गेंद के लिए कॉल किया, लंबी अवधि की चोट के बाद उन्हें अलग कर दिया गया।")</f>
        <v>एथलीट ने अपने दूसरे सप्ताह के प्रशिक्षण में गेंद के लिए कॉल किया, लंबी अवधि की चोट के बाद उन्हें अलग कर दिया गया।</v>
      </c>
    </row>
    <row r="16587">
      <c r="A16587" s="1" t="s">
        <v>16126</v>
      </c>
      <c r="B16587" s="2" t="str">
        <f>IFERROR(__xludf.DUMMYFUNCTION("GOOGLETRANSLATE(A16587,""en"",""hi"")"),"खुश युगल समुद्र तट पर मज़ा, धीमी गति")</f>
        <v>खुश युगल समुद्र तट पर मज़ा, धीमी गति</v>
      </c>
    </row>
    <row r="16588">
      <c r="A16588" s="1" t="s">
        <v>16127</v>
      </c>
      <c r="B16588" s="2" t="str">
        <f>IFERROR(__xludf.DUMMYFUNCTION("GOOGLETRANSLATE(A16588,""en"",""hi"")"),"उनके शादी के रिसेप्शन पर नृत्य करें।")</f>
        <v>उनके शादी के रिसेप्शन पर नृत्य करें।</v>
      </c>
    </row>
    <row r="16589">
      <c r="A16589" s="1" t="s">
        <v>16128</v>
      </c>
      <c r="B16589" s="2" t="str">
        <f>IFERROR(__xludf.DUMMYFUNCTION("GOOGLETRANSLATE(A16589,""en"",""hi"")"),"शीर्षक के साथ ध्वज स्लाइडर शैली।")</f>
        <v>शीर्षक के साथ ध्वज स्लाइडर शैली।</v>
      </c>
    </row>
    <row r="16590">
      <c r="A16590" s="1" t="s">
        <v>16129</v>
      </c>
      <c r="B16590" s="2" t="str">
        <f>IFERROR(__xludf.DUMMYFUNCTION("GOOGLETRANSLATE(A16590,""en"",""hi"")"),"अमेरिकी फुटबॉल टीम विश्वविद्यालय द्वारा एक लक्ष्य मनाती है क्योंकि विश्वविद्यालय लेता है।")</f>
        <v>अमेरिकी फुटबॉल टीम विश्वविद्यालय द्वारा एक लक्ष्य मनाती है क्योंकि विश्वविद्यालय लेता है।</v>
      </c>
    </row>
    <row r="16591">
      <c r="A16591" s="1" t="s">
        <v>16130</v>
      </c>
      <c r="B16591" s="2" t="str">
        <f>IFERROR(__xludf.DUMMYFUNCTION("GOOGLETRANSLATE(A16591,""en"",""hi"")"),"एक सफेद पृष्ठभूमि चित्रण पर एक टैप आइसोमेट्रिक 3 डी आइकन के साथ शराब की लकड़ी की बैरल")</f>
        <v>एक सफेद पृष्ठभूमि चित्रण पर एक टैप आइसोमेट्रिक 3 डी आइकन के साथ शराब की लकड़ी की बैरल</v>
      </c>
    </row>
    <row r="16592">
      <c r="A16592" s="1" t="s">
        <v>16131</v>
      </c>
      <c r="B16592" s="2" t="str">
        <f>IFERROR(__xludf.DUMMYFUNCTION("GOOGLETRANSLATE(A16592,""en"",""hi"")"),"अभिनेता पुरस्कार के लाल कालीन में भाग लेता है")</f>
        <v>अभिनेता पुरस्कार के लाल कालीन में भाग लेता है</v>
      </c>
    </row>
    <row r="16593">
      <c r="A16593" s="1" t="s">
        <v>16132</v>
      </c>
      <c r="B16593" s="2" t="str">
        <f>IFERROR(__xludf.DUMMYFUNCTION("GOOGLETRANSLATE(A16593,""en"",""hi"")"),"मेमोरियल उड़ान का विमान मॉडल")</f>
        <v>मेमोरियल उड़ान का विमान मॉडल</v>
      </c>
    </row>
    <row r="16594">
      <c r="A16594" s="1" t="s">
        <v>16133</v>
      </c>
      <c r="B16594" s="2" t="str">
        <f>IFERROR(__xludf.DUMMYFUNCTION("GOOGLETRANSLATE(A16594,""en"",""hi"")"),"एक जटिल ज्यामितीय संरचना के वेक्टर चित्रण जिसमें विभिन्न आकार और पारदर्शिता की बहुमुखी मंडल शामिल हैं।")</f>
        <v>एक जटिल ज्यामितीय संरचना के वेक्टर चित्रण जिसमें विभिन्न आकार और पारदर्शिता की बहुमुखी मंडल शामिल हैं।</v>
      </c>
    </row>
    <row r="16595">
      <c r="A16595" s="1" t="s">
        <v>16134</v>
      </c>
      <c r="B16595" s="2" t="str">
        <f>IFERROR(__xludf.DUMMYFUNCTION("GOOGLETRANSLATE(A16595,""en"",""hi"")"),"लेखक - इस तरह के एक प्यारा विचार यदि आपके पास जुड़वां हैं।")</f>
        <v>लेखक - इस तरह के एक प्यारा विचार यदि आपके पास जुड़वां हैं।</v>
      </c>
    </row>
    <row r="16596">
      <c r="A16596" s="1" t="s">
        <v>16135</v>
      </c>
      <c r="B16596" s="2" t="str">
        <f>IFERROR(__xludf.DUMMYFUNCTION("GOOGLETRANSLATE(A16596,""en"",""hi"")"),"एक महिला उस व्यक्ति की कार में कूड़े को फेंक देती है जिसने अपनी कार खिड़की को निकाल दिया।")</f>
        <v>एक महिला उस व्यक्ति की कार में कूड़े को फेंक देती है जिसने अपनी कार खिड़की को निकाल दिया।</v>
      </c>
    </row>
    <row r="16597">
      <c r="A16597" s="1" t="s">
        <v>16136</v>
      </c>
      <c r="B16597" s="2" t="str">
        <f>IFERROR(__xludf.DUMMYFUNCTION("GOOGLETRANSLATE(A16597,""en"",""hi"")"),"लोगों की शादी, व्यक्ति व्यक्ति है")</f>
        <v>लोगों की शादी, व्यक्ति व्यक्ति है</v>
      </c>
    </row>
    <row r="16598">
      <c r="A16598" s="1" t="s">
        <v>16137</v>
      </c>
      <c r="B16598" s="2" t="str">
        <f>IFERROR(__xludf.DUMMYFUNCTION("GOOGLETRANSLATE(A16598,""en"",""hi"")"),"हम एक कस्टम, लोहा गेट के डिजाइन और निर्माण का मार्गदर्शन करेंगे जो आंगन से और उसके लिए एक हड़ताली प्रवेश द्वार के रूप में खड़े होंगे।")</f>
        <v>हम एक कस्टम, लोहा गेट के डिजाइन और निर्माण का मार्गदर्शन करेंगे जो आंगन से और उसके लिए एक हड़ताली प्रवेश द्वार के रूप में खड़े होंगे।</v>
      </c>
    </row>
    <row r="16599">
      <c r="A16599" s="1" t="s">
        <v>16138</v>
      </c>
      <c r="B16599" s="2" t="str">
        <f>IFERROR(__xludf.DUMMYFUNCTION("GOOGLETRANSLATE(A16599,""en"",""hi"")"),"यहां कहीं भी नहीं जा रहा है, यहां पूर्ण सैल के नीचे चित्रित होने के बावजूद।")</f>
        <v>यहां कहीं भी नहीं जा रहा है, यहां पूर्ण सैल के नीचे चित्रित होने के बावजूद।</v>
      </c>
    </row>
    <row r="16600">
      <c r="A16600" s="1" t="s">
        <v>16139</v>
      </c>
      <c r="B16600" s="2" t="str">
        <f>IFERROR(__xludf.DUMMYFUNCTION("GOOGLETRANSLATE(A16600,""en"",""hi"")"),"$ 500 से कम के लिए तट से अपने निजी द्वीप किराए पर लें")</f>
        <v>$ 500 से कम के लिए तट से अपने निजी द्वीप किराए पर लें</v>
      </c>
    </row>
    <row r="16601">
      <c r="A16601" s="1" t="s">
        <v>16140</v>
      </c>
      <c r="B16601" s="2" t="str">
        <f>IFERROR(__xludf.DUMMYFUNCTION("GOOGLETRANSLATE(A16601,""en"",""hi"")"),"निर्बाध वेक्टर पुष्प पैटर्न, एक बेज पर पत्तियों के साथ सार निर्बाध पृष्ठभूमि")</f>
        <v>निर्बाध वेक्टर पुष्प पैटर्न, एक बेज पर पत्तियों के साथ सार निर्बाध पृष्ठभूमि</v>
      </c>
    </row>
    <row r="16602">
      <c r="A16602" s="1" t="s">
        <v>16141</v>
      </c>
      <c r="B16602" s="2" t="str">
        <f>IFERROR(__xludf.DUMMYFUNCTION("GOOGLETRANSLATE(A16602,""en"",""hi"")"),"एक शहर पर सूर्यास्त, सूर्य क्षितिज के लिए गिरता है।")</f>
        <v>एक शहर पर सूर्यास्त, सूर्य क्षितिज के लिए गिरता है।</v>
      </c>
    </row>
    <row r="16603">
      <c r="A16603" s="1" t="s">
        <v>16142</v>
      </c>
      <c r="B16603" s="2" t="str">
        <f>IFERROR(__xludf.DUMMYFUNCTION("GOOGLETRANSLATE(A16603,""en"",""hi"")"),"भोजन के बीच में सड़क")</f>
        <v>भोजन के बीच में सड़क</v>
      </c>
    </row>
    <row r="16604">
      <c r="A16604" s="1" t="s">
        <v>16143</v>
      </c>
      <c r="B16604" s="2" t="str">
        <f>IFERROR(__xludf.DUMMYFUNCTION("GOOGLETRANSLATE(A16604,""en"",""hi"")"),"हैप्पी वेलेंटाइन दिवस के लिए बैनर का वेक्टर चित्रण।")</f>
        <v>हैप्पी वेलेंटाइन दिवस के लिए बैनर का वेक्टर चित्रण।</v>
      </c>
    </row>
    <row r="16605">
      <c r="A16605" s="1" t="s">
        <v>16144</v>
      </c>
      <c r="B16605" s="2" t="str">
        <f>IFERROR(__xludf.DUMMYFUNCTION("GOOGLETRANSLATE(A16605,""en"",""hi"")"),"पर्यटक आकर्षण अर्थव्यवस्था को भारी बढ़ावा के रूप में अपनी पूर्व महिमा में बहाल करने के लिए बोली लगा रहा है।")</f>
        <v>पर्यटक आकर्षण अर्थव्यवस्था को भारी बढ़ावा के रूप में अपनी पूर्व महिमा में बहाल करने के लिए बोली लगा रहा है।</v>
      </c>
    </row>
    <row r="16606">
      <c r="A16606" s="1" t="s">
        <v>16145</v>
      </c>
      <c r="B16606" s="2" t="str">
        <f>IFERROR(__xludf.DUMMYFUNCTION("GOOGLETRANSLATE(A16606,""en"",""hi"")"),"एक भारी घूंघट वाली महिला समुद्र तट पर कार्यवाही देखती है")</f>
        <v>एक भारी घूंघट वाली महिला समुद्र तट पर कार्यवाही देखती है</v>
      </c>
    </row>
    <row r="16607">
      <c r="A16607" s="1" t="s">
        <v>16146</v>
      </c>
      <c r="B16607" s="2" t="str">
        <f>IFERROR(__xludf.DUMMYFUNCTION("GOOGLETRANSLATE(A16607,""en"",""hi"")"),"एक सफेद पृष्ठभूमि पर रंग।")</f>
        <v>एक सफेद पृष्ठभूमि पर रंग।</v>
      </c>
    </row>
    <row r="16608">
      <c r="A16608" s="1" t="s">
        <v>16147</v>
      </c>
      <c r="B16608" s="2" t="str">
        <f>IFERROR(__xludf.DUMMYFUNCTION("GOOGLETRANSLATE(A16608,""en"",""hi"")"),"मॉडल नई तस्वीरों में उभरता है, इस बार छवि में स्थान पर")</f>
        <v>मॉडल नई तस्वीरों में उभरता है, इस बार छवि में स्थान पर</v>
      </c>
    </row>
    <row r="16609">
      <c r="A16609" s="1" t="s">
        <v>16148</v>
      </c>
      <c r="B16609" s="2" t="str">
        <f>IFERROR(__xludf.DUMMYFUNCTION("GOOGLETRANSLATE(A16609,""en"",""hi"")"),"एक फर्श योजना उन भागों को दिखाती है जिन्हें पुनर्निर्मित किया जाएगा।")</f>
        <v>एक फर्श योजना उन भागों को दिखाती है जिन्हें पुनर्निर्मित किया जाएगा।</v>
      </c>
    </row>
    <row r="16610">
      <c r="A16610" s="1" t="s">
        <v>16149</v>
      </c>
      <c r="B16610" s="2" t="str">
        <f>IFERROR(__xludf.DUMMYFUNCTION("GOOGLETRANSLATE(A16610,""en"",""hi"")"),"एक शहर की ओर शरद ऋतु दृश्य।")</f>
        <v>एक शहर की ओर शरद ऋतु दृश्य।</v>
      </c>
    </row>
    <row r="16611">
      <c r="A16611" s="1" t="s">
        <v>16150</v>
      </c>
      <c r="B16611" s="2" t="str">
        <f>IFERROR(__xludf.DUMMYFUNCTION("GOOGLETRANSLATE(A16611,""en"",""hi"")"),"रिजर्व में एक गिरगिट")</f>
        <v>रिजर्व में एक गिरगिट</v>
      </c>
    </row>
    <row r="16612">
      <c r="A16612" s="1" t="s">
        <v>16151</v>
      </c>
      <c r="B16612" s="2" t="str">
        <f>IFERROR(__xludf.DUMMYFUNCTION("GOOGLETRANSLATE(A16612,""en"",""hi"")"),"क्षमता प्रतिशत पर थी।")</f>
        <v>क्षमता प्रतिशत पर थी।</v>
      </c>
    </row>
    <row r="16613">
      <c r="A16613" s="1" t="s">
        <v>16152</v>
      </c>
      <c r="B16613" s="2" t="str">
        <f>IFERROR(__xludf.DUMMYFUNCTION("GOOGLETRANSLATE(A16613,""en"",""hi"")"),"बाजार में साग से भरा टोकरी")</f>
        <v>बाजार में साग से भरा टोकरी</v>
      </c>
    </row>
    <row r="16614">
      <c r="A16614" s="1" t="s">
        <v>16153</v>
      </c>
      <c r="B16614" s="2" t="str">
        <f>IFERROR(__xludf.DUMMYFUNCTION("GOOGLETRANSLATE(A16614,""en"",""hi"")"),"डाइनिंग रूम से पैटियो तक दरवाजे का नेतृत्व करते हैं")</f>
        <v>डाइनिंग रूम से पैटियो तक दरवाजे का नेतृत्व करते हैं</v>
      </c>
    </row>
    <row r="16615">
      <c r="A16615" s="1" t="s">
        <v>16154</v>
      </c>
      <c r="B16615" s="2" t="str">
        <f>IFERROR(__xludf.DUMMYFUNCTION("GOOGLETRANSLATE(A16615,""en"",""hi"")"),"दुनिया में कुछ असाधारण हो रहा है, और मैं इसे देख रहा हूं")</f>
        <v>दुनिया में कुछ असाधारण हो रहा है, और मैं इसे देख रहा हूं</v>
      </c>
    </row>
    <row r="16616">
      <c r="A16616" s="1" t="s">
        <v>16155</v>
      </c>
      <c r="B16616" s="2" t="str">
        <f>IFERROR(__xludf.DUMMYFUNCTION("GOOGLETRANSLATE(A16616,""en"",""hi"")"),"जैविक प्रजाति, एक मजेदार नाम के साथ एक प्यारा पक्षी।")</f>
        <v>जैविक प्रजाति, एक मजेदार नाम के साथ एक प्यारा पक्षी।</v>
      </c>
    </row>
    <row r="16617">
      <c r="A16617" s="1" t="s">
        <v>16156</v>
      </c>
      <c r="B16617" s="2" t="str">
        <f>IFERROR(__xludf.DUMMYFUNCTION("GOOGLETRANSLATE(A16617,""en"",""hi"")"),"मानचित्र पर संसदीय गणराज्य")</f>
        <v>मानचित्र पर संसदीय गणराज्य</v>
      </c>
    </row>
    <row r="16618">
      <c r="A16618" s="1" t="s">
        <v>16157</v>
      </c>
      <c r="B16618" s="2" t="str">
        <f>IFERROR(__xludf.DUMMYFUNCTION("GOOGLETRANSLATE(A16618,""en"",""hi"")"),"व्यक्ति और दूल्हे एक हरे रंग के पार्क में निडरता से चुंबन, मुस्कुराहट और उनके चेहरे पर खुशी")</f>
        <v>व्यक्ति और दूल्हे एक हरे रंग के पार्क में निडरता से चुंबन, मुस्कुराहट और उनके चेहरे पर खुशी</v>
      </c>
    </row>
    <row r="16619">
      <c r="A16619" s="1" t="s">
        <v>16158</v>
      </c>
      <c r="B16619" s="2" t="str">
        <f>IFERROR(__xludf.DUMMYFUNCTION("GOOGLETRANSLATE(A16619,""en"",""hi"")"),"सेलिब्रिटी और मिश्रित मार्शल कलाकार विनिर्माण के साथ साझेदारी में पुरस्कार में भाग लेते हैं।")</f>
        <v>सेलिब्रिटी और मिश्रित मार्शल कलाकार विनिर्माण के साथ साझेदारी में पुरस्कार में भाग लेते हैं।</v>
      </c>
    </row>
    <row r="16620">
      <c r="A16620" s="1" t="s">
        <v>16159</v>
      </c>
      <c r="B16620" s="2" t="str">
        <f>IFERROR(__xludf.DUMMYFUNCTION("GOOGLETRANSLATE(A16620,""en"",""hi"")"),"डिश का प्रकार ऑनलाइन गेम से प्यार करने वाले बच्चों के लिए एक मजेदार केक है।")</f>
        <v>डिश का प्रकार ऑनलाइन गेम से प्यार करने वाले बच्चों के लिए एक मजेदार केक है।</v>
      </c>
    </row>
    <row r="16621">
      <c r="A16621" s="1" t="s">
        <v>16160</v>
      </c>
      <c r="B16621" s="2" t="str">
        <f>IFERROR(__xludf.DUMMYFUNCTION("GOOGLETRANSLATE(A16621,""en"",""hi"")"),"दुनिया के नक्शे पर व्यापार और कार्यालय के लोगों के एक समूह का टेम्पलेट।")</f>
        <v>दुनिया के नक्शे पर व्यापार और कार्यालय के लोगों के एक समूह का टेम्पलेट।</v>
      </c>
    </row>
    <row r="16622">
      <c r="A16622" s="1" t="s">
        <v>16161</v>
      </c>
      <c r="B16622" s="2" t="str">
        <f>IFERROR(__xludf.DUMMYFUNCTION("GOOGLETRANSLATE(A16622,""en"",""hi"")"),"एक शहर एक शहर स्थित है")</f>
        <v>एक शहर एक शहर स्थित है</v>
      </c>
    </row>
    <row r="16623">
      <c r="A16623" s="1" t="s">
        <v>16162</v>
      </c>
      <c r="B16623" s="2" t="str">
        <f>IFERROR(__xludf.DUMMYFUNCTION("GOOGLETRANSLATE(A16623,""en"",""hi"")"),"मैं इस बैग पर उज्ज्वल नीला प्यार करता हूँ!")</f>
        <v>मैं इस बैग पर उज्ज्वल नीला प्यार करता हूँ!</v>
      </c>
    </row>
    <row r="16624">
      <c r="A16624" s="1" t="s">
        <v>16163</v>
      </c>
      <c r="B16624" s="2" t="str">
        <f>IFERROR(__xludf.DUMMYFUNCTION("GOOGLETRANSLATE(A16624,""en"",""hi"")"),"रॉकी कोस्ट और मरीना के बीच: स्टूडियो")</f>
        <v>रॉकी कोस्ट और मरीना के बीच: स्टूडियो</v>
      </c>
    </row>
    <row r="16625">
      <c r="A16625" s="1" t="s">
        <v>16164</v>
      </c>
      <c r="B16625" s="2" t="str">
        <f>IFERROR(__xludf.DUMMYFUNCTION("GOOGLETRANSLATE(A16625,""en"",""hi"")"),"पत्थर की दीवारों पर अमूर्त झरना।")</f>
        <v>पत्थर की दीवारों पर अमूर्त झरना।</v>
      </c>
    </row>
    <row r="16626">
      <c r="A16626" s="1" t="s">
        <v>16165</v>
      </c>
      <c r="B16626" s="2" t="str">
        <f>IFERROR(__xludf.DUMMYFUNCTION("GOOGLETRANSLATE(A16626,""en"",""hi"")"),"एक पत्ती पर पानी की एक बूंद में दुनिया।")</f>
        <v>एक पत्ती पर पानी की एक बूंद में दुनिया।</v>
      </c>
    </row>
    <row r="16627">
      <c r="A16627" s="1" t="s">
        <v>16166</v>
      </c>
      <c r="B16627" s="2" t="str">
        <f>IFERROR(__xludf.DUMMYFUNCTION("GOOGLETRANSLATE(A16627,""en"",""hi"")"),"कोच टीम फोटो के बाद वर्दी एकत्र करता है।")</f>
        <v>कोच टीम फोटो के बाद वर्दी एकत्र करता है।</v>
      </c>
    </row>
    <row r="16628">
      <c r="A16628" s="1" t="s">
        <v>16167</v>
      </c>
      <c r="B16628" s="2" t="str">
        <f>IFERROR(__xludf.DUMMYFUNCTION("GOOGLETRANSLATE(A16628,""en"",""hi"")"),"एक सुंदर हेयर स्टाइल वाली एक लड़की कैमरे और मुस्कुराहट के लिए बग़ल में बैठती है।")</f>
        <v>एक सुंदर हेयर स्टाइल वाली एक लड़की कैमरे और मुस्कुराहट के लिए बग़ल में बैठती है।</v>
      </c>
    </row>
    <row r="16629">
      <c r="A16629" s="1" t="s">
        <v>16168</v>
      </c>
      <c r="B16629" s="2" t="str">
        <f>IFERROR(__xludf.DUMMYFUNCTION("GOOGLETRANSLATE(A16629,""en"",""hi"")"),"यह एक और प्रसिद्ध इमारत है।")</f>
        <v>यह एक और प्रसिद्ध इमारत है।</v>
      </c>
    </row>
    <row r="16630">
      <c r="A16630" s="1" t="s">
        <v>16169</v>
      </c>
      <c r="B16630" s="2" t="str">
        <f>IFERROR(__xludf.DUMMYFUNCTION("GOOGLETRANSLATE(A16630,""en"",""hi"")"),"अपने अंतिम फुटबॉल गेम के बाद से, अमेरिकी फुटबॉल खिलाड़ी फाइनल में से एक है।")</f>
        <v>अपने अंतिम फुटबॉल गेम के बाद से, अमेरिकी फुटबॉल खिलाड़ी फाइनल में से एक है।</v>
      </c>
    </row>
    <row r="16631">
      <c r="A16631" s="1" t="s">
        <v>16170</v>
      </c>
      <c r="B16631" s="2" t="str">
        <f>IFERROR(__xludf.DUMMYFUNCTION("GOOGLETRANSLATE(A16631,""en"",""hi"")"),"खुशी परिवार में है")</f>
        <v>खुशी परिवार में है</v>
      </c>
    </row>
    <row r="16632">
      <c r="A16632" s="1" t="s">
        <v>16171</v>
      </c>
      <c r="B16632" s="2" t="str">
        <f>IFERROR(__xludf.DUMMYFUNCTION("GOOGLETRANSLATE(A16632,""en"",""hi"")"),"एक बिट कार्टून शैली में रोते हुए स्टार का एक उदाहरण।")</f>
        <v>एक बिट कार्टून शैली में रोते हुए स्टार का एक उदाहरण।</v>
      </c>
    </row>
    <row r="16633">
      <c r="A16633" s="1" t="s">
        <v>16172</v>
      </c>
      <c r="B16633" s="2" t="str">
        <f>IFERROR(__xludf.DUMMYFUNCTION("GOOGLETRANSLATE(A16633,""en"",""hi"")"),"पहाड़ों, घरों और सूरज की रोशनी में दृश्य")</f>
        <v>पहाड़ों, घरों और सूरज की रोशनी में दृश्य</v>
      </c>
    </row>
    <row r="16634">
      <c r="A16634" s="1" t="s">
        <v>16173</v>
      </c>
      <c r="B16634" s="2" t="str">
        <f>IFERROR(__xludf.DUMMYFUNCTION("GOOGLETRANSLATE(A16634,""en"",""hi"")"),"लॉस एंजिल्स प्रीमियर के दौरान अभिनेता।")</f>
        <v>लॉस एंजिल्स प्रीमियर के दौरान अभिनेता।</v>
      </c>
    </row>
    <row r="16635">
      <c r="A16635" s="1" t="s">
        <v>16174</v>
      </c>
      <c r="B16635" s="2" t="str">
        <f>IFERROR(__xludf.DUMMYFUNCTION("GOOGLETRANSLATE(A16635,""en"",""hi"")"),"पिता अपने बेटे को अपने परिवार के फोटो सत्र के दौरान एक मीठे चुंबन देते हैं।")</f>
        <v>पिता अपने बेटे को अपने परिवार के फोटो सत्र के दौरान एक मीठे चुंबन देते हैं।</v>
      </c>
    </row>
    <row r="16636">
      <c r="A16636" s="1" t="s">
        <v>16175</v>
      </c>
      <c r="B16636" s="2" t="str">
        <f>IFERROR(__xludf.DUMMYFUNCTION("GOOGLETRANSLATE(A16636,""en"",""hi"")"),"एनक्लेव एक स्विमिंग पूल प्रदान करता है")</f>
        <v>एनक्लेव एक स्विमिंग पूल प्रदान करता है</v>
      </c>
    </row>
    <row r="16637">
      <c r="A16637" s="1" t="s">
        <v>16176</v>
      </c>
      <c r="B16637" s="2" t="str">
        <f>IFERROR(__xludf.DUMMYFUNCTION("GOOGLETRANSLATE(A16637,""en"",""hi"")"),"कंपनी की सशस्त्र बल एयर बेस पर लैंडिंग पर अपने बैरकों की ओर चलती है")</f>
        <v>कंपनी की सशस्त्र बल एयर बेस पर लैंडिंग पर अपने बैरकों की ओर चलती है</v>
      </c>
    </row>
    <row r="16638">
      <c r="A16638" s="1" t="s">
        <v>16177</v>
      </c>
      <c r="B16638" s="2" t="str">
        <f>IFERROR(__xludf.DUMMYFUNCTION("GOOGLETRANSLATE(A16638,""en"",""hi"")"),"एक नॉस्टलगिया है - बैटिंग फिल्म सही की गई है")</f>
        <v>एक नॉस्टलगिया है - बैटिंग फिल्म सही की गई है</v>
      </c>
    </row>
    <row r="16639">
      <c r="A16639" s="1" t="s">
        <v>16178</v>
      </c>
      <c r="B16639" s="2" t="str">
        <f>IFERROR(__xludf.DUMMYFUNCTION("GOOGLETRANSLATE(A16639,""en"",""hi"")"),"शहर के बारे में: डुओ को पिछले महीने अपनी फिल्म के प्रीमियर में छीन लिया गया था")</f>
        <v>शहर के बारे में: डुओ को पिछले महीने अपनी फिल्म के प्रीमियर में छीन लिया गया था</v>
      </c>
    </row>
    <row r="16640">
      <c r="A16640" s="1" t="s">
        <v>16179</v>
      </c>
      <c r="B16640" s="2" t="str">
        <f>IFERROR(__xludf.DUMMYFUNCTION("GOOGLETRANSLATE(A16640,""en"",""hi"")"),"अच्छा फोकस पेड़ के माध्यम से जा रहा है और दूरदराज के पेड़ों को रोकता है")</f>
        <v>अच्छा फोकस पेड़ के माध्यम से जा रहा है और दूरदराज के पेड़ों को रोकता है</v>
      </c>
    </row>
    <row r="16641">
      <c r="A16641" s="1" t="s">
        <v>16180</v>
      </c>
      <c r="B16641" s="2" t="str">
        <f>IFERROR(__xludf.DUMMYFUNCTION("GOOGLETRANSLATE(A16641,""en"",""hi"")"),"खुली हथेली सफेद पृष्ठभूमि फोटो पर अलग एक हाथ इशारा")</f>
        <v>खुली हथेली सफेद पृष्ठभूमि फोटो पर अलग एक हाथ इशारा</v>
      </c>
    </row>
    <row r="16642">
      <c r="A16642" s="1" t="s">
        <v>16181</v>
      </c>
      <c r="B16642" s="2" t="str">
        <f>IFERROR(__xludf.DUMMYFUNCTION("GOOGLETRANSLATE(A16642,""en"",""hi"")"),"एक फूल और सब्जी उद्यान में फलों के साथ प्रशिक्षित, छोटे सेब के पेड़ पर कदम")</f>
        <v>एक फूल और सब्जी उद्यान में फलों के साथ प्रशिक्षित, छोटे सेब के पेड़ पर कदम</v>
      </c>
    </row>
    <row r="16643">
      <c r="A16643" s="1" t="s">
        <v>16182</v>
      </c>
      <c r="B16643" s="2" t="str">
        <f>IFERROR(__xludf.DUMMYFUNCTION("GOOGLETRANSLATE(A16643,""en"",""hi"")"),"शाम को मछली पकड़ने का गाँव")</f>
        <v>शाम को मछली पकड़ने का गाँव</v>
      </c>
    </row>
    <row r="16644">
      <c r="A16644" s="1" t="s">
        <v>16183</v>
      </c>
      <c r="B16644" s="2" t="str">
        <f>IFERROR(__xludf.DUMMYFUNCTION("GOOGLETRANSLATE(A16644,""en"",""hi"")"),"अभिनेता विशेषाधिकार पर साउंडट्रैक के लिए सुनवाई पार्टी में भाग लेता है।")</f>
        <v>अभिनेता विशेषाधिकार पर साउंडट्रैक के लिए सुनवाई पार्टी में भाग लेता है।</v>
      </c>
    </row>
    <row r="16645">
      <c r="A16645" s="1" t="s">
        <v>16184</v>
      </c>
      <c r="B16645" s="2" t="str">
        <f>IFERROR(__xludf.DUMMYFUNCTION("GOOGLETRANSLATE(A16645,""en"",""hi"")"),"छात्र होमस्कूल वाले बच्चों और उनके माता-पिता के दर्शकों के लिए नया टुकड़ा करते हैं।")</f>
        <v>छात्र होमस्कूल वाले बच्चों और उनके माता-पिता के दर्शकों के लिए नया टुकड़ा करते हैं।</v>
      </c>
    </row>
    <row r="16646">
      <c r="A16646" s="1" t="s">
        <v>16185</v>
      </c>
      <c r="B16646" s="2" t="str">
        <f>IFERROR(__xludf.DUMMYFUNCTION("GOOGLETRANSLATE(A16646,""en"",""hi"")"),"एक पार्क में रोलर स्केट्स में छोटी लड़की")</f>
        <v>एक पार्क में रोलर स्केट्स में छोटी लड़की</v>
      </c>
    </row>
    <row r="16647">
      <c r="A16647" s="1" t="s">
        <v>16186</v>
      </c>
      <c r="B16647" s="2" t="str">
        <f>IFERROR(__xludf.DUMMYFUNCTION("GOOGLETRANSLATE(A16647,""en"",""hi"")"),"सुनिश्चित करें कि आप अपने शादी फोटोग्राफर अपने छल्ले की एक तस्वीर ले लो!")</f>
        <v>सुनिश्चित करें कि आप अपने शादी फोटोग्राफर अपने छल्ले की एक तस्वीर ले लो!</v>
      </c>
    </row>
    <row r="16648">
      <c r="A16648" s="1" t="s">
        <v>16187</v>
      </c>
      <c r="B16648" s="2" t="str">
        <f>IFERROR(__xludf.DUMMYFUNCTION("GOOGLETRANSLATE(A16648,""en"",""hi"")"),"विजुअल कलाकार द्वारा स्वर्गदूतों के साथ वर्जिन।")</f>
        <v>विजुअल कलाकार द्वारा स्वर्गदूतों के साथ वर्जिन।</v>
      </c>
    </row>
    <row r="16649">
      <c r="A16649" s="1" t="s">
        <v>16188</v>
      </c>
      <c r="B16649" s="2" t="str">
        <f>IFERROR(__xludf.DUMMYFUNCTION("GOOGLETRANSLATE(A16649,""en"",""hi"")"),"सतह का बनावट नारंगी पेंट के साथ कवर किया गया है")</f>
        <v>सतह का बनावट नारंगी पेंट के साथ कवर किया गया है</v>
      </c>
    </row>
    <row r="16650">
      <c r="A16650" s="1" t="s">
        <v>16189</v>
      </c>
      <c r="B16650" s="2" t="str">
        <f>IFERROR(__xludf.DUMMYFUNCTION("GOOGLETRANSLATE(A16650,""en"",""hi"")"),"एक पिकनिक टेबल के मध्य फल को हटा दें।")</f>
        <v>एक पिकनिक टेबल के मध्य फल को हटा दें।</v>
      </c>
    </row>
    <row r="16651">
      <c r="A16651" s="1" t="s">
        <v>16190</v>
      </c>
      <c r="B16651" s="2" t="str">
        <f>IFERROR(__xludf.DUMMYFUNCTION("GOOGLETRANSLATE(A16651,""en"",""hi"")"),"अभिनेता उत्सव के दौरान एक स्क्रीनिंग में भाग लेता है")</f>
        <v>अभिनेता उत्सव के दौरान एक स्क्रीनिंग में भाग लेता है</v>
      </c>
    </row>
    <row r="16652">
      <c r="A16652" s="1" t="s">
        <v>16191</v>
      </c>
      <c r="B16652" s="2" t="str">
        <f>IFERROR(__xludf.DUMMYFUNCTION("GOOGLETRANSLATE(A16652,""en"",""hi"")"),"साहसिक टीवी कार्यक्रम के लिए श्रद्धांजलि में खड़े लोगों का एक समूह और चिल्ला रहा है")</f>
        <v>साहसिक टीवी कार्यक्रम के लिए श्रद्धांजलि में खड़े लोगों का एक समूह और चिल्ला रहा है</v>
      </c>
    </row>
    <row r="16653">
      <c r="A16653" s="1" t="s">
        <v>16192</v>
      </c>
      <c r="B16653" s="2" t="str">
        <f>IFERROR(__xludf.DUMMYFUNCTION("GOOGLETRANSLATE(A16653,""en"",""hi"")"),"संगीत कलाकार और पॉप कलाकार पुरस्कार पर प्रदर्शन करते हैं")</f>
        <v>संगीत कलाकार और पॉप कलाकार पुरस्कार पर प्रदर्शन करते हैं</v>
      </c>
    </row>
    <row r="16654">
      <c r="A16654" s="1" t="s">
        <v>16193</v>
      </c>
      <c r="B16654" s="2" t="str">
        <f>IFERROR(__xludf.DUMMYFUNCTION("GOOGLETRANSLATE(A16654,""en"",""hi"")"),"एक रैंकिंग आइटम पर एमआर और व्यक्ति - समुद्र तट पर पार्क किया गया")</f>
        <v>एक रैंकिंग आइटम पर एमआर और व्यक्ति - समुद्र तट पर पार्क किया गया</v>
      </c>
    </row>
    <row r="16655">
      <c r="A16655" s="1" t="s">
        <v>16194</v>
      </c>
      <c r="B16655" s="2" t="str">
        <f>IFERROR(__xludf.DUMMYFUNCTION("GOOGLETRANSLATE(A16655,""en"",""hi"")"),"वित्त और मुद्रा: यूएस डॉलर नोट पिरामिड एक सफेद पर अलग")</f>
        <v>वित्त और मुद्रा: यूएस डॉलर नोट पिरामिड एक सफेद पर अलग</v>
      </c>
    </row>
    <row r="16656">
      <c r="A16656" s="1" t="s">
        <v>7946</v>
      </c>
      <c r="B16656" s="2" t="str">
        <f>IFERROR(__xludf.DUMMYFUNCTION("GOOGLETRANSLATE(A16656,""en"",""hi"")"),"ब्लूज़ कलाकार मंच पर प्रदर्शन करता है")</f>
        <v>ब्लूज़ कलाकार मंच पर प्रदर्शन करता है</v>
      </c>
    </row>
    <row r="16657">
      <c r="A16657" s="1" t="s">
        <v>16195</v>
      </c>
      <c r="B16657" s="2" t="str">
        <f>IFERROR(__xludf.DUMMYFUNCTION("GOOGLETRANSLATE(A16657,""en"",""hi"")"),"प्रभावशाली समर्थक मैच से पहले अपने खिलाड़ियों के एक विशाल बैनर को लटका देते हैं")</f>
        <v>प्रभावशाली समर्थक मैच से पहले अपने खिलाड़ियों के एक विशाल बैनर को लटका देते हैं</v>
      </c>
    </row>
    <row r="16658">
      <c r="A16658" s="1" t="s">
        <v>16196</v>
      </c>
      <c r="B16658" s="2" t="str">
        <f>IFERROR(__xludf.DUMMYFUNCTION("GOOGLETRANSLATE(A16658,""en"",""hi"")"),"क्षतिग्रस्त बालों के लिए एक अच्छा शैम्पू")</f>
        <v>क्षतिग्रस्त बालों के लिए एक अच्छा शैम्पू</v>
      </c>
    </row>
    <row r="16659">
      <c r="A16659" s="1" t="s">
        <v>16197</v>
      </c>
      <c r="B16659" s="2" t="str">
        <f>IFERROR(__xludf.DUMMYFUNCTION("GOOGLETRANSLATE(A16659,""en"",""hi"")"),"अभिनेता एक सुपर बोल्ड स्टार वार्स के साथ चला गया जबकि शुक्रवार को उसके बाल गुलाबी रंग के गुलाबी हो गए।")</f>
        <v>अभिनेता एक सुपर बोल्ड स्टार वार्स के साथ चला गया जबकि शुक्रवार को उसके बाल गुलाबी रंग के गुलाबी हो गए।</v>
      </c>
    </row>
    <row r="16660">
      <c r="A16660" s="1" t="s">
        <v>16198</v>
      </c>
      <c r="B16660" s="2" t="str">
        <f>IFERROR(__xludf.DUMMYFUNCTION("GOOGLETRANSLATE(A16660,""en"",""hi"")"),"कॉमेडियन टैपिंग के साथ दिखाता है।")</f>
        <v>कॉमेडियन टैपिंग के साथ दिखाता है।</v>
      </c>
    </row>
    <row r="16661">
      <c r="A16661" s="1" t="s">
        <v>16199</v>
      </c>
      <c r="B16661" s="2" t="str">
        <f>IFERROR(__xludf.DUMMYFUNCTION("GOOGLETRANSLATE(A16661,""en"",""hi"")"),"सैन्य कमांडर का कांस्य प्रतिमा")</f>
        <v>सैन्य कमांडर का कांस्य प्रतिमा</v>
      </c>
    </row>
    <row r="16662">
      <c r="A16662" s="1" t="s">
        <v>16200</v>
      </c>
      <c r="B16662" s="2" t="str">
        <f>IFERROR(__xludf.DUMMYFUNCTION("GOOGLETRANSLATE(A16662,""en"",""hi"")"),"लोग एक व्यस्त और भीड़ वाली सड़क पर भारी यातायात में मोटरसाइकिल चला रहे हैं")</f>
        <v>लोग एक व्यस्त और भीड़ वाली सड़क पर भारी यातायात में मोटरसाइकिल चला रहे हैं</v>
      </c>
    </row>
    <row r="16663">
      <c r="A16663" s="1" t="s">
        <v>16201</v>
      </c>
      <c r="B16663" s="2" t="str">
        <f>IFERROR(__xludf.DUMMYFUNCTION("GOOGLETRANSLATE(A16663,""en"",""hi"")"),"ऑटोमोबाइल मैदान में बनाते हैं")</f>
        <v>ऑटोमोबाइल मैदान में बनाते हैं</v>
      </c>
    </row>
    <row r="16664">
      <c r="A16664" s="1" t="s">
        <v>16202</v>
      </c>
      <c r="B16664" s="2" t="str">
        <f>IFERROR(__xludf.DUMMYFUNCTION("GOOGLETRANSLATE(A16664,""en"",""hi"")"),"एक हिस्टैक पर बैठे जोड़े।")</f>
        <v>एक हिस्टैक पर बैठे जोड़े।</v>
      </c>
    </row>
    <row r="16665">
      <c r="A16665" s="1" t="s">
        <v>16203</v>
      </c>
      <c r="B16665" s="2" t="str">
        <f>IFERROR(__xludf.DUMMYFUNCTION("GOOGLETRANSLATE(A16665,""en"",""hi"")"),"स्पोर्ट्स लीग चैंपियनशिप के दौरान वॉलीबॉल टीम बनाम वॉलीबॉल टीम")</f>
        <v>स्पोर्ट्स लीग चैंपियनशिप के दौरान वॉलीबॉल टीम बनाम वॉलीबॉल टीम</v>
      </c>
    </row>
    <row r="16666">
      <c r="A16666" s="1" t="s">
        <v>16204</v>
      </c>
      <c r="B16666" s="2" t="str">
        <f>IFERROR(__xludf.DUMMYFUNCTION("GOOGLETRANSLATE(A16666,""en"",""hi"")"),"एक शहर रात में जलाया जाता है और जनता के लिए खुला होता है")</f>
        <v>एक शहर रात में जलाया जाता है और जनता के लिए खुला होता है</v>
      </c>
    </row>
    <row r="16667">
      <c r="A16667" s="1" t="s">
        <v>16205</v>
      </c>
      <c r="B16667" s="2" t="str">
        <f>IFERROR(__xludf.DUMMYFUNCTION("GOOGLETRANSLATE(A16667,""en"",""hi"")"),"एक सुपरमार्केट शेल्फ पर पेय की बोतल देखी जाती है।")</f>
        <v>एक सुपरमार्केट शेल्फ पर पेय की बोतल देखी जाती है।</v>
      </c>
    </row>
    <row r="16668">
      <c r="A16668" s="1" t="s">
        <v>16206</v>
      </c>
      <c r="B16668" s="2" t="str">
        <f>IFERROR(__xludf.DUMMYFUNCTION("GOOGLETRANSLATE(A16668,""en"",""hi"")"),"विभिन्न साइट्रस फल कटा हुआ और लकड़ी की पृष्ठभूमि पर रखा गया")</f>
        <v>विभिन्न साइट्रस फल कटा हुआ और लकड़ी की पृष्ठभूमि पर रखा गया</v>
      </c>
    </row>
    <row r="16669">
      <c r="A16669" s="1" t="s">
        <v>16207</v>
      </c>
      <c r="B16669" s="2" t="str">
        <f>IFERROR(__xludf.DUMMYFUNCTION("GOOGLETRANSLATE(A16669,""en"",""hi"")"),"भोजन के लिए रॉक पूल के आसपास खोज करने वाली जैविक प्रजाति")</f>
        <v>भोजन के लिए रॉक पूल के आसपास खोज करने वाली जैविक प्रजाति</v>
      </c>
    </row>
    <row r="16670">
      <c r="A16670" s="1" t="s">
        <v>16208</v>
      </c>
      <c r="B16670" s="2" t="str">
        <f>IFERROR(__xludf.DUMMYFUNCTION("GOOGLETRANSLATE(A16670,""en"",""hi"")"),"एक रशिंग ब्रुक पर एक पुल")</f>
        <v>एक रशिंग ब्रुक पर एक पुल</v>
      </c>
    </row>
    <row r="16671">
      <c r="A16671" s="1" t="s">
        <v>16209</v>
      </c>
      <c r="B16671" s="2" t="str">
        <f>IFERROR(__xludf.DUMMYFUNCTION("GOOGLETRANSLATE(A16671,""en"",""hi"")"),"माताओं ने क्रिसमस के पेड़ को पारित करने वाली अपनी खरीदारी को घर ले लिया")</f>
        <v>माताओं ने क्रिसमस के पेड़ को पारित करने वाली अपनी खरीदारी को घर ले लिया</v>
      </c>
    </row>
    <row r="16672">
      <c r="A16672" s="1" t="s">
        <v>16210</v>
      </c>
      <c r="B16672" s="2" t="str">
        <f>IFERROR(__xludf.DUMMYFUNCTION("GOOGLETRANSLATE(A16672,""en"",""hi"")"),"प्राकृतिक मेक-अप के साथ गोरा मॉडल पीला गुलाबी pleated पोशाक पहने हुए हवा में छलांग")</f>
        <v>प्राकृतिक मेक-अप के साथ गोरा मॉडल पीला गुलाबी pleated पोशाक पहने हुए हवा में छलांग</v>
      </c>
    </row>
    <row r="16673">
      <c r="A16673" s="1" t="s">
        <v>16211</v>
      </c>
      <c r="B16673" s="2" t="str">
        <f>IFERROR(__xludf.DUMMYFUNCTION("GOOGLETRANSLATE(A16673,""en"",""hi"")"),"गोथिक छत रोशनी के तरीके आपके बारे में सुधारते हैं")</f>
        <v>गोथिक छत रोशनी के तरीके आपके बारे में सुधारते हैं</v>
      </c>
    </row>
    <row r="16674">
      <c r="A16674" s="1" t="s">
        <v>16212</v>
      </c>
      <c r="B16674" s="2" t="str">
        <f>IFERROR(__xludf.DUMMYFUNCTION("GOOGLETRANSLATE(A16674,""en"",""hi"")"),"अभिनेता और फिल्म निर्देशक रोमांस फिल्म के महोत्सव प्रीमियर के लिए पहुंचते हैं")</f>
        <v>अभिनेता और फिल्म निर्देशक रोमांस फिल्म के महोत्सव प्रीमियर के लिए पहुंचते हैं</v>
      </c>
    </row>
    <row r="16675">
      <c r="A16675" s="1" t="s">
        <v>10862</v>
      </c>
      <c r="B16675" s="2" t="str">
        <f>IFERROR(__xludf.DUMMYFUNCTION("GOOGLETRANSLATE(A16675,""en"",""hi"")"),"सूर्यास्त - रचनाओं की सुंदरता की प्रशंसा करें")</f>
        <v>सूर्यास्त - रचनाओं की सुंदरता की प्रशंसा करें</v>
      </c>
    </row>
    <row r="16676">
      <c r="A16676" s="1" t="s">
        <v>16213</v>
      </c>
      <c r="B16676" s="2" t="str">
        <f>IFERROR(__xludf.DUMMYFUNCTION("GOOGLETRANSLATE(A16676,""en"",""hi"")"),"हमने स्नीकर्स को गोल किया जो कि उतना ही अच्छा लगेगा जितना कि वे ब्रंच के लिए करेंगे।")</f>
        <v>हमने स्नीकर्स को गोल किया जो कि उतना ही अच्छा लगेगा जितना कि वे ब्रंच के लिए करेंगे।</v>
      </c>
    </row>
    <row r="16677">
      <c r="A16677" s="1" t="s">
        <v>16214</v>
      </c>
      <c r="B16677" s="2" t="str">
        <f>IFERROR(__xludf.DUMMYFUNCTION("GOOGLETRANSLATE(A16677,""en"",""hi"")"),"आपके पैर कभी इतना आरामदायक महसूस नहीं कर रहे हैं!")</f>
        <v>आपके पैर कभी इतना आरामदायक महसूस नहीं कर रहे हैं!</v>
      </c>
    </row>
    <row r="16678">
      <c r="A16678" s="1" t="s">
        <v>16215</v>
      </c>
      <c r="B16678" s="2" t="str">
        <f>IFERROR(__xludf.DUMMYFUNCTION("GOOGLETRANSLATE(A16678,""en"",""hi"")"),"एक अखबार पढ़ने वाली नाव में बैठे युवक")</f>
        <v>एक अखबार पढ़ने वाली नाव में बैठे युवक</v>
      </c>
    </row>
    <row r="16679">
      <c r="A16679" s="1" t="s">
        <v>16216</v>
      </c>
      <c r="B16679" s="2" t="str">
        <f>IFERROR(__xludf.DUMMYFUNCTION("GOOGLETRANSLATE(A16679,""en"",""hi"")"),"व्हिस्की की वेदी में आपका स्वागत है।")</f>
        <v>व्हिस्की की वेदी में आपका स्वागत है।</v>
      </c>
    </row>
    <row r="16680">
      <c r="A16680" s="1" t="s">
        <v>16217</v>
      </c>
      <c r="B16680" s="2" t="str">
        <f>IFERROR(__xludf.DUMMYFUNCTION("GOOGLETRANSLATE(A16680,""en"",""hi"")"),"गोल्फ से पहले एक अभ्यास दौर के दौरान एथलीट।")</f>
        <v>गोल्फ से पहले एक अभ्यास दौर के दौरान एथलीट।</v>
      </c>
    </row>
    <row r="16681">
      <c r="A16681" s="1" t="s">
        <v>16218</v>
      </c>
      <c r="B16681" s="2" t="str">
        <f>IFERROR(__xludf.DUMMYFUNCTION("GOOGLETRANSLATE(A16681,""en"",""hi"")"),"कॉपी स्पेस के साथ बादल आसमान के नीचे इमारतों का स्काईलाइन दृश्य")</f>
        <v>कॉपी स्पेस के साथ बादल आसमान के नीचे इमारतों का स्काईलाइन दृश्य</v>
      </c>
    </row>
    <row r="16682">
      <c r="A16682" s="1" t="s">
        <v>16219</v>
      </c>
      <c r="B16682" s="2" t="str">
        <f>IFERROR(__xludf.DUMMYFUNCTION("GOOGLETRANSLATE(A16682,""en"",""hi"")"),"परिवार कार द्वारा छुट्टी पर चला जाता है, सफेद पर चित्रण")</f>
        <v>परिवार कार द्वारा छुट्टी पर चला जाता है, सफेद पर चित्रण</v>
      </c>
    </row>
    <row r="16683">
      <c r="A16683" s="1" t="s">
        <v>16220</v>
      </c>
      <c r="B16683" s="2" t="str">
        <f>IFERROR(__xludf.DUMMYFUNCTION("GOOGLETRANSLATE(A16683,""en"",""hi"")"),"व्यक्ति पुरस्कार के दौरान लाइव प्रदर्शन करते हैं")</f>
        <v>व्यक्ति पुरस्कार के दौरान लाइव प्रदर्शन करते हैं</v>
      </c>
    </row>
    <row r="16684">
      <c r="A16684" s="1" t="s">
        <v>16221</v>
      </c>
      <c r="B16684" s="2" t="str">
        <f>IFERROR(__xludf.DUMMYFUNCTION("GOOGLETRANSLATE(A16684,""en"",""hi"")"),"इस बरकरार दीवार के लिए प्रकाश जोड़ने से हमें सीढ़ियों को उच्च रोशनी की अनुमति दी गई")</f>
        <v>इस बरकरार दीवार के लिए प्रकाश जोड़ने से हमें सीढ़ियों को उच्च रोशनी की अनुमति दी गई</v>
      </c>
    </row>
    <row r="16685">
      <c r="A16685" s="1" t="s">
        <v>16222</v>
      </c>
      <c r="B16685" s="2" t="str">
        <f>IFERROR(__xludf.DUMMYFUNCTION("GOOGLETRANSLATE(A16685,""en"",""hi"")"),"एक नियॉन साइन, वेक्टर के साथ पसंद की संख्या")</f>
        <v>एक नियॉन साइन, वेक्टर के साथ पसंद की संख्या</v>
      </c>
    </row>
    <row r="16686">
      <c r="A16686" s="1" t="s">
        <v>16223</v>
      </c>
      <c r="B16686" s="2" t="str">
        <f>IFERROR(__xludf.DUMMYFUNCTION("GOOGLETRANSLATE(A16686,""en"",""hi"")"),"एक रॉकेट / छवि सौजन्य के शीर्ष पर उड़ने वाले अंतरिक्ष यान में से एक")</f>
        <v>एक रॉकेट / छवि सौजन्य के शीर्ष पर उड़ने वाले अंतरिक्ष यान में से एक</v>
      </c>
    </row>
    <row r="16687">
      <c r="A16687" s="1" t="s">
        <v>615</v>
      </c>
      <c r="B16687" s="2" t="str">
        <f>IFERROR(__xludf.DUMMYFUNCTION("GOOGLETRANSLATE(A16687,""en"",""hi"")"),"ध्वज बनाने वाले विभिन्न मसाले।")</f>
        <v>ध्वज बनाने वाले विभिन्न मसाले।</v>
      </c>
    </row>
    <row r="16688">
      <c r="A16688" s="1" t="s">
        <v>16224</v>
      </c>
      <c r="B16688" s="2" t="str">
        <f>IFERROR(__xludf.DUMMYFUNCTION("GOOGLETRANSLATE(A16688,""en"",""hi"")"),"मिश्रित पीले वाइल्डफ्लावर का एक क्षेत्र")</f>
        <v>मिश्रित पीले वाइल्डफ्लावर का एक क्षेत्र</v>
      </c>
    </row>
    <row r="16689">
      <c r="A16689" s="1" t="s">
        <v>16225</v>
      </c>
      <c r="B16689" s="2" t="str">
        <f>IFERROR(__xludf.DUMMYFUNCTION("GOOGLETRANSLATE(A16689,""en"",""hi"")"),"व्यक्ति अभिलेखागार में रील-टू-रील टेप को सॉर्ट और जांच करने में मदद करता है।")</f>
        <v>व्यक्ति अभिलेखागार में रील-टू-रील टेप को सॉर्ट और जांच करने में मदद करता है।</v>
      </c>
    </row>
    <row r="16690">
      <c r="A16690" s="1" t="s">
        <v>16226</v>
      </c>
      <c r="B16690" s="2" t="str">
        <f>IFERROR(__xludf.DUMMYFUNCTION("GOOGLETRANSLATE(A16690,""en"",""hi"")"),"फायर सेनानियों ने छत के माध्यम से इमारत में प्रवेश किया, जहां शुरुआत में आग की सूचना दी गई थी")</f>
        <v>फायर सेनानियों ने छत के माध्यम से इमारत में प्रवेश किया, जहां शुरुआत में आग की सूचना दी गई थी</v>
      </c>
    </row>
    <row r="16691">
      <c r="A16691" s="1" t="s">
        <v>16227</v>
      </c>
      <c r="B16691" s="2" t="str">
        <f>IFERROR(__xludf.DUMMYFUNCTION("GOOGLETRANSLATE(A16691,""en"",""hi"")"),"माला की पृष्ठभूमि पर मोमबत्तियों के साथ जन्मदिन का केक एक रॉयल्टी - मुक्त")</f>
        <v>माला की पृष्ठभूमि पर मोमबत्तियों के साथ जन्मदिन का केक एक रॉयल्टी - मुक्त</v>
      </c>
    </row>
    <row r="16692">
      <c r="A16692" s="1" t="s">
        <v>16228</v>
      </c>
      <c r="B16692" s="2" t="str">
        <f>IFERROR(__xludf.DUMMYFUNCTION("GOOGLETRANSLATE(A16692,""en"",""hi"")"),"एक महिला लोहार उसके फोर्ज में कुछ लोहे पर काम कर रही है")</f>
        <v>एक महिला लोहार उसके फोर्ज में कुछ लोहे पर काम कर रही है</v>
      </c>
    </row>
    <row r="16693">
      <c r="A16693" s="1" t="s">
        <v>16229</v>
      </c>
      <c r="B16693" s="2" t="str">
        <f>IFERROR(__xludf.DUMMYFUNCTION("GOOGLETRANSLATE(A16693,""en"",""hi"")"),"कभी-कभी जब से मैं बगीचे में हूं, मैंने पेड़ों के माध्यम से देखा है और खुश होने की अजीब भावना थी ...")</f>
        <v>कभी-कभी जब से मैं बगीचे में हूं, मैंने पेड़ों के माध्यम से देखा है और खुश होने की अजीब भावना थी ...</v>
      </c>
    </row>
    <row r="16694">
      <c r="A16694" s="1" t="s">
        <v>16230</v>
      </c>
      <c r="B16694" s="2" t="str">
        <f>IFERROR(__xludf.DUMMYFUNCTION("GOOGLETRANSLATE(A16694,""en"",""hi"")"),"बेज दीवारों के साथ एक उदार बेडरूम डिजाइन का उदाहरण")</f>
        <v>बेज दीवारों के साथ एक उदार बेडरूम डिजाइन का उदाहरण</v>
      </c>
    </row>
    <row r="16695">
      <c r="A16695" s="1" t="s">
        <v>16231</v>
      </c>
      <c r="B16695" s="2" t="str">
        <f>IFERROR(__xludf.DUMMYFUNCTION("GOOGLETRANSLATE(A16695,""en"",""hi"")"),"सफेद पृष्ठभूमि पर एक प्रेट्ज़ेल का चित्रण, पृथक")</f>
        <v>सफेद पृष्ठभूमि पर एक प्रेट्ज़ेल का चित्रण, पृथक</v>
      </c>
    </row>
    <row r="16696">
      <c r="A16696" s="1" t="s">
        <v>16232</v>
      </c>
      <c r="B16696" s="2" t="str">
        <f>IFERROR(__xludf.DUMMYFUNCTION("GOOGLETRANSLATE(A16696,""en"",""hi"")"),"टेलीविजन श्रृंखला में लेखक के रूप में अभिनेता")</f>
        <v>टेलीविजन श्रृंखला में लेखक के रूप में अभिनेता</v>
      </c>
    </row>
    <row r="16697">
      <c r="A16697" s="1" t="s">
        <v>8758</v>
      </c>
      <c r="B16697" s="2" t="str">
        <f>IFERROR(__xludf.DUMMYFUNCTION("GOOGLETRANSLATE(A16697,""en"",""hi"")"),"व्यक्ति उत्सव के दौरान प्रीमियर में भाग लेता है")</f>
        <v>व्यक्ति उत्सव के दौरान प्रीमियर में भाग लेता है</v>
      </c>
    </row>
    <row r="16698">
      <c r="A16698" s="1" t="s">
        <v>16233</v>
      </c>
      <c r="B16698" s="2" t="str">
        <f>IFERROR(__xludf.DUMMYFUNCTION("GOOGLETRANSLATE(A16698,""en"",""hi"")"),"हरी घास पर थोड़ा पीला बत्तख")</f>
        <v>हरी घास पर थोड़ा पीला बत्तख</v>
      </c>
    </row>
    <row r="16699">
      <c r="A16699" s="1" t="s">
        <v>16234</v>
      </c>
      <c r="B16699" s="2" t="str">
        <f>IFERROR(__xludf.DUMMYFUNCTION("GOOGLETRANSLATE(A16699,""en"",""hi"")"),"एक सुंदर नीले आकाश और सफेद बादलों के साथ हरा हेज")</f>
        <v>एक सुंदर नीले आकाश और सफेद बादलों के साथ हरा हेज</v>
      </c>
    </row>
    <row r="16700">
      <c r="A16700" s="1" t="s">
        <v>16235</v>
      </c>
      <c r="B16700" s="2" t="str">
        <f>IFERROR(__xludf.DUMMYFUNCTION("GOOGLETRANSLATE(A16700,""en"",""hi"")"),"अभिनेता एसएस 17 के दौरान शो में भाग लेता है।")</f>
        <v>अभिनेता एसएस 17 के दौरान शो में भाग लेता है।</v>
      </c>
    </row>
    <row r="16701">
      <c r="A16701" s="1" t="s">
        <v>16236</v>
      </c>
      <c r="B16701" s="2" t="str">
        <f>IFERROR(__xludf.DUMMYFUNCTION("GOOGLETRANSLATE(A16701,""en"",""hi"")"),"पहाड़ों के शीर्ष पर बादल।")</f>
        <v>पहाड़ों के शीर्ष पर बादल।</v>
      </c>
    </row>
    <row r="16702">
      <c r="A16702" s="1" t="s">
        <v>16237</v>
      </c>
      <c r="B16702" s="2" t="str">
        <f>IFERROR(__xludf.DUMMYFUNCTION("GOOGLETRANSLATE(A16702,""en"",""hi"")"),"एक छोटी मरीना में सेलबोट बंदरगाह बैठे")</f>
        <v>एक छोटी मरीना में सेलबोट बंदरगाह बैठे</v>
      </c>
    </row>
    <row r="16703">
      <c r="A16703" s="1" t="s">
        <v>16238</v>
      </c>
      <c r="B16703" s="2" t="str">
        <f>IFERROR(__xludf.DUMMYFUNCTION("GOOGLETRANSLATE(A16703,""en"",""hi"")"),"एक रेस्तरां रसोई के आंतरिक")</f>
        <v>एक रेस्तरां रसोई के आंतरिक</v>
      </c>
    </row>
    <row r="16704">
      <c r="A16704" s="1" t="s">
        <v>16239</v>
      </c>
      <c r="B16704" s="2" t="str">
        <f>IFERROR(__xludf.DUMMYFUNCTION("GOOGLETRANSLATE(A16704,""en"",""hi"")"),"यह स्थान दरवाजे के साथ एक कोठरी हुआ करता था।")</f>
        <v>यह स्थान दरवाजे के साथ एक कोठरी हुआ करता था।</v>
      </c>
    </row>
    <row r="16705">
      <c r="A16705" s="1" t="s">
        <v>16240</v>
      </c>
      <c r="B16705" s="2" t="str">
        <f>IFERROR(__xludf.DUMMYFUNCTION("GOOGLETRANSLATE(A16705,""en"",""hi"")"),"कभी भी एक पुराने लड़के को एक कयाक पर न समझें - पुरुषों की पोलो शर्ट स्लिम")</f>
        <v>कभी भी एक पुराने लड़के को एक कयाक पर न समझें - पुरुषों की पोलो शर्ट स्लिम</v>
      </c>
    </row>
    <row r="16706">
      <c r="A16706" s="1" t="s">
        <v>16241</v>
      </c>
      <c r="B16706" s="2" t="str">
        <f>IFERROR(__xludf.DUMMYFUNCTION("GOOGLETRANSLATE(A16706,""en"",""hi"")"),"अच्छी तरह से सजाए गए जिंजरब्रेड कुकीज़ से बने एक फ्रेम का टेबल टॉप शॉट")</f>
        <v>अच्छी तरह से सजाए गए जिंजरब्रेड कुकीज़ से बने एक फ्रेम का टेबल टॉप शॉट</v>
      </c>
    </row>
    <row r="16707">
      <c r="A16707" s="1" t="s">
        <v>16242</v>
      </c>
      <c r="B16707" s="2" t="str">
        <f>IFERROR(__xludf.DUMMYFUNCTION("GOOGLETRANSLATE(A16707,""en"",""hi"")"),"सूरज की रोशनी सुबह कोहरे के माध्यम से तोड़ने वाला है।")</f>
        <v>सूरज की रोशनी सुबह कोहरे के माध्यम से तोड़ने वाला है।</v>
      </c>
    </row>
    <row r="16708">
      <c r="A16708" s="1" t="s">
        <v>16243</v>
      </c>
      <c r="B16708" s="2" t="str">
        <f>IFERROR(__xludf.DUMMYFUNCTION("GOOGLETRANSLATE(A16708,""en"",""hi"")"),"मुझे शीत शिल्प बियर पसंद है।")</f>
        <v>मुझे शीत शिल्प बियर पसंद है।</v>
      </c>
    </row>
    <row r="16709">
      <c r="A16709" s="1" t="s">
        <v>16244</v>
      </c>
      <c r="B16709" s="2" t="str">
        <f>IFERROR(__xludf.DUMMYFUNCTION("GOOGLETRANSLATE(A16709,""en"",""hi"")"),"दुल्हन और उसके पिता गोल्फ कोर्स से समारोह में जाते हैं")</f>
        <v>दुल्हन और उसके पिता गोल्फ कोर्स से समारोह में जाते हैं</v>
      </c>
    </row>
    <row r="16710">
      <c r="A16710" s="1" t="s">
        <v>16245</v>
      </c>
      <c r="B16710" s="2" t="str">
        <f>IFERROR(__xludf.DUMMYFUNCTION("GOOGLETRANSLATE(A16710,""en"",""hi"")"),"मिलान मेन्सवेअर फैशन वीक के दौरान फैशन शो में एक मॉडल रनवे चलता है")</f>
        <v>मिलान मेन्सवेअर फैशन वीक के दौरान फैशन शो में एक मॉडल रनवे चलता है</v>
      </c>
    </row>
    <row r="16711">
      <c r="A16711" s="1" t="s">
        <v>16246</v>
      </c>
      <c r="B16711" s="2" t="str">
        <f>IFERROR(__xludf.DUMMYFUNCTION("GOOGLETRANSLATE(A16711,""en"",""hi"")"),"लास्ट इलेक्ट्रिक ट्राम को लाइन के अंत तक पहुंचने के लिए एकत्रित बड़ी भीड़")</f>
        <v>लास्ट इलेक्ट्रिक ट्राम को लाइन के अंत तक पहुंचने के लिए एकत्रित बड़ी भीड़</v>
      </c>
    </row>
    <row r="16712">
      <c r="A16712" s="1" t="s">
        <v>16247</v>
      </c>
      <c r="B16712" s="2" t="str">
        <f>IFERROR(__xludf.DUMMYFUNCTION("GOOGLETRANSLATE(A16712,""en"",""hi"")"),"एक बिस्तर रंगीन कुशन के साथ सजाया गया।")</f>
        <v>एक बिस्तर रंगीन कुशन के साथ सजाया गया।</v>
      </c>
    </row>
    <row r="16713">
      <c r="A16713" s="1" t="s">
        <v>5911</v>
      </c>
      <c r="B16713" s="2" t="str">
        <f>IFERROR(__xludf.DUMMYFUNCTION("GOOGLETRANSLATE(A16713,""en"",""hi"")"),"एक अकेला पर्वतारोही टूटे हुए बर्फ के विशाल विस्तार के लिए पैमाने को उधार देता है")</f>
        <v>एक अकेला पर्वतारोही टूटे हुए बर्फ के विशाल विस्तार के लिए पैमाने को उधार देता है</v>
      </c>
    </row>
    <row r="16714">
      <c r="A16714" s="1" t="s">
        <v>16248</v>
      </c>
      <c r="B16714" s="2" t="str">
        <f>IFERROR(__xludf.DUMMYFUNCTION("GOOGLETRANSLATE(A16714,""en"",""hi"")"),"व्यक्ति के ज्यामितीय चित्रण")</f>
        <v>व्यक्ति के ज्यामितीय चित्रण</v>
      </c>
    </row>
    <row r="16715">
      <c r="A16715" s="1" t="s">
        <v>16249</v>
      </c>
      <c r="B16715" s="2" t="str">
        <f>IFERROR(__xludf.DUMMYFUNCTION("GOOGLETRANSLATE(A16715,""en"",""hi"")"),"एक युवा लड़का समुद्र तट पर कंकड़ के साथ अपने बड़े भाई को कवर करता है")</f>
        <v>एक युवा लड़का समुद्र तट पर कंकड़ के साथ अपने बड़े भाई को कवर करता है</v>
      </c>
    </row>
    <row r="16716">
      <c r="A16716" s="1" t="s">
        <v>16250</v>
      </c>
      <c r="B16716" s="2" t="str">
        <f>IFERROR(__xludf.DUMMYFUNCTION("GOOGLETRANSLATE(A16716,""en"",""hi"")"),"फ्लायर, मेरी क्रिसमस और हैप्पी न्यू ईयर के लिए नए साल के टेम्पलेट पर एक ज्वलंत रूस्टर का वेक्टर चित्रण")</f>
        <v>फ्लायर, मेरी क्रिसमस और हैप्पी न्यू ईयर के लिए नए साल के टेम्पलेट पर एक ज्वलंत रूस्टर का वेक्टर चित्रण</v>
      </c>
    </row>
    <row r="16717">
      <c r="A16717" s="1" t="s">
        <v>16251</v>
      </c>
      <c r="B16717" s="2" t="str">
        <f>IFERROR(__xludf.DUMMYFUNCTION("GOOGLETRANSLATE(A16717,""en"",""hi"")"),"अपनी वेबसाइट पर इस्तेमाल किए गए फ़ॉन्ट्स की तरह")</f>
        <v>अपनी वेबसाइट पर इस्तेमाल किए गए फ़ॉन्ट्स की तरह</v>
      </c>
    </row>
    <row r="16718">
      <c r="A16718" s="1" t="s">
        <v>16252</v>
      </c>
      <c r="B16718" s="2" t="str">
        <f>IFERROR(__xludf.DUMMYFUNCTION("GOOGLETRANSLATE(A16718,""en"",""hi"")"),"एक हरे रंग की पृष्ठभूमि, मोतियों पर तितली।")</f>
        <v>एक हरे रंग की पृष्ठभूमि, मोतियों पर तितली।</v>
      </c>
    </row>
    <row r="16719">
      <c r="A16719" s="1" t="s">
        <v>16253</v>
      </c>
      <c r="B16719" s="2" t="str">
        <f>IFERROR(__xludf.DUMMYFUNCTION("GOOGLETRANSLATE(A16719,""en"",""hi"")"),"फॉल्स से बढ़ती धुंध")</f>
        <v>फॉल्स से बढ़ती धुंध</v>
      </c>
    </row>
    <row r="16720">
      <c r="A16720" s="1" t="s">
        <v>16254</v>
      </c>
      <c r="B16720" s="2" t="str">
        <f>IFERROR(__xludf.DUMMYFUNCTION("GOOGLETRANSLATE(A16720,""en"",""hi"")"),"कई कमरों में से एक के अंदर")</f>
        <v>कई कमरों में से एक के अंदर</v>
      </c>
    </row>
    <row r="16721">
      <c r="A16721" s="1" t="s">
        <v>16255</v>
      </c>
      <c r="B16721" s="2" t="str">
        <f>IFERROR(__xludf.DUMMYFUNCTION("GOOGLETRANSLATE(A16721,""en"",""hi"")"),"एक जंगल में एक प्यारा मुस्कुराते हुए मादा का बंद करें")</f>
        <v>एक जंगल में एक प्यारा मुस्कुराते हुए मादा का बंद करें</v>
      </c>
    </row>
    <row r="16722">
      <c r="A16722" s="1" t="s">
        <v>16256</v>
      </c>
      <c r="B16722" s="2" t="str">
        <f>IFERROR(__xludf.DUMMYFUNCTION("GOOGLETRANSLATE(A16722,""en"",""hi"")"),"व्यापार को आज कॉर्पोरेट सामाजिक जिम्मेदारी के क्षेत्र में चौथी सर्वश्रेष्ठ कंपनी के रूप में पहचाना गया था।")</f>
        <v>व्यापार को आज कॉर्पोरेट सामाजिक जिम्मेदारी के क्षेत्र में चौथी सर्वश्रेष्ठ कंपनी के रूप में पहचाना गया था।</v>
      </c>
    </row>
    <row r="16723">
      <c r="A16723" s="1" t="s">
        <v>16257</v>
      </c>
      <c r="B16723" s="2" t="str">
        <f>IFERROR(__xludf.DUMMYFUNCTION("GOOGLETRANSLATE(A16723,""en"",""hi"")"),"एक मेसन जार में कारमेल सॉस")</f>
        <v>एक मेसन जार में कारमेल सॉस</v>
      </c>
    </row>
    <row r="16724">
      <c r="A16724" s="1" t="s">
        <v>16258</v>
      </c>
      <c r="B16724" s="2" t="str">
        <f>IFERROR(__xludf.DUMMYFUNCTION("GOOGLETRANSLATE(A16724,""en"",""hi"")"),"जानवर के रंग morphs।")</f>
        <v>जानवर के रंग morphs।</v>
      </c>
    </row>
    <row r="16725">
      <c r="A16725" s="1" t="s">
        <v>16259</v>
      </c>
      <c r="B16725" s="2" t="str">
        <f>IFERROR(__xludf.DUMMYFUNCTION("GOOGLETRANSLATE(A16725,""en"",""hi"")"),"वह इस ऑपरेटिंग रूम में लीड लेती है")</f>
        <v>वह इस ऑपरेटिंग रूम में लीड लेती है</v>
      </c>
    </row>
    <row r="16726">
      <c r="A16726" s="1" t="s">
        <v>16260</v>
      </c>
      <c r="B16726" s="2" t="str">
        <f>IFERROR(__xludf.DUMMYFUNCTION("GOOGLETRANSLATE(A16726,""en"",""hi"")"),"व्यक्ति शनिवार के खेल के पहले भाग के दौरान पिछले व्यक्ति को डरावला करता है।")</f>
        <v>व्यक्ति शनिवार के खेल के पहले भाग के दौरान पिछले व्यक्ति को डरावला करता है।</v>
      </c>
    </row>
    <row r="16727">
      <c r="A16727" s="1" t="s">
        <v>16261</v>
      </c>
      <c r="B16727" s="2" t="str">
        <f>IFERROR(__xludf.DUMMYFUNCTION("GOOGLETRANSLATE(A16727,""en"",""hi"")"),"एक उष्णकटिबंधीय द्वीप पर रेतीले समुद्र तट।")</f>
        <v>एक उष्णकटिबंधीय द्वीप पर रेतीले समुद्र तट।</v>
      </c>
    </row>
    <row r="16728">
      <c r="A16728" s="1" t="s">
        <v>16262</v>
      </c>
      <c r="B16728" s="2" t="str">
        <f>IFERROR(__xludf.DUMMYFUNCTION("GOOGLETRANSLATE(A16728,""en"",""hi"")"),"संगीत समूह के नरम रॉक कलाकार प्रदर्शन करते हैं।")</f>
        <v>संगीत समूह के नरम रॉक कलाकार प्रदर्शन करते हैं।</v>
      </c>
    </row>
    <row r="16729">
      <c r="A16729" s="1" t="s">
        <v>16263</v>
      </c>
      <c r="B16729" s="2" t="str">
        <f>IFERROR(__xludf.DUMMYFUNCTION("GOOGLETRANSLATE(A16729,""en"",""hi"")"),"एक साइकिल पर एक कैब में एक युवा भिक्षु।")</f>
        <v>एक साइकिल पर एक कैब में एक युवा भिक्षु।</v>
      </c>
    </row>
    <row r="16730">
      <c r="A16730" s="1" t="s">
        <v>16264</v>
      </c>
      <c r="B16730" s="2" t="str">
        <f>IFERROR(__xludf.DUMMYFUNCTION("GOOGLETRANSLATE(A16730,""en"",""hi"")"),"नीचे और मछलीघर में corydoras मछली")</f>
        <v>नीचे और मछलीघर में corydoras मछली</v>
      </c>
    </row>
    <row r="16731">
      <c r="A16731" s="1" t="s">
        <v>16265</v>
      </c>
      <c r="B16731" s="2" t="str">
        <f>IFERROR(__xludf.DUMMYFUNCTION("GOOGLETRANSLATE(A16731,""en"",""hi"")"),"एक युवा लड़का लंबे पेड़ों के जंगल के माध्यम से प्रकाश स्ट्रीमिंग के एक पूल में खड़ा है।")</f>
        <v>एक युवा लड़का लंबे पेड़ों के जंगल के माध्यम से प्रकाश स्ट्रीमिंग के एक पूल में खड़ा है।</v>
      </c>
    </row>
    <row r="16732">
      <c r="A16732" s="1" t="s">
        <v>16266</v>
      </c>
      <c r="B16732" s="2" t="str">
        <f>IFERROR(__xludf.DUMMYFUNCTION("GOOGLETRANSLATE(A16732,""en"",""hi"")"),"डेयरी - थैंक्सगिविंग के लिए नि: शुल्क? यह सब आपको चाहिए - डेयरी - साइड व्यंजन, मुख्य व्यंजन, और मिठाई सहित निःशुल्क व्यंजनों।")</f>
        <v>डेयरी - थैंक्सगिविंग के लिए नि: शुल्क? यह सब आपको चाहिए - डेयरी - साइड व्यंजन, मुख्य व्यंजन, और मिठाई सहित निःशुल्क व्यंजनों।</v>
      </c>
    </row>
    <row r="16733">
      <c r="A16733" s="1" t="s">
        <v>16267</v>
      </c>
      <c r="B16733" s="2" t="str">
        <f>IFERROR(__xludf.DUMMYFUNCTION("GOOGLETRANSLATE(A16733,""en"",""hi"")"),"आरामदायक ठाठ: वह काले और चारकोल लेगिंग और सफेद कन्वर्स जूते के साथ, एक ढीले काले शीर्ष में चली गई क्योंकि वह बनी हुई थी")</f>
        <v>आरामदायक ठाठ: वह काले और चारकोल लेगिंग और सफेद कन्वर्स जूते के साथ, एक ढीले काले शीर्ष में चली गई क्योंकि वह बनी हुई थी</v>
      </c>
    </row>
    <row r="16734">
      <c r="A16734" s="1" t="s">
        <v>16268</v>
      </c>
      <c r="B16734" s="2" t="str">
        <f>IFERROR(__xludf.DUMMYFUNCTION("GOOGLETRANSLATE(A16734,""en"",""hi"")"),"नदी नाव के ड्रोन फुटेज ने नदी को नेविगेट किया")</f>
        <v>नदी नाव के ड्रोन फुटेज ने नदी को नेविगेट किया</v>
      </c>
    </row>
    <row r="16735">
      <c r="A16735" s="1" t="s">
        <v>16269</v>
      </c>
      <c r="B16735" s="2" t="str">
        <f>IFERROR(__xludf.DUMMYFUNCTION("GOOGLETRANSLATE(A16735,""en"",""hi"")"),"पृष्ठभूमि में एक जंगल के साथ स्लाइड कर रहा आदमी")</f>
        <v>पृष्ठभूमि में एक जंगल के साथ स्लाइड कर रहा आदमी</v>
      </c>
    </row>
    <row r="16736">
      <c r="A16736" s="1" t="s">
        <v>16270</v>
      </c>
      <c r="B16736" s="2" t="str">
        <f>IFERROR(__xludf.DUMMYFUNCTION("GOOGLETRANSLATE(A16736,""en"",""hi"")"),"व्यक्ति ! लगता है कि हम इनके रास्ते पर बच्चे के लड़के का निर्माण कर सकते हैं! :)")</f>
        <v>व्यक्ति ! लगता है कि हम इनके रास्ते पर बच्चे के लड़के का निर्माण कर सकते हैं! :)</v>
      </c>
    </row>
    <row r="16737">
      <c r="A16737" s="1" t="s">
        <v>16271</v>
      </c>
      <c r="B16737" s="2" t="str">
        <f>IFERROR(__xludf.DUMMYFUNCTION("GOOGLETRANSLATE(A16737,""en"",""hi"")"),"बास्केटबॉल गेम की दूसरी तिमाही के दौरान ओलंपिक एथलीट बास्केटबॉल पॉइंट गार्ड पर गोली मारता है।")</f>
        <v>बास्केटबॉल गेम की दूसरी तिमाही के दौरान ओलंपिक एथलीट बास्केटबॉल पॉइंट गार्ड पर गोली मारता है।</v>
      </c>
    </row>
    <row r="16738">
      <c r="A16738" s="1" t="s">
        <v>16272</v>
      </c>
      <c r="B16738" s="2" t="str">
        <f>IFERROR(__xludf.DUMMYFUNCTION("GOOGLETRANSLATE(A16738,""en"",""hi"")"),"एक आकर्षक छोटे घर एक क्रीक पर बनाया गया")</f>
        <v>एक आकर्षक छोटे घर एक क्रीक पर बनाया गया</v>
      </c>
    </row>
    <row r="16739">
      <c r="A16739" s="1" t="s">
        <v>16273</v>
      </c>
      <c r="B16739" s="2" t="str">
        <f>IFERROR(__xludf.DUMMYFUNCTION("GOOGLETRANSLATE(A16739,""en"",""hi"")"),"पेंटिंग कलाकार की एक पेंटिंग का पुनरुत्पादन")</f>
        <v>पेंटिंग कलाकार की एक पेंटिंग का पुनरुत्पादन</v>
      </c>
    </row>
    <row r="16740">
      <c r="A16740" s="1" t="s">
        <v>16274</v>
      </c>
      <c r="B16740" s="2" t="str">
        <f>IFERROR(__xludf.DUMMYFUNCTION("GOOGLETRANSLATE(A16740,""en"",""hi"")"),"जंगल पर हवाई दृश्य - पेड़ के साथ ढके पेड़ - पहाड़ में सर्दियों का मौसम")</f>
        <v>जंगल पर हवाई दृश्य - पेड़ के साथ ढके पेड़ - पहाड़ में सर्दियों का मौसम</v>
      </c>
    </row>
    <row r="16741">
      <c r="A16741" s="1" t="s">
        <v>16275</v>
      </c>
      <c r="B16741" s="2" t="str">
        <f>IFERROR(__xludf.DUMMYFUNCTION("GOOGLETRANSLATE(A16741,""en"",""hi"")"),"पुरस्कार विजेता का हेलमेट")</f>
        <v>पुरस्कार विजेता का हेलमेट</v>
      </c>
    </row>
    <row r="16742">
      <c r="A16742" s="1" t="s">
        <v>16276</v>
      </c>
      <c r="B16742" s="2" t="str">
        <f>IFERROR(__xludf.DUMMYFUNCTION("GOOGLETRANSLATE(A16742,""en"",""hi"")"),"पॉप कलाकार एक गिटार ऑनस्टेज के साथ प्रदर्शन करता है")</f>
        <v>पॉप कलाकार एक गिटार ऑनस्टेज के साथ प्रदर्शन करता है</v>
      </c>
    </row>
    <row r="16743">
      <c r="A16743" s="1" t="s">
        <v>16277</v>
      </c>
      <c r="B16743" s="2" t="str">
        <f>IFERROR(__xludf.DUMMYFUNCTION("GOOGLETRANSLATE(A16743,""en"",""hi"")"),"ड्रिफ्टवुड के एक टुकड़े पर बिछाने वाले तटीय भूरे भालू शावक की स्टॉक फोटो")</f>
        <v>ड्रिफ्टवुड के एक टुकड़े पर बिछाने वाले तटीय भूरे भालू शावक की स्टॉक फोटो</v>
      </c>
    </row>
    <row r="16744">
      <c r="A16744" s="1" t="s">
        <v>16278</v>
      </c>
      <c r="B16744" s="2" t="str">
        <f>IFERROR(__xludf.DUMMYFUNCTION("GOOGLETRANSLATE(A16744,""en"",""hi"")"),"घास में रखना पशु")</f>
        <v>घास में रखना पशु</v>
      </c>
    </row>
    <row r="16745">
      <c r="A16745" s="1" t="s">
        <v>16279</v>
      </c>
      <c r="B16745" s="2" t="str">
        <f>IFERROR(__xludf.DUMMYFUNCTION("GOOGLETRANSLATE(A16745,""en"",""hi"")"),"नागरिक पत्नी के साथ सैन्य पति पेशे के लिए नौकरी मेला में भाग लेते हैं")</f>
        <v>नागरिक पत्नी के साथ सैन्य पति पेशे के लिए नौकरी मेला में भाग लेते हैं</v>
      </c>
    </row>
    <row r="16746">
      <c r="A16746" s="1" t="s">
        <v>16280</v>
      </c>
      <c r="B16746" s="2" t="str">
        <f>IFERROR(__xludf.DUMMYFUNCTION("GOOGLETRANSLATE(A16746,""en"",""hi"")"),"ड्यूक और डचेस एक ड्रेस, जूते और बालियों के लिंक पहने हुए व्यक्ति के साथ पहुंचे।")</f>
        <v>ड्यूक और डचेस एक ड्रेस, जूते और बालियों के लिंक पहने हुए व्यक्ति के साथ पहुंचे।</v>
      </c>
    </row>
    <row r="16747">
      <c r="A16747" s="1" t="s">
        <v>16281</v>
      </c>
      <c r="B16747" s="2" t="str">
        <f>IFERROR(__xludf.DUMMYFUNCTION("GOOGLETRANSLATE(A16747,""en"",""hi"")"),"वॉलफ्लॉवर फोटोग्राफी द्वारा रिसेप्शन के दौरान दुल्हन के चेहरे में दुल्हन स्मैशिंग केक का फोटो")</f>
        <v>वॉलफ्लॉवर फोटोग्राफी द्वारा रिसेप्शन के दौरान दुल्हन के चेहरे में दुल्हन स्मैशिंग केक का फोटो</v>
      </c>
    </row>
    <row r="16748">
      <c r="A16748" s="1" t="s">
        <v>16282</v>
      </c>
      <c r="B16748" s="2" t="str">
        <f>IFERROR(__xludf.DUMMYFUNCTION("GOOGLETRANSLATE(A16748,""en"",""hi"")"),"पूरी तरह से सुसज्जित रसोईघर में भोजन तैयार करें।")</f>
        <v>पूरी तरह से सुसज्जित रसोईघर में भोजन तैयार करें।</v>
      </c>
    </row>
    <row r="16749">
      <c r="A16749" s="1" t="s">
        <v>16283</v>
      </c>
      <c r="B16749" s="2" t="str">
        <f>IFERROR(__xludf.DUMMYFUNCTION("GOOGLETRANSLATE(A16749,""en"",""hi"")"),"मेरे संग्रह से: व्यापार से प्राचीन मोती।")</f>
        <v>मेरे संग्रह से: व्यापार से प्राचीन मोती।</v>
      </c>
    </row>
    <row r="16750">
      <c r="A16750" s="1" t="s">
        <v>16284</v>
      </c>
      <c r="B16750" s="2" t="str">
        <f>IFERROR(__xludf.DUMMYFUNCTION("GOOGLETRANSLATE(A16750,""en"",""hi"")"),"शुक्रवार को सेमीफाइनल में पुरुषों की हॉकी टीम हार गई।")</f>
        <v>शुक्रवार को सेमीफाइनल में पुरुषों की हॉकी टीम हार गई।</v>
      </c>
    </row>
    <row r="16751">
      <c r="A16751" s="1" t="s">
        <v>16285</v>
      </c>
      <c r="B16751" s="2" t="str">
        <f>IFERROR(__xludf.DUMMYFUNCTION("GOOGLETRANSLATE(A16751,""en"",""hi"")"),"सजाए गए शाखा ओडी एक क्रिसमस पेड़ अंधेरे पृष्ठभूमि और पीले रोशनी के साथ")</f>
        <v>सजाए गए शाखा ओडी एक क्रिसमस पेड़ अंधेरे पृष्ठभूमि और पीले रोशनी के साथ</v>
      </c>
    </row>
    <row r="16752">
      <c r="A16752" s="1" t="s">
        <v>16286</v>
      </c>
      <c r="B16752" s="2" t="str">
        <f>IFERROR(__xludf.DUMMYFUNCTION("GOOGLETRANSLATE(A16752,""en"",""hi"")"),"सफेद पृष्ठभूमि पर आधुनिक सूटकेस")</f>
        <v>सफेद पृष्ठभूमि पर आधुनिक सूटकेस</v>
      </c>
    </row>
    <row r="16753">
      <c r="A16753" s="1" t="s">
        <v>16287</v>
      </c>
      <c r="B16753" s="2" t="str">
        <f>IFERROR(__xludf.DUMMYFUNCTION("GOOGLETRANSLATE(A16753,""en"",""hi"")"),"एक परित्यक्त लकड़ी के केबिन में दीवार में एक दरार के माध्यम से प्रकाश")</f>
        <v>एक परित्यक्त लकड़ी के केबिन में दीवार में एक दरार के माध्यम से प्रकाश</v>
      </c>
    </row>
    <row r="16754">
      <c r="A16754" s="1" t="s">
        <v>16288</v>
      </c>
      <c r="B16754" s="2" t="str">
        <f>IFERROR(__xludf.DUMMYFUNCTION("GOOGLETRANSLATE(A16754,""en"",""hi"")"),"विंटेज - बसों का")</f>
        <v>विंटेज - बसों का</v>
      </c>
    </row>
    <row r="16755">
      <c r="A16755" s="1" t="s">
        <v>16289</v>
      </c>
      <c r="B16755" s="2" t="str">
        <f>IFERROR(__xludf.DUMMYFUNCTION("GOOGLETRANSLATE(A16755,""en"",""hi"")"),"एक लड़का प्रिंटमेकिंग कलाकार द्वारा एक ड्राइंग से पहले चलता है")</f>
        <v>एक लड़का प्रिंटमेकिंग कलाकार द्वारा एक ड्राइंग से पहले चलता है</v>
      </c>
    </row>
    <row r="16756">
      <c r="A16756" s="1" t="s">
        <v>16290</v>
      </c>
      <c r="B16756" s="2" t="str">
        <f>IFERROR(__xludf.DUMMYFUNCTION("GOOGLETRANSLATE(A16756,""en"",""hi"")"),"दक्षिणी छोर पर शहर के केंद्र में शाम का घंटा घंटा")</f>
        <v>दक्षिणी छोर पर शहर के केंद्र में शाम का घंटा घंटा</v>
      </c>
    </row>
    <row r="16757">
      <c r="A16757" s="1" t="s">
        <v>16291</v>
      </c>
      <c r="B16757" s="2" t="str">
        <f>IFERROR(__xludf.DUMMYFUNCTION("GOOGLETRANSLATE(A16757,""en"",""hi"")"),"एक सफेद पृष्ठभूमि पर शराब के साथ लाल अंगूर और कांच")</f>
        <v>एक सफेद पृष्ठभूमि पर शराब के साथ लाल अंगूर और कांच</v>
      </c>
    </row>
    <row r="16758">
      <c r="A16758" s="1" t="s">
        <v>16292</v>
      </c>
      <c r="B16758" s="2" t="str">
        <f>IFERROR(__xludf.DUMMYFUNCTION("GOOGLETRANSLATE(A16758,""en"",""hi"")"),"फर्श पर पार पैर के साथ बैठे खुश छोटे लड़के।")</f>
        <v>फर्श पर पार पैर के साथ बैठे खुश छोटे लड़के।</v>
      </c>
    </row>
    <row r="16759">
      <c r="A16759" s="1" t="s">
        <v>16293</v>
      </c>
      <c r="B16759" s="2" t="str">
        <f>IFERROR(__xludf.DUMMYFUNCTION("GOOGLETRANSLATE(A16759,""en"",""hi"")"),"समुद्र की ओर देखकर युवक की तरफ")</f>
        <v>समुद्र की ओर देखकर युवक की तरफ</v>
      </c>
    </row>
    <row r="16760">
      <c r="A16760" s="1" t="s">
        <v>16294</v>
      </c>
      <c r="B16760" s="2" t="str">
        <f>IFERROR(__xludf.DUMMYFUNCTION("GOOGLETRANSLATE(A16760,""en"",""hi"")"),"पहाड़ियों का एक दृश्य")</f>
        <v>पहाड़ियों का एक दृश्य</v>
      </c>
    </row>
    <row r="16761">
      <c r="A16761" s="1" t="s">
        <v>16295</v>
      </c>
      <c r="B16761" s="2" t="str">
        <f>IFERROR(__xludf.DUMMYFUNCTION("GOOGLETRANSLATE(A16761,""en"",""hi"")"),"पशुधन शॉट, जैसे गर्मियों में हवा नीचे।")</f>
        <v>पशुधन शॉट, जैसे गर्मियों में हवा नीचे।</v>
      </c>
    </row>
    <row r="16762">
      <c r="A16762" s="1" t="s">
        <v>16296</v>
      </c>
      <c r="B16762" s="2" t="str">
        <f>IFERROR(__xludf.DUMMYFUNCTION("GOOGLETRANSLATE(A16762,""en"",""hi"")"),"नदी पर आलसी दिन")</f>
        <v>नदी पर आलसी दिन</v>
      </c>
    </row>
    <row r="16763">
      <c r="A16763" s="1" t="s">
        <v>16297</v>
      </c>
      <c r="B16763" s="2" t="str">
        <f>IFERROR(__xludf.DUMMYFUNCTION("GOOGLETRANSLATE(A16763,""en"",""hi"")"),"एक पोशाक में समुद्र तट पर लहरों के साथ खेल रहा व्यक्ति")</f>
        <v>एक पोशाक में समुद्र तट पर लहरों के साथ खेल रहा व्यक्ति</v>
      </c>
    </row>
    <row r="16764">
      <c r="A16764" s="1" t="s">
        <v>16298</v>
      </c>
      <c r="B16764" s="2" t="str">
        <f>IFERROR(__xludf.DUMMYFUNCTION("GOOGLETRANSLATE(A16764,""en"",""hi"")"),"व्यक्ति हमेशा एक और टाई का उपयोग कर सकता है।")</f>
        <v>व्यक्ति हमेशा एक और टाई का उपयोग कर सकता है।</v>
      </c>
    </row>
    <row r="16765">
      <c r="A16765" s="1" t="s">
        <v>16299</v>
      </c>
      <c r="B16765" s="2" t="str">
        <f>IFERROR(__xludf.DUMMYFUNCTION("GOOGLETRANSLATE(A16765,""en"",""hi"")"),"दृश्य कलाकार की पेंटिंग्स का उपयोग - पीपीटी डाउनलोड")</f>
        <v>दृश्य कलाकार की पेंटिंग्स का उपयोग - पीपीटी डाउनलोड</v>
      </c>
    </row>
    <row r="16766">
      <c r="A16766" s="1" t="s">
        <v>16300</v>
      </c>
      <c r="B16766" s="2" t="str">
        <f>IFERROR(__xludf.DUMMYFUNCTION("GOOGLETRANSLATE(A16766,""en"",""hi"")"),"खेल टीम के खिलाफ खेल के दौरान अभिनेता")</f>
        <v>खेल टीम के खिलाफ खेल के दौरान अभिनेता</v>
      </c>
    </row>
    <row r="16767">
      <c r="A16767" s="1" t="s">
        <v>16301</v>
      </c>
      <c r="B16767" s="2" t="str">
        <f>IFERROR(__xludf.DUMMYFUNCTION("GOOGLETRANSLATE(A16767,""en"",""hi"")"),"सूर्यास्त सूर्यास्त में सामने वाले हवाई जहाज")</f>
        <v>सूर्यास्त सूर्यास्त में सामने वाले हवाई जहाज</v>
      </c>
    </row>
    <row r="16768">
      <c r="A16768" s="1" t="s">
        <v>16302</v>
      </c>
      <c r="B16768" s="2" t="str">
        <f>IFERROR(__xludf.DUMMYFUNCTION("GOOGLETRANSLATE(A16768,""en"",""hi"")"),"जब आपकी महिलाएं इस तरह की पोशाक होती हैं तो मुझे लगता है कि आदमी को महिलाओं के बीच खुद को नियंत्रित करना मुश्किल लगता है")</f>
        <v>जब आपकी महिलाएं इस तरह की पोशाक होती हैं तो मुझे लगता है कि आदमी को महिलाओं के बीच खुद को नियंत्रित करना मुश्किल लगता है</v>
      </c>
    </row>
    <row r="16769">
      <c r="A16769" s="1" t="s">
        <v>16303</v>
      </c>
      <c r="B16769" s="2" t="str">
        <f>IFERROR(__xludf.DUMMYFUNCTION("GOOGLETRANSLATE(A16769,""en"",""hi"")"),"एक चमकदार पोशाक रोमांटिक कॉमेडी फिल्म में अभिनेता द्वारा पहना जाता है।")</f>
        <v>एक चमकदार पोशाक रोमांटिक कॉमेडी फिल्म में अभिनेता द्वारा पहना जाता है।</v>
      </c>
    </row>
    <row r="16770">
      <c r="A16770" s="1" t="s">
        <v>16304</v>
      </c>
      <c r="B16770" s="2" t="str">
        <f>IFERROR(__xludf.DUMMYFUNCTION("GOOGLETRANSLATE(A16770,""en"",""hi"")"),"नक्शा, एक सफेद पृष्ठभूमि पर अलग।")</f>
        <v>नक्शा, एक सफेद पृष्ठभूमि पर अलग।</v>
      </c>
    </row>
    <row r="16771">
      <c r="A16771" s="1" t="s">
        <v>16305</v>
      </c>
      <c r="B16771" s="2" t="str">
        <f>IFERROR(__xludf.DUMMYFUNCTION("GOOGLETRANSLATE(A16771,""en"",""hi"")"),"क्रिकेटर: वह क्रिकेट टीम के लिए लड़का रहा है।")</f>
        <v>क्रिकेटर: वह क्रिकेट टीम के लिए लड़का रहा है।</v>
      </c>
    </row>
    <row r="16772">
      <c r="A16772" s="1" t="s">
        <v>16306</v>
      </c>
      <c r="B16772" s="2" t="str">
        <f>IFERROR(__xludf.DUMMYFUNCTION("GOOGLETRANSLATE(A16772,""en"",""hi"")"),"व्यक्ति - बाद में ग्राफ्ट को हेयरलाइन में बदल दिया गया और एक मरीज के लिए ठीक, भूरा, सीधे बाल के साथ सामने किया गया।")</f>
        <v>व्यक्ति - बाद में ग्राफ्ट को हेयरलाइन में बदल दिया गया और एक मरीज के लिए ठीक, भूरा, सीधे बाल के साथ सामने किया गया।</v>
      </c>
    </row>
    <row r="16773">
      <c r="A16773" s="1" t="s">
        <v>16307</v>
      </c>
      <c r="B16773" s="2" t="str">
        <f>IFERROR(__xludf.DUMMYFUNCTION("GOOGLETRANSLATE(A16773,""en"",""hi"")"),"व्यक्ति - जुनून की पेंटिंग्स")</f>
        <v>व्यक्ति - जुनून की पेंटिंग्स</v>
      </c>
    </row>
    <row r="16774">
      <c r="A16774" s="1" t="s">
        <v>16308</v>
      </c>
      <c r="B16774" s="2" t="str">
        <f>IFERROR(__xludf.DUMMYFUNCTION("GOOGLETRANSLATE(A16774,""en"",""hi"")"),"एक सूर्य विस्फोट वेक्टर के साथ चमकदार नीली पृष्ठभूमि")</f>
        <v>एक सूर्य विस्फोट वेक्टर के साथ चमकदार नीली पृष्ठभूमि</v>
      </c>
    </row>
    <row r="16775">
      <c r="A16775" s="1" t="s">
        <v>16309</v>
      </c>
      <c r="B16775" s="2" t="str">
        <f>IFERROR(__xludf.DUMMYFUNCTION("GOOGLETRANSLATE(A16775,""en"",""hi"")"),"एक फीडर पर हमिंगबर्ड कैमरे को देख रहा है")</f>
        <v>एक फीडर पर हमिंगबर्ड कैमरे को देख रहा है</v>
      </c>
    </row>
    <row r="16776">
      <c r="A16776" s="1" t="s">
        <v>16310</v>
      </c>
      <c r="B16776" s="2" t="str">
        <f>IFERROR(__xludf.DUMMYFUNCTION("GOOGLETRANSLATE(A16776,""en"",""hi"")"),"एक चिड़ियाघर में जैविक उप-प्रजातियों का एक चित्र")</f>
        <v>एक चिड़ियाघर में जैविक उप-प्रजातियों का एक चित्र</v>
      </c>
    </row>
    <row r="16777">
      <c r="A16777" s="1" t="s">
        <v>16311</v>
      </c>
      <c r="B16777" s="2" t="str">
        <f>IFERROR(__xludf.DUMMYFUNCTION("GOOGLETRANSLATE(A16777,""en"",""hi"")"),"वातावरण का एक सामान्य दृश्य देखा जाता है।")</f>
        <v>वातावरण का एक सामान्य दृश्य देखा जाता है।</v>
      </c>
    </row>
    <row r="16778">
      <c r="A16778" s="1" t="s">
        <v>16312</v>
      </c>
      <c r="B16778" s="2" t="str">
        <f>IFERROR(__xludf.DUMMYFUNCTION("GOOGLETRANSLATE(A16778,""en"",""hi"")"),"एक मुर्गी के वेक्टर कार्टून गंदगी में एक कीड़ा शिकार")</f>
        <v>एक मुर्गी के वेक्टर कार्टून गंदगी में एक कीड़ा शिकार</v>
      </c>
    </row>
    <row r="16779">
      <c r="A16779" s="1" t="s">
        <v>16313</v>
      </c>
      <c r="B16779" s="2" t="str">
        <f>IFERROR(__xludf.DUMMYFUNCTION("GOOGLETRANSLATE(A16779,""en"",""hi"")"),"एक महिला और उसकी बेटी का चित्रण एक ट्रॉफी है")</f>
        <v>एक महिला और उसकी बेटी का चित्रण एक ट्रॉफी है</v>
      </c>
    </row>
    <row r="16780">
      <c r="A16780" s="1" t="s">
        <v>16314</v>
      </c>
      <c r="B16780" s="2" t="str">
        <f>IFERROR(__xludf.DUMMYFUNCTION("GOOGLETRANSLATE(A16780,""en"",""hi"")"),"सीमित दृष्टि वाला एक लड़का ड्रम खेल रहा है")</f>
        <v>सीमित दृष्टि वाला एक लड़का ड्रम खेल रहा है</v>
      </c>
    </row>
    <row r="16781">
      <c r="A16781" s="1" t="s">
        <v>16315</v>
      </c>
      <c r="B16781" s="2" t="str">
        <f>IFERROR(__xludf.DUMMYFUNCTION("GOOGLETRANSLATE(A16781,""en"",""hi"")"),"एक रेगिस्तान परिदृश्य के माध्यम से गाड़ी चलाते समय महिला पैर एक कार के डैशबोर्ड पर preped।")</f>
        <v>एक रेगिस्तान परिदृश्य के माध्यम से गाड़ी चलाते समय महिला पैर एक कार के डैशबोर्ड पर preped।</v>
      </c>
    </row>
    <row r="16782">
      <c r="A16782" s="1" t="s">
        <v>16316</v>
      </c>
      <c r="B16782" s="2" t="str">
        <f>IFERROR(__xludf.DUMMYFUNCTION("GOOGLETRANSLATE(A16782,""en"",""hi"")"),"सड़क पर पीले और सफेद रेखाएं क्यों हैं")</f>
        <v>सड़क पर पीले और सफेद रेखाएं क्यों हैं</v>
      </c>
    </row>
    <row r="16783">
      <c r="A16783" s="1" t="s">
        <v>16317</v>
      </c>
      <c r="B16783" s="2" t="str">
        <f>IFERROR(__xludf.DUMMYFUNCTION("GOOGLETRANSLATE(A16783,""en"",""hi"")"),"एक नए शतरंज के खेल की शुरुआत, शॉट को काले रंग की पृष्ठभूमि पर अलग किए गए शतरंज के टुकड़ों के बीच लिया जाता है")</f>
        <v>एक नए शतरंज के खेल की शुरुआत, शॉट को काले रंग की पृष्ठभूमि पर अलग किए गए शतरंज के टुकड़ों के बीच लिया जाता है</v>
      </c>
    </row>
    <row r="16784">
      <c r="A16784" s="1" t="s">
        <v>16318</v>
      </c>
      <c r="B16784" s="2" t="str">
        <f>IFERROR(__xludf.DUMMYFUNCTION("GOOGLETRANSLATE(A16784,""en"",""hi"")"),"फिल्म चरित्र क्रिसमस के पेड़ पर उपहार डाल रहा है।")</f>
        <v>फिल्म चरित्र क्रिसमस के पेड़ पर उपहार डाल रहा है।</v>
      </c>
    </row>
    <row r="16785">
      <c r="A16785" s="1" t="s">
        <v>16319</v>
      </c>
      <c r="B16785" s="2" t="str">
        <f>IFERROR(__xludf.DUMMYFUNCTION("GOOGLETRANSLATE(A16785,""en"",""hi"")"),"Agave, सेंचुरी प्लांट, पृष्ठभूमि में एक कुटीर पर एकल संयंत्र खेती")</f>
        <v>Agave, सेंचुरी प्लांट, पृष्ठभूमि में एक कुटीर पर एकल संयंत्र खेती</v>
      </c>
    </row>
    <row r="16786">
      <c r="A16786" s="1" t="s">
        <v>16320</v>
      </c>
      <c r="B16786" s="2" t="str">
        <f>IFERROR(__xludf.DUMMYFUNCTION("GOOGLETRANSLATE(A16786,""en"",""hi"")"),"सबसे ऊंचे रेडवुड पेड़ों के लिए घर।")</f>
        <v>सबसे ऊंचे रेडवुड पेड़ों के लिए घर।</v>
      </c>
    </row>
    <row r="16787">
      <c r="A16787" s="1" t="s">
        <v>16321</v>
      </c>
      <c r="B16787" s="2" t="str">
        <f>IFERROR(__xludf.DUMMYFUNCTION("GOOGLETRANSLATE(A16787,""en"",""hi"")"),"2.7 मिलियन डॉलर के कोण - द - छवि #")</f>
        <v>2.7 मिलियन डॉलर के कोण - द - छवि #</v>
      </c>
    </row>
    <row r="16788">
      <c r="A16788" s="1" t="s">
        <v>16322</v>
      </c>
      <c r="B16788" s="2" t="str">
        <f>IFERROR(__xludf.DUMMYFUNCTION("GOOGLETRANSLATE(A16788,""en"",""hi"")"),"नाइस हाउस के बगल में परिवर्तित स्टोबल")</f>
        <v>नाइस हाउस के बगल में परिवर्तित स्टोबल</v>
      </c>
    </row>
    <row r="16789">
      <c r="A16789" s="1" t="s">
        <v>16323</v>
      </c>
      <c r="B16789" s="2" t="str">
        <f>IFERROR(__xludf.DUMMYFUNCTION("GOOGLETRANSLATE(A16789,""en"",""hi"")"),"सहन करने वाले डिजाइन के लिए, सफेद के साथ जाओ।")</f>
        <v>सहन करने वाले डिजाइन के लिए, सफेद के साथ जाओ।</v>
      </c>
    </row>
    <row r="16790">
      <c r="A16790" s="1" t="s">
        <v>16324</v>
      </c>
      <c r="B16790" s="2" t="str">
        <f>IFERROR(__xludf.DUMMYFUNCTION("GOOGLETRANSLATE(A16790,""en"",""hi"")"),"# खेल टीम के खिलाफ एक खेल के दौरान पक को नियंत्रित करता है।")</f>
        <v># खेल टीम के खिलाफ एक खेल के दौरान पक को नियंत्रित करता है।</v>
      </c>
    </row>
    <row r="16791">
      <c r="A16791" s="1" t="s">
        <v>16325</v>
      </c>
      <c r="B16791" s="2" t="str">
        <f>IFERROR(__xludf.DUMMYFUNCTION("GOOGLETRANSLATE(A16791,""en"",""hi"")"),"छात्र पुनरावर्ती परीक्षाओं की पेशकश की, जो लॉन्च करते हैं।")</f>
        <v>छात्र पुनरावर्ती परीक्षाओं की पेशकश की, जो लॉन्च करते हैं।</v>
      </c>
    </row>
    <row r="16792">
      <c r="A16792" s="1" t="s">
        <v>16326</v>
      </c>
      <c r="B16792" s="2" t="str">
        <f>IFERROR(__xludf.DUMMYFUNCTION("GOOGLETRANSLATE(A16792,""en"",""hi"")"),"एक पुरानी चमकदार इमारत में देख रहे हैं")</f>
        <v>एक पुरानी चमकदार इमारत में देख रहे हैं</v>
      </c>
    </row>
    <row r="16793">
      <c r="A16793" s="1" t="s">
        <v>16327</v>
      </c>
      <c r="B16793" s="2" t="str">
        <f>IFERROR(__xludf.DUMMYFUNCTION("GOOGLETRANSLATE(A16793,""en"",""hi"")"),"हैप्पी फैमिली पोर्ट्रेट स्माइलिंग - एक सफेद पृष्ठभूमि पर अलग")</f>
        <v>हैप्पी फैमिली पोर्ट्रेट स्माइलिंग - एक सफेद पृष्ठभूमि पर अलग</v>
      </c>
    </row>
    <row r="16794">
      <c r="A16794" s="1" t="s">
        <v>16328</v>
      </c>
      <c r="B16794" s="2" t="str">
        <f>IFERROR(__xludf.DUMMYFUNCTION("GOOGLETRANSLATE(A16794,""en"",""hi"")"),"प्रतियोगिता के लिए डिजाइन: एक शादी के स्थान के लिए")</f>
        <v>प्रतियोगिता के लिए डिजाइन: एक शादी के स्थान के लिए</v>
      </c>
    </row>
    <row r="16795">
      <c r="A16795" s="1" t="s">
        <v>16329</v>
      </c>
      <c r="B16795" s="2" t="str">
        <f>IFERROR(__xludf.DUMMYFUNCTION("GOOGLETRANSLATE(A16795,""en"",""hi"")"),"यह एंटीक पीतल में देखना चाहिए।")</f>
        <v>यह एंटीक पीतल में देखना चाहिए।</v>
      </c>
    </row>
    <row r="16796">
      <c r="A16796" s="1" t="s">
        <v>16330</v>
      </c>
      <c r="B16796" s="2" t="str">
        <f>IFERROR(__xludf.DUMMYFUNCTION("GOOGLETRANSLATE(A16796,""en"",""hi"")"),"व्यक्ति शॉट, एक खिड़की में लटका शादी की पोशाक")</f>
        <v>व्यक्ति शॉट, एक खिड़की में लटका शादी की पोशाक</v>
      </c>
    </row>
    <row r="16797">
      <c r="A16797" s="1" t="s">
        <v>16331</v>
      </c>
      <c r="B16797" s="2" t="str">
        <f>IFERROR(__xludf.DUMMYFUNCTION("GOOGLETRANSLATE(A16797,""en"",""hi"")"),"रोशनी और दर्पण से बना है।")</f>
        <v>रोशनी और दर्पण से बना है।</v>
      </c>
    </row>
    <row r="16798">
      <c r="A16798" s="1" t="s">
        <v>16332</v>
      </c>
      <c r="B16798" s="2" t="str">
        <f>IFERROR(__xludf.DUMMYFUNCTION("GOOGLETRANSLATE(A16798,""en"",""hi"")"),"फोटो: रंग: ग्रेफाइट ग्रे विकल्प: इस वाहन पर अधिक जानकारी")</f>
        <v>फोटो: रंग: ग्रेफाइट ग्रे विकल्प: इस वाहन पर अधिक जानकारी</v>
      </c>
    </row>
    <row r="16799">
      <c r="A16799" s="1" t="s">
        <v>16333</v>
      </c>
      <c r="B16799" s="2" t="str">
        <f>IFERROR(__xludf.DUMMYFUNCTION("GOOGLETRANSLATE(A16799,""en"",""hi"")"),"हमें यकीन नहीं है कि यह पूरी तरह से जैविक है या क्योंकि पुरुष और बच्चे दोनों अपने दाहिनी ओर सुंदर हैं, लेकिन इन प्राणियों को एक साथ रखने की मात्रा में कमी आती है कि दुनिया के लिए तैयार नहीं हो सकती है।")</f>
        <v>हमें यकीन नहीं है कि यह पूरी तरह से जैविक है या क्योंकि पुरुष और बच्चे दोनों अपने दाहिनी ओर सुंदर हैं, लेकिन इन प्राणियों को एक साथ रखने की मात्रा में कमी आती है कि दुनिया के लिए तैयार नहीं हो सकती है।</v>
      </c>
    </row>
    <row r="16800">
      <c r="A16800" s="1" t="s">
        <v>16334</v>
      </c>
      <c r="B16800" s="2" t="str">
        <f>IFERROR(__xludf.DUMMYFUNCTION("GOOGLETRANSLATE(A16800,""en"",""hi"")"),"एक पैदल यात्री क्रॉसिंग पर परी पंखों वाली लड़की")</f>
        <v>एक पैदल यात्री क्रॉसिंग पर परी पंखों वाली लड़की</v>
      </c>
    </row>
    <row r="16801">
      <c r="A16801" s="1" t="s">
        <v>16335</v>
      </c>
      <c r="B16801" s="2" t="str">
        <f>IFERROR(__xludf.DUMMYFUNCTION("GOOGLETRANSLATE(A16801,""en"",""hi"")"),"खुली रेंज की विशाल आसमान में बादल")</f>
        <v>खुली रेंज की विशाल आसमान में बादल</v>
      </c>
    </row>
    <row r="16802">
      <c r="A16802" s="1" t="s">
        <v>16336</v>
      </c>
      <c r="B16802" s="2" t="str">
        <f>IFERROR(__xludf.DUMMYFUNCTION("GOOGLETRANSLATE(A16802,""en"",""hi"")"),"पुरस्कार विजेता फंतासी लघु फिल्म सपने उत्पादन के लिए प्रोमोशनल स्थिरता")</f>
        <v>पुरस्कार विजेता फंतासी लघु फिल्म सपने उत्पादन के लिए प्रोमोशनल स्थिरता</v>
      </c>
    </row>
    <row r="16803">
      <c r="A16803" s="1" t="s">
        <v>16337</v>
      </c>
      <c r="B16803" s="2" t="str">
        <f>IFERROR(__xludf.DUMMYFUNCTION("GOOGLETRANSLATE(A16803,""en"",""hi"")"),"झील के नीचे भूमिगत कार पार्क।")</f>
        <v>झील के नीचे भूमिगत कार पार्क।</v>
      </c>
    </row>
    <row r="16804">
      <c r="A16804" s="1" t="s">
        <v>16338</v>
      </c>
      <c r="B16804" s="2" t="str">
        <f>IFERROR(__xludf.DUMMYFUNCTION("GOOGLETRANSLATE(A16804,""en"",""hi"")"),"मैच के दौरान पेनल्टी का सॉकर प्लेयर")</f>
        <v>मैच के दौरान पेनल्टी का सॉकर प्लेयर</v>
      </c>
    </row>
    <row r="16805">
      <c r="A16805" s="1" t="s">
        <v>16339</v>
      </c>
      <c r="B16805" s="2" t="str">
        <f>IFERROR(__xludf.DUMMYFUNCTION("GOOGLETRANSLATE(A16805,""en"",""hi"")"),"सामने - और गेंद के लिए लड़ाई")</f>
        <v>सामने - और गेंद के लिए लड़ाई</v>
      </c>
    </row>
    <row r="16806">
      <c r="A16806" s="1" t="s">
        <v>16340</v>
      </c>
      <c r="B16806" s="2" t="str">
        <f>IFERROR(__xludf.DUMMYFUNCTION("GOOGLETRANSLATE(A16806,""en"",""hi"")"),"शैंपेन और गुलाब स्पा में मेहमानों को नमस्कार करते हैं।")</f>
        <v>शैंपेन और गुलाब स्पा में मेहमानों को नमस्कार करते हैं।</v>
      </c>
    </row>
    <row r="16807">
      <c r="A16807" s="1" t="s">
        <v>4185</v>
      </c>
      <c r="B16807" s="2" t="str">
        <f>IFERROR(__xludf.DUMMYFUNCTION("GOOGLETRANSLATE(A16807,""en"",""hi"")"),"छवि में हो सकता है: व्यक्ति, एक संगीत वाद्ययंत्र, मंच, गिटार और रात पर")</f>
        <v>छवि में हो सकता है: व्यक्ति, एक संगीत वाद्ययंत्र, मंच, गिटार और रात पर</v>
      </c>
    </row>
    <row r="16808">
      <c r="A16808" s="1" t="s">
        <v>16341</v>
      </c>
      <c r="B16808" s="2" t="str">
        <f>IFERROR(__xludf.DUMMYFUNCTION("GOOGLETRANSLATE(A16808,""en"",""hi"")"),"एक बच्चे की लड़की, एक उच्च कुर्सी में बैठे, खिलाया जाने की प्रतीक्षा करते हुए रोता है")</f>
        <v>एक बच्चे की लड़की, एक उच्च कुर्सी में बैठे, खिलाया जाने की प्रतीक्षा करते हुए रोता है</v>
      </c>
    </row>
    <row r="16809">
      <c r="A16809" s="1" t="s">
        <v>16342</v>
      </c>
      <c r="B16809" s="2" t="str">
        <f>IFERROR(__xludf.DUMMYFUNCTION("GOOGLETRANSLATE(A16809,""en"",""hi"")"),"स्टारफिश खुद को रेत, उथले पानी में खिलाती है")</f>
        <v>स्टारफिश खुद को रेत, उथले पानी में खिलाती है</v>
      </c>
    </row>
    <row r="16810">
      <c r="A16810" s="1" t="s">
        <v>16343</v>
      </c>
      <c r="B16810" s="2" t="str">
        <f>IFERROR(__xludf.DUMMYFUNCTION("GOOGLETRANSLATE(A16810,""en"",""hi"")"),"न्यायाधीश ने पूर्व स्टार के परीक्षण के दौरान ओ.जे. हत्या के लिए अमेरिकी फुटबॉल खिलाड़ी")</f>
        <v>न्यायाधीश ने पूर्व स्टार के परीक्षण के दौरान ओ.जे. हत्या के लिए अमेरिकी फुटबॉल खिलाड़ी</v>
      </c>
    </row>
    <row r="16811">
      <c r="A16811" s="1" t="s">
        <v>16344</v>
      </c>
      <c r="B16811" s="2" t="str">
        <f>IFERROR(__xludf.DUMMYFUNCTION("GOOGLETRANSLATE(A16811,""en"",""hi"")"),"मैच के दौरान स्टेडियम का अवलोकन।")</f>
        <v>मैच के दौरान स्टेडियम का अवलोकन।</v>
      </c>
    </row>
    <row r="16812">
      <c r="A16812" s="1" t="s">
        <v>16345</v>
      </c>
      <c r="B16812" s="2" t="str">
        <f>IFERROR(__xludf.DUMMYFUNCTION("GOOGLETRANSLATE(A16812,""en"",""hi"")"),"आदमी अपने कार्यालय में खड़ा था शहर को देख रहा था")</f>
        <v>आदमी अपने कार्यालय में खड़ा था शहर को देख रहा था</v>
      </c>
    </row>
    <row r="16813">
      <c r="A16813" s="1" t="s">
        <v>16346</v>
      </c>
      <c r="B16813" s="2" t="str">
        <f>IFERROR(__xludf.DUMMYFUNCTION("GOOGLETRANSLATE(A16813,""en"",""hi"")"),"भयानक केक, लेकिन यह सुनिश्चित नहीं है कि यह एक के रूप में कैसे दिखाई देगा")</f>
        <v>भयानक केक, लेकिन यह सुनिश्चित नहीं है कि यह एक के रूप में कैसे दिखाई देगा</v>
      </c>
    </row>
    <row r="16814">
      <c r="A16814" s="1" t="s">
        <v>16347</v>
      </c>
      <c r="B16814" s="2" t="str">
        <f>IFERROR(__xludf.DUMMYFUNCTION("GOOGLETRANSLATE(A16814,""en"",""hi"")"),"एक लक्जरी में आवास प्रकार")</f>
        <v>एक लक्जरी में आवास प्रकार</v>
      </c>
    </row>
    <row r="16815">
      <c r="A16815" s="1" t="s">
        <v>16348</v>
      </c>
      <c r="B16815" s="2" t="str">
        <f>IFERROR(__xludf.DUMMYFUNCTION("GOOGLETRANSLATE(A16815,""en"",""hi"")"),"नई निर्वाचित की छवियों के साथ टी - शर्ट प्रदर्शित करने वाली एक दुकान के पीछे महिलाएं चलती हैं")</f>
        <v>नई निर्वाचित की छवियों के साथ टी - शर्ट प्रदर्शित करने वाली एक दुकान के पीछे महिलाएं चलती हैं</v>
      </c>
    </row>
    <row r="16816">
      <c r="A16816" s="1" t="s">
        <v>16349</v>
      </c>
      <c r="B16816" s="2" t="str">
        <f>IFERROR(__xludf.DUMMYFUNCTION("GOOGLETRANSLATE(A16816,""en"",""hi"")"),"ब्रह्मांड भर में फिल्म पर निबंध")</f>
        <v>ब्रह्मांड भर में फिल्म पर निबंध</v>
      </c>
    </row>
    <row r="16817">
      <c r="A16817" s="1" t="s">
        <v>16350</v>
      </c>
      <c r="B16817" s="2" t="str">
        <f>IFERROR(__xludf.DUMMYFUNCTION("GOOGLETRANSLATE(A16817,""en"",""hi"")"),"कैंपग्राउंड के लाइव ओक पेड़ों के नीचे स्थापित उद्योग।")</f>
        <v>कैंपग्राउंड के लाइव ओक पेड़ों के नीचे स्थापित उद्योग।</v>
      </c>
    </row>
    <row r="16818">
      <c r="A16818" s="1" t="s">
        <v>16351</v>
      </c>
      <c r="B16818" s="2" t="str">
        <f>IFERROR(__xludf.DUMMYFUNCTION("GOOGLETRANSLATE(A16818,""en"",""hi"")"),"भारी बर्फबारी, गंभीर बर्फ में रात भर और सप्ताहांत में गिरावट के बाद")</f>
        <v>भारी बर्फबारी, गंभीर बर्फ में रात भर और सप्ताहांत में गिरावट के बाद</v>
      </c>
    </row>
    <row r="16819">
      <c r="A16819" s="1" t="s">
        <v>16352</v>
      </c>
      <c r="B16819" s="2" t="str">
        <f>IFERROR(__xludf.DUMMYFUNCTION("GOOGLETRANSLATE(A16819,""en"",""hi"")"),"लहरें तट से चट्टानों के बारे में तोड़ती हैं।")</f>
        <v>लहरें तट से चट्टानों के बारे में तोड़ती हैं।</v>
      </c>
    </row>
    <row r="16820">
      <c r="A16820" s="1" t="s">
        <v>16353</v>
      </c>
      <c r="B16820" s="2" t="str">
        <f>IFERROR(__xludf.DUMMYFUNCTION("GOOGLETRANSLATE(A16820,""en"",""hi"")"),"प्राचीन जानवरों ने इस गुप्त स्थान पर घूम लिया")</f>
        <v>प्राचीन जानवरों ने इस गुप्त स्थान पर घूम लिया</v>
      </c>
    </row>
    <row r="16821">
      <c r="A16821" s="1" t="s">
        <v>16354</v>
      </c>
      <c r="B16821" s="2" t="str">
        <f>IFERROR(__xludf.DUMMYFUNCTION("GOOGLETRANSLATE(A16821,""en"",""hi"")"),"व्यक्ति अपनी टीम के साथ लाइनों - राष्ट्रीय गान के लिए साथी के रूप में प्रशंसकों ने एक प्रदर्शन उठाया")</f>
        <v>व्यक्ति अपनी टीम के साथ लाइनों - राष्ट्रीय गान के लिए साथी के रूप में प्रशंसकों ने एक प्रदर्शन उठाया</v>
      </c>
    </row>
    <row r="16822">
      <c r="A16822" s="1" t="s">
        <v>16355</v>
      </c>
      <c r="B16822" s="2" t="str">
        <f>IFERROR(__xludf.DUMMYFUNCTION("GOOGLETRANSLATE(A16822,""en"",""hi"")"),"पहाड़ों में वसंत का समय")</f>
        <v>पहाड़ों में वसंत का समय</v>
      </c>
    </row>
    <row r="16823">
      <c r="A16823" s="1" t="s">
        <v>16356</v>
      </c>
      <c r="B16823" s="2" t="str">
        <f>IFERROR(__xludf.DUMMYFUNCTION("GOOGLETRANSLATE(A16823,""en"",""hi"")"),"अभिनेता एक अभिनेता था जो आमतौर पर एक भयानक सज्जन के रूप में डाला गया था, जो अक्सर भूमिकाओं का समर्थन करने में प्रतिष्ठान का प्रतिनिधित्व करता था।")</f>
        <v>अभिनेता एक अभिनेता था जो आमतौर पर एक भयानक सज्जन के रूप में डाला गया था, जो अक्सर भूमिकाओं का समर्थन करने में प्रतिष्ठान का प्रतिनिधित्व करता था।</v>
      </c>
    </row>
    <row r="16824">
      <c r="A16824" s="1" t="s">
        <v>16357</v>
      </c>
      <c r="B16824" s="2" t="str">
        <f>IFERROR(__xludf.DUMMYFUNCTION("GOOGLETRANSLATE(A16824,""en"",""hi"")"),"वॉलपेपर संभवतः एक पोर्ट्रेट नामक व्यक्ति के साथ")</f>
        <v>वॉलपेपर संभवतः एक पोर्ट्रेट नामक व्यक्ति के साथ</v>
      </c>
    </row>
    <row r="16825">
      <c r="A16825" s="1" t="s">
        <v>16358</v>
      </c>
      <c r="B16825" s="2" t="str">
        <f>IFERROR(__xludf.DUMMYFUNCTION("GOOGLETRANSLATE(A16825,""en"",""hi"")"),"हिप हॉप कलाकार त्योहार के दौरान मुख्य चरण पर प्रदर्शन करता है")</f>
        <v>हिप हॉप कलाकार त्योहार के दौरान मुख्य चरण पर प्रदर्शन करता है</v>
      </c>
    </row>
    <row r="16826">
      <c r="A16826" s="1" t="s">
        <v>16359</v>
      </c>
      <c r="B16826" s="2" t="str">
        <f>IFERROR(__xludf.DUMMYFUNCTION("GOOGLETRANSLATE(A16826,""en"",""hi"")"),"जैसा कि हम एक गोंडोला की सवारी करने के लिए जा रहे थे।")</f>
        <v>जैसा कि हम एक गोंडोला की सवारी करने के लिए जा रहे थे।</v>
      </c>
    </row>
    <row r="16827">
      <c r="A16827" s="1" t="s">
        <v>16360</v>
      </c>
      <c r="B16827" s="2" t="str">
        <f>IFERROR(__xludf.DUMMYFUNCTION("GOOGLETRANSLATE(A16827,""en"",""hi"")"),"बैल की छवि के साथ एक सफेद पृष्ठभूमि पर लोनली काउबॉय की टोपी")</f>
        <v>बैल की छवि के साथ एक सफेद पृष्ठभूमि पर लोनली काउबॉय की टोपी</v>
      </c>
    </row>
    <row r="16828">
      <c r="A16828" s="1" t="s">
        <v>16361</v>
      </c>
      <c r="B16828" s="2" t="str">
        <f>IFERROR(__xludf.DUMMYFUNCTION("GOOGLETRANSLATE(A16828,""en"",""hi"")"),"मूल आकार में बोतलों की पृष्ठभूमि पर रंगीन पेय, आइस क्यूब्स, पार्टी की रात के साथ कॉकटेल पेय")</f>
        <v>मूल आकार में बोतलों की पृष्ठभूमि पर रंगीन पेय, आइस क्यूब्स, पार्टी की रात के साथ कॉकटेल पेय</v>
      </c>
    </row>
    <row r="16829">
      <c r="A16829" s="1" t="s">
        <v>16362</v>
      </c>
      <c r="B16829" s="2" t="str">
        <f>IFERROR(__xludf.DUMMYFUNCTION("GOOGLETRANSLATE(A16829,""en"",""hi"")"),"स्विंग कलाकार पिरामिड चरण पर प्रदर्शन करता है")</f>
        <v>स्विंग कलाकार पिरामिड चरण पर प्रदर्शन करता है</v>
      </c>
    </row>
    <row r="16830">
      <c r="A16830" s="1" t="s">
        <v>16363</v>
      </c>
      <c r="B16830" s="2" t="str">
        <f>IFERROR(__xludf.DUMMYFUNCTION("GOOGLETRANSLATE(A16830,""en"",""hi"")"),"टीम से infield मिलता है।")</f>
        <v>टीम से infield मिलता है।</v>
      </c>
    </row>
    <row r="16831">
      <c r="A16831" s="1" t="s">
        <v>16364</v>
      </c>
      <c r="B16831" s="2" t="str">
        <f>IFERROR(__xludf.DUMMYFUNCTION("GOOGLETRANSLATE(A16831,""en"",""hi"")"),"लय और ब्लूज़ कलाकार वार्ता के रूप में हिप हॉप कलाकार घटना के लिए एक प्रेस कॉन्फ्रेंस के दौरान देखता है।")</f>
        <v>लय और ब्लूज़ कलाकार वार्ता के रूप में हिप हॉप कलाकार घटना के लिए एक प्रेस कॉन्फ्रेंस के दौरान देखता है।</v>
      </c>
    </row>
    <row r="16832">
      <c r="A16832" s="1" t="s">
        <v>16365</v>
      </c>
      <c r="B16832" s="2" t="str">
        <f>IFERROR(__xludf.DUMMYFUNCTION("GOOGLETRANSLATE(A16832,""en"",""hi"")"),"घाटी और राष्ट्रीय उद्यान का दृश्य पर्यटक आकर्षण में पड़ता है")</f>
        <v>घाटी और राष्ट्रीय उद्यान का दृश्य पर्यटक आकर्षण में पड़ता है</v>
      </c>
    </row>
    <row r="16833">
      <c r="A16833" s="1" t="s">
        <v>16366</v>
      </c>
      <c r="B16833" s="2" t="str">
        <f>IFERROR(__xludf.DUMMYFUNCTION("GOOGLETRANSLATE(A16833,""en"",""hi"")"),"खूबसूरत तूफान तरंगें और क्षितिज सुपर धीमी गति पर जहाज")</f>
        <v>खूबसूरत तूफान तरंगें और क्षितिज सुपर धीमी गति पर जहाज</v>
      </c>
    </row>
    <row r="16834">
      <c r="A16834" s="1" t="s">
        <v>16367</v>
      </c>
      <c r="B16834" s="2" t="str">
        <f>IFERROR(__xludf.DUMMYFUNCTION("GOOGLETRANSLATE(A16834,""en"",""hi"")"),"अच्छी बात यह है कि हमारे पास फिल्मांकन स्थान के लिए एक गुलाबी पेड़ है।")</f>
        <v>अच्छी बात यह है कि हमारे पास फिल्मांकन स्थान के लिए एक गुलाबी पेड़ है।</v>
      </c>
    </row>
    <row r="16835">
      <c r="A16835" s="1" t="s">
        <v>16368</v>
      </c>
      <c r="B16835" s="2" t="str">
        <f>IFERROR(__xludf.DUMMYFUNCTION("GOOGLETRANSLATE(A16835,""en"",""hi"")"),"समुद्र में नाव पूर्ण एचडी")</f>
        <v>समुद्र में नाव पूर्ण एचडी</v>
      </c>
    </row>
    <row r="16836">
      <c r="A16836" s="1" t="s">
        <v>16369</v>
      </c>
      <c r="B16836" s="2" t="str">
        <f>IFERROR(__xludf.DUMMYFUNCTION("GOOGLETRANSLATE(A16836,""en"",""hi"")"),"एक प्रशंसक परेड के दौरान एक झंडा")</f>
        <v>एक प्रशंसक परेड के दौरान एक झंडा</v>
      </c>
    </row>
    <row r="16837">
      <c r="A16837" s="1" t="s">
        <v>16370</v>
      </c>
      <c r="B16837" s="2" t="str">
        <f>IFERROR(__xludf.DUMMYFUNCTION("GOOGLETRANSLATE(A16837,""en"",""hi"")"),"मिश्रित धातु बहुमुखी प्रतिभा के साथ खिलते हैं!")</f>
        <v>मिश्रित धातु बहुमुखी प्रतिभा के साथ खिलते हैं!</v>
      </c>
    </row>
    <row r="16838">
      <c r="A16838" s="1" t="s">
        <v>16371</v>
      </c>
      <c r="B16838" s="2" t="str">
        <f>IFERROR(__xludf.DUMMYFUNCTION("GOOGLETRANSLATE(A16838,""en"",""hi"")"),"घटना के दौरान ग्रीष्मकालीन फैशन शो में एक मॉडल रनवे चलता है।")</f>
        <v>घटना के दौरान ग्रीष्मकालीन फैशन शो में एक मॉडल रनवे चलता है।</v>
      </c>
    </row>
    <row r="16839">
      <c r="A16839" s="1" t="s">
        <v>16372</v>
      </c>
      <c r="B16839" s="2" t="str">
        <f>IFERROR(__xludf.DUMMYFUNCTION("GOOGLETRANSLATE(A16839,""en"",""hi"")"),"त्रिभुज आकार, फ़ॉन्ट आइकन, अपने आवेदन या कंपनी पहचान के लिए डिज़ाइन टेम्पलेट तत्वों में पत्र लोगो।")</f>
        <v>त्रिभुज आकार, फ़ॉन्ट आइकन, अपने आवेदन या कंपनी पहचान के लिए डिज़ाइन टेम्पलेट तत्वों में पत्र लोगो।</v>
      </c>
    </row>
    <row r="16840">
      <c r="A16840" s="1" t="s">
        <v>16373</v>
      </c>
      <c r="B16840" s="2" t="str">
        <f>IFERROR(__xludf.DUMMYFUNCTION("GOOGLETRANSLATE(A16840,""en"",""hi"")"),"इसे एक शॉपिंग बैग पर डालकर विडंबना की एक डिग्री जोड़ता है।")</f>
        <v>इसे एक शॉपिंग बैग पर डालकर विडंबना की एक डिग्री जोड़ता है।</v>
      </c>
    </row>
    <row r="16841">
      <c r="A16841" s="1" t="s">
        <v>16374</v>
      </c>
      <c r="B16841" s="2" t="str">
        <f>IFERROR(__xludf.DUMMYFUNCTION("GOOGLETRANSLATE(A16841,""en"",""hi"")"),"Giganteus - आईटी से बाहर peering मां के प्यारे पाउच जंगली में गोली मार दी")</f>
        <v>Giganteus - आईटी से बाहर peering मां के प्यारे पाउच जंगली में गोली मार दी</v>
      </c>
    </row>
    <row r="16842">
      <c r="A16842" s="1" t="s">
        <v>16375</v>
      </c>
      <c r="B16842" s="2" t="str">
        <f>IFERROR(__xludf.DUMMYFUNCTION("GOOGLETRANSLATE(A16842,""en"",""hi"")"),"परिदृश्य में या कंटेनर में जैविक जीन हमेशा कई महीनों में नाजुक फूलों की एक बहुतायत का उत्पादन करेगा")</f>
        <v>परिदृश्य में या कंटेनर में जैविक जीन हमेशा कई महीनों में नाजुक फूलों की एक बहुतायत का उत्पादन करेगा</v>
      </c>
    </row>
    <row r="16843">
      <c r="A16843" s="1" t="s">
        <v>16376</v>
      </c>
      <c r="B16843" s="2" t="str">
        <f>IFERROR(__xludf.DUMMYFUNCTION("GOOGLETRANSLATE(A16843,""en"",""hi"")"),"अभिनेता द्वारा कीहोल चित्रण के पास ब्रेस और बिट के साथ काम करने गया")</f>
        <v>अभिनेता द्वारा कीहोल चित्रण के पास ब्रेस और बिट के साथ काम करने गया</v>
      </c>
    </row>
    <row r="16844">
      <c r="A16844" s="1" t="s">
        <v>16377</v>
      </c>
      <c r="B16844" s="2" t="str">
        <f>IFERROR(__xludf.DUMMYFUNCTION("GOOGLETRANSLATE(A16844,""en"",""hi"")"),"बारहमासी फूलों से घिरे बैठे क्षेत्र के साथ एक छोटे से लॉन की एक तस्वीर")</f>
        <v>बारहमासी फूलों से घिरे बैठे क्षेत्र के साथ एक छोटे से लॉन की एक तस्वीर</v>
      </c>
    </row>
    <row r="16845">
      <c r="A16845" s="1" t="s">
        <v>16378</v>
      </c>
      <c r="B16845" s="2" t="str">
        <f>IFERROR(__xludf.DUMMYFUNCTION("GOOGLETRANSLATE(A16845,""en"",""hi"")"),"सर्दियों के दिन शाम की रोशनी।")</f>
        <v>सर्दियों के दिन शाम की रोशनी।</v>
      </c>
    </row>
    <row r="16846">
      <c r="A16846" s="1" t="s">
        <v>16379</v>
      </c>
      <c r="B16846" s="2" t="str">
        <f>IFERROR(__xludf.DUMMYFUNCTION("GOOGLETRANSLATE(A16846,""en"",""hi"")"),"फिल्म के प्रीमियर में एक सफेद पोशाक में")</f>
        <v>फिल्म के प्रीमियर में एक सफेद पोशाक में</v>
      </c>
    </row>
    <row r="16847">
      <c r="A16847" s="1" t="s">
        <v>16380</v>
      </c>
      <c r="B16847" s="2" t="str">
        <f>IFERROR(__xludf.DUMMYFUNCTION("GOOGLETRANSLATE(A16847,""en"",""hi"")"),"ट्रेन के नीचे से धातु रेल बचते हैं।")</f>
        <v>ट्रेन के नीचे से धातु रेल बचते हैं।</v>
      </c>
    </row>
    <row r="16848">
      <c r="A16848" s="1" t="s">
        <v>16381</v>
      </c>
      <c r="B16848" s="2" t="str">
        <f>IFERROR(__xludf.DUMMYFUNCTION("GOOGLETRANSLATE(A16848,""en"",""hi"")"),"आप इस दुनिया के वजन को उस प्रकाश को बाहर निकालने नहीं दे सकते जो आप भीतर लेते हैं।")</f>
        <v>आप इस दुनिया के वजन को उस प्रकाश को बाहर निकालने नहीं दे सकते जो आप भीतर लेते हैं।</v>
      </c>
    </row>
    <row r="16849">
      <c r="A16849" s="1" t="s">
        <v>16382</v>
      </c>
      <c r="B16849" s="2" t="str">
        <f>IFERROR(__xludf.DUMMYFUNCTION("GOOGLETRANSLATE(A16849,""en"",""hi"")"),"समय चूक में पहाड़ों के पास")</f>
        <v>समय चूक में पहाड़ों के पास</v>
      </c>
    </row>
    <row r="16850">
      <c r="A16850" s="1" t="s">
        <v>16383</v>
      </c>
      <c r="B16850" s="2" t="str">
        <f>IFERROR(__xludf.DUMMYFUNCTION("GOOGLETRANSLATE(A16850,""en"",""hi"")"),"फुटबॉल खिलाड़ी, सबसे छोटा खिलाड़ी")</f>
        <v>फुटबॉल खिलाड़ी, सबसे छोटा खिलाड़ी</v>
      </c>
    </row>
    <row r="16851">
      <c r="A16851" s="1" t="s">
        <v>16384</v>
      </c>
      <c r="B16851" s="2" t="str">
        <f>IFERROR(__xludf.DUMMYFUNCTION("GOOGLETRANSLATE(A16851,""en"",""hi"")"),"ऑर्नेट गुलाबी और मुगल संरचना।")</f>
        <v>ऑर्नेट गुलाबी और मुगल संरचना।</v>
      </c>
    </row>
    <row r="16852">
      <c r="A16852" s="1" t="s">
        <v>16385</v>
      </c>
      <c r="B16852" s="2" t="str">
        <f>IFERROR(__xludf.DUMMYFUNCTION("GOOGLETRANSLATE(A16852,""en"",""hi"")"),"एक बार में एक बीयर टैप - मूल फुटेज, रंग सही नहीं")</f>
        <v>एक बार में एक बीयर टैप - मूल फुटेज, रंग सही नहीं</v>
      </c>
    </row>
    <row r="16853">
      <c r="A16853" s="1" t="s">
        <v>16386</v>
      </c>
      <c r="B16853" s="2" t="str">
        <f>IFERROR(__xludf.DUMMYFUNCTION("GOOGLETRANSLATE(A16853,""en"",""hi"")"),"आप इस उबचिनी में चीनी की मात्रा को कम कर सकते हैं - ओट त्वरित रोटी यदि आप इसे नाश्ते की तरह महसूस करना चाहते हैं, मिठाई नहीं।")</f>
        <v>आप इस उबचिनी में चीनी की मात्रा को कम कर सकते हैं - ओट त्वरित रोटी यदि आप इसे नाश्ते की तरह महसूस करना चाहते हैं, मिठाई नहीं।</v>
      </c>
    </row>
    <row r="16854">
      <c r="A16854" s="1" t="s">
        <v>16387</v>
      </c>
      <c r="B16854" s="2" t="str">
        <f>IFERROR(__xludf.DUMMYFUNCTION("GOOGLETRANSLATE(A16854,""en"",""hi"")"),"एक एटीवी में एक तंग कोने के चारों ओर एक दो दौड़ एक बंद सड़क साहसिक में भाग लेने के दौरान")</f>
        <v>एक एटीवी में एक तंग कोने के चारों ओर एक दो दौड़ एक बंद सड़क साहसिक में भाग लेने के दौरान</v>
      </c>
    </row>
    <row r="16855">
      <c r="A16855" s="1" t="s">
        <v>16388</v>
      </c>
      <c r="B16855" s="2" t="str">
        <f>IFERROR(__xludf.DUMMYFUNCTION("GOOGLETRANSLATE(A16855,""en"",""hi"")"),"पुराने टाउन ब्रिज के पास की मूर्तियां")</f>
        <v>पुराने टाउन ब्रिज के पास की मूर्तियां</v>
      </c>
    </row>
    <row r="16856">
      <c r="A16856" s="1" t="s">
        <v>16389</v>
      </c>
      <c r="B16856" s="2" t="str">
        <f>IFERROR(__xludf.DUMMYFUNCTION("GOOGLETRANSLATE(A16856,""en"",""hi"")"),"निरीक्षण के लिए जहाज परेडिंग में 16 का चालक दल आसानी से स्पष्ट है।")</f>
        <v>निरीक्षण के लिए जहाज परेडिंग में 16 का चालक दल आसानी से स्पष्ट है।</v>
      </c>
    </row>
    <row r="16857">
      <c r="A16857" s="1" t="s">
        <v>16390</v>
      </c>
      <c r="B16857" s="2" t="str">
        <f>IFERROR(__xludf.DUMMYFUNCTION("GOOGLETRANSLATE(A16857,""en"",""hi"")"),"कुछ हथेलियों के साथ अच्छे उष्णकटिबंधीय समुद्र तट का दृश्य")</f>
        <v>कुछ हथेलियों के साथ अच्छे उष्णकटिबंधीय समुद्र तट का दृश्य</v>
      </c>
    </row>
    <row r="16858">
      <c r="A16858" s="1" t="s">
        <v>16391</v>
      </c>
      <c r="B16858" s="2" t="str">
        <f>IFERROR(__xludf.DUMMYFUNCTION("GOOGLETRANSLATE(A16858,""en"",""hi"")"),"धूप भड़काने के साथ पृष्ठभूमि के रूप में फुटसल कोर्ट और फुटसल लक्ष्य के बीच की गेंद")</f>
        <v>धूप भड़काने के साथ पृष्ठभूमि के रूप में फुटसल कोर्ट और फुटसल लक्ष्य के बीच की गेंद</v>
      </c>
    </row>
    <row r="16859">
      <c r="A16859" s="1" t="s">
        <v>16392</v>
      </c>
      <c r="B16859" s="2" t="str">
        <f>IFERROR(__xludf.DUMMYFUNCTION("GOOGLETRANSLATE(A16859,""en"",""hi"")"),"पहाड़ के बीच में मंदिर")</f>
        <v>पहाड़ के बीच में मंदिर</v>
      </c>
    </row>
    <row r="16860">
      <c r="A16860" s="1" t="s">
        <v>16393</v>
      </c>
      <c r="B16860" s="2" t="str">
        <f>IFERROR(__xludf.DUMMYFUNCTION("GOOGLETRANSLATE(A16860,""en"",""hi"")"),"सामने से घर का एक साइड व्यू")</f>
        <v>सामने से घर का एक साइड व्यू</v>
      </c>
    </row>
    <row r="16861">
      <c r="A16861" s="1" t="s">
        <v>16394</v>
      </c>
      <c r="B16861" s="2" t="str">
        <f>IFERROR(__xludf.DUMMYFUNCTION("GOOGLETRANSLATE(A16861,""en"",""hi"")"),"एक पायलट सौंपा गया, एक हेलीकॉप्टर उड़ता है")</f>
        <v>एक पायलट सौंपा गया, एक हेलीकॉप्टर उड़ता है</v>
      </c>
    </row>
    <row r="16862">
      <c r="A16862" s="1" t="s">
        <v>16395</v>
      </c>
      <c r="B16862" s="2" t="str">
        <f>IFERROR(__xludf.DUMMYFUNCTION("GOOGLETRANSLATE(A16862,""en"",""hi"")"),"भूलने का मैक्रो शॉट मुझे हवा में बहती नहीं है।")</f>
        <v>भूलने का मैक्रो शॉट मुझे हवा में बहती नहीं है।</v>
      </c>
    </row>
    <row r="16863">
      <c r="A16863" s="1" t="s">
        <v>16396</v>
      </c>
      <c r="B16863" s="2" t="str">
        <f>IFERROR(__xludf.DUMMYFUNCTION("GOOGLETRANSLATE(A16863,""en"",""hi"")"),"दिन के दौरान कार्रवाई में अमेरिकी फुटबॉल खिलाड़ी")</f>
        <v>दिन के दौरान कार्रवाई में अमेरिकी फुटबॉल खिलाड़ी</v>
      </c>
    </row>
    <row r="16864">
      <c r="A16864" s="1" t="s">
        <v>16397</v>
      </c>
      <c r="B16864" s="2" t="str">
        <f>IFERROR(__xludf.DUMMYFUNCTION("GOOGLETRANSLATE(A16864,""en"",""hi"")"),"स्टुको, जैविक प्रजातियों और पत्थर में वॉल्यूम क्लैड एक आधुनिक व्याख्या की पेशकश करता है।")</f>
        <v>स्टुको, जैविक प्रजातियों और पत्थर में वॉल्यूम क्लैड एक आधुनिक व्याख्या की पेशकश करता है।</v>
      </c>
    </row>
    <row r="16865">
      <c r="A16865" s="1" t="s">
        <v>16398</v>
      </c>
      <c r="B16865" s="2" t="str">
        <f>IFERROR(__xludf.DUMMYFUNCTION("GOOGLETRANSLATE(A16865,""en"",""hi"")"),"बादल, सूर्य की किरणें सूर्योदय के दौरान बादलों के माध्यम से विस्फोट करती हैं।")</f>
        <v>बादल, सूर्य की किरणें सूर्योदय के दौरान बादलों के माध्यम से विस्फोट करती हैं।</v>
      </c>
    </row>
    <row r="16866">
      <c r="A16866" s="1" t="s">
        <v>16399</v>
      </c>
      <c r="B16866" s="2" t="str">
        <f>IFERROR(__xludf.DUMMYFUNCTION("GOOGLETRANSLATE(A16866,""en"",""hi"")"),"नदी पर पूर्व रेलवे पुल के बर्बाद आधार")</f>
        <v>नदी पर पूर्व रेलवे पुल के बर्बाद आधार</v>
      </c>
    </row>
    <row r="16867">
      <c r="A16867" s="1" t="s">
        <v>16400</v>
      </c>
      <c r="B16867" s="2" t="str">
        <f>IFERROR(__xludf.DUMMYFUNCTION("GOOGLETRANSLATE(A16867,""en"",""hi"")"),"शाम को एक धावक का एक सिल्हूट")</f>
        <v>शाम को एक धावक का एक सिल्हूट</v>
      </c>
    </row>
    <row r="16868">
      <c r="A16868" s="1" t="s">
        <v>16401</v>
      </c>
      <c r="B16868" s="2" t="str">
        <f>IFERROR(__xludf.DUMMYFUNCTION("GOOGLETRANSLATE(A16868,""en"",""hi"")"),"कोच की आलोचना करने के बाद एनीमेटर ने चौथी तिमाही में एक मिनट से भी कम समय के साथ कोच फेंक दिया।")</f>
        <v>कोच की आलोचना करने के बाद एनीमेटर ने चौथी तिमाही में एक मिनट से भी कम समय के साथ कोच फेंक दिया।</v>
      </c>
    </row>
    <row r="16869">
      <c r="A16869" s="1" t="s">
        <v>16402</v>
      </c>
      <c r="B16869" s="2" t="str">
        <f>IFERROR(__xludf.DUMMYFUNCTION("GOOGLETRANSLATE(A16869,""en"",""hi"")"),"सम्राट पर सैन्य कमांडर की जीत।")</f>
        <v>सम्राट पर सैन्य कमांडर की जीत।</v>
      </c>
    </row>
    <row r="16870">
      <c r="A16870" s="1" t="s">
        <v>16403</v>
      </c>
      <c r="B16870" s="2" t="str">
        <f>IFERROR(__xludf.DUMMYFUNCTION("GOOGLETRANSLATE(A16870,""en"",""hi"")"),"सूर्यास्त में ध्यान देने वाली युवती")</f>
        <v>सूर्यास्त में ध्यान देने वाली युवती</v>
      </c>
    </row>
    <row r="16871">
      <c r="A16871" s="1" t="s">
        <v>16404</v>
      </c>
      <c r="B16871" s="2" t="str">
        <f>IFERROR(__xludf.DUMMYFUNCTION("GOOGLETRANSLATE(A16871,""en"",""hi"")"),"एक छोटे से द्वीप पर नारियल हथेली के पेड़ - डिजिटल कलाकृति")</f>
        <v>एक छोटे से द्वीप पर नारियल हथेली के पेड़ - डिजिटल कलाकृति</v>
      </c>
    </row>
    <row r="16872">
      <c r="A16872" s="1" t="s">
        <v>16405</v>
      </c>
      <c r="B16872" s="2" t="str">
        <f>IFERROR(__xludf.DUMMYFUNCTION("GOOGLETRANSLATE(A16872,""en"",""hi"")"),"ब्लू स्टोन के साथ ब्लैक नेवी असली लेदर क्लासिक आकार क्लच बैग।")</f>
        <v>ब्लू स्टोन के साथ ब्लैक नेवी असली लेदर क्लासिक आकार क्लच बैग।</v>
      </c>
    </row>
    <row r="16873">
      <c r="A16873" s="1" t="s">
        <v>16406</v>
      </c>
      <c r="B16873" s="2" t="str">
        <f>IFERROR(__xludf.DUMMYFUNCTION("GOOGLETRANSLATE(A16873,""en"",""hi"")"),"पिता और पुत्र स्विमिंग पूल में पानी के नीचे डुबकी लगा रहे हैं")</f>
        <v>पिता और पुत्र स्विमिंग पूल में पानी के नीचे डुबकी लगा रहे हैं</v>
      </c>
    </row>
    <row r="16874">
      <c r="A16874" s="1" t="s">
        <v>16407</v>
      </c>
      <c r="B16874" s="2" t="str">
        <f>IFERROR(__xludf.DUMMYFUNCTION("GOOGLETRANSLATE(A16874,""en"",""hi"")"),"एक शहर के बंदरगाह में पोर्टल क्रेन")</f>
        <v>एक शहर के बंदरगाह में पोर्टल क्रेन</v>
      </c>
    </row>
    <row r="16875">
      <c r="A16875" s="1" t="s">
        <v>16408</v>
      </c>
      <c r="B16875" s="2" t="str">
        <f>IFERROR(__xludf.DUMMYFUNCTION("GOOGLETRANSLATE(A16875,""en"",""hi"")"),"व्यक्ति को इस इमारत में एक नए अपार्टमेंट में चाबियाँ मिलीं।")</f>
        <v>व्यक्ति को इस इमारत में एक नए अपार्टमेंट में चाबियाँ मिलीं।</v>
      </c>
    </row>
    <row r="16876">
      <c r="A16876" s="1" t="s">
        <v>16409</v>
      </c>
      <c r="B16876" s="2" t="str">
        <f>IFERROR(__xludf.DUMMYFUNCTION("GOOGLETRANSLATE(A16876,""en"",""hi"")"),"नेशनल पार्क जिसमें वन और लंबी पैदल यात्रा या चलने के साथ-साथ लोगों के एक छोटे समूह की विशेषता है")</f>
        <v>नेशनल पार्क जिसमें वन और लंबी पैदल यात्रा या चलने के साथ-साथ लोगों के एक छोटे समूह की विशेषता है</v>
      </c>
    </row>
    <row r="16877">
      <c r="A16877" s="1" t="s">
        <v>16410</v>
      </c>
      <c r="B16877" s="2" t="str">
        <f>IFERROR(__xludf.DUMMYFUNCTION("GOOGLETRANSLATE(A16877,""en"",""hi"")"),"एक सफेद पृष्ठभूमि पर प्रवेश और बाहर निकलने, गोल, काले रंग के साथ भूलभुलैया।")</f>
        <v>एक सफेद पृष्ठभूमि पर प्रवेश और बाहर निकलने, गोल, काले रंग के साथ भूलभुलैया।</v>
      </c>
    </row>
    <row r="16878">
      <c r="A16878" s="1" t="s">
        <v>16411</v>
      </c>
      <c r="B16878" s="2" t="str">
        <f>IFERROR(__xludf.DUMMYFUNCTION("GOOGLETRANSLATE(A16878,""en"",""hi"")"),"शीर्ष पर एक शहर के नजदीक")</f>
        <v>शीर्ष पर एक शहर के नजदीक</v>
      </c>
    </row>
    <row r="16879">
      <c r="A16879" s="1" t="s">
        <v>16412</v>
      </c>
      <c r="B16879" s="2" t="str">
        <f>IFERROR(__xludf.DUMMYFUNCTION("GOOGLETRANSLATE(A16879,""en"",""hi"")"),"variegated लेकिन मुझे यह पसंद है क्योंकि इसकी - अंधेरे - veined।")</f>
        <v>variegated लेकिन मुझे यह पसंद है क्योंकि इसकी - अंधेरे - veined।</v>
      </c>
    </row>
    <row r="16880">
      <c r="A16880" s="1" t="s">
        <v>16413</v>
      </c>
      <c r="B16880" s="2" t="str">
        <f>IFERROR(__xludf.DUMMYFUNCTION("GOOGLETRANSLATE(A16880,""en"",""hi"")"),"लय और ब्लूज़ कलाकार प्रदर्शन करता है")</f>
        <v>लय और ब्लूज़ कलाकार प्रदर्शन करता है</v>
      </c>
    </row>
    <row r="16881">
      <c r="A16881" s="1" t="s">
        <v>16414</v>
      </c>
      <c r="B16881" s="2" t="str">
        <f>IFERROR(__xludf.DUMMYFUNCTION("GOOGLETRANSLATE(A16881,""en"",""hi"")"),"खेल से आगे कैसे प्राप्त करें")</f>
        <v>खेल से आगे कैसे प्राप्त करें</v>
      </c>
    </row>
    <row r="16882">
      <c r="A16882" s="1" t="s">
        <v>16415</v>
      </c>
      <c r="B16882" s="2" t="str">
        <f>IFERROR(__xludf.DUMMYFUNCTION("GOOGLETRANSLATE(A16882,""en"",""hi"")"),"एक कपड़े बनावट के रूप में जातीय शैलीबद्ध निर्बाध बुना हुआ अलंकृत वेक्टर पैटर्न")</f>
        <v>एक कपड़े बनावट के रूप में जातीय शैलीबद्ध निर्बाध बुना हुआ अलंकृत वेक्टर पैटर्न</v>
      </c>
    </row>
    <row r="16883">
      <c r="A16883" s="1" t="s">
        <v>16416</v>
      </c>
      <c r="B16883" s="2" t="str">
        <f>IFERROR(__xludf.DUMMYFUNCTION("GOOGLETRANSLATE(A16883,""en"",""hi"")"),"नवीनीकृत आधुनिक समकालीन मुखौटा और बालकनियां")</f>
        <v>नवीनीकृत आधुनिक समकालीन मुखौटा और बालकनियां</v>
      </c>
    </row>
    <row r="16884">
      <c r="A16884" s="1" t="s">
        <v>16417</v>
      </c>
      <c r="B16884" s="2" t="str">
        <f>IFERROR(__xludf.DUMMYFUNCTION("GOOGLETRANSLATE(A16884,""en"",""hi"")"),"महल में उजागर पुरानी गाड़ी")</f>
        <v>महल में उजागर पुरानी गाड़ी</v>
      </c>
    </row>
    <row r="16885">
      <c r="A16885" s="1" t="s">
        <v>16418</v>
      </c>
      <c r="B16885" s="2" t="str">
        <f>IFERROR(__xludf.DUMMYFUNCTION("GOOGLETRANSLATE(A16885,""en"",""hi"")"),"एक लाल फ्रेम के साथ एक पारंपरिक घर का काला दरवाजा")</f>
        <v>एक लाल फ्रेम के साथ एक पारंपरिक घर का काला दरवाजा</v>
      </c>
    </row>
    <row r="16886">
      <c r="A16886" s="1" t="s">
        <v>16419</v>
      </c>
      <c r="B16886" s="2" t="str">
        <f>IFERROR(__xludf.DUMMYFUNCTION("GOOGLETRANSLATE(A16886,""en"",""hi"")"),"पुरुषों के फैशन वीक के दौरान सड़कों पर स्ट्रीट स्टाइल प्रेरणा।")</f>
        <v>पुरुषों के फैशन वीक के दौरान सड़कों पर स्ट्रीट स्टाइल प्रेरणा।</v>
      </c>
    </row>
    <row r="16887">
      <c r="A16887" s="1" t="s">
        <v>16420</v>
      </c>
      <c r="B16887" s="2" t="str">
        <f>IFERROR(__xludf.DUMMYFUNCTION("GOOGLETRANSLATE(A16887,""en"",""hi"")"),"एक घोड़े के बगल में व्यक्ति और दूल्हे")</f>
        <v>एक घोड़े के बगल में व्यक्ति और दूल्हे</v>
      </c>
    </row>
    <row r="16888">
      <c r="A16888" s="1" t="s">
        <v>16421</v>
      </c>
      <c r="B16888" s="2" t="str">
        <f>IFERROR(__xludf.DUMMYFUNCTION("GOOGLETRANSLATE(A16888,""en"",""hi"")"),"हिप्स्टर आदमी सड़कों पर चल रहा है")</f>
        <v>हिप्स्टर आदमी सड़कों पर चल रहा है</v>
      </c>
    </row>
    <row r="16889">
      <c r="A16889" s="1" t="s">
        <v>16422</v>
      </c>
      <c r="B16889" s="2" t="str">
        <f>IFERROR(__xludf.DUMMYFUNCTION("GOOGLETRANSLATE(A16889,""en"",""hi"")"),"गीतकार थियेटर में प्रीमियर में भाग लेते हैं।")</f>
        <v>गीतकार थियेटर में प्रीमियर में भाग लेते हैं।</v>
      </c>
    </row>
    <row r="16890">
      <c r="A16890" s="1" t="s">
        <v>16423</v>
      </c>
      <c r="B16890" s="2" t="str">
        <f>IFERROR(__xludf.DUMMYFUNCTION("GOOGLETRANSLATE(A16890,""en"",""hi"")"),"नाइट ले जाने वाले मशालों में स्कीयर की एक छवि")</f>
        <v>नाइट ले जाने वाले मशालों में स्कीयर की एक छवि</v>
      </c>
    </row>
    <row r="16891">
      <c r="A16891" s="1" t="s">
        <v>16424</v>
      </c>
      <c r="B16891" s="2" t="str">
        <f>IFERROR(__xludf.DUMMYFUNCTION("GOOGLETRANSLATE(A16891,""en"",""hi"")"),"कॉमेडियन के साथ एक दर्शक सदस्य")</f>
        <v>कॉमेडियन के साथ एक दर्शक सदस्य</v>
      </c>
    </row>
    <row r="16892">
      <c r="A16892" s="1" t="s">
        <v>16425</v>
      </c>
      <c r="B16892" s="2" t="str">
        <f>IFERROR(__xludf.DUMMYFUNCTION("GOOGLETRANSLATE(A16892,""en"",""hi"")"),"काम के लिए यह शैली कुछ $ 60 होगी")</f>
        <v>काम के लिए यह शैली कुछ $ 60 होगी</v>
      </c>
    </row>
    <row r="16893">
      <c r="A16893" s="1" t="s">
        <v>16426</v>
      </c>
      <c r="B16893" s="2" t="str">
        <f>IFERROR(__xludf.DUMMYFUNCTION("GOOGLETRANSLATE(A16893,""en"",""hi"")"),"चित्र में भूमिगत घाटी के माध्यम से घूमने से पहले झरने और एक तालाब होते हैं")</f>
        <v>चित्र में भूमिगत घाटी के माध्यम से घूमने से पहले झरने और एक तालाब होते हैं</v>
      </c>
    </row>
    <row r="16894">
      <c r="A16894" s="1" t="s">
        <v>16427</v>
      </c>
      <c r="B16894" s="2" t="str">
        <f>IFERROR(__xludf.DUMMYFUNCTION("GOOGLETRANSLATE(A16894,""en"",""hi"")"),"कसरत: इसे अंतिम हथियारों और एबीएस के साथ जोड़ दें और हमारे पास एक संपूर्ण शरीर जलती हुई अनुसूची है।")</f>
        <v>कसरत: इसे अंतिम हथियारों और एबीएस के साथ जोड़ दें और हमारे पास एक संपूर्ण शरीर जलती हुई अनुसूची है।</v>
      </c>
    </row>
    <row r="16895">
      <c r="A16895" s="1" t="s">
        <v>16428</v>
      </c>
      <c r="B16895" s="2" t="str">
        <f>IFERROR(__xludf.DUMMYFUNCTION("GOOGLETRANSLATE(A16895,""en"",""hi"")"),"एक प्यारा जानवर का पृथक स्केच")</f>
        <v>एक प्यारा जानवर का पृथक स्केच</v>
      </c>
    </row>
    <row r="16896">
      <c r="A16896" s="1" t="s">
        <v>16429</v>
      </c>
      <c r="B16896" s="2" t="str">
        <f>IFERROR(__xludf.DUMMYFUNCTION("GOOGLETRANSLATE(A16896,""en"",""hi"")"),"तूफान के पहले की शांति")</f>
        <v>तूफान के पहले की शांति</v>
      </c>
    </row>
    <row r="16897">
      <c r="A16897" s="1" t="s">
        <v>16430</v>
      </c>
      <c r="B16897" s="2" t="str">
        <f>IFERROR(__xludf.DUMMYFUNCTION("GOOGLETRANSLATE(A16897,""en"",""hi"")"),"व्यक्ति स्पोर्ट्स टीम के खिलाफ फेंकता है")</f>
        <v>व्यक्ति स्पोर्ट्स टीम के खिलाफ फेंकता है</v>
      </c>
    </row>
    <row r="16898">
      <c r="A16898" s="1" t="s">
        <v>4501</v>
      </c>
      <c r="B16898" s="2" t="str">
        <f>IFERROR(__xludf.DUMMYFUNCTION("GOOGLETRANSLATE(A16898,""en"",""hi"")"),"हार्ड रॉक कलाकार मंच पर प्रदर्शन करता है")</f>
        <v>हार्ड रॉक कलाकार मंच पर प्रदर्शन करता है</v>
      </c>
    </row>
    <row r="16899">
      <c r="A16899" s="1" t="s">
        <v>16431</v>
      </c>
      <c r="B16899" s="2" t="str">
        <f>IFERROR(__xludf.DUMMYFUNCTION("GOOGLETRANSLATE(A16899,""en"",""hi"")"),"एक सफेद पृष्ठभूमि पर एक धागा के साथ पीला गुब्बारा")</f>
        <v>एक सफेद पृष्ठभूमि पर एक धागा के साथ पीला गुब्बारा</v>
      </c>
    </row>
    <row r="16900">
      <c r="A16900" s="1" t="s">
        <v>16432</v>
      </c>
      <c r="B16900" s="2" t="str">
        <f>IFERROR(__xludf.DUMMYFUNCTION("GOOGLETRANSLATE(A16900,""en"",""hi"")"),"रेड कार्पेट युगल: व्यक्ति को इस घटना में उनकी पत्नी द्वारा समर्थित किया गया था")</f>
        <v>रेड कार्पेट युगल: व्यक्ति को इस घटना में उनकी पत्नी द्वारा समर्थित किया गया था</v>
      </c>
    </row>
    <row r="16901">
      <c r="A16901" s="1" t="s">
        <v>16433</v>
      </c>
      <c r="B16901" s="2" t="str">
        <f>IFERROR(__xludf.DUMMYFUNCTION("GOOGLETRANSLATE(A16901,""en"",""hi"")"),"एक झील में स्वान तैर रहे हैं")</f>
        <v>एक झील में स्वान तैर रहे हैं</v>
      </c>
    </row>
    <row r="16902">
      <c r="A16902" s="1" t="s">
        <v>16434</v>
      </c>
      <c r="B16902" s="2" t="str">
        <f>IFERROR(__xludf.DUMMYFUNCTION("GOOGLETRANSLATE(A16902,""en"",""hi"")"),"यदि आप एक आर्द्र जलवायु में रहते हैं या खराब हो जाते हैं - मिट्टी को बहाना, बढ़ते लैवेंडर या लैवेंडर पर विचार करें।")</f>
        <v>यदि आप एक आर्द्र जलवायु में रहते हैं या खराब हो जाते हैं - मिट्टी को बहाना, बढ़ते लैवेंडर या लैवेंडर पर विचार करें।</v>
      </c>
    </row>
    <row r="16903">
      <c r="A16903" s="1" t="s">
        <v>16435</v>
      </c>
      <c r="B16903" s="2" t="str">
        <f>IFERROR(__xludf.DUMMYFUNCTION("GOOGLETRANSLATE(A16903,""en"",""hi"")"),"बेज दीवारों और एक टीवी स्टैंड के साथ समकालीन रहने का कमरा विचार")</f>
        <v>बेज दीवारों और एक टीवी स्टैंड के साथ समकालीन रहने का कमरा विचार</v>
      </c>
    </row>
    <row r="16904">
      <c r="A16904" s="1" t="s">
        <v>16436</v>
      </c>
      <c r="B16904" s="2" t="str">
        <f>IFERROR(__xludf.DUMMYFUNCTION("GOOGLETRANSLATE(A16904,""en"",""hi"")"),"पिल्ला के कारण उसकी मुस्कान वास्तविक है")</f>
        <v>पिल्ला के कारण उसकी मुस्कान वास्तविक है</v>
      </c>
    </row>
    <row r="16905">
      <c r="A16905" s="1" t="s">
        <v>16437</v>
      </c>
      <c r="B16905" s="2" t="str">
        <f>IFERROR(__xludf.DUMMYFUNCTION("GOOGLETRANSLATE(A16905,""en"",""hi"")"),"काले चश्मे और अपने पाठ के लिए एक बादल के साथ सूरज मुस्कुराते हुए।")</f>
        <v>काले चश्मे और अपने पाठ के लिए एक बादल के साथ सूरज मुस्कुराते हुए।</v>
      </c>
    </row>
    <row r="16906">
      <c r="A16906" s="1" t="s">
        <v>16438</v>
      </c>
      <c r="B16906" s="2" t="str">
        <f>IFERROR(__xludf.DUMMYFUNCTION("GOOGLETRANSLATE(A16906,""en"",""hi"")"),"इमारत और इसकी पुस्तकों की सफाई के बाद कर्मचारी रेलिंग के साथ खड़े हैं")</f>
        <v>इमारत और इसकी पुस्तकों की सफाई के बाद कर्मचारी रेलिंग के साथ खड़े हैं</v>
      </c>
    </row>
    <row r="16907">
      <c r="A16907" s="1" t="s">
        <v>16439</v>
      </c>
      <c r="B16907" s="2" t="str">
        <f>IFERROR(__xludf.DUMMYFUNCTION("GOOGLETRANSLATE(A16907,""en"",""hi"")"),"एक लड़का और एक लड़की खेल के मैदान के उपकरण पर खड़ी है")</f>
        <v>एक लड़का और एक लड़की खेल के मैदान के उपकरण पर खड़ी है</v>
      </c>
    </row>
    <row r="16908">
      <c r="A16908" s="1" t="s">
        <v>16440</v>
      </c>
      <c r="B16908" s="2" t="str">
        <f>IFERROR(__xludf.DUMMYFUNCTION("GOOGLETRANSLATE(A16908,""en"",""hi"")"),"एक काले रंग की पृष्ठभूमि पर रंगीन सर्कल")</f>
        <v>एक काले रंग की पृष्ठभूमि पर रंगीन सर्कल</v>
      </c>
    </row>
    <row r="16909">
      <c r="A16909" s="1" t="s">
        <v>16441</v>
      </c>
      <c r="B16909" s="2" t="str">
        <f>IFERROR(__xludf.DUMMYFUNCTION("GOOGLETRANSLATE(A16909,""en"",""hi"")"),"व्यक्ति पहले दौर के खेल के दौरान गेंद को अदालत के पिछले व्यक्ति को काम करता है।")</f>
        <v>व्यक्ति पहले दौर के खेल के दौरान गेंद को अदालत के पिछले व्यक्ति को काम करता है।</v>
      </c>
    </row>
    <row r="16910">
      <c r="A16910" s="1" t="s">
        <v>1057</v>
      </c>
      <c r="B16910" s="2" t="str">
        <f>IFERROR(__xludf.DUMMYFUNCTION("GOOGLETRANSLATE(A16910,""en"",""hi"")"),"छवि में हो सकता है: व्यक्ति, एक संगीत वाद्ययंत्र बजाना और मंच पर")</f>
        <v>छवि में हो सकता है: व्यक्ति, एक संगीत वाद्ययंत्र बजाना और मंच पर</v>
      </c>
    </row>
    <row r="16911">
      <c r="A16911" s="1" t="s">
        <v>16442</v>
      </c>
      <c r="B16911" s="2" t="str">
        <f>IFERROR(__xludf.DUMMYFUNCTION("GOOGLETRANSLATE(A16911,""en"",""hi"")"),"सुबह की सुबह")</f>
        <v>सुबह की सुबह</v>
      </c>
    </row>
    <row r="16912">
      <c r="A16912" s="1" t="s">
        <v>16443</v>
      </c>
      <c r="B16912" s="2" t="str">
        <f>IFERROR(__xludf.DUMMYFUNCTION("GOOGLETRANSLATE(A16912,""en"",""hi"")"),"देश पॉप कलाकार थिएटर में संगीत समारोह के दौरान प्रदर्शन करता है")</f>
        <v>देश पॉप कलाकार थिएटर में संगीत समारोह के दौरान प्रदर्शन करता है</v>
      </c>
    </row>
    <row r="16913">
      <c r="A16913" s="1" t="s">
        <v>16444</v>
      </c>
      <c r="B16913" s="2" t="str">
        <f>IFERROR(__xludf.DUMMYFUNCTION("GOOGLETRANSLATE(A16913,""en"",""hi"")"),"पृथ्वी के लिए एक साथ काम करना")</f>
        <v>पृथ्वी के लिए एक साथ काम करना</v>
      </c>
    </row>
    <row r="16914">
      <c r="A16914" s="1" t="s">
        <v>16445</v>
      </c>
      <c r="B16914" s="2" t="str">
        <f>IFERROR(__xludf.DUMMYFUNCTION("GOOGLETRANSLATE(A16914,""en"",""hi"")"),"संगठन 13 वें वार्षिक पीठ का आयोजन करता है")</f>
        <v>संगठन 13 वें वार्षिक पीठ का आयोजन करता है</v>
      </c>
    </row>
    <row r="16915">
      <c r="A16915" s="1" t="s">
        <v>16446</v>
      </c>
      <c r="B16915" s="2" t="str">
        <f>IFERROR(__xludf.DUMMYFUNCTION("GOOGLETRANSLATE(A16915,""en"",""hi"")"),"इस तरह के स्थानों के लिए धन्यवाद।")</f>
        <v>इस तरह के स्थानों के लिए धन्यवाद।</v>
      </c>
    </row>
    <row r="16916">
      <c r="A16916" s="1" t="s">
        <v>16447</v>
      </c>
      <c r="B16916" s="2" t="str">
        <f>IFERROR(__xludf.DUMMYFUNCTION("GOOGLETRANSLATE(A16916,""en"",""hi"")"),"सीधे किलोमीटर लंबे समुद्र तट से स्थित है")</f>
        <v>सीधे किलोमीटर लंबे समुद्र तट से स्थित है</v>
      </c>
    </row>
    <row r="16917">
      <c r="A16917" s="1" t="s">
        <v>16448</v>
      </c>
      <c r="B16917" s="2" t="str">
        <f>IFERROR(__xludf.DUMMYFUNCTION("GOOGLETRANSLATE(A16917,""en"",""hi"")"),"एक सुंदर सूर्यास्त के दौरान समुद्र के ऊपर उड़ने वाले एक व्यस्त समुद्र तट का 4K हवाई")</f>
        <v>एक सुंदर सूर्यास्त के दौरान समुद्र के ऊपर उड़ने वाले एक व्यस्त समुद्र तट का 4K हवाई</v>
      </c>
    </row>
    <row r="16918">
      <c r="A16918" s="1" t="s">
        <v>16449</v>
      </c>
      <c r="B16918" s="2" t="str">
        <f>IFERROR(__xludf.DUMMYFUNCTION("GOOGLETRANSLATE(A16918,""en"",""hi"")"),"व्यक्ति में एक युवा महिला का पोर्ट्रेट, सी।")</f>
        <v>व्यक्ति में एक युवा महिला का पोर्ट्रेट, सी।</v>
      </c>
    </row>
    <row r="16919">
      <c r="A16919" s="1" t="s">
        <v>16450</v>
      </c>
      <c r="B16919" s="2" t="str">
        <f>IFERROR(__xludf.DUMMYFUNCTION("GOOGLETRANSLATE(A16919,""en"",""hi"")"),"यदि आपके पास जगह है तो कुत्तों को फर्नीचर में गियर को शामिल करने का अच्छा विचार")</f>
        <v>यदि आपके पास जगह है तो कुत्तों को फर्नीचर में गियर को शामिल करने का अच्छा विचार</v>
      </c>
    </row>
    <row r="16920">
      <c r="A16920" s="1" t="s">
        <v>16451</v>
      </c>
      <c r="B16920" s="2" t="str">
        <f>IFERROR(__xludf.DUMMYFUNCTION("GOOGLETRANSLATE(A16920,""en"",""hi"")"),"पहली पारी में खेल टीम के खिलाफ पिच।")</f>
        <v>पहली पारी में खेल टीम के खिलाफ पिच।</v>
      </c>
    </row>
    <row r="16921">
      <c r="A16921" s="1" t="s">
        <v>16452</v>
      </c>
      <c r="B16921" s="2" t="str">
        <f>IFERROR(__xludf.DUMMYFUNCTION("GOOGLETRANSLATE(A16921,""en"",""hi"")"),"फेस्टिवल के दौरान वेशभूषा पहने हुए बड़े लाल छेड़छाड़ और महिलाएं")</f>
        <v>फेस्टिवल के दौरान वेशभूषा पहने हुए बड़े लाल छेड़छाड़ और महिलाएं</v>
      </c>
    </row>
    <row r="16922">
      <c r="A16922" s="1" t="s">
        <v>16453</v>
      </c>
      <c r="B16922" s="2" t="str">
        <f>IFERROR(__xludf.DUMMYFUNCTION("GOOGLETRANSLATE(A16922,""en"",""hi"")"),"जंगल में आधुनिक घर")</f>
        <v>जंगल में आधुनिक घर</v>
      </c>
    </row>
    <row r="16923">
      <c r="A16923" s="1" t="s">
        <v>16454</v>
      </c>
      <c r="B16923" s="2" t="str">
        <f>IFERROR(__xludf.DUMMYFUNCTION("GOOGLETRANSLATE(A16923,""en"",""hi"")"),"समाचार पत्रों की हेडलाइंस चल रहे परमाणु संकट की रिपोर्ट करते हैं")</f>
        <v>समाचार पत्रों की हेडलाइंस चल रहे परमाणु संकट की रिपोर्ट करते हैं</v>
      </c>
    </row>
    <row r="16924">
      <c r="A16924" s="1" t="s">
        <v>16455</v>
      </c>
      <c r="B16924" s="2" t="str">
        <f>IFERROR(__xludf.DUMMYFUNCTION("GOOGLETRANSLATE(A16924,""en"",""hi"")"),"शाम को एक चट्टान पर बैठे सीगल")</f>
        <v>शाम को एक चट्टान पर बैठे सीगल</v>
      </c>
    </row>
    <row r="16925">
      <c r="A16925" s="1" t="s">
        <v>16456</v>
      </c>
      <c r="B16925" s="2" t="str">
        <f>IFERROR(__xludf.DUMMYFUNCTION("GOOGLETRANSLATE(A16925,""en"",""hi"")"),"स्थानीय बंदरगाह और तटीय शहर में नावों की नावें।")</f>
        <v>स्थानीय बंदरगाह और तटीय शहर में नावों की नावें।</v>
      </c>
    </row>
    <row r="16926">
      <c r="A16926" s="1" t="s">
        <v>16457</v>
      </c>
      <c r="B16926" s="2" t="str">
        <f>IFERROR(__xludf.DUMMYFUNCTION("GOOGLETRANSLATE(A16926,""en"",""hi"")"),"हाथ पर बच्चा पक्षी")</f>
        <v>हाथ पर बच्चा पक्षी</v>
      </c>
    </row>
    <row r="16927">
      <c r="A16927" s="1" t="s">
        <v>16458</v>
      </c>
      <c r="B16927" s="2" t="str">
        <f>IFERROR(__xludf.DUMMYFUNCTION("GOOGLETRANSLATE(A16927,""en"",""hi"")"),"बैठक में वितरित एक हैंडआउट पर चिकन और आसुत भावना प्रकार का लोगो")</f>
        <v>बैठक में वितरित एक हैंडआउट पर चिकन और आसुत भावना प्रकार का लोगो</v>
      </c>
    </row>
    <row r="16928">
      <c r="A16928" s="1" t="s">
        <v>16459</v>
      </c>
      <c r="B16928" s="2" t="str">
        <f>IFERROR(__xludf.DUMMYFUNCTION("GOOGLETRANSLATE(A16928,""en"",""hi"")"),"खेत में कद्दू चुनने के लिए लड़का और लड़की चल रही है")</f>
        <v>खेत में कद्दू चुनने के लिए लड़का और लड़की चल रही है</v>
      </c>
    </row>
    <row r="16929">
      <c r="A16929" s="1" t="s">
        <v>16460</v>
      </c>
      <c r="B16929" s="2" t="str">
        <f>IFERROR(__xludf.DUMMYFUNCTION("GOOGLETRANSLATE(A16929,""en"",""hi"")"),"नर्तकी दुनिया प्रीमियर में भाग लेता है।")</f>
        <v>नर्तकी दुनिया प्रीमियर में भाग लेता है।</v>
      </c>
    </row>
    <row r="16930">
      <c r="A16930" s="1" t="s">
        <v>16461</v>
      </c>
      <c r="B16930" s="2" t="str">
        <f>IFERROR(__xludf.DUMMYFUNCTION("GOOGLETRANSLATE(A16930,""en"",""hi"")"),"आप रणनीति के बारे में क्या सोचते हैं? नीचे टिप्पणी में आप हमें अपने विचारों से अवगत कराएं ।")</f>
        <v>आप रणनीति के बारे में क्या सोचते हैं? नीचे टिप्पणी में आप हमें अपने विचारों से अवगत कराएं ।</v>
      </c>
    </row>
    <row r="16931">
      <c r="A16931" s="1" t="s">
        <v>4243</v>
      </c>
      <c r="B16931" s="2" t="str">
        <f>IFERROR(__xludf.DUMMYFUNCTION("GOOGLETRANSLATE(A16931,""en"",""hi"")"),"छवि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16932">
      <c r="A16932" s="1" t="s">
        <v>16462</v>
      </c>
      <c r="B16932" s="2" t="str">
        <f>IFERROR(__xludf.DUMMYFUNCTION("GOOGLETRANSLATE(A16932,""en"",""hi"")"),"एक लड़की एक दीवार पर लिखती है क्योंकि वह और अन्य बच्चे पुराने शहर की एक गली में खेलते हैं।")</f>
        <v>एक लड़की एक दीवार पर लिखती है क्योंकि वह और अन्य बच्चे पुराने शहर की एक गली में खेलते हैं।</v>
      </c>
    </row>
    <row r="16933">
      <c r="A16933" s="1" t="s">
        <v>16463</v>
      </c>
      <c r="B16933" s="2" t="str">
        <f>IFERROR(__xludf.DUMMYFUNCTION("GOOGLETRANSLATE(A16933,""en"",""hi"")"),"बर्फ पर पार करना")</f>
        <v>बर्फ पर पार करना</v>
      </c>
    </row>
    <row r="16934">
      <c r="A16934" s="1" t="s">
        <v>16464</v>
      </c>
      <c r="B16934" s="2" t="str">
        <f>IFERROR(__xludf.DUMMYFUNCTION("GOOGLETRANSLATE(A16934,""en"",""hi"")"),"बिस्तर पर हैप्पी बेबी रोलिंग")</f>
        <v>बिस्तर पर हैप्पी बेबी रोलिंग</v>
      </c>
    </row>
    <row r="16935">
      <c r="A16935" s="1" t="s">
        <v>16465</v>
      </c>
      <c r="B16935" s="2" t="str">
        <f>IFERROR(__xludf.DUMMYFUNCTION("GOOGLETRANSLATE(A16935,""en"",""hi"")"),"एक लड़का और लड़की एक तम्बू में खेल रहे हैं")</f>
        <v>एक लड़का और लड़की एक तम्बू में खेल रहे हैं</v>
      </c>
    </row>
    <row r="16936">
      <c r="A16936" s="1" t="s">
        <v>16466</v>
      </c>
      <c r="B16936" s="2" t="str">
        <f>IFERROR(__xludf.DUMMYFUNCTION("GOOGLETRANSLATE(A16936,""en"",""hi"")"),"यात्रियों ने घरेलू उड़ान बोर्ड किया")</f>
        <v>यात्रियों ने घरेलू उड़ान बोर्ड किया</v>
      </c>
    </row>
    <row r="16937">
      <c r="A16937" s="1" t="s">
        <v>16467</v>
      </c>
      <c r="B16937" s="2" t="str">
        <f>IFERROR(__xludf.DUMMYFUNCTION("GOOGLETRANSLATE(A16937,""en"",""hi"")"),"एक स्कूल बिल्डिंग पर कोई धूम्रपान करने वाला संकेत नहीं")</f>
        <v>एक स्कूल बिल्डिंग पर कोई धूम्रपान करने वाला संकेत नहीं</v>
      </c>
    </row>
    <row r="16938">
      <c r="A16938" s="1" t="s">
        <v>16468</v>
      </c>
      <c r="B16938" s="2" t="str">
        <f>IFERROR(__xludf.DUMMYFUNCTION("GOOGLETRANSLATE(A16938,""en"",""hi"")"),"एक बाल्टी में गोल्डन सिक्के - सफेद पर अलग")</f>
        <v>एक बाल्टी में गोल्डन सिक्के - सफेद पर अलग</v>
      </c>
    </row>
    <row r="16939">
      <c r="A16939" s="1" t="s">
        <v>16469</v>
      </c>
      <c r="B16939" s="2" t="str">
        <f>IFERROR(__xludf.DUMMYFUNCTION("GOOGLETRANSLATE(A16939,""en"",""hi"")"),"यू आकार के साथ एक बैठक कक्ष सेट अप")</f>
        <v>यू आकार के साथ एक बैठक कक्ष सेट अप</v>
      </c>
    </row>
    <row r="16940">
      <c r="A16940" s="1" t="s">
        <v>16470</v>
      </c>
      <c r="B16940" s="2" t="str">
        <f>IFERROR(__xludf.DUMMYFUNCTION("GOOGLETRANSLATE(A16940,""en"",""hi"")"),"पृष्ठभूमि पर एक पेपर नाव का चित्रण")</f>
        <v>पृष्ठभूमि पर एक पेपर नाव का चित्रण</v>
      </c>
    </row>
    <row r="16941">
      <c r="A16941" s="1" t="s">
        <v>16471</v>
      </c>
      <c r="B16941" s="2" t="str">
        <f>IFERROR(__xludf.DUMMYFUNCTION("GOOGLETRANSLATE(A16941,""en"",""hi"")"),"पॉप कलाकार और अभिनेता रेड कार्पेट लॉन्च में भाग लेते हैं")</f>
        <v>पॉप कलाकार और अभिनेता रेड कार्पेट लॉन्च में भाग लेते हैं</v>
      </c>
    </row>
    <row r="16942">
      <c r="A16942" s="1" t="s">
        <v>16472</v>
      </c>
      <c r="B16942" s="2" t="str">
        <f>IFERROR(__xludf.DUMMYFUNCTION("GOOGLETRANSLATE(A16942,""en"",""hi"")"),"हैप्पी नवरात्रि के लिए एक रंगीन पृष्ठभूमि में वेक्टर चित्रण।")</f>
        <v>हैप्पी नवरात्रि के लिए एक रंगीन पृष्ठभूमि में वेक्टर चित्रण।</v>
      </c>
    </row>
    <row r="16943">
      <c r="A16943" s="1" t="s">
        <v>16473</v>
      </c>
      <c r="B16943" s="2" t="str">
        <f>IFERROR(__xludf.DUMMYFUNCTION("GOOGLETRANSLATE(A16943,""en"",""hi"")"),"कॉमेडी में अभिनेता के रूप में अभिनेता")</f>
        <v>कॉमेडी में अभिनेता के रूप में अभिनेता</v>
      </c>
    </row>
    <row r="16944">
      <c r="A16944" s="1" t="s">
        <v>16474</v>
      </c>
      <c r="B16944" s="2" t="str">
        <f>IFERROR(__xludf.DUMMYFUNCTION("GOOGLETRANSLATE(A16944,""en"",""hi"")"),"मेरे दिल का एक टुकड़ा रहता है।")</f>
        <v>मेरे दिल का एक टुकड़ा रहता है।</v>
      </c>
    </row>
    <row r="16945">
      <c r="A16945" s="1" t="s">
        <v>16475</v>
      </c>
      <c r="B16945" s="2" t="str">
        <f>IFERROR(__xludf.DUMMYFUNCTION("GOOGLETRANSLATE(A16945,""en"",""hi"")"),"पार्क में भटका हुआ बिल्ली।")</f>
        <v>पार्क में भटका हुआ बिल्ली।</v>
      </c>
    </row>
    <row r="16946">
      <c r="A16946" s="1" t="s">
        <v>16476</v>
      </c>
      <c r="B16946" s="2" t="str">
        <f>IFERROR(__xludf.DUMMYFUNCTION("GOOGLETRANSLATE(A16946,""en"",""hi"")"),"चट्टानी पहाड़ों की खूबसूरत रेंज के नीचे एक क्षेत्र में एल्क का एक बड़ा झुंड")</f>
        <v>चट्टानी पहाड़ों की खूबसूरत रेंज के नीचे एक क्षेत्र में एल्क का एक बड़ा झुंड</v>
      </c>
    </row>
    <row r="16947">
      <c r="A16947" s="1" t="s">
        <v>16477</v>
      </c>
      <c r="B16947" s="2" t="str">
        <f>IFERROR(__xludf.DUMMYFUNCTION("GOOGLETRANSLATE(A16947,""en"",""hi"")"),"वर्षों के लोग वेक्टर पिक्चरोग्राम की मदद करते हैं।")</f>
        <v>वर्षों के लोग वेक्टर पिक्चरोग्राम की मदद करते हैं।</v>
      </c>
    </row>
    <row r="16948">
      <c r="A16948" s="1" t="s">
        <v>16478</v>
      </c>
      <c r="B16948" s="2" t="str">
        <f>IFERROR(__xludf.DUMMYFUNCTION("GOOGLETRANSLATE(A16948,""en"",""hi"")"),"जंगली जानवरों के पास जीवित रहने और उनके जीनों को पार करने के लिए कुछ बहुत मजबूत ड्राइव हैं।")</f>
        <v>जंगली जानवरों के पास जीवित रहने और उनके जीनों को पार करने के लिए कुछ बहुत मजबूत ड्राइव हैं।</v>
      </c>
    </row>
    <row r="16949">
      <c r="A16949" s="1" t="s">
        <v>16479</v>
      </c>
      <c r="B16949" s="2" t="str">
        <f>IFERROR(__xludf.DUMMYFUNCTION("GOOGLETRANSLATE(A16949,""en"",""hi"")"),"आयोजित पुरस्कारों के दौरान प्रेस रूम में ऑपरेशनिक पॉप कलाकार बनता है")</f>
        <v>आयोजित पुरस्कारों के दौरान प्रेस रूम में ऑपरेशनिक पॉप कलाकार बनता है</v>
      </c>
    </row>
    <row r="16950">
      <c r="A16950" s="1" t="s">
        <v>16480</v>
      </c>
      <c r="B16950" s="2" t="str">
        <f>IFERROR(__xludf.DUMMYFUNCTION("GOOGLETRANSLATE(A16950,""en"",""hi"")"),"पब के पास नहर")</f>
        <v>पब के पास नहर</v>
      </c>
    </row>
    <row r="16951">
      <c r="A16951" s="1" t="s">
        <v>16481</v>
      </c>
      <c r="B16951" s="2" t="str">
        <f>IFERROR(__xludf.DUMMYFUNCTION("GOOGLETRANSLATE(A16951,""en"",""hi"")"),"डाउनटाइम: स्नान को भरने के लिए प्रतीक्षा करते समय आराम के लिए बाथरूम में एक टेबल और कुर्सियां ​​भी होती हैं")</f>
        <v>डाउनटाइम: स्नान को भरने के लिए प्रतीक्षा करते समय आराम के लिए बाथरूम में एक टेबल और कुर्सियां ​​भी होती हैं</v>
      </c>
    </row>
    <row r="16952">
      <c r="A16952" s="1" t="s">
        <v>16482</v>
      </c>
      <c r="B16952" s="2" t="str">
        <f>IFERROR(__xludf.DUMMYFUNCTION("GOOGLETRANSLATE(A16952,""en"",""hi"")"),"पुराने टाइपराइटर के विभिन्न छोटे धातु तत्व")</f>
        <v>पुराने टाइपराइटर के विभिन्न छोटे धातु तत्व</v>
      </c>
    </row>
    <row r="16953">
      <c r="A16953" s="1" t="s">
        <v>16483</v>
      </c>
      <c r="B16953" s="2" t="str">
        <f>IFERROR(__xludf.DUMMYFUNCTION("GOOGLETRANSLATE(A16953,""en"",""hi"")"),"अधिकांश फ़्लोटिंग द्वीपों के विपरीत यह वास्तव में एक सामान्य दुनिया में कई हिस्सों को नष्ट करने के लिए सुरक्षित है।")</f>
        <v>अधिकांश फ़्लोटिंग द्वीपों के विपरीत यह वास्तव में एक सामान्य दुनिया में कई हिस्सों को नष्ट करने के लिए सुरक्षित है।</v>
      </c>
    </row>
    <row r="16954">
      <c r="A16954" s="1" t="s">
        <v>16484</v>
      </c>
      <c r="B16954" s="2" t="str">
        <f>IFERROR(__xludf.DUMMYFUNCTION("GOOGLETRANSLATE(A16954,""en"",""hi"")"),"फिल्म के प्रीमियर में अभिनेता")</f>
        <v>फिल्म के प्रीमियर में अभिनेता</v>
      </c>
    </row>
    <row r="16955">
      <c r="A16955" s="1" t="s">
        <v>16485</v>
      </c>
      <c r="B16955" s="2" t="str">
        <f>IFERROR(__xludf.DUMMYFUNCTION("GOOGLETRANSLATE(A16955,""en"",""hi"")"),"दुनिया की सबसे ऊंची टेनिस कोर्ट का चार्ट")</f>
        <v>दुनिया की सबसे ऊंची टेनिस कोर्ट का चार्ट</v>
      </c>
    </row>
    <row r="16956">
      <c r="A16956" s="1" t="s">
        <v>16486</v>
      </c>
      <c r="B16956" s="2" t="str">
        <f>IFERROR(__xludf.DUMMYFUNCTION("GOOGLETRANSLATE(A16956,""en"",""hi"")"),"एक काले पोशाक में फैशन महिला और एक लाल कोट और टोपी।")</f>
        <v>एक काले पोशाक में फैशन महिला और एक लाल कोट और टोपी।</v>
      </c>
    </row>
    <row r="16957">
      <c r="A16957" s="1" t="s">
        <v>16487</v>
      </c>
      <c r="B16957" s="2" t="str">
        <f>IFERROR(__xludf.DUMMYFUNCTION("GOOGLETRANSLATE(A16957,""en"",""hi"")"),"एक धूप के दिन हवा से लिया गया समुद्र का एक दृश्य")</f>
        <v>एक धूप के दिन हवा से लिया गया समुद्र का एक दृश्य</v>
      </c>
    </row>
    <row r="16958">
      <c r="A16958" s="1" t="s">
        <v>16488</v>
      </c>
      <c r="B16958" s="2" t="str">
        <f>IFERROR(__xludf.DUMMYFUNCTION("GOOGLETRANSLATE(A16958,""en"",""hi"")"),"भवन समारोह का गुंबद")</f>
        <v>भवन समारोह का गुंबद</v>
      </c>
    </row>
    <row r="16959">
      <c r="A16959" s="1" t="s">
        <v>16489</v>
      </c>
      <c r="B16959" s="2" t="str">
        <f>IFERROR(__xludf.DUMMYFUNCTION("GOOGLETRANSLATE(A16959,""en"",""hi"")"),"पॉप पंक कलाकार का व्यक्ति मंच पर प्रदर्शन करता है।")</f>
        <v>पॉप पंक कलाकार का व्यक्ति मंच पर प्रदर्शन करता है।</v>
      </c>
    </row>
    <row r="16960">
      <c r="A16960" s="1" t="s">
        <v>16490</v>
      </c>
      <c r="B16960" s="2" t="str">
        <f>IFERROR(__xludf.DUMMYFUNCTION("GOOGLETRANSLATE(A16960,""en"",""hi"")"),"एक युवा पत्रिका की अनदेखी तस्वीरें: मेन्सवेअर में एक नया युग")</f>
        <v>एक युवा पत्रिका की अनदेखी तस्वीरें: मेन्सवेअर में एक नया युग</v>
      </c>
    </row>
    <row r="16961">
      <c r="A16961" s="1" t="s">
        <v>16491</v>
      </c>
      <c r="B16961" s="2" t="str">
        <f>IFERROR(__xludf.DUMMYFUNCTION("GOOGLETRANSLATE(A16961,""en"",""hi"")"),"हमारी कार डीलरशिप के लिए एक अद्वितीय, लोगो बनाएं।")</f>
        <v>हमारी कार डीलरशिप के लिए एक अद्वितीय, लोगो बनाएं।</v>
      </c>
    </row>
    <row r="16962">
      <c r="A16962" s="1" t="s">
        <v>751</v>
      </c>
      <c r="B16962" s="2" t="str">
        <f>IFERROR(__xludf.DUMMYFUNCTION("GOOGLETRANSLATE(A16962,""en"",""hi"")"),"सार आइकन आधारित वेक्टर चित्रण")</f>
        <v>सार आइकन आधारित वेक्टर चित्रण</v>
      </c>
    </row>
    <row r="16963">
      <c r="A16963" s="1" t="s">
        <v>16492</v>
      </c>
      <c r="B16963" s="2" t="str">
        <f>IFERROR(__xludf.DUMMYFUNCTION("GOOGLETRANSLATE(A16963,""en"",""hi"")"),"वह घर जो बिक्री के लिए आया है।")</f>
        <v>वह घर जो बिक्री के लिए आया है।</v>
      </c>
    </row>
    <row r="16964">
      <c r="A16964" s="1" t="s">
        <v>16493</v>
      </c>
      <c r="B16964" s="2" t="str">
        <f>IFERROR(__xludf.DUMMYFUNCTION("GOOGLETRANSLATE(A16964,""en"",""hi"")"),"लोग घटना के लिए आते हैं")</f>
        <v>लोग घटना के लिए आते हैं</v>
      </c>
    </row>
    <row r="16965">
      <c r="A16965" s="1" t="s">
        <v>16494</v>
      </c>
      <c r="B16965" s="2" t="str">
        <f>IFERROR(__xludf.DUMMYFUNCTION("GOOGLETRANSLATE(A16965,""en"",""hi"")"),"एक गोल लेबल पर अमूर्त प्यारा जानवर।")</f>
        <v>एक गोल लेबल पर अमूर्त प्यारा जानवर।</v>
      </c>
    </row>
    <row r="16966">
      <c r="A16966" s="1" t="s">
        <v>16495</v>
      </c>
      <c r="B16966" s="2" t="str">
        <f>IFERROR(__xludf.DUMMYFUNCTION("GOOGLETRANSLATE(A16966,""en"",""hi"")"),"एक संगीत समारोह में भीड़ में")</f>
        <v>एक संगीत समारोह में भीड़ में</v>
      </c>
    </row>
    <row r="16967">
      <c r="A16967" s="1" t="s">
        <v>16496</v>
      </c>
      <c r="B16967" s="2" t="str">
        <f>IFERROR(__xludf.DUMMYFUNCTION("GOOGLETRANSLATE(A16967,""en"",""hi"")"),"दुनिया में अभिनेता प्रीमियर")</f>
        <v>दुनिया में अभिनेता प्रीमियर</v>
      </c>
    </row>
    <row r="16968">
      <c r="A16968" s="1" t="s">
        <v>16497</v>
      </c>
      <c r="B16968" s="2" t="str">
        <f>IFERROR(__xludf.DUMMYFUNCTION("GOOGLETRANSLATE(A16968,""en"",""hi"")"),"एक गिटार बजाने वाले व्यक्ति का चित्र")</f>
        <v>एक गिटार बजाने वाले व्यक्ति का चित्र</v>
      </c>
    </row>
    <row r="16969">
      <c r="A16969" s="1" t="s">
        <v>16498</v>
      </c>
      <c r="B16969" s="2" t="str">
        <f>IFERROR(__xludf.DUMMYFUNCTION("GOOGLETRANSLATE(A16969,""en"",""hi"")"),"1920 के दशक के घर में एक फव्वारा लोगों द्वारा बहाल")</f>
        <v>1920 के दशक के घर में एक फव्वारा लोगों द्वारा बहाल</v>
      </c>
    </row>
    <row r="16970">
      <c r="A16970" s="1" t="s">
        <v>16499</v>
      </c>
      <c r="B16970" s="2" t="str">
        <f>IFERROR(__xludf.DUMMYFUNCTION("GOOGLETRANSLATE(A16970,""en"",""hi"")"),"व्यक्ति भीड़ के साथ मनाता है")</f>
        <v>व्यक्ति भीड़ के साथ मनाता है</v>
      </c>
    </row>
    <row r="16971">
      <c r="A16971" s="1" t="s">
        <v>16500</v>
      </c>
      <c r="B16971" s="2" t="str">
        <f>IFERROR(__xludf.DUMMYFUNCTION("GOOGLETRANSLATE(A16971,""en"",""hi"")"),"यह सीमित संस्करण मॉडल विभिन्न पट्टियों के साथ आता है।")</f>
        <v>यह सीमित संस्करण मॉडल विभिन्न पट्टियों के साथ आता है।</v>
      </c>
    </row>
    <row r="16972">
      <c r="A16972" s="1" t="s">
        <v>16501</v>
      </c>
      <c r="B16972" s="2" t="str">
        <f>IFERROR(__xludf.DUMMYFUNCTION("GOOGLETRANSLATE(A16972,""en"",""hi"")"),"दिन का पोशाक: नीली पोशाक!")</f>
        <v>दिन का पोशाक: नीली पोशाक!</v>
      </c>
    </row>
    <row r="16973">
      <c r="A16973" s="1" t="s">
        <v>16502</v>
      </c>
      <c r="B16973" s="2" t="str">
        <f>IFERROR(__xludf.DUMMYFUNCTION("GOOGLETRANSLATE(A16973,""en"",""hi"")"),"ओलंपिक खेलों के दौरान प्रशंसकों को देखा जाता है")</f>
        <v>ओलंपिक खेलों के दौरान प्रशंसकों को देखा जाता है</v>
      </c>
    </row>
    <row r="16974">
      <c r="A16974" s="1" t="s">
        <v>16503</v>
      </c>
      <c r="B16974" s="2" t="str">
        <f>IFERROR(__xludf.DUMMYFUNCTION("GOOGLETRANSLATE(A16974,""en"",""hi"")"),"एक कोरल रीफ मर जाता है कोरल ब्लीचिंग")</f>
        <v>एक कोरल रीफ मर जाता है कोरल ब्लीचिंग</v>
      </c>
    </row>
    <row r="16975">
      <c r="A16975" s="1" t="s">
        <v>6535</v>
      </c>
      <c r="B16975" s="2" t="str">
        <f>IFERROR(__xludf.DUMMYFUNCTION("GOOGLETRANSLATE(A16975,""en"",""hi"")"),"एक सफेद पृष्ठभूमि पर थोड़ा पिल्ला।")</f>
        <v>एक सफेद पृष्ठभूमि पर थोड़ा पिल्ला।</v>
      </c>
    </row>
    <row r="16976">
      <c r="A16976" s="1" t="s">
        <v>16504</v>
      </c>
      <c r="B16976" s="2" t="str">
        <f>IFERROR(__xludf.DUMMYFUNCTION("GOOGLETRANSLATE(A16976,""en"",""hi"")"),"घुमक्कड़ में एक खुश बच्चे के लड़के का वेक्टर चित्रण।")</f>
        <v>घुमक्कड़ में एक खुश बच्चे के लड़के का वेक्टर चित्रण।</v>
      </c>
    </row>
    <row r="16977">
      <c r="A16977" s="1" t="s">
        <v>16505</v>
      </c>
      <c r="B16977" s="2" t="str">
        <f>IFERROR(__xludf.DUMMYFUNCTION("GOOGLETRANSLATE(A16977,""en"",""hi"")"),"एक बेंच में एक कॉफी टेबल चालू करें!")</f>
        <v>एक बेंच में एक कॉफी टेबल चालू करें!</v>
      </c>
    </row>
    <row r="16978">
      <c r="A16978" s="1" t="s">
        <v>16506</v>
      </c>
      <c r="B16978" s="2" t="str">
        <f>IFERROR(__xludf.DUMMYFUNCTION("GOOGLETRANSLATE(A16978,""en"",""hi"")"),"टैटू डिजाइन व्यक्ति के दाहिने पैर पर दिखाई दे रहे हैं क्योंकि वह पुरस्कार की घोषणा करने के लिए एक समाचार सम्मेलन में भाग लेती हैं।")</f>
        <v>टैटू डिजाइन व्यक्ति के दाहिने पैर पर दिखाई दे रहे हैं क्योंकि वह पुरस्कार की घोषणा करने के लिए एक समाचार सम्मेलन में भाग लेती हैं।</v>
      </c>
    </row>
    <row r="16979">
      <c r="A16979" s="1" t="s">
        <v>16507</v>
      </c>
      <c r="B16979" s="2" t="str">
        <f>IFERROR(__xludf.DUMMYFUNCTION("GOOGLETRANSLATE(A16979,""en"",""hi"")"),"जातीयता और विदेशी पैसे कमाने के लिए काम करते हैं")</f>
        <v>जातीयता और विदेशी पैसे कमाने के लिए काम करते हैं</v>
      </c>
    </row>
    <row r="16980">
      <c r="A16980" s="1" t="s">
        <v>16508</v>
      </c>
      <c r="B16980" s="2" t="str">
        <f>IFERROR(__xludf.DUMMYFUNCTION("GOOGLETRANSLATE(A16980,""en"",""hi"")"),"अभिनेता के पास यह अच्छी त्वचा के बारे में कहना है")</f>
        <v>अभिनेता के पास यह अच्छी त्वचा के बारे में कहना है</v>
      </c>
    </row>
    <row r="16981">
      <c r="A16981" s="1" t="s">
        <v>16509</v>
      </c>
      <c r="B16981" s="2" t="str">
        <f>IFERROR(__xludf.DUMMYFUNCTION("GOOGLETRANSLATE(A16981,""en"",""hi"")"),"निशान तालाबों में और बाहर बुनाई।")</f>
        <v>निशान तालाबों में और बाहर बुनाई।</v>
      </c>
    </row>
    <row r="16982">
      <c r="A16982" s="1" t="s">
        <v>16510</v>
      </c>
      <c r="B16982" s="2" t="str">
        <f>IFERROR(__xludf.DUMMYFUNCTION("GOOGLETRANSLATE(A16982,""en"",""hi"")"),"वे समुद्र तट पर लंबे समय तक चलते हैं।")</f>
        <v>वे समुद्र तट पर लंबे समय तक चलते हैं।</v>
      </c>
    </row>
    <row r="16983">
      <c r="A16983" s="1" t="s">
        <v>16511</v>
      </c>
      <c r="B16983" s="2" t="str">
        <f>IFERROR(__xludf.DUMMYFUNCTION("GOOGLETRANSLATE(A16983,""en"",""hi"")"),"उनके कुछ पुरस्कार जीतने वाले बीयर।")</f>
        <v>उनके कुछ पुरस्कार जीतने वाले बीयर।</v>
      </c>
    </row>
    <row r="16984">
      <c r="A16984" s="1" t="s">
        <v>16512</v>
      </c>
      <c r="B16984" s="2" t="str">
        <f>IFERROR(__xludf.DUMMYFUNCTION("GOOGLETRANSLATE(A16984,""en"",""hi"")"),"रात में आधार से ऊपर की ओर देख रहे हैं")</f>
        <v>रात में आधार से ऊपर की ओर देख रहे हैं</v>
      </c>
    </row>
    <row r="16985">
      <c r="A16985" s="1" t="s">
        <v>16513</v>
      </c>
      <c r="B16985" s="2" t="str">
        <f>IFERROR(__xludf.DUMMYFUNCTION("GOOGLETRANSLATE(A16985,""en"",""hi"")"),"अपने पाई पर मोमबत्तियों को उड़ाने वाले लड़के के लिए जन्मदिन का जश्न।")</f>
        <v>अपने पाई पर मोमबत्तियों को उड़ाने वाले लड़के के लिए जन्मदिन का जश्न।</v>
      </c>
    </row>
    <row r="16986">
      <c r="A16986" s="1" t="s">
        <v>16514</v>
      </c>
      <c r="B16986" s="2" t="str">
        <f>IFERROR(__xludf.DUMMYFUNCTION("GOOGLETRANSLATE(A16986,""en"",""hi"")"),"~ एक जंगली आईरिस दक्षिण मध्य में पाया गया ~ गोल्फर द्वारा फोटो")</f>
        <v>~ एक जंगली आईरिस दक्षिण मध्य में पाया गया ~ गोल्फर द्वारा फोटो</v>
      </c>
    </row>
    <row r="16987">
      <c r="A16987" s="1" t="s">
        <v>16515</v>
      </c>
      <c r="B16987" s="2" t="str">
        <f>IFERROR(__xludf.DUMMYFUNCTION("GOOGLETRANSLATE(A16987,""en"",""hi"")"),"डॉचेस के लिए फैशन व्यवसाय द्वारा डिजाइन पोल्का डॉट्स के साथ वॉटर ग्रीन में शाम की पोशाक")</f>
        <v>डॉचेस के लिए फैशन व्यवसाय द्वारा डिजाइन पोल्का डॉट्स के साथ वॉटर ग्रीन में शाम की पोशाक</v>
      </c>
    </row>
    <row r="16988">
      <c r="A16988" s="1" t="s">
        <v>16516</v>
      </c>
      <c r="B16988" s="2" t="str">
        <f>IFERROR(__xludf.DUMMYFUNCTION("GOOGLETRANSLATE(A16988,""en"",""hi"")"),"देर से वसंत उद्यान में सीट")</f>
        <v>देर से वसंत उद्यान में सीट</v>
      </c>
    </row>
    <row r="16989">
      <c r="A16989" s="1" t="s">
        <v>16517</v>
      </c>
      <c r="B16989" s="2" t="str">
        <f>IFERROR(__xludf.DUMMYFUNCTION("GOOGLETRANSLATE(A16989,""en"",""hi"")"),"आप एक लैगून में दोस्तों के साथ तैरने का आनंद ले सकते हैं?")</f>
        <v>आप एक लैगून में दोस्तों के साथ तैरने का आनंद ले सकते हैं?</v>
      </c>
    </row>
    <row r="16990">
      <c r="A16990" s="1" t="s">
        <v>8186</v>
      </c>
      <c r="B16990" s="2" t="str">
        <f>IFERROR(__xludf.DUMMYFUNCTION("GOOGLETRANSLATE(A16990,""en"",""hi"")"),"घर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16991">
      <c r="A16991" s="1" t="s">
        <v>16518</v>
      </c>
      <c r="B16991" s="2" t="str">
        <f>IFERROR(__xludf.DUMMYFUNCTION("GOOGLETRANSLATE(A16991,""en"",""hi"")"),"पेड़ एक घोड़े और जॉकी में बढ़ता है, वास्तव में नहीं")</f>
        <v>पेड़ एक घोड़े और जॉकी में बढ़ता है, वास्तव में नहीं</v>
      </c>
    </row>
    <row r="16992">
      <c r="A16992" s="1" t="s">
        <v>16519</v>
      </c>
      <c r="B16992" s="2" t="str">
        <f>IFERROR(__xludf.DUMMYFUNCTION("GOOGLETRANSLATE(A16992,""en"",""hi"")"),"दीवार वाले गार्डन पर ग्लास हाउस")</f>
        <v>दीवार वाले गार्डन पर ग्लास हाउस</v>
      </c>
    </row>
    <row r="16993">
      <c r="A16993" s="1" t="s">
        <v>16520</v>
      </c>
      <c r="B16993" s="2" t="str">
        <f>IFERROR(__xludf.DUMMYFUNCTION("GOOGLETRANSLATE(A16993,""en"",""hi"")"),"फुटबॉल कोच 80 के उत्तरार्ध में कुछ समय में अकेले एक अभ्यास देखता है।")</f>
        <v>फुटबॉल कोच 80 के उत्तरार्ध में कुछ समय में अकेले एक अभ्यास देखता है।</v>
      </c>
    </row>
    <row r="16994">
      <c r="A16994" s="1" t="s">
        <v>16521</v>
      </c>
      <c r="B16994" s="2" t="str">
        <f>IFERROR(__xludf.DUMMYFUNCTION("GOOGLETRANSLATE(A16994,""en"",""hi"")"),"सुसमाचार कलाकार त्यौहार के दौरान प्रदर्शन करता है")</f>
        <v>सुसमाचार कलाकार त्यौहार के दौरान प्रदर्शन करता है</v>
      </c>
    </row>
    <row r="16995">
      <c r="A16995" s="1" t="s">
        <v>16522</v>
      </c>
      <c r="B16995" s="2" t="str">
        <f>IFERROR(__xludf.DUMMYFUNCTION("GOOGLETRANSLATE(A16995,""en"",""hi"")"),"सफेद कार जमे हुए लाल जामुन, सफेद सर्दी के एक फ्रेम के माध्यम से देखा बर्फ के साथ देखा")</f>
        <v>सफेद कार जमे हुए लाल जामुन, सफेद सर्दी के एक फ्रेम के माध्यम से देखा बर्फ के साथ देखा</v>
      </c>
    </row>
    <row r="16996">
      <c r="A16996" s="1" t="s">
        <v>16523</v>
      </c>
      <c r="B16996" s="2" t="str">
        <f>IFERROR(__xludf.DUMMYFUNCTION("GOOGLETRANSLATE(A16996,""en"",""hi"")"),"शुक्रवार को लड़कों के खेल के सामने एक खिलाड़ी गर्म हो जाता है।")</f>
        <v>शुक्रवार को लड़कों के खेल के सामने एक खिलाड़ी गर्म हो जाता है।</v>
      </c>
    </row>
    <row r="16997">
      <c r="A16997" s="1" t="s">
        <v>16524</v>
      </c>
      <c r="B16997" s="2" t="str">
        <f>IFERROR(__xludf.DUMMYFUNCTION("GOOGLETRANSLATE(A16997,""en"",""hi"")"),"उसके हाथों में उसके सिर के साथ एक आदमी दुखी दिख रहा था।")</f>
        <v>उसके हाथों में उसके सिर के साथ एक आदमी दुखी दिख रहा था।</v>
      </c>
    </row>
    <row r="16998">
      <c r="A16998" s="1" t="s">
        <v>16525</v>
      </c>
      <c r="B16998" s="2" t="str">
        <f>IFERROR(__xludf.DUMMYFUNCTION("GOOGLETRANSLATE(A16998,""en"",""hi"")"),"पृष्ठभूमि में बादलों के साथ पावर लाइन")</f>
        <v>पृष्ठभूमि में बादलों के साथ पावर लाइन</v>
      </c>
    </row>
    <row r="16999">
      <c r="A16999" s="1" t="s">
        <v>16526</v>
      </c>
      <c r="B16999" s="2" t="str">
        <f>IFERROR(__xludf.DUMMYFUNCTION("GOOGLETRANSLATE(A16999,""en"",""hi"")"),"एक क्रिसमस के पेड़ को सजाते हुए एक प्यारा स्नोमैन का वेक्टर चित्रण।")</f>
        <v>एक क्रिसमस के पेड़ को सजाते हुए एक प्यारा स्नोमैन का वेक्टर चित्रण।</v>
      </c>
    </row>
    <row r="17000">
      <c r="A17000" s="1" t="s">
        <v>16527</v>
      </c>
      <c r="B17000" s="2" t="str">
        <f>IFERROR(__xludf.DUMMYFUNCTION("GOOGLETRANSLATE(A17000,""en"",""hi"")"),"एक द्वीप के पहाड़ी तट")</f>
        <v>एक द्वीप के पहाड़ी तट</v>
      </c>
    </row>
    <row r="17001">
      <c r="A17001" s="1" t="s">
        <v>16528</v>
      </c>
      <c r="B17001" s="2" t="str">
        <f>IFERROR(__xludf.DUMMYFUNCTION("GOOGLETRANSLATE(A17001,""en"",""hi"")"),"चूंकि इस वर्ष के विज्ञापन के लिए काल्पनिक बिल्ली को पुनर्जीवित किया गया है, यहां कुछ तथ्य हैं जिन्हें आप पुस्तक चरित्र के बारे में नहीं जानते हैं")</f>
        <v>चूंकि इस वर्ष के विज्ञापन के लिए काल्पनिक बिल्ली को पुनर्जीवित किया गया है, यहां कुछ तथ्य हैं जिन्हें आप पुस्तक चरित्र के बारे में नहीं जानते हैं</v>
      </c>
    </row>
    <row r="17002">
      <c r="A17002" s="1" t="s">
        <v>16529</v>
      </c>
      <c r="B17002" s="2" t="str">
        <f>IFERROR(__xludf.DUMMYFUNCTION("GOOGLETRANSLATE(A17002,""en"",""hi"")"),"एक सड़क पर क्लासिक पार्क किया गया")</f>
        <v>एक सड़क पर क्लासिक पार्क किया गया</v>
      </c>
    </row>
    <row r="17003">
      <c r="A17003" s="1" t="s">
        <v>16245</v>
      </c>
      <c r="B17003" s="2" t="str">
        <f>IFERROR(__xludf.DUMMYFUNCTION("GOOGLETRANSLATE(A17003,""en"",""hi"")"),"मिलान मेन्सवेअर फैशन वीक के दौरान फैशन शो में एक मॉडल रनवे चलता है")</f>
        <v>मिलान मेन्सवेअर फैशन वीक के दौरान फैशन शो में एक मॉडल रनवे चलता है</v>
      </c>
    </row>
    <row r="17004">
      <c r="A17004" s="1" t="s">
        <v>16530</v>
      </c>
      <c r="B17004" s="2" t="str">
        <f>IFERROR(__xludf.DUMMYFUNCTION("GOOGLETRANSLATE(A17004,""en"",""hi"")"),"नींबू के रस के साथ समुद्र तट पर आराम करने वाली महिलाएं।")</f>
        <v>नींबू के रस के साथ समुद्र तट पर आराम करने वाली महिलाएं।</v>
      </c>
    </row>
    <row r="17005">
      <c r="A17005" s="1" t="s">
        <v>16531</v>
      </c>
      <c r="B17005" s="2" t="str">
        <f>IFERROR(__xludf.DUMMYFUNCTION("GOOGLETRANSLATE(A17005,""en"",""hi"")"),"आकाश पहाड़ सीमा पर सूरज के रूप में शानदार नारंगी और बैंगनी हो जाता है")</f>
        <v>आकाश पहाड़ सीमा पर सूरज के रूप में शानदार नारंगी और बैंगनी हो जाता है</v>
      </c>
    </row>
    <row r="17006">
      <c r="A17006" s="1" t="s">
        <v>16532</v>
      </c>
      <c r="B17006" s="2" t="str">
        <f>IFERROR(__xludf.DUMMYFUNCTION("GOOGLETRANSLATE(A17006,""en"",""hi"")"),"सभी अवयवों को एक साथ कम गर्मी के नीचे मिलाएं")</f>
        <v>सभी अवयवों को एक साथ कम गर्मी के नीचे मिलाएं</v>
      </c>
    </row>
    <row r="17007">
      <c r="A17007" s="1" t="s">
        <v>16533</v>
      </c>
      <c r="B17007" s="2" t="str">
        <f>IFERROR(__xludf.DUMMYFUNCTION("GOOGLETRANSLATE(A17007,""en"",""hi"")"),"कंक्रीट की सार ज्यामितीय पहेली पृष्ठभूमि।")</f>
        <v>कंक्रीट की सार ज्यामितीय पहेली पृष्ठभूमि।</v>
      </c>
    </row>
    <row r="17008">
      <c r="A17008" s="1" t="s">
        <v>16534</v>
      </c>
      <c r="B17008" s="2" t="str">
        <f>IFERROR(__xludf.DUMMYFUNCTION("GOOGLETRANSLATE(A17008,""en"",""hi"")"),"इलेक्ट्रानिका कलाकार और महान व्यक्ति के साथ गेंद के लिए फुटबॉल खिलाड़ी लड़ता है")</f>
        <v>इलेक्ट्रानिका कलाकार और महान व्यक्ति के साथ गेंद के लिए फुटबॉल खिलाड़ी लड़ता है</v>
      </c>
    </row>
    <row r="17009">
      <c r="A17009" s="1" t="s">
        <v>16535</v>
      </c>
      <c r="B17009" s="2" t="str">
        <f>IFERROR(__xludf.DUMMYFUNCTION("GOOGLETRANSLATE(A17009,""en"",""hi"")"),"उज्ज्वल केले आपके लिए दिल में चित्रित")</f>
        <v>उज्ज्वल केले आपके लिए दिल में चित्रित</v>
      </c>
    </row>
    <row r="17010">
      <c r="A17010" s="1" t="s">
        <v>16536</v>
      </c>
      <c r="B17010" s="2" t="str">
        <f>IFERROR(__xludf.DUMMYFUNCTION("GOOGLETRANSLATE(A17010,""en"",""hi"")"),"मूर्ति द्वारा एक सीट कार का एक दृश्य")</f>
        <v>मूर्ति द्वारा एक सीट कार का एक दृश्य</v>
      </c>
    </row>
    <row r="17011">
      <c r="A17011" s="1" t="s">
        <v>16537</v>
      </c>
      <c r="B17011" s="2" t="str">
        <f>IFERROR(__xludf.DUMMYFUNCTION("GOOGLETRANSLATE(A17011,""en"",""hi"")"),"लोगों की शादी के मुद्दे में शामिल थे। पत्रिका।")</f>
        <v>लोगों की शादी के मुद्दे में शामिल थे। पत्रिका।</v>
      </c>
    </row>
    <row r="17012">
      <c r="A17012" s="1" t="s">
        <v>16538</v>
      </c>
      <c r="B17012" s="2" t="str">
        <f>IFERROR(__xludf.DUMMYFUNCTION("GOOGLETRANSLATE(A17012,""en"",""hi"")"),"खिड़कियों के साथ कक्षा में योग करने वाले युवा लोगों का समूह।")</f>
        <v>खिड़कियों के साथ कक्षा में योग करने वाले युवा लोगों का समूह।</v>
      </c>
    </row>
    <row r="17013">
      <c r="A17013" s="1" t="s">
        <v>16539</v>
      </c>
      <c r="B17013" s="2" t="str">
        <f>IFERROR(__xludf.DUMMYFUNCTION("GOOGLETRANSLATE(A17013,""en"",""hi"")"),"आधुनिक कला के संग्रहालय में दीर्घाओं")</f>
        <v>आधुनिक कला के संग्रहालय में दीर्घाओं</v>
      </c>
    </row>
    <row r="17014">
      <c r="A17014" s="1" t="s">
        <v>16540</v>
      </c>
      <c r="B17014" s="2" t="str">
        <f>IFERROR(__xludf.DUMMYFUNCTION("GOOGLETRANSLATE(A17014,""en"",""hi"")"),"क्षेत्रों या राज्यों और शहरों, राजधानियों के साथ विस्तृत नक्शा")</f>
        <v>क्षेत्रों या राज्यों और शहरों, राजधानियों के साथ विस्तृत नक्शा</v>
      </c>
    </row>
    <row r="17015">
      <c r="A17015" s="1" t="s">
        <v>16541</v>
      </c>
      <c r="B17015" s="2" t="str">
        <f>IFERROR(__xludf.DUMMYFUNCTION("GOOGLETRANSLATE(A17015,""en"",""hi"")"),"घाटी पर सर्दियों सूर्योदय")</f>
        <v>घाटी पर सर्दियों सूर्योदय</v>
      </c>
    </row>
    <row r="17016">
      <c r="A17016" s="1" t="s">
        <v>16542</v>
      </c>
      <c r="B17016" s="2" t="str">
        <f>IFERROR(__xludf.DUMMYFUNCTION("GOOGLETRANSLATE(A17016,""en"",""hi"")"),"लोग पशु आश्रय में क्रिसमस के पेड़ के पास देवता के साथ बैठते हैं।")</f>
        <v>लोग पशु आश्रय में क्रिसमस के पेड़ के पास देवता के साथ बैठते हैं।</v>
      </c>
    </row>
    <row r="17017">
      <c r="A17017" s="1" t="s">
        <v>16543</v>
      </c>
      <c r="B17017" s="2" t="str">
        <f>IFERROR(__xludf.DUMMYFUNCTION("GOOGLETRANSLATE(A17017,""en"",""hi"")"),"ग्लास जार के लिए कई उपयोग - जार में फूल")</f>
        <v>ग्लास जार के लिए कई उपयोग - जार में फूल</v>
      </c>
    </row>
    <row r="17018">
      <c r="A17018" s="1" t="s">
        <v>16544</v>
      </c>
      <c r="B17018" s="2" t="str">
        <f>IFERROR(__xludf.DUMMYFUNCTION("GOOGLETRANSLATE(A17018,""en"",""hi"")"),"गृहयुद्ध से पहले खंडहर")</f>
        <v>गृहयुद्ध से पहले खंडहर</v>
      </c>
    </row>
    <row r="17019">
      <c r="A17019" s="1" t="s">
        <v>16545</v>
      </c>
      <c r="B17019" s="2" t="str">
        <f>IFERROR(__xludf.DUMMYFUNCTION("GOOGLETRANSLATE(A17019,""en"",""hi"")"),"अभिनेता के रूप में पाया गया")</f>
        <v>अभिनेता के रूप में पाया गया</v>
      </c>
    </row>
    <row r="17020">
      <c r="A17020" s="1" t="s">
        <v>16546</v>
      </c>
      <c r="B17020" s="2" t="str">
        <f>IFERROR(__xludf.DUMMYFUNCTION("GOOGLETRANSLATE(A17020,""en"",""hi"")"),"# खेल टीम के खिलाफ एक खेल के दौरान पिच।")</f>
        <v># खेल टीम के खिलाफ एक खेल के दौरान पिच।</v>
      </c>
    </row>
    <row r="17021">
      <c r="A17021" s="1" t="s">
        <v>16547</v>
      </c>
      <c r="B17021" s="2" t="str">
        <f>IFERROR(__xludf.DUMMYFUNCTION("GOOGLETRANSLATE(A17021,""en"",""hi"")"),"मैंने कुछ घंटों पहले दुर्घटना से इस वुडलैंड में ठोकर खाई, पूरी जगह जंगली ब्लबेल से भरी हुई है।")</f>
        <v>मैंने कुछ घंटों पहले दुर्घटना से इस वुडलैंड में ठोकर खाई, पूरी जगह जंगली ब्लबेल से भरी हुई है।</v>
      </c>
    </row>
    <row r="17022">
      <c r="A17022" s="1" t="s">
        <v>16548</v>
      </c>
      <c r="B17022" s="2" t="str">
        <f>IFERROR(__xludf.DUMMYFUNCTION("GOOGLETRANSLATE(A17022,""en"",""hi"")"),"ग्रे रसोई अलमारियाँ ... आधुनिक ग्रे और देहाती लकड़ी के मिश्रण से प्यार करें।")</f>
        <v>ग्रे रसोई अलमारियाँ ... आधुनिक ग्रे और देहाती लकड़ी के मिश्रण से प्यार करें।</v>
      </c>
    </row>
    <row r="17023">
      <c r="A17023" s="1" t="s">
        <v>16549</v>
      </c>
      <c r="B17023" s="2" t="str">
        <f>IFERROR(__xludf.DUMMYFUNCTION("GOOGLETRANSLATE(A17023,""en"",""hi"")"),"वह व्यक्ति अपनी ट्रॉफी के साथ मनाता है, राजधानी में बुलरिंग में बुलफाइट के दौरान, वह एक बैल का एक कान था।")</f>
        <v>वह व्यक्ति अपनी ट्रॉफी के साथ मनाता है, राजधानी में बुलरिंग में बुलफाइट के दौरान, वह एक बैल का एक कान था।</v>
      </c>
    </row>
    <row r="17024">
      <c r="A17024" s="1" t="s">
        <v>16550</v>
      </c>
      <c r="B17024" s="2" t="str">
        <f>IFERROR(__xludf.DUMMYFUNCTION("GOOGLETRANSLATE(A17024,""en"",""hi"")"),"1005456 31 मामूली रूप से रखो, ये लड़कियां उतनी ही प्यारी हैं जितनी वे आते हैं")</f>
        <v>1005456 31 मामूली रूप से रखो, ये लड़कियां उतनी ही प्यारी हैं जितनी वे आते हैं</v>
      </c>
    </row>
    <row r="17025">
      <c r="A17025" s="1" t="s">
        <v>16551</v>
      </c>
      <c r="B17025" s="2" t="str">
        <f>IFERROR(__xludf.DUMMYFUNCTION("GOOGLETRANSLATE(A17025,""en"",""hi"")"),"झील पर सूर्यास्त के खिलाफ भाप ट्रेन वाला एक शहर")</f>
        <v>झील पर सूर्यास्त के खिलाफ भाप ट्रेन वाला एक शहर</v>
      </c>
    </row>
    <row r="17026">
      <c r="A17026" s="1" t="s">
        <v>16552</v>
      </c>
      <c r="B17026" s="2" t="str">
        <f>IFERROR(__xludf.DUMMYFUNCTION("GOOGLETRANSLATE(A17026,""en"",""hi"")"),"बॉयफ्रेंड जींस और समुद्र तट पर कॉफी")</f>
        <v>बॉयफ्रेंड जींस और समुद्र तट पर कॉफी</v>
      </c>
    </row>
    <row r="17027">
      <c r="A17027" s="1" t="s">
        <v>16553</v>
      </c>
      <c r="B17027" s="2" t="str">
        <f>IFERROR(__xludf.DUMMYFUNCTION("GOOGLETRANSLATE(A17027,""en"",""hi"")"),"अभिनेता थियेटर में प्रीमियर में भाग लेता है")</f>
        <v>अभिनेता थियेटर में प्रीमियर में भाग लेता है</v>
      </c>
    </row>
    <row r="17028">
      <c r="A17028" s="1" t="s">
        <v>16554</v>
      </c>
      <c r="B17028" s="2" t="str">
        <f>IFERROR(__xludf.DUMMYFUNCTION("GOOGLETRANSLATE(A17028,""en"",""hi"")"),"युवा एथलेटिक आदमी जिम में व्यायाम कर रहा है")</f>
        <v>युवा एथलेटिक आदमी जिम में व्यायाम कर रहा है</v>
      </c>
    </row>
    <row r="17029">
      <c r="A17029" s="1" t="s">
        <v>16555</v>
      </c>
      <c r="B17029" s="2" t="str">
        <f>IFERROR(__xludf.DUMMYFUNCTION("GOOGLETRANSLATE(A17029,""en"",""hi"")"),"यह अगली सर्दी का दृश्य हो सकता है: आइस हॉकी लीग के रूप में गेम के लिए स्टेडियम को कवर करने वाले घटक को कवर करना अधिक गेम खेलने के लक्ष्य को प्राप्त करने के लिए काम करता है।")</f>
        <v>यह अगली सर्दी का दृश्य हो सकता है: आइस हॉकी लीग के रूप में गेम के लिए स्टेडियम को कवर करने वाले घटक को कवर करना अधिक गेम खेलने के लक्ष्य को प्राप्त करने के लिए काम करता है।</v>
      </c>
    </row>
    <row r="17030">
      <c r="A17030" s="1" t="s">
        <v>16556</v>
      </c>
      <c r="B17030" s="2" t="str">
        <f>IFERROR(__xludf.DUMMYFUNCTION("GOOGLETRANSLATE(A17030,""en"",""hi"")"),"एक बगीचे में देहाती सुरंग")</f>
        <v>एक बगीचे में देहाती सुरंग</v>
      </c>
    </row>
    <row r="17031">
      <c r="A17031" s="1" t="s">
        <v>16557</v>
      </c>
      <c r="B17031" s="2" t="str">
        <f>IFERROR(__xludf.DUMMYFUNCTION("GOOGLETRANSLATE(A17031,""en"",""hi"")"),"आप इस पर व्यापार छिड़काकर अपने जूते से गम को हटा सकते हैं और इसे कुछ मिनटों के लिए सेट कर सकते हैं।")</f>
        <v>आप इस पर व्यापार छिड़काकर अपने जूते से गम को हटा सकते हैं और इसे कुछ मिनटों के लिए सेट कर सकते हैं।</v>
      </c>
    </row>
    <row r="17032">
      <c r="A17032" s="1" t="s">
        <v>16558</v>
      </c>
      <c r="B17032" s="2" t="str">
        <f>IFERROR(__xludf.DUMMYFUNCTION("GOOGLETRANSLATE(A17032,""en"",""hi"")"),"पिकनिक टेबल एक पूरे पेड़ से नक्काशीदार")</f>
        <v>पिकनिक टेबल एक पूरे पेड़ से नक्काशीदार</v>
      </c>
    </row>
    <row r="17033">
      <c r="A17033" s="1" t="s">
        <v>16559</v>
      </c>
      <c r="B17033" s="2" t="str">
        <f>IFERROR(__xludf.DUMMYFUNCTION("GOOGLETRANSLATE(A17033,""en"",""hi"")"),"गोर्ज से बाहर और शिविर में सुरक्षित रूप से")</f>
        <v>गोर्ज से बाहर और शिविर में सुरक्षित रूप से</v>
      </c>
    </row>
    <row r="17034">
      <c r="A17034" s="1" t="s">
        <v>16560</v>
      </c>
      <c r="B17034" s="2" t="str">
        <f>IFERROR(__xludf.DUMMYFUNCTION("GOOGLETRANSLATE(A17034,""en"",""hi"")"),"लोगों से वॉलपेपर, £ 120 एक रोल")</f>
        <v>लोगों से वॉलपेपर, £ 120 एक रोल</v>
      </c>
    </row>
    <row r="17035">
      <c r="A17035" s="1" t="s">
        <v>16561</v>
      </c>
      <c r="B17035" s="2" t="str">
        <f>IFERROR(__xludf.DUMMYFUNCTION("GOOGLETRANSLATE(A17035,""en"",""hi"")"),"अपने थैली में एक जॉय के साथ कंगारू का एक प्यारा चित्रण")</f>
        <v>अपने थैली में एक जॉय के साथ कंगारू का एक प्यारा चित्रण</v>
      </c>
    </row>
    <row r="17036">
      <c r="A17036" s="1" t="s">
        <v>16562</v>
      </c>
      <c r="B17036" s="2" t="str">
        <f>IFERROR(__xludf.DUMMYFUNCTION("GOOGLETRANSLATE(A17036,""en"",""hi"")"),"मंत्रमुग्ध घर: ईर्ष्या के साथ हरा")</f>
        <v>मंत्रमुग्ध घर: ईर्ष्या के साथ हरा</v>
      </c>
    </row>
    <row r="17037">
      <c r="A17037" s="1" t="s">
        <v>16563</v>
      </c>
      <c r="B17037" s="2" t="str">
        <f>IFERROR(__xludf.DUMMYFUNCTION("GOOGLETRANSLATE(A17037,""en"",""hi"")"),"कलाकार त्यौहार के दिन मंच पर प्रदर्शन करता है।")</f>
        <v>कलाकार त्यौहार के दिन मंच पर प्रदर्शन करता है।</v>
      </c>
    </row>
    <row r="17038">
      <c r="A17038" s="1" t="s">
        <v>16564</v>
      </c>
      <c r="B17038" s="2" t="str">
        <f>IFERROR(__xludf.DUMMYFUNCTION("GOOGLETRANSLATE(A17038,""en"",""hi"")"),"ध्रुवीय भालू एक आर्कटिक में चलते हैं")</f>
        <v>ध्रुवीय भालू एक आर्कटिक में चलते हैं</v>
      </c>
    </row>
    <row r="17039">
      <c r="A17039" s="1" t="s">
        <v>16565</v>
      </c>
      <c r="B17039" s="2" t="str">
        <f>IFERROR(__xludf.DUMMYFUNCTION("GOOGLETRANSLATE(A17039,""en"",""hi"")"),"चमकीले रंग की लकड़ी की मछली पकड़ने की नौकाएं")</f>
        <v>चमकीले रंग की लकड़ी की मछली पकड़ने की नौकाएं</v>
      </c>
    </row>
    <row r="17040">
      <c r="A17040" s="1" t="s">
        <v>16566</v>
      </c>
      <c r="B17040" s="2" t="str">
        <f>IFERROR(__xludf.DUMMYFUNCTION("GOOGLETRANSLATE(A17040,""en"",""hi"")"),"राजा Logotype, बैज और आइकन।")</f>
        <v>राजा Logotype, बैज और आइकन।</v>
      </c>
    </row>
    <row r="17041">
      <c r="A17041" s="1" t="s">
        <v>16567</v>
      </c>
      <c r="B17041" s="2" t="str">
        <f>IFERROR(__xludf.DUMMYFUNCTION("GOOGLETRANSLATE(A17041,""en"",""hi"")"),"जंगल में ट्विंकल रोशनी की स्थापना।")</f>
        <v>जंगल में ट्विंकल रोशनी की स्थापना।</v>
      </c>
    </row>
    <row r="17042">
      <c r="A17042" s="1" t="s">
        <v>16568</v>
      </c>
      <c r="B17042" s="2" t="str">
        <f>IFERROR(__xludf.DUMMYFUNCTION("GOOGLETRANSLATE(A17042,""en"",""hi"")"),"पानी हरी घास पर गिरता है")</f>
        <v>पानी हरी घास पर गिरता है</v>
      </c>
    </row>
    <row r="17043">
      <c r="A17043" s="1" t="s">
        <v>16569</v>
      </c>
      <c r="B17043" s="2" t="str">
        <f>IFERROR(__xludf.DUMMYFUNCTION("GOOGLETRANSLATE(A17043,""en"",""hi"")"),"फुटबॉल टीम वर्तमान में शीर्ष पर हैं और पिछले 16 के लिए योग्य हैं")</f>
        <v>फुटबॉल टीम वर्तमान में शीर्ष पर हैं और पिछले 16 के लिए योग्य हैं</v>
      </c>
    </row>
    <row r="17044">
      <c r="A17044" s="1" t="s">
        <v>16570</v>
      </c>
      <c r="B17044" s="2" t="str">
        <f>IFERROR(__xludf.DUMMYFUNCTION("GOOGLETRANSLATE(A17044,""en"",""hi"")"),"लोग एक खेल से पहले औपचारिक पहली पिच फेंक देते हैं।")</f>
        <v>लोग एक खेल से पहले औपचारिक पहली पिच फेंक देते हैं।</v>
      </c>
    </row>
    <row r="17045">
      <c r="A17045" s="1" t="s">
        <v>16571</v>
      </c>
      <c r="B17045" s="2" t="str">
        <f>IFERROR(__xludf.DUMMYFUNCTION("GOOGLETRANSLATE(A17045,""en"",""hi"")"),"अभिनेता मौसम के प्रीमियर में भाग लेते हैं")</f>
        <v>अभिनेता मौसम के प्रीमियर में भाग लेते हैं</v>
      </c>
    </row>
    <row r="17046">
      <c r="A17046" s="1" t="s">
        <v>16572</v>
      </c>
      <c r="B17046" s="2" t="str">
        <f>IFERROR(__xludf.DUMMYFUNCTION("GOOGLETRANSLATE(A17046,""en"",""hi"")"),"तटीय पथ से सुंदर बादलों के साथ एक बहुत ही चटनी समुद्र में व्यक्ति की ओर देख रहे हैं")</f>
        <v>तटीय पथ से सुंदर बादलों के साथ एक बहुत ही चटनी समुद्र में व्यक्ति की ओर देख रहे हैं</v>
      </c>
    </row>
    <row r="17047">
      <c r="A17047" s="1" t="s">
        <v>16573</v>
      </c>
      <c r="B17047" s="2" t="str">
        <f>IFERROR(__xludf.DUMMYFUNCTION("GOOGLETRANSLATE(A17047,""en"",""hi"")"),"लंबी गर्दन क्यों? छोटे बिल्ली का बच्चा अपने लघु जिराफ के साथ cuddle करने के लिए एकदम सही आकार है")</f>
        <v>लंबी गर्दन क्यों? छोटे बिल्ली का बच्चा अपने लघु जिराफ के साथ cuddle करने के लिए एकदम सही आकार है</v>
      </c>
    </row>
    <row r="17048">
      <c r="A17048" s="1" t="s">
        <v>16574</v>
      </c>
      <c r="B17048" s="2" t="str">
        <f>IFERROR(__xludf.DUMMYFUNCTION("GOOGLETRANSLATE(A17048,""en"",""hi"")"),"अभिनेता और व्यक्ति फंतासी फिल्म के विश्व प्रीमियर के लिए पहुंचे")</f>
        <v>अभिनेता और व्यक्ति फंतासी फिल्म के विश्व प्रीमियर के लिए पहुंचे</v>
      </c>
    </row>
    <row r="17049">
      <c r="A17049" s="1" t="s">
        <v>16575</v>
      </c>
      <c r="B17049" s="2" t="str">
        <f>IFERROR(__xludf.DUMMYFUNCTION("GOOGLETRANSLATE(A17049,""en"",""hi"")"),"अंधेरे रात में सड़क पर बोनफायर जल रहा है")</f>
        <v>अंधेरे रात में सड़क पर बोनफायर जल रहा है</v>
      </c>
    </row>
    <row r="17050">
      <c r="A17050" s="1" t="s">
        <v>16576</v>
      </c>
      <c r="B17050" s="2" t="str">
        <f>IFERROR(__xludf.DUMMYFUNCTION("GOOGLETRANSLATE(A17050,""en"",""hi"")"),"टीवी व्यक्तित्व और उसकी बेटी पार्क का आनंद लें")</f>
        <v>टीवी व्यक्तित्व और उसकी बेटी पार्क का आनंद लें</v>
      </c>
    </row>
    <row r="17051">
      <c r="A17051" s="1" t="s">
        <v>16577</v>
      </c>
      <c r="B17051" s="2" t="str">
        <f>IFERROR(__xludf.DUMMYFUNCTION("GOOGLETRANSLATE(A17051,""en"",""hi"")"),"स्टेशन के पास व्यापारी की मूर्ति")</f>
        <v>स्टेशन के पास व्यापारी की मूर्ति</v>
      </c>
    </row>
    <row r="17052">
      <c r="A17052" s="1" t="s">
        <v>16578</v>
      </c>
      <c r="B17052" s="2" t="str">
        <f>IFERROR(__xludf.DUMMYFUNCTION("GOOGLETRANSLATE(A17052,""en"",""hi"")"),"मुझे वास्तव में इस ग्रे फीचर वॉल पसंद है - इसे मेरे घर कार्यालय में प्यार करेगा")</f>
        <v>मुझे वास्तव में इस ग्रे फीचर वॉल पसंद है - इसे मेरे घर कार्यालय में प्यार करेगा</v>
      </c>
    </row>
    <row r="17053">
      <c r="A17053" s="1" t="s">
        <v>16579</v>
      </c>
      <c r="B17053" s="2" t="str">
        <f>IFERROR(__xludf.DUMMYFUNCTION("GOOGLETRANSLATE(A17053,""en"",""hi"")"),"एक सफेद पृष्ठभूमि पर भयभीत वायरस।")</f>
        <v>एक सफेद पृष्ठभूमि पर भयभीत वायरस।</v>
      </c>
    </row>
    <row r="17054">
      <c r="A17054" s="1" t="s">
        <v>16580</v>
      </c>
      <c r="B17054" s="2" t="str">
        <f>IFERROR(__xludf.DUMMYFUNCTION("GOOGLETRANSLATE(A17054,""en"",""hi"")"),"सुबह की रोशनी में ताजा अंगूर के एक पूर्ण कटोरे का एक करीबी शॉट।")</f>
        <v>सुबह की रोशनी में ताजा अंगूर के एक पूर्ण कटोरे का एक करीबी शॉट।</v>
      </c>
    </row>
    <row r="17055">
      <c r="A17055" s="1" t="s">
        <v>6048</v>
      </c>
      <c r="B17055" s="2" t="str">
        <f>IFERROR(__xludf.DUMMYFUNCTION("GOOGLETRANSLATE(A17055,""en"",""hi"")"),"काली पृष्ठभूमि पर सिक्का")</f>
        <v>काली पृष्ठभूमि पर सिक्का</v>
      </c>
    </row>
    <row r="17056">
      <c r="A17056" s="1" t="s">
        <v>16581</v>
      </c>
      <c r="B17056" s="2" t="str">
        <f>IFERROR(__xludf.DUMMYFUNCTION("GOOGLETRANSLATE(A17056,""en"",""hi"")"),"महिला और बच्चे को पाम पत्तियों से बने एक झोपड़ी के बाहर बैठे हुए नारियल को स्टोर करते थे")</f>
        <v>महिला और बच्चे को पाम पत्तियों से बने एक झोपड़ी के बाहर बैठे हुए नारियल को स्टोर करते थे</v>
      </c>
    </row>
    <row r="17057">
      <c r="A17057" s="1" t="s">
        <v>16582</v>
      </c>
      <c r="B17057" s="2" t="str">
        <f>IFERROR(__xludf.DUMMYFUNCTION("GOOGLETRANSLATE(A17057,""en"",""hi"")"),"कई महिलाओं को गर्भावस्था में पीठ दर्द का अनुभव होता है।")</f>
        <v>कई महिलाओं को गर्भावस्था में पीठ दर्द का अनुभव होता है।</v>
      </c>
    </row>
    <row r="17058">
      <c r="A17058" s="1" t="s">
        <v>16583</v>
      </c>
      <c r="B17058" s="2" t="str">
        <f>IFERROR(__xludf.DUMMYFUNCTION("GOOGLETRANSLATE(A17058,""en"",""hi"")"),"खेत में एक शिविर स्थल पर कैंपर्स")</f>
        <v>खेत में एक शिविर स्थल पर कैंपर्स</v>
      </c>
    </row>
    <row r="17059">
      <c r="A17059" s="1" t="s">
        <v>16584</v>
      </c>
      <c r="B17059" s="2" t="str">
        <f>IFERROR(__xludf.DUMMYFUNCTION("GOOGLETRANSLATE(A17059,""en"",""hi"")"),"व्यक्ति से एक और स्क्रैपी रजाई")</f>
        <v>व्यक्ति से एक और स्क्रैपी रजाई</v>
      </c>
    </row>
    <row r="17060">
      <c r="A17060" s="1" t="s">
        <v>16585</v>
      </c>
      <c r="B17060" s="2" t="str">
        <f>IFERROR(__xludf.DUMMYFUNCTION("GOOGLETRANSLATE(A17060,""en"",""hi"")"),"व्यक्ति दौड़ में व्यक्ति को पकड़ता है।")</f>
        <v>व्यक्ति दौड़ में व्यक्ति को पकड़ता है।</v>
      </c>
    </row>
    <row r="17061">
      <c r="A17061" s="1" t="s">
        <v>16586</v>
      </c>
      <c r="B17061" s="2" t="str">
        <f>IFERROR(__xludf.DUMMYFUNCTION("GOOGLETRANSLATE(A17061,""en"",""hi"")"),"विभिन्न प्रकार के कठिन और नरम कोरल और उष्णकटिबंधीय मछली के साथ चट्टान।")</f>
        <v>विभिन्न प्रकार के कठिन और नरम कोरल और उष्णकटिबंधीय मछली के साथ चट्टान।</v>
      </c>
    </row>
    <row r="17062">
      <c r="A17062" s="1" t="s">
        <v>16587</v>
      </c>
      <c r="B17062" s="2" t="str">
        <f>IFERROR(__xludf.DUMMYFUNCTION("GOOGLETRANSLATE(A17062,""en"",""hi"")"),"एक फैंसी फ्लॉवर के साथ लांग कोट - 20 9 538")</f>
        <v>एक फैंसी फ्लॉवर के साथ लांग कोट - 20 9 538</v>
      </c>
    </row>
    <row r="17063">
      <c r="A17063" s="1" t="s">
        <v>5813</v>
      </c>
      <c r="B17063" s="2" t="str">
        <f>IFERROR(__xludf.DUMMYFUNCTION("GOOGLETRANSLATE(A17063,""en"",""hi"")"),"ब्लू बेडरूम के साथ घर को आमंत्रित करना - ब्लॉग के माध्यम से")</f>
        <v>ब्लू बेडरूम के साथ घर को आमंत्रित करना - ब्लॉग के माध्यम से</v>
      </c>
    </row>
    <row r="17064">
      <c r="A17064" s="1" t="s">
        <v>16588</v>
      </c>
      <c r="B17064" s="2" t="str">
        <f>IFERROR(__xludf.DUMMYFUNCTION("GOOGLETRANSLATE(A17064,""en"",""hi"")"),"एक शहर प्रिंसिपल कैथेड्रल अभी भी उपयोग में है")</f>
        <v>एक शहर प्रिंसिपल कैथेड्रल अभी भी उपयोग में है</v>
      </c>
    </row>
    <row r="17065">
      <c r="A17065" s="1" t="s">
        <v>16589</v>
      </c>
      <c r="B17065" s="2" t="str">
        <f>IFERROR(__xludf.DUMMYFUNCTION("GOOGLETRANSLATE(A17065,""en"",""hi"")"),"एक खेल टीम के लिए लोगो, प्रतीक।")</f>
        <v>एक खेल टीम के लिए लोगो, प्रतीक।</v>
      </c>
    </row>
    <row r="17066">
      <c r="A17066" s="1" t="s">
        <v>16590</v>
      </c>
      <c r="B17066" s="2" t="str">
        <f>IFERROR(__xludf.DUMMYFUNCTION("GOOGLETRANSLATE(A17066,""en"",""hi"")"),"फुटबॉल मैच के दौरान फुटबॉल खिलाड़ी")</f>
        <v>फुटबॉल मैच के दौरान फुटबॉल खिलाड़ी</v>
      </c>
    </row>
    <row r="17067">
      <c r="A17067" s="1" t="s">
        <v>8038</v>
      </c>
      <c r="B17067" s="2" t="str">
        <f>IFERROR(__xludf.DUMMYFUNCTION("GOOGLETRANSLATE(A17067,""en"",""hi"")"),"एक साधारण पेंसिल के साथ कलाकार कैसे आकर्षित करें")</f>
        <v>एक साधारण पेंसिल के साथ कलाकार कैसे आकर्षित करें</v>
      </c>
    </row>
    <row r="17068">
      <c r="A17068" s="1" t="s">
        <v>16591</v>
      </c>
      <c r="B17068" s="2" t="str">
        <f>IFERROR(__xludf.DUMMYFUNCTION("GOOGLETRANSLATE(A17068,""en"",""hi"")"),"एक विरोध के दौरान पुलिसकर्मी एक लड़के को रोकें")</f>
        <v>एक विरोध के दौरान पुलिसकर्मी एक लड़के को रोकें</v>
      </c>
    </row>
    <row r="17069">
      <c r="A17069" s="1" t="s">
        <v>16592</v>
      </c>
      <c r="B17069" s="2" t="str">
        <f>IFERROR(__xludf.DUMMYFUNCTION("GOOGLETRANSLATE(A17069,""en"",""hi"")"),"अभिनेता ने पत्रिका के नए मुद्दे के सामने के कवर के लिए तैयार किया है, आज के शॉट्स का अनावरण किया जा रहा है।")</f>
        <v>अभिनेता ने पत्रिका के नए मुद्दे के सामने के कवर के लिए तैयार किया है, आज के शॉट्स का अनावरण किया जा रहा है।</v>
      </c>
    </row>
    <row r="17070">
      <c r="A17070" s="1" t="s">
        <v>16593</v>
      </c>
      <c r="B17070" s="2" t="str">
        <f>IFERROR(__xludf.DUMMYFUNCTION("GOOGLETRANSLATE(A17070,""en"",""hi"")"),"आकर्षक फिट महिला एक ग्रामीण सड़क के साथ एक सुबह कसरत जॉगिंग का आनंद ले रही है और सूर्योदय के दृष्टिकोण पर फोरकोर्ट")</f>
        <v>आकर्षक फिट महिला एक ग्रामीण सड़क के साथ एक सुबह कसरत जॉगिंग का आनंद ले रही है और सूर्योदय के दृष्टिकोण पर फोरकोर्ट</v>
      </c>
    </row>
    <row r="17071">
      <c r="A17071" s="1" t="s">
        <v>16594</v>
      </c>
      <c r="B17071" s="2" t="str">
        <f>IFERROR(__xludf.DUMMYFUNCTION("GOOGLETRANSLATE(A17071,""en"",""hi"")"),"यात्रा के लिए ट्रेन तैयार की जा रही है")</f>
        <v>यात्रा के लिए ट्रेन तैयार की जा रही है</v>
      </c>
    </row>
    <row r="17072">
      <c r="A17072" s="1" t="s">
        <v>16595</v>
      </c>
      <c r="B17072" s="2" t="str">
        <f>IFERROR(__xludf.DUMMYFUNCTION("GOOGLETRANSLATE(A17072,""en"",""hi"")"),"इस साल के विजेता, क्वार्टर फाइनल के दौरान एक लहर की सवारी करता है।")</f>
        <v>इस साल के विजेता, क्वार्टर फाइनल के दौरान एक लहर की सवारी करता है।</v>
      </c>
    </row>
    <row r="17073">
      <c r="A17073" s="1" t="s">
        <v>16596</v>
      </c>
      <c r="B17073" s="2" t="str">
        <f>IFERROR(__xludf.DUMMYFUNCTION("GOOGLETRANSLATE(A17073,""en"",""hi"")"),"मेरा लोगो सोफे को एक ताज और मुस्कुराते हुए चेहरे के साथ जोड़ता है।")</f>
        <v>मेरा लोगो सोफे को एक ताज और मुस्कुराते हुए चेहरे के साथ जोड़ता है।</v>
      </c>
    </row>
    <row r="17074">
      <c r="A17074" s="1" t="s">
        <v>16597</v>
      </c>
      <c r="B17074" s="2" t="str">
        <f>IFERROR(__xludf.DUMMYFUNCTION("GOOGLETRANSLATE(A17074,""en"",""hi"")"),"स्थानीय बाजार से रंगीन फल")</f>
        <v>स्थानीय बाजार से रंगीन फल</v>
      </c>
    </row>
    <row r="17075">
      <c r="A17075" s="1" t="s">
        <v>16598</v>
      </c>
      <c r="B17075" s="2" t="str">
        <f>IFERROR(__xludf.DUMMYFUNCTION("GOOGLETRANSLATE(A17075,""en"",""hi"")"),"उत्तर मुखौटा के निचले तल।")</f>
        <v>उत्तर मुखौटा के निचले तल।</v>
      </c>
    </row>
    <row r="17076">
      <c r="A17076" s="1" t="s">
        <v>16599</v>
      </c>
      <c r="B17076" s="2" t="str">
        <f>IFERROR(__xludf.DUMMYFUNCTION("GOOGLETRANSLATE(A17076,""en"",""hi"")"),"शहर में एक दृश्य प्राचीन खंडहर")</f>
        <v>शहर में एक दृश्य प्राचीन खंडहर</v>
      </c>
    </row>
    <row r="17077">
      <c r="A17077" s="1" t="s">
        <v>16600</v>
      </c>
      <c r="B17077" s="2" t="str">
        <f>IFERROR(__xludf.DUMMYFUNCTION("GOOGLETRANSLATE(A17077,""en"",""hi"")"),"घुटने के अंदर एक पोस्टरो - पूर्वकाल तनाव बनाता है।")</f>
        <v>घुटने के अंदर एक पोस्टरो - पूर्वकाल तनाव बनाता है।</v>
      </c>
    </row>
    <row r="17078">
      <c r="A17078" s="1" t="s">
        <v>16601</v>
      </c>
      <c r="B17078" s="2" t="str">
        <f>IFERROR(__xludf.DUMMYFUNCTION("GOOGLETRANSLATE(A17078,""en"",""hi"")"),"आप कैसे हमें टॉस करते हैं कि चिकना नैपकिन आप सिर्फ स्टोव को पोंछने के लिए इस्तेमाल करते थे? - मेरे कुत्ते")</f>
        <v>आप कैसे हमें टॉस करते हैं कि चिकना नैपकिन आप सिर्फ स्टोव को पोंछने के लिए इस्तेमाल करते थे? - मेरे कुत्ते</v>
      </c>
    </row>
    <row r="17079">
      <c r="A17079" s="1" t="s">
        <v>16602</v>
      </c>
      <c r="B17079" s="2" t="str">
        <f>IFERROR(__xludf.DUMMYFUNCTION("GOOGLETRANSLATE(A17079,""en"",""hi"")"),"फुटबॉल खिलाड़ी मैच के दौरान फुटबॉल टीम के लिए स्कोर करने के लिए एथलीट के प्रमुख हैं।")</f>
        <v>फुटबॉल खिलाड़ी मैच के दौरान फुटबॉल टीम के लिए स्कोर करने के लिए एथलीट के प्रमुख हैं।</v>
      </c>
    </row>
    <row r="17080">
      <c r="A17080" s="1" t="s">
        <v>16603</v>
      </c>
      <c r="B17080" s="2" t="str">
        <f>IFERROR(__xludf.DUMMYFUNCTION("GOOGLETRANSLATE(A17080,""en"",""hi"")"),"एक बगीचे में बहुत छोटे सफेद फूल खिलते हैं")</f>
        <v>एक बगीचे में बहुत छोटे सफेद फूल खिलते हैं</v>
      </c>
    </row>
    <row r="17081">
      <c r="A17081" s="1" t="s">
        <v>16604</v>
      </c>
      <c r="B17081" s="2" t="str">
        <f>IFERROR(__xludf.DUMMYFUNCTION("GOOGLETRANSLATE(A17081,""en"",""hi"")"),"एक बच्चे के रोते हुए काले और सफेद वेक्टर चित्रण")</f>
        <v>एक बच्चे के रोते हुए काले और सफेद वेक्टर चित्रण</v>
      </c>
    </row>
    <row r="17082">
      <c r="A17082" s="1" t="s">
        <v>16605</v>
      </c>
      <c r="B17082" s="2" t="str">
        <f>IFERROR(__xludf.DUMMYFUNCTION("GOOGLETRANSLATE(A17082,""en"",""hi"")"),"बर्फ में एक शहर।")</f>
        <v>बर्फ में एक शहर।</v>
      </c>
    </row>
    <row r="17083">
      <c r="A17083" s="1" t="s">
        <v>16606</v>
      </c>
      <c r="B17083" s="2" t="str">
        <f>IFERROR(__xludf.DUMMYFUNCTION("GOOGLETRANSLATE(A17083,""en"",""hi"")"),"स्वस्थ नुस्खा, मिडवेक भोजन, वर्ष में पकाया जाता है")</f>
        <v>स्वस्थ नुस्खा, मिडवेक भोजन, वर्ष में पकाया जाता है</v>
      </c>
    </row>
    <row r="17084">
      <c r="A17084" s="1" t="s">
        <v>16607</v>
      </c>
      <c r="B17084" s="2" t="str">
        <f>IFERROR(__xludf.DUMMYFUNCTION("GOOGLETRANSLATE(A17084,""en"",""hi"")"),"पूर्व राष्ट्रपति का स्मारक")</f>
        <v>पूर्व राष्ट्रपति का स्मारक</v>
      </c>
    </row>
    <row r="17085">
      <c r="A17085" s="1" t="s">
        <v>16608</v>
      </c>
      <c r="B17085" s="2" t="str">
        <f>IFERROR(__xludf.DUMMYFUNCTION("GOOGLETRANSLATE(A17085,""en"",""hi"")"),"बोहो स्टाइल कपड़ों में लड़की एक गर्म गर्मी की दोपहर में एक हरे घास के मैदान में बैठे हुए शांतिपूर्वक आराम करें")</f>
        <v>बोहो स्टाइल कपड़ों में लड़की एक गर्म गर्मी की दोपहर में एक हरे घास के मैदान में बैठे हुए शांतिपूर्वक आराम करें</v>
      </c>
    </row>
    <row r="17086">
      <c r="A17086" s="1" t="s">
        <v>16609</v>
      </c>
      <c r="B17086" s="2" t="str">
        <f>IFERROR(__xludf.DUMMYFUNCTION("GOOGLETRANSLATE(A17086,""en"",""hi"")"),"एक दृश्य रॉयल्टी के साथ बेंच - नि: शुल्क")</f>
        <v>एक दृश्य रॉयल्टी के साथ बेंच - नि: शुल्क</v>
      </c>
    </row>
    <row r="17087">
      <c r="A17087" s="1" t="s">
        <v>16610</v>
      </c>
      <c r="B17087" s="2" t="str">
        <f>IFERROR(__xludf.DUMMYFUNCTION("GOOGLETRANSLATE(A17087,""en"",""hi"")"),"आधुनिक लाइन शैली में हाथ आइकन या लोगो।")</f>
        <v>आधुनिक लाइन शैली में हाथ आइकन या लोगो।</v>
      </c>
    </row>
    <row r="17088">
      <c r="A17088" s="1" t="s">
        <v>16611</v>
      </c>
      <c r="B17088" s="2" t="str">
        <f>IFERROR(__xludf.DUMMYFUNCTION("GOOGLETRANSLATE(A17088,""en"",""hi"")"),"तीन मंजिला घर के विस्तृत फ्लैट फ्रंट फेकाडे।")</f>
        <v>तीन मंजिला घर के विस्तृत फ्लैट फ्रंट फेकाडे।</v>
      </c>
    </row>
    <row r="17089">
      <c r="A17089" s="1" t="s">
        <v>16612</v>
      </c>
      <c r="B17089" s="2" t="str">
        <f>IFERROR(__xludf.DUMMYFUNCTION("GOOGLETRANSLATE(A17089,""en"",""hi"")"),"9.95 व्यक्ति के लिए बनाया गया था जो लागत के एक अंश पर फैशनेबल लेगिंग पहनना पसंद करते हैं।")</f>
        <v>9.95 व्यक्ति के लिए बनाया गया था जो लागत के एक अंश पर फैशनेबल लेगिंग पहनना पसंद करते हैं।</v>
      </c>
    </row>
    <row r="17090">
      <c r="A17090" s="1" t="s">
        <v>16613</v>
      </c>
      <c r="B17090" s="2" t="str">
        <f>IFERROR(__xludf.DUMMYFUNCTION("GOOGLETRANSLATE(A17090,""en"",""hi"")"),"समुद्र द्वारा एक दिन के लिए एकत्रित पर्यटक")</f>
        <v>समुद्र द्वारा एक दिन के लिए एकत्रित पर्यटक</v>
      </c>
    </row>
    <row r="17091">
      <c r="A17091" s="1" t="s">
        <v>16614</v>
      </c>
      <c r="B17091" s="2" t="str">
        <f>IFERROR(__xludf.DUMMYFUNCTION("GOOGLETRANSLATE(A17091,""en"",""hi"")"),"मैदानी और एक सुंदर आकाश पर ईस्टर अंडे।")</f>
        <v>मैदानी और एक सुंदर आकाश पर ईस्टर अंडे।</v>
      </c>
    </row>
    <row r="17092">
      <c r="A17092" s="1" t="s">
        <v>16615</v>
      </c>
      <c r="B17092" s="2" t="str">
        <f>IFERROR(__xludf.DUMMYFUNCTION("GOOGLETRANSLATE(A17092,""en"",""hi"")"),"फुटबॉल खेल के दौरान अमेरिकी फुटबॉल खिलाड़ी")</f>
        <v>फुटबॉल खेल के दौरान अमेरिकी फुटबॉल खिलाड़ी</v>
      </c>
    </row>
    <row r="17093">
      <c r="A17093" s="1" t="s">
        <v>16616</v>
      </c>
      <c r="B17093" s="2" t="str">
        <f>IFERROR(__xludf.DUMMYFUNCTION("GOOGLETRANSLATE(A17093,""en"",""hi"")"),"अभिनेता थ्रिलर फिल्म के प्रीमियर के लिए आता है।")</f>
        <v>अभिनेता थ्रिलर फिल्म के प्रीमियर के लिए आता है।</v>
      </c>
    </row>
    <row r="17094">
      <c r="A17094" s="1" t="s">
        <v>16617</v>
      </c>
      <c r="B17094" s="2" t="str">
        <f>IFERROR(__xludf.DUMMYFUNCTION("GOOGLETRANSLATE(A17094,""en"",""hi"")"),"समुद्र तट पर चट्टानी तट")</f>
        <v>समुद्र तट पर चट्टानी तट</v>
      </c>
    </row>
    <row r="17095">
      <c r="A17095" s="1" t="s">
        <v>16618</v>
      </c>
      <c r="B17095" s="2" t="str">
        <f>IFERROR(__xludf.DUMMYFUNCTION("GOOGLETRANSLATE(A17095,""en"",""hi"")"),"नए कॉर्पोरेट डिजाइन के आधार पर डिजाइन")</f>
        <v>नए कॉर्पोरेट डिजाइन के आधार पर डिजाइन</v>
      </c>
    </row>
    <row r="17096">
      <c r="A17096" s="1" t="s">
        <v>16619</v>
      </c>
      <c r="B17096" s="2" t="str">
        <f>IFERROR(__xludf.DUMMYFUNCTION("GOOGLETRANSLATE(A17096,""en"",""hi"")"),"मछली पकड़ने के एक उत्पादक दिन के बाद पकड़।")</f>
        <v>मछली पकड़ने के एक उत्पादक दिन के बाद पकड़।</v>
      </c>
    </row>
    <row r="17097">
      <c r="A17097" s="1" t="s">
        <v>16620</v>
      </c>
      <c r="B17097" s="2" t="str">
        <f>IFERROR(__xludf.DUMMYFUNCTION("GOOGLETRANSLATE(A17097,""en"",""hi"")"),"फिल्मांकन स्थान छोटे घरों का विशाल गांव हो सकता है")</f>
        <v>फिल्मांकन स्थान छोटे घरों का विशाल गांव हो सकता है</v>
      </c>
    </row>
    <row r="17098">
      <c r="A17098" s="1" t="s">
        <v>12055</v>
      </c>
      <c r="B17098" s="2" t="str">
        <f>IFERROR(__xludf.DUMMYFUNCTION("GOOGLETRANSLATE(A17098,""en"",""hi"")"),"मैच के दौरान फुटबॉल खिलाड़ी द्वारा सॉकर प्लेयर को चुनौती दी जाती है।")</f>
        <v>मैच के दौरान फुटबॉल खिलाड़ी द्वारा सॉकर प्लेयर को चुनौती दी जाती है।</v>
      </c>
    </row>
    <row r="17099">
      <c r="A17099" s="1" t="s">
        <v>16621</v>
      </c>
      <c r="B17099" s="2" t="str">
        <f>IFERROR(__xludf.DUMMYFUNCTION("GOOGLETRANSLATE(A17099,""en"",""hi"")"),"क्वालिफाइंग सॉकर मैच से पहले सामान्य दृश्य")</f>
        <v>क्वालिफाइंग सॉकर मैच से पहले सामान्य दृश्य</v>
      </c>
    </row>
    <row r="17100">
      <c r="A17100" s="1" t="s">
        <v>16622</v>
      </c>
      <c r="B17100" s="2" t="str">
        <f>IFERROR(__xludf.DUMMYFUNCTION("GOOGLETRANSLATE(A17100,""en"",""hi"")"),"एक हेराल्डिक टेप के साथ एक नाइटली हेलमेट, तलवारें और बोर्ड की वेक्टर छवि।")</f>
        <v>एक हेराल्डिक टेप के साथ एक नाइटली हेलमेट, तलवारें और बोर्ड की वेक्टर छवि।</v>
      </c>
    </row>
    <row r="17101">
      <c r="A17101" s="1" t="s">
        <v>16623</v>
      </c>
      <c r="B17101" s="2" t="str">
        <f>IFERROR(__xludf.DUMMYFUNCTION("GOOGLETRANSLATE(A17101,""en"",""hi"")"),"दुनिया के शीर्ष सबसे खूबसूरत देशों में आवधिक रैंक संसदीय गणराज्य")</f>
        <v>दुनिया के शीर्ष सबसे खूबसूरत देशों में आवधिक रैंक संसदीय गणराज्य</v>
      </c>
    </row>
    <row r="17102">
      <c r="A17102" s="1" t="s">
        <v>16624</v>
      </c>
      <c r="B17102" s="2" t="str">
        <f>IFERROR(__xludf.DUMMYFUNCTION("GOOGLETRANSLATE(A17102,""en"",""hi"")"),"एथलीट कप्तानों के दौरान गेंद को पास करता है।")</f>
        <v>एथलीट कप्तानों के दौरान गेंद को पास करता है।</v>
      </c>
    </row>
    <row r="17103">
      <c r="A17103" s="1" t="s">
        <v>16625</v>
      </c>
      <c r="B17103" s="2" t="str">
        <f>IFERROR(__xludf.DUMMYFUNCTION("GOOGLETRANSLATE(A17103,""en"",""hi"")"),"रात का आसमान क्षितिज पर हैं")</f>
        <v>रात का आसमान क्षितिज पर हैं</v>
      </c>
    </row>
    <row r="17104">
      <c r="A17104" s="1" t="s">
        <v>16626</v>
      </c>
      <c r="B17104" s="2" t="str">
        <f>IFERROR(__xludf.DUMMYFUNCTION("GOOGLETRANSLATE(A17104,""en"",""hi"")"),"होटल के बाहर एक घोड़ा संचालित गाड़ी")</f>
        <v>होटल के बाहर एक घोड़ा संचालित गाड़ी</v>
      </c>
    </row>
    <row r="17105">
      <c r="A17105" s="1" t="s">
        <v>16627</v>
      </c>
      <c r="B17105" s="2" t="str">
        <f>IFERROR(__xludf.DUMMYFUNCTION("GOOGLETRANSLATE(A17105,""en"",""hi"")"),"एक सीमा बाड़ से विभाजित एक परिवार।")</f>
        <v>एक सीमा बाड़ से विभाजित एक परिवार।</v>
      </c>
    </row>
    <row r="17106">
      <c r="A17106" s="1" t="s">
        <v>16628</v>
      </c>
      <c r="B17106" s="2" t="str">
        <f>IFERROR(__xludf.DUMMYFUNCTION("GOOGLETRANSLATE(A17106,""en"",""hi"")"),"पहाड़ के बगल में एक पहाड़ी नीचे लंबी पैदल यात्रा")</f>
        <v>पहाड़ के बगल में एक पहाड़ी नीचे लंबी पैदल यात्रा</v>
      </c>
    </row>
    <row r="17107">
      <c r="A17107" s="1" t="s">
        <v>16629</v>
      </c>
      <c r="B17107" s="2" t="str">
        <f>IFERROR(__xludf.DUMMYFUNCTION("GOOGLETRANSLATE(A17107,""en"",""hi"")"),"समुद्र तट पर खेलने वाली लड़की")</f>
        <v>समुद्र तट पर खेलने वाली लड़की</v>
      </c>
    </row>
    <row r="17108">
      <c r="A17108" s="1" t="s">
        <v>16630</v>
      </c>
      <c r="B17108" s="2" t="str">
        <f>IFERROR(__xludf.DUMMYFUNCTION("GOOGLETRANSLATE(A17108,""en"",""hi"")"),"एनिमेटेड टीवी प्रोग्राम, मुझे वास्तव में यह संस्करण पसंद है, इच्छा है कि वे इसे टीवी श्रृंखला में इस्तेमाल करते थे।")</f>
        <v>एनिमेटेड टीवी प्रोग्राम, मुझे वास्तव में यह संस्करण पसंद है, इच्छा है कि वे इसे टीवी श्रृंखला में इस्तेमाल करते थे।</v>
      </c>
    </row>
    <row r="17109">
      <c r="A17109" s="1" t="s">
        <v>16631</v>
      </c>
      <c r="B17109" s="2" t="str">
        <f>IFERROR(__xludf.DUMMYFUNCTION("GOOGLETRANSLATE(A17109,""en"",""hi"")"),"आयोजित घटना के दौरान ट्रॉफी के साथ गोल्फर")</f>
        <v>आयोजित घटना के दौरान ट्रॉफी के साथ गोल्फर</v>
      </c>
    </row>
    <row r="17110">
      <c r="A17110" s="1" t="s">
        <v>16632</v>
      </c>
      <c r="B17110" s="2" t="str">
        <f>IFERROR(__xludf.DUMMYFUNCTION("GOOGLETRANSLATE(A17110,""en"",""hi"")"),"डिश एक स्वस्थ रात्रिभोज नुस्खा है जो व्यस्त रातों के लिए बिल्कुल सही है!")</f>
        <v>डिश एक स्वस्थ रात्रिभोज नुस्खा है जो व्यस्त रातों के लिए बिल्कुल सही है!</v>
      </c>
    </row>
    <row r="17111">
      <c r="A17111" s="1" t="s">
        <v>16633</v>
      </c>
      <c r="B17111" s="2" t="str">
        <f>IFERROR(__xludf.DUMMYFUNCTION("GOOGLETRANSLATE(A17111,""en"",""hi"")"),"छुट्टियों का जश्न मनाने का बेहतर तरीका, हर किसी के पसंदीदा परेशान एल्फ ~ की तस्वीर के मुकाबले")</f>
        <v>छुट्टियों का जश्न मनाने का बेहतर तरीका, हर किसी के पसंदीदा परेशान एल्फ ~ की तस्वीर के मुकाबले</v>
      </c>
    </row>
    <row r="17112">
      <c r="A17112" s="1" t="s">
        <v>16634</v>
      </c>
      <c r="B17112" s="2" t="str">
        <f>IFERROR(__xludf.DUMMYFUNCTION("GOOGLETRANSLATE(A17112,""en"",""hi"")"),"एक स्पेनिश ध्वज रखने वाली युवा सुंदर गोरा महिला, सफेद पृष्ठभूमि पर पृथक")</f>
        <v>एक स्पेनिश ध्वज रखने वाली युवा सुंदर गोरा महिला, सफेद पृष्ठभूमि पर पृथक</v>
      </c>
    </row>
    <row r="17113">
      <c r="A17113" s="1" t="s">
        <v>16635</v>
      </c>
      <c r="B17113" s="2" t="str">
        <f>IFERROR(__xludf.DUMMYFUNCTION("GOOGLETRANSLATE(A17113,""en"",""hi"")"),"मैच के दौरान सॉकर गोलकीपर")</f>
        <v>मैच के दौरान सॉकर गोलकीपर</v>
      </c>
    </row>
    <row r="17114">
      <c r="A17114" s="1" t="s">
        <v>16636</v>
      </c>
      <c r="B17114" s="2" t="str">
        <f>IFERROR(__xludf.DUMMYFUNCTION("GOOGLETRANSLATE(A17114,""en"",""hi"")"),"इन-गेम: भूत और कंकाल से भरा लाल और काला कमरा।")</f>
        <v>इन-गेम: भूत और कंकाल से भरा लाल और काला कमरा।</v>
      </c>
    </row>
    <row r="17115">
      <c r="A17115" s="1" t="s">
        <v>16637</v>
      </c>
      <c r="B17115" s="2" t="str">
        <f>IFERROR(__xludf.DUMMYFUNCTION("GOOGLETRANSLATE(A17115,""en"",""hi"")"),"और यह मुस्कुराता है")</f>
        <v>और यह मुस्कुराता है</v>
      </c>
    </row>
    <row r="17116">
      <c r="A17116" s="1" t="s">
        <v>16638</v>
      </c>
      <c r="B17116" s="2" t="str">
        <f>IFERROR(__xludf.DUMMYFUNCTION("GOOGLETRANSLATE(A17116,""en"",""hi"")"),"tis बिल्ली को मनुष्य के भय के रूप में पेश करने के लिए कहा जाता है")</f>
        <v>tis बिल्ली को मनुष्य के भय के रूप में पेश करने के लिए कहा जाता है</v>
      </c>
    </row>
    <row r="17117">
      <c r="A17117" s="1" t="s">
        <v>16639</v>
      </c>
      <c r="B17117" s="2" t="str">
        <f>IFERROR(__xludf.DUMMYFUNCTION("GOOGLETRANSLATE(A17117,""en"",""hi"")"),"नौकाओं और समुद्र के शुरुआती चित्रों के लिए छवि परिणाम")</f>
        <v>नौकाओं और समुद्र के शुरुआती चित्रों के लिए छवि परिणाम</v>
      </c>
    </row>
    <row r="17118">
      <c r="A17118" s="1" t="s">
        <v>16640</v>
      </c>
      <c r="B17118" s="2" t="str">
        <f>IFERROR(__xludf.DUMMYFUNCTION("GOOGLETRANSLATE(A17118,""en"",""hi"")"),"व्यक्ति, ड्यूक और सेलिब्रिटी यूरोपीय प्रीमियर में भाग लेते हैं।")</f>
        <v>व्यक्ति, ड्यूक और सेलिब्रिटी यूरोपीय प्रीमियर में भाग लेते हैं।</v>
      </c>
    </row>
    <row r="17119">
      <c r="A17119" s="1" t="s">
        <v>3071</v>
      </c>
      <c r="B17119" s="2" t="str">
        <f>IFERROR(__xludf.DUMMYFUNCTION("GOOGLETRANSLATE(A17119,""en"",""hi"")"),"एक पौधे का जीवन चक्र")</f>
        <v>एक पौधे का जीवन चक्र</v>
      </c>
    </row>
    <row r="17120">
      <c r="A17120" s="1" t="s">
        <v>16641</v>
      </c>
      <c r="B17120" s="2" t="str">
        <f>IFERROR(__xludf.DUMMYFUNCTION("GOOGLETRANSLATE(A17120,""en"",""hi"")"),"पेशे में पैदा हुए हैं ... शर्ट")</f>
        <v>पेशे में पैदा हुए हैं ... शर्ट</v>
      </c>
    </row>
    <row r="17121">
      <c r="A17121" s="1" t="s">
        <v>16642</v>
      </c>
      <c r="B17121" s="2" t="str">
        <f>IFERROR(__xludf.DUMMYFUNCTION("GOOGLETRANSLATE(A17121,""en"",""hi"")"),"अगले वसंत में रोपण के लिए मिट्टी तैयार करने के लिए जमीन के साथ स्वयंसेवक।")</f>
        <v>अगले वसंत में रोपण के लिए मिट्टी तैयार करने के लिए जमीन के साथ स्वयंसेवक।</v>
      </c>
    </row>
    <row r="17122">
      <c r="A17122" s="1" t="s">
        <v>16643</v>
      </c>
      <c r="B17122" s="2" t="str">
        <f>IFERROR(__xludf.DUMMYFUNCTION("GOOGLETRANSLATE(A17122,""en"",""hi"")"),"नाई की दुकान विभिन्न घर वाले उत्पादों को बनाती है जो वे उपयोग करते हैं और बेचते हैं।")</f>
        <v>नाई की दुकान विभिन्न घर वाले उत्पादों को बनाती है जो वे उपयोग करते हैं और बेचते हैं।</v>
      </c>
    </row>
    <row r="17123">
      <c r="A17123" s="1" t="s">
        <v>16644</v>
      </c>
      <c r="B17123" s="2" t="str">
        <f>IFERROR(__xludf.DUMMYFUNCTION("GOOGLETRANSLATE(A17123,""en"",""hi"")"),"सड़क के साथ एक व्यस्त जोड़ा।")</f>
        <v>सड़क के साथ एक व्यस्त जोड़ा।</v>
      </c>
    </row>
    <row r="17124">
      <c r="A17124" s="1" t="s">
        <v>16645</v>
      </c>
      <c r="B17124" s="2" t="str">
        <f>IFERROR(__xludf.DUMMYFUNCTION("GOOGLETRANSLATE(A17124,""en"",""hi"")"),"गैलरी लपेटा कैनवास पर यह एक मूल ऐक्रेलिक पेंटिंग है।")</f>
        <v>गैलरी लपेटा कैनवास पर यह एक मूल ऐक्रेलिक पेंटिंग है।</v>
      </c>
    </row>
    <row r="17125">
      <c r="A17125" s="1" t="s">
        <v>16646</v>
      </c>
      <c r="B17125" s="2" t="str">
        <f>IFERROR(__xludf.DUMMYFUNCTION("GOOGLETRANSLATE(A17125,""en"",""hi"")"),"मोमबत्तियों के साथ केक का काला और सफेद चित्रण।")</f>
        <v>मोमबत्तियों के साथ केक का काला और सफेद चित्रण।</v>
      </c>
    </row>
    <row r="17126">
      <c r="A17126" s="1" t="s">
        <v>16647</v>
      </c>
      <c r="B17126" s="2" t="str">
        <f>IFERROR(__xludf.DUMMYFUNCTION("GOOGLETRANSLATE(A17126,""en"",""hi"")"),"समुद्र के बंदरगाह पर क्रेन ने शाम के सूरज को रोशन किया")</f>
        <v>समुद्र के बंदरगाह पर क्रेन ने शाम के सूरज को रोशन किया</v>
      </c>
    </row>
    <row r="17127">
      <c r="A17127" s="1" t="s">
        <v>16648</v>
      </c>
      <c r="B17127" s="2" t="str">
        <f>IFERROR(__xludf.DUMMYFUNCTION("GOOGLETRANSLATE(A17127,""en"",""hi"")"),"अध्ययन में पाया गया कि कॉफी इस्मोर को नुकसान पहुंचाने की संभावना है")</f>
        <v>अध्ययन में पाया गया कि कॉफी इस्मोर को नुकसान पहुंचाने की संभावना है</v>
      </c>
    </row>
    <row r="17128">
      <c r="A17128" s="1" t="s">
        <v>16649</v>
      </c>
      <c r="B17128" s="2" t="str">
        <f>IFERROR(__xludf.DUMMYFUNCTION("GOOGLETRANSLATE(A17128,""en"",""hi"")"),"रेंडरिंग और गुणवत्ता काउंटर पहनने के लिए बुनियादी मॉडल कछुए स्वेटर और खाकी पतली पुरुषों के स्वेटर")</f>
        <v>रेंडरिंग और गुणवत्ता काउंटर पहनने के लिए बुनियादी मॉडल कछुए स्वेटर और खाकी पतली पुरुषों के स्वेटर</v>
      </c>
    </row>
    <row r="17129">
      <c r="A17129" s="1" t="s">
        <v>16650</v>
      </c>
      <c r="B17129" s="2" t="str">
        <f>IFERROR(__xludf.DUMMYFUNCTION("GOOGLETRANSLATE(A17129,""en"",""hi"")"),"व्यक्ति और अतिथि उत्सव के दौरान यूके प्रीमियर में भाग लेते हैं")</f>
        <v>व्यक्ति और अतिथि उत्सव के दौरान यूके प्रीमियर में भाग लेते हैं</v>
      </c>
    </row>
    <row r="17130">
      <c r="A17130" s="1" t="s">
        <v>16651</v>
      </c>
      <c r="B17130" s="2" t="str">
        <f>IFERROR(__xludf.DUMMYFUNCTION("GOOGLETRANSLATE(A17130,""en"",""hi"")"),"लगभग आधे लोग झुग्गी में रहते थे जबकि लगभग एक लाख फ्लैट्स अंत में बेकार हो गए")</f>
        <v>लगभग आधे लोग झुग्गी में रहते थे जबकि लगभग एक लाख फ्लैट्स अंत में बेकार हो गए</v>
      </c>
    </row>
    <row r="17131">
      <c r="A17131" s="1" t="s">
        <v>16652</v>
      </c>
      <c r="B17131" s="2" t="str">
        <f>IFERROR(__xludf.DUMMYFUNCTION("GOOGLETRANSLATE(A17131,""en"",""hi"")"),"उष्णकटिबंधीय तट पर सूर्यास्त")</f>
        <v>उष्णकटिबंधीय तट पर सूर्यास्त</v>
      </c>
    </row>
    <row r="17132">
      <c r="A17132" s="1" t="s">
        <v>16653</v>
      </c>
      <c r="B17132" s="2" t="str">
        <f>IFERROR(__xludf.DUMMYFUNCTION("GOOGLETRANSLATE(A17132,""en"",""hi"")"),"अभिनेता, सतत quirky लड़की, एक ruffled पीला पहने हुए अनुकूलित काम के लिए लाल कालीन चला गया - पीला पोशाक और कोई जूते नहीं।")</f>
        <v>अभिनेता, सतत quirky लड़की, एक ruffled पीला पहने हुए अनुकूलित काम के लिए लाल कालीन चला गया - पीला पोशाक और कोई जूते नहीं।</v>
      </c>
    </row>
    <row r="17133">
      <c r="A17133" s="1" t="s">
        <v>16654</v>
      </c>
      <c r="B17133" s="2" t="str">
        <f>IFERROR(__xludf.DUMMYFUNCTION("GOOGLETRANSLATE(A17133,""en"",""hi"")"),"यह मुझे बहुत दुखी और बहुत खुश करता है क्योंकि वह एक छोटे से दौरे के बाद अपने बच्चे के लड़के को देखकर थोड़ा डैडी की तरह दिखता है और मैं सिर्फ उससे ज्यादा उससे शादी करना चाहता हूं")</f>
        <v>यह मुझे बहुत दुखी और बहुत खुश करता है क्योंकि वह एक छोटे से दौरे के बाद अपने बच्चे के लड़के को देखकर थोड़ा डैडी की तरह दिखता है और मैं सिर्फ उससे ज्यादा उससे शादी करना चाहता हूं</v>
      </c>
    </row>
    <row r="17134">
      <c r="A17134" s="1" t="s">
        <v>16655</v>
      </c>
      <c r="B17134" s="2" t="str">
        <f>IFERROR(__xludf.DUMMYFUNCTION("GOOGLETRANSLATE(A17134,""en"",""hi"")"),"पुराने शहर में घर")</f>
        <v>पुराने शहर में घर</v>
      </c>
    </row>
    <row r="17135">
      <c r="A17135" s="1" t="s">
        <v>16656</v>
      </c>
      <c r="B17135" s="2" t="str">
        <f>IFERROR(__xludf.DUMMYFUNCTION("GOOGLETRANSLATE(A17135,""en"",""hi"")"),"सड़क पर यात्रा के साथ यात्रा नहीं")</f>
        <v>सड़क पर यात्रा के साथ यात्रा नहीं</v>
      </c>
    </row>
    <row r="17136">
      <c r="A17136" s="1" t="s">
        <v>16657</v>
      </c>
      <c r="B17136" s="2" t="str">
        <f>IFERROR(__xludf.DUMMYFUNCTION("GOOGLETRANSLATE(A17136,""en"",""hi"")"),"भाग के बाहर से दिखाई न दिखाएं")</f>
        <v>भाग के बाहर से दिखाई न दिखाएं</v>
      </c>
    </row>
    <row r="17137">
      <c r="A17137" s="1" t="s">
        <v>16658</v>
      </c>
      <c r="B17137" s="2" t="str">
        <f>IFERROR(__xludf.DUMMYFUNCTION("GOOGLETRANSLATE(A17137,""en"",""hi"")"),"सिम्युलेटर जो सशस्त्र बल द्वारा घर में विकसित किया गया था।")</f>
        <v>सिम्युलेटर जो सशस्त्र बल द्वारा घर में विकसित किया गया था।</v>
      </c>
    </row>
    <row r="17138">
      <c r="A17138" s="1" t="s">
        <v>16659</v>
      </c>
      <c r="B17138" s="2" t="str">
        <f>IFERROR(__xludf.DUMMYFUNCTION("GOOGLETRANSLATE(A17138,""en"",""hi"")"),"प्रदर्शन पर चमकीले रंग के मसाले")</f>
        <v>प्रदर्शन पर चमकीले रंग के मसाले</v>
      </c>
    </row>
    <row r="17139">
      <c r="A17139" s="1" t="s">
        <v>16660</v>
      </c>
      <c r="B17139" s="2" t="str">
        <f>IFERROR(__xludf.DUMMYFUNCTION("GOOGLETRANSLATE(A17139,""en"",""hi"")"),"एक अद्वितीय, अमूर्त पैटर्न की वेक्टर छवि")</f>
        <v>एक अद्वितीय, अमूर्त पैटर्न की वेक्टर छवि</v>
      </c>
    </row>
    <row r="17140">
      <c r="A17140" s="1" t="s">
        <v>16661</v>
      </c>
      <c r="B17140" s="2" t="str">
        <f>IFERROR(__xludf.DUMMYFUNCTION("GOOGLETRANSLATE(A17140,""en"",""hi"")"),"मुद्रित लिनन के साथ कवर की गई बड़ी असबाबवाला कुर्सियां, एक ड्राइंग रूम के आराम के लिए आवश्यक हैं।")</f>
        <v>मुद्रित लिनन के साथ कवर की गई बड़ी असबाबवाला कुर्सियां, एक ड्राइंग रूम के आराम के लिए आवश्यक हैं।</v>
      </c>
    </row>
    <row r="17141">
      <c r="A17141" s="1" t="s">
        <v>16662</v>
      </c>
      <c r="B17141" s="2" t="str">
        <f>IFERROR(__xludf.DUMMYFUNCTION("GOOGLETRANSLATE(A17141,""en"",""hi"")"),"लालटेन के चयन के साथ अपने घर पर एक राजसी स्पर्श जोड़ें!")</f>
        <v>लालटेन के चयन के साथ अपने घर पर एक राजसी स्पर्श जोड़ें!</v>
      </c>
    </row>
    <row r="17142">
      <c r="A17142" s="1" t="s">
        <v>16663</v>
      </c>
      <c r="B17142" s="2" t="str">
        <f>IFERROR(__xludf.DUMMYFUNCTION("GOOGLETRANSLATE(A17142,""en"",""hi"")"),"सूर्यास्त में रिज़ॉर्ट में सिटी पार्क।")</f>
        <v>सूर्यास्त में रिज़ॉर्ट में सिटी पार्क।</v>
      </c>
    </row>
    <row r="17143">
      <c r="A17143" s="1" t="s">
        <v>16664</v>
      </c>
      <c r="B17143" s="2" t="str">
        <f>IFERROR(__xludf.DUMMYFUNCTION("GOOGLETRANSLATE(A17143,""en"",""hi"")"),"अपार्टमेंट रेंटल - ऐतिहासिक क्षेत्र के केंद्र में एक शांत गली में स्थित है")</f>
        <v>अपार्टमेंट रेंटल - ऐतिहासिक क्षेत्र के केंद्र में एक शांत गली में स्थित है</v>
      </c>
    </row>
    <row r="17144">
      <c r="A17144" s="1" t="s">
        <v>16665</v>
      </c>
      <c r="B17144" s="2" t="str">
        <f>IFERROR(__xludf.DUMMYFUNCTION("GOOGLETRANSLATE(A17144,""en"",""hi"")"),"व्यापारी एक दूरबीन में देख रहा है।")</f>
        <v>व्यापारी एक दूरबीन में देख रहा है।</v>
      </c>
    </row>
    <row r="17145">
      <c r="A17145" s="1" t="s">
        <v>16666</v>
      </c>
      <c r="B17145" s="2" t="str">
        <f>IFERROR(__xludf.DUMMYFUNCTION("GOOGLETRANSLATE(A17145,""en"",""hi"")"),"एक सजाया क्रिसमस के तहत एक लपेटा उपहार के कार्टून वेक्टर")</f>
        <v>एक सजाया क्रिसमस के तहत एक लपेटा उपहार के कार्टून वेक्टर</v>
      </c>
    </row>
    <row r="17146">
      <c r="A17146" s="1" t="s">
        <v>16667</v>
      </c>
      <c r="B17146" s="2" t="str">
        <f>IFERROR(__xludf.DUMMYFUNCTION("GOOGLETRANSLATE(A17146,""en"",""hi"")"),"अपने अवयवों और उपकरणों को इकट्ठा करें।")</f>
        <v>अपने अवयवों और उपकरणों को इकट्ठा करें।</v>
      </c>
    </row>
    <row r="17147">
      <c r="A17147" s="1" t="s">
        <v>16668</v>
      </c>
      <c r="B17147" s="2" t="str">
        <f>IFERROR(__xludf.DUMMYFUNCTION("GOOGLETRANSLATE(A17147,""en"",""hi"")"),"चौड़े सीढ़ी का एक सिंहावलोकन।")</f>
        <v>चौड़े सीढ़ी का एक सिंहावलोकन।</v>
      </c>
    </row>
    <row r="17148">
      <c r="A17148" s="1" t="s">
        <v>12946</v>
      </c>
      <c r="B17148" s="2" t="str">
        <f>IFERROR(__xludf.DUMMYFUNCTION("GOOGLETRANSLATE(A17148,""en"",""hi"")"),"इंडी रॉक कलाकार मंच पर प्रदर्शन करता है")</f>
        <v>इंडी रॉक कलाकार मंच पर प्रदर्शन करता है</v>
      </c>
    </row>
    <row r="17149">
      <c r="A17149" s="1" t="s">
        <v>2827</v>
      </c>
      <c r="B17149" s="2" t="str">
        <f>IFERROR(__xludf.DUMMYFUNCTION("GOOGLETRANSLATE(A17149,""en"",""hi"")"),"ओवरले वॉटरमार्क टिकटों के लिए दानेदार बनावट आइकन।")</f>
        <v>ओवरले वॉटरमार्क टिकटों के लिए दानेदार बनावट आइकन।</v>
      </c>
    </row>
    <row r="17150">
      <c r="A17150" s="1" t="s">
        <v>16669</v>
      </c>
      <c r="B17150" s="2" t="str">
        <f>IFERROR(__xludf.DUMMYFUNCTION("GOOGLETRANSLATE(A17150,""en"",""hi"")"),"पॉप कलाकार और व्यक्ति मंच पर बोलते हैं")</f>
        <v>पॉप कलाकार और व्यक्ति मंच पर बोलते हैं</v>
      </c>
    </row>
    <row r="17151">
      <c r="A17151" s="1" t="s">
        <v>16670</v>
      </c>
      <c r="B17151" s="2" t="str">
        <f>IFERROR(__xludf.DUMMYFUNCTION("GOOGLETRANSLATE(A17151,""en"",""hi"")"),"एक सफेद पृष्ठभूमि पर फ्लैट शैली में आइकन")</f>
        <v>एक सफेद पृष्ठभूमि पर फ्लैट शैली में आइकन</v>
      </c>
    </row>
    <row r="17152">
      <c r="A17152" s="1" t="s">
        <v>6428</v>
      </c>
      <c r="B17152" s="2" t="str">
        <f>IFERROR(__xludf.DUMMYFUNCTION("GOOGLETRANSLATE(A17152,""en"",""hi"")"),"प्रगतिशील रॉक कलाकार मंगलवार कॉन्सर्ट श्रृंखला के दौरान प्रदर्शन करता है।")</f>
        <v>प्रगतिशील रॉक कलाकार मंगलवार कॉन्सर्ट श्रृंखला के दौरान प्रदर्शन करता है।</v>
      </c>
    </row>
    <row r="17153">
      <c r="A17153" s="1" t="s">
        <v>16671</v>
      </c>
      <c r="B17153" s="2" t="str">
        <f>IFERROR(__xludf.DUMMYFUNCTION("GOOGLETRANSLATE(A17153,""en"",""hi"")"),"नए साल की घड़ी के लिए व्यक्ति और विस्फोट")</f>
        <v>नए साल की घड़ी के लिए व्यक्ति और विस्फोट</v>
      </c>
    </row>
    <row r="17154">
      <c r="A17154" s="1" t="s">
        <v>16672</v>
      </c>
      <c r="B17154" s="2" t="str">
        <f>IFERROR(__xludf.DUMMYFUNCTION("GOOGLETRANSLATE(A17154,""en"",""hi"")"),"केंद्र में पैदल यात्री शॉपिंग स्ट्रीट")</f>
        <v>केंद्र में पैदल यात्री शॉपिंग स्ट्रीट</v>
      </c>
    </row>
    <row r="17155">
      <c r="A17155" s="1" t="s">
        <v>16673</v>
      </c>
      <c r="B17155" s="2" t="str">
        <f>IFERROR(__xludf.DUMMYFUNCTION("GOOGLETRANSLATE(A17155,""en"",""hi"")"),"याद रखने का एक और जोड़ा कब? एक नाव पर, सरल समय।")</f>
        <v>याद रखने का एक और जोड़ा कब? एक नाव पर, सरल समय।</v>
      </c>
    </row>
    <row r="17156">
      <c r="A17156" s="1" t="s">
        <v>16674</v>
      </c>
      <c r="B17156" s="2" t="str">
        <f>IFERROR(__xludf.DUMMYFUNCTION("GOOGLETRANSLATE(A17156,""en"",""hi"")"),"एक विशाल के निचले जबड़े, जैविक प्रजातियों के लिए भारी कम जबड़े की आयु")</f>
        <v>एक विशाल के निचले जबड़े, जैविक प्रजातियों के लिए भारी कम जबड़े की आयु</v>
      </c>
    </row>
    <row r="17157">
      <c r="A17157" s="1" t="s">
        <v>16675</v>
      </c>
      <c r="B17157" s="2" t="str">
        <f>IFERROR(__xludf.DUMMYFUNCTION("GOOGLETRANSLATE(A17157,""en"",""hi"")"),"अभिनेता और सेलिब्रिटी ठाठ जोड़े के लिए बनाते हैं क्योंकि वे अपने होटल सोमवार को प्रस्थान करते हैं।")</f>
        <v>अभिनेता और सेलिब्रिटी ठाठ जोड़े के लिए बनाते हैं क्योंकि वे अपने होटल सोमवार को प्रस्थान करते हैं।</v>
      </c>
    </row>
    <row r="17158">
      <c r="A17158" s="1" t="s">
        <v>16676</v>
      </c>
      <c r="B17158" s="2" t="str">
        <f>IFERROR(__xludf.DUMMYFUNCTION("GOOGLETRANSLATE(A17158,""en"",""hi"")"),"पीले रंग में रंगीन सामने का दरवाजा आपका स्वागत करता है")</f>
        <v>पीले रंग में रंगीन सामने का दरवाजा आपका स्वागत करता है</v>
      </c>
    </row>
    <row r="17159">
      <c r="A17159" s="1" t="s">
        <v>16677</v>
      </c>
      <c r="B17159" s="2" t="str">
        <f>IFERROR(__xludf.DUMMYFUNCTION("GOOGLETRANSLATE(A17159,""en"",""hi"")"),"हरी घाटी के नीचे के रास्ते के बाद वॉकर")</f>
        <v>हरी घाटी के नीचे के रास्ते के बाद वॉकर</v>
      </c>
    </row>
    <row r="17160">
      <c r="A17160" s="1" t="s">
        <v>16678</v>
      </c>
      <c r="B17160" s="2" t="str">
        <f>IFERROR(__xludf.DUMMYFUNCTION("GOOGLETRANSLATE(A17160,""en"",""hi"")"),"सैन्य व्यक्ति और लेखक प्रदर्शन पर संग्रह देख रहे हैं")</f>
        <v>सैन्य व्यक्ति और लेखक प्रदर्शन पर संग्रह देख रहे हैं</v>
      </c>
    </row>
    <row r="17161">
      <c r="A17161" s="1" t="s">
        <v>16679</v>
      </c>
      <c r="B17161" s="2" t="str">
        <f>IFERROR(__xludf.DUMMYFUNCTION("GOOGLETRANSLATE(A17161,""en"",""hi"")"),"द्वीप न केवल अधिक सुलभ भंडारण और कार्यक्षेत्र बनाता है, बल्कि रसोई के केंद्र में अतिरिक्त बैठने की भी सुविधा प्रदान करता है।")</f>
        <v>द्वीप न केवल अधिक सुलभ भंडारण और कार्यक्षेत्र बनाता है, बल्कि रसोई के केंद्र में अतिरिक्त बैठने की भी सुविधा प्रदान करता है।</v>
      </c>
    </row>
    <row r="17162">
      <c r="A17162" s="1" t="s">
        <v>16680</v>
      </c>
      <c r="B17162" s="2" t="str">
        <f>IFERROR(__xludf.DUMMYFUNCTION("GOOGLETRANSLATE(A17162,""en"",""hi"")"),"एक सफेद पृष्ठभूमि पर रेट्रो साइकिल")</f>
        <v>एक सफेद पृष्ठभूमि पर रेट्रो साइकिल</v>
      </c>
    </row>
    <row r="17163">
      <c r="A17163" s="1" t="s">
        <v>16681</v>
      </c>
      <c r="B17163" s="2" t="str">
        <f>IFERROR(__xludf.DUMMYFUNCTION("GOOGLETRANSLATE(A17163,""en"",""hi"")"),"शहर की सड़कों के ऊपर गगनचुंबी इमारतों।")</f>
        <v>शहर की सड़कों के ऊपर गगनचुंबी इमारतों।</v>
      </c>
    </row>
    <row r="17164">
      <c r="A17164" s="1" t="s">
        <v>16682</v>
      </c>
      <c r="B17164" s="2" t="str">
        <f>IFERROR(__xludf.DUMMYFUNCTION("GOOGLETRANSLATE(A17164,""en"",""hi"")"),"एक उच्च चट्टान के पास बर्फ में खुश मां और बेटी")</f>
        <v>एक उच्च चट्टान के पास बर्फ में खुश मां और बेटी</v>
      </c>
    </row>
    <row r="17165">
      <c r="A17165" s="1" t="s">
        <v>16683</v>
      </c>
      <c r="B17165" s="2" t="str">
        <f>IFERROR(__xludf.DUMMYFUNCTION("GOOGLETRANSLATE(A17165,""en"",""hi"")"),"जल्दी वसंत ऋतु में नदी पर पुल जब बर्फ अभी तक पिघल नहीं गया है।")</f>
        <v>जल्दी वसंत ऋतु में नदी पर पुल जब बर्फ अभी तक पिघल नहीं गया है।</v>
      </c>
    </row>
    <row r="17166">
      <c r="A17166" s="1" t="s">
        <v>16684</v>
      </c>
      <c r="B17166" s="2" t="str">
        <f>IFERROR(__xludf.DUMMYFUNCTION("GOOGLETRANSLATE(A17166,""en"",""hi"")"),"रोबोट जो सफेद पृष्ठभूमि के साथ इंगित करता है")</f>
        <v>रोबोट जो सफेद पृष्ठभूमि के साथ इंगित करता है</v>
      </c>
    </row>
    <row r="17167">
      <c r="A17167" s="1" t="s">
        <v>16685</v>
      </c>
      <c r="B17167" s="2" t="str">
        <f>IFERROR(__xludf.DUMMYFUNCTION("GOOGLETRANSLATE(A17167,""en"",""hi"")"),"पिता क्रिसमस की रात क्रिसमस के पेड़ के नीचे उपहार डालते हैं")</f>
        <v>पिता क्रिसमस की रात क्रिसमस के पेड़ के नीचे उपहार डालते हैं</v>
      </c>
    </row>
    <row r="17168">
      <c r="A17168" s="1" t="s">
        <v>16686</v>
      </c>
      <c r="B17168" s="2" t="str">
        <f>IFERROR(__xludf.DUMMYFUNCTION("GOOGLETRANSLATE(A17168,""en"",""hi"")"),"पुरुष फूलवाला अपनी दुकान के बाहर खड़ा, एक पॉटेड सूरजमुखी पकड़े हुए")</f>
        <v>पुरुष फूलवाला अपनी दुकान के बाहर खड़ा, एक पॉटेड सूरजमुखी पकड़े हुए</v>
      </c>
    </row>
    <row r="17169">
      <c r="A17169" s="1" t="s">
        <v>16687</v>
      </c>
      <c r="B17169" s="2" t="str">
        <f>IFERROR(__xludf.DUMMYFUNCTION("GOOGLETRANSLATE(A17169,""en"",""hi"")"),"झील में मृत पेड़")</f>
        <v>झील में मृत पेड़</v>
      </c>
    </row>
    <row r="17170">
      <c r="A17170" s="1" t="s">
        <v>16688</v>
      </c>
      <c r="B17170" s="2" t="str">
        <f>IFERROR(__xludf.DUMMYFUNCTION("GOOGLETRANSLATE(A17170,""en"",""hi"")"),"एक सैनिक सैन्य संघर्ष में खड़ा है")</f>
        <v>एक सैनिक सैन्य संघर्ष में खड़ा है</v>
      </c>
    </row>
    <row r="17171">
      <c r="A17171" s="1" t="s">
        <v>16689</v>
      </c>
      <c r="B17171" s="2" t="str">
        <f>IFERROR(__xludf.DUMMYFUNCTION("GOOGLETRANSLATE(A17171,""en"",""hi"")"),"उचित प्रक्रियाएं बिस्तर पर जा सकती हैं।")</f>
        <v>उचित प्रक्रियाएं बिस्तर पर जा सकती हैं।</v>
      </c>
    </row>
    <row r="17172">
      <c r="A17172" s="1" t="s">
        <v>16690</v>
      </c>
      <c r="B17172" s="2" t="str">
        <f>IFERROR(__xludf.DUMMYFUNCTION("GOOGLETRANSLATE(A17172,""en"",""hi"")"),"चट्टान पर समुद्र और लाइटहाउस की सीढ़ी।")</f>
        <v>चट्टान पर समुद्र और लाइटहाउस की सीढ़ी।</v>
      </c>
    </row>
    <row r="17173">
      <c r="A17173" s="1" t="s">
        <v>16691</v>
      </c>
      <c r="B17173" s="2" t="str">
        <f>IFERROR(__xludf.DUMMYFUNCTION("GOOGLETRANSLATE(A17173,""en"",""hi"")"),"पूर्ण गियर में एक नाइट का ऊपरी शॉट")</f>
        <v>पूर्ण गियर में एक नाइट का ऊपरी शॉट</v>
      </c>
    </row>
    <row r="17174">
      <c r="A17174" s="1" t="s">
        <v>16692</v>
      </c>
      <c r="B17174" s="2" t="str">
        <f>IFERROR(__xludf.DUMMYFUNCTION("GOOGLETRANSLATE(A17174,""en"",""hi"")"),"संगठन के खिलाफ स्केट्स का व्यक्ति")</f>
        <v>संगठन के खिलाफ स्केट्स का व्यक्ति</v>
      </c>
    </row>
    <row r="17175">
      <c r="A17175" s="1" t="s">
        <v>16693</v>
      </c>
      <c r="B17175" s="2" t="str">
        <f>IFERROR(__xludf.DUMMYFUNCTION("GOOGLETRANSLATE(A17175,""en"",""hi"")"),"अशुभ आकाश में काले और सफेद बादल")</f>
        <v>अशुभ आकाश में काले और सफेद बादल</v>
      </c>
    </row>
    <row r="17176">
      <c r="A17176" s="1" t="s">
        <v>16694</v>
      </c>
      <c r="B17176" s="2" t="str">
        <f>IFERROR(__xludf.DUMMYFUNCTION("GOOGLETRANSLATE(A17176,""en"",""hi"")"),"एक आदमी का हाथ एक फसल के मैदान से गुजरता है")</f>
        <v>एक आदमी का हाथ एक फसल के मैदान से गुजरता है</v>
      </c>
    </row>
    <row r="17177">
      <c r="A17177" s="1" t="s">
        <v>16695</v>
      </c>
      <c r="B17177" s="2" t="str">
        <f>IFERROR(__xludf.DUMMYFUNCTION("GOOGLETRANSLATE(A17177,""en"",""hi"")"),"लॉन घास काटने में महिला")</f>
        <v>लॉन घास काटने में महिला</v>
      </c>
    </row>
    <row r="17178">
      <c r="A17178" s="1" t="s">
        <v>16696</v>
      </c>
      <c r="B17178" s="2" t="str">
        <f>IFERROR(__xludf.DUMMYFUNCTION("GOOGLETRANSLATE(A17178,""en"",""hi"")"),"छोटा लड़का छोटी लड़की को फूल देता है")</f>
        <v>छोटा लड़का छोटी लड़की को फूल देता है</v>
      </c>
    </row>
    <row r="17179">
      <c r="A17179" s="1" t="s">
        <v>16697</v>
      </c>
      <c r="B17179" s="2" t="str">
        <f>IFERROR(__xludf.DUMMYFUNCTION("GOOGLETRANSLATE(A17179,""en"",""hi"")"),"रात के आसमान में पूर्णिमा पानी में परिलक्षित होती है")</f>
        <v>रात के आसमान में पूर्णिमा पानी में परिलक्षित होती है</v>
      </c>
    </row>
    <row r="17180">
      <c r="A17180" s="1" t="s">
        <v>16698</v>
      </c>
      <c r="B17180" s="2" t="str">
        <f>IFERROR(__xludf.DUMMYFUNCTION("GOOGLETRANSLATE(A17180,""en"",""hi"")"),"ग्रामीण इलाकों में चावल के खेत")</f>
        <v>ग्रामीण इलाकों में चावल के खेत</v>
      </c>
    </row>
    <row r="17181">
      <c r="A17181" s="1" t="s">
        <v>16699</v>
      </c>
      <c r="B17181" s="2" t="str">
        <f>IFERROR(__xludf.DUMMYFUNCTION("GOOGLETRANSLATE(A17181,""en"",""hi"")"),"मौसम में पुरुषों के लिए गोरे लोकप्रिय फैशन रुझान होंगे।")</f>
        <v>मौसम में पुरुषों के लिए गोरे लोकप्रिय फैशन रुझान होंगे।</v>
      </c>
    </row>
    <row r="17182">
      <c r="A17182" s="1" t="s">
        <v>16700</v>
      </c>
      <c r="B17182" s="2" t="str">
        <f>IFERROR(__xludf.DUMMYFUNCTION("GOOGLETRANSLATE(A17182,""en"",""hi"")"),"हम आपके लिए आवश्यक सभी नवीनतम वस्तुओं पर खरीदारी करते हैं।")</f>
        <v>हम आपके लिए आवश्यक सभी नवीनतम वस्तुओं पर खरीदारी करते हैं।</v>
      </c>
    </row>
    <row r="17183">
      <c r="A17183" s="1" t="s">
        <v>16701</v>
      </c>
      <c r="B17183" s="2" t="str">
        <f>IFERROR(__xludf.DUMMYFUNCTION("GOOGLETRANSLATE(A17183,""en"",""hi"")"),"आवास प्रकार जमीन के तल पर एक आकर्षक बंक कमरा है")</f>
        <v>आवास प्रकार जमीन के तल पर एक आकर्षक बंक कमरा है</v>
      </c>
    </row>
    <row r="17184">
      <c r="A17184" s="1" t="s">
        <v>16702</v>
      </c>
      <c r="B17184" s="2" t="str">
        <f>IFERROR(__xludf.DUMMYFUNCTION("GOOGLETRANSLATE(A17184,""en"",""hi"")"),"समुद्र तट पर रेत में दफन एक कार्गो जहाज के जंगली पतवार के दृश्य को बंद करें")</f>
        <v>समुद्र तट पर रेत में दफन एक कार्गो जहाज के जंगली पतवार के दृश्य को बंद करें</v>
      </c>
    </row>
    <row r="17185">
      <c r="A17185" s="1" t="s">
        <v>16703</v>
      </c>
      <c r="B17185" s="2" t="str">
        <f>IFERROR(__xludf.DUMMYFUNCTION("GOOGLETRANSLATE(A17185,""en"",""hi"")"),"क्लिपिंग पथ के साथ एक सफेद पृष्ठभूमि पर एक हल्के सोने के पीले रंग धातु शैली क्लासिक फ़ॉन्ट के साथ एक 3 डी चित्रण में चमकदार सुपर उज्ज्वल और चमकदार सोना डबल उद्धरण प्रतीक।")</f>
        <v>क्लिपिंग पथ के साथ एक सफेद पृष्ठभूमि पर एक हल्के सोने के पीले रंग धातु शैली क्लासिक फ़ॉन्ट के साथ एक 3 डी चित्रण में चमकदार सुपर उज्ज्वल और चमकदार सोना डबल उद्धरण प्रतीक।</v>
      </c>
    </row>
    <row r="17186">
      <c r="A17186" s="1" t="s">
        <v>16704</v>
      </c>
      <c r="B17186" s="2" t="str">
        <f>IFERROR(__xludf.DUMMYFUNCTION("GOOGLETRANSLATE(A17186,""en"",""hi"")"),"मधुमक्खियों ने कमल के फूल पर कुछ पराग इकट्ठा किया।")</f>
        <v>मधुमक्खियों ने कमल के फूल पर कुछ पराग इकट्ठा किया।</v>
      </c>
    </row>
    <row r="17187">
      <c r="A17187" s="1" t="s">
        <v>16705</v>
      </c>
      <c r="B17187" s="2" t="str">
        <f>IFERROR(__xludf.DUMMYFUNCTION("GOOGLETRANSLATE(A17187,""en"",""hi"")"),"दक्षिणी शहर में दार्शनिक की एक मूर्ति से परिवर्तित एक स्मारक के उद्घाटन समारोह में भाग लेने वाले लोग एक स्मारक के उद्घाटन समारोह में भाग लेते हैं")</f>
        <v>दक्षिणी शहर में दार्शनिक की एक मूर्ति से परिवर्तित एक स्मारक के उद्घाटन समारोह में भाग लेने वाले लोग एक स्मारक के उद्घाटन समारोह में भाग लेते हैं</v>
      </c>
    </row>
    <row r="17188">
      <c r="A17188" s="1" t="s">
        <v>16706</v>
      </c>
      <c r="B17188" s="2" t="str">
        <f>IFERROR(__xludf.DUMMYFUNCTION("GOOGLETRANSLATE(A17188,""en"",""hi"")"),"बालकनी पर उपभोक्ता उत्पाद")</f>
        <v>बालकनी पर उपभोक्ता उत्पाद</v>
      </c>
    </row>
    <row r="17189">
      <c r="A17189" s="1" t="s">
        <v>16707</v>
      </c>
      <c r="B17189" s="2" t="str">
        <f>IFERROR(__xludf.DUMMYFUNCTION("GOOGLETRANSLATE(A17189,""en"",""hi"")"),"हमने कक्षा में अपनी मोमबत्तियों को लटका दिया")</f>
        <v>हमने कक्षा में अपनी मोमबत्तियों को लटका दिया</v>
      </c>
    </row>
    <row r="17190">
      <c r="A17190" s="1" t="s">
        <v>16708</v>
      </c>
      <c r="B17190" s="2" t="str">
        <f>IFERROR(__xludf.DUMMYFUNCTION("GOOGLETRANSLATE(A17190,""en"",""hi"")"),"घटना के बाद अपने मोबाइल फोन पर बातचीत।")</f>
        <v>घटना के बाद अपने मोबाइल फोन पर बातचीत।</v>
      </c>
    </row>
    <row r="17191">
      <c r="A17191" s="1" t="s">
        <v>16709</v>
      </c>
      <c r="B17191" s="2" t="str">
        <f>IFERROR(__xludf.DUMMYFUNCTION("GOOGLETRANSLATE(A17191,""en"",""hi"")"),"सॉकर प्लेयर मैच के दौरान स्कोरिंग मनाता है।")</f>
        <v>सॉकर प्लेयर मैच के दौरान स्कोरिंग मनाता है।</v>
      </c>
    </row>
    <row r="17192">
      <c r="A17192" s="1" t="s">
        <v>16710</v>
      </c>
      <c r="B17192" s="2" t="str">
        <f>IFERROR(__xludf.DUMMYFUNCTION("GOOGLETRANSLATE(A17192,""en"",""hi"")"),"घास में छिपे हुए शेरनी और शावक")</f>
        <v>घास में छिपे हुए शेरनी और शावक</v>
      </c>
    </row>
    <row r="17193">
      <c r="A17193" s="1" t="s">
        <v>16711</v>
      </c>
      <c r="B17193" s="2" t="str">
        <f>IFERROR(__xludf.DUMMYFUNCTION("GOOGLETRANSLATE(A17193,""en"",""hi"")"),"पृथक पृष्ठभूमि में एक फूल की एक ओरिएंटल पत्थर शिलालेख नक्काशी।")</f>
        <v>पृथक पृष्ठभूमि में एक फूल की एक ओरिएंटल पत्थर शिलालेख नक्काशी।</v>
      </c>
    </row>
    <row r="17194">
      <c r="A17194" s="1" t="s">
        <v>16712</v>
      </c>
      <c r="B17194" s="2" t="str">
        <f>IFERROR(__xludf.DUMMYFUNCTION("GOOGLETRANSLATE(A17194,""en"",""hi"")"),"रंगीन फूल बिस्तर और एक * एंकोरेज आपका स्वागत करता है * गर्मियों के दौरान साइन")</f>
        <v>रंगीन फूल बिस्तर और एक * एंकोरेज आपका स्वागत करता है * गर्मियों के दौरान साइन</v>
      </c>
    </row>
    <row r="17195">
      <c r="A17195" s="1" t="s">
        <v>16713</v>
      </c>
      <c r="B17195" s="2" t="str">
        <f>IFERROR(__xludf.DUMMYFUNCTION("GOOGLETRANSLATE(A17195,""en"",""hi"")"),"एक आंगन के लिए अग्रणी फ्रेंच दरवाजे पर वास्तविक स्थापना।")</f>
        <v>एक आंगन के लिए अग्रणी फ्रेंच दरवाजे पर वास्तविक स्थापना।</v>
      </c>
    </row>
    <row r="17196">
      <c r="A17196" s="1" t="s">
        <v>16714</v>
      </c>
      <c r="B17196" s="2" t="str">
        <f>IFERROR(__xludf.DUMMYFUNCTION("GOOGLETRANSLATE(A17196,""en"",""hi"")"),"पुरुषों और महिलाओं के पतलून, जींस, शॉर्ट्स का सेट।")</f>
        <v>पुरुषों और महिलाओं के पतलून, जींस, शॉर्ट्स का सेट।</v>
      </c>
    </row>
    <row r="17197">
      <c r="A17197" s="1" t="s">
        <v>16715</v>
      </c>
      <c r="B17197" s="2" t="str">
        <f>IFERROR(__xludf.DUMMYFUNCTION("GOOGLETRANSLATE(A17197,""en"",""hi"")"),"देवता झुकाव को दर्शाते हुए एक राहत के साथ कांस्य दर्पण")</f>
        <v>देवता झुकाव को दर्शाते हुए एक राहत के साथ कांस्य दर्पण</v>
      </c>
    </row>
    <row r="17198">
      <c r="A17198" s="1" t="s">
        <v>16716</v>
      </c>
      <c r="B17198" s="2" t="str">
        <f>IFERROR(__xludf.DUMMYFUNCTION("GOOGLETRANSLATE(A17198,""en"",""hi"")"),"महिलाएं और बच्चे एक दरवाजे के कोने में हैं और जिज्ञासा के साथ पर्यटक को देखता है")</f>
        <v>महिलाएं और बच्चे एक दरवाजे के कोने में हैं और जिज्ञासा के साथ पर्यटक को देखता है</v>
      </c>
    </row>
    <row r="17199">
      <c r="A17199" s="1" t="s">
        <v>16717</v>
      </c>
      <c r="B17199" s="2" t="str">
        <f>IFERROR(__xludf.DUMMYFUNCTION("GOOGLETRANSLATE(A17199,""en"",""hi"")"),"दिल के लिए आकर्षक मंजिलें और छत")</f>
        <v>दिल के लिए आकर्षक मंजिलें और छत</v>
      </c>
    </row>
    <row r="17200">
      <c r="A17200" s="1" t="s">
        <v>16718</v>
      </c>
      <c r="B17200" s="2" t="str">
        <f>IFERROR(__xludf.DUMMYFUNCTION("GOOGLETRANSLATE(A17200,""en"",""hi"")"),"संगठन नेता और व्यक्ति घटना में भाग लेते हैं")</f>
        <v>संगठन नेता और व्यक्ति घटना में भाग लेते हैं</v>
      </c>
    </row>
    <row r="17201">
      <c r="A17201" s="1" t="s">
        <v>16719</v>
      </c>
      <c r="B17201" s="2" t="str">
        <f>IFERROR(__xludf.DUMMYFUNCTION("GOOGLETRANSLATE(A17201,""en"",""hi"")"),"दुनिया के कुछ प्रतिष्ठित वीडियो गेम के खिलाफ नई फिल्म पिट्स अभिनेता।")</f>
        <v>दुनिया के कुछ प्रतिष्ठित वीडियो गेम के खिलाफ नई फिल्म पिट्स अभिनेता।</v>
      </c>
    </row>
    <row r="17202">
      <c r="A17202" s="1" t="s">
        <v>16720</v>
      </c>
      <c r="B17202" s="2" t="str">
        <f>IFERROR(__xludf.DUMMYFUNCTION("GOOGLETRANSLATE(A17202,""en"",""hi"")"),"हेडफोन के माध्यम से संगीत सुनते समय समुद्र तट पर खड़े एकान्त पेशी युवा आदमी")</f>
        <v>हेडफोन के माध्यम से संगीत सुनते समय समुद्र तट पर खड़े एकान्त पेशी युवा आदमी</v>
      </c>
    </row>
    <row r="17203">
      <c r="A17203" s="1" t="s">
        <v>16721</v>
      </c>
      <c r="B17203" s="2" t="str">
        <f>IFERROR(__xludf.DUMMYFUNCTION("GOOGLETRANSLATE(A17203,""en"",""hi"")"),"अपनी जीभ को चिपकाने और एक बहुत ही मनोरंजक तरीके से मजाकिया चेहरे बनाने के दौरान बुजुर्ग आंखों और लंबे पैर के साथ प्यारा हरा मेंढक")</f>
        <v>अपनी जीभ को चिपकाने और एक बहुत ही मनोरंजक तरीके से मजाकिया चेहरे बनाने के दौरान बुजुर्ग आंखों और लंबे पैर के साथ प्यारा हरा मेंढक</v>
      </c>
    </row>
    <row r="17204">
      <c r="A17204" s="1" t="s">
        <v>356</v>
      </c>
      <c r="B17204" s="2" t="str">
        <f>IFERROR(__xludf.DUMMYFUNCTION("GOOGLETRANSLATE(A17204,""en"",""hi"")"),"अभिनेता प्रीमियर पर आता है।")</f>
        <v>अभिनेता प्रीमियर पर आता है।</v>
      </c>
    </row>
    <row r="17205">
      <c r="A17205" s="1" t="s">
        <v>16722</v>
      </c>
      <c r="B17205" s="2" t="str">
        <f>IFERROR(__xludf.DUMMYFUNCTION("GOOGLETRANSLATE(A17205,""en"",""hi"")"),"सूर्यास्त पर चाय के बागान पर बादल")</f>
        <v>सूर्यास्त पर चाय के बागान पर बादल</v>
      </c>
    </row>
    <row r="17206">
      <c r="A17206" s="1" t="s">
        <v>16723</v>
      </c>
      <c r="B17206" s="2" t="str">
        <f>IFERROR(__xludf.DUMMYFUNCTION("GOOGLETRANSLATE(A17206,""en"",""hi"")"),"एक कुक फ्राइंग भोजन क्षेत्र में एक स्टाल पर")</f>
        <v>एक कुक फ्राइंग भोजन क्षेत्र में एक स्टाल पर</v>
      </c>
    </row>
    <row r="17207">
      <c r="A17207" s="1" t="s">
        <v>16724</v>
      </c>
      <c r="B17207" s="2" t="str">
        <f>IFERROR(__xludf.DUMMYFUNCTION("GOOGLETRANSLATE(A17207,""en"",""hi"")"),"संगीत कलाकार त्योहार में ऑनस्टेज करता है")</f>
        <v>संगीत कलाकार त्योहार में ऑनस्टेज करता है</v>
      </c>
    </row>
    <row r="17208">
      <c r="A17208" s="1" t="s">
        <v>16725</v>
      </c>
      <c r="B17208" s="2" t="str">
        <f>IFERROR(__xludf.DUMMYFUNCTION("GOOGLETRANSLATE(A17208,""en"",""hi"")"),"यह सप्ताहांत के लिए समय है!")</f>
        <v>यह सप्ताहांत के लिए समय है!</v>
      </c>
    </row>
    <row r="17209">
      <c r="A17209" s="1" t="s">
        <v>3742</v>
      </c>
      <c r="B17209" s="2" t="str">
        <f>IFERROR(__xludf.DUMMYFUNCTION("GOOGLETRANSLATE(A17209,""en"",""hi"")"),"सामुदायिक समारोह के उत्सव के लिए जटिल सुलेख के साथ व्यक्ति का चित्रण।")</f>
        <v>सामुदायिक समारोह के उत्सव के लिए जटिल सुलेख के साथ व्यक्ति का चित्रण।</v>
      </c>
    </row>
    <row r="17210">
      <c r="A17210" s="1" t="s">
        <v>16726</v>
      </c>
      <c r="B17210" s="2" t="str">
        <f>IFERROR(__xludf.DUMMYFUNCTION("GOOGLETRANSLATE(A17210,""en"",""hi"")"),"प्रशासनिक विभाजन से एक स्वस्थ रीफ")</f>
        <v>प्रशासनिक विभाजन से एक स्वस्थ रीफ</v>
      </c>
    </row>
    <row r="17211">
      <c r="A17211" s="1" t="s">
        <v>16727</v>
      </c>
      <c r="B17211" s="2" t="str">
        <f>IFERROR(__xludf.DUMMYFUNCTION("GOOGLETRANSLATE(A17211,""en"",""hi"")"),"फैशन और समारोह को एक साथ लाने का संस्थापक अपने अद्वितीय शैलियों में दिखाई देता है।")</f>
        <v>फैशन और समारोह को एक साथ लाने का संस्थापक अपने अद्वितीय शैलियों में दिखाई देता है।</v>
      </c>
    </row>
    <row r="17212">
      <c r="A17212" s="1" t="s">
        <v>16728</v>
      </c>
      <c r="B17212" s="2" t="str">
        <f>IFERROR(__xludf.DUMMYFUNCTION("GOOGLETRANSLATE(A17212,""en"",""hi"")"),"क्रिकेट प्लेयर पर क्रिकेट खिलाड़ी ने कहा कि आप एक वरिष्ठ खिलाड़ी हैं, जाहिर है कि विपक्षी आपको लक्षित करता है।")</f>
        <v>क्रिकेट प्लेयर पर क्रिकेट खिलाड़ी ने कहा कि आप एक वरिष्ठ खिलाड़ी हैं, जाहिर है कि विपक्षी आपको लक्षित करता है।</v>
      </c>
    </row>
    <row r="17213">
      <c r="A17213" s="1" t="s">
        <v>16729</v>
      </c>
      <c r="B17213" s="2" t="str">
        <f>IFERROR(__xludf.DUMMYFUNCTION("GOOGLETRANSLATE(A17213,""en"",""hi"")"),"व्यक्ति: रात में पूल का दृश्य")</f>
        <v>व्यक्ति: रात में पूल का दृश्य</v>
      </c>
    </row>
    <row r="17214">
      <c r="A17214" s="1" t="s">
        <v>16730</v>
      </c>
      <c r="B17214" s="2" t="str">
        <f>IFERROR(__xludf.DUMMYFUNCTION("GOOGLETRANSLATE(A17214,""en"",""hi"")"),"व्यक्ति को एक टुकड़ा प्राप्त करने से पहले व्यक्ति गेंद से छुटकारा पाता है।")</f>
        <v>व्यक्ति को एक टुकड़ा प्राप्त करने से पहले व्यक्ति गेंद से छुटकारा पाता है।</v>
      </c>
    </row>
    <row r="17215">
      <c r="A17215" s="1" t="s">
        <v>16731</v>
      </c>
      <c r="B17215" s="2" t="str">
        <f>IFERROR(__xludf.DUMMYFUNCTION("GOOGLETRANSLATE(A17215,""en"",""hi"")"),"पर्यटक आकर्षण झील में परिलक्षित होता है")</f>
        <v>पर्यटक आकर्षण झील में परिलक्षित होता है</v>
      </c>
    </row>
    <row r="17216">
      <c r="A17216" s="1" t="s">
        <v>16732</v>
      </c>
      <c r="B17216" s="2" t="str">
        <f>IFERROR(__xludf.DUMMYFUNCTION("GOOGLETRANSLATE(A17216,""en"",""hi"")"),"बगीचे की बाड़ पर कोई पार्किंग संकेत नहीं।")</f>
        <v>बगीचे की बाड़ पर कोई पार्किंग संकेत नहीं।</v>
      </c>
    </row>
    <row r="17217">
      <c r="A17217" s="1" t="s">
        <v>16733</v>
      </c>
      <c r="B17217" s="2" t="str">
        <f>IFERROR(__xludf.DUMMYFUNCTION("GOOGLETRANSLATE(A17217,""en"",""hi"")"),"एक सफेद पृष्ठभूमि पर लाल मादा जूते की एक जोड़ी।")</f>
        <v>एक सफेद पृष्ठभूमि पर लाल मादा जूते की एक जोड़ी।</v>
      </c>
    </row>
    <row r="17218">
      <c r="A17218" s="1" t="s">
        <v>16734</v>
      </c>
      <c r="B17218" s="2" t="str">
        <f>IFERROR(__xludf.DUMMYFUNCTION("GOOGLETRANSLATE(A17218,""en"",""hi"")"),"व्यक्ति, पिचर और व्यक्ति द्वारा संचालित ऑटोमोबाइल मॉडल एक गड्ढा बंद कर देता है।")</f>
        <v>व्यक्ति, पिचर और व्यक्ति द्वारा संचालित ऑटोमोबाइल मॉडल एक गड्ढा बंद कर देता है।</v>
      </c>
    </row>
    <row r="17219">
      <c r="A17219" s="1" t="s">
        <v>16735</v>
      </c>
      <c r="B17219" s="2" t="str">
        <f>IFERROR(__xludf.DUMMYFUNCTION("GOOGLETRANSLATE(A17219,""en"",""hi"")"),"इस निशान पर अभी भी मॉस हो सकता है")</f>
        <v>इस निशान पर अभी भी मॉस हो सकता है</v>
      </c>
    </row>
    <row r="17220">
      <c r="A17220" s="1" t="s">
        <v>16736</v>
      </c>
      <c r="B17220" s="2" t="str">
        <f>IFERROR(__xludf.DUMMYFUNCTION("GOOGLETRANSLATE(A17220,""en"",""hi"")"),"कास्ट व्यक्ति पर उत्सव के दौरान प्रीमियर में भाग लेता है।")</f>
        <v>कास्ट व्यक्ति पर उत्सव के दौरान प्रीमियर में भाग लेता है।</v>
      </c>
    </row>
    <row r="17221">
      <c r="A17221" s="1" t="s">
        <v>16737</v>
      </c>
      <c r="B17221" s="2" t="str">
        <f>IFERROR(__xludf.DUMMYFUNCTION("GOOGLETRANSLATE(A17221,""en"",""hi"")"),"एक बादल दिन पर रॉकी कोस्ट लाइन के खिलाफ दुर्घटनाग्रस्त लहरें।")</f>
        <v>एक बादल दिन पर रॉकी कोस्ट लाइन के खिलाफ दुर्घटनाग्रस्त लहरें।</v>
      </c>
    </row>
    <row r="17222">
      <c r="A17222" s="1" t="s">
        <v>16738</v>
      </c>
      <c r="B17222" s="2" t="str">
        <f>IFERROR(__xludf.DUMMYFUNCTION("GOOGLETRANSLATE(A17222,""en"",""hi"")"),"एक शादी के केक पर आइसिंग और लहजे के साथ जैविक जीनस")</f>
        <v>एक शादी के केक पर आइसिंग और लहजे के साथ जैविक जीनस</v>
      </c>
    </row>
    <row r="17223">
      <c r="A17223" s="1" t="s">
        <v>16739</v>
      </c>
      <c r="B17223" s="2" t="str">
        <f>IFERROR(__xludf.DUMMYFUNCTION("GOOGLETRANSLATE(A17223,""en"",""hi"")"),"फुटबॉल टीम के खिलाफ एक मैच के दौरान व्यक्ति को कार्रवाई में दिखाया गया है।")</f>
        <v>फुटबॉल टीम के खिलाफ एक मैच के दौरान व्यक्ति को कार्रवाई में दिखाया गया है।</v>
      </c>
    </row>
    <row r="17224">
      <c r="A17224" s="1" t="s">
        <v>16740</v>
      </c>
      <c r="B17224" s="2" t="str">
        <f>IFERROR(__xludf.DUMMYFUNCTION("GOOGLETRANSLATE(A17224,""en"",""hi"")"),"आकर्षक गर्भवती महिला एक लकड़ी के घर में एक किताब के साथ फर पर झूठ बोल रही है।")</f>
        <v>आकर्षक गर्भवती महिला एक लकड़ी के घर में एक किताब के साथ फर पर झूठ बोल रही है।</v>
      </c>
    </row>
    <row r="17225">
      <c r="A17225" s="1" t="s">
        <v>16741</v>
      </c>
      <c r="B17225" s="2" t="str">
        <f>IFERROR(__xludf.DUMMYFUNCTION("GOOGLETRANSLATE(A17225,""en"",""hi"")"),"बियर के मामले सलाखों में सबसे ऊपर हैं।")</f>
        <v>बियर के मामले सलाखों में सबसे ऊपर हैं।</v>
      </c>
    </row>
    <row r="17226">
      <c r="A17226" s="1" t="s">
        <v>16742</v>
      </c>
      <c r="B17226" s="2" t="str">
        <f>IFERROR(__xludf.DUMMYFUNCTION("GOOGLETRANSLATE(A17226,""en"",""hi"")"),"रेसकार ड्राइवर, एथलीट और रेसकार ड्राइवर का व्यक्ति शुक्रवार के दौरान पहाड़ी पर चढ़ता है")</f>
        <v>रेसकार ड्राइवर, एथलीट और रेसकार ड्राइवर का व्यक्ति शुक्रवार के दौरान पहाड़ी पर चढ़ता है</v>
      </c>
    </row>
    <row r="17227">
      <c r="A17227" s="1" t="s">
        <v>16743</v>
      </c>
      <c r="B17227" s="2" t="str">
        <f>IFERROR(__xludf.DUMMYFUNCTION("GOOGLETRANSLATE(A17227,""en"",""hi"")"),"खेतों में से एक व्यक्ति")</f>
        <v>खेतों में से एक व्यक्ति</v>
      </c>
    </row>
    <row r="17228">
      <c r="A17228" s="1" t="s">
        <v>16744</v>
      </c>
      <c r="B17228" s="2" t="str">
        <f>IFERROR(__xludf.DUMMYFUNCTION("GOOGLETRANSLATE(A17228,""en"",""hi"")"),"सबसे महंगा कुत्ता नस्लों: दुनिया का सबसे महंगा कुत्ता बन गया जब इसे $ 1.6 मिलियन के लिए खरीदा गया था।")</f>
        <v>सबसे महंगा कुत्ता नस्लों: दुनिया का सबसे महंगा कुत्ता बन गया जब इसे $ 1.6 मिलियन के लिए खरीदा गया था।</v>
      </c>
    </row>
    <row r="17229">
      <c r="A17229" s="1" t="s">
        <v>16745</v>
      </c>
      <c r="B17229" s="2" t="str">
        <f>IFERROR(__xludf.DUMMYFUNCTION("GOOGLETRANSLATE(A17229,""en"",""hi"")"),"एक हंस एक डाइविंग बोर्ड से एक विनोदी असली चित्रण में एक स्विमिंग पूल में कूदता है।")</f>
        <v>एक हंस एक डाइविंग बोर्ड से एक विनोदी असली चित्रण में एक स्विमिंग पूल में कूदता है।</v>
      </c>
    </row>
    <row r="17230">
      <c r="A17230" s="1" t="s">
        <v>16746</v>
      </c>
      <c r="B17230" s="2" t="str">
        <f>IFERROR(__xludf.DUMMYFUNCTION("GOOGLETRANSLATE(A17230,""en"",""hi"")"),"शहर का मनोरम दृश्य।")</f>
        <v>शहर का मनोरम दृश्य।</v>
      </c>
    </row>
    <row r="17231">
      <c r="A17231" s="1" t="s">
        <v>16747</v>
      </c>
      <c r="B17231" s="2" t="str">
        <f>IFERROR(__xludf.DUMMYFUNCTION("GOOGLETRANSLATE(A17231,""en"",""hi"")"),"व्यक्ति द्वारा सूर्योदय पर पवित्र नदी में प्रार्थना करना")</f>
        <v>व्यक्ति द्वारा सूर्योदय पर पवित्र नदी में प्रार्थना करना</v>
      </c>
    </row>
    <row r="17232">
      <c r="A17232" s="1" t="s">
        <v>16748</v>
      </c>
      <c r="B17232" s="2" t="str">
        <f>IFERROR(__xludf.DUMMYFUNCTION("GOOGLETRANSLATE(A17232,""en"",""hi"")"),"प्रवेश द्वार पर पारंपरिक भवन के बाहर के लोग।")</f>
        <v>प्रवेश द्वार पर पारंपरिक भवन के बाहर के लोग।</v>
      </c>
    </row>
    <row r="17233">
      <c r="A17233" s="1" t="s">
        <v>16749</v>
      </c>
      <c r="B17233" s="2" t="str">
        <f>IFERROR(__xludf.DUMMYFUNCTION("GOOGLETRANSLATE(A17233,""en"",""hi"")"),"एक चुंबन और मुस्कुराते हुए होंठों के चरम बंद")</f>
        <v>एक चुंबन और मुस्कुराते हुए होंठों के चरम बंद</v>
      </c>
    </row>
    <row r="17234">
      <c r="A17234" s="1" t="s">
        <v>16750</v>
      </c>
      <c r="B17234" s="2" t="str">
        <f>IFERROR(__xludf.DUMMYFUNCTION("GOOGLETRANSLATE(A17234,""en"",""hi"")"),"उज्ज्वल शरीर और मोज़ा में सुंदर लड़की लाइट की चमक में धुआं में लयबद्ध रूप से नृत्य")</f>
        <v>उज्ज्वल शरीर और मोज़ा में सुंदर लड़की लाइट की चमक में धुआं में लयबद्ध रूप से नृत्य</v>
      </c>
    </row>
    <row r="17235">
      <c r="A17235" s="1" t="s">
        <v>16751</v>
      </c>
      <c r="B17235" s="2" t="str">
        <f>IFERROR(__xludf.DUMMYFUNCTION("GOOGLETRANSLATE(A17235,""en"",""hi"")"),"1960 के दशक से प्रेरित व्यक्ति")</f>
        <v>1960 के दशक से प्रेरित व्यक्ति</v>
      </c>
    </row>
    <row r="17236">
      <c r="A17236" s="1" t="s">
        <v>16752</v>
      </c>
      <c r="B17236" s="2" t="str">
        <f>IFERROR(__xludf.DUMMYFUNCTION("GOOGLETRANSLATE(A17236,""en"",""hi"")"),"जब आप सुबह घर छोड़ते हैं तो विज्ञान कथा फिल्म आपके चेहरे पर एक मुस्कान डालने के लिए निश्चित है।")</f>
        <v>जब आप सुबह घर छोड़ते हैं तो विज्ञान कथा फिल्म आपके चेहरे पर एक मुस्कान डालने के लिए निश्चित है।</v>
      </c>
    </row>
    <row r="17237">
      <c r="A17237" s="1" t="s">
        <v>16753</v>
      </c>
      <c r="B17237" s="2" t="str">
        <f>IFERROR(__xludf.DUMMYFUNCTION("GOOGLETRANSLATE(A17237,""en"",""hi"")"),"व्यक्ति द्वारा फायरप्लेस और कंक्रीट फर्श के साथ एक कवर पोर्च का फोटो")</f>
        <v>व्यक्ति द्वारा फायरप्लेस और कंक्रीट फर्श के साथ एक कवर पोर्च का फोटो</v>
      </c>
    </row>
    <row r="17238">
      <c r="A17238" s="1" t="s">
        <v>16754</v>
      </c>
      <c r="B17238" s="2" t="str">
        <f>IFERROR(__xludf.DUMMYFUNCTION("GOOGLETRANSLATE(A17238,""en"",""hi"")"),"लेखक, कुर्सी कहते हैं कि साझेदारी वैश्विक प्रभाव और दृश्यता में वृद्धि होगी।")</f>
        <v>लेखक, कुर्सी कहते हैं कि साझेदारी वैश्विक प्रभाव और दृश्यता में वृद्धि होगी।</v>
      </c>
    </row>
    <row r="17239">
      <c r="A17239" s="1" t="s">
        <v>16755</v>
      </c>
      <c r="B17239" s="2" t="str">
        <f>IFERROR(__xludf.DUMMYFUNCTION("GOOGLETRANSLATE(A17239,""en"",""hi"")"),"चमकदार चमकदार प्रतिबिंबित विंटेज सोने के लोअरकेस या एक 3 डी चित्रण में व्यक्ति एक रेट्रो गोल्डन रंग और धातु चमकदार क्लासिक फ़ॉन्ट के साथ एक सफेद पृष्ठभूमि पर एक सफेद पृष्ठभूमि पर अलग किया गया।")</f>
        <v>चमकदार चमकदार प्रतिबिंबित विंटेज सोने के लोअरकेस या एक 3 डी चित्रण में व्यक्ति एक रेट्रो गोल्डन रंग और धातु चमकदार क्लासिक फ़ॉन्ट के साथ एक सफेद पृष्ठभूमि पर एक सफेद पृष्ठभूमि पर अलग किया गया।</v>
      </c>
    </row>
    <row r="17240">
      <c r="A17240" s="1" t="s">
        <v>16756</v>
      </c>
      <c r="B17240" s="2" t="str">
        <f>IFERROR(__xludf.DUMMYFUNCTION("GOOGLETRANSLATE(A17240,""en"",""hi"")"),"उसके छाती पर दिल और धब्बे के साथ एक गुलाबी उल्लू")</f>
        <v>उसके छाती पर दिल और धब्बे के साथ एक गुलाबी उल्लू</v>
      </c>
    </row>
    <row r="17241">
      <c r="A17241" s="1" t="s">
        <v>16757</v>
      </c>
      <c r="B17241" s="2" t="str">
        <f>IFERROR(__xludf.DUMMYFUNCTION("GOOGLETRANSLATE(A17241,""en"",""hi"")"),"वयस्क व्यक्ति एक tranquil खाड़ी के ऊपर निशान का एक खंड चल रहा है")</f>
        <v>वयस्क व्यक्ति एक tranquil खाड़ी के ऊपर निशान का एक खंड चल रहा है</v>
      </c>
    </row>
    <row r="17242">
      <c r="A17242" s="1" t="s">
        <v>16758</v>
      </c>
      <c r="B17242" s="2" t="str">
        <f>IFERROR(__xludf.DUMMYFUNCTION("GOOGLETRANSLATE(A17242,""en"",""hi"")"),"गर्मी सूर्यास्त के साथ झील पर घास")</f>
        <v>गर्मी सूर्यास्त के साथ झील पर घास</v>
      </c>
    </row>
    <row r="17243">
      <c r="A17243" s="1" t="s">
        <v>16759</v>
      </c>
      <c r="B17243" s="2" t="str">
        <f>IFERROR(__xludf.DUMMYFUNCTION("GOOGLETRANSLATE(A17243,""en"",""hi"")"),"एक युवा व्यक्ति छत पर एक स्मार्टफोन का उपयोग कर।")</f>
        <v>एक युवा व्यक्ति छत पर एक स्मार्टफोन का उपयोग कर।</v>
      </c>
    </row>
    <row r="17244">
      <c r="A17244" s="1" t="s">
        <v>16760</v>
      </c>
      <c r="B17244" s="2" t="str">
        <f>IFERROR(__xludf.DUMMYFUNCTION("GOOGLETRANSLATE(A17244,""en"",""hi"")"),"श्रमिक एक ध्वस्त घर के मलबे के माध्यम से निकलते हैं")</f>
        <v>श्रमिक एक ध्वस्त घर के मलबे के माध्यम से निकलते हैं</v>
      </c>
    </row>
    <row r="17245">
      <c r="A17245" s="1" t="s">
        <v>16761</v>
      </c>
      <c r="B17245" s="2" t="str">
        <f>IFERROR(__xludf.DUMMYFUNCTION("GOOGLETRANSLATE(A17245,""en"",""hi"")"),"राजनेता ने भित्तिचित्रों के अनावरण पर बात की।")</f>
        <v>राजनेता ने भित्तिचित्रों के अनावरण पर बात की।</v>
      </c>
    </row>
    <row r="17246">
      <c r="A17246" s="1" t="s">
        <v>16762</v>
      </c>
      <c r="B17246" s="2" t="str">
        <f>IFERROR(__xludf.DUMMYFUNCTION("GOOGLETRANSLATE(A17246,""en"",""hi"")"),"एक व्यावसायिक व्यक्ति के हाथों में चीजों का इंटरनेट")</f>
        <v>एक व्यावसायिक व्यक्ति के हाथों में चीजों का इंटरनेट</v>
      </c>
    </row>
    <row r="17247">
      <c r="A17247" s="1" t="s">
        <v>16763</v>
      </c>
      <c r="B17247" s="2" t="str">
        <f>IFERROR(__xludf.DUMMYFUNCTION("GOOGLETRANSLATE(A17247,""en"",""hi"")"),"वह पुल व्यक्ति, उसके भाई, और व्यक्ति द्वारा निर्मित कबीले से दूर के रिश्तेदारों के साथ बनाया गया पुल")</f>
        <v>वह पुल व्यक्ति, उसके भाई, और व्यक्ति द्वारा निर्मित कबीले से दूर के रिश्तेदारों के साथ बनाया गया पुल</v>
      </c>
    </row>
    <row r="17248">
      <c r="A17248" s="1" t="s">
        <v>16764</v>
      </c>
      <c r="B17248" s="2" t="str">
        <f>IFERROR(__xludf.DUMMYFUNCTION("GOOGLETRANSLATE(A17248,""en"",""hi"")"),"एक काले औद्योगिक ग्रिड पृष्ठभूमि पर विंटेज धातु लेटरप्रेस प्रकार में लिखा गया शब्द")</f>
        <v>एक काले औद्योगिक ग्रिड पृष्ठभूमि पर विंटेज धातु लेटरप्रेस प्रकार में लिखा गया शब्द</v>
      </c>
    </row>
    <row r="17249">
      <c r="A17249" s="1" t="s">
        <v>16765</v>
      </c>
      <c r="B17249" s="2" t="str">
        <f>IFERROR(__xludf.DUMMYFUNCTION("GOOGLETRANSLATE(A17249,""en"",""hi"")"),"बैंगनी रिबन के साथ एक बैंगनी फूल और ब्लूबेरी के साथ लवली सफेद fondent केक।")</f>
        <v>बैंगनी रिबन के साथ एक बैंगनी फूल और ब्लूबेरी के साथ लवली सफेद fondent केक।</v>
      </c>
    </row>
    <row r="17250">
      <c r="A17250" s="1" t="s">
        <v>16766</v>
      </c>
      <c r="B17250" s="2" t="str">
        <f>IFERROR(__xludf.DUMMYFUNCTION("GOOGLETRANSLATE(A17250,""en"",""hi"")"),"पर्यटक आकर्षण ने कल रात लॉन्च किया और रविवार तक रविवार तक चलेंगे")</f>
        <v>पर्यटक आकर्षण ने कल रात लॉन्च किया और रविवार तक रविवार तक चलेंगे</v>
      </c>
    </row>
    <row r="17251">
      <c r="A17251" s="1" t="s">
        <v>16767</v>
      </c>
      <c r="B17251" s="2" t="str">
        <f>IFERROR(__xludf.DUMMYFUNCTION("GOOGLETRANSLATE(A17251,""en"",""hi"")"),"हमारे सामने वाले पोर्च मैंने दोनों को प्लैकर और बेंच दोनों काले रंग के रंग का एक ताजा कोट दिया, फिर सुंदर Geraniums के बगल में एक पॉप के लिए इन रंगीन तकिए को सिलाया।")</f>
        <v>हमारे सामने वाले पोर्च मैंने दोनों को प्लैकर और बेंच दोनों काले रंग के रंग का एक ताजा कोट दिया, फिर सुंदर Geraniums के बगल में एक पॉप के लिए इन रंगीन तकिए को सिलाया।</v>
      </c>
    </row>
    <row r="17252">
      <c r="A17252" s="1" t="s">
        <v>16768</v>
      </c>
      <c r="B17252" s="2" t="str">
        <f>IFERROR(__xludf.DUMMYFUNCTION("GOOGLETRANSLATE(A17252,""en"",""hi"")"),"खगोलीय वेधशाला द्वारा देखा गया नेबुला")</f>
        <v>खगोलीय वेधशाला द्वारा देखा गया नेबुला</v>
      </c>
    </row>
    <row r="17253">
      <c r="A17253" s="1" t="s">
        <v>16769</v>
      </c>
      <c r="B17253" s="2" t="str">
        <f>IFERROR(__xludf.DUMMYFUNCTION("GOOGLETRANSLATE(A17253,""en"",""hi"")"),"गायक संगीतकार के साथ उसके हिस्से का पूर्वाभ्यास")</f>
        <v>गायक संगीतकार के साथ उसके हिस्से का पूर्वाभ्यास</v>
      </c>
    </row>
    <row r="17254">
      <c r="A17254" s="1" t="s">
        <v>16770</v>
      </c>
      <c r="B17254" s="2" t="str">
        <f>IFERROR(__xludf.DUMMYFUNCTION("GOOGLETRANSLATE(A17254,""en"",""hi"")"),"द्वीप पर जाने वाली नाव पर सार्थक उद्धरण - स्टॉक फोटो #")</f>
        <v>द्वीप पर जाने वाली नाव पर सार्थक उद्धरण - स्टॉक फोटो #</v>
      </c>
    </row>
    <row r="17255">
      <c r="A17255" s="1" t="s">
        <v>16771</v>
      </c>
      <c r="B17255" s="2" t="str">
        <f>IFERROR(__xludf.DUMMYFUNCTION("GOOGLETRANSLATE(A17255,""en"",""hi"")"),"एक गाँव में एक छोटा बच्चा रखने वाली महिला")</f>
        <v>एक गाँव में एक छोटा बच्चा रखने वाली महिला</v>
      </c>
    </row>
    <row r="17256">
      <c r="A17256" s="1" t="s">
        <v>16772</v>
      </c>
      <c r="B17256" s="2" t="str">
        <f>IFERROR(__xludf.DUMMYFUNCTION("GOOGLETRANSLATE(A17256,""en"",""hi"")"),"व्यक्ति द्वारा एक सुखद बूढ़ी औरत की पेंटिंग")</f>
        <v>व्यक्ति द्वारा एक सुखद बूढ़ी औरत की पेंटिंग</v>
      </c>
    </row>
    <row r="17257">
      <c r="A17257" s="1" t="s">
        <v>16773</v>
      </c>
      <c r="B17257" s="2" t="str">
        <f>IFERROR(__xludf.DUMMYFUNCTION("GOOGLETRANSLATE(A17257,""en"",""hi"")"),"स्टेडियम में मैच के बाद खिलाड़ी एक साथ इकट्ठे होते हैं।")</f>
        <v>स्टेडियम में मैच के बाद खिलाड़ी एक साथ इकट्ठे होते हैं।</v>
      </c>
    </row>
    <row r="17258">
      <c r="A17258" s="1" t="s">
        <v>16774</v>
      </c>
      <c r="B17258" s="2" t="str">
        <f>IFERROR(__xludf.DUMMYFUNCTION("GOOGLETRANSLATE(A17258,""en"",""hi"")"),"प्रशंसकों को एक शहर के साथ धब्बे मिलते हैं।")</f>
        <v>प्रशंसकों को एक शहर के साथ धब्बे मिलते हैं।</v>
      </c>
    </row>
    <row r="17259">
      <c r="A17259" s="1" t="s">
        <v>16775</v>
      </c>
      <c r="B17259" s="2" t="str">
        <f>IFERROR(__xludf.DUMMYFUNCTION("GOOGLETRANSLATE(A17259,""en"",""hi"")"),"फिल्म चरित्र और व्यक्ति द्वारा प्रेरित - क्रोकेट के लिए नि: शुल्क पैटर्न -")</f>
        <v>फिल्म चरित्र और व्यक्ति द्वारा प्रेरित - क्रोकेट के लिए नि: शुल्क पैटर्न -</v>
      </c>
    </row>
    <row r="17260">
      <c r="A17260" s="1" t="s">
        <v>16776</v>
      </c>
      <c r="B17260" s="2" t="str">
        <f>IFERROR(__xludf.DUMMYFUNCTION("GOOGLETRANSLATE(A17260,""en"",""hi"")"),"मरीना द्वारा खेल का मैदान, जमीन के स्तर पर भी मनोरंजन प्रदान करता है।")</f>
        <v>मरीना द्वारा खेल का मैदान, जमीन के स्तर पर भी मनोरंजन प्रदान करता है।</v>
      </c>
    </row>
    <row r="17261">
      <c r="A17261" s="1" t="s">
        <v>16777</v>
      </c>
      <c r="B17261" s="2" t="str">
        <f>IFERROR(__xludf.DUMMYFUNCTION("GOOGLETRANSLATE(A17261,""en"",""hi"")"),"दिनांक आमंत्रण कार्ड डिजाइन सहेजें।")</f>
        <v>दिनांक आमंत्रण कार्ड डिजाइन सहेजें।</v>
      </c>
    </row>
    <row r="17262">
      <c r="A17262" s="1" t="s">
        <v>16778</v>
      </c>
      <c r="B17262" s="2" t="str">
        <f>IFERROR(__xludf.DUMMYFUNCTION("GOOGLETRANSLATE(A17262,""en"",""hi"")"),"बेबी आंगन में बेंच पर बैठा है और गर्म शरद ऋतु धूप दिन में कद्दू के साथ खेल रहा है")</f>
        <v>बेबी आंगन में बेंच पर बैठा है और गर्म शरद ऋतु धूप दिन में कद्दू के साथ खेल रहा है</v>
      </c>
    </row>
    <row r="17263">
      <c r="A17263" s="1" t="s">
        <v>16779</v>
      </c>
      <c r="B17263" s="2" t="str">
        <f>IFERROR(__xludf.DUMMYFUNCTION("GOOGLETRANSLATE(A17263,""en"",""hi"")"),"बासिस्ट उत्सव के दिन के दौरान प्रदर्शन करता है")</f>
        <v>बासिस्ट उत्सव के दिन के दौरान प्रदर्शन करता है</v>
      </c>
    </row>
    <row r="17264">
      <c r="A17264" s="1" t="s">
        <v>16780</v>
      </c>
      <c r="B17264" s="2" t="str">
        <f>IFERROR(__xludf.DUMMYFUNCTION("GOOGLETRANSLATE(A17264,""en"",""hi"")"),"अपनी नई स्थिति में सैन्य कमांडर की मूर्ति")</f>
        <v>अपनी नई स्थिति में सैन्य कमांडर की मूर्ति</v>
      </c>
    </row>
    <row r="17265">
      <c r="A17265" s="1" t="s">
        <v>16781</v>
      </c>
      <c r="B17265" s="2" t="str">
        <f>IFERROR(__xludf.DUMMYFUNCTION("GOOGLETRANSLATE(A17265,""en"",""hi"")"),"कलाकार की कलाकृति को अपनी कला स्थापना के एक प्रेस पूर्वावलोकन के दौरान देखा जाता है")</f>
        <v>कलाकार की कलाकृति को अपनी कला स्थापना के एक प्रेस पूर्वावलोकन के दौरान देखा जाता है</v>
      </c>
    </row>
    <row r="17266">
      <c r="A17266" s="1" t="s">
        <v>16782</v>
      </c>
      <c r="B17266" s="2" t="str">
        <f>IFERROR(__xludf.DUMMYFUNCTION("GOOGLETRANSLATE(A17266,""en"",""hi"")"),"ड्राइवरों को देरी की चेतावनी दी जाती है क्योंकि कारें पश्चिमी ईसाई अवकाश पर सड़कों को पैक करती हैं")</f>
        <v>ड्राइवरों को देरी की चेतावनी दी जाती है क्योंकि कारें पश्चिमी ईसाई अवकाश पर सड़कों को पैक करती हैं</v>
      </c>
    </row>
    <row r="17267">
      <c r="A17267" s="1" t="s">
        <v>16783</v>
      </c>
      <c r="B17267" s="2" t="str">
        <f>IFERROR(__xludf.DUMMYFUNCTION("GOOGLETRANSLATE(A17267,""en"",""hi"")"),"एथलीट टूर्नामेंट के दौरान आदमी के खिलाफ गेंद रखती है।")</f>
        <v>एथलीट टूर्नामेंट के दौरान आदमी के खिलाफ गेंद रखती है।</v>
      </c>
    </row>
    <row r="17268">
      <c r="A17268" s="1" t="s">
        <v>16784</v>
      </c>
      <c r="B17268" s="2" t="str">
        <f>IFERROR(__xludf.DUMMYFUNCTION("GOOGLETRANSLATE(A17268,""en"",""hi"")"),"एक चावल के क्षेत्र में श्रमिकों का समूह")</f>
        <v>एक चावल के क्षेत्र में श्रमिकों का समूह</v>
      </c>
    </row>
    <row r="17269">
      <c r="A17269" s="1" t="s">
        <v>16785</v>
      </c>
      <c r="B17269" s="2" t="str">
        <f>IFERROR(__xludf.DUMMYFUNCTION("GOOGLETRANSLATE(A17269,""en"",""hi"")"),"सिल्हूट के साथ स्क्रीन का चित्रण")</f>
        <v>सिल्हूट के साथ स्क्रीन का चित्रण</v>
      </c>
    </row>
    <row r="17270">
      <c r="A17270" s="1" t="s">
        <v>16786</v>
      </c>
      <c r="B17270" s="2" t="str">
        <f>IFERROR(__xludf.DUMMYFUNCTION("GOOGLETRANSLATE(A17270,""en"",""hi"")"),"एक सड़क पर खड़ी विंटेज कार")</f>
        <v>एक सड़क पर खड़ी विंटेज कार</v>
      </c>
    </row>
    <row r="17271">
      <c r="A17271" s="1" t="s">
        <v>16787</v>
      </c>
      <c r="B17271" s="2" t="str">
        <f>IFERROR(__xludf.DUMMYFUNCTION("GOOGLETRANSLATE(A17271,""en"",""hi"")"),"स्विंग कलाकार और उसकी पत्नी के प्रीमियर पर एक साथ पोज दें")</f>
        <v>स्विंग कलाकार और उसकी पत्नी के प्रीमियर पर एक साथ पोज दें</v>
      </c>
    </row>
    <row r="17272">
      <c r="A17272" s="1" t="s">
        <v>16788</v>
      </c>
      <c r="B17272" s="2" t="str">
        <f>IFERROR(__xludf.DUMMYFUNCTION("GOOGLETRANSLATE(A17272,""en"",""hi"")"),"दूरी से पहली मंजिल की जगह पर रेलिंग का दृश्य")</f>
        <v>दूरी से पहली मंजिल की जगह पर रेलिंग का दृश्य</v>
      </c>
    </row>
    <row r="17273">
      <c r="A17273" s="1" t="s">
        <v>16789</v>
      </c>
      <c r="B17273" s="2" t="str">
        <f>IFERROR(__xludf.DUMMYFUNCTION("GOOGLETRANSLATE(A17273,""en"",""hi"")"),"अभिनेता घटना पर आता है।")</f>
        <v>अभिनेता घटना पर आता है।</v>
      </c>
    </row>
    <row r="17274">
      <c r="A17274" s="1" t="s">
        <v>16790</v>
      </c>
      <c r="B17274" s="2" t="str">
        <f>IFERROR(__xludf.DUMMYFUNCTION("GOOGLETRANSLATE(A17274,""en"",""hi"")"),"दुनिया के शीर्ष सबसे अमीर शहरों")</f>
        <v>दुनिया के शीर्ष सबसे अमीर शहरों</v>
      </c>
    </row>
    <row r="17275">
      <c r="A17275" s="1" t="s">
        <v>7857</v>
      </c>
      <c r="B17275" s="2" t="str">
        <f>IFERROR(__xludf.DUMMYFUNCTION("GOOGLETRANSLATE(A17275,""en"",""hi"")"),"एक मॉडल शो के दौरान भाग के दौरान रनवे चलता है")</f>
        <v>एक मॉडल शो के दौरान भाग के दौरान रनवे चलता है</v>
      </c>
    </row>
    <row r="17276">
      <c r="A17276" s="1" t="s">
        <v>16791</v>
      </c>
      <c r="B17276" s="2" t="str">
        <f>IFERROR(__xludf.DUMMYFUNCTION("GOOGLETRANSLATE(A17276,""en"",""hi"")"),"घर के बाहर पुलिस को पृष्ठ से संबंधित माना जाता है।")</f>
        <v>घर के बाहर पुलिस को पृष्ठ से संबंधित माना जाता है।</v>
      </c>
    </row>
    <row r="17277">
      <c r="A17277" s="1" t="s">
        <v>16792</v>
      </c>
      <c r="B17277" s="2" t="str">
        <f>IFERROR(__xludf.DUMMYFUNCTION("GOOGLETRANSLATE(A17277,""en"",""hi"")"),"अनुकूलित कार्य का स्पेलबाइंडिंग प्रदर्शन आयोजित किया गया था")</f>
        <v>अनुकूलित कार्य का स्पेलबाइंडिंग प्रदर्शन आयोजित किया गया था</v>
      </c>
    </row>
    <row r="17278">
      <c r="A17278" s="1" t="s">
        <v>16793</v>
      </c>
      <c r="B17278" s="2" t="str">
        <f>IFERROR(__xludf.DUMMYFUNCTION("GOOGLETRANSLATE(A17278,""en"",""hi"")"),"घर में एक सुंदर बैठने का क्षेत्र।")</f>
        <v>घर में एक सुंदर बैठने का क्षेत्र।</v>
      </c>
    </row>
    <row r="17279">
      <c r="A17279" s="1" t="s">
        <v>16794</v>
      </c>
      <c r="B17279" s="2" t="str">
        <f>IFERROR(__xludf.DUMMYFUNCTION("GOOGLETRANSLATE(A17279,""en"",""hi"")"),"बोतलों पर अस्तर वाला व्यक्ति।")</f>
        <v>बोतलों पर अस्तर वाला व्यक्ति।</v>
      </c>
    </row>
    <row r="17280">
      <c r="A17280" s="1" t="s">
        <v>16795</v>
      </c>
      <c r="B17280" s="2" t="str">
        <f>IFERROR(__xludf.DUMMYFUNCTION("GOOGLETRANSLATE(A17280,""en"",""hi"")"),"एक चट्टान नदी में खड़ा है क्योंकि पानी अतीत में बहता है")</f>
        <v>एक चट्टान नदी में खड़ा है क्योंकि पानी अतीत में बहता है</v>
      </c>
    </row>
    <row r="17281">
      <c r="A17281" s="1" t="s">
        <v>16796</v>
      </c>
      <c r="B17281" s="2" t="str">
        <f>IFERROR(__xludf.DUMMYFUNCTION("GOOGLETRANSLATE(A17281,""en"",""hi"")"),"नींद में भौगोलिक विशेषता श्रेणी।")</f>
        <v>नींद में भौगोलिक विशेषता श्रेणी।</v>
      </c>
    </row>
    <row r="17282">
      <c r="A17282" s="1" t="s">
        <v>16797</v>
      </c>
      <c r="B17282" s="2" t="str">
        <f>IFERROR(__xludf.DUMMYFUNCTION("GOOGLETRANSLATE(A17282,""en"",""hi"")"),"स्क्वाश किए जाने के बारे में एक तिलचट्टा")</f>
        <v>स्क्वाश किए जाने के बारे में एक तिलचट्टा</v>
      </c>
    </row>
    <row r="17283">
      <c r="A17283" s="1" t="s">
        <v>16798</v>
      </c>
      <c r="B17283" s="2" t="str">
        <f>IFERROR(__xludf.DUMMYFUNCTION("GOOGLETRANSLATE(A17283,""en"",""hi"")"),"मैं एक अक्टूबर लड़की हूं मैं अपने आस्तीन शर्ट, टैंक टॉप पर अपने दिल से पैदा हुआ था - छवि 600x600")</f>
        <v>मैं एक अक्टूबर लड़की हूं मैं अपने आस्तीन शर्ट, टैंक टॉप पर अपने दिल से पैदा हुआ था - छवि 600x600</v>
      </c>
    </row>
    <row r="17284">
      <c r="A17284" s="1" t="s">
        <v>16799</v>
      </c>
      <c r="B17284" s="2" t="str">
        <f>IFERROR(__xludf.DUMMYFUNCTION("GOOGLETRANSLATE(A17284,""en"",""hi"")"),"फुटबॉल टीम फुटबॉल टीम फुटबॉल टीमों के बीच मैच के दौरान एथलीट के साथ पहला गोल स्कोरिंग करती है।")</f>
        <v>फुटबॉल टीम फुटबॉल टीम फुटबॉल टीमों के बीच मैच के दौरान एथलीट के साथ पहला गोल स्कोरिंग करती है।</v>
      </c>
    </row>
    <row r="17285">
      <c r="A17285" s="1" t="s">
        <v>16800</v>
      </c>
      <c r="B17285" s="2" t="str">
        <f>IFERROR(__xludf.DUMMYFUNCTION("GOOGLETRANSLATE(A17285,""en"",""hi"")"),"टूर दर्शकों को बॉलरूम के माध्यम से ले जाएगा")</f>
        <v>टूर दर्शकों को बॉलरूम के माध्यम से ले जाएगा</v>
      </c>
    </row>
    <row r="17286">
      <c r="A17286" s="1" t="s">
        <v>16801</v>
      </c>
      <c r="B17286" s="2" t="str">
        <f>IFERROR(__xludf.DUMMYFUNCTION("GOOGLETRANSLATE(A17286,""en"",""hi"")"),"एक उठाए गए मंच पर बड़े वर्ग स्नान के साथ मास्टर एनसिट बाथरूम")</f>
        <v>एक उठाए गए मंच पर बड़े वर्ग स्नान के साथ मास्टर एनसिट बाथरूम</v>
      </c>
    </row>
    <row r="17287">
      <c r="A17287" s="1" t="s">
        <v>16802</v>
      </c>
      <c r="B17287" s="2" t="str">
        <f>IFERROR(__xludf.DUMMYFUNCTION("GOOGLETRANSLATE(A17287,""en"",""hi"")"),"व्यक्ति शुक्रवार की रात एक रिसीवर के मैदान की तलाश करता है।")</f>
        <v>व्यक्ति शुक्रवार की रात एक रिसीवर के मैदान की तलाश करता है।</v>
      </c>
    </row>
    <row r="17288">
      <c r="A17288" s="1" t="s">
        <v>16803</v>
      </c>
      <c r="B17288" s="2" t="str">
        <f>IFERROR(__xludf.DUMMYFUNCTION("GOOGLETRANSLATE(A17288,""en"",""hi"")"),"बुना हुआ कंबल पर बैंगनी पोशाक में सुंदर छोटी लड़की")</f>
        <v>बुना हुआ कंबल पर बैंगनी पोशाक में सुंदर छोटी लड़की</v>
      </c>
    </row>
    <row r="17289">
      <c r="A17289" s="1" t="s">
        <v>16804</v>
      </c>
      <c r="B17289" s="2" t="str">
        <f>IFERROR(__xludf.DUMMYFUNCTION("GOOGLETRANSLATE(A17289,""en"",""hi"")"),"मानव कंकाल का लेआउट।")</f>
        <v>मानव कंकाल का लेआउट।</v>
      </c>
    </row>
    <row r="17290">
      <c r="A17290" s="1" t="s">
        <v>16805</v>
      </c>
      <c r="B17290" s="2" t="str">
        <f>IFERROR(__xludf.DUMMYFUNCTION("GOOGLETRANSLATE(A17290,""en"",""hi"")"),"परंपरा के बाद, राजनेता और महान व्यक्ति ने अपनी बेटी महान व्यक्ति को व्यक्ति को प्रस्तुत किया।")</f>
        <v>परंपरा के बाद, राजनेता और महान व्यक्ति ने अपनी बेटी महान व्यक्ति को व्यक्ति को प्रस्तुत किया।</v>
      </c>
    </row>
    <row r="17291">
      <c r="A17291" s="1" t="s">
        <v>16806</v>
      </c>
      <c r="B17291" s="2" t="str">
        <f>IFERROR(__xludf.DUMMYFUNCTION("GOOGLETRANSLATE(A17291,""en"",""hi"")"),"हवाई जहाज जमीन पर कैमरे पर और अधिक धीमी गति में उड़ता है।")</f>
        <v>हवाई जहाज जमीन पर कैमरे पर और अधिक धीमी गति में उड़ता है।</v>
      </c>
    </row>
    <row r="17292">
      <c r="A17292" s="1" t="s">
        <v>16807</v>
      </c>
      <c r="B17292" s="2" t="str">
        <f>IFERROR(__xludf.DUMMYFUNCTION("GOOGLETRANSLATE(A17292,""en"",""hi"")"),"छवि में हो सकता है: व्यक्ति, मंच पर, एक संगीत वाद्ययंत्र, संगीत कार्यक्रम, गिटार और आउटडोर खेल रहा है")</f>
        <v>छवि में हो सकता है: व्यक्ति, मंच पर, एक संगीत वाद्ययंत्र, संगीत कार्यक्रम, गिटार और आउटडोर खेल रहा है</v>
      </c>
    </row>
    <row r="17293">
      <c r="A17293" s="1" t="s">
        <v>16808</v>
      </c>
      <c r="B17293" s="2" t="str">
        <f>IFERROR(__xludf.DUMMYFUNCTION("GOOGLETRANSLATE(A17293,""en"",""hi"")"),"यह वास्तव में फास्ट फूड में है")</f>
        <v>यह वास्तव में फास्ट फूड में है</v>
      </c>
    </row>
    <row r="17294">
      <c r="A17294" s="1" t="s">
        <v>16809</v>
      </c>
      <c r="B17294" s="2" t="str">
        <f>IFERROR(__xludf.DUMMYFUNCTION("GOOGLETRANSLATE(A17294,""en"",""hi"")"),"नाश्ते की मेज समुद्र से रोमांटिक।")</f>
        <v>नाश्ते की मेज समुद्र से रोमांटिक।</v>
      </c>
    </row>
    <row r="17295">
      <c r="A17295" s="1" t="s">
        <v>16810</v>
      </c>
      <c r="B17295" s="2" t="str">
        <f>IFERROR(__xludf.DUMMYFUNCTION("GOOGLETRANSLATE(A17295,""en"",""hi"")"),"एक बोन्साई पेड़ के साथ परी घर")</f>
        <v>एक बोन्साई पेड़ के साथ परी घर</v>
      </c>
    </row>
    <row r="17296">
      <c r="A17296" s="1" t="s">
        <v>16811</v>
      </c>
      <c r="B17296" s="2" t="str">
        <f>IFERROR(__xludf.DUMMYFUNCTION("GOOGLETRANSLATE(A17296,""en"",""hi"")"),"ओलंपिक एथलीट ट्रॉफी के साथ बनता है")</f>
        <v>ओलंपिक एथलीट ट्रॉफी के साथ बनता है</v>
      </c>
    </row>
    <row r="17297">
      <c r="A17297" s="1" t="s">
        <v>16812</v>
      </c>
      <c r="B17297" s="2" t="str">
        <f>IFERROR(__xludf.DUMMYFUNCTION("GOOGLETRANSLATE(A17297,""en"",""hi"")"),"लोकप्रिय: रात के जीवन के कारण युवा पर्यटकों के लिए एक शहर एक लोकप्रिय गंतव्य है")</f>
        <v>लोकप्रिय: रात के जीवन के कारण युवा पर्यटकों के लिए एक शहर एक लोकप्रिय गंतव्य है</v>
      </c>
    </row>
    <row r="17298">
      <c r="A17298" s="1" t="s">
        <v>16813</v>
      </c>
      <c r="B17298" s="2" t="str">
        <f>IFERROR(__xludf.DUMMYFUNCTION("GOOGLETRANSLATE(A17298,""en"",""hi"")"),"पानी के पास एक लॉग पर हरा मेंढक")</f>
        <v>पानी के पास एक लॉग पर हरा मेंढक</v>
      </c>
    </row>
    <row r="17299">
      <c r="A17299" s="1" t="s">
        <v>16814</v>
      </c>
      <c r="B17299" s="2" t="str">
        <f>IFERROR(__xludf.DUMMYFUNCTION("GOOGLETRANSLATE(A17299,""en"",""hi"")"),"व्यक्ति के साथ दिन का संगठन - रफल आस्तीन इस जीन्स और सफेद शीर्ष कॉम्बो में कुछ प्रवृत्ति बिंदु जोड़ने के फैशन से बाहर कभी नहीं जाते हैं।")</f>
        <v>व्यक्ति के साथ दिन का संगठन - रफल आस्तीन इस जीन्स और सफेद शीर्ष कॉम्बो में कुछ प्रवृत्ति बिंदु जोड़ने के फैशन से बाहर कभी नहीं जाते हैं।</v>
      </c>
    </row>
    <row r="17300">
      <c r="A17300" s="1" t="s">
        <v>16815</v>
      </c>
      <c r="B17300" s="2" t="str">
        <f>IFERROR(__xludf.DUMMYFUNCTION("GOOGLETRANSLATE(A17300,""en"",""hi"")"),"क्रिकेट खिलाड़ी पारी के लिए अपने पांचवें विकेट लेता है।")</f>
        <v>क्रिकेट खिलाड़ी पारी के लिए अपने पांचवें विकेट लेता है।</v>
      </c>
    </row>
    <row r="17301">
      <c r="A17301" s="1" t="s">
        <v>16816</v>
      </c>
      <c r="B17301" s="2" t="str">
        <f>IFERROR(__xludf.DUMMYFUNCTION("GOOGLETRANSLATE(A17301,""en"",""hi"")"),"देशी पोशाक में नर्तक 69 वें पर प्रदर्शन करते हैं")</f>
        <v>देशी पोशाक में नर्तक 69 वें पर प्रदर्शन करते हैं</v>
      </c>
    </row>
    <row r="17302">
      <c r="A17302" s="1" t="s">
        <v>16817</v>
      </c>
      <c r="B17302" s="2" t="str">
        <f>IFERROR(__xludf.DUMMYFUNCTION("GOOGLETRANSLATE(A17302,""en"",""hi"")"),"एक शाखा पर बैठे यांत्रिक उल्लू।")</f>
        <v>एक शाखा पर बैठे यांत्रिक उल्लू।</v>
      </c>
    </row>
    <row r="17303">
      <c r="A17303" s="1" t="s">
        <v>16818</v>
      </c>
      <c r="B17303" s="2" t="str">
        <f>IFERROR(__xludf.DUMMYFUNCTION("GOOGLETRANSLATE(A17303,""en"",""hi"")"),"एक कार्बन ऑर्चर्ड में, एक पेड़ पर बिल्कुल सही लाल सेब")</f>
        <v>एक कार्बन ऑर्चर्ड में, एक पेड़ पर बिल्कुल सही लाल सेब</v>
      </c>
    </row>
    <row r="17304">
      <c r="A17304" s="1" t="s">
        <v>16819</v>
      </c>
      <c r="B17304" s="2" t="str">
        <f>IFERROR(__xludf.DUMMYFUNCTION("GOOGLETRANSLATE(A17304,""en"",""hi"")"),"आधुनिक पतली रेखा शैली में पुरस्कार का सेट।")</f>
        <v>आधुनिक पतली रेखा शैली में पुरस्कार का सेट।</v>
      </c>
    </row>
    <row r="17305">
      <c r="A17305" s="1" t="s">
        <v>16820</v>
      </c>
      <c r="B17305" s="2" t="str">
        <f>IFERROR(__xludf.DUMMYFUNCTION("GOOGLETRANSLATE(A17305,""en"",""hi"")"),"फुटबॉल खिलाड़ी आगे एक प्रशिक्षण सत्र के दौरान शूट करता है")</f>
        <v>फुटबॉल खिलाड़ी आगे एक प्रशिक्षण सत्र के दौरान शूट करता है</v>
      </c>
    </row>
    <row r="17306">
      <c r="A17306" s="1" t="s">
        <v>16821</v>
      </c>
      <c r="B17306" s="2" t="str">
        <f>IFERROR(__xludf.DUMMYFUNCTION("GOOGLETRANSLATE(A17306,""en"",""hi"")"),"शुरुआती वसंत में बगीचे में सुंदर लाल ट्यूलिप")</f>
        <v>शुरुआती वसंत में बगीचे में सुंदर लाल ट्यूलिप</v>
      </c>
    </row>
    <row r="17307">
      <c r="A17307" s="1" t="s">
        <v>16822</v>
      </c>
      <c r="B17307" s="2" t="str">
        <f>IFERROR(__xludf.DUMMYFUNCTION("GOOGLETRANSLATE(A17307,""en"",""hi"")"),"रिंग में बैठे प्यारा कार्टून ब्लू पक्षी, वेक्टर चित्रण वेक्टर")</f>
        <v>रिंग में बैठे प्यारा कार्टून ब्लू पक्षी, वेक्टर चित्रण वेक्टर</v>
      </c>
    </row>
    <row r="17308">
      <c r="A17308" s="1" t="s">
        <v>16823</v>
      </c>
      <c r="B17308" s="2" t="str">
        <f>IFERROR(__xludf.DUMMYFUNCTION("GOOGLETRANSLATE(A17308,""en"",""hi"")"),"मैं वास्तव में अंत में रसोईघर और स्लाइडिंग सोफे का शौकीन हूं")</f>
        <v>मैं वास्तव में अंत में रसोईघर और स्लाइडिंग सोफे का शौकीन हूं</v>
      </c>
    </row>
    <row r="17309">
      <c r="A17309" s="1" t="s">
        <v>16824</v>
      </c>
      <c r="B17309" s="2" t="str">
        <f>IFERROR(__xludf.DUMMYFUNCTION("GOOGLETRANSLATE(A17309,""en"",""hi"")"),"क्या सोचने का एक साफ तरीका है!")</f>
        <v>क्या सोचने का एक साफ तरीका है!</v>
      </c>
    </row>
    <row r="17310">
      <c r="A17310" s="1" t="s">
        <v>16825</v>
      </c>
      <c r="B17310" s="2" t="str">
        <f>IFERROR(__xludf.DUMMYFUNCTION("GOOGLETRANSLATE(A17310,""en"",""hi"")"),"नींद और चीजें जो आपको सोने से रोकते हैं।")</f>
        <v>नींद और चीजें जो आपको सोने से रोकते हैं।</v>
      </c>
    </row>
    <row r="17311">
      <c r="A17311" s="1" t="s">
        <v>16826</v>
      </c>
      <c r="B17311" s="2" t="str">
        <f>IFERROR(__xludf.DUMMYFUNCTION("GOOGLETRANSLATE(A17311,""en"",""hi"")"),"सड़क पर शॉट छवियों का चयन अपडेट करना।")</f>
        <v>सड़क पर शॉट छवियों का चयन अपडेट करना।</v>
      </c>
    </row>
    <row r="17312">
      <c r="A17312" s="1" t="s">
        <v>16827</v>
      </c>
      <c r="B17312" s="2" t="str">
        <f>IFERROR(__xludf.DUMMYFUNCTION("GOOGLETRANSLATE(A17312,""en"",""hi"")"),"व्यक्ति: लाइट्स की एक सादा स्ट्रिंग और डॉलर की दुकान से कुछ रिबन को लश और उत्सव की छुट्टी सजावट में कैसे बदलें।")</f>
        <v>व्यक्ति: लाइट्स की एक सादा स्ट्रिंग और डॉलर की दुकान से कुछ रिबन को लश और उत्सव की छुट्टी सजावट में कैसे बदलें।</v>
      </c>
    </row>
    <row r="17313">
      <c r="A17313" s="1" t="s">
        <v>16828</v>
      </c>
      <c r="B17313" s="2" t="str">
        <f>IFERROR(__xludf.DUMMYFUNCTION("GOOGLETRANSLATE(A17313,""en"",""hi"")"),"बर्फ से ढकी हुई पाइन शाखाओं के साथ थ्रू रोड का हवाई दृश्य")</f>
        <v>बर्फ से ढकी हुई पाइन शाखाओं के साथ थ्रू रोड का हवाई दृश्य</v>
      </c>
    </row>
    <row r="17314">
      <c r="A17314" s="1" t="s">
        <v>16829</v>
      </c>
      <c r="B17314" s="2" t="str">
        <f>IFERROR(__xludf.DUMMYFUNCTION("GOOGLETRANSLATE(A17314,""en"",""hi"")"),"व्यक्ति एक संगीत कार्यक्रम के दौरान मंच पर लाइव प्रदर्शन करता है")</f>
        <v>व्यक्ति एक संगीत कार्यक्रम के दौरान मंच पर लाइव प्रदर्शन करता है</v>
      </c>
    </row>
    <row r="17315">
      <c r="A17315" s="1" t="s">
        <v>16830</v>
      </c>
      <c r="B17315" s="2" t="str">
        <f>IFERROR(__xludf.DUMMYFUNCTION("GOOGLETRANSLATE(A17315,""en"",""hi"")"),"विश्वविद्यालय निर्माण में एक बड़ी स्क्रीन पर देख रहे छात्र")</f>
        <v>विश्वविद्यालय निर्माण में एक बड़ी स्क्रीन पर देख रहे छात्र</v>
      </c>
    </row>
    <row r="17316">
      <c r="A17316" s="1" t="s">
        <v>16831</v>
      </c>
      <c r="B17316" s="2" t="str">
        <f>IFERROR(__xludf.DUMMYFUNCTION("GOOGLETRANSLATE(A17316,""en"",""hi"")"),"एक खोपड़ी पेंट का सामना कैसे करें")</f>
        <v>एक खोपड़ी पेंट का सामना कैसे करें</v>
      </c>
    </row>
    <row r="17317">
      <c r="A17317" s="1" t="s">
        <v>16832</v>
      </c>
      <c r="B17317" s="2" t="str">
        <f>IFERROR(__xludf.DUMMYFUNCTION("GOOGLETRANSLATE(A17317,""en"",""hi"")"),"अवतार के लिए रैंप चलने से पहले कभी नहीं देखा गया।")</f>
        <v>अवतार के लिए रैंप चलने से पहले कभी नहीं देखा गया।</v>
      </c>
    </row>
    <row r="17318">
      <c r="A17318" s="1" t="s">
        <v>16833</v>
      </c>
      <c r="B17318" s="2" t="str">
        <f>IFERROR(__xludf.DUMMYFUNCTION("GOOGLETRANSLATE(A17318,""en"",""hi"")"),"हार्ड कंधे पर आग पर ऑटोमोबाइल मॉडल")</f>
        <v>हार्ड कंधे पर आग पर ऑटोमोबाइल मॉडल</v>
      </c>
    </row>
    <row r="17319">
      <c r="A17319" s="1" t="s">
        <v>16834</v>
      </c>
      <c r="B17319" s="2" t="str">
        <f>IFERROR(__xludf.DUMMYFUNCTION("GOOGLETRANSLATE(A17319,""en"",""hi"")"),"समुद्र का पानी।")</f>
        <v>समुद्र का पानी।</v>
      </c>
    </row>
    <row r="17320">
      <c r="A17320" s="1" t="s">
        <v>16835</v>
      </c>
      <c r="B17320" s="2" t="str">
        <f>IFERROR(__xludf.DUMMYFUNCTION("GOOGLETRANSLATE(A17320,""en"",""hi"")"),"सभी प्रकार के आदेश पर तैयार")</f>
        <v>सभी प्रकार के आदेश पर तैयार</v>
      </c>
    </row>
    <row r="17321">
      <c r="A17321" s="1" t="s">
        <v>16836</v>
      </c>
      <c r="B17321" s="2" t="str">
        <f>IFERROR(__xludf.DUMMYFUNCTION("GOOGLETRANSLATE(A17321,""en"",""hi"")"),"नर्स अपने रोगी की भुजा पर एक ड्रिप डाल रही है")</f>
        <v>नर्स अपने रोगी की भुजा पर एक ड्रिप डाल रही है</v>
      </c>
    </row>
    <row r="17322">
      <c r="A17322" s="1" t="s">
        <v>16837</v>
      </c>
      <c r="B17322" s="2" t="str">
        <f>IFERROR(__xludf.DUMMYFUNCTION("GOOGLETRANSLATE(A17322,""en"",""hi"")"),"सभी गतिविधियों के लिए ऊर्जा की आवश्यकता होती है।")</f>
        <v>सभी गतिविधियों के लिए ऊर्जा की आवश्यकता होती है।</v>
      </c>
    </row>
    <row r="17323">
      <c r="A17323" s="1" t="s">
        <v>16838</v>
      </c>
      <c r="B17323" s="2" t="str">
        <f>IFERROR(__xludf.DUMMYFUNCTION("GOOGLETRANSLATE(A17323,""en"",""hi"")"),"आप मेरी आँखों को बुलाएंगे")</f>
        <v>आप मेरी आँखों को बुलाएंगे</v>
      </c>
    </row>
    <row r="17324">
      <c r="A17324" s="1" t="s">
        <v>16839</v>
      </c>
      <c r="B17324" s="2" t="str">
        <f>IFERROR(__xludf.DUMMYFUNCTION("GOOGLETRANSLATE(A17324,""en"",""hi"")"),"घर डिजाइन घर के फ्रेमिंग और इंटीरियर को उजागर करने में कटौती।")</f>
        <v>घर डिजाइन घर के फ्रेमिंग और इंटीरियर को उजागर करने में कटौती।</v>
      </c>
    </row>
    <row r="17325">
      <c r="A17325" s="1" t="s">
        <v>16840</v>
      </c>
      <c r="B17325" s="2" t="str">
        <f>IFERROR(__xludf.DUMMYFUNCTION("GOOGLETRANSLATE(A17325,""en"",""hi"")"),"एक नजरअंदाज बिंदु से द्वीप")</f>
        <v>एक नजरअंदाज बिंदु से द्वीप</v>
      </c>
    </row>
    <row r="17326">
      <c r="A17326" s="1" t="s">
        <v>16841</v>
      </c>
      <c r="B17326" s="2" t="str">
        <f>IFERROR(__xludf.DUMMYFUNCTION("GOOGLETRANSLATE(A17326,""en"",""hi"")"),"काल्पनिक ब्रह्मांड से प्रेरित सबसे खूबसूरत शादी के कपड़े")</f>
        <v>काल्पनिक ब्रह्मांड से प्रेरित सबसे खूबसूरत शादी के कपड़े</v>
      </c>
    </row>
    <row r="17327">
      <c r="A17327" s="1" t="s">
        <v>16842</v>
      </c>
      <c r="B17327" s="2" t="str">
        <f>IFERROR(__xludf.DUMMYFUNCTION("GOOGLETRANSLATE(A17327,""en"",""hi"")"),"पुरस्कारों में फैशन, व्यक्ति द्वारा फोटो")</f>
        <v>पुरस्कारों में फैशन, व्यक्ति द्वारा फोटो</v>
      </c>
    </row>
    <row r="17328">
      <c r="A17328" s="1" t="s">
        <v>16843</v>
      </c>
      <c r="B17328" s="2" t="str">
        <f>IFERROR(__xludf.DUMMYFUNCTION("GOOGLETRANSLATE(A17328,""en"",""hi"")"),"# बस पश्चिम की ओर अग्रसर ट्रेन स्टेशन पारित किया।")</f>
        <v># बस पश्चिम की ओर अग्रसर ट्रेन स्टेशन पारित किया।</v>
      </c>
    </row>
    <row r="17329">
      <c r="A17329" s="1" t="s">
        <v>16844</v>
      </c>
      <c r="B17329" s="2" t="str">
        <f>IFERROR(__xludf.DUMMYFUNCTION("GOOGLETRANSLATE(A17329,""en"",""hi"")"),"मूर्ति की बढ़ी हुई छवि देखें")</f>
        <v>मूर्ति की बढ़ी हुई छवि देखें</v>
      </c>
    </row>
    <row r="17330">
      <c r="A17330" s="1" t="s">
        <v>16845</v>
      </c>
      <c r="B17330" s="2" t="str">
        <f>IFERROR(__xludf.DUMMYFUNCTION("GOOGLETRANSLATE(A17330,""en"",""hi"")"),"उम्र और बर्बरता के कारण चर्च अस्थिर हो गया है, लेकिन इस भित्ति के अंदर अभी भी बनी हुई है।")</f>
        <v>उम्र और बर्बरता के कारण चर्च अस्थिर हो गया है, लेकिन इस भित्ति के अंदर अभी भी बनी हुई है।</v>
      </c>
    </row>
    <row r="17331">
      <c r="A17331" s="1" t="s">
        <v>16846</v>
      </c>
      <c r="B17331" s="2" t="str">
        <f>IFERROR(__xludf.DUMMYFUNCTION("GOOGLETRANSLATE(A17331,""en"",""hi"")"),"किसी को मुस्कुराते हुए शायद सबसे अच्छी भावना में से एक है।")</f>
        <v>किसी को मुस्कुराते हुए शायद सबसे अच्छी भावना में से एक है।</v>
      </c>
    </row>
    <row r="17332">
      <c r="A17332" s="1" t="s">
        <v>16847</v>
      </c>
      <c r="B17332" s="2" t="str">
        <f>IFERROR(__xludf.DUMMYFUNCTION("GOOGLETRANSLATE(A17332,""en"",""hi"")"),"सड़क पर पैरों को मारने वाले सैनिकों का एक स्तंभ")</f>
        <v>सड़क पर पैरों को मारने वाले सैनिकों का एक स्तंभ</v>
      </c>
    </row>
    <row r="17333">
      <c r="A17333" s="1" t="s">
        <v>16848</v>
      </c>
      <c r="B17333" s="2" t="str">
        <f>IFERROR(__xludf.DUMMYFUNCTION("GOOGLETRANSLATE(A17333,""en"",""hi"")"),"कला की अवधि सार के अत्यधिक व्यक्तिगत अमूर्तता से बदल गई")</f>
        <v>कला की अवधि सार के अत्यधिक व्यक्तिगत अमूर्तता से बदल गई</v>
      </c>
    </row>
    <row r="17334">
      <c r="A17334" s="1" t="s">
        <v>16849</v>
      </c>
      <c r="B17334" s="2" t="str">
        <f>IFERROR(__xludf.DUMMYFUNCTION("GOOGLETRANSLATE(A17334,""en"",""hi"")"),"आपके पैर पर एक टैटू कितना चोट लगी है? मैं गंभीरता से एक होने पर विचार कर रहा हूं।")</f>
        <v>आपके पैर पर एक टैटू कितना चोट लगी है? मैं गंभीरता से एक होने पर विचार कर रहा हूं।</v>
      </c>
    </row>
    <row r="17335">
      <c r="A17335" s="1" t="s">
        <v>16850</v>
      </c>
      <c r="B17335" s="2" t="str">
        <f>IFERROR(__xludf.DUMMYFUNCTION("GOOGLETRANSLATE(A17335,""en"",""hi"")"),"इस छुट्टी किराये के लिए फोटो")</f>
        <v>इस छुट्टी किराये के लिए फोटो</v>
      </c>
    </row>
    <row r="17336">
      <c r="A17336" s="1" t="s">
        <v>16851</v>
      </c>
      <c r="B17336" s="2" t="str">
        <f>IFERROR(__xludf.DUMMYFUNCTION("GOOGLETRANSLATE(A17336,""en"",""hi"")"),"शहर भर में टीम प्रतिस्पर्धा करते हैं।")</f>
        <v>शहर भर में टीम प्रतिस्पर्धा करते हैं।</v>
      </c>
    </row>
    <row r="17337">
      <c r="A17337" s="1" t="s">
        <v>16852</v>
      </c>
      <c r="B17337" s="2" t="str">
        <f>IFERROR(__xludf.DUMMYFUNCTION("GOOGLETRANSLATE(A17337,""en"",""hi"")"),"फुटबॉल खिलाड़ी मैच के दौरान प्रतिक्रिया करता है।")</f>
        <v>फुटबॉल खिलाड़ी मैच के दौरान प्रतिक्रिया करता है।</v>
      </c>
    </row>
    <row r="17338">
      <c r="A17338" s="1" t="s">
        <v>16853</v>
      </c>
      <c r="B17338" s="2" t="str">
        <f>IFERROR(__xludf.DUMMYFUNCTION("GOOGLETRANSLATE(A17338,""en"",""hi"")"),"कुत्ता - एक घास का मैदान पर झूठ बोलना")</f>
        <v>कुत्ता - एक घास का मैदान पर झूठ बोलना</v>
      </c>
    </row>
    <row r="17339">
      <c r="A17339" s="1" t="s">
        <v>16854</v>
      </c>
      <c r="B17339" s="2" t="str">
        <f>IFERROR(__xludf.DUMMYFUNCTION("GOOGLETRANSLATE(A17339,""en"",""hi"")"),"सर्दियों के समय में बर्फ से ढकी हुई भूमि, ट्रेन खिड़की से देखी गई दृश्यों")</f>
        <v>सर्दियों के समय में बर्फ से ढकी हुई भूमि, ट्रेन खिड़की से देखी गई दृश्यों</v>
      </c>
    </row>
    <row r="17340">
      <c r="A17340" s="1" t="s">
        <v>16855</v>
      </c>
      <c r="B17340" s="2" t="str">
        <f>IFERROR(__xludf.DUMMYFUNCTION("GOOGLETRANSLATE(A17340,""en"",""hi"")"),"एक भीड़ लेखक और अभिनेता की शादी के लिए इकट्ठा होती है")</f>
        <v>एक भीड़ लेखक और अभिनेता की शादी के लिए इकट्ठा होती है</v>
      </c>
    </row>
    <row r="17341">
      <c r="A17341" s="1" t="s">
        <v>16856</v>
      </c>
      <c r="B17341" s="2" t="str">
        <f>IFERROR(__xludf.DUMMYFUNCTION("GOOGLETRANSLATE(A17341,""en"",""hi"")"),"चीजें जो आपको पैक कर सकती हैं और भोजन में यात्रा करेंगे!")</f>
        <v>चीजें जो आपको पैक कर सकती हैं और भोजन में यात्रा करेंगे!</v>
      </c>
    </row>
    <row r="17342">
      <c r="A17342" s="1" t="s">
        <v>16857</v>
      </c>
      <c r="B17342" s="2" t="str">
        <f>IFERROR(__xludf.DUMMYFUNCTION("GOOGLETRANSLATE(A17342,""en"",""hi"")"),"जैविक जीनस पर जैविक प्रजाति")</f>
        <v>जैविक जीनस पर जैविक प्रजाति</v>
      </c>
    </row>
    <row r="17343">
      <c r="A17343" s="1" t="s">
        <v>16858</v>
      </c>
      <c r="B17343" s="2" t="str">
        <f>IFERROR(__xludf.DUMMYFUNCTION("GOOGLETRANSLATE(A17343,""en"",""hi"")"),"जय पार्किंग स्थल को कवर करता है।")</f>
        <v>जय पार्किंग स्थल को कवर करता है।</v>
      </c>
    </row>
    <row r="17344">
      <c r="A17344" s="1" t="s">
        <v>16859</v>
      </c>
      <c r="B17344" s="2" t="str">
        <f>IFERROR(__xludf.DUMMYFUNCTION("GOOGLETRANSLATE(A17344,""en"",""hi"")"),"पावरपॉइंट टेम्पलेट कई सब्जियों के साथ एक प्लेट प्रदर्शित करता है")</f>
        <v>पावरपॉइंट टेम्पलेट कई सब्जियों के साथ एक प्लेट प्रदर्शित करता है</v>
      </c>
    </row>
    <row r="17345">
      <c r="A17345" s="1" t="s">
        <v>16860</v>
      </c>
      <c r="B17345" s="2" t="str">
        <f>IFERROR(__xludf.DUMMYFUNCTION("GOOGLETRANSLATE(A17345,""en"",""hi"")"),"फायरमैन सफेद पृष्ठभूमि पर अलग पानी की नली छिड़काव।")</f>
        <v>फायरमैन सफेद पृष्ठभूमि पर अलग पानी की नली छिड़काव।</v>
      </c>
    </row>
    <row r="17346">
      <c r="A17346" s="1" t="s">
        <v>16861</v>
      </c>
      <c r="B17346" s="2" t="str">
        <f>IFERROR(__xludf.DUMMYFUNCTION("GOOGLETRANSLATE(A17346,""en"",""hi"")"),"दिन की नाखून: अपने कोण जानें")</f>
        <v>दिन की नाखून: अपने कोण जानें</v>
      </c>
    </row>
    <row r="17347">
      <c r="A17347" s="1" t="s">
        <v>16862</v>
      </c>
      <c r="B17347" s="2" t="str">
        <f>IFERROR(__xludf.DUMMYFUNCTION("GOOGLETRANSLATE(A17347,""en"",""hi"")"),"एक रस्सी पुल बनाना चाहते हैं? इस वीडियो में हम आपको दिखाते हैं कि हमने कैसे बनाया है।")</f>
        <v>एक रस्सी पुल बनाना चाहते हैं? इस वीडियो में हम आपको दिखाते हैं कि हमने कैसे बनाया है।</v>
      </c>
    </row>
    <row r="17348">
      <c r="A17348" s="1" t="s">
        <v>16863</v>
      </c>
      <c r="B17348" s="2" t="str">
        <f>IFERROR(__xludf.DUMMYFUNCTION("GOOGLETRANSLATE(A17348,""en"",""hi"")"),"घटना में अभिनेता, उपन्यासकार, अभिनेता")</f>
        <v>घटना में अभिनेता, उपन्यासकार, अभिनेता</v>
      </c>
    </row>
    <row r="17349">
      <c r="A17349" s="1" t="s">
        <v>16864</v>
      </c>
      <c r="B17349" s="2" t="str">
        <f>IFERROR(__xludf.DUMMYFUNCTION("GOOGLETRANSLATE(A17349,""en"",""hi"")"),"कल के हिस्से के रूप में कल फिल्मिंग स्थान के माध्यम से संख्या प्लेट के साथ एक ब्रांड देखा गया था - जातीयता के वार्षिक प्रवाह - स्वामित्व वाली कारें")</f>
        <v>कल के हिस्से के रूप में कल फिल्मिंग स्थान के माध्यम से संख्या प्लेट के साथ एक ब्रांड देखा गया था - जातीयता के वार्षिक प्रवाह - स्वामित्व वाली कारें</v>
      </c>
    </row>
    <row r="17350">
      <c r="A17350" s="1" t="s">
        <v>16865</v>
      </c>
      <c r="B17350" s="2" t="str">
        <f>IFERROR(__xludf.DUMMYFUNCTION("GOOGLETRANSLATE(A17350,""en"",""hi"")"),"एक साइकिल की मरम्मत करने वाले हिप्स्टर का पोर्ट्रेट")</f>
        <v>एक साइकिल की मरम्मत करने वाले हिप्स्टर का पोर्ट्रेट</v>
      </c>
    </row>
    <row r="17351">
      <c r="A17351" s="1" t="s">
        <v>16866</v>
      </c>
      <c r="B17351" s="2" t="str">
        <f>IFERROR(__xludf.DUMMYFUNCTION("GOOGLETRANSLATE(A17351,""en"",""hi"")"),"टीवी होस्ट और टीवी कार्यक्रम निर्माता प्रीमियर के लिए आते हैं।")</f>
        <v>टीवी होस्ट और टीवी कार्यक्रम निर्माता प्रीमियर के लिए आते हैं।</v>
      </c>
    </row>
    <row r="17352">
      <c r="A17352" s="1" t="s">
        <v>16867</v>
      </c>
      <c r="B17352" s="2" t="str">
        <f>IFERROR(__xludf.DUMMYFUNCTION("GOOGLETRANSLATE(A17352,""en"",""hi"")"),"समुद्र तट पर मछली पकड़ने की नौकाओं की जल रंग पेंटिंग तट पर एक छोटा सा शहर")</f>
        <v>समुद्र तट पर मछली पकड़ने की नौकाओं की जल रंग पेंटिंग तट पर एक छोटा सा शहर</v>
      </c>
    </row>
    <row r="17353">
      <c r="A17353" s="1" t="s">
        <v>16868</v>
      </c>
      <c r="B17353" s="2" t="str">
        <f>IFERROR(__xludf.DUMMYFUNCTION("GOOGLETRANSLATE(A17353,""en"",""hi"")"),"एक पेंट फेस मास्क के साथ रेड")</f>
        <v>एक पेंट फेस मास्क के साथ रेड</v>
      </c>
    </row>
    <row r="17354">
      <c r="A17354" s="1" t="s">
        <v>16869</v>
      </c>
      <c r="B17354" s="2" t="str">
        <f>IFERROR(__xludf.DUMMYFUNCTION("GOOGLETRANSLATE(A17354,""en"",""hi"")"),"इस फ़ाइल में फोटो, देवता, एक अंधेरा एक आंखों वाला पग, प्रतियोगिता में प्रतिस्पर्धा करता है।")</f>
        <v>इस फ़ाइल में फोटो, देवता, एक अंधेरा एक आंखों वाला पग, प्रतियोगिता में प्रतिस्पर्धा करता है।</v>
      </c>
    </row>
    <row r="17355">
      <c r="A17355" s="1" t="s">
        <v>16870</v>
      </c>
      <c r="B17355" s="2" t="str">
        <f>IFERROR(__xludf.DUMMYFUNCTION("GOOGLETRANSLATE(A17355,""en"",""hi"")"),"उसके मुंह में एक विशाल हड्डी के साथ शॉर्टएयर सूचक")</f>
        <v>उसके मुंह में एक विशाल हड्डी के साथ शॉर्टएयर सूचक</v>
      </c>
    </row>
    <row r="17356">
      <c r="A17356" s="1" t="s">
        <v>16871</v>
      </c>
      <c r="B17356" s="2" t="str">
        <f>IFERROR(__xludf.DUMMYFUNCTION("GOOGLETRANSLATE(A17356,""en"",""hi"")"),"हार्ड रॉक कलाकार के हार्ड रॉक कलाकार लाइव प्रदर्शन करते हैं")</f>
        <v>हार्ड रॉक कलाकार के हार्ड रॉक कलाकार लाइव प्रदर्शन करते हैं</v>
      </c>
    </row>
    <row r="17357">
      <c r="A17357" s="1" t="s">
        <v>16872</v>
      </c>
      <c r="B17357" s="2" t="str">
        <f>IFERROR(__xludf.DUMMYFUNCTION("GOOGLETRANSLATE(A17357,""en"",""hi"")"),"यहां गमी कैंडी बनाने के बारे में सकल सत्य है")</f>
        <v>यहां गमी कैंडी बनाने के बारे में सकल सत्य है</v>
      </c>
    </row>
    <row r="17358">
      <c r="A17358" s="1" t="s">
        <v>16873</v>
      </c>
      <c r="B17358" s="2" t="str">
        <f>IFERROR(__xludf.DUMMYFUNCTION("GOOGLETRANSLATE(A17358,""en"",""hi"")"),"हवा में धीरे से लहराते हुए ध्वज।")</f>
        <v>हवा में धीरे से लहराते हुए ध्वज।</v>
      </c>
    </row>
    <row r="17359">
      <c r="A17359" s="1" t="s">
        <v>16874</v>
      </c>
      <c r="B17359" s="2" t="str">
        <f>IFERROR(__xludf.DUMMYFUNCTION("GOOGLETRANSLATE(A17359,""en"",""hi"")"),"आदमी बैठे और सुबह पार्क में पानी पीना")</f>
        <v>आदमी बैठे और सुबह पार्क में पानी पीना</v>
      </c>
    </row>
    <row r="17360">
      <c r="A17360" s="1" t="s">
        <v>16875</v>
      </c>
      <c r="B17360" s="2" t="str">
        <f>IFERROR(__xludf.DUMMYFUNCTION("GOOGLETRANSLATE(A17360,""en"",""hi"")"),"एक दावत फूड फेस्टिवल के लिए फिट शुक्रवार से शुरू होता है")</f>
        <v>एक दावत फूड फेस्टिवल के लिए फिट शुक्रवार से शुरू होता है</v>
      </c>
    </row>
    <row r="17361">
      <c r="A17361" s="1" t="s">
        <v>16876</v>
      </c>
      <c r="B17361" s="2" t="str">
        <f>IFERROR(__xludf.DUMMYFUNCTION("GOOGLETRANSLATE(A17361,""en"",""hi"")"),"दरवाजे और कदमों पर बर्फ")</f>
        <v>दरवाजे और कदमों पर बर्फ</v>
      </c>
    </row>
    <row r="17362">
      <c r="A17362" s="1" t="s">
        <v>16877</v>
      </c>
      <c r="B17362" s="2" t="str">
        <f>IFERROR(__xludf.DUMMYFUNCTION("GOOGLETRANSLATE(A17362,""en"",""hi"")"),"एक गाना बजानेवालों में एक गीत गाने वाला युवा लड़का और लड़की")</f>
        <v>एक गाना बजानेवालों में एक गीत गाने वाला युवा लड़का और लड़की</v>
      </c>
    </row>
    <row r="17363">
      <c r="A17363" s="1" t="s">
        <v>16878</v>
      </c>
      <c r="B17363" s="2" t="str">
        <f>IFERROR(__xludf.DUMMYFUNCTION("GOOGLETRANSLATE(A17363,""en"",""hi"")"),"एक प्यारा और भस्म छोटे लड़के का पोर्ट्रेट हाथ से अपने सिर का समर्थन करता है, सफेद तस्वीर पर अलग")</f>
        <v>एक प्यारा और भस्म छोटे लड़के का पोर्ट्रेट हाथ से अपने सिर का समर्थन करता है, सफेद तस्वीर पर अलग</v>
      </c>
    </row>
    <row r="17364">
      <c r="A17364" s="1" t="s">
        <v>16879</v>
      </c>
      <c r="B17364" s="2" t="str">
        <f>IFERROR(__xludf.DUMMYFUNCTION("GOOGLETRANSLATE(A17364,""en"",""hi"")"),"खरगोश के साथ जंगल में inky नीला दृश्य और Antlers के साथ एक हिरण")</f>
        <v>खरगोश के साथ जंगल में inky नीला दृश्य और Antlers के साथ एक हिरण</v>
      </c>
    </row>
    <row r="17365">
      <c r="A17365" s="1" t="s">
        <v>16880</v>
      </c>
      <c r="B17365" s="2" t="str">
        <f>IFERROR(__xludf.DUMMYFUNCTION("GOOGLETRANSLATE(A17365,""en"",""hi"")"),"रॉकी कोस्ट का हवाई, द्वीप पर स्पष्ट नीला समुद्र और पहाड़ियों")</f>
        <v>रॉकी कोस्ट का हवाई, द्वीप पर स्पष्ट नीला समुद्र और पहाड़ियों</v>
      </c>
    </row>
    <row r="17366">
      <c r="A17366" s="1" t="s">
        <v>16881</v>
      </c>
      <c r="B17366" s="2" t="str">
        <f>IFERROR(__xludf.DUMMYFUNCTION("GOOGLETRANSLATE(A17366,""en"",""hi"")"),"ऑटोमोबाइल द्वारा प्रस्तुत विजेता धन जुटाने के लिए आयोजित किया जाता है")</f>
        <v>ऑटोमोबाइल द्वारा प्रस्तुत विजेता धन जुटाने के लिए आयोजित किया जाता है</v>
      </c>
    </row>
    <row r="17367">
      <c r="A17367" s="1" t="s">
        <v>16882</v>
      </c>
      <c r="B17367" s="2" t="str">
        <f>IFERROR(__xludf.DUMMYFUNCTION("GOOGLETRANSLATE(A17367,""en"",""hi"")"),"व्यक्ति नौकरी साक्षात्कार के लिए जाता है लेकिन यह काफी नहीं है जो वह चाहती थी")</f>
        <v>व्यक्ति नौकरी साक्षात्कार के लिए जाता है लेकिन यह काफी नहीं है जो वह चाहती थी</v>
      </c>
    </row>
    <row r="17368">
      <c r="A17368" s="1" t="s">
        <v>4759</v>
      </c>
      <c r="B17368" s="2" t="str">
        <f>IFERROR(__xludf.DUMMYFUNCTION("GOOGLETRANSLATE(A17368,""en"",""hi"")"),"फिल्म निदेशक प्रीमियर में भाग लेता है।")</f>
        <v>फिल्म निदेशक प्रीमियर में भाग लेता है।</v>
      </c>
    </row>
    <row r="17369">
      <c r="A17369" s="1" t="s">
        <v>16883</v>
      </c>
      <c r="B17369" s="2" t="str">
        <f>IFERROR(__xludf.DUMMYFUNCTION("GOOGLETRANSLATE(A17369,""en"",""hi"")"),"एक गाँव में एक सड़क पर एक पारंपरिक लाल टेलीफोन बॉक्स")</f>
        <v>एक गाँव में एक सड़क पर एक पारंपरिक लाल टेलीफोन बॉक्स</v>
      </c>
    </row>
    <row r="17370">
      <c r="A17370" s="1" t="s">
        <v>16884</v>
      </c>
      <c r="B17370" s="2" t="str">
        <f>IFERROR(__xludf.DUMMYFUNCTION("GOOGLETRANSLATE(A17370,""en"",""hi"")"),"पानी में प्रतिबिंबित एक बार खूबसूरत समुद्री डाकू जहाज के जंगली अवशेष")</f>
        <v>पानी में प्रतिबिंबित एक बार खूबसूरत समुद्री डाकू जहाज के जंगली अवशेष</v>
      </c>
    </row>
    <row r="17371">
      <c r="A17371" s="1" t="s">
        <v>16885</v>
      </c>
      <c r="B17371" s="2" t="str">
        <f>IFERROR(__xludf.DUMMYFUNCTION("GOOGLETRANSLATE(A17371,""en"",""hi"")"),"व्यंजनों के साथ स्टॉक एक पिकनिक टोकरी के साथ लाओ।")</f>
        <v>व्यंजनों के साथ स्टॉक एक पिकनिक टोकरी के साथ लाओ।</v>
      </c>
    </row>
    <row r="17372">
      <c r="A17372" s="1" t="s">
        <v>16886</v>
      </c>
      <c r="B17372" s="2" t="str">
        <f>IFERROR(__xludf.DUMMYFUNCTION("GOOGLETRANSLATE(A17372,""en"",""hi"")"),"पहाड़ और बीच में पास के रूप में देखा देखा देखा")</f>
        <v>पहाड़ और बीच में पास के रूप में देखा देखा देखा</v>
      </c>
    </row>
    <row r="17373">
      <c r="A17373" s="1" t="s">
        <v>16887</v>
      </c>
      <c r="B17373" s="2" t="str">
        <f>IFERROR(__xludf.DUMMYFUNCTION("GOOGLETRANSLATE(A17373,""en"",""hi"")"),"यह पौराणिक आंकड़ा शीर्ष पर स्थित है।")</f>
        <v>यह पौराणिक आंकड़ा शीर्ष पर स्थित है।</v>
      </c>
    </row>
    <row r="17374">
      <c r="A17374" s="1" t="s">
        <v>16888</v>
      </c>
      <c r="B17374" s="2" t="str">
        <f>IFERROR(__xludf.DUMMYFUNCTION("GOOGLETRANSLATE(A17374,""en"",""hi"")"),"फुटबॉलर ऐसा लगता है क्योंकि फुटबॉलर के रूप में पहले पैर मैच के दौर के दौरान गेंद को साफ़ करता है।")</f>
        <v>फुटबॉलर ऐसा लगता है क्योंकि फुटबॉलर के रूप में पहले पैर मैच के दौर के दौरान गेंद को साफ़ करता है।</v>
      </c>
    </row>
    <row r="17375">
      <c r="A17375" s="1" t="s">
        <v>16889</v>
      </c>
      <c r="B17375" s="2" t="str">
        <f>IFERROR(__xludf.DUMMYFUNCTION("GOOGLETRANSLATE(A17375,""en"",""hi"")"),"विजुअल कलाकार द्वारा प्रवेश, फोटोग्राफ")</f>
        <v>विजुअल कलाकार द्वारा प्रवेश, फोटोग्राफ</v>
      </c>
    </row>
    <row r="17376">
      <c r="A17376" s="1" t="s">
        <v>16890</v>
      </c>
      <c r="B17376" s="2" t="str">
        <f>IFERROR(__xludf.DUMMYFUNCTION("GOOGLETRANSLATE(A17376,""en"",""hi"")"),"खिलाड़ियों को अंत में मनाया जाता है")</f>
        <v>खिलाड़ियों को अंत में मनाया जाता है</v>
      </c>
    </row>
    <row r="17377">
      <c r="A17377" s="1" t="s">
        <v>16891</v>
      </c>
      <c r="B17377" s="2" t="str">
        <f>IFERROR(__xludf.DUMMYFUNCTION("GOOGLETRANSLATE(A17377,""en"",""hi"")"),"एक बगीचे की मिट्टी में ट्यूलिप का वृक्षारोपण")</f>
        <v>एक बगीचे की मिट्टी में ट्यूलिप का वृक्षारोपण</v>
      </c>
    </row>
    <row r="17378">
      <c r="A17378" s="1" t="s">
        <v>16892</v>
      </c>
      <c r="B17378" s="2" t="str">
        <f>IFERROR(__xludf.DUMMYFUNCTION("GOOGLETRANSLATE(A17378,""en"",""hi"")"),"डायनर्स फिल्म प्रीमियर के लिए पार्टी के बाद स्टेज पर प्रदर्शन करते हैं")</f>
        <v>डायनर्स फिल्म प्रीमियर के लिए पार्टी के बाद स्टेज पर प्रदर्शन करते हैं</v>
      </c>
    </row>
    <row r="17379">
      <c r="A17379" s="1" t="s">
        <v>16893</v>
      </c>
      <c r="B17379" s="2" t="str">
        <f>IFERROR(__xludf.DUMMYFUNCTION("GOOGLETRANSLATE(A17379,""en"",""hi"")"),"राज्य और संघीय राजनेताओं को इस क्षेत्र में शुद्ध मछली पकड़ने पर प्रस्तावित प्रतिबंध पर विभाजित किया गया है")</f>
        <v>राज्य और संघीय राजनेताओं को इस क्षेत्र में शुद्ध मछली पकड़ने पर प्रस्तावित प्रतिबंध पर विभाजित किया गया है</v>
      </c>
    </row>
    <row r="17380">
      <c r="A17380" s="1" t="s">
        <v>16894</v>
      </c>
      <c r="B17380" s="2" t="str">
        <f>IFERROR(__xludf.DUMMYFUNCTION("GOOGLETRANSLATE(A17380,""en"",""hi"")"),"एक सफेद पृष्ठभूमि पर काले रंग में आइकन")</f>
        <v>एक सफेद पृष्ठभूमि पर काले रंग में आइकन</v>
      </c>
    </row>
    <row r="17381">
      <c r="A17381" s="1" t="s">
        <v>16895</v>
      </c>
      <c r="B17381" s="2" t="str">
        <f>IFERROR(__xludf.DUMMYFUNCTION("GOOGLETRANSLATE(A17381,""en"",""hi"")"),"पर्यटकों की भीड़ एक बरसात के दिन आगे बढ़ती है")</f>
        <v>पर्यटकों की भीड़ एक बरसात के दिन आगे बढ़ती है</v>
      </c>
    </row>
    <row r="17382">
      <c r="A17382" s="1" t="s">
        <v>16896</v>
      </c>
      <c r="B17382" s="2" t="str">
        <f>IFERROR(__xludf.DUMMYFUNCTION("GOOGLETRANSLATE(A17382,""en"",""hi"")"),"# यूसीएलए ब्रुइन्स के खिलाफ खेल के दौरान गेंद को ले जाता है।")</f>
        <v># यूसीएलए ब्रुइन्स के खिलाफ खेल के दौरान गेंद को ले जाता है।</v>
      </c>
    </row>
    <row r="17383">
      <c r="A17383" s="1" t="s">
        <v>16897</v>
      </c>
      <c r="B17383" s="2" t="str">
        <f>IFERROR(__xludf.DUMMYFUNCTION("GOOGLETRANSLATE(A17383,""en"",""hi"")"),"शरद ऋतु के जंगल में गली पर पीले पत्ते")</f>
        <v>शरद ऋतु के जंगल में गली पर पीले पत्ते</v>
      </c>
    </row>
    <row r="17384">
      <c r="A17384" s="1" t="s">
        <v>16898</v>
      </c>
      <c r="B17384" s="2" t="str">
        <f>IFERROR(__xludf.DUMMYFUNCTION("GOOGLETRANSLATE(A17384,""en"",""hi"")"),"$ 25,000 के न्यूनतम दान के साथ, बंगले बेचने से व्यवसाय द्वारा प्राप्त आय का% दान किया जाएगा!")</f>
        <v>$ 25,000 के न्यूनतम दान के साथ, बंगले बेचने से व्यवसाय द्वारा प्राप्त आय का% दान किया जाएगा!</v>
      </c>
    </row>
    <row r="17385">
      <c r="A17385" s="1" t="s">
        <v>16899</v>
      </c>
      <c r="B17385" s="2" t="str">
        <f>IFERROR(__xludf.DUMMYFUNCTION("GOOGLETRANSLATE(A17385,""en"",""hi"")"),"सफल व्यावसायिक महिला पृष्ठभूमि के रूप में आधुनिक इमारत के साथ सड़क पर रुकने वाली एक ब्लैक कार की ओर चलती है।")</f>
        <v>सफल व्यावसायिक महिला पृष्ठभूमि के रूप में आधुनिक इमारत के साथ सड़क पर रुकने वाली एक ब्लैक कार की ओर चलती है।</v>
      </c>
    </row>
    <row r="17386">
      <c r="A17386" s="1" t="s">
        <v>16900</v>
      </c>
      <c r="B17386" s="2" t="str">
        <f>IFERROR(__xludf.DUMMYFUNCTION("GOOGLETRANSLATE(A17386,""en"",""hi"")"),"दो योग poses का प्रदर्शन करने वाला व्यक्ति")</f>
        <v>दो योग poses का प्रदर्शन करने वाला व्यक्ति</v>
      </c>
    </row>
    <row r="17387">
      <c r="A17387" s="1" t="s">
        <v>16901</v>
      </c>
      <c r="B17387" s="2" t="str">
        <f>IFERROR(__xludf.DUMMYFUNCTION("GOOGLETRANSLATE(A17387,""en"",""hi"")"),"पीले और न्यूनतम सजावट के खिलाफ पेस्टल गुलाबी के विपरीत इस बाथरूम को आधुनिकता का केंद्र बनाता है।")</f>
        <v>पीले और न्यूनतम सजावट के खिलाफ पेस्टल गुलाबी के विपरीत इस बाथरूम को आधुनिकता का केंद्र बनाता है।</v>
      </c>
    </row>
    <row r="17388">
      <c r="A17388" s="1" t="s">
        <v>16902</v>
      </c>
      <c r="B17388" s="2" t="str">
        <f>IFERROR(__xludf.DUMMYFUNCTION("GOOGLETRANSLATE(A17388,""en"",""hi"")"),"एक घर का वेक्टर चित्रण")</f>
        <v>एक घर का वेक्टर चित्रण</v>
      </c>
    </row>
    <row r="17389">
      <c r="A17389" s="1" t="s">
        <v>16903</v>
      </c>
      <c r="B17389" s="2" t="str">
        <f>IFERROR(__xludf.DUMMYFUNCTION("GOOGLETRANSLATE(A17389,""en"",""hi"")"),"यहां प्रायोजकों में से एक है। मैं * दिल *")</f>
        <v>यहां प्रायोजकों में से एक है। मैं * दिल *</v>
      </c>
    </row>
    <row r="17390">
      <c r="A17390" s="1" t="s">
        <v>16904</v>
      </c>
      <c r="B17390" s="2" t="str">
        <f>IFERROR(__xludf.DUMMYFUNCTION("GOOGLETRANSLATE(A17390,""en"",""hi"")"),"बड़े ड्रेगन एक बौद्ध मंदिर की रक्षा करते हैं")</f>
        <v>बड़े ड्रेगन एक बौद्ध मंदिर की रक्षा करते हैं</v>
      </c>
    </row>
    <row r="17391">
      <c r="A17391" s="1" t="s">
        <v>16905</v>
      </c>
      <c r="B17391" s="2" t="str">
        <f>IFERROR(__xludf.DUMMYFUNCTION("GOOGLETRANSLATE(A17391,""en"",""hi"")"),"स्पोर्ट लीग चैंपियनशिप के दौरान वॉलीबॉल टीम बनाम वॉलीबॉल टीम।")</f>
        <v>स्पोर्ट लीग चैंपियनशिप के दौरान वॉलीबॉल टीम बनाम वॉलीबॉल टीम।</v>
      </c>
    </row>
    <row r="17392">
      <c r="A17392" s="1" t="s">
        <v>16906</v>
      </c>
      <c r="B17392" s="2" t="str">
        <f>IFERROR(__xludf.DUMMYFUNCTION("GOOGLETRANSLATE(A17392,""en"",""hi"")"),"रसोईघर में सुंदर जोड़े रात का खाना बनाना और सलाद काटना")</f>
        <v>रसोईघर में सुंदर जोड़े रात का खाना बनाना और सलाद काटना</v>
      </c>
    </row>
    <row r="17393">
      <c r="A17393" s="1" t="s">
        <v>16907</v>
      </c>
      <c r="B17393" s="2" t="str">
        <f>IFERROR(__xludf.DUMMYFUNCTION("GOOGLETRANSLATE(A17393,""en"",""hi"")"),"पृष्ठभूमि में झीलों के साथ पहाड़ और चट्टानों का हवाई दृश्य")</f>
        <v>पृष्ठभूमि में झीलों के साथ पहाड़ और चट्टानों का हवाई दृश्य</v>
      </c>
    </row>
    <row r="17394">
      <c r="A17394" s="1" t="s">
        <v>16908</v>
      </c>
      <c r="B17394" s="2" t="str">
        <f>IFERROR(__xludf.DUMMYFUNCTION("GOOGLETRANSLATE(A17394,""en"",""hi"")"),"चित्रित व्यक्ति और महान व्यक्ति की शादी से एक दृश्य है")</f>
        <v>चित्रित व्यक्ति और महान व्यक्ति की शादी से एक दृश्य है</v>
      </c>
    </row>
    <row r="17395">
      <c r="A17395" s="1" t="s">
        <v>16909</v>
      </c>
      <c r="B17395" s="2" t="str">
        <f>IFERROR(__xludf.DUMMYFUNCTION("GOOGLETRANSLATE(A17395,""en"",""hi"")"),"एक सफेद पृष्ठभूमि पर विभिन्न आकारों के साथ ध्वज")</f>
        <v>एक सफेद पृष्ठभूमि पर विभिन्न आकारों के साथ ध्वज</v>
      </c>
    </row>
    <row r="17396">
      <c r="A17396" s="1" t="s">
        <v>16910</v>
      </c>
      <c r="B17396" s="2" t="str">
        <f>IFERROR(__xludf.DUMMYFUNCTION("GOOGLETRANSLATE(A17396,""en"",""hi"")"),"बर्फबारी ने स्कूलों को इस सर्दी को अब तक बंद करने के लिए मजबूर नहीं किया है।")</f>
        <v>बर्फबारी ने स्कूलों को इस सर्दी को अब तक बंद करने के लिए मजबूर नहीं किया है।</v>
      </c>
    </row>
    <row r="17397">
      <c r="A17397" s="1" t="s">
        <v>16911</v>
      </c>
      <c r="B17397" s="2" t="str">
        <f>IFERROR(__xludf.DUMMYFUNCTION("GOOGLETRANSLATE(A17397,""en"",""hi"")"),"ब्लू लांग ड्रेस में सुंदर बॉलरीना नृत्य")</f>
        <v>ब्लू लांग ड्रेस में सुंदर बॉलरीना नृत्य</v>
      </c>
    </row>
    <row r="17398">
      <c r="A17398" s="1" t="s">
        <v>16912</v>
      </c>
      <c r="B17398" s="2" t="str">
        <f>IFERROR(__xludf.DUMMYFUNCTION("GOOGLETRANSLATE(A17398,""en"",""hi"")"),"राजा: पुलिस को बल के सभी उपयोगों का आकलन करने के लिए स्वतंत्र बोर्डों की आवश्यकता होती है")</f>
        <v>राजा: पुलिस को बल के सभी उपयोगों का आकलन करने के लिए स्वतंत्र बोर्डों की आवश्यकता होती है</v>
      </c>
    </row>
    <row r="17399">
      <c r="A17399" s="1" t="s">
        <v>16913</v>
      </c>
      <c r="B17399" s="2" t="str">
        <f>IFERROR(__xludf.DUMMYFUNCTION("GOOGLETRANSLATE(A17399,""en"",""hi"")"),"देश में यात्रा के विषय पर निर्बाध पैटर्न अंधेरे पृष्ठभूमि पर सरल समोच्च सफेद आइकन")</f>
        <v>देश में यात्रा के विषय पर निर्बाध पैटर्न अंधेरे पृष्ठभूमि पर सरल समोच्च सफेद आइकन</v>
      </c>
    </row>
    <row r="17400">
      <c r="A17400" s="1" t="s">
        <v>16914</v>
      </c>
      <c r="B17400" s="2" t="str">
        <f>IFERROR(__xludf.DUMMYFUNCTION("GOOGLETRANSLATE(A17400,""en"",""hi"")"),"बड़े अंतःस्थापित छल्ले के एक विस्तृत पैटर्न के साथ हरे रंग के रंग में प्रकाश पेस्टल रंगीन पृष्ठभूमि")</f>
        <v>बड़े अंतःस्थापित छल्ले के एक विस्तृत पैटर्न के साथ हरे रंग के रंग में प्रकाश पेस्टल रंगीन पृष्ठभूमि</v>
      </c>
    </row>
    <row r="17401">
      <c r="A17401" s="1" t="s">
        <v>16915</v>
      </c>
      <c r="B17401" s="2" t="str">
        <f>IFERROR(__xludf.DUMMYFUNCTION("GOOGLETRANSLATE(A17401,""en"",""hi"")"),"उपन्यासकार द्वारा दृश्य कलाकार द्वारा चित्रण।")</f>
        <v>उपन्यासकार द्वारा दृश्य कलाकार द्वारा चित्रण।</v>
      </c>
    </row>
    <row r="17402">
      <c r="A17402" s="1" t="s">
        <v>16916</v>
      </c>
      <c r="B17402" s="2" t="str">
        <f>IFERROR(__xludf.DUMMYFUNCTION("GOOGLETRANSLATE(A17402,""en"",""hi"")"),"मेरी इमारत के सामने के प्रवेश द्वार पर सुरक्षा गार्ड हर किसी को सलाम करता है जो दरवाजे से गुजरता है")</f>
        <v>मेरी इमारत के सामने के प्रवेश द्वार पर सुरक्षा गार्ड हर किसी को सलाम करता है जो दरवाजे से गुजरता है</v>
      </c>
    </row>
    <row r="17403">
      <c r="A17403" s="1" t="s">
        <v>16917</v>
      </c>
      <c r="B17403" s="2" t="str">
        <f>IFERROR(__xludf.DUMMYFUNCTION("GOOGLETRANSLATE(A17403,""en"",""hi"")"),"पृष्ठभूमि में और अन्य गगनचुंबी इमारतों दिखाई दे रहे हैं।")</f>
        <v>पृष्ठभूमि में और अन्य गगनचुंबी इमारतों दिखाई दे रहे हैं।</v>
      </c>
    </row>
    <row r="17404">
      <c r="A17404" s="1" t="s">
        <v>16918</v>
      </c>
      <c r="B17404" s="2" t="str">
        <f>IFERROR(__xludf.DUMMYFUNCTION("GOOGLETRANSLATE(A17404,""en"",""hi"")"),"इस गिटार से प्रेरित कपड़े के लिए खोजें")</f>
        <v>इस गिटार से प्रेरित कपड़े के लिए खोजें</v>
      </c>
    </row>
    <row r="17405">
      <c r="A17405" s="1" t="s">
        <v>16919</v>
      </c>
      <c r="B17405" s="2" t="str">
        <f>IFERROR(__xludf.DUMMYFUNCTION("GOOGLETRANSLATE(A17405,""en"",""hi"")"),"हल्के गुलाबी पृष्ठभूमि, धीमी गति पर पृथक बहुत सारे नीले और स्पष्ट साबुन बुलबुले")</f>
        <v>हल्के गुलाबी पृष्ठभूमि, धीमी गति पर पृथक बहुत सारे नीले और स्पष्ट साबुन बुलबुले</v>
      </c>
    </row>
    <row r="17406">
      <c r="A17406" s="1" t="s">
        <v>16920</v>
      </c>
      <c r="B17406" s="2" t="str">
        <f>IFERROR(__xludf.DUMMYFUNCTION("GOOGLETRANSLATE(A17406,""en"",""hi"")"),"इमारत समारोह के अंदर प्रदर्शन पर कम्युनिस्ट - युग कला, फोटो खिंचवाया")</f>
        <v>इमारत समारोह के अंदर प्रदर्शन पर कम्युनिस्ट - युग कला, फोटो खिंचवाया</v>
      </c>
    </row>
    <row r="17407">
      <c r="A17407" s="1" t="s">
        <v>16921</v>
      </c>
      <c r="B17407" s="2" t="str">
        <f>IFERROR(__xludf.DUMMYFUNCTION("GOOGLETRANSLATE(A17407,""en"",""hi"")"),"घोस्ट टाउन खाली है क्योंकि चरम गर्मी के कारण बाहरी अदालतों पर खेल को निलंबित कर दिया जाता है")</f>
        <v>घोस्ट टाउन खाली है क्योंकि चरम गर्मी के कारण बाहरी अदालतों पर खेल को निलंबित कर दिया जाता है</v>
      </c>
    </row>
    <row r="17408">
      <c r="A17408" s="1" t="s">
        <v>16922</v>
      </c>
      <c r="B17408" s="2" t="str">
        <f>IFERROR(__xludf.DUMMYFUNCTION("GOOGLETRANSLATE(A17408,""en"",""hi"")"),"इस सर्दी को एक निर्माण स्थल पर सुरक्षित और गर्म कैसे रहें")</f>
        <v>इस सर्दी को एक निर्माण स्थल पर सुरक्षित और गर्म कैसे रहें</v>
      </c>
    </row>
    <row r="17409">
      <c r="A17409" s="1" t="s">
        <v>16923</v>
      </c>
      <c r="B17409" s="2" t="str">
        <f>IFERROR(__xludf.DUMMYFUNCTION("GOOGLETRANSLATE(A17409,""en"",""hi"")"),"मैच के दौरान राष्ट्रीय टीम के खिलाड़ी और राष्ट्रीय टीम फुटबॉलर्स बनते हैं।")</f>
        <v>मैच के दौरान राष्ट्रीय टीम के खिलाड़ी और राष्ट्रीय टीम फुटबॉलर्स बनते हैं।</v>
      </c>
    </row>
    <row r="17410">
      <c r="A17410" s="1" t="s">
        <v>16924</v>
      </c>
      <c r="B17410" s="2" t="str">
        <f>IFERROR(__xludf.DUMMYFUNCTION("GOOGLETRANSLATE(A17410,""en"",""hi"")"),"एक सफेद पृष्ठभूमि पर झंडा के साथ गेंद का उपयोग कर एक फुटबॉल खिलाड़ी का चित्रण")</f>
        <v>एक सफेद पृष्ठभूमि पर झंडा के साथ गेंद का उपयोग कर एक फुटबॉल खिलाड़ी का चित्रण</v>
      </c>
    </row>
    <row r="17411">
      <c r="A17411" s="1" t="s">
        <v>16925</v>
      </c>
      <c r="B17411" s="2" t="str">
        <f>IFERROR(__xludf.DUMMYFUNCTION("GOOGLETRANSLATE(A17411,""en"",""hi"")"),"एक खुले हवा के बाजार में कद्दू")</f>
        <v>एक खुले हवा के बाजार में कद्दू</v>
      </c>
    </row>
    <row r="17412">
      <c r="A17412" s="1" t="s">
        <v>16926</v>
      </c>
      <c r="B17412" s="2" t="str">
        <f>IFERROR(__xludf.DUMMYFUNCTION("GOOGLETRANSLATE(A17412,""en"",""hi"")"),"काले रंग की पृष्ठभूमि पर एक लाल मुक्केबाजी दस्ताने में सुंदर युवा महिला")</f>
        <v>काले रंग की पृष्ठभूमि पर एक लाल मुक्केबाजी दस्ताने में सुंदर युवा महिला</v>
      </c>
    </row>
    <row r="17413">
      <c r="A17413" s="1" t="s">
        <v>16927</v>
      </c>
      <c r="B17413" s="2" t="str">
        <f>IFERROR(__xludf.DUMMYFUNCTION("GOOGLETRANSLATE(A17413,""en"",""hi"")"),"एक खुश मुस्कुराते हुए बकरी का एक चित्र")</f>
        <v>एक खुश मुस्कुराते हुए बकरी का एक चित्र</v>
      </c>
    </row>
    <row r="17414">
      <c r="A17414" s="1" t="s">
        <v>16928</v>
      </c>
      <c r="B17414" s="2" t="str">
        <f>IFERROR(__xludf.DUMMYFUNCTION("GOOGLETRANSLATE(A17414,""en"",""hi"")"),"जैविक आदेश एक टहनी के लिए चिपक जाता है")</f>
        <v>जैविक आदेश एक टहनी के लिए चिपक जाता है</v>
      </c>
    </row>
    <row r="17415">
      <c r="A17415" s="1" t="s">
        <v>16929</v>
      </c>
      <c r="B17415" s="2" t="str">
        <f>IFERROR(__xludf.DUMMYFUNCTION("GOOGLETRANSLATE(A17415,""en"",""hi"")"),"एक सफेद खरगोश के साथ कला की व्याख्या कैसे करें")</f>
        <v>एक सफेद खरगोश के साथ कला की व्याख्या कैसे करें</v>
      </c>
    </row>
    <row r="17416">
      <c r="A17416" s="1" t="s">
        <v>16930</v>
      </c>
      <c r="B17416" s="2" t="str">
        <f>IFERROR(__xludf.DUMMYFUNCTION("GOOGLETRANSLATE(A17416,""en"",""hi"")"),"दुनिया में सबसे बड़ी जेलीफ़िश - फोटो #")</f>
        <v>दुनिया में सबसे बड़ी जेलीफ़िश - फोटो #</v>
      </c>
    </row>
    <row r="17417">
      <c r="A17417" s="1" t="s">
        <v>16931</v>
      </c>
      <c r="B17417" s="2" t="str">
        <f>IFERROR(__xludf.DUMMYFUNCTION("GOOGLETRANSLATE(A17417,""en"",""hi"")"),"घटना के दौरान मंच पर देश कलाकार और पॉप कलाकार प्रदर्शन करते हैं")</f>
        <v>घटना के दौरान मंच पर देश कलाकार और पॉप कलाकार प्रदर्शन करते हैं</v>
      </c>
    </row>
    <row r="17418">
      <c r="A17418" s="1" t="s">
        <v>16932</v>
      </c>
      <c r="B17418" s="2" t="str">
        <f>IFERROR(__xludf.DUMMYFUNCTION("GOOGLETRANSLATE(A17418,""en"",""hi"")"),"इतना गर्म गुलाबी नहीं: अभिनेता अपने जीवंत गुलाबी विंटेज गाउन में प्रभावित करने में असफल रहा जो उसके पतले आकृति को छुपा")</f>
        <v>इतना गर्म गुलाबी नहीं: अभिनेता अपने जीवंत गुलाबी विंटेज गाउन में प्रभावित करने में असफल रहा जो उसके पतले आकृति को छुपा</v>
      </c>
    </row>
    <row r="17419">
      <c r="A17419" s="1" t="s">
        <v>16933</v>
      </c>
      <c r="B17419" s="2" t="str">
        <f>IFERROR(__xludf.DUMMYFUNCTION("GOOGLETRANSLATE(A17419,""en"",""hi"")"),"मैं इन जूते को एक आदमी पर प्यार करता हूँ।")</f>
        <v>मैं इन जूते को एक आदमी पर प्यार करता हूँ।</v>
      </c>
    </row>
    <row r="17420">
      <c r="A17420" s="1" t="s">
        <v>16934</v>
      </c>
      <c r="B17420" s="2" t="str">
        <f>IFERROR(__xludf.DUMMYFUNCTION("GOOGLETRANSLATE(A17420,""en"",""hi"")"),"फुटबॉल टीम - द्वार")</f>
        <v>फुटबॉल टीम - द्वार</v>
      </c>
    </row>
    <row r="17421">
      <c r="A17421" s="1" t="s">
        <v>16935</v>
      </c>
      <c r="B17421" s="2" t="str">
        <f>IFERROR(__xludf.DUMMYFUNCTION("GOOGLETRANSLATE(A17421,""en"",""hi"")"),"ज़ोन 9 बी में एक संयंत्र शो में")</f>
        <v>ज़ोन 9 बी में एक संयंत्र शो में</v>
      </c>
    </row>
    <row r="17422">
      <c r="A17422" s="1" t="s">
        <v>16936</v>
      </c>
      <c r="B17422" s="2" t="str">
        <f>IFERROR(__xludf.DUMMYFUNCTION("GOOGLETRANSLATE(A17422,""en"",""hi"")"),"गोदी, बंदरगाह और अंतर्देशीय जलमार्ग पर एक चलती हवाई दृश्य")</f>
        <v>गोदी, बंदरगाह और अंतर्देशीय जलमार्ग पर एक चलती हवाई दृश्य</v>
      </c>
    </row>
    <row r="17423">
      <c r="A17423" s="1" t="s">
        <v>16937</v>
      </c>
      <c r="B17423" s="2" t="str">
        <f>IFERROR(__xludf.DUMMYFUNCTION("GOOGLETRANSLATE(A17423,""en"",""hi"")"),"लेक में एल्यूमीनियम कैनो के अंदर सवारी करते समय दृष्टिकोण")</f>
        <v>लेक में एल्यूमीनियम कैनो के अंदर सवारी करते समय दृष्टिकोण</v>
      </c>
    </row>
    <row r="17424">
      <c r="A17424" s="1" t="s">
        <v>16938</v>
      </c>
      <c r="B17424" s="2" t="str">
        <f>IFERROR(__xludf.DUMMYFUNCTION("GOOGLETRANSLATE(A17424,""en"",""hi"")"),"सुंदर युवा महिला के चेहरे पर फर्श से झुकाव क्रिसमस के पेड़ के पास एक बच्चे को सजाने के लिए एक बच्चे की उम्मीद है")</f>
        <v>सुंदर युवा महिला के चेहरे पर फर्श से झुकाव क्रिसमस के पेड़ के पास एक बच्चे को सजाने के लिए एक बच्चे की उम्मीद है</v>
      </c>
    </row>
    <row r="17425">
      <c r="A17425" s="1" t="s">
        <v>16939</v>
      </c>
      <c r="B17425" s="2" t="str">
        <f>IFERROR(__xludf.DUMMYFUNCTION("GOOGLETRANSLATE(A17425,""en"",""hi"")"),"अपने ईमेल की जांच के बाद सरकारी एजेंसी द्वारा फिर से मंजूरी मिलने के बाद राजनेता सभी मुस्कुराए गए थे")</f>
        <v>अपने ईमेल की जांच के बाद सरकारी एजेंसी द्वारा फिर से मंजूरी मिलने के बाद राजनेता सभी मुस्कुराए गए थे</v>
      </c>
    </row>
    <row r="17426">
      <c r="A17426" s="1" t="s">
        <v>16940</v>
      </c>
      <c r="B17426" s="2" t="str">
        <f>IFERROR(__xludf.DUMMYFUNCTION("GOOGLETRANSLATE(A17426,""en"",""hi"")"),"सार्वजनिक पार्क में अपनी टेनिस बॉल के बाद एक डचशंड का पीछा करता है।")</f>
        <v>सार्वजनिक पार्क में अपनी टेनिस बॉल के बाद एक डचशंड का पीछा करता है।</v>
      </c>
    </row>
    <row r="17427">
      <c r="A17427" s="1" t="s">
        <v>16941</v>
      </c>
      <c r="B17427" s="2" t="str">
        <f>IFERROR(__xludf.DUMMYFUNCTION("GOOGLETRANSLATE(A17427,""en"",""hi"")"),"छात्र कानूनी विषय के बारे में अधिक जानने के लिए भरे।")</f>
        <v>छात्र कानूनी विषय के बारे में अधिक जानने के लिए भरे।</v>
      </c>
    </row>
    <row r="17428">
      <c r="A17428" s="1" t="s">
        <v>16942</v>
      </c>
      <c r="B17428" s="2" t="str">
        <f>IFERROR(__xludf.DUMMYFUNCTION("GOOGLETRANSLATE(A17428,""en"",""hi"")"),"एक सनी सुबह पर स्काईलाइन")</f>
        <v>एक सनी सुबह पर स्काईलाइन</v>
      </c>
    </row>
    <row r="17429">
      <c r="A17429" s="1" t="s">
        <v>16943</v>
      </c>
      <c r="B17429" s="2" t="str">
        <f>IFERROR(__xludf.DUMMYFUNCTION("GOOGLETRANSLATE(A17429,""en"",""hi"")"),"इस ग्लैमरस ग्रीष्मकालीन शादी में ब्लश और सोना का एक पैलेट है।")</f>
        <v>इस ग्लैमरस ग्रीष्मकालीन शादी में ब्लश और सोना का एक पैलेट है।</v>
      </c>
    </row>
    <row r="17430">
      <c r="A17430" s="1" t="s">
        <v>16944</v>
      </c>
      <c r="B17430" s="2" t="str">
        <f>IFERROR(__xludf.DUMMYFUNCTION("GOOGLETRANSLATE(A17430,""en"",""hi"")"),"एक काले रंग की पृष्ठभूमि पर लपटें")</f>
        <v>एक काले रंग की पृष्ठभूमि पर लपटें</v>
      </c>
    </row>
    <row r="17431">
      <c r="A17431" s="1" t="s">
        <v>16945</v>
      </c>
      <c r="B17431" s="2" t="str">
        <f>IFERROR(__xludf.DUMMYFUNCTION("GOOGLETRANSLATE(A17431,""en"",""hi"")"),"एक दृश्य के साथ कमरा: अस्थायी स्क्रीन से ऊपर की ओर देखना")</f>
        <v>एक दृश्य के साथ कमरा: अस्थायी स्क्रीन से ऊपर की ओर देखना</v>
      </c>
    </row>
    <row r="17432">
      <c r="A17432" s="1" t="s">
        <v>16946</v>
      </c>
      <c r="B17432" s="2" t="str">
        <f>IFERROR(__xludf.DUMMYFUNCTION("GOOGLETRANSLATE(A17432,""en"",""hi"")"),"दोस्ताना मैच के दौरान फुटबॉल खिलाड़ी।")</f>
        <v>दोस्ताना मैच के दौरान फुटबॉल खिलाड़ी।</v>
      </c>
    </row>
    <row r="17433">
      <c r="A17433" s="1" t="s">
        <v>11784</v>
      </c>
      <c r="B17433" s="2" t="str">
        <f>IFERROR(__xludf.DUMMYFUNCTION("GOOGLETRANSLATE(A17433,""en"",""hi"")"),"विध्वंस एक सूचीबद्ध इमारत को आग से गुट दिया गया था")</f>
        <v>विध्वंस एक सूचीबद्ध इमारत को आग से गुट दिया गया था</v>
      </c>
    </row>
    <row r="17434">
      <c r="A17434" s="1" t="s">
        <v>16947</v>
      </c>
      <c r="B17434" s="2" t="str">
        <f>IFERROR(__xludf.DUMMYFUNCTION("GOOGLETRANSLATE(A17434,""en"",""hi"")"),"क्रांति: कला, फिल्म और मोटरसाइकिल का एक उत्सव")</f>
        <v>क्रांति: कला, फिल्म और मोटरसाइकिल का एक उत्सव</v>
      </c>
    </row>
    <row r="17435">
      <c r="A17435" s="1" t="s">
        <v>930</v>
      </c>
      <c r="B17435" s="2" t="str">
        <f>IFERROR(__xludf.DUMMYFUNCTION("GOOGLETRANSLATE(A17435,""en"",""hi"")"),"छवि में हो सकता है: व्यक्ति, मंच पर और एक संगीत वाद्ययंत्र बजाना")</f>
        <v>छवि में हो सकता है: व्यक्ति, मंच पर और एक संगीत वाद्ययंत्र बजाना</v>
      </c>
    </row>
    <row r="17436">
      <c r="A17436" s="1" t="s">
        <v>16948</v>
      </c>
      <c r="B17436" s="2" t="str">
        <f>IFERROR(__xludf.DUMMYFUNCTION("GOOGLETRANSLATE(A17436,""en"",""hi"")"),"अधिकारियों ने कहा कि आग का कारण अभी भी अज्ञात है।")</f>
        <v>अधिकारियों ने कहा कि आग का कारण अभी भी अज्ञात है।</v>
      </c>
    </row>
    <row r="17437">
      <c r="A17437" s="1" t="s">
        <v>16949</v>
      </c>
      <c r="B17437" s="2" t="str">
        <f>IFERROR(__xludf.DUMMYFUNCTION("GOOGLETRANSLATE(A17437,""en"",""hi"")"),"मुस्कुराते हुए लड़के को जंगल में बजाना")</f>
        <v>मुस्कुराते हुए लड़के को जंगल में बजाना</v>
      </c>
    </row>
    <row r="17438">
      <c r="A17438" s="1" t="s">
        <v>16950</v>
      </c>
      <c r="B17438" s="2" t="str">
        <f>IFERROR(__xludf.DUMMYFUNCTION("GOOGLETRANSLATE(A17438,""en"",""hi"")"),"संपत्ति छवि # एक एकड़ घास के मैदान पर खेत का घर।")</f>
        <v>संपत्ति छवि # एक एकड़ घास के मैदान पर खेत का घर।</v>
      </c>
    </row>
    <row r="17439">
      <c r="A17439" s="1" t="s">
        <v>16951</v>
      </c>
      <c r="B17439" s="2" t="str">
        <f>IFERROR(__xludf.DUMMYFUNCTION("GOOGLETRANSLATE(A17439,""en"",""hi"")"),"ब्लेड धीरे-धीरे घूमते हैं क्योंकि टरबाइन एक ज्वलंत नीले आकाश के खिलाफ सूर्य को अवरुद्ध करता है")</f>
        <v>ब्लेड धीरे-धीरे घूमते हैं क्योंकि टरबाइन एक ज्वलंत नीले आकाश के खिलाफ सूर्य को अवरुद्ध करता है</v>
      </c>
    </row>
    <row r="17440">
      <c r="A17440" s="1" t="s">
        <v>16952</v>
      </c>
      <c r="B17440" s="2" t="str">
        <f>IFERROR(__xludf.DUMMYFUNCTION("GOOGLETRANSLATE(A17440,""en"",""hi"")"),"एक उत्तरी उपनगर में एक परिवार का घर बर्फ में ढंका हुआ")</f>
        <v>एक उत्तरी उपनगर में एक परिवार का घर बर्फ में ढंका हुआ</v>
      </c>
    </row>
    <row r="17441">
      <c r="A17441" s="1" t="s">
        <v>16953</v>
      </c>
      <c r="B17441" s="2" t="str">
        <f>IFERROR(__xludf.DUMMYFUNCTION("GOOGLETRANSLATE(A17441,""en"",""hi"")"),"उद्योग ने 20 वीं शताब्दी की शुरुआत में अवांछित नए शो की घोषणा की")</f>
        <v>उद्योग ने 20 वीं शताब्दी की शुरुआत में अवांछित नए शो की घोषणा की</v>
      </c>
    </row>
    <row r="17442">
      <c r="A17442" s="1" t="s">
        <v>16954</v>
      </c>
      <c r="B17442" s="2" t="str">
        <f>IFERROR(__xludf.DUMMYFUNCTION("GOOGLETRANSLATE(A17442,""en"",""hi"")"),"जानवरों के सेट की वेक्टर छवि")</f>
        <v>जानवरों के सेट की वेक्टर छवि</v>
      </c>
    </row>
    <row r="17443">
      <c r="A17443" s="1" t="s">
        <v>16955</v>
      </c>
      <c r="B17443" s="2" t="str">
        <f>IFERROR(__xludf.DUMMYFUNCTION("GOOGLETRANSLATE(A17443,""en"",""hi"")"),"एक चेनसॉ के साथ जंगल में जाने वाले पुरुष")</f>
        <v>एक चेनसॉ के साथ जंगल में जाने वाले पुरुष</v>
      </c>
    </row>
    <row r="17444">
      <c r="A17444" s="1" t="s">
        <v>16956</v>
      </c>
      <c r="B17444" s="2" t="str">
        <f>IFERROR(__xludf.DUMMYFUNCTION("GOOGLETRANSLATE(A17444,""en"",""hi"")"),"सिटीस्केप के खिलाफ एक खिड़की के पास बैठे फूलों के साथ सफेद पोशाक में लड़की")</f>
        <v>सिटीस्केप के खिलाफ एक खिड़की के पास बैठे फूलों के साथ सफेद पोशाक में लड़की</v>
      </c>
    </row>
    <row r="17445">
      <c r="A17445" s="1" t="s">
        <v>16957</v>
      </c>
      <c r="B17445" s="2" t="str">
        <f>IFERROR(__xludf.DUMMYFUNCTION("GOOGLETRANSLATE(A17445,""en"",""hi"")"),"सौंदर्य सैलून में एक मैनीक्योर प्राप्त करने वाली महिला हाथ।")</f>
        <v>सौंदर्य सैलून में एक मैनीक्योर प्राप्त करने वाली महिला हाथ।</v>
      </c>
    </row>
    <row r="17446">
      <c r="A17446" s="1" t="s">
        <v>16958</v>
      </c>
      <c r="B17446" s="2" t="str">
        <f>IFERROR(__xludf.DUMMYFUNCTION("GOOGLETRANSLATE(A17446,""en"",""hi"")"),"त्योहार में विशाल कैम्प फायर द्वारा भीड़ इकट्ठा")</f>
        <v>त्योहार में विशाल कैम्प फायर द्वारा भीड़ इकट्ठा</v>
      </c>
    </row>
    <row r="17447">
      <c r="A17447" s="1" t="s">
        <v>16959</v>
      </c>
      <c r="B17447" s="2" t="str">
        <f>IFERROR(__xludf.DUMMYFUNCTION("GOOGLETRANSLATE(A17447,""en"",""hi"")"),"मजबूत मजबूत: लोग अभी भी एक साथ दृढ़ता से हैं और दिखाते हैं कि जुनून अभी भी सोमवार की रात को प्रीमियर में अपनी शादी में जिंदा था")</f>
        <v>मजबूत मजबूत: लोग अभी भी एक साथ दृढ़ता से हैं और दिखाते हैं कि जुनून अभी भी सोमवार की रात को प्रीमियर में अपनी शादी में जिंदा था</v>
      </c>
    </row>
    <row r="17448">
      <c r="A17448" s="1" t="s">
        <v>16960</v>
      </c>
      <c r="B17448" s="2" t="str">
        <f>IFERROR(__xludf.DUMMYFUNCTION("GOOGLETRANSLATE(A17448,""en"",""hi"")"),"हंसते हुए छात्र एक मेज के चारों ओर सोफे और कुर्सियों में बैठते हैं")</f>
        <v>हंसते हुए छात्र एक मेज के चारों ओर सोफे और कुर्सियों में बैठते हैं</v>
      </c>
    </row>
    <row r="17449">
      <c r="A17449" s="1" t="s">
        <v>16961</v>
      </c>
      <c r="B17449" s="2" t="str">
        <f>IFERROR(__xludf.DUMMYFUNCTION("GOOGLETRANSLATE(A17449,""en"",""hi"")"),"एक शांत जादू के दौरान डिपार्टमेंट स्टोर")</f>
        <v>एक शांत जादू के दौरान डिपार्टमेंट स्टोर</v>
      </c>
    </row>
    <row r="17450">
      <c r="A17450" s="1" t="s">
        <v>16962</v>
      </c>
      <c r="B17450" s="2" t="str">
        <f>IFERROR(__xludf.DUMMYFUNCTION("GOOGLETRANSLATE(A17450,""en"",""hi"")"),"सफेद पृष्ठभूमि पर शार्क का पीछा करने वाली एक छोटी मछली")</f>
        <v>सफेद पृष्ठभूमि पर शार्क का पीछा करने वाली एक छोटी मछली</v>
      </c>
    </row>
    <row r="17451">
      <c r="A17451" s="1" t="s">
        <v>16963</v>
      </c>
      <c r="B17451" s="2" t="str">
        <f>IFERROR(__xludf.DUMMYFUNCTION("GOOGLETRANSLATE(A17451,""en"",""hi"")"),"व्यक्ति अपने स्थानीय किसानों के बाजार पर निर्भर करता है कि वह खाद्य पदार्थों को पकाती है, अचार और संरक्षित करती है।")</f>
        <v>व्यक्ति अपने स्थानीय किसानों के बाजार पर निर्भर करता है कि वह खाद्य पदार्थों को पकाती है, अचार और संरक्षित करती है।</v>
      </c>
    </row>
    <row r="17452">
      <c r="A17452" s="1" t="s">
        <v>16964</v>
      </c>
      <c r="B17452" s="2" t="str">
        <f>IFERROR(__xludf.DUMMYFUNCTION("GOOGLETRANSLATE(A17452,""en"",""hi"")"),"व्यवसाय द्वारा बटुआ का जादू।")</f>
        <v>व्यवसाय द्वारा बटुआ का जादू।</v>
      </c>
    </row>
    <row r="17453">
      <c r="A17453" s="1" t="s">
        <v>16965</v>
      </c>
      <c r="B17453" s="2" t="str">
        <f>IFERROR(__xludf.DUMMYFUNCTION("GOOGLETRANSLATE(A17453,""en"",""hi"")"),"पीछे की ओर स्ट्रैप्स और जिपर के साथ एक ठाठ चमड़े की पोशाक।")</f>
        <v>पीछे की ओर स्ट्रैप्स और जिपर के साथ एक ठाठ चमड़े की पोशाक।</v>
      </c>
    </row>
    <row r="17454">
      <c r="A17454" s="1" t="s">
        <v>16966</v>
      </c>
      <c r="B17454" s="2" t="str">
        <f>IFERROR(__xludf.DUMMYFUNCTION("GOOGLETRANSLATE(A17454,""en"",""hi"")"),"लकड़ी की मेज पर बियर और एले बैरल का चश्मा।")</f>
        <v>लकड़ी की मेज पर बियर और एले बैरल का चश्मा।</v>
      </c>
    </row>
    <row r="17455">
      <c r="A17455" s="1" t="s">
        <v>16967</v>
      </c>
      <c r="B17455" s="2" t="str">
        <f>IFERROR(__xludf.DUMMYFUNCTION("GOOGLETRANSLATE(A17455,""en"",""hi"")"),"आपके पाइप का आकार क्यों है?")</f>
        <v>आपके पाइप का आकार क्यों है?</v>
      </c>
    </row>
    <row r="17456">
      <c r="A17456" s="1" t="s">
        <v>16968</v>
      </c>
      <c r="B17456" s="2" t="str">
        <f>IFERROR(__xludf.DUMMYFUNCTION("GOOGLETRANSLATE(A17456,""en"",""hi"")"),"फैशन सप्ताह के दौरान संग्रह शो से पहले, प्रसिद्ध व्यक्ति और बच्चे पत्रिका संपादक के बगल में सामने की पंक्ति में बैठते हैं।")</f>
        <v>फैशन सप्ताह के दौरान संग्रह शो से पहले, प्रसिद्ध व्यक्ति और बच्चे पत्रिका संपादक के बगल में सामने की पंक्ति में बैठते हैं।</v>
      </c>
    </row>
    <row r="17457">
      <c r="A17457" s="1" t="s">
        <v>16969</v>
      </c>
      <c r="B17457" s="2" t="str">
        <f>IFERROR(__xludf.DUMMYFUNCTION("GOOGLETRANSLATE(A17457,""en"",""hi"")"),"मूर्तिकला और मूर्तियां एक दूसरे का सामना करती हैं।")</f>
        <v>मूर्तिकला और मूर्तियां एक दूसरे का सामना करती हैं।</v>
      </c>
    </row>
    <row r="17458">
      <c r="A17458" s="1" t="s">
        <v>1731</v>
      </c>
      <c r="B17458" s="2" t="str">
        <f>IFERROR(__xludf.DUMMYFUNCTION("GOOGLETRANSLATE(A17458,""en"",""hi"")"),"डिजिटल कला # के लिए चुनी गई है")</f>
        <v>डिजिटल कला # के लिए चुनी गई है</v>
      </c>
    </row>
    <row r="17459">
      <c r="A17459" s="1" t="s">
        <v>16970</v>
      </c>
      <c r="B17459" s="2" t="str">
        <f>IFERROR(__xludf.DUMMYFUNCTION("GOOGLETRANSLATE(A17459,""en"",""hi"")"),"एक बार जब आप एक मील में बढ़ते हैं तो आप केवल वहां जा सकते हैं।")</f>
        <v>एक बार जब आप एक मील में बढ़ते हैं तो आप केवल वहां जा सकते हैं।</v>
      </c>
    </row>
    <row r="17460">
      <c r="A17460" s="1" t="s">
        <v>16971</v>
      </c>
      <c r="B17460" s="2" t="str">
        <f>IFERROR(__xludf.DUMMYFUNCTION("GOOGLETRANSLATE(A17460,""en"",""hi"")"),"चूहे का वेक्टर चित्रण पनीर का एक टुकड़ा चोरी करने की कोशिश कर रहा है")</f>
        <v>चूहे का वेक्टर चित्रण पनीर का एक टुकड़ा चोरी करने की कोशिश कर रहा है</v>
      </c>
    </row>
    <row r="17461">
      <c r="A17461" s="1" t="s">
        <v>16972</v>
      </c>
      <c r="B17461" s="2" t="str">
        <f>IFERROR(__xludf.DUMMYFUNCTION("GOOGLETRANSLATE(A17461,""en"",""hi"")"),"नीली पृष्ठभूमि पर गुलाब के सफेद खांसी के साथ निर्बाध पुष्प पैटर्न।")</f>
        <v>नीली पृष्ठभूमि पर गुलाब के सफेद खांसी के साथ निर्बाध पुष्प पैटर्न।</v>
      </c>
    </row>
    <row r="17462">
      <c r="A17462" s="1" t="s">
        <v>16973</v>
      </c>
      <c r="B17462" s="2" t="str">
        <f>IFERROR(__xludf.DUMMYFUNCTION("GOOGLETRANSLATE(A17462,""en"",""hi"")"),"काम करने जा रहे लोग रेलरोड ब्रिज को पार करते हैं")</f>
        <v>काम करने जा रहे लोग रेलरोड ब्रिज को पार करते हैं</v>
      </c>
    </row>
    <row r="17463">
      <c r="A17463" s="1" t="s">
        <v>16974</v>
      </c>
      <c r="B17463" s="2" t="str">
        <f>IFERROR(__xludf.DUMMYFUNCTION("GOOGLETRANSLATE(A17463,""en"",""hi"")"),"हॉल में मेरे मकड़ी में बहुत लंबी भुजा है।")</f>
        <v>हॉल में मेरे मकड़ी में बहुत लंबी भुजा है।</v>
      </c>
    </row>
    <row r="17464">
      <c r="A17464" s="1" t="s">
        <v>16975</v>
      </c>
      <c r="B17464" s="2" t="str">
        <f>IFERROR(__xludf.DUMMYFUNCTION("GOOGLETRANSLATE(A17464,""en"",""hi"")"),"पिता और बेटे समुद्र तट पर एक साथ खेलते हैं")</f>
        <v>पिता और बेटे समुद्र तट पर एक साथ खेलते हैं</v>
      </c>
    </row>
    <row r="17465">
      <c r="A17465" s="1" t="s">
        <v>16976</v>
      </c>
      <c r="B17465" s="2" t="str">
        <f>IFERROR(__xludf.DUMMYFUNCTION("GOOGLETRANSLATE(A17465,""en"",""hi"")"),"एक उच्च दृश्यता निहित में एक पुलिसकर्मी अंधेरे में मशाल के साथ यातायात को निर्देशित करता है।")</f>
        <v>एक उच्च दृश्यता निहित में एक पुलिसकर्मी अंधेरे में मशाल के साथ यातायात को निर्देशित करता है।</v>
      </c>
    </row>
    <row r="17466">
      <c r="A17466" s="1" t="s">
        <v>16977</v>
      </c>
      <c r="B17466" s="2" t="str">
        <f>IFERROR(__xludf.DUMMYFUNCTION("GOOGLETRANSLATE(A17466,""en"",""hi"")"),"दयालुता में सबक: दी गई या प्राप्त दयालुता के हर कार्य के लिए टोकरी / पेड़ पर एक दिल रखें।")</f>
        <v>दयालुता में सबक: दी गई या प्राप्त दयालुता के हर कार्य के लिए टोकरी / पेड़ पर एक दिल रखें।</v>
      </c>
    </row>
    <row r="17467">
      <c r="A17467" s="1" t="s">
        <v>16978</v>
      </c>
      <c r="B17467" s="2" t="str">
        <f>IFERROR(__xludf.DUMMYFUNCTION("GOOGLETRANSLATE(A17467,""en"",""hi"")"),"भूलभुलैया मास्करेड फोटो गैलरी एक्सवी वेशभूषा और छवियां")</f>
        <v>भूलभुलैया मास्करेड फोटो गैलरी एक्सवी वेशभूषा और छवियां</v>
      </c>
    </row>
    <row r="17468">
      <c r="A17468" s="1" t="s">
        <v>16979</v>
      </c>
      <c r="B17468" s="2" t="str">
        <f>IFERROR(__xludf.DUMMYFUNCTION("GOOGLETRANSLATE(A17468,""en"",""hi"")"),"विंग्स के साथ एक महान नीला हेरोन नदी के ऊपर कम मक्खियों")</f>
        <v>विंग्स के साथ एक महान नीला हेरोन नदी के ऊपर कम मक्खियों</v>
      </c>
    </row>
    <row r="17469">
      <c r="A17469" s="1" t="s">
        <v>16980</v>
      </c>
      <c r="B17469" s="2" t="str">
        <f>IFERROR(__xludf.DUMMYFUNCTION("GOOGLETRANSLATE(A17469,""en"",""hi"")"),"मुझे वापस: एक पीला कीट दूसरे के ऊपर गहराई से बनता है, जो पैर पर संतुलित होता है")</f>
        <v>मुझे वापस: एक पीला कीट दूसरे के ऊपर गहराई से बनता है, जो पैर पर संतुलित होता है</v>
      </c>
    </row>
    <row r="17470">
      <c r="A17470" s="1" t="s">
        <v>16981</v>
      </c>
      <c r="B17470" s="2" t="str">
        <f>IFERROR(__xludf.DUMMYFUNCTION("GOOGLETRANSLATE(A17470,""en"",""hi"")"),"फुटबॉलर एक मैच के रूप में एक मैच के दौरान अपनी टीम के पहले लक्ष्य को स्कोर करने के बाद फुटबॉलर के साथ मनाता है")</f>
        <v>फुटबॉलर एक मैच के रूप में एक मैच के दौरान अपनी टीम के पहले लक्ष्य को स्कोर करने के बाद फुटबॉलर के साथ मनाता है</v>
      </c>
    </row>
    <row r="17471">
      <c r="A17471" s="1" t="s">
        <v>16982</v>
      </c>
      <c r="B17471" s="2" t="str">
        <f>IFERROR(__xludf.DUMMYFUNCTION("GOOGLETRANSLATE(A17471,""en"",""hi"")"),"पश्चिम के मुखौटे के शीर्ष मंजिल - ऊपर देख रहे हैं")</f>
        <v>पश्चिम के मुखौटे के शीर्ष मंजिल - ऊपर देख रहे हैं</v>
      </c>
    </row>
    <row r="17472">
      <c r="A17472" s="1" t="s">
        <v>16983</v>
      </c>
      <c r="B17472" s="2" t="str">
        <f>IFERROR(__xludf.DUMMYFUNCTION("GOOGLETRANSLATE(A17472,""en"",""hi"")"),"आपके जीवन में चमक सकता है!")</f>
        <v>आपके जीवन में चमक सकता है!</v>
      </c>
    </row>
    <row r="17473">
      <c r="A17473" s="1" t="s">
        <v>16984</v>
      </c>
      <c r="B17473" s="2" t="str">
        <f>IFERROR(__xludf.DUMMYFUNCTION("GOOGLETRANSLATE(A17473,""en"",""hi"")"),"दौड़ में चलने वाली संख्या के साथ युवा महिला एथलीट।")</f>
        <v>दौड़ में चलने वाली संख्या के साथ युवा महिला एथलीट।</v>
      </c>
    </row>
    <row r="17474">
      <c r="A17474" s="1" t="s">
        <v>16985</v>
      </c>
      <c r="B17474" s="2" t="str">
        <f>IFERROR(__xludf.DUMMYFUNCTION("GOOGLETRANSLATE(A17474,""en"",""hi"")"),"ग्रिजली भालू ने जंगल में कैंपरों से डर दिया।")</f>
        <v>ग्रिजली भालू ने जंगल में कैंपरों से डर दिया।</v>
      </c>
    </row>
    <row r="17475">
      <c r="A17475" s="1" t="s">
        <v>16986</v>
      </c>
      <c r="B17475" s="2" t="str">
        <f>IFERROR(__xludf.DUMMYFUNCTION("GOOGLETRANSLATE(A17475,""en"",""hi"")"),"व्यक्ति ने छोटी लड़की को आग पर देखा और तुरंत उसे एक कंबल से ढक दिया।")</f>
        <v>व्यक्ति ने छोटी लड़की को आग पर देखा और तुरंत उसे एक कंबल से ढक दिया।</v>
      </c>
    </row>
    <row r="17476">
      <c r="A17476" s="1" t="s">
        <v>16987</v>
      </c>
      <c r="B17476" s="2" t="str">
        <f>IFERROR(__xludf.DUMMYFUNCTION("GOOGLETRANSLATE(A17476,""en"",""hi"")"),"सबवे ट्रेन में खुश युवा महिला नृत्य, फिर स्टेशन पहुंचने वाली एक ट्रेन और वह बाहर जा रही है")</f>
        <v>सबवे ट्रेन में खुश युवा महिला नृत्य, फिर स्टेशन पहुंचने वाली एक ट्रेन और वह बाहर जा रही है</v>
      </c>
    </row>
    <row r="17477">
      <c r="A17477" s="1" t="s">
        <v>16988</v>
      </c>
      <c r="B17477" s="2" t="str">
        <f>IFERROR(__xludf.DUMMYFUNCTION("GOOGLETRANSLATE(A17477,""en"",""hi"")"),"चित्रित व्यक्ति का सार")</f>
        <v>चित्रित व्यक्ति का सार</v>
      </c>
    </row>
    <row r="17478">
      <c r="A17478" s="1" t="s">
        <v>16989</v>
      </c>
      <c r="B17478" s="2" t="str">
        <f>IFERROR(__xludf.DUMMYFUNCTION("GOOGLETRANSLATE(A17478,""en"",""hi"")"),"यह तस्वीर आवश्यक रूप से प्रत्येक बेडरूम का अपार्टमेंट का सटीक प्रतिनिधित्व नहीं है, जिसे एक और अपार्टमेंट के साथ पुनर्निर्मित या संयुक्त किया जा सकता है।")</f>
        <v>यह तस्वीर आवश्यक रूप से प्रत्येक बेडरूम का अपार्टमेंट का सटीक प्रतिनिधित्व नहीं है, जिसे एक और अपार्टमेंट के साथ पुनर्निर्मित या संयुक्त किया जा सकता है।</v>
      </c>
    </row>
    <row r="17479">
      <c r="A17479" s="1" t="s">
        <v>16990</v>
      </c>
      <c r="B17479" s="2" t="str">
        <f>IFERROR(__xludf.DUMMYFUNCTION("GOOGLETRANSLATE(A17479,""en"",""hi"")"),"एक सफेद पृष्ठभूमि पर झंडे लहराते हुए")</f>
        <v>एक सफेद पृष्ठभूमि पर झंडे लहराते हुए</v>
      </c>
    </row>
    <row r="17480">
      <c r="A17480" s="1" t="s">
        <v>16991</v>
      </c>
      <c r="B17480" s="2" t="str">
        <f>IFERROR(__xludf.DUMMYFUNCTION("GOOGLETRANSLATE(A17480,""en"",""hi"")"),"रात के आकाश में धूमकेतु")</f>
        <v>रात के आकाश में धूमकेतु</v>
      </c>
    </row>
    <row r="17481">
      <c r="A17481" s="1" t="s">
        <v>16992</v>
      </c>
      <c r="B17481" s="2" t="str">
        <f>IFERROR(__xludf.DUMMYFUNCTION("GOOGLETRANSLATE(A17481,""en"",""hi"")"),"बच्चे के साथ परिवार गले लगाकर, माता-पिता अपने बेटे को पकड़े हुए, मुस्कुराहट के साथ कैमरे को देख रहे हैं")</f>
        <v>बच्चे के साथ परिवार गले लगाकर, माता-पिता अपने बेटे को पकड़े हुए, मुस्कुराहट के साथ कैमरे को देख रहे हैं</v>
      </c>
    </row>
    <row r="17482">
      <c r="A17482" s="1" t="s">
        <v>16993</v>
      </c>
      <c r="B17482" s="2" t="str">
        <f>IFERROR(__xludf.DUMMYFUNCTION("GOOGLETRANSLATE(A17482,""en"",""hi"")"),"समापन के बाद काम के बाहर लोकोमोटिव खड़ा है")</f>
        <v>समापन के बाद काम के बाहर लोकोमोटिव खड़ा है</v>
      </c>
    </row>
    <row r="17483">
      <c r="A17483" s="1" t="s">
        <v>16994</v>
      </c>
      <c r="B17483" s="2" t="str">
        <f>IFERROR(__xludf.DUMMYFUNCTION("GOOGLETRANSLATE(A17483,""en"",""hi"")"),"फल और दही के एक कटोरे की एक छवि।")</f>
        <v>फल और दही के एक कटोरे की एक छवि।</v>
      </c>
    </row>
    <row r="17484">
      <c r="A17484" s="1" t="s">
        <v>16995</v>
      </c>
      <c r="B17484" s="2" t="str">
        <f>IFERROR(__xludf.DUMMYFUNCTION("GOOGLETRANSLATE(A17484,""en"",""hi"")"),"एरियल: एक हरी घास की पहाड़ियों पर उड़ान, सुंदर प्रकृति")</f>
        <v>एरियल: एक हरी घास की पहाड़ियों पर उड़ान, सुंदर प्रकृति</v>
      </c>
    </row>
    <row r="17485">
      <c r="A17485" s="1" t="s">
        <v>16996</v>
      </c>
      <c r="B17485" s="2" t="str">
        <f>IFERROR(__xludf.DUMMYFUNCTION("GOOGLETRANSLATE(A17485,""en"",""hi"")"),"कलाकार: इस वर्ष की थीम का ध्यान हरा बनाकर परंपरा पर एक स्पिन डालें।")</f>
        <v>कलाकार: इस वर्ष की थीम का ध्यान हरा बनाकर परंपरा पर एक स्पिन डालें।</v>
      </c>
    </row>
    <row r="17486">
      <c r="A17486" s="1" t="s">
        <v>16997</v>
      </c>
      <c r="B17486" s="2" t="str">
        <f>IFERROR(__xludf.DUMMYFUNCTION("GOOGLETRANSLATE(A17486,""en"",""hi"")"),"मांस आग पर ग्रील्ड")</f>
        <v>मांस आग पर ग्रील्ड</v>
      </c>
    </row>
    <row r="17487">
      <c r="A17487" s="1" t="s">
        <v>16998</v>
      </c>
      <c r="B17487" s="2" t="str">
        <f>IFERROR(__xludf.DUMMYFUNCTION("GOOGLETRANSLATE(A17487,""en"",""hi"")"),"संगठन क्षेत्र, याद रखें, इस पर चलने का सबसे अच्छा समय यह है कि वे इसे धोए गए हैं।")</f>
        <v>संगठन क्षेत्र, याद रखें, इस पर चलने का सबसे अच्छा समय यह है कि वे इसे धोए गए हैं।</v>
      </c>
    </row>
    <row r="17488">
      <c r="A17488" s="1" t="s">
        <v>16999</v>
      </c>
      <c r="B17488" s="2" t="str">
        <f>IFERROR(__xludf.DUMMYFUNCTION("GOOGLETRANSLATE(A17488,""en"",""hi"")"),"गायक अकादमी में प्रदर्शन करता है")</f>
        <v>गायक अकादमी में प्रदर्शन करता है</v>
      </c>
    </row>
    <row r="17489">
      <c r="A17489" s="1" t="s">
        <v>17000</v>
      </c>
      <c r="B17489" s="2" t="str">
        <f>IFERROR(__xludf.DUMMYFUNCTION("GOOGLETRANSLATE(A17489,""en"",""hi"")"),"लेकिन मुझे क्या पता नहीं था; जबकि मैंने खुद को एक तीर बनाया था, आपने खुद को धनुष बना दिया था!")</f>
        <v>लेकिन मुझे क्या पता नहीं था; जबकि मैंने खुद को एक तीर बनाया था, आपने खुद को धनुष बना दिया था!</v>
      </c>
    </row>
    <row r="17490">
      <c r="A17490" s="1" t="s">
        <v>17001</v>
      </c>
      <c r="B17490" s="2" t="str">
        <f>IFERROR(__xludf.DUMMYFUNCTION("GOOGLETRANSLATE(A17490,""en"",""hi"")"),"पंखों वाली कारों ने इस कार्यक्रम पर हावी रही लेकिन उत्पादों में बहुत रूचि थी।")</f>
        <v>पंखों वाली कारों ने इस कार्यक्रम पर हावी रही लेकिन उत्पादों में बहुत रूचि थी।</v>
      </c>
    </row>
    <row r="17491">
      <c r="A17491" s="1" t="s">
        <v>930</v>
      </c>
      <c r="B17491" s="2" t="str">
        <f>IFERROR(__xludf.DUMMYFUNCTION("GOOGLETRANSLATE(A17491,""en"",""hi"")"),"छवि में हो सकता है: व्यक्ति, मंच पर और एक संगीत वाद्ययंत्र बजाना")</f>
        <v>छवि में हो सकता है: व्यक्ति, मंच पर और एक संगीत वाद्ययंत्र बजाना</v>
      </c>
    </row>
    <row r="17492">
      <c r="A17492" s="1" t="s">
        <v>17002</v>
      </c>
      <c r="B17492" s="2" t="str">
        <f>IFERROR(__xludf.DUMMYFUNCTION("GOOGLETRANSLATE(A17492,""en"",""hi"")"),"आदमी स्टाररी स्काई पृष्ठभूमि पर पहाड़ पर खड़ा है।")</f>
        <v>आदमी स्टाररी स्काई पृष्ठभूमि पर पहाड़ पर खड़ा है।</v>
      </c>
    </row>
    <row r="17493">
      <c r="A17493" s="1" t="s">
        <v>17003</v>
      </c>
      <c r="B17493" s="2" t="str">
        <f>IFERROR(__xludf.DUMMYFUNCTION("GOOGLETRANSLATE(A17493,""en"",""hi"")"),"अभिनेता द्वारा निर्देशित फिल्म के सेट पर अभिनेता और फिल्म निदेशक")</f>
        <v>अभिनेता द्वारा निर्देशित फिल्म के सेट पर अभिनेता और फिल्म निदेशक</v>
      </c>
    </row>
    <row r="17494">
      <c r="A17494" s="1" t="s">
        <v>17004</v>
      </c>
      <c r="B17494" s="2" t="str">
        <f>IFERROR(__xludf.DUMMYFUNCTION("GOOGLETRANSLATE(A17494,""en"",""hi"")"),"एथलीट # अपने खेल को देखता है - दूसरी छमाही के दौरान अमेरिकी फुटबॉल टीम के खिलाफ फील्ड गोल जीतना।")</f>
        <v>एथलीट # अपने खेल को देखता है - दूसरी छमाही के दौरान अमेरिकी फुटबॉल टीम के खिलाफ फील्ड गोल जीतना।</v>
      </c>
    </row>
    <row r="17495">
      <c r="A17495" s="1" t="s">
        <v>17005</v>
      </c>
      <c r="B17495" s="2" t="str">
        <f>IFERROR(__xludf.DUMMYFUNCTION("GOOGLETRANSLATE(A17495,""en"",""hi"")"),"एक मृत मछली को बंद करना")</f>
        <v>एक मृत मछली को बंद करना</v>
      </c>
    </row>
    <row r="17496">
      <c r="A17496" s="1" t="s">
        <v>17006</v>
      </c>
      <c r="B17496" s="2" t="str">
        <f>IFERROR(__xludf.DUMMYFUNCTION("GOOGLETRANSLATE(A17496,""en"",""hi"")"),"देश कलाकार पुरस्कारों में एक पुरस्कार मंच स्वीकार करता है")</f>
        <v>देश कलाकार पुरस्कारों में एक पुरस्कार मंच स्वीकार करता है</v>
      </c>
    </row>
    <row r="17497">
      <c r="A17497" s="1" t="s">
        <v>17007</v>
      </c>
      <c r="B17497" s="2" t="str">
        <f>IFERROR(__xludf.DUMMYFUNCTION("GOOGLETRANSLATE(A17497,""en"",""hi"")"),"पंजे के साथ एक डरावनी खेल शुभंकर का एक उदाहरण")</f>
        <v>पंजे के साथ एक डरावनी खेल शुभंकर का एक उदाहरण</v>
      </c>
    </row>
    <row r="17498">
      <c r="A17498" s="1" t="s">
        <v>17008</v>
      </c>
      <c r="B17498" s="2" t="str">
        <f>IFERROR(__xludf.DUMMYFUNCTION("GOOGLETRANSLATE(A17498,""en"",""hi"")"),"एक सूटकेस के साथ यात्रा की लड़की")</f>
        <v>एक सूटकेस के साथ यात्रा की लड़की</v>
      </c>
    </row>
    <row r="17499">
      <c r="A17499" s="1" t="s">
        <v>17009</v>
      </c>
      <c r="B17499" s="2" t="str">
        <f>IFERROR(__xludf.DUMMYFUNCTION("GOOGLETRANSLATE(A17499,""en"",""hi"")"),"आधुनिक आदमी के लिए बनाया गया है, इन minimalist चश्मे आपकी संगठन की शैली को बढ़ाते हैं।")</f>
        <v>आधुनिक आदमी के लिए बनाया गया है, इन minimalist चश्मे आपकी संगठन की शैली को बढ़ाते हैं।</v>
      </c>
    </row>
    <row r="17500">
      <c r="A17500" s="1" t="s">
        <v>17010</v>
      </c>
      <c r="B17500" s="2" t="str">
        <f>IFERROR(__xludf.DUMMYFUNCTION("GOOGLETRANSLATE(A17500,""en"",""hi"")"),"आदर्श: अंतरिक्ष यात्री ने वास्तविक चीज़ पर इस प्रतिकृति का निर्माण किया")</f>
        <v>आदर्श: अंतरिक्ष यात्री ने वास्तविक चीज़ पर इस प्रतिकृति का निर्माण किया</v>
      </c>
    </row>
    <row r="17501">
      <c r="A17501" s="1" t="s">
        <v>17011</v>
      </c>
      <c r="B17501" s="2" t="str">
        <f>IFERROR(__xludf.DUMMYFUNCTION("GOOGLETRANSLATE(A17501,""en"",""hi"")"),"Yellows और गोरे की एक सुंदर पुष्प - चार मौसम फूल")</f>
        <v>Yellows और गोरे की एक सुंदर पुष्प - चार मौसम फूल</v>
      </c>
    </row>
    <row r="17502">
      <c r="A17502" s="1" t="s">
        <v>17012</v>
      </c>
      <c r="B17502" s="2" t="str">
        <f>IFERROR(__xludf.DUMMYFUNCTION("GOOGLETRANSLATE(A17502,""en"",""hi"")"),"कार में जानवरों के साथ चिलिंग")</f>
        <v>कार में जानवरों के साथ चिलिंग</v>
      </c>
    </row>
    <row r="17503">
      <c r="A17503" s="1" t="s">
        <v>17013</v>
      </c>
      <c r="B17503" s="2" t="str">
        <f>IFERROR(__xludf.DUMMYFUNCTION("GOOGLETRANSLATE(A17503,""en"",""hi"")"),"छवि में हो सकता है: व्यक्ति, मंच पर, एक संगीत वाद्ययंत्र, बैठे और गिटार बजाना")</f>
        <v>छवि में हो सकता है: व्यक्ति, मंच पर, एक संगीत वाद्ययंत्र, बैठे और गिटार बजाना</v>
      </c>
    </row>
    <row r="17504">
      <c r="A17504" s="1" t="s">
        <v>17014</v>
      </c>
      <c r="B17504" s="2" t="str">
        <f>IFERROR(__xludf.DUMMYFUNCTION("GOOGLETRANSLATE(A17504,""en"",""hi"")"),"व्यक्ति लाभ पर स्पॉटलाइट में भाग लेता है")</f>
        <v>व्यक्ति लाभ पर स्पॉटलाइट में भाग लेता है</v>
      </c>
    </row>
    <row r="17505">
      <c r="A17505" s="1" t="s">
        <v>17015</v>
      </c>
      <c r="B17505" s="2" t="str">
        <f>IFERROR(__xludf.DUMMYFUNCTION("GOOGLETRANSLATE(A17505,""en"",""hi"")"),"मैच के दौरान किक से पहले एक तस्वीर के लिए खिलाड़ी पोज दें")</f>
        <v>मैच के दौरान किक से पहले एक तस्वीर के लिए खिलाड़ी पोज दें</v>
      </c>
    </row>
    <row r="17506">
      <c r="A17506" s="1" t="s">
        <v>17016</v>
      </c>
      <c r="B17506" s="2" t="str">
        <f>IFERROR(__xludf.DUMMYFUNCTION("GOOGLETRANSLATE(A17506,""en"",""hi"")"),"lingering: सतर्कता के बाद, कई लोग प्रार्थना या ध्यान करने के लिए चर्च में बने रहे")</f>
        <v>lingering: सतर्कता के बाद, कई लोग प्रार्थना या ध्यान करने के लिए चर्च में बने रहे</v>
      </c>
    </row>
    <row r="17507">
      <c r="A17507" s="1" t="s">
        <v>17017</v>
      </c>
      <c r="B17507" s="2" t="str">
        <f>IFERROR(__xludf.DUMMYFUNCTION("GOOGLETRANSLATE(A17507,""en"",""hi"")"),"इस मंजिल योजना की तरह - पीछे के स्नान पर बाहरी दरवाजे को बंद कर देगा।")</f>
        <v>इस मंजिल योजना की तरह - पीछे के स्नान पर बाहरी दरवाजे को बंद कर देगा।</v>
      </c>
    </row>
    <row r="17508">
      <c r="A17508" s="1" t="s">
        <v>356</v>
      </c>
      <c r="B17508" s="2" t="str">
        <f>IFERROR(__xludf.DUMMYFUNCTION("GOOGLETRANSLATE(A17508,""en"",""hi"")"),"अभिनेता प्रीमियर पर आता है।")</f>
        <v>अभिनेता प्रीमियर पर आता है।</v>
      </c>
    </row>
    <row r="17509">
      <c r="A17509" s="1" t="s">
        <v>17018</v>
      </c>
      <c r="B17509" s="2" t="str">
        <f>IFERROR(__xludf.DUMMYFUNCTION("GOOGLETRANSLATE(A17509,""en"",""hi"")"),"फुटबॉलर एक दुनिया की शुरुआत से पहले कैमरों के तट पर पड़ता है")</f>
        <v>फुटबॉलर एक दुनिया की शुरुआत से पहले कैमरों के तट पर पड़ता है</v>
      </c>
    </row>
    <row r="17510">
      <c r="A17510" s="1" t="s">
        <v>17019</v>
      </c>
      <c r="B17510" s="2" t="str">
        <f>IFERROR(__xludf.DUMMYFUNCTION("GOOGLETRANSLATE(A17510,""en"",""hi"")"),"सीट एक आलिंद से जुड़े टावरों में पाया जाता है")</f>
        <v>सीट एक आलिंद से जुड़े टावरों में पाया जाता है</v>
      </c>
    </row>
    <row r="17511">
      <c r="A17511" s="1" t="s">
        <v>17020</v>
      </c>
      <c r="B17511" s="2" t="str">
        <f>IFERROR(__xludf.DUMMYFUNCTION("GOOGLETRANSLATE(A17511,""en"",""hi"")"),"कैमरों पर लेंस की पूरी श्रृंखला ... आप बेहतर एक बड़ा बैग खरीदते हैं।")</f>
        <v>कैमरों पर लेंस की पूरी श्रृंखला ... आप बेहतर एक बड़ा बैग खरीदते हैं।</v>
      </c>
    </row>
    <row r="17512">
      <c r="A17512" s="1" t="s">
        <v>17021</v>
      </c>
      <c r="B17512" s="2" t="str">
        <f>IFERROR(__xludf.DUMMYFUNCTION("GOOGLETRANSLATE(A17512,""en"",""hi"")"),"कला कक्ष एक और अत्यधिक उपयोगी क्षेत्र है जब बच्चे बनाने के लिए अपनी कुछ जगह प्राप्त करना चाहते हैं।")</f>
        <v>कला कक्ष एक और अत्यधिक उपयोगी क्षेत्र है जब बच्चे बनाने के लिए अपनी कुछ जगह प्राप्त करना चाहते हैं।</v>
      </c>
    </row>
    <row r="17513">
      <c r="A17513" s="1" t="s">
        <v>17022</v>
      </c>
      <c r="B17513" s="2" t="str">
        <f>IFERROR(__xludf.DUMMYFUNCTION("GOOGLETRANSLATE(A17513,""en"",""hi"")"),"प्यारा सजावटी उल्लू अपने पंजे में एक दिल के साथ।")</f>
        <v>प्यारा सजावटी उल्लू अपने पंजे में एक दिल के साथ।</v>
      </c>
    </row>
    <row r="17514">
      <c r="A17514" s="1" t="s">
        <v>17023</v>
      </c>
      <c r="B17514" s="2" t="str">
        <f>IFERROR(__xludf.DUMMYFUNCTION("GOOGLETRANSLATE(A17514,""en"",""hi"")"),"जैविक प्रजाति किसी भी संग्रह के लिए जरूरी है।")</f>
        <v>जैविक प्रजाति किसी भी संग्रह के लिए जरूरी है।</v>
      </c>
    </row>
    <row r="17515">
      <c r="A17515" s="1" t="s">
        <v>17024</v>
      </c>
      <c r="B17515" s="2" t="str">
        <f>IFERROR(__xludf.DUMMYFUNCTION("GOOGLETRANSLATE(A17515,""en"",""hi"")"),"एक शुभंकर का वेक्टर चित्रण")</f>
        <v>एक शुभंकर का वेक्टर चित्रण</v>
      </c>
    </row>
    <row r="17516">
      <c r="A17516" s="1" t="s">
        <v>17025</v>
      </c>
      <c r="B17516" s="2" t="str">
        <f>IFERROR(__xludf.DUMMYFUNCTION("GOOGLETRANSLATE(A17516,""en"",""hi"")"),"ब्रांड सुंदर भी जब वह एक गर्म स्टोव पर पसीना है")</f>
        <v>ब्रांड सुंदर भी जब वह एक गर्म स्टोव पर पसीना है</v>
      </c>
    </row>
    <row r="17517">
      <c r="A17517" s="1" t="s">
        <v>17026</v>
      </c>
      <c r="B17517" s="2" t="str">
        <f>IFERROR(__xludf.DUMMYFUNCTION("GOOGLETRANSLATE(A17517,""en"",""hi"")"),"इस कदम पर व्यापारिक लोग, सफेद पृष्ठभूमि, स्टॉक पर अलग")</f>
        <v>इस कदम पर व्यापारिक लोग, सफेद पृष्ठभूमि, स्टॉक पर अलग</v>
      </c>
    </row>
    <row r="17518">
      <c r="A17518" s="1" t="s">
        <v>17027</v>
      </c>
      <c r="B17518" s="2" t="str">
        <f>IFERROR(__xludf.DUMMYFUNCTION("GOOGLETRANSLATE(A17518,""en"",""hi"")"),"इस आंकड़े को पहले से ही पाठ में वर्णित किया गया है।")</f>
        <v>इस आंकड़े को पहले से ही पाठ में वर्णित किया गया है।</v>
      </c>
    </row>
    <row r="17519">
      <c r="A17519" s="1" t="s">
        <v>17028</v>
      </c>
      <c r="B17519" s="2" t="str">
        <f>IFERROR(__xludf.DUMMYFUNCTION("GOOGLETRANSLATE(A17519,""en"",""hi"")"),"एक गर्म हवा के गुब्बारे से लिया गया एक ग्रामीण खेत")</f>
        <v>एक गर्म हवा के गुब्बारे से लिया गया एक ग्रामीण खेत</v>
      </c>
    </row>
    <row r="17520">
      <c r="A17520" s="1" t="s">
        <v>17029</v>
      </c>
      <c r="B17520" s="2" t="str">
        <f>IFERROR(__xludf.DUMMYFUNCTION("GOOGLETRANSLATE(A17520,""en"",""hi"")"),"एक बड़े पेड़ के चारों ओर पैंतरेबाज़ी अक्सर आसान लगती है लेकिन यह बहुत मुश्किल हो सकती है।")</f>
        <v>एक बड़े पेड़ के चारों ओर पैंतरेबाज़ी अक्सर आसान लगती है लेकिन यह बहुत मुश्किल हो सकती है।</v>
      </c>
    </row>
    <row r="17521">
      <c r="A17521" s="1" t="s">
        <v>17030</v>
      </c>
      <c r="B17521" s="2" t="str">
        <f>IFERROR(__xludf.DUMMYFUNCTION("GOOGLETRANSLATE(A17521,""en"",""hi"")"),"नाटकीय और अभिनेता प्रीमियर में भाग लेते हैं")</f>
        <v>नाटकीय और अभिनेता प्रीमियर में भाग लेते हैं</v>
      </c>
    </row>
    <row r="17522">
      <c r="A17522" s="1" t="s">
        <v>17031</v>
      </c>
      <c r="B17522" s="2" t="str">
        <f>IFERROR(__xludf.DUMMYFUNCTION("GOOGLETRANSLATE(A17522,""en"",""hi"")"),"कवर किए गए पुल के नीचे एक दुल्हन की छवि।")</f>
        <v>कवर किए गए पुल के नीचे एक दुल्हन की छवि।</v>
      </c>
    </row>
    <row r="17523">
      <c r="A17523" s="1" t="s">
        <v>17032</v>
      </c>
      <c r="B17523" s="2" t="str">
        <f>IFERROR(__xludf.DUMMYFUNCTION("GOOGLETRANSLATE(A17523,""en"",""hi"")"),"मुंह पर मरीना में मत्स्य पालन नौकाओं और सेलबोट")</f>
        <v>मुंह पर मरीना में मत्स्य पालन नौकाओं और सेलबोट</v>
      </c>
    </row>
    <row r="17524">
      <c r="A17524" s="1" t="s">
        <v>17033</v>
      </c>
      <c r="B17524" s="2" t="str">
        <f>IFERROR(__xludf.DUMMYFUNCTION("GOOGLETRANSLATE(A17524,""en"",""hi"")"),"बर्फ के टुकड़े की पृष्ठभूमि के खिलाफ पॉइन्सेटिया, होली और मिस्टलेटो के साथ निर्बाध जल रंग पैटर्न।")</f>
        <v>बर्फ के टुकड़े की पृष्ठभूमि के खिलाफ पॉइन्सेटिया, होली और मिस्टलेटो के साथ निर्बाध जल रंग पैटर्न।</v>
      </c>
    </row>
    <row r="17525">
      <c r="A17525" s="1" t="s">
        <v>17034</v>
      </c>
      <c r="B17525" s="2" t="str">
        <f>IFERROR(__xludf.DUMMYFUNCTION("GOOGLETRANSLATE(A17525,""en"",""hi"")"),"बर्फीले जंगल में छुपा एक परित्यक्त होमस्टेड के लाल खलिहान का मौसम।")</f>
        <v>बर्फीले जंगल में छुपा एक परित्यक्त होमस्टेड के लाल खलिहान का मौसम।</v>
      </c>
    </row>
    <row r="17526">
      <c r="A17526" s="1" t="s">
        <v>17035</v>
      </c>
      <c r="B17526" s="2" t="str">
        <f>IFERROR(__xludf.DUMMYFUNCTION("GOOGLETRANSLATE(A17526,""en"",""hi"")"),"एक बड़े मछलीघर में मछली तैराकी को देखकर छोटा बच्चा")</f>
        <v>एक बड़े मछलीघर में मछली तैराकी को देखकर छोटा बच्चा</v>
      </c>
    </row>
    <row r="17527">
      <c r="A17527" s="1" t="s">
        <v>17036</v>
      </c>
      <c r="B17527" s="2" t="str">
        <f>IFERROR(__xludf.DUMMYFUNCTION("GOOGLETRANSLATE(A17527,""en"",""hi"")"),"हर सुबह जागने से ज्यादातर लोगों के लिए प्रेरणादायक होगा।")</f>
        <v>हर सुबह जागने से ज्यादातर लोगों के लिए प्रेरणादायक होगा।</v>
      </c>
    </row>
    <row r="17528">
      <c r="A17528" s="1" t="s">
        <v>17037</v>
      </c>
      <c r="B17528" s="2" t="str">
        <f>IFERROR(__xludf.DUMMYFUNCTION("GOOGLETRANSLATE(A17528,""en"",""hi"")"),"एक बिल्ली बर्फ से आश्रय लेती है।")</f>
        <v>एक बिल्ली बर्फ से आश्रय लेती है।</v>
      </c>
    </row>
    <row r="17529">
      <c r="A17529" s="1" t="s">
        <v>17038</v>
      </c>
      <c r="B17529" s="2" t="str">
        <f>IFERROR(__xludf.DUMMYFUNCTION("GOOGLETRANSLATE(A17529,""en"",""hi"")"),"ट्रेनर के साथ समूह पार्क में एक हरे घास पर कसरत खींच रहा है")</f>
        <v>ट्रेनर के साथ समूह पार्क में एक हरे घास पर कसरत खींच रहा है</v>
      </c>
    </row>
    <row r="17530">
      <c r="A17530" s="1" t="s">
        <v>17039</v>
      </c>
      <c r="B17530" s="2" t="str">
        <f>IFERROR(__xludf.DUMMYFUNCTION("GOOGLETRANSLATE(A17530,""en"",""hi"")"),"एक ऊंट रेत में खड़े एक ऊंट के पैर")</f>
        <v>एक ऊंट रेत में खड़े एक ऊंट के पैर</v>
      </c>
    </row>
    <row r="17531">
      <c r="A17531" s="1" t="s">
        <v>17040</v>
      </c>
      <c r="B17531" s="2" t="str">
        <f>IFERROR(__xludf.DUMMYFUNCTION("GOOGLETRANSLATE(A17531,""en"",""hi"")"),"एक आतिशबाजी प्रदर्शन से निकालें")</f>
        <v>एक आतिशबाजी प्रदर्शन से निकालें</v>
      </c>
    </row>
    <row r="17532">
      <c r="A17532" s="1" t="s">
        <v>17041</v>
      </c>
      <c r="B17532" s="2" t="str">
        <f>IFERROR(__xludf.DUMMYFUNCTION("GOOGLETRANSLATE(A17532,""en"",""hi"")"),"राजनेता और आप्रवासन: दिन के कार्टून")</f>
        <v>राजनेता और आप्रवासन: दिन के कार्टून</v>
      </c>
    </row>
    <row r="17533">
      <c r="A17533" s="1" t="s">
        <v>17042</v>
      </c>
      <c r="B17533" s="2" t="str">
        <f>IFERROR(__xludf.DUMMYFUNCTION("GOOGLETRANSLATE(A17533,""en"",""hi"")"),"एक पेंटिंग से जीवन का एक टुकड़ा")</f>
        <v>एक पेंटिंग से जीवन का एक टुकड़ा</v>
      </c>
    </row>
    <row r="17534">
      <c r="A17534" s="1" t="s">
        <v>17043</v>
      </c>
      <c r="B17534" s="2" t="str">
        <f>IFERROR(__xludf.DUMMYFUNCTION("GOOGLETRANSLATE(A17534,""en"",""hi"")"),"निर्बाध पैटर्न बैंगनी पृष्ठभूमि पर एक बंदूक और गुलाब।")</f>
        <v>निर्बाध पैटर्न बैंगनी पृष्ठभूमि पर एक बंदूक और गुलाब।</v>
      </c>
    </row>
    <row r="17535">
      <c r="A17535" s="1" t="s">
        <v>17044</v>
      </c>
      <c r="B17535" s="2" t="str">
        <f>IFERROR(__xludf.DUMMYFUNCTION("GOOGLETRANSLATE(A17535,""en"",""hi"")"),"एक आदमी नॉर्थ बे के प्रोमेनेड पर धोए गए पानी में खड़ा होता है जिसका वर्णन किया गया था")</f>
        <v>एक आदमी नॉर्थ बे के प्रोमेनेड पर धोए गए पानी में खड़ा होता है जिसका वर्णन किया गया था</v>
      </c>
    </row>
    <row r="17536">
      <c r="A17536" s="1" t="s">
        <v>17045</v>
      </c>
      <c r="B17536" s="2" t="str">
        <f>IFERROR(__xludf.DUMMYFUNCTION("GOOGLETRANSLATE(A17536,""en"",""hi"")"),"यात्रा के लिए comfy? उसने कम-शीर्ष सफेद प्रशिक्षकों, फटकार, बैगी जींस और एक ग्रे टैंक टॉप की एक जोड़ी की भूमिका निभाई जो कि केवल सामने की ओर अजीब थी")</f>
        <v>यात्रा के लिए comfy? उसने कम-शीर्ष सफेद प्रशिक्षकों, फटकार, बैगी जींस और एक ग्रे टैंक टॉप की एक जोड़ी की भूमिका निभाई जो कि केवल सामने की ओर अजीब थी</v>
      </c>
    </row>
    <row r="17537">
      <c r="A17537" s="1" t="s">
        <v>17046</v>
      </c>
      <c r="B17537" s="2" t="str">
        <f>IFERROR(__xludf.DUMMYFUNCTION("GOOGLETRANSLATE(A17537,""en"",""hi"")"),"उत्तर पीक से देखा गया सूर्यास्त")</f>
        <v>उत्तर पीक से देखा गया सूर्यास्त</v>
      </c>
    </row>
    <row r="17538">
      <c r="A17538" s="1" t="s">
        <v>17047</v>
      </c>
      <c r="B17538" s="2" t="str">
        <f>IFERROR(__xludf.DUMMYFUNCTION("GOOGLETRANSLATE(A17538,""en"",""hi"")"),"सूखी और हरी घास नॉट लॉन क्लोज-अप नहीं।")</f>
        <v>सूखी और हरी घास नॉट लॉन क्लोज-अप नहीं।</v>
      </c>
    </row>
    <row r="17539">
      <c r="A17539" s="1" t="s">
        <v>1731</v>
      </c>
      <c r="B17539" s="2" t="str">
        <f>IFERROR(__xludf.DUMMYFUNCTION("GOOGLETRANSLATE(A17539,""en"",""hi"")"),"डिजिटल कला # के लिए चुनी गई है")</f>
        <v>डिजिटल कला # के लिए चुनी गई है</v>
      </c>
    </row>
    <row r="17540">
      <c r="A17540" s="1" t="s">
        <v>17048</v>
      </c>
      <c r="B17540" s="2" t="str">
        <f>IFERROR(__xludf.DUMMYFUNCTION("GOOGLETRANSLATE(A17540,""en"",""hi"")"),"युवा लड़की ने अपने जन्मदिन को अपने दोस्तों के साथ मोमबत्तियों को उड़ा दिया")</f>
        <v>युवा लड़की ने अपने जन्मदिन को अपने दोस्तों के साथ मोमबत्तियों को उड़ा दिया</v>
      </c>
    </row>
    <row r="17541">
      <c r="A17541" s="1" t="s">
        <v>17049</v>
      </c>
      <c r="B17541" s="2" t="str">
        <f>IFERROR(__xludf.DUMMYFUNCTION("GOOGLETRANSLATE(A17541,""en"",""hi"")"),"प्रवेश द्वार के ऊपर ईश्वरीय मूर्तियाँ")</f>
        <v>प्रवेश द्वार के ऊपर ईश्वरीय मूर्तियाँ</v>
      </c>
    </row>
    <row r="17542">
      <c r="A17542" s="1" t="s">
        <v>17050</v>
      </c>
      <c r="B17542" s="2" t="str">
        <f>IFERROR(__xludf.DUMMYFUNCTION("GOOGLETRANSLATE(A17542,""en"",""hi"")"),"कोकेशियान बेबी गर्ल, काल्पनिक चरित्र में से एक के रूप में पहने हुए, लकड़ी के खिलौने बनाने के लिए उपयोग किए जाने वाले औजारों के साथ खेलते हैं।")</f>
        <v>कोकेशियान बेबी गर्ल, काल्पनिक चरित्र में से एक के रूप में पहने हुए, लकड़ी के खिलौने बनाने के लिए उपयोग किए जाने वाले औजारों के साथ खेलते हैं।</v>
      </c>
    </row>
    <row r="17543">
      <c r="A17543" s="1" t="s">
        <v>17051</v>
      </c>
      <c r="B17543" s="2" t="str">
        <f>IFERROR(__xludf.DUMMYFUNCTION("GOOGLETRANSLATE(A17543,""en"",""hi"")"),"समुद्र तट पर एक लकड़ी के घाट का विवरण")</f>
        <v>समुद्र तट पर एक लकड़ी के घाट का विवरण</v>
      </c>
    </row>
    <row r="17544">
      <c r="A17544" s="1" t="s">
        <v>17052</v>
      </c>
      <c r="B17544" s="2" t="str">
        <f>IFERROR(__xludf.DUMMYFUNCTION("GOOGLETRANSLATE(A17544,""en"",""hi"")"),"एक युवक समुद्र तट पर अकेले बैठा है और सूर्यास्त देख रहा है")</f>
        <v>एक युवक समुद्र तट पर अकेले बैठा है और सूर्यास्त देख रहा है</v>
      </c>
    </row>
    <row r="17545">
      <c r="A17545" s="1" t="s">
        <v>17053</v>
      </c>
      <c r="B17545" s="2" t="str">
        <f>IFERROR(__xludf.DUMMYFUNCTION("GOOGLETRANSLATE(A17545,""en"",""hi"")"),"एक आधुनिक घर के सामने खड़ी लक्जरी सेडान की छवि।")</f>
        <v>एक आधुनिक घर के सामने खड़ी लक्जरी सेडान की छवि।</v>
      </c>
    </row>
    <row r="17546">
      <c r="A17546" s="1" t="s">
        <v>17054</v>
      </c>
      <c r="B17546" s="2" t="str">
        <f>IFERROR(__xludf.DUMMYFUNCTION("GOOGLETRANSLATE(A17546,""en"",""hi"")"),"महिला एक सुपरमार्केट में सॉसेज खरीद रही है")</f>
        <v>महिला एक सुपरमार्केट में सॉसेज खरीद रही है</v>
      </c>
    </row>
    <row r="17547">
      <c r="A17547" s="1" t="s">
        <v>17055</v>
      </c>
      <c r="B17547" s="2" t="str">
        <f>IFERROR(__xludf.DUMMYFUNCTION("GOOGLETRANSLATE(A17547,""en"",""hi"")"),"रविवार को घड़ियों से पहले सुबह की धुंध")</f>
        <v>रविवार को घड़ियों से पहले सुबह की धुंध</v>
      </c>
    </row>
    <row r="17548">
      <c r="A17548" s="1" t="s">
        <v>17056</v>
      </c>
      <c r="B17548" s="2" t="str">
        <f>IFERROR(__xludf.DUMMYFUNCTION("GOOGLETRANSLATE(A17548,""en"",""hi"")"),"समय - अल्पाइन माउंटेन में बोनफायर के आसपास के कैंपर्स के एक समूह की ज़ूम आउट गति के साथ चूक फुटेज")</f>
        <v>समय - अल्पाइन माउंटेन में बोनफायर के आसपास के कैंपर्स के एक समूह की ज़ूम आउट गति के साथ चूक फुटेज</v>
      </c>
    </row>
    <row r="17549">
      <c r="A17549" s="1" t="s">
        <v>17057</v>
      </c>
      <c r="B17549" s="2" t="str">
        <f>IFERROR(__xludf.DUMMYFUNCTION("GOOGLETRANSLATE(A17549,""en"",""hi"")"),"जब आप अपने भीतर शांति पाते हैं, तो आप ऐसे व्यक्ति बन जाते हैं जो दूसरों के साथ शांति से रह सकता है।")</f>
        <v>जब आप अपने भीतर शांति पाते हैं, तो आप ऐसे व्यक्ति बन जाते हैं जो दूसरों के साथ शांति से रह सकता है।</v>
      </c>
    </row>
    <row r="17550">
      <c r="A17550" s="1" t="s">
        <v>350</v>
      </c>
      <c r="B17550" s="2" t="str">
        <f>IFERROR(__xludf.DUMMYFUNCTION("GOOGLETRANSLATE(A17550,""en"",""hi"")"),"छवि में शामिल हो सकते हैं: व्यक्ति, एक संगीत वाद्ययंत्र बजाना, मंच और रात पर")</f>
        <v>छवि में शामिल हो सकते हैं: व्यक्ति, एक संगीत वाद्ययंत्र बजाना, मंच और रात पर</v>
      </c>
    </row>
    <row r="17551">
      <c r="A17551" s="1" t="s">
        <v>17058</v>
      </c>
      <c r="B17551" s="2" t="str">
        <f>IFERROR(__xludf.DUMMYFUNCTION("GOOGLETRANSLATE(A17551,""en"",""hi"")"),"एक मुस्कुराहट छोटी लड़की झूठ बोल रही है; सफ़ेद पृष्ठभूमि पर अलग")</f>
        <v>एक मुस्कुराहट छोटी लड़की झूठ बोल रही है; सफ़ेद पृष्ठभूमि पर अलग</v>
      </c>
    </row>
    <row r="17552">
      <c r="A17552" s="1" t="s">
        <v>17059</v>
      </c>
      <c r="B17552" s="2" t="str">
        <f>IFERROR(__xludf.DUMMYFUNCTION("GOOGLETRANSLATE(A17552,""en"",""hi"")"),"प्यारा हाथ खींचा, उपहार, दिल, धनुष, क्रिसमस खिलौने के साथ निर्बाध वेक्टर पैटर्न।")</f>
        <v>प्यारा हाथ खींचा, उपहार, दिल, धनुष, क्रिसमस खिलौने के साथ निर्बाध वेक्टर पैटर्न।</v>
      </c>
    </row>
    <row r="17553">
      <c r="A17553" s="1" t="s">
        <v>17060</v>
      </c>
      <c r="B17553" s="2" t="str">
        <f>IFERROR(__xludf.DUMMYFUNCTION("GOOGLETRANSLATE(A17553,""en"",""hi"")"),"तटीय रास्ते पर poppies")</f>
        <v>तटीय रास्ते पर poppies</v>
      </c>
    </row>
    <row r="17554">
      <c r="A17554" s="1" t="s">
        <v>17061</v>
      </c>
      <c r="B17554" s="2" t="str">
        <f>IFERROR(__xludf.DUMMYFUNCTION("GOOGLETRANSLATE(A17554,""en"",""hi"")"),"कोकेशियान युवा महिला सूर्योदय पर पुरातत्व क्षेत्र पर विचार करती है")</f>
        <v>कोकेशियान युवा महिला सूर्योदय पर पुरातत्व क्षेत्र पर विचार करती है</v>
      </c>
    </row>
    <row r="17555">
      <c r="A17555" s="1" t="s">
        <v>3049</v>
      </c>
      <c r="B17555" s="2" t="str">
        <f>IFERROR(__xludf.DUMMYFUNCTION("GOOGLETRANSLATE(A17555,""en"",""hi"")"),"अभिनेता उत्सव के दौरान प्रीमियर में भाग लेता है।")</f>
        <v>अभिनेता उत्सव के दौरान प्रीमियर में भाग लेता है।</v>
      </c>
    </row>
    <row r="17556">
      <c r="A17556" s="1" t="s">
        <v>17062</v>
      </c>
      <c r="B17556" s="2" t="str">
        <f>IFERROR(__xludf.DUMMYFUNCTION("GOOGLETRANSLATE(A17556,""en"",""hi"")"),"एक सफेद रेत समुद्र तट पर फर सील")</f>
        <v>एक सफेद रेत समुद्र तट पर फर सील</v>
      </c>
    </row>
    <row r="17557">
      <c r="A17557" s="1" t="s">
        <v>17063</v>
      </c>
      <c r="B17557" s="2" t="str">
        <f>IFERROR(__xludf.DUMMYFUNCTION("GOOGLETRANSLATE(A17557,""en"",""hi"")"),"एक सफेद पृष्ठभूमि पर ग्रे निर्बाध पैटर्न।")</f>
        <v>एक सफेद पृष्ठभूमि पर ग्रे निर्बाध पैटर्न।</v>
      </c>
    </row>
    <row r="17558">
      <c r="A17558" s="1" t="s">
        <v>17064</v>
      </c>
      <c r="B17558" s="2" t="str">
        <f>IFERROR(__xludf.DUMMYFUNCTION("GOOGLETRANSLATE(A17558,""en"",""hi"")"),"एक महिला एक आउटडोर उत्सव में एक युवा लड़के को एक अस्थायी टैटू लागू करती है")</f>
        <v>एक महिला एक आउटडोर उत्सव में एक युवा लड़के को एक अस्थायी टैटू लागू करती है</v>
      </c>
    </row>
    <row r="17559">
      <c r="A17559" s="1" t="s">
        <v>17065</v>
      </c>
      <c r="B17559" s="2" t="str">
        <f>IFERROR(__xludf.DUMMYFUNCTION("GOOGLETRANSLATE(A17559,""en"",""hi"")"),"झील पर नाव की नाव")</f>
        <v>झील पर नाव की नाव</v>
      </c>
    </row>
    <row r="17560">
      <c r="A17560" s="1" t="s">
        <v>17066</v>
      </c>
      <c r="B17560" s="2" t="str">
        <f>IFERROR(__xludf.DUMMYFUNCTION("GOOGLETRANSLATE(A17560,""en"",""hi"")"),"डच नगर पालिका मूल विंडमिल्स को देखने के लिए एक अच्छी जगह है जो सैकड़ों साल की तारीख है।")</f>
        <v>डच नगर पालिका मूल विंडमिल्स को देखने के लिए एक अच्छी जगह है जो सैकड़ों साल की तारीख है।</v>
      </c>
    </row>
    <row r="17561">
      <c r="A17561" s="1" t="s">
        <v>17067</v>
      </c>
      <c r="B17561" s="2" t="str">
        <f>IFERROR(__xludf.DUMMYFUNCTION("GOOGLETRANSLATE(A17561,""en"",""hi"")"),"रात में एक राजमार्ग पर यातायात जाम, फोकस से बाहर")</f>
        <v>रात में एक राजमार्ग पर यातायात जाम, फोकस से बाहर</v>
      </c>
    </row>
    <row r="17562">
      <c r="A17562" s="1" t="s">
        <v>17068</v>
      </c>
      <c r="B17562" s="2" t="str">
        <f>IFERROR(__xludf.DUMMYFUNCTION("GOOGLETRANSLATE(A17562,""en"",""hi"")"),"दायर पर काम कर रहे ट्रैक्टर")</f>
        <v>दायर पर काम कर रहे ट्रैक्टर</v>
      </c>
    </row>
    <row r="17563">
      <c r="A17563" s="1" t="s">
        <v>17069</v>
      </c>
      <c r="B17563" s="2" t="str">
        <f>IFERROR(__xludf.DUMMYFUNCTION("GOOGLETRANSLATE(A17563,""en"",""hi"")"),"क्लोज - एक महिला के ऊपर प्रबुद्ध गोलाकार")</f>
        <v>क्लोज - एक महिला के ऊपर प्रबुद्ध गोलाकार</v>
      </c>
    </row>
    <row r="17564">
      <c r="A17564" s="1" t="s">
        <v>17070</v>
      </c>
      <c r="B17564" s="2" t="str">
        <f>IFERROR(__xludf.DUMMYFUNCTION("GOOGLETRANSLATE(A17564,""en"",""hi"")"),"हरी ऐप्पल एक सफेद पृष्ठभूमि के खिलाफ लॉन पर सुपर धीमी गति में गिर रहा है")</f>
        <v>हरी ऐप्पल एक सफेद पृष्ठभूमि के खिलाफ लॉन पर सुपर धीमी गति में गिर रहा है</v>
      </c>
    </row>
    <row r="17565">
      <c r="A17565" s="1" t="s">
        <v>17071</v>
      </c>
      <c r="B17565" s="2" t="str">
        <f>IFERROR(__xludf.DUMMYFUNCTION("GOOGLETRANSLATE(A17565,""en"",""hi"")"),"एक क्रॉसवॉक के साथ एक ट्रैफिक लाइट पर कार रुक गई।")</f>
        <v>एक क्रॉसवॉक के साथ एक ट्रैफिक लाइट पर कार रुक गई।</v>
      </c>
    </row>
    <row r="17566">
      <c r="A17566" s="1" t="s">
        <v>17072</v>
      </c>
      <c r="B17566" s="2" t="str">
        <f>IFERROR(__xludf.DUMMYFUNCTION("GOOGLETRANSLATE(A17566,""en"",""hi"")"),"अमेरिकी फुटबॉल खिलाड़ी अमेरिकी फुटबॉल टीम को खेल की तीसरी तिमाही में वापस अमेरिकी फुटबॉल खिलाड़ी वापस लाता है।")</f>
        <v>अमेरिकी फुटबॉल खिलाड़ी अमेरिकी फुटबॉल टीम को खेल की तीसरी तिमाही में वापस अमेरिकी फुटबॉल खिलाड़ी वापस लाता है।</v>
      </c>
    </row>
    <row r="17567">
      <c r="A17567" s="1" t="s">
        <v>17073</v>
      </c>
      <c r="B17567" s="2" t="str">
        <f>IFERROR(__xludf.DUMMYFUNCTION("GOOGLETRANSLATE(A17567,""en"",""hi"")"),"व्यक्ति के लिए एक नया घर")</f>
        <v>व्यक्ति के लिए एक नया घर</v>
      </c>
    </row>
    <row r="17568">
      <c r="A17568" s="1" t="s">
        <v>17074</v>
      </c>
      <c r="B17568" s="2" t="str">
        <f>IFERROR(__xludf.DUMMYFUNCTION("GOOGLETRANSLATE(A17568,""en"",""hi"")"),"मार्शलैंड में एक मृत पेड़ की जड़")</f>
        <v>मार्शलैंड में एक मृत पेड़ की जड़</v>
      </c>
    </row>
    <row r="17569">
      <c r="A17569" s="1" t="s">
        <v>17075</v>
      </c>
      <c r="B17569" s="2" t="str">
        <f>IFERROR(__xludf.DUMMYFUNCTION("GOOGLETRANSLATE(A17569,""en"",""hi"")"),"सड़क के किनारे पार्क करने के लिए कारों को ले जाने के लिए ट्रक")</f>
        <v>सड़क के किनारे पार्क करने के लिए कारों को ले जाने के लिए ट्रक</v>
      </c>
    </row>
    <row r="17570">
      <c r="A17570" s="1" t="s">
        <v>17076</v>
      </c>
      <c r="B17570" s="2" t="str">
        <f>IFERROR(__xludf.DUMMYFUNCTION("GOOGLETRANSLATE(A17570,""en"",""hi"")"),"एक नए घर में और अपने रसोईघर कैसे स्थापित करें - संगठित")</f>
        <v>एक नए घर में और अपने रसोईघर कैसे स्थापित करें - संगठित</v>
      </c>
    </row>
    <row r="17571">
      <c r="A17571" s="1" t="s">
        <v>17077</v>
      </c>
      <c r="B17571" s="2" t="str">
        <f>IFERROR(__xludf.DUMMYFUNCTION("GOOGLETRANSLATE(A17571,""en"",""hi"")"),"कुछ युवा मछुआरे तालाब में अपनी किस्मत आजमाने के लिए तैयार हो रहे हैं।")</f>
        <v>कुछ युवा मछुआरे तालाब में अपनी किस्मत आजमाने के लिए तैयार हो रहे हैं।</v>
      </c>
    </row>
    <row r="17572">
      <c r="A17572" s="1" t="s">
        <v>17078</v>
      </c>
      <c r="B17572" s="2" t="str">
        <f>IFERROR(__xludf.DUMMYFUNCTION("GOOGLETRANSLATE(A17572,""en"",""hi"")"),"वह एक धारीदार टाई और एक पीला सूट में स्मार्ट लग रहा था")</f>
        <v>वह एक धारीदार टाई और एक पीला सूट में स्मार्ट लग रहा था</v>
      </c>
    </row>
    <row r="17573">
      <c r="A17573" s="1" t="s">
        <v>17079</v>
      </c>
      <c r="B17573" s="2" t="str">
        <f>IFERROR(__xludf.DUMMYFUNCTION("GOOGLETRANSLATE(A17573,""en"",""hi"")"),"खातिर और भोजन का सुरुचिपूर्ण संतुलन")</f>
        <v>खातिर और भोजन का सुरुचिपूर्ण संतुलन</v>
      </c>
    </row>
    <row r="17574">
      <c r="A17574" s="1" t="s">
        <v>17080</v>
      </c>
      <c r="B17574" s="2" t="str">
        <f>IFERROR(__xludf.DUMMYFUNCTION("GOOGLETRANSLATE(A17574,""en"",""hi"")"),"जोड़े छुट्टी पर आयोजित जोड़े के सामूहिक नागरिक शादी में भाग लेते हैं।")</f>
        <v>जोड़े छुट्टी पर आयोजित जोड़े के सामूहिक नागरिक शादी में भाग लेते हैं।</v>
      </c>
    </row>
    <row r="17575">
      <c r="A17575" s="1" t="s">
        <v>17081</v>
      </c>
      <c r="B17575" s="2" t="str">
        <f>IFERROR(__xludf.DUMMYFUNCTION("GOOGLETRANSLATE(A17575,""en"",""hi"")"),"एक छोटी लाल विंटेज कार देश की सड़क पर गाड़ी चला रही है, मोटरसाइकिलों से गुजर रहे हैं।")</f>
        <v>एक छोटी लाल विंटेज कार देश की सड़क पर गाड़ी चला रही है, मोटरसाइकिलों से गुजर रहे हैं।</v>
      </c>
    </row>
    <row r="17576">
      <c r="A17576" s="1" t="s">
        <v>17082</v>
      </c>
      <c r="B17576" s="2" t="str">
        <f>IFERROR(__xludf.DUMMYFUNCTION("GOOGLETRANSLATE(A17576,""en"",""hi"")"),"ये मिनी बोतलें कितनी प्यारी हैं!")</f>
        <v>ये मिनी बोतलें कितनी प्यारी हैं!</v>
      </c>
    </row>
    <row r="17577">
      <c r="A17577" s="1" t="s">
        <v>17083</v>
      </c>
      <c r="B17577" s="2" t="str">
        <f>IFERROR(__xludf.DUMMYFUNCTION("GOOGLETRANSLATE(A17577,""en"",""hi"")"),"विभिन्न कटोरे में मेरे घर का दौरा")</f>
        <v>विभिन्न कटोरे में मेरे घर का दौरा</v>
      </c>
    </row>
    <row r="17578">
      <c r="A17578" s="1" t="s">
        <v>17084</v>
      </c>
      <c r="B17578" s="2" t="str">
        <f>IFERROR(__xludf.DUMMYFUNCTION("GOOGLETRANSLATE(A17578,""en"",""hi"")"),"एक कस्टम फायरप्लेस और भव्य आउटडोर फर्नीचर के साथ इस आउटडोर आंगन पर फेंकना मुश्किल नहीं है।")</f>
        <v>एक कस्टम फायरप्लेस और भव्य आउटडोर फर्नीचर के साथ इस आउटडोर आंगन पर फेंकना मुश्किल नहीं है।</v>
      </c>
    </row>
    <row r="17579">
      <c r="A17579" s="1" t="s">
        <v>17085</v>
      </c>
      <c r="B17579" s="2" t="str">
        <f>IFERROR(__xludf.DUMMYFUNCTION("GOOGLETRANSLATE(A17579,""en"",""hi"")"),"लोगों के नायकों का स्मारक")</f>
        <v>लोगों के नायकों का स्मारक</v>
      </c>
    </row>
    <row r="17580">
      <c r="A17580" s="1" t="s">
        <v>17086</v>
      </c>
      <c r="B17580" s="2" t="str">
        <f>IFERROR(__xludf.DUMMYFUNCTION("GOOGLETRANSLATE(A17580,""en"",""hi"")"),"मैच के बाद लीग जीतने के बाद खिलाड़ी मनाएं।")</f>
        <v>मैच के बाद लीग जीतने के बाद खिलाड़ी मनाएं।</v>
      </c>
    </row>
    <row r="17581">
      <c r="A17581" s="1" t="s">
        <v>17087</v>
      </c>
      <c r="B17581" s="2" t="str">
        <f>IFERROR(__xludf.DUMMYFUNCTION("GOOGLETRANSLATE(A17581,""en"",""hi"")"),"प्रौद्योगिकी को कम करने के तरीके - संबंधित तनाव")</f>
        <v>प्रौद्योगिकी को कम करने के तरीके - संबंधित तनाव</v>
      </c>
    </row>
    <row r="17582">
      <c r="A17582" s="1" t="s">
        <v>17088</v>
      </c>
      <c r="B17582" s="2" t="str">
        <f>IFERROR(__xludf.DUMMYFUNCTION("GOOGLETRANSLATE(A17582,""en"",""hi"")"),"लड़कियां एक गर्म टब रॉयल्टी में कॉकटेल का आनंद लें - मुफ़्त")</f>
        <v>लड़कियां एक गर्म टब रॉयल्टी में कॉकटेल का आनंद लें - मुफ़्त</v>
      </c>
    </row>
    <row r="17583">
      <c r="A17583" s="1" t="s">
        <v>17089</v>
      </c>
      <c r="B17583" s="2" t="str">
        <f>IFERROR(__xludf.DUMMYFUNCTION("GOOGLETRANSLATE(A17583,""en"",""hi"")"),"शहर में अपार्टमेंट - प्यारा - पर्यटक आकर्षण द्वारा बेडरूम")</f>
        <v>शहर में अपार्टमेंट - प्यारा - पर्यटक आकर्षण द्वारा बेडरूम</v>
      </c>
    </row>
    <row r="17584">
      <c r="A17584" s="1" t="s">
        <v>17090</v>
      </c>
      <c r="B17584" s="2" t="str">
        <f>IFERROR(__xludf.DUMMYFUNCTION("GOOGLETRANSLATE(A17584,""en"",""hi"")"),"यह देखने में सक्षम होने के नाते लकड़ी वास्तव में कहां से बचाया गया था शांत से परे है।")</f>
        <v>यह देखने में सक्षम होने के नाते लकड़ी वास्तव में कहां से बचाया गया था शांत से परे है।</v>
      </c>
    </row>
    <row r="17585">
      <c r="A17585" s="1" t="s">
        <v>17091</v>
      </c>
      <c r="B17585" s="2" t="str">
        <f>IFERROR(__xludf.DUMMYFUNCTION("GOOGLETRANSLATE(A17585,""en"",""hi"")"),"तूफान आपके बेडरूम की खिड़की के आराम से देख रहा है")</f>
        <v>तूफान आपके बेडरूम की खिड़की के आराम से देख रहा है</v>
      </c>
    </row>
    <row r="17586">
      <c r="A17586" s="1" t="s">
        <v>17092</v>
      </c>
      <c r="B17586" s="2" t="str">
        <f>IFERROR(__xludf.DUMMYFUNCTION("GOOGLETRANSLATE(A17586,""en"",""hi"")"),"एक सतत पैटर्न बनाने के लिए पंक्तियों में रेखांकित गहरे भूरे रंग के फूलों के साथ सार निर्बाध सफेद पृष्ठभूमि")</f>
        <v>एक सतत पैटर्न बनाने के लिए पंक्तियों में रेखांकित गहरे भूरे रंग के फूलों के साथ सार निर्बाध सफेद पृष्ठभूमि</v>
      </c>
    </row>
    <row r="17587">
      <c r="A17587" s="1" t="s">
        <v>4970</v>
      </c>
      <c r="B17587" s="2" t="str">
        <f>IFERROR(__xludf.DUMMYFUNCTION("GOOGLETRANSLATE(A17587,""en"",""hi"")"),"कलाकार का कलाकार मंच पर करता है।")</f>
        <v>कलाकार का कलाकार मंच पर करता है।</v>
      </c>
    </row>
    <row r="17588">
      <c r="A17588" s="1" t="s">
        <v>17093</v>
      </c>
      <c r="B17588" s="2" t="str">
        <f>IFERROR(__xludf.DUMMYFUNCTION("GOOGLETRANSLATE(A17588,""en"",""hi"")"),"एक युवा महिला की काले और सफेद तस्वीरें")</f>
        <v>एक युवा महिला की काले और सफेद तस्वीरें</v>
      </c>
    </row>
    <row r="17589">
      <c r="A17589" s="1" t="s">
        <v>17094</v>
      </c>
      <c r="B17589" s="2" t="str">
        <f>IFERROR(__xludf.DUMMYFUNCTION("GOOGLETRANSLATE(A17589,""en"",""hi"")"),"कोंडो उबर आधुनिक है, फर्श-टू-छत वाली खिड़कियां, ऊंची छत और एक फ्लोटिंग सीढ़ी के साथ।")</f>
        <v>कोंडो उबर आधुनिक है, फर्श-टू-छत वाली खिड़कियां, ऊंची छत और एक फ्लोटिंग सीढ़ी के साथ।</v>
      </c>
    </row>
    <row r="17590">
      <c r="A17590" s="1" t="s">
        <v>17095</v>
      </c>
      <c r="B17590" s="2" t="str">
        <f>IFERROR(__xludf.DUMMYFUNCTION("GOOGLETRANSLATE(A17590,""en"",""hi"")"),"एक तटीय लिविंग रूम डिजाइन का उदाहरण")</f>
        <v>एक तटीय लिविंग रूम डिजाइन का उदाहरण</v>
      </c>
    </row>
    <row r="17591">
      <c r="A17591" s="1" t="s">
        <v>17096</v>
      </c>
      <c r="B17591" s="2" t="str">
        <f>IFERROR(__xludf.DUMMYFUNCTION("GOOGLETRANSLATE(A17591,""en"",""hi"")"),"1 9 30 के दशक के उत्तरार्ध में कभी भी उच्च समुद्र पर ऊपर की ओर पिच करता है।")</f>
        <v>1 9 30 के दशक के उत्तरार्ध में कभी भी उच्च समुद्र पर ऊपर की ओर पिच करता है।</v>
      </c>
    </row>
    <row r="17592">
      <c r="A17592" s="1" t="s">
        <v>17097</v>
      </c>
      <c r="B17592" s="2" t="str">
        <f>IFERROR(__xludf.DUMMYFUNCTION("GOOGLETRANSLATE(A17592,""en"",""hi"")"),"कक्षा में एक वस्तु एक वस्तु एक सीधी रेखा में यात्रा करेगी।")</f>
        <v>कक्षा में एक वस्तु एक वस्तु एक सीधी रेखा में यात्रा करेगी।</v>
      </c>
    </row>
    <row r="17593">
      <c r="A17593" s="1" t="s">
        <v>17098</v>
      </c>
      <c r="B17593" s="2" t="str">
        <f>IFERROR(__xludf.DUMMYFUNCTION("GOOGLETRANSLATE(A17593,""en"",""hi"")"),"बकरियां, पशु, और सभी प्रकार के जीव")</f>
        <v>बकरियां, पशु, और सभी प्रकार के जीव</v>
      </c>
    </row>
    <row r="17594">
      <c r="A17594" s="1" t="s">
        <v>17099</v>
      </c>
      <c r="B17594" s="2" t="str">
        <f>IFERROR(__xludf.DUMMYFUNCTION("GOOGLETRANSLATE(A17594,""en"",""hi"")"),"एक शहर ने दूल्हे के लिए शादी की थीम को प्रेरित किया।")</f>
        <v>एक शहर ने दूल्हे के लिए शादी की थीम को प्रेरित किया।</v>
      </c>
    </row>
    <row r="17595">
      <c r="A17595" s="1" t="s">
        <v>17100</v>
      </c>
      <c r="B17595" s="2" t="str">
        <f>IFERROR(__xludf.DUMMYFUNCTION("GOOGLETRANSLATE(A17595,""en"",""hi"")"),"मध्यम आयु वर्ग का आदमी मुस्कुराता है और एक तारीख को एक महिला के साथ हंसता है, धूप दिन")</f>
        <v>मध्यम आयु वर्ग का आदमी मुस्कुराता है और एक तारीख को एक महिला के साथ हंसता है, धूप दिन</v>
      </c>
    </row>
    <row r="17596">
      <c r="A17596" s="1" t="s">
        <v>17101</v>
      </c>
      <c r="B17596" s="2" t="str">
        <f>IFERROR(__xludf.DUMMYFUNCTION("GOOGLETRANSLATE(A17596,""en"",""hi"")"),"यह चमड़ा जैकेट बटन का स्वर्ग है जैसा कि आप देख सकते हैं कि बहुत सारे स्टाइलिश बटन मौजूद हैं।")</f>
        <v>यह चमड़ा जैकेट बटन का स्वर्ग है जैसा कि आप देख सकते हैं कि बहुत सारे स्टाइलिश बटन मौजूद हैं।</v>
      </c>
    </row>
    <row r="17597">
      <c r="A17597" s="1" t="s">
        <v>17102</v>
      </c>
      <c r="B17597" s="2" t="str">
        <f>IFERROR(__xludf.DUMMYFUNCTION("GOOGLETRANSLATE(A17597,""en"",""hi"")"),"अभिनेता घटना के अंदर अभिनेता के साथ मुलाकात की।")</f>
        <v>अभिनेता घटना के अंदर अभिनेता के साथ मुलाकात की।</v>
      </c>
    </row>
    <row r="17598">
      <c r="A17598" s="1" t="s">
        <v>17103</v>
      </c>
      <c r="B17598" s="2" t="str">
        <f>IFERROR(__xludf.DUMMYFUNCTION("GOOGLETRANSLATE(A17598,""en"",""hi"")"),"सफेद पृष्ठभूमि पर बिखरे हुए ब्लॉक के साथ रंगीन सर्कल में यथार्थवादी पत्र जे वेक्टर लोगो प्रतीक।")</f>
        <v>सफेद पृष्ठभूमि पर बिखरे हुए ब्लॉक के साथ रंगीन सर्कल में यथार्थवादी पत्र जे वेक्टर लोगो प्रतीक।</v>
      </c>
    </row>
    <row r="17599">
      <c r="A17599" s="1" t="s">
        <v>17104</v>
      </c>
      <c r="B17599" s="2" t="str">
        <f>IFERROR(__xludf.DUMMYFUNCTION("GOOGLETRANSLATE(A17599,""en"",""hi"")"),"दुनिया में सबसे बड़ा पुल, हवाई दृश्य")</f>
        <v>दुनिया में सबसे बड़ा पुल, हवाई दृश्य</v>
      </c>
    </row>
    <row r="17600">
      <c r="A17600" s="1" t="s">
        <v>17105</v>
      </c>
      <c r="B17600" s="2" t="str">
        <f>IFERROR(__xludf.DUMMYFUNCTION("GOOGLETRANSLATE(A17600,""en"",""hi"")"),"बूढ़े आदमी और बूढ़ी महिला रॉकिंग कुर्सी में आराम करती हैं और पॉपकॉर्न खाते हैं")</f>
        <v>बूढ़े आदमी और बूढ़ी महिला रॉकिंग कुर्सी में आराम करती हैं और पॉपकॉर्न खाते हैं</v>
      </c>
    </row>
    <row r="17601">
      <c r="A17601" s="1" t="s">
        <v>17106</v>
      </c>
      <c r="B17601" s="2" t="str">
        <f>IFERROR(__xludf.DUMMYFUNCTION("GOOGLETRANSLATE(A17601,""en"",""hi"")"),"अग्रभूमि पर एक पुराने तोप के साथ किले")</f>
        <v>अग्रभूमि पर एक पुराने तोप के साथ किले</v>
      </c>
    </row>
    <row r="17602">
      <c r="A17602" s="1" t="s">
        <v>17107</v>
      </c>
      <c r="B17602" s="2" t="str">
        <f>IFERROR(__xludf.DUMMYFUNCTION("GOOGLETRANSLATE(A17602,""en"",""hi"")"),"यह काल्पनिक चरित्र और टीवी चरित्र है!")</f>
        <v>यह काल्पनिक चरित्र और टीवी चरित्र है!</v>
      </c>
    </row>
    <row r="17603">
      <c r="A17603" s="1" t="s">
        <v>17108</v>
      </c>
      <c r="B17603" s="2" t="str">
        <f>IFERROR(__xludf.DUMMYFUNCTION("GOOGLETRANSLATE(A17603,""en"",""hi"")"),"छवि में हो सकता है: व्यक्ति, मुस्कुराते हुए, घोड़े और आउटडोर पर सवारी करना")</f>
        <v>छवि में हो सकता है: व्यक्ति, मुस्कुराते हुए, घोड़े और आउटडोर पर सवारी करना</v>
      </c>
    </row>
    <row r="17604">
      <c r="A17604" s="1" t="s">
        <v>17109</v>
      </c>
      <c r="B17604" s="2" t="str">
        <f>IFERROR(__xludf.DUMMYFUNCTION("GOOGLETRANSLATE(A17604,""en"",""hi"")"),"बच्चा घर पर एक कंप्यूटर खेल रहा है")</f>
        <v>बच्चा घर पर एक कंप्यूटर खेल रहा है</v>
      </c>
    </row>
    <row r="17605">
      <c r="A17605" s="1" t="s">
        <v>17110</v>
      </c>
      <c r="B17605" s="2" t="str">
        <f>IFERROR(__xludf.DUMMYFUNCTION("GOOGLETRANSLATE(A17605,""en"",""hi"")"),"विस्तार - व्यक्ति द्वारा एक तेल चित्रकला")</f>
        <v>विस्तार - व्यक्ति द्वारा एक तेल चित्रकला</v>
      </c>
    </row>
    <row r="17606">
      <c r="A17606" s="1" t="s">
        <v>17111</v>
      </c>
      <c r="B17606" s="2" t="str">
        <f>IFERROR(__xludf.DUMMYFUNCTION("GOOGLETRANSLATE(A17606,""en"",""hi"")"),"सोने के रिबन और धनुष के साथ एक सफेद उपहार कार्ड")</f>
        <v>सोने के रिबन और धनुष के साथ एक सफेद उपहार कार्ड</v>
      </c>
    </row>
    <row r="17607">
      <c r="A17607" s="1" t="s">
        <v>7857</v>
      </c>
      <c r="B17607" s="2" t="str">
        <f>IFERROR(__xludf.DUMMYFUNCTION("GOOGLETRANSLATE(A17607,""en"",""hi"")"),"एक मॉडल शो के दौरान भाग के दौरान रनवे चलता है")</f>
        <v>एक मॉडल शो के दौरान भाग के दौरान रनवे चलता है</v>
      </c>
    </row>
    <row r="17608">
      <c r="A17608" s="1" t="s">
        <v>17112</v>
      </c>
      <c r="B17608" s="2" t="str">
        <f>IFERROR(__xludf.DUMMYFUNCTION("GOOGLETRANSLATE(A17608,""en"",""hi"")"),"कार्यक्रम में छात्र अमेरिकी संघीय अवकाश के लिए कदम उठाते हैं, जो जल्दी आयोजित होते हैं।")</f>
        <v>कार्यक्रम में छात्र अमेरिकी संघीय अवकाश के लिए कदम उठाते हैं, जो जल्दी आयोजित होते हैं।</v>
      </c>
    </row>
    <row r="17609">
      <c r="A17609" s="1" t="s">
        <v>17113</v>
      </c>
      <c r="B17609" s="2" t="str">
        <f>IFERROR(__xludf.DUMMYFUNCTION("GOOGLETRANSLATE(A17609,""en"",""hi"")"),"कॉटेज और तट से टावर")</f>
        <v>कॉटेज और तट से टावर</v>
      </c>
    </row>
    <row r="17610">
      <c r="A17610" s="1" t="s">
        <v>17114</v>
      </c>
      <c r="B17610" s="2" t="str">
        <f>IFERROR(__xludf.DUMMYFUNCTION("GOOGLETRANSLATE(A17610,""en"",""hi"")"),"पुलिस कारों को एक अपार्टमेंट भवन के सामने रेखांकित किया जाता है")</f>
        <v>पुलिस कारों को एक अपार्टमेंट भवन के सामने रेखांकित किया जाता है</v>
      </c>
    </row>
    <row r="17611">
      <c r="A17611" s="1" t="s">
        <v>17115</v>
      </c>
      <c r="B17611" s="2" t="str">
        <f>IFERROR(__xludf.DUMMYFUNCTION("GOOGLETRANSLATE(A17611,""en"",""hi"")"),"समुद्र तट पर डबल इंद्रधनुष!")</f>
        <v>समुद्र तट पर डबल इंद्रधनुष!</v>
      </c>
    </row>
    <row r="17612">
      <c r="A17612" s="1" t="s">
        <v>17116</v>
      </c>
      <c r="B17612" s="2" t="str">
        <f>IFERROR(__xludf.DUMMYFUNCTION("GOOGLETRANSLATE(A17612,""en"",""hi"")"),"शिलालेख और स्नोफ्लेक के साथ एक बर्फीली पृष्ठभूमि पर बुना हुआ स्कार्फ और मिट्टेंस के वेक्टर फ्लैट चित्रण।")</f>
        <v>शिलालेख और स्नोफ्लेक के साथ एक बर्फीली पृष्ठभूमि पर बुना हुआ स्कार्फ और मिट्टेंस के वेक्टर फ्लैट चित्रण।</v>
      </c>
    </row>
    <row r="17613">
      <c r="A17613" s="1" t="s">
        <v>17117</v>
      </c>
      <c r="B17613" s="2" t="str">
        <f>IFERROR(__xludf.DUMMYFUNCTION("GOOGLETRANSLATE(A17613,""en"",""hi"")"),"एक चिंतित दिखने वाले व्यवसायी का एक उदाहरण")</f>
        <v>एक चिंतित दिखने वाले व्यवसायी का एक उदाहरण</v>
      </c>
    </row>
    <row r="17614">
      <c r="A17614" s="1" t="s">
        <v>17118</v>
      </c>
      <c r="B17614" s="2" t="str">
        <f>IFERROR(__xludf.DUMMYFUNCTION("GOOGLETRANSLATE(A17614,""en"",""hi"")"),"अभिनेता शर्त द्वारा होस्ट किए गए प्रीमियर में भाग लेता है।")</f>
        <v>अभिनेता शर्त द्वारा होस्ट किए गए प्रीमियर में भाग लेता है।</v>
      </c>
    </row>
    <row r="17615">
      <c r="A17615" s="1" t="s">
        <v>17119</v>
      </c>
      <c r="B17615" s="2" t="str">
        <f>IFERROR(__xludf.DUMMYFUNCTION("GOOGLETRANSLATE(A17615,""en"",""hi"")"),"व्यक्ति कोयले की छाया में उसके बगीचे में काम करता है।")</f>
        <v>व्यक्ति कोयले की छाया में उसके बगीचे में काम करता है।</v>
      </c>
    </row>
    <row r="17616">
      <c r="A17616" s="1" t="s">
        <v>17120</v>
      </c>
      <c r="B17616" s="2" t="str">
        <f>IFERROR(__xludf.DUMMYFUNCTION("GOOGLETRANSLATE(A17616,""en"",""hi"")"),"घटना के दौरान अभिनेता और ओलंपिक एथलीट मुद्रा।")</f>
        <v>घटना के दौरान अभिनेता और ओलंपिक एथलीट मुद्रा।</v>
      </c>
    </row>
    <row r="17617">
      <c r="A17617" s="1" t="s">
        <v>17121</v>
      </c>
      <c r="B17617" s="2" t="str">
        <f>IFERROR(__xludf.DUMMYFUNCTION("GOOGLETRANSLATE(A17617,""en"",""hi"")"),"एक ऐसी जगह है जहां आप अपना पैसा खर्च करने के लिए बहुत अधिक पा सकते हैं।")</f>
        <v>एक ऐसी जगह है जहां आप अपना पैसा खर्च करने के लिए बहुत अधिक पा सकते हैं।</v>
      </c>
    </row>
    <row r="17618">
      <c r="A17618" s="1" t="s">
        <v>17122</v>
      </c>
      <c r="B17618" s="2" t="str">
        <f>IFERROR(__xludf.DUMMYFUNCTION("GOOGLETRANSLATE(A17618,""en"",""hi"")"),"पौधों के रूप में सार इको वेक्टर लोगो।")</f>
        <v>पौधों के रूप में सार इको वेक्टर लोगो।</v>
      </c>
    </row>
    <row r="17619">
      <c r="A17619" s="1" t="s">
        <v>17123</v>
      </c>
      <c r="B17619" s="2" t="str">
        <f>IFERROR(__xludf.DUMMYFUNCTION("GOOGLETRANSLATE(A17619,""en"",""hi"")"),"पति द्वारा निर्मित डेक")</f>
        <v>पति द्वारा निर्मित डेक</v>
      </c>
    </row>
    <row r="17620">
      <c r="A17620" s="1" t="s">
        <v>17124</v>
      </c>
      <c r="B17620" s="2" t="str">
        <f>IFERROR(__xludf.DUMMYFUNCTION("GOOGLETRANSLATE(A17620,""en"",""hi"")"),"एक सुंदर समुद्र की पृष्ठभूमि के खिलाफ, सड़क के साथ दाख की बारियां पर उड़ान भरें")</f>
        <v>एक सुंदर समुद्र की पृष्ठभूमि के खिलाफ, सड़क के साथ दाख की बारियां पर उड़ान भरें</v>
      </c>
    </row>
    <row r="17621">
      <c r="A17621" s="1" t="s">
        <v>17125</v>
      </c>
      <c r="B17621" s="2" t="str">
        <f>IFERROR(__xludf.DUMMYFUNCTION("GOOGLETRANSLATE(A17621,""en"",""hi"")"),"अमेरिकी फुटबॉल टीम के खिलाफ एक खेल से पहले मैदान पर हेलमेट।")</f>
        <v>अमेरिकी फुटबॉल टीम के खिलाफ एक खेल से पहले मैदान पर हेलमेट।</v>
      </c>
    </row>
    <row r="17622">
      <c r="A17622" s="1" t="s">
        <v>17126</v>
      </c>
      <c r="B17622" s="2" t="str">
        <f>IFERROR(__xludf.DUMMYFUNCTION("GOOGLETRANSLATE(A17622,""en"",""hi"")"),"लेपित: निवासियों ने अभी भी बर्फ के मोटे वकील पर चिपकना शुरू नहीं किया है जो उनके घरों को ढकते हैं")</f>
        <v>लेपित: निवासियों ने अभी भी बर्फ के मोटे वकील पर चिपकना शुरू नहीं किया है जो उनके घरों को ढकते हैं</v>
      </c>
    </row>
    <row r="17623">
      <c r="A17623" s="1" t="s">
        <v>4674</v>
      </c>
      <c r="B17623" s="2" t="str">
        <f>IFERROR(__xludf.DUMMYFUNCTION("GOOGLETRANSLATE(A17623,""en"",""hi"")"),"फाउंटेन शरद ऋतु पार्क में काम करता है")</f>
        <v>फाउंटेन शरद ऋतु पार्क में काम करता है</v>
      </c>
    </row>
    <row r="17624">
      <c r="A17624" s="1" t="s">
        <v>17127</v>
      </c>
      <c r="B17624" s="2" t="str">
        <f>IFERROR(__xludf.DUMMYFUNCTION("GOOGLETRANSLATE(A17624,""en"",""hi"")"),"अपनी पसंदीदा विधि का उपयोग करके नियमित पॉपकॉर्न बनाएं।")</f>
        <v>अपनी पसंदीदा विधि का उपयोग करके नियमित पॉपकॉर्न बनाएं।</v>
      </c>
    </row>
    <row r="17625">
      <c r="A17625" s="1" t="s">
        <v>17128</v>
      </c>
      <c r="B17625" s="2" t="str">
        <f>IFERROR(__xludf.DUMMYFUNCTION("GOOGLETRANSLATE(A17625,""en"",""hi"")"),"वेडिंग फोटोग्राफर: एक दुल्हन और मां की काले और सफेद छवि तैयार हो रही है।")</f>
        <v>वेडिंग फोटोग्राफर: एक दुल्हन और मां की काले और सफेद छवि तैयार हो रही है।</v>
      </c>
    </row>
    <row r="17626">
      <c r="A17626" s="1" t="s">
        <v>17129</v>
      </c>
      <c r="B17626" s="2" t="str">
        <f>IFERROR(__xludf.DUMMYFUNCTION("GOOGLETRANSLATE(A17626,""en"",""hi"")"),"एक बड़े आराम के लिए एक छोटा सा मिनट का अनुमोदित उत्पाद")</f>
        <v>एक बड़े आराम के लिए एक छोटा सा मिनट का अनुमोदित उत्पाद</v>
      </c>
    </row>
    <row r="17627">
      <c r="A17627" s="1" t="s">
        <v>17130</v>
      </c>
      <c r="B17627" s="2" t="str">
        <f>IFERROR(__xludf.DUMMYFUNCTION("GOOGLETRANSLATE(A17627,""en"",""hi"")"),"ध्वनिक कलाकार पुस्तक से मेरी रिज होने जा रहा है।")</f>
        <v>ध्वनिक कलाकार पुस्तक से मेरी रिज होने जा रहा है।</v>
      </c>
    </row>
    <row r="17628">
      <c r="A17628" s="1" t="s">
        <v>17131</v>
      </c>
      <c r="B17628" s="2" t="str">
        <f>IFERROR(__xludf.DUMMYFUNCTION("GOOGLETRANSLATE(A17628,""en"",""hi"")"),"गुर्दे मेडिकल रास्टर चित्रण की संरचना।")</f>
        <v>गुर्दे मेडिकल रास्टर चित्रण की संरचना।</v>
      </c>
    </row>
    <row r="17629">
      <c r="A17629" s="1" t="s">
        <v>17132</v>
      </c>
      <c r="B17629" s="2" t="str">
        <f>IFERROR(__xludf.DUMMYFUNCTION("GOOGLETRANSLATE(A17629,""en"",""hi"")"),"एक नए और रंगीन प्रबुद्ध शॉपिंग मॉल के अंदर कई दुकानें, व्यक्ति के लिए खर्च करने के लिए एक पसंदीदा स्थान")</f>
        <v>एक नए और रंगीन प्रबुद्ध शॉपिंग मॉल के अंदर कई दुकानें, व्यक्ति के लिए खर्च करने के लिए एक पसंदीदा स्थान</v>
      </c>
    </row>
    <row r="17630">
      <c r="A17630" s="1" t="s">
        <v>17133</v>
      </c>
      <c r="B17630" s="2" t="str">
        <f>IFERROR(__xludf.DUMMYFUNCTION("GOOGLETRANSLATE(A17630,""en"",""hi"")"),"ऊबड़ तट के साथ सूर्यास्त")</f>
        <v>ऊबड़ तट के साथ सूर्यास्त</v>
      </c>
    </row>
    <row r="17631">
      <c r="A17631" s="1" t="s">
        <v>17134</v>
      </c>
      <c r="B17631" s="2" t="str">
        <f>IFERROR(__xludf.DUMMYFUNCTION("GOOGLETRANSLATE(A17631,""en"",""hi"")"),"क्रूज जहाज की स्वतंत्रता")</f>
        <v>क्रूज जहाज की स्वतंत्रता</v>
      </c>
    </row>
    <row r="17632">
      <c r="A17632" s="1" t="s">
        <v>350</v>
      </c>
      <c r="B17632" s="2" t="str">
        <f>IFERROR(__xludf.DUMMYFUNCTION("GOOGLETRANSLATE(A17632,""en"",""hi"")"),"छवि में शामिल हो सकते हैं: व्यक्ति, एक संगीत वाद्ययंत्र बजाना, मंच और रात पर")</f>
        <v>छवि में शामिल हो सकते हैं: व्यक्ति, एक संगीत वाद्ययंत्र बजाना, मंच और रात पर</v>
      </c>
    </row>
    <row r="17633">
      <c r="A17633" s="1" t="s">
        <v>17135</v>
      </c>
      <c r="B17633" s="2" t="str">
        <f>IFERROR(__xludf.DUMMYFUNCTION("GOOGLETRANSLATE(A17633,""en"",""hi"")"),"एक तालाब में सफेद पानी की लिली")</f>
        <v>एक तालाब में सफेद पानी की लिली</v>
      </c>
    </row>
    <row r="17634">
      <c r="A17634" s="1" t="s">
        <v>17136</v>
      </c>
      <c r="B17634" s="2" t="str">
        <f>IFERROR(__xludf.DUMMYFUNCTION("GOOGLETRANSLATE(A17634,""en"",""hi"")"),"जोकर की मेरी ड्राइंग :)")</f>
        <v>जोकर की मेरी ड्राइंग :)</v>
      </c>
    </row>
    <row r="17635">
      <c r="A17635" s="1" t="s">
        <v>17137</v>
      </c>
      <c r="B17635" s="2" t="str">
        <f>IFERROR(__xludf.DUMMYFUNCTION("GOOGLETRANSLATE(A17635,""en"",""hi"")"),"प्रेमियों के साथ एक दिल एक पेड़ के ट्रंक की छाल में नक्काशीदार होता है")</f>
        <v>प्रेमियों के साथ एक दिल एक पेड़ के ट्रंक की छाल में नक्काशीदार होता है</v>
      </c>
    </row>
    <row r="17636">
      <c r="A17636" s="1" t="s">
        <v>17138</v>
      </c>
      <c r="B17636" s="2" t="str">
        <f>IFERROR(__xludf.DUMMYFUNCTION("GOOGLETRANSLATE(A17636,""en"",""hi"")"),"उत्पाद श्रेणी इस पेड़ के नीचे खराब बढ़ती घास की जगह लेती है।")</f>
        <v>उत्पाद श्रेणी इस पेड़ के नीचे खराब बढ़ती घास की जगह लेती है।</v>
      </c>
    </row>
    <row r="17637">
      <c r="A17637" s="1" t="s">
        <v>17139</v>
      </c>
      <c r="B17637" s="2" t="str">
        <f>IFERROR(__xludf.DUMMYFUNCTION("GOOGLETRANSLATE(A17637,""en"",""hi"")"),"एक खुले दरवाजे के साथ आदमी: वेक्टर कला")</f>
        <v>एक खुले दरवाजे के साथ आदमी: वेक्टर कला</v>
      </c>
    </row>
    <row r="17638">
      <c r="A17638" s="1" t="s">
        <v>17140</v>
      </c>
      <c r="B17638" s="2" t="str">
        <f>IFERROR(__xludf.DUMMYFUNCTION("GOOGLETRANSLATE(A17638,""en"",""hi"")"),"एक रेतीले समुद्र तट के पास लंगर डाले।")</f>
        <v>एक रेतीले समुद्र तट के पास लंगर डाले।</v>
      </c>
    </row>
    <row r="17639">
      <c r="A17639" s="1" t="s">
        <v>17141</v>
      </c>
      <c r="B17639" s="2" t="str">
        <f>IFERROR(__xludf.DUMMYFUNCTION("GOOGLETRANSLATE(A17639,""en"",""hi"")"),"सदाबहार पेड़ों, बर्फ, और एक आराम चलने वाले व्यक्ति के शीतकालीन परिदृश्य")</f>
        <v>सदाबहार पेड़ों, बर्फ, और एक आराम चलने वाले व्यक्ति के शीतकालीन परिदृश्य</v>
      </c>
    </row>
    <row r="17640">
      <c r="A17640" s="1" t="s">
        <v>17142</v>
      </c>
      <c r="B17640" s="2" t="str">
        <f>IFERROR(__xludf.DUMMYFUNCTION("GOOGLETRANSLATE(A17640,""en"",""hi"")"),"जंगली फूल छाया में बढ़ते हैं")</f>
        <v>जंगली फूल छाया में बढ़ते हैं</v>
      </c>
    </row>
    <row r="17641">
      <c r="A17641" s="1" t="s">
        <v>17143</v>
      </c>
      <c r="B17641" s="2" t="str">
        <f>IFERROR(__xludf.DUMMYFUNCTION("GOOGLETRANSLATE(A17641,""en"",""hi"")"),"जंगल के अंदर हरियाली")</f>
        <v>जंगल के अंदर हरियाली</v>
      </c>
    </row>
    <row r="17642">
      <c r="A17642" s="1" t="s">
        <v>17144</v>
      </c>
      <c r="B17642" s="2" t="str">
        <f>IFERROR(__xludf.DUMMYFUNCTION("GOOGLETRANSLATE(A17642,""en"",""hi"")"),"शीतकालीन जंगल में एक जॉग के लिए युवा लोगों के जोड़े")</f>
        <v>शीतकालीन जंगल में एक जॉग के लिए युवा लोगों के जोड़े</v>
      </c>
    </row>
    <row r="17643">
      <c r="A17643" s="1" t="s">
        <v>17145</v>
      </c>
      <c r="B17643" s="2" t="str">
        <f>IFERROR(__xludf.DUMMYFUNCTION("GOOGLETRANSLATE(A17643,""en"",""hi"")"),"दुल्हन और दूल्हे ने भोजन के द्वारा प्रदान की गई शादी के केक को काट दिया")</f>
        <v>दुल्हन और दूल्हे ने भोजन के द्वारा प्रदान की गई शादी के केक को काट दिया</v>
      </c>
    </row>
    <row r="17644">
      <c r="A17644" s="1" t="s">
        <v>17146</v>
      </c>
      <c r="B17644" s="2" t="str">
        <f>IFERROR(__xludf.DUMMYFUNCTION("GOOGLETRANSLATE(A17644,""en"",""hi"")"),"ड्रोन यहां मंच के पास देखा जाता है एसिमिडवेस्ट हिप हॉप कलाकार, त्यौहार के दौरान प्रदर्शन करते हैं")</f>
        <v>ड्रोन यहां मंच के पास देखा जाता है एसिमिडवेस्ट हिप हॉप कलाकार, त्यौहार के दौरान प्रदर्शन करते हैं</v>
      </c>
    </row>
    <row r="17645">
      <c r="A17645" s="1" t="s">
        <v>17147</v>
      </c>
      <c r="B17645" s="2" t="str">
        <f>IFERROR(__xludf.DUMMYFUNCTION("GOOGLETRANSLATE(A17645,""en"",""hi"")"),"एक पुस्तक से व्यक्ति के समय मानचित्र")</f>
        <v>एक पुस्तक से व्यक्ति के समय मानचित्र</v>
      </c>
    </row>
    <row r="17646">
      <c r="A17646" s="1" t="s">
        <v>17148</v>
      </c>
      <c r="B17646" s="2" t="str">
        <f>IFERROR(__xludf.DUMMYFUNCTION("GOOGLETRANSLATE(A17646,""en"",""hi"")"),"अतीत में कथा कलाकृति")</f>
        <v>अतीत में कथा कलाकृति</v>
      </c>
    </row>
    <row r="17647">
      <c r="A17647" s="1" t="s">
        <v>17149</v>
      </c>
      <c r="B17647" s="2" t="str">
        <f>IFERROR(__xludf.DUMMYFUNCTION("GOOGLETRANSLATE(A17647,""en"",""hi"")"),"एक उच्च एड़ी पर जूते फूलों और तितलियों के साथ सजाए गए वेक्टर कला चित्रण")</f>
        <v>एक उच्च एड़ी पर जूते फूलों और तितलियों के साथ सजाए गए वेक्टर कला चित्रण</v>
      </c>
    </row>
    <row r="17648">
      <c r="A17648" s="1" t="s">
        <v>17150</v>
      </c>
      <c r="B17648" s="2" t="str">
        <f>IFERROR(__xludf.DUMMYFUNCTION("GOOGLETRANSLATE(A17648,""en"",""hi"")"),"उस वर्ष को चिह्नित किया गया जिसमें सभी मुद्रा आकार में कम हो गई थी।")</f>
        <v>उस वर्ष को चिह्नित किया गया जिसमें सभी मुद्रा आकार में कम हो गई थी।</v>
      </c>
    </row>
    <row r="17649">
      <c r="A17649" s="1" t="s">
        <v>17151</v>
      </c>
      <c r="B17649" s="2" t="str">
        <f>IFERROR(__xludf.DUMMYFUNCTION("GOOGLETRANSLATE(A17649,""en"",""hi"")"),"एक सफेद पृष्ठभूमि चित्रण पर कैंची और लाल रिबन का चित्रण")</f>
        <v>एक सफेद पृष्ठभूमि चित्रण पर कैंची और लाल रिबन का चित्रण</v>
      </c>
    </row>
    <row r="17650">
      <c r="A17650" s="1" t="s">
        <v>17152</v>
      </c>
      <c r="B17650" s="2" t="str">
        <f>IFERROR(__xludf.DUMMYFUNCTION("GOOGLETRANSLATE(A17650,""en"",""hi"")"),"स्टाइल स्टोर्स का एक दृश्य।")</f>
        <v>स्टाइल स्टोर्स का एक दृश्य।</v>
      </c>
    </row>
    <row r="17651">
      <c r="A17651" s="1" t="s">
        <v>17153</v>
      </c>
      <c r="B17651" s="2" t="str">
        <f>IFERROR(__xludf.DUMMYFUNCTION("GOOGLETRANSLATE(A17651,""en"",""hi"")"),"सेवा सदस्यों और चिकित्सा निकासी टीम, बैल, प्रशिक्षित देश के नागरिक")</f>
        <v>सेवा सदस्यों और चिकित्सा निकासी टीम, बैल, प्रशिक्षित देश के नागरिक</v>
      </c>
    </row>
    <row r="17652">
      <c r="A17652" s="1" t="s">
        <v>17154</v>
      </c>
      <c r="B17652" s="2" t="str">
        <f>IFERROR(__xludf.DUMMYFUNCTION("GOOGLETRANSLATE(A17652,""en"",""hi"")"),"शादी के स्थानों में से कुछ।")</f>
        <v>शादी के स्थानों में से कुछ।</v>
      </c>
    </row>
    <row r="17653">
      <c r="A17653" s="1" t="s">
        <v>17155</v>
      </c>
      <c r="B17653" s="2" t="str">
        <f>IFERROR(__xludf.DUMMYFUNCTION("GOOGLETRANSLATE(A17653,""en"",""hi"")"),"देश के कुछ प्रमुख इंटीरियर डिजाइनरों के घरों में आओ और सहकर्मी।")</f>
        <v>देश के कुछ प्रमुख इंटीरियर डिजाइनरों के घरों में आओ और सहकर्मी।</v>
      </c>
    </row>
    <row r="17654">
      <c r="A17654" s="1" t="s">
        <v>17156</v>
      </c>
      <c r="B17654" s="2" t="str">
        <f>IFERROR(__xludf.DUMMYFUNCTION("GOOGLETRANSLATE(A17654,""en"",""hi"")"),"शिविर के दौरान एथलीट दिखता है")</f>
        <v>शिविर के दौरान एथलीट दिखता है</v>
      </c>
    </row>
    <row r="17655">
      <c r="A17655" s="1" t="s">
        <v>17157</v>
      </c>
      <c r="B17655" s="2" t="str">
        <f>IFERROR(__xludf.DUMMYFUNCTION("GOOGLETRANSLATE(A17655,""en"",""hi"")"),"एक तूफानी सर्दियों के दिन पर एक दृश्य")</f>
        <v>एक तूफानी सर्दियों के दिन पर एक दृश्य</v>
      </c>
    </row>
    <row r="17656">
      <c r="A17656" s="1" t="s">
        <v>17158</v>
      </c>
      <c r="B17656" s="2" t="str">
        <f>IFERROR(__xludf.DUMMYFUNCTION("GOOGLETRANSLATE(A17656,""en"",""hi"")"),"हार्ड रॉक कलाकार घटना के दौरान संगीत कार्यक्रम में प्रदर्शन करता है")</f>
        <v>हार्ड रॉक कलाकार घटना के दौरान संगीत कार्यक्रम में प्रदर्शन करता है</v>
      </c>
    </row>
    <row r="17657">
      <c r="A17657" s="1" t="s">
        <v>17159</v>
      </c>
      <c r="B17657" s="2" t="str">
        <f>IFERROR(__xludf.DUMMYFUNCTION("GOOGLETRANSLATE(A17657,""en"",""hi"")"),"लीड गिटारवादक पत्रिका के लिए एक साक्षात्कार के दौरान फोटो खिंचवाया")</f>
        <v>लीड गिटारवादक पत्रिका के लिए एक साक्षात्कार के दौरान फोटो खिंचवाया</v>
      </c>
    </row>
    <row r="17658">
      <c r="A17658" s="1" t="s">
        <v>17160</v>
      </c>
      <c r="B17658" s="2" t="str">
        <f>IFERROR(__xludf.DUMMYFUNCTION("GOOGLETRANSLATE(A17658,""en"",""hi"")"),"एक क्रिसेंट चंद्रमा के नीचे रात में लड़की और हिरण!")</f>
        <v>एक क्रिसेंट चंद्रमा के नीचे रात में लड़की और हिरण!</v>
      </c>
    </row>
    <row r="17659">
      <c r="A17659" s="1" t="s">
        <v>17161</v>
      </c>
      <c r="B17659" s="2" t="str">
        <f>IFERROR(__xludf.DUMMYFUNCTION("GOOGLETRANSLATE(A17659,""en"",""hi"")"),"ब्लूज़ कलाकार व्यक्ति के लिए अपनी शादी के बाद दोस्तों के साथ मनाता है।")</f>
        <v>ब्लूज़ कलाकार व्यक्ति के लिए अपनी शादी के बाद दोस्तों के साथ मनाता है।</v>
      </c>
    </row>
    <row r="17660">
      <c r="A17660" s="1" t="s">
        <v>17162</v>
      </c>
      <c r="B17660" s="2" t="str">
        <f>IFERROR(__xludf.DUMMYFUNCTION("GOOGLETRANSLATE(A17660,""en"",""hi"")"),"प्रकृति में बास्केटबॉल हूप")</f>
        <v>प्रकृति में बास्केटबॉल हूप</v>
      </c>
    </row>
    <row r="17661">
      <c r="A17661" s="1" t="s">
        <v>17163</v>
      </c>
      <c r="B17661" s="2" t="str">
        <f>IFERROR(__xludf.DUMMYFUNCTION("GOOGLETRANSLATE(A17661,""en"",""hi"")"),"खुश बच्चे दिन में मैदान में खेल रहे हैं।")</f>
        <v>खुश बच्चे दिन में मैदान में खेल रहे हैं।</v>
      </c>
    </row>
    <row r="17662">
      <c r="A17662" s="1" t="s">
        <v>17164</v>
      </c>
      <c r="B17662" s="2" t="str">
        <f>IFERROR(__xludf.DUMMYFUNCTION("GOOGLETRANSLATE(A17662,""en"",""hi"")"),"एक टीम आनंद लेने के लिए अपनी पूरी कोशिश करती है")</f>
        <v>एक टीम आनंद लेने के लिए अपनी पूरी कोशिश करती है</v>
      </c>
    </row>
    <row r="17663">
      <c r="A17663" s="1" t="s">
        <v>17165</v>
      </c>
      <c r="B17663" s="2" t="str">
        <f>IFERROR(__xludf.DUMMYFUNCTION("GOOGLETRANSLATE(A17663,""en"",""hi"")"),"अपने आप को बदलकर, आप दुनिया को बदलते हैं।")</f>
        <v>अपने आप को बदलकर, आप दुनिया को बदलते हैं।</v>
      </c>
    </row>
    <row r="17664">
      <c r="A17664" s="1" t="s">
        <v>17166</v>
      </c>
      <c r="B17664" s="2" t="str">
        <f>IFERROR(__xludf.DUMMYFUNCTION("GOOGLETRANSLATE(A17664,""en"",""hi"")"),"दिन के दौरान मंच पर एसकेए कलाकार")</f>
        <v>दिन के दौरान मंच पर एसकेए कलाकार</v>
      </c>
    </row>
    <row r="17665">
      <c r="A17665" s="1" t="s">
        <v>17167</v>
      </c>
      <c r="B17665" s="2" t="str">
        <f>IFERROR(__xludf.DUMMYFUNCTION("GOOGLETRANSLATE(A17665,""en"",""hi"")"),"अपने हाथ पर टैटू के साथ एक जवान आदमी का पोर्ट्रेट")</f>
        <v>अपने हाथ पर टैटू के साथ एक जवान आदमी का पोर्ट्रेट</v>
      </c>
    </row>
    <row r="17666">
      <c r="A17666" s="1" t="s">
        <v>17168</v>
      </c>
      <c r="B17666" s="2" t="str">
        <f>IFERROR(__xludf.DUMMYFUNCTION("GOOGLETRANSLATE(A17666,""en"",""hi"")"),"घास पर एक दुग्ध डेयरी गाय पर चेहरा")</f>
        <v>घास पर एक दुग्ध डेयरी गाय पर चेहरा</v>
      </c>
    </row>
    <row r="17667">
      <c r="A17667" s="1" t="s">
        <v>17169</v>
      </c>
      <c r="B17667" s="2" t="str">
        <f>IFERROR(__xludf.DUMMYFUNCTION("GOOGLETRANSLATE(A17667,""en"",""hi"")"),"अंग्रेजी सिविल पैरिश के आसपास के स्कूल अपने वार्षिक बजट का औसत 10.71 प्रतिशत खोने के लिए खड़े हैं")</f>
        <v>अंग्रेजी सिविल पैरिश के आसपास के स्कूल अपने वार्षिक बजट का औसत 10.71 प्रतिशत खोने के लिए खड़े हैं</v>
      </c>
    </row>
    <row r="17668">
      <c r="A17668" s="1" t="s">
        <v>17170</v>
      </c>
      <c r="B17668" s="2" t="str">
        <f>IFERROR(__xludf.DUMMYFUNCTION("GOOGLETRANSLATE(A17668,""en"",""hi"")"),"अपने हेडफ़ोन के लिए दुनिया से बचने के लिए धन्यवाद")</f>
        <v>अपने हेडफ़ोन के लिए दुनिया से बचने के लिए धन्यवाद</v>
      </c>
    </row>
    <row r="17669">
      <c r="A17669" s="1" t="s">
        <v>17171</v>
      </c>
      <c r="B17669" s="2" t="str">
        <f>IFERROR(__xludf.DUMMYFUNCTION("GOOGLETRANSLATE(A17669,""en"",""hi"")"),"एक समुद्र तट के ऊपर खतरे का संकेत।")</f>
        <v>एक समुद्र तट के ऊपर खतरे का संकेत।</v>
      </c>
    </row>
    <row r="17670">
      <c r="A17670" s="1" t="s">
        <v>220</v>
      </c>
      <c r="B17670" s="2" t="str">
        <f>IFERROR(__xludf.DUMMYFUNCTION("GOOGLETRANSLATE(A17670,""en"",""hi"")"),"अभिनेता प्रीमियर पर आता है")</f>
        <v>अभिनेता प्रीमियर पर आता है</v>
      </c>
    </row>
    <row r="17671">
      <c r="A17671" s="1" t="s">
        <v>17172</v>
      </c>
      <c r="B17671" s="2" t="str">
        <f>IFERROR(__xludf.DUMMYFUNCTION("GOOGLETRANSLATE(A17671,""en"",""hi"")"),"पेशे के साथ एक परिदृश्य उनके कैच के साथ लौट रहा है")</f>
        <v>पेशे के साथ एक परिदृश्य उनके कैच के साथ लौट रहा है</v>
      </c>
    </row>
    <row r="17672">
      <c r="A17672" s="1" t="s">
        <v>2223</v>
      </c>
      <c r="B17672" s="2" t="str">
        <f>IFERROR(__xludf.DUMMYFUNCTION("GOOGLETRANSLATE(A17672,""en"",""hi"")"),"गेंद के लिए फुटबॉल खिलाड़ी और लड़ाई")</f>
        <v>गेंद के लिए फुटबॉल खिलाड़ी और लड़ाई</v>
      </c>
    </row>
    <row r="17673">
      <c r="A17673" s="1" t="s">
        <v>17173</v>
      </c>
      <c r="B17673" s="2" t="str">
        <f>IFERROR(__xludf.DUMMYFUNCTION("GOOGLETRANSLATE(A17673,""en"",""hi"")"),"वेडिंग फोटोग्राफर व्यक्ति के साथ प्री वेडिंग फोटोग्राफी पर था")</f>
        <v>वेडिंग फोटोग्राफर व्यक्ति के साथ प्री वेडिंग फोटोग्राफी पर था</v>
      </c>
    </row>
    <row r="17674">
      <c r="A17674" s="1" t="s">
        <v>17174</v>
      </c>
      <c r="B17674" s="2" t="str">
        <f>IFERROR(__xludf.DUMMYFUNCTION("GOOGLETRANSLATE(A17674,""en"",""hi"")"),"रविवार को राष्ट्रीय उद्यान वर्ष के अपने पहले-डिग्री दिन तक पहुंचने की उम्मीद है, और तापमान 124 की ओर रेंग सकता है")</f>
        <v>रविवार को राष्ट्रीय उद्यान वर्ष के अपने पहले-डिग्री दिन तक पहुंचने की उम्मीद है, और तापमान 124 की ओर रेंग सकता है</v>
      </c>
    </row>
    <row r="17675">
      <c r="A17675" s="1" t="s">
        <v>17175</v>
      </c>
      <c r="B17675" s="2" t="str">
        <f>IFERROR(__xludf.DUMMYFUNCTION("GOOGLETRANSLATE(A17675,""en"",""hi"")"),"सुनहरा - mantled जमीन गिलहरी एक प्रकार का ग्राउंड गिलहरी है जो सभी प्रकार के जंगलों में रहता है")</f>
        <v>सुनहरा - mantled जमीन गिलहरी एक प्रकार का ग्राउंड गिलहरी है जो सभी प्रकार के जंगलों में रहता है</v>
      </c>
    </row>
    <row r="17676">
      <c r="A17676" s="1" t="s">
        <v>17176</v>
      </c>
      <c r="B17676" s="2" t="str">
        <f>IFERROR(__xludf.DUMMYFUNCTION("GOOGLETRANSLATE(A17676,""en"",""hi"")"),"स्पोर्ट्स कारों, ऑटोमोबाइल पीढ़ी और 80 के कार्वेट की विविधता दिखाते हुए चित्र")</f>
        <v>स्पोर्ट्स कारों, ऑटोमोबाइल पीढ़ी और 80 के कार्वेट की विविधता दिखाते हुए चित्र</v>
      </c>
    </row>
    <row r="17677">
      <c r="A17677" s="1" t="s">
        <v>17177</v>
      </c>
      <c r="B17677" s="2" t="str">
        <f>IFERROR(__xludf.DUMMYFUNCTION("GOOGLETRANSLATE(A17677,""en"",""hi"")"),"शहर के इतिहास की निरंतर अनुस्मारक के रूप में दूरी में खंडहर")</f>
        <v>शहर के इतिहास की निरंतर अनुस्मारक के रूप में दूरी में खंडहर</v>
      </c>
    </row>
    <row r="17678">
      <c r="A17678" s="1" t="s">
        <v>17178</v>
      </c>
      <c r="B17678" s="2" t="str">
        <f>IFERROR(__xludf.DUMMYFUNCTION("GOOGLETRANSLATE(A17678,""en"",""hi"")"),"बिक्री के लिए साइन होम के साथ एक घर")</f>
        <v>बिक्री के लिए साइन होम के साथ एक घर</v>
      </c>
    </row>
    <row r="17679">
      <c r="A17679" s="1" t="s">
        <v>17179</v>
      </c>
      <c r="B17679" s="2" t="str">
        <f>IFERROR(__xludf.DUMMYFUNCTION("GOOGLETRANSLATE(A17679,""en"",""hi"")"),"कलाकार शो के सप्ताह के दौरान दिखाई देता है।")</f>
        <v>कलाकार शो के सप्ताह के दौरान दिखाई देता है।</v>
      </c>
    </row>
    <row r="17680">
      <c r="A17680" s="1" t="s">
        <v>17180</v>
      </c>
      <c r="B17680" s="2" t="str">
        <f>IFERROR(__xludf.DUMMYFUNCTION("GOOGLETRANSLATE(A17680,""en"",""hi"")"),"ग्रीनहाउस में बढ़ते क्षेत्र पर एक नज़र।")</f>
        <v>ग्रीनहाउस में बढ़ते क्षेत्र पर एक नज़र।</v>
      </c>
    </row>
    <row r="17681">
      <c r="A17681" s="1" t="s">
        <v>17181</v>
      </c>
      <c r="B17681" s="2" t="str">
        <f>IFERROR(__xludf.DUMMYFUNCTION("GOOGLETRANSLATE(A17681,""en"",""hi"")"),"प्रभाव - एक कार्टून में?")</f>
        <v>प्रभाव - एक कार्टून में?</v>
      </c>
    </row>
    <row r="17682">
      <c r="A17682" s="1" t="s">
        <v>17182</v>
      </c>
      <c r="B17682" s="2" t="str">
        <f>IFERROR(__xludf.DUMMYFUNCTION("GOOGLETRANSLATE(A17682,""en"",""hi"")"),"राजनेता की एक पेंटिंग, पहला राष्ट्रपति।")</f>
        <v>राजनेता की एक पेंटिंग, पहला राष्ट्रपति।</v>
      </c>
    </row>
    <row r="17683">
      <c r="A17683" s="1" t="s">
        <v>17183</v>
      </c>
      <c r="B17683" s="2" t="str">
        <f>IFERROR(__xludf.DUMMYFUNCTION("GOOGLETRANSLATE(A17683,""en"",""hi"")"),"एक करीबी कोण के साथ गर्भवती महिला का पेट")</f>
        <v>एक करीबी कोण के साथ गर्भवती महिला का पेट</v>
      </c>
    </row>
    <row r="17684">
      <c r="A17684" s="1" t="s">
        <v>17184</v>
      </c>
      <c r="B17684" s="2" t="str">
        <f>IFERROR(__xludf.DUMMYFUNCTION("GOOGLETRANSLATE(A17684,""en"",""hi"")"),"मिस्टी बीच में लहरें")</f>
        <v>मिस्टी बीच में लहरें</v>
      </c>
    </row>
    <row r="17685">
      <c r="A17685" s="1" t="s">
        <v>17185</v>
      </c>
      <c r="B17685" s="2" t="str">
        <f>IFERROR(__xludf.DUMMYFUNCTION("GOOGLETRANSLATE(A17685,""en"",""hi"")"),"दुनिया में सबसे महंगा और लोकप्रिय जूते")</f>
        <v>दुनिया में सबसे महंगा और लोकप्रिय जूते</v>
      </c>
    </row>
    <row r="17686">
      <c r="A17686" s="1" t="s">
        <v>17186</v>
      </c>
      <c r="B17686" s="2" t="str">
        <f>IFERROR(__xludf.DUMMYFUNCTION("GOOGLETRANSLATE(A17686,""en"",""hi"")"),"बस कुछ मंदिर")</f>
        <v>बस कुछ मंदिर</v>
      </c>
    </row>
    <row r="17687">
      <c r="A17687" s="1" t="s">
        <v>17187</v>
      </c>
      <c r="B17687" s="2" t="str">
        <f>IFERROR(__xludf.DUMMYFUNCTION("GOOGLETRANSLATE(A17687,""en"",""hi"")"),"एक ठंड सर्दियों की सुबह में नदी द्वारा")</f>
        <v>एक ठंड सर्दियों की सुबह में नदी द्वारा</v>
      </c>
    </row>
    <row r="17688">
      <c r="A17688" s="1" t="s">
        <v>17188</v>
      </c>
      <c r="B17688" s="2" t="str">
        <f>IFERROR(__xludf.DUMMYFUNCTION("GOOGLETRANSLATE(A17688,""en"",""hi"")"),"दुनिया में सबसे घातक मकड़ी मनुष्यों के लिए - फोटो #")</f>
        <v>दुनिया में सबसे घातक मकड़ी मनुष्यों के लिए - फोटो #</v>
      </c>
    </row>
    <row r="17689">
      <c r="A17689" s="1" t="s">
        <v>17189</v>
      </c>
      <c r="B17689" s="2" t="str">
        <f>IFERROR(__xludf.DUMMYFUNCTION("GOOGLETRANSLATE(A17689,""en"",""hi"")"),"एक सफेद पृष्ठभूमि पर पानी में हरी स्याही")</f>
        <v>एक सफेद पृष्ठभूमि पर पानी में हरी स्याही</v>
      </c>
    </row>
    <row r="17690">
      <c r="A17690" s="1" t="s">
        <v>17190</v>
      </c>
      <c r="B17690" s="2" t="str">
        <f>IFERROR(__xludf.DUMMYFUNCTION("GOOGLETRANSLATE(A17690,""en"",""hi"")"),"एक सफेद पृष्ठभूमि पर सत्य का आधा हिस्सा")</f>
        <v>एक सफेद पृष्ठभूमि पर सत्य का आधा हिस्सा</v>
      </c>
    </row>
    <row r="17691">
      <c r="A17691" s="1" t="s">
        <v>17191</v>
      </c>
      <c r="B17691" s="2" t="str">
        <f>IFERROR(__xludf.DUMMYFUNCTION("GOOGLETRANSLATE(A17691,""en"",""hi"")"),"एक खेल टीम के लिए प्रतीक या लोगो")</f>
        <v>एक खेल टीम के लिए प्रतीक या लोगो</v>
      </c>
    </row>
    <row r="17692">
      <c r="A17692" s="1" t="s">
        <v>17192</v>
      </c>
      <c r="B17692" s="2" t="str">
        <f>IFERROR(__xludf.DUMMYFUNCTION("GOOGLETRANSLATE(A17692,""en"",""hi"")"),"आप हमेशा ग्रिल के लिए एक त्वरित चिकन नुस्खा का उपयोग कर सकते हैं")</f>
        <v>आप हमेशा ग्रिल के लिए एक त्वरित चिकन नुस्खा का उपयोग कर सकते हैं</v>
      </c>
    </row>
    <row r="17693">
      <c r="A17693" s="1" t="s">
        <v>17193</v>
      </c>
      <c r="B17693" s="2" t="str">
        <f>IFERROR(__xludf.DUMMYFUNCTION("GOOGLETRANSLATE(A17693,""en"",""hi"")"),"एक इंद्रधनुष के पहाड़ों में पैन")</f>
        <v>एक इंद्रधनुष के पहाड़ों में पैन</v>
      </c>
    </row>
    <row r="17694">
      <c r="A17694" s="1" t="s">
        <v>17194</v>
      </c>
      <c r="B17694" s="2" t="str">
        <f>IFERROR(__xludf.DUMMYFUNCTION("GOOGLETRANSLATE(A17694,""en"",""hi"")"),"यात्री नई ट्रेन कारों में से एक की सवारी करते हैं, जो स्टेशन लाइन पर गाड़ियां के मौजूदा बेड़े में शामिल होते हैं।")</f>
        <v>यात्री नई ट्रेन कारों में से एक की सवारी करते हैं, जो स्टेशन लाइन पर गाड़ियां के मौजूदा बेड़े में शामिल होते हैं।</v>
      </c>
    </row>
    <row r="17695">
      <c r="A17695" s="1" t="s">
        <v>17195</v>
      </c>
      <c r="B17695" s="2" t="str">
        <f>IFERROR(__xludf.DUMMYFUNCTION("GOOGLETRANSLATE(A17695,""en"",""hi"")"),"मेरे कुत्ते अंधे के माध्यम से देख रहे हैं।")</f>
        <v>मेरे कुत्ते अंधे के माध्यम से देख रहे हैं।</v>
      </c>
    </row>
    <row r="17696">
      <c r="A17696" s="1" t="s">
        <v>17196</v>
      </c>
      <c r="B17696" s="2" t="str">
        <f>IFERROR(__xludf.DUMMYFUNCTION("GOOGLETRANSLATE(A17696,""en"",""hi"")"),"घाट के पास कपड़े और स्मारिका की दुकान।")</f>
        <v>घाट के पास कपड़े और स्मारिका की दुकान।</v>
      </c>
    </row>
    <row r="17697">
      <c r="A17697" s="1" t="s">
        <v>17197</v>
      </c>
      <c r="B17697" s="2" t="str">
        <f>IFERROR(__xludf.DUMMYFUNCTION("GOOGLETRANSLATE(A17697,""en"",""hi"")"),"खुले ग्रामीण इलाकों में एक घोड़ा galloping।")</f>
        <v>खुले ग्रामीण इलाकों में एक घोड़ा galloping।</v>
      </c>
    </row>
    <row r="17698">
      <c r="A17698" s="1" t="s">
        <v>17198</v>
      </c>
      <c r="B17698" s="2" t="str">
        <f>IFERROR(__xludf.DUMMYFUNCTION("GOOGLETRANSLATE(A17698,""en"",""hi"")"),"पतन कोने के आसपास है, अब आपके घर पर विनाइल साइडिंग की मरम्मत या प्रतिस्थापित करने का समय है।")</f>
        <v>पतन कोने के आसपास है, अब आपके घर पर विनाइल साइडिंग की मरम्मत या प्रतिस्थापित करने का समय है।</v>
      </c>
    </row>
    <row r="17699">
      <c r="A17699" s="1" t="s">
        <v>17199</v>
      </c>
      <c r="B17699" s="2" t="str">
        <f>IFERROR(__xludf.DUMMYFUNCTION("GOOGLETRANSLATE(A17699,""en"",""hi"")"),"फ्लू से दूर व्यक्ति के लिए खाद्य पदार्थ")</f>
        <v>फ्लू से दूर व्यक्ति के लिए खाद्य पदार्थ</v>
      </c>
    </row>
    <row r="17700">
      <c r="A17700" s="1" t="s">
        <v>17200</v>
      </c>
      <c r="B17700" s="2" t="str">
        <f>IFERROR(__xludf.DUMMYFUNCTION("GOOGLETRANSLATE(A17700,""en"",""hi"")"),"एक मैग्पी ने पौधों को पानी से देखा।")</f>
        <v>एक मैग्पी ने पौधों को पानी से देखा।</v>
      </c>
    </row>
    <row r="17701">
      <c r="A17701" s="1" t="s">
        <v>17201</v>
      </c>
      <c r="B17701" s="2" t="str">
        <f>IFERROR(__xludf.DUMMYFUNCTION("GOOGLETRANSLATE(A17701,""en"",""hi"")"),"हमारे आगे सड़क संकेत की एक तस्वीर।")</f>
        <v>हमारे आगे सड़क संकेत की एक तस्वीर।</v>
      </c>
    </row>
    <row r="17702">
      <c r="A17702" s="1" t="s">
        <v>17202</v>
      </c>
      <c r="B17702" s="2" t="str">
        <f>IFERROR(__xludf.DUMMYFUNCTION("GOOGLETRANSLATE(A17702,""en"",""hi"")"),"किस तरह की शैली? पारंपरिक आप जीवन में सरल चीजों को महत्व देते हैं।")</f>
        <v>किस तरह की शैली? पारंपरिक आप जीवन में सरल चीजों को महत्व देते हैं।</v>
      </c>
    </row>
    <row r="17703">
      <c r="A17703" s="1" t="s">
        <v>5787</v>
      </c>
      <c r="B17703" s="2" t="str">
        <f>IFERROR(__xludf.DUMMYFUNCTION("GOOGLETRANSLATE(A17703,""en"",""hi"")"),"छवि में हो सकता है: व्यक्ति, मंच पर, एक संगीत वाद्ययंत्र और गिटार बजाना")</f>
        <v>छवि में हो सकता है: व्यक्ति, मंच पर, एक संगीत वाद्ययंत्र और गिटार बजाना</v>
      </c>
    </row>
    <row r="17704">
      <c r="A17704" s="1" t="s">
        <v>17203</v>
      </c>
      <c r="B17704" s="2" t="str">
        <f>IFERROR(__xludf.DUMMYFUNCTION("GOOGLETRANSLATE(A17704,""en"",""hi"")"),"एक अंधेरे पृष्ठभूमि पर शतरंज के टुकड़ों के साथ चेसबोर्ड घूर्णन।")</f>
        <v>एक अंधेरे पृष्ठभूमि पर शतरंज के टुकड़ों के साथ चेसबोर्ड घूर्णन।</v>
      </c>
    </row>
    <row r="17705">
      <c r="A17705" s="1" t="s">
        <v>17204</v>
      </c>
      <c r="B17705" s="2" t="str">
        <f>IFERROR(__xludf.DUMMYFUNCTION("GOOGLETRANSLATE(A17705,""en"",""hi"")"),"समारोह के बाद व्यक्ति अपने परिवार के साथ एक फोटो लेता है।")</f>
        <v>समारोह के बाद व्यक्ति अपने परिवार के साथ एक फोटो लेता है।</v>
      </c>
    </row>
    <row r="17706">
      <c r="A17706" s="1" t="s">
        <v>17205</v>
      </c>
      <c r="B17706" s="2" t="str">
        <f>IFERROR(__xludf.DUMMYFUNCTION("GOOGLETRANSLATE(A17706,""en"",""hi"")"),"एक आदमी ने एक डॉलर के बिल से बने एक पेपर प्लेन को एक नीले आकाश में सफेद, पफी बादलों के साथ एक नीले आकाश में फेंक दिया")</f>
        <v>एक आदमी ने एक डॉलर के बिल से बने एक पेपर प्लेन को एक नीले आकाश में सफेद, पफी बादलों के साथ एक नीले आकाश में फेंक दिया</v>
      </c>
    </row>
    <row r="17707">
      <c r="A17707" s="1" t="s">
        <v>17206</v>
      </c>
      <c r="B17707" s="2" t="str">
        <f>IFERROR(__xludf.DUMMYFUNCTION("GOOGLETRANSLATE(A17707,""en"",""hi"")"),"वह सब कुछ फर्श पर फेंक देती है, फिर मदद मांगती है, क्योंकि वह नीचे नहीं आती है।")</f>
        <v>वह सब कुछ फर्श पर फेंक देती है, फिर मदद मांगती है, क्योंकि वह नीचे नहीं आती है।</v>
      </c>
    </row>
    <row r="17708">
      <c r="A17708" s="1" t="s">
        <v>17207</v>
      </c>
      <c r="B17708" s="2" t="str">
        <f>IFERROR(__xludf.DUMMYFUNCTION("GOOGLETRANSLATE(A17708,""en"",""hi"")"),"सोने के सिक्कों की रॉयल्टी से भरा एक खजाना छाती की एक एनीमेशन")</f>
        <v>सोने के सिक्कों की रॉयल्टी से भरा एक खजाना छाती की एक एनीमेशन</v>
      </c>
    </row>
    <row r="17709">
      <c r="A17709" s="1" t="s">
        <v>17208</v>
      </c>
      <c r="B17709" s="2" t="str">
        <f>IFERROR(__xludf.DUMMYFUNCTION("GOOGLETRANSLATE(A17709,""en"",""hi"")"),"बाद में मेरी चादरें और लिनेन में धूप की गंध से प्यार करें।")</f>
        <v>बाद में मेरी चादरें और लिनेन में धूप की गंध से प्यार करें।</v>
      </c>
    </row>
    <row r="17710">
      <c r="A17710" s="1" t="s">
        <v>656</v>
      </c>
      <c r="B17710" s="2" t="str">
        <f>IFERROR(__xludf.DUMMYFUNCTION("GOOGLETRANSLATE(A17710,""en"",""hi"")"),"छवि में हो सकता है: व्यक्ति, मंच पर, एक संगीत वाद्ययंत्र और इनडोर खेल रहा है")</f>
        <v>छवि में हो सकता है: व्यक्ति, मंच पर, एक संगीत वाद्ययंत्र और इनडोर खेल रहा है</v>
      </c>
    </row>
    <row r="17711">
      <c r="A17711" s="1" t="s">
        <v>17209</v>
      </c>
      <c r="B17711" s="2" t="str">
        <f>IFERROR(__xludf.DUMMYFUNCTION("GOOGLETRANSLATE(A17711,""en"",""hi"")"),"अभिनेता फिल्म के प्रीमियर में फिल्म निर्माता के साथ पहुंचते हैं।")</f>
        <v>अभिनेता फिल्म के प्रीमियर में फिल्म निर्माता के साथ पहुंचते हैं।</v>
      </c>
    </row>
    <row r="17712">
      <c r="A17712" s="1" t="s">
        <v>17210</v>
      </c>
      <c r="B17712" s="2" t="str">
        <f>IFERROR(__xludf.DUMMYFUNCTION("GOOGLETRANSLATE(A17712,""en"",""hi"")"),"पृष्ठभूमि पर हवाई जहाज के साथ पायलट और उड़ान परिचर।")</f>
        <v>पृष्ठभूमि पर हवाई जहाज के साथ पायलट और उड़ान परिचर।</v>
      </c>
    </row>
    <row r="17713">
      <c r="A17713" s="1" t="s">
        <v>17211</v>
      </c>
      <c r="B17713" s="2" t="str">
        <f>IFERROR(__xludf.DUMMYFUNCTION("GOOGLETRANSLATE(A17713,""en"",""hi"")"),"अभिनेता अपनी मोटरसाइकिल दिखा रहा है।")</f>
        <v>अभिनेता अपनी मोटरसाइकिल दिखा रहा है।</v>
      </c>
    </row>
    <row r="17714">
      <c r="A17714" s="1" t="s">
        <v>17212</v>
      </c>
      <c r="B17714" s="2" t="str">
        <f>IFERROR(__xludf.DUMMYFUNCTION("GOOGLETRANSLATE(A17714,""en"",""hi"")"),"आधुनिक एथलीट के लिए जूते")</f>
        <v>आधुनिक एथलीट के लिए जूते</v>
      </c>
    </row>
    <row r="17715">
      <c r="A17715" s="1" t="s">
        <v>1263</v>
      </c>
      <c r="B17715" s="2" t="str">
        <f>IFERROR(__xludf.DUMMYFUNCTION("GOOGLETRANSLATE(A17715,""en"",""hi"")"),"छवि में हो सकता है: व्यक्ति, घोड़े, घोड़े और आउटडोर पर सवारी करना")</f>
        <v>छवि में हो सकता है: व्यक्ति, घोड़े, घोड़े और आउटडोर पर सवारी करना</v>
      </c>
    </row>
    <row r="17716">
      <c r="A17716" s="1" t="s">
        <v>17213</v>
      </c>
      <c r="B17716" s="2" t="str">
        <f>IFERROR(__xludf.DUMMYFUNCTION("GOOGLETRANSLATE(A17716,""en"",""hi"")"),"पृष्ठभूमि पर एक समुद्र तट के साथ लकड़ी का संकेत")</f>
        <v>पृष्ठभूमि पर एक समुद्र तट के साथ लकड़ी का संकेत</v>
      </c>
    </row>
    <row r="17717">
      <c r="A17717" s="1" t="s">
        <v>17214</v>
      </c>
      <c r="B17717" s="2" t="str">
        <f>IFERROR(__xludf.DUMMYFUNCTION("GOOGLETRANSLATE(A17717,""en"",""hi"")"),"आपदा प्रकार और शहर में रात में बर्फ उड़ाना")</f>
        <v>आपदा प्रकार और शहर में रात में बर्फ उड़ाना</v>
      </c>
    </row>
    <row r="17718">
      <c r="A17718" s="1" t="s">
        <v>17215</v>
      </c>
      <c r="B17718" s="2" t="str">
        <f>IFERROR(__xludf.DUMMYFUNCTION("GOOGLETRANSLATE(A17718,""en"",""hi"")"),"एक नए घर का विवरण")</f>
        <v>एक नए घर का विवरण</v>
      </c>
    </row>
    <row r="17719">
      <c r="A17719" s="1" t="s">
        <v>17216</v>
      </c>
      <c r="B17719" s="2" t="str">
        <f>IFERROR(__xludf.DUMMYFUNCTION("GOOGLETRANSLATE(A17719,""en"",""hi"")"),"युवा लड़की बेंच पर बैठी और किसी के साथ बात कर रही है")</f>
        <v>युवा लड़की बेंच पर बैठी और किसी के साथ बात कर रही है</v>
      </c>
    </row>
    <row r="17720">
      <c r="A17720" s="1" t="s">
        <v>17217</v>
      </c>
      <c r="B17720" s="2" t="str">
        <f>IFERROR(__xludf.DUMMYFUNCTION("GOOGLETRANSLATE(A17720,""en"",""hi"")"),"मुक्केबाजी की अंगूठी में लड़ रहे हैं")</f>
        <v>मुक्केबाजी की अंगूठी में लड़ रहे हैं</v>
      </c>
    </row>
    <row r="17721">
      <c r="A17721" s="1" t="s">
        <v>17218</v>
      </c>
      <c r="B17721" s="2" t="str">
        <f>IFERROR(__xludf.DUMMYFUNCTION("GOOGLETRANSLATE(A17721,""en"",""hi"")"),"एक प्रकृति आरक्षित में सूर्यास्त")</f>
        <v>एक प्रकृति आरक्षित में सूर्यास्त</v>
      </c>
    </row>
    <row r="17722">
      <c r="A17722" s="1" t="s">
        <v>17219</v>
      </c>
      <c r="B17722" s="2" t="str">
        <f>IFERROR(__xludf.DUMMYFUNCTION("GOOGLETRANSLATE(A17722,""en"",""hi"")"),"हेलोवीन कद्दू परिवार और बच्चों के लिए एक मजेदार शिल्प के रूप में चित्रित")</f>
        <v>हेलोवीन कद्दू परिवार और बच्चों के लिए एक मजेदार शिल्प के रूप में चित्रित</v>
      </c>
    </row>
    <row r="17723">
      <c r="A17723" s="1" t="s">
        <v>17220</v>
      </c>
      <c r="B17723" s="2" t="str">
        <f>IFERROR(__xludf.DUMMYFUNCTION("GOOGLETRANSLATE(A17723,""en"",""hi"")"),"एथलीट, मंगलवार को टीम के साथ चित्रित प्रशिक्षण")</f>
        <v>एथलीट, मंगलवार को टीम के साथ चित्रित प्रशिक्षण</v>
      </c>
    </row>
    <row r="17724">
      <c r="A17724" s="1" t="s">
        <v>17221</v>
      </c>
      <c r="B17724" s="2" t="str">
        <f>IFERROR(__xludf.DUMMYFUNCTION("GOOGLETRANSLATE(A17724,""en"",""hi"")"),"वर्तमान स्टेडियम के पूर्व में उच्च वृद्धि के लिए योजना")</f>
        <v>वर्तमान स्टेडियम के पूर्व में उच्च वृद्धि के लिए योजना</v>
      </c>
    </row>
    <row r="17725">
      <c r="A17725" s="1" t="s">
        <v>17222</v>
      </c>
      <c r="B17725" s="2" t="str">
        <f>IFERROR(__xludf.DUMMYFUNCTION("GOOGLETRANSLATE(A17725,""en"",""hi"")"),"सूर्यास्त के दौरान, बारिश में चुंबन एक जोड़े का सिल्हूट क्या प्रतीत होता है वास्तव में फव्वारे पर एक अच्छी तरह से डिज़ाइन किया गया कट आउट है")</f>
        <v>सूर्यास्त के दौरान, बारिश में चुंबन एक जोड़े का सिल्हूट क्या प्रतीत होता है वास्तव में फव्वारे पर एक अच्छी तरह से डिज़ाइन किया गया कट आउट है</v>
      </c>
    </row>
    <row r="17726">
      <c r="A17726" s="1" t="s">
        <v>17223</v>
      </c>
      <c r="B17726" s="2" t="str">
        <f>IFERROR(__xludf.DUMMYFUNCTION("GOOGLETRANSLATE(A17726,""en"",""hi"")"),"एक - क्लासिक सेट पर भोजन")</f>
        <v>एक - क्लासिक सेट पर भोजन</v>
      </c>
    </row>
    <row r="17727">
      <c r="A17727" s="1" t="s">
        <v>17224</v>
      </c>
      <c r="B17727" s="2" t="str">
        <f>IFERROR(__xludf.DUMMYFUNCTION("GOOGLETRANSLATE(A17727,""en"",""hi"")"),"एक नृत्य और गायन पुरुषों के सिल्हूट।")</f>
        <v>एक नृत्य और गायन पुरुषों के सिल्हूट।</v>
      </c>
    </row>
    <row r="17728">
      <c r="A17728" s="1" t="s">
        <v>17225</v>
      </c>
      <c r="B17728" s="2" t="str">
        <f>IFERROR(__xludf.DUMMYFUNCTION("GOOGLETRANSLATE(A17728,""en"",""hi"")"),"बच्चों ने इस पुराने को एक पार्क में देखा।")</f>
        <v>बच्चों ने इस पुराने को एक पार्क में देखा।</v>
      </c>
    </row>
    <row r="17729">
      <c r="A17729" s="1" t="s">
        <v>17226</v>
      </c>
      <c r="B17729" s="2" t="str">
        <f>IFERROR(__xludf.DUMMYFUNCTION("GOOGLETRANSLATE(A17729,""en"",""hi"")"),"फुटबॉल खिलाड़ी मैच के दौरान बराबर लक्ष्य स्कोरिंग मनाता है")</f>
        <v>फुटबॉल खिलाड़ी मैच के दौरान बराबर लक्ष्य स्कोरिंग मनाता है</v>
      </c>
    </row>
    <row r="17730">
      <c r="A17730" s="1" t="s">
        <v>17227</v>
      </c>
      <c r="B17730" s="2" t="str">
        <f>IFERROR(__xludf.DUMMYFUNCTION("GOOGLETRANSLATE(A17730,""en"",""hi"")"),"एक ब्लूप्रिंट, वेक्टर के साथ यथार्थवादी घर")</f>
        <v>एक ब्लूप्रिंट, वेक्टर के साथ यथार्थवादी घर</v>
      </c>
    </row>
    <row r="17731">
      <c r="A17731" s="1" t="s">
        <v>17228</v>
      </c>
      <c r="B17731" s="2" t="str">
        <f>IFERROR(__xludf.DUMMYFUNCTION("GOOGLETRANSLATE(A17731,""en"",""hi"")"),"एंकर में सेलबोट एक संरक्षित कोव में कायाकर पास करने से एक यात्रा प्राप्त करना")</f>
        <v>एंकर में सेलबोट एक संरक्षित कोव में कायाकर पास करने से एक यात्रा प्राप्त करना</v>
      </c>
    </row>
    <row r="17732">
      <c r="A17732" s="1" t="s">
        <v>17229</v>
      </c>
      <c r="B17732" s="2" t="str">
        <f>IFERROR(__xludf.DUMMYFUNCTION("GOOGLETRANSLATE(A17732,""en"",""hi"")"),"एक पुरुष बौने हम्सटर एक व्यक्ति के हाथों में आयोजित किया जा रहा है")</f>
        <v>एक पुरुष बौने हम्सटर एक व्यक्ति के हाथों में आयोजित किया जा रहा है</v>
      </c>
    </row>
    <row r="17733">
      <c r="A17733" s="1" t="s">
        <v>17230</v>
      </c>
      <c r="B17733" s="2" t="str">
        <f>IFERROR(__xludf.DUMMYFUNCTION("GOOGLETRANSLATE(A17733,""en"",""hi"")"),"वसंत मनाने के लिए रंगीन कपड़े।")</f>
        <v>वसंत मनाने के लिए रंगीन कपड़े।</v>
      </c>
    </row>
    <row r="17734">
      <c r="A17734" s="1" t="s">
        <v>17231</v>
      </c>
      <c r="B17734" s="2" t="str">
        <f>IFERROR(__xludf.DUMMYFUNCTION("GOOGLETRANSLATE(A17734,""en"",""hi"")"),"एक कॉलेज बास्केटबॉल गेम के दूसरे छमाही के दौरान अमेरिकी राज्य के खिलाफ एक समय के दौरान अपनी टीम के साथ प्रशिक्षित करता है।")</f>
        <v>एक कॉलेज बास्केटबॉल गेम के दूसरे छमाही के दौरान अमेरिकी राज्य के खिलाफ एक समय के दौरान अपनी टीम के साथ प्रशिक्षित करता है।</v>
      </c>
    </row>
    <row r="17735">
      <c r="A17735" s="1" t="s">
        <v>17232</v>
      </c>
      <c r="B17735" s="2" t="str">
        <f>IFERROR(__xludf.DUMMYFUNCTION("GOOGLETRANSLATE(A17735,""en"",""hi"")"),"सफेद पृष्ठभूमि पर पृथक अंधेरे अंगूर की शाखा")</f>
        <v>सफेद पृष्ठभूमि पर पृथक अंधेरे अंगूर की शाखा</v>
      </c>
    </row>
    <row r="17736">
      <c r="A17736" s="1" t="s">
        <v>17233</v>
      </c>
      <c r="B17736" s="2" t="str">
        <f>IFERROR(__xludf.DUMMYFUNCTION("GOOGLETRANSLATE(A17736,""en"",""hi"")"),"सोमवार की सुबह देर से फायरफाइटर्स को कारखाने के बाहर चित्रित किया जाता है")</f>
        <v>सोमवार की सुबह देर से फायरफाइटर्स को कारखाने के बाहर चित्रित किया जाता है</v>
      </c>
    </row>
    <row r="17737">
      <c r="A17737" s="1" t="s">
        <v>17234</v>
      </c>
      <c r="B17737" s="2" t="str">
        <f>IFERROR(__xludf.DUMMYFUNCTION("GOOGLETRANSLATE(A17737,""en"",""hi"")"),"पहाड़ी पर बिल्डिंग समारोह")</f>
        <v>पहाड़ी पर बिल्डिंग समारोह</v>
      </c>
    </row>
    <row r="17738">
      <c r="A17738" s="1" t="s">
        <v>17235</v>
      </c>
      <c r="B17738" s="2" t="str">
        <f>IFERROR(__xludf.DUMMYFUNCTION("GOOGLETRANSLATE(A17738,""en"",""hi"")"),"16 वें छेद पर भीड़")</f>
        <v>16 वें छेद पर भीड़</v>
      </c>
    </row>
    <row r="17739">
      <c r="A17739" s="1" t="s">
        <v>17236</v>
      </c>
      <c r="B17739" s="2" t="str">
        <f>IFERROR(__xludf.DUMMYFUNCTION("GOOGLETRANSLATE(A17739,""en"",""hi"")"),"गुलाबी: कास्ट फिल्म को बढ़ावा दें")</f>
        <v>गुलाबी: कास्ट फिल्म को बढ़ावा दें</v>
      </c>
    </row>
    <row r="17740">
      <c r="A17740" s="1" t="s">
        <v>17237</v>
      </c>
      <c r="B17740" s="2" t="str">
        <f>IFERROR(__xludf.DUMMYFUNCTION("GOOGLETRANSLATE(A17740,""en"",""hi"")"),"स्वर्ण बिस्तर पर व्यक्ति")</f>
        <v>स्वर्ण बिस्तर पर व्यक्ति</v>
      </c>
    </row>
    <row r="17741">
      <c r="A17741" s="1" t="s">
        <v>17238</v>
      </c>
      <c r="B17741" s="2" t="str">
        <f>IFERROR(__xludf.DUMMYFUNCTION("GOOGLETRANSLATE(A17741,""en"",""hi"")"),"व्यक्ति के लिए सड़क के साथ झरने")</f>
        <v>व्यक्ति के लिए सड़क के साथ झरने</v>
      </c>
    </row>
    <row r="17742">
      <c r="A17742" s="1" t="s">
        <v>17239</v>
      </c>
      <c r="B17742" s="2" t="str">
        <f>IFERROR(__xludf.DUMMYFUNCTION("GOOGLETRANSLATE(A17742,""en"",""hi"")"),"सेलिब्रिटी साटन लैपल के साथ एक ब्लैक मिनी ड्रेस और मिलान जैकेट पहनती है")</f>
        <v>सेलिब्रिटी साटन लैपल के साथ एक ब्लैक मिनी ड्रेस और मिलान जैकेट पहनती है</v>
      </c>
    </row>
    <row r="17743">
      <c r="A17743" s="1" t="s">
        <v>17240</v>
      </c>
      <c r="B17743" s="2" t="str">
        <f>IFERROR(__xludf.DUMMYFUNCTION("GOOGLETRANSLATE(A17743,""en"",""hi"")"),"सफेद पर बर्फ के साथ एक बाल्टी में शैम्पेन की बोतल")</f>
        <v>सफेद पर बर्फ के साथ एक बाल्टी में शैम्पेन की बोतल</v>
      </c>
    </row>
    <row r="17744">
      <c r="A17744" s="1" t="s">
        <v>17241</v>
      </c>
      <c r="B17744" s="2" t="str">
        <f>IFERROR(__xludf.DUMMYFUNCTION("GOOGLETRANSLATE(A17744,""en"",""hi"")"),"एक सुपर जहाज पर ढेर सैकड़ों शिपिंग कंटेनर")</f>
        <v>एक सुपर जहाज पर ढेर सैकड़ों शिपिंग कंटेनर</v>
      </c>
    </row>
    <row r="17745">
      <c r="A17745" s="1" t="s">
        <v>17242</v>
      </c>
      <c r="B17745" s="2" t="str">
        <f>IFERROR(__xludf.DUMMYFUNCTION("GOOGLETRANSLATE(A17745,""en"",""hi"")"),"अब, ये खुश गाय हैं।")</f>
        <v>अब, ये खुश गाय हैं।</v>
      </c>
    </row>
    <row r="17746">
      <c r="A17746" s="1" t="s">
        <v>17243</v>
      </c>
      <c r="B17746" s="2" t="str">
        <f>IFERROR(__xludf.DUMMYFUNCTION("GOOGLETRANSLATE(A17746,""en"",""hi"")"),"जिस कमरे में आपको काम करना था।")</f>
        <v>जिस कमरे में आपको काम करना था।</v>
      </c>
    </row>
    <row r="17747">
      <c r="A17747" s="1" t="s">
        <v>3641</v>
      </c>
      <c r="B17747" s="2" t="str">
        <f>IFERROR(__xludf.DUMMYFUNCTION("GOOGLETRANSLATE(A17747,""en"",""hi"")"),"अभिनेता लॉस एंजिल्स प्रीमियर में भाग लेता है")</f>
        <v>अभिनेता लॉस एंजिल्स प्रीमियर में भाग लेता है</v>
      </c>
    </row>
    <row r="17748">
      <c r="A17748" s="1" t="s">
        <v>17244</v>
      </c>
      <c r="B17748" s="2" t="str">
        <f>IFERROR(__xludf.DUMMYFUNCTION("GOOGLETRANSLATE(A17748,""en"",""hi"")"),"मैंने अपने सामने के यार्ड के लिए फिल्म चरित्र बनाया")</f>
        <v>मैंने अपने सामने के यार्ड के लिए फिल्म चरित्र बनाया</v>
      </c>
    </row>
    <row r="17749">
      <c r="A17749" s="1" t="s">
        <v>17245</v>
      </c>
      <c r="B17749" s="2" t="str">
        <f>IFERROR(__xludf.DUMMYFUNCTION("GOOGLETRANSLATE(A17749,""en"",""hi"")"),"एक कार्यालय में अपने सहयोगी के साथ एक लैपटॉप का उपयोग करके दृष्टिहीन बिगड़ा हुआ व्यवसायी")</f>
        <v>एक कार्यालय में अपने सहयोगी के साथ एक लैपटॉप का उपयोग करके दृष्टिहीन बिगड़ा हुआ व्यवसायी</v>
      </c>
    </row>
    <row r="17750">
      <c r="A17750" s="1" t="s">
        <v>17246</v>
      </c>
      <c r="B17750" s="2" t="str">
        <f>IFERROR(__xludf.DUMMYFUNCTION("GOOGLETRANSLATE(A17750,""en"",""hi"")"),"कागज की खाली शीट पकड़े व्यापार महिला।")</f>
        <v>कागज की खाली शीट पकड़े व्यापार महिला।</v>
      </c>
    </row>
    <row r="17751">
      <c r="A17751" s="1" t="s">
        <v>17247</v>
      </c>
      <c r="B17751" s="2" t="str">
        <f>IFERROR(__xludf.DUMMYFUNCTION("GOOGLETRANSLATE(A17751,""en"",""hi"")"),"एक नया घर बनाना, मेरी माँ को एक उपहार")</f>
        <v>एक नया घर बनाना, मेरी माँ को एक उपहार</v>
      </c>
    </row>
    <row r="17752">
      <c r="A17752" s="1" t="s">
        <v>17248</v>
      </c>
      <c r="B17752" s="2" t="str">
        <f>IFERROR(__xludf.DUMMYFUNCTION("GOOGLETRANSLATE(A17752,""en"",""hi"")"),"हमारे पसंदीदा रॉयल द डचेस के जीवन और शैली के बाद।")</f>
        <v>हमारे पसंदीदा रॉयल द डचेस के जीवन और शैली के बाद।</v>
      </c>
    </row>
    <row r="17753">
      <c r="A17753" s="1" t="s">
        <v>17249</v>
      </c>
      <c r="B17753" s="2" t="str">
        <f>IFERROR(__xludf.DUMMYFUNCTION("GOOGLETRANSLATE(A17753,""en"",""hi"")"),"पेशे गुर्दे में मछली पकड़ने की नाव से टूना लैंडिंग कर रहे हैं")</f>
        <v>पेशे गुर्दे में मछली पकड़ने की नाव से टूना लैंडिंग कर रहे हैं</v>
      </c>
    </row>
    <row r="17754">
      <c r="A17754" s="1" t="s">
        <v>17250</v>
      </c>
      <c r="B17754" s="2" t="str">
        <f>IFERROR(__xludf.DUMMYFUNCTION("GOOGLETRANSLATE(A17754,""en"",""hi"")"),"व्यक्ति और दृश्य के बगल में झील देखें")</f>
        <v>व्यक्ति और दृश्य के बगल में झील देखें</v>
      </c>
    </row>
    <row r="17755">
      <c r="A17755" s="1" t="s">
        <v>17251</v>
      </c>
      <c r="B17755" s="2" t="str">
        <f>IFERROR(__xludf.DUMMYFUNCTION("GOOGLETRANSLATE(A17755,""en"",""hi"")"),"एक मेज का एक चित्रण")</f>
        <v>एक मेज का एक चित्रण</v>
      </c>
    </row>
    <row r="17756">
      <c r="A17756" s="1" t="s">
        <v>17252</v>
      </c>
      <c r="B17756" s="2" t="str">
        <f>IFERROR(__xludf.DUMMYFUNCTION("GOOGLETRANSLATE(A17756,""en"",""hi"")"),"एक आरी के साथ फायर फाइटर वेंट्स छत")</f>
        <v>एक आरी के साथ फायर फाइटर वेंट्स छत</v>
      </c>
    </row>
    <row r="17757">
      <c r="A17757" s="1" t="s">
        <v>17253</v>
      </c>
      <c r="B17757" s="2" t="str">
        <f>IFERROR(__xludf.DUMMYFUNCTION("GOOGLETRANSLATE(A17757,""en"",""hi"")"),"देवता पशु है जो थ्रिलर टीवी कार्यक्रम में व्यक्ति से संबंधित है")</f>
        <v>देवता पशु है जो थ्रिलर टीवी कार्यक्रम में व्यक्ति से संबंधित है</v>
      </c>
    </row>
    <row r="17758">
      <c r="A17758" s="1" t="s">
        <v>17254</v>
      </c>
      <c r="B17758" s="2" t="str">
        <f>IFERROR(__xludf.DUMMYFUNCTION("GOOGLETRANSLATE(A17758,""en"",""hi"")"),"एक पारंपरिक बाजार में मसाले")</f>
        <v>एक पारंपरिक बाजार में मसाले</v>
      </c>
    </row>
    <row r="17759">
      <c r="A17759" s="1" t="s">
        <v>17255</v>
      </c>
      <c r="B17759" s="2" t="str">
        <f>IFERROR(__xludf.DUMMYFUNCTION("GOOGLETRANSLATE(A17759,""en"",""hi"")"),"क्रिसमस ट्री के तहत हाथ उठाएं - 4 के")</f>
        <v>क्रिसमस ट्री के तहत हाथ उठाएं - 4 के</v>
      </c>
    </row>
    <row r="17760">
      <c r="A17760" s="1" t="s">
        <v>17256</v>
      </c>
      <c r="B17760" s="2" t="str">
        <f>IFERROR(__xludf.DUMMYFUNCTION("GOOGLETRANSLATE(A17760,""en"",""hi"")"),"लकड़ी के फर्नीचर और सहायक उपकरण से भरा समकालीन भोजन क्षेत्र")</f>
        <v>लकड़ी के फर्नीचर और सहायक उपकरण से भरा समकालीन भोजन क्षेत्र</v>
      </c>
    </row>
    <row r="17761">
      <c r="A17761" s="1" t="s">
        <v>17257</v>
      </c>
      <c r="B17761" s="2" t="str">
        <f>IFERROR(__xludf.DUMMYFUNCTION("GOOGLETRANSLATE(A17761,""en"",""hi"")"),"छात्र स्कूल के पहले दिन के बाद छात्रों को लेने के लिए बस के रूप में गुजरते हैं।")</f>
        <v>छात्र स्कूल के पहले दिन के बाद छात्रों को लेने के लिए बस के रूप में गुजरते हैं।</v>
      </c>
    </row>
    <row r="17762">
      <c r="A17762" s="1" t="s">
        <v>17258</v>
      </c>
      <c r="B17762" s="2" t="str">
        <f>IFERROR(__xludf.DUMMYFUNCTION("GOOGLETRANSLATE(A17762,""en"",""hi"")"),"एक बियर की बोतल का उद्योग")</f>
        <v>एक बियर की बोतल का उद्योग</v>
      </c>
    </row>
    <row r="17763">
      <c r="A17763" s="1" t="s">
        <v>17259</v>
      </c>
      <c r="B17763" s="2" t="str">
        <f>IFERROR(__xludf.DUMMYFUNCTION("GOOGLETRANSLATE(A17763,""en"",""hi"")"),"यह छोटा आदमी दुनिया के सबसे बड़े कछुओं में से एक होने के लिए बढ़ेगा।")</f>
        <v>यह छोटा आदमी दुनिया के सबसे बड़े कछुओं में से एक होने के लिए बढ़ेगा।</v>
      </c>
    </row>
    <row r="17764">
      <c r="A17764" s="1" t="s">
        <v>17260</v>
      </c>
      <c r="B17764" s="2" t="str">
        <f>IFERROR(__xludf.DUMMYFUNCTION("GOOGLETRANSLATE(A17764,""en"",""hi"")"),"20 सबसे मजेदार वेशभूषा जुड़वा बच्चे पहन सकते हैं")</f>
        <v>20 सबसे मजेदार वेशभूषा जुड़वा बच्चे पहन सकते हैं</v>
      </c>
    </row>
    <row r="17765">
      <c r="A17765" s="1" t="s">
        <v>17261</v>
      </c>
      <c r="B17765" s="2" t="str">
        <f>IFERROR(__xludf.DUMMYFUNCTION("GOOGLETRANSLATE(A17765,""en"",""hi"")"),"बच्चे मार्च में भाग लेते हैं")</f>
        <v>बच्चे मार्च में भाग लेते हैं</v>
      </c>
    </row>
    <row r="17766">
      <c r="A17766" s="1" t="s">
        <v>17262</v>
      </c>
      <c r="B17766" s="2" t="str">
        <f>IFERROR(__xludf.DUMMYFUNCTION("GOOGLETRANSLATE(A17766,""en"",""hi"")"),"# खेल टीम के खिलाफ खेल कार्रवाई के दौरान बेसबॉल खिलाड़ी के साथ अपनी जीत मनाता है।")</f>
        <v># खेल टीम के खिलाफ खेल कार्रवाई के दौरान बेसबॉल खिलाड़ी के साथ अपनी जीत मनाता है।</v>
      </c>
    </row>
    <row r="17767">
      <c r="A17767" s="1" t="s">
        <v>17263</v>
      </c>
      <c r="B17767" s="2" t="str">
        <f>IFERROR(__xludf.DUMMYFUNCTION("GOOGLETRANSLATE(A17767,""en"",""hi"")"),"नए क्षेत्र की हवाई चित्र")</f>
        <v>नए क्षेत्र की हवाई चित्र</v>
      </c>
    </row>
    <row r="17768">
      <c r="A17768" s="1" t="s">
        <v>17264</v>
      </c>
      <c r="B17768" s="2" t="str">
        <f>IFERROR(__xludf.DUMMYFUNCTION("GOOGLETRANSLATE(A17768,""en"",""hi"")"),"उचित पोशाक: इस बीच, व्यक्ति ने एक सुंदर ग्रे पोशाक में उसकी कांस्य त्वचा को दिखाया")</f>
        <v>उचित पोशाक: इस बीच, व्यक्ति ने एक सुंदर ग्रे पोशाक में उसकी कांस्य त्वचा को दिखाया</v>
      </c>
    </row>
    <row r="17769">
      <c r="A17769" s="1" t="s">
        <v>17265</v>
      </c>
      <c r="B17769" s="2" t="str">
        <f>IFERROR(__xludf.DUMMYFUNCTION("GOOGLETRANSLATE(A17769,""en"",""hi"")"),"पासिंग समय को मापने वाले एक घंटे का चश्मा के बल्बों के माध्यम से रेत")</f>
        <v>पासिंग समय को मापने वाले एक घंटे का चश्मा के बल्बों के माध्यम से रेत</v>
      </c>
    </row>
    <row r="17770">
      <c r="A17770" s="1" t="s">
        <v>17266</v>
      </c>
      <c r="B17770" s="2" t="str">
        <f>IFERROR(__xludf.DUMMYFUNCTION("GOOGLETRANSLATE(A17770,""en"",""hi"")"),"हरे पत्तेदार पार्क में अमूर्त धुंधली पृष्ठभूमि लंबी पैदल यात्रा का निशान")</f>
        <v>हरे पत्तेदार पार्क में अमूर्त धुंधली पृष्ठभूमि लंबी पैदल यात्रा का निशान</v>
      </c>
    </row>
    <row r="17771">
      <c r="A17771" s="1" t="s">
        <v>17267</v>
      </c>
      <c r="B17771" s="2" t="str">
        <f>IFERROR(__xludf.DUMMYFUNCTION("GOOGLETRANSLATE(A17771,""en"",""hi"")"),"व्यक्ति अपने बैंड के साथ संगीत कार्यक्रम में करता है")</f>
        <v>व्यक्ति अपने बैंड के साथ संगीत कार्यक्रम में करता है</v>
      </c>
    </row>
    <row r="17772">
      <c r="A17772" s="1" t="s">
        <v>17268</v>
      </c>
      <c r="B17772" s="2" t="str">
        <f>IFERROR(__xludf.DUMMYFUNCTION("GOOGLETRANSLATE(A17772,""en"",""hi"")"),"एक मानचित्र का चित्रण, इसके ध्वज और एक कॉमिक गुब्बारा एक फोटो कैमरा के साथ एक अनुमति संकेत में नहीं है")</f>
        <v>एक मानचित्र का चित्रण, इसके ध्वज और एक कॉमिक गुब्बारा एक फोटो कैमरा के साथ एक अनुमति संकेत में नहीं है</v>
      </c>
    </row>
    <row r="17773">
      <c r="A17773" s="1" t="s">
        <v>17269</v>
      </c>
      <c r="B17773" s="2" t="str">
        <f>IFERROR(__xludf.DUMMYFUNCTION("GOOGLETRANSLATE(A17773,""en"",""hi"")"),"अमेरिकी फुटबॉल खिलाड़ी खेल टीम के खिलाफ एक खेल के दौरान गर्म हो जाता है।")</f>
        <v>अमेरिकी फुटबॉल खिलाड़ी खेल टीम के खिलाफ एक खेल के दौरान गर्म हो जाता है।</v>
      </c>
    </row>
    <row r="17774">
      <c r="A17774" s="1" t="s">
        <v>17270</v>
      </c>
      <c r="B17774" s="2" t="str">
        <f>IFERROR(__xludf.DUMMYFUNCTION("GOOGLETRANSLATE(A17774,""en"",""hi"")"),"एक बड़े पैमाने पर एक छवि।")</f>
        <v>एक बड़े पैमाने पर एक छवि।</v>
      </c>
    </row>
    <row r="17775">
      <c r="A17775" s="1" t="s">
        <v>17271</v>
      </c>
      <c r="B17775" s="2" t="str">
        <f>IFERROR(__xludf.DUMMYFUNCTION("GOOGLETRANSLATE(A17775,""en"",""hi"")"),"# स्पोर्ट्स टीम के खिलाफ गेम के दौरान व्यापक रिसीवर अमेरिकन फुटबॉल प्लेयर # 89 के साथ वार्ता।")</f>
        <v># स्पोर्ट्स टीम के खिलाफ गेम के दौरान व्यापक रिसीवर अमेरिकन फुटबॉल प्लेयर # 89 के साथ वार्ता।</v>
      </c>
    </row>
    <row r="17776">
      <c r="A17776" s="1" t="s">
        <v>17272</v>
      </c>
      <c r="B17776" s="2" t="str">
        <f>IFERROR(__xludf.DUMMYFUNCTION("GOOGLETRANSLATE(A17776,""en"",""hi"")"),"फैशन वीक: संगठन संस्थापक एक धमाके के साथ बाहर जाता है")</f>
        <v>फैशन वीक: संगठन संस्थापक एक धमाके के साथ बाहर जाता है</v>
      </c>
    </row>
    <row r="17777">
      <c r="A17777" s="1" t="s">
        <v>17273</v>
      </c>
      <c r="B17777" s="2" t="str">
        <f>IFERROR(__xludf.DUMMYFUNCTION("GOOGLETRANSLATE(A17777,""en"",""hi"")"),"बर्फ के टुकड़े के साथ शीतकालीन अवकाश निर्बाध पैटर्न।")</f>
        <v>बर्फ के टुकड़े के साथ शीतकालीन अवकाश निर्बाध पैटर्न।</v>
      </c>
    </row>
    <row r="17778">
      <c r="A17778" s="1" t="s">
        <v>17274</v>
      </c>
      <c r="B17778" s="2" t="str">
        <f>IFERROR(__xludf.DUMMYFUNCTION("GOOGLETRANSLATE(A17778,""en"",""hi"")"),"बार्न में एक बूढ़े आदमी का चित्रण")</f>
        <v>बार्न में एक बूढ़े आदमी का चित्रण</v>
      </c>
    </row>
    <row r="17779">
      <c r="A17779" s="1" t="s">
        <v>17275</v>
      </c>
      <c r="B17779" s="2" t="str">
        <f>IFERROR(__xludf.DUMMYFUNCTION("GOOGLETRANSLATE(A17779,""en"",""hi"")"),"एक आदमी दक्षिण तट पर एक गोल्फ कोर्स के सामने खड़ा है।")</f>
        <v>एक आदमी दक्षिण तट पर एक गोल्फ कोर्स के सामने खड़ा है।</v>
      </c>
    </row>
    <row r="17780">
      <c r="A17780" s="1" t="s">
        <v>17276</v>
      </c>
      <c r="B17780" s="2" t="str">
        <f>IFERROR(__xludf.DUMMYFUNCTION("GOOGLETRANSLATE(A17780,""en"",""hi"")"),"पश्चिमी ईसाई अवकाश क्रिसमस के पेड़ के नीचे लपेटा उपहार प्रस्तुत करता है")</f>
        <v>पश्चिमी ईसाई अवकाश क्रिसमस के पेड़ के नीचे लपेटा उपहार प्रस्तुत करता है</v>
      </c>
    </row>
    <row r="17781">
      <c r="A17781" s="1" t="s">
        <v>17277</v>
      </c>
      <c r="B17781" s="2" t="str">
        <f>IFERROR(__xludf.DUMMYFUNCTION("GOOGLETRANSLATE(A17781,""en"",""hi"")"),"शॉपिंग बैग के साथ चलने वाली फैशन महिला")</f>
        <v>शॉपिंग बैग के साथ चलने वाली फैशन महिला</v>
      </c>
    </row>
    <row r="17782">
      <c r="A17782" s="1" t="s">
        <v>2976</v>
      </c>
      <c r="B17782" s="2" t="str">
        <f>IFERROR(__xludf.DUMMYFUNCTION("GOOGLETRANSLATE(A17782,""en"",""hi"")"),"छवि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17783">
      <c r="A17783" s="1" t="s">
        <v>17278</v>
      </c>
      <c r="B17783" s="2" t="str">
        <f>IFERROR(__xludf.DUMMYFUNCTION("GOOGLETRANSLATE(A17783,""en"",""hi"")"),"प्रोफेसर सम्मेलन के प्रकार के दौरान दर्शकों से प्रश्न लेता है।")</f>
        <v>प्रोफेसर सम्मेलन के प्रकार के दौरान दर्शकों से प्रश्न लेता है।</v>
      </c>
    </row>
    <row r="17784">
      <c r="A17784" s="1" t="s">
        <v>17279</v>
      </c>
      <c r="B17784" s="2" t="str">
        <f>IFERROR(__xludf.DUMMYFUNCTION("GOOGLETRANSLATE(A17784,""en"",""hi"")"),"एक निजी ग्राहक के लिए प्रमुख")</f>
        <v>एक निजी ग्राहक के लिए प्रमुख</v>
      </c>
    </row>
    <row r="17785">
      <c r="A17785" s="1" t="s">
        <v>17280</v>
      </c>
      <c r="B17785" s="2" t="str">
        <f>IFERROR(__xludf.DUMMYFUNCTION("GOOGLETRANSLATE(A17785,""en"",""hi"")"),"अभिनेता ब्रिटेन प्रीमियर में भाग लेते हैं।")</f>
        <v>अभिनेता ब्रिटेन प्रीमियर में भाग लेते हैं।</v>
      </c>
    </row>
    <row r="17786">
      <c r="A17786" s="1" t="s">
        <v>17281</v>
      </c>
      <c r="B17786" s="2" t="str">
        <f>IFERROR(__xludf.DUMMYFUNCTION("GOOGLETRANSLATE(A17786,""en"",""hi"")"),"रॉक बैंड प्रदर्शन के गायक गीतकार और प्रगतिशील रॉक कलाकार प्रदर्शन")</f>
        <v>रॉक बैंड प्रदर्शन के गायक गीतकार और प्रगतिशील रॉक कलाकार प्रदर्शन</v>
      </c>
    </row>
    <row r="17787">
      <c r="A17787" s="1" t="s">
        <v>17282</v>
      </c>
      <c r="B17787" s="2" t="str">
        <f>IFERROR(__xludf.DUMMYFUNCTION("GOOGLETRANSLATE(A17787,""en"",""hi"")"),"व्यक्ति फुटबॉल गेम के पहले भाग के दौरान अमेरिकी फुटबॉल खिलाड़ी को सीमा से बाहर धक्का देता है।")</f>
        <v>व्यक्ति फुटबॉल गेम के पहले भाग के दौरान अमेरिकी फुटबॉल खिलाड़ी को सीमा से बाहर धक्का देता है।</v>
      </c>
    </row>
    <row r="17788">
      <c r="A17788" s="1" t="s">
        <v>17283</v>
      </c>
      <c r="B17788" s="2" t="str">
        <f>IFERROR(__xludf.DUMMYFUNCTION("GOOGLETRANSLATE(A17788,""en"",""hi"")"),"सर्दियों के आकाश के नीचे करने के लिए चीजें।")</f>
        <v>सर्दियों के आकाश के नीचे करने के लिए चीजें।</v>
      </c>
    </row>
    <row r="17789">
      <c r="A17789" s="1" t="s">
        <v>17284</v>
      </c>
      <c r="B17789" s="2" t="str">
        <f>IFERROR(__xludf.DUMMYFUNCTION("GOOGLETRANSLATE(A17789,""en"",""hi"")"),"व्यक्ति मैच से पहले गर्मजोशी का आयोजन करता है।")</f>
        <v>व्यक्ति मैच से पहले गर्मजोशी का आयोजन करता है।</v>
      </c>
    </row>
    <row r="17790">
      <c r="A17790" s="1" t="s">
        <v>17285</v>
      </c>
      <c r="B17790" s="2" t="str">
        <f>IFERROR(__xludf.DUMMYFUNCTION("GOOGLETRANSLATE(A17790,""en"",""hi"")"),"एक औद्योगिक स्पर्श के साथ न्यूनतम रसोई - ब्लॉग के माध्यम से")</f>
        <v>एक औद्योगिक स्पर्श के साथ न्यूनतम रसोई - ब्लॉग के माध्यम से</v>
      </c>
    </row>
    <row r="17791">
      <c r="A17791" s="1" t="s">
        <v>17286</v>
      </c>
      <c r="B17791" s="2" t="str">
        <f>IFERROR(__xludf.DUMMYFUNCTION("GOOGLETRANSLATE(A17791,""en"",""hi"")"),"बिल्ड श्रृंखला अभिनेता, कॉमेडियन, अभिनेताओं को अपनी कॉमेडी पर चर्चा करने के लिए प्रस्तुत करती है।")</f>
        <v>बिल्ड श्रृंखला अभिनेता, कॉमेडियन, अभिनेताओं को अपनी कॉमेडी पर चर्चा करने के लिए प्रस्तुत करती है।</v>
      </c>
    </row>
    <row r="17792">
      <c r="A17792" s="1" t="s">
        <v>17287</v>
      </c>
      <c r="B17792" s="2" t="str">
        <f>IFERROR(__xludf.DUMMYFUNCTION("GOOGLETRANSLATE(A17792,""en"",""hi"")"),"शहर के शीर्ष स्थलों के पिछले कई जगहों पर चलना।")</f>
        <v>शहर के शीर्ष स्थलों के पिछले कई जगहों पर चलना।</v>
      </c>
    </row>
    <row r="17793">
      <c r="A17793" s="1" t="s">
        <v>17288</v>
      </c>
      <c r="B17793" s="2" t="str">
        <f>IFERROR(__xludf.DUMMYFUNCTION("GOOGLETRANSLATE(A17793,""en"",""hi"")"),"बिस्तर के बगल में सोफे")</f>
        <v>बिस्तर के बगल में सोफे</v>
      </c>
    </row>
    <row r="17794">
      <c r="A17794" s="1" t="s">
        <v>17289</v>
      </c>
      <c r="B17794" s="2" t="str">
        <f>IFERROR(__xludf.DUMMYFUNCTION("GOOGLETRANSLATE(A17794,""en"",""hi"")"),"मैदान में नक्काशीदार पेड़ स्टंप")</f>
        <v>मैदान में नक्काशीदार पेड़ स्टंप</v>
      </c>
    </row>
    <row r="17795">
      <c r="A17795" s="1" t="s">
        <v>17290</v>
      </c>
      <c r="B17795" s="2" t="str">
        <f>IFERROR(__xludf.DUMMYFUNCTION("GOOGLETRANSLATE(A17795,""en"",""hi"")"),"कोकेशियान आदमी पिता और पुत्र अपने हाथों में, खिड़की के पास कमरे में लोहेदार कपड़े।")</f>
        <v>कोकेशियान आदमी पिता और पुत्र अपने हाथों में, खिड़की के पास कमरे में लोहेदार कपड़े।</v>
      </c>
    </row>
    <row r="17796">
      <c r="A17796" s="1" t="s">
        <v>17291</v>
      </c>
      <c r="B17796" s="2" t="str">
        <f>IFERROR(__xludf.DUMMYFUNCTION("GOOGLETRANSLATE(A17796,""en"",""hi"")"),"फूलवाला छुट्टी की पूर्व संध्या पर थोक फूल खरीदते हैं")</f>
        <v>फूलवाला छुट्टी की पूर्व संध्या पर थोक फूल खरीदते हैं</v>
      </c>
    </row>
    <row r="17797">
      <c r="A17797" s="1" t="s">
        <v>17292</v>
      </c>
      <c r="B17797" s="2" t="str">
        <f>IFERROR(__xludf.DUMMYFUNCTION("GOOGLETRANSLATE(A17797,""en"",""hi"")"),"पाइपलाइन के तत्व।")</f>
        <v>पाइपलाइन के तत्व।</v>
      </c>
    </row>
    <row r="17798">
      <c r="A17798" s="1" t="s">
        <v>16430</v>
      </c>
      <c r="B17798" s="2" t="str">
        <f>IFERROR(__xludf.DUMMYFUNCTION("GOOGLETRANSLATE(A17798,""en"",""hi"")"),"व्यक्ति स्पोर्ट्स टीम के खिलाफ फेंकता है")</f>
        <v>व्यक्ति स्पोर्ट्स टीम के खिलाफ फेंकता है</v>
      </c>
    </row>
    <row r="17799">
      <c r="A17799" s="1" t="s">
        <v>17293</v>
      </c>
      <c r="B17799" s="2" t="str">
        <f>IFERROR(__xludf.DUMMYFUNCTION("GOOGLETRANSLATE(A17799,""en"",""hi"")"),"पुरस्कार के दौरान व्यक्ति और अभिनेता")</f>
        <v>पुरस्कार के दौरान व्यक्ति और अभिनेता</v>
      </c>
    </row>
    <row r="17800">
      <c r="A17800" s="1" t="s">
        <v>17294</v>
      </c>
      <c r="B17800" s="2" t="str">
        <f>IFERROR(__xludf.DUMMYFUNCTION("GOOGLETRANSLATE(A17800,""en"",""hi"")"),"कार्ड खेलने का एक घर")</f>
        <v>कार्ड खेलने का एक घर</v>
      </c>
    </row>
    <row r="17801">
      <c r="A17801" s="1" t="s">
        <v>17295</v>
      </c>
      <c r="B17801" s="2" t="str">
        <f>IFERROR(__xludf.DUMMYFUNCTION("GOOGLETRANSLATE(A17801,""en"",""hi"")"),"एक उष्णकटिबंधीय तट पर सूर्यास्त")</f>
        <v>एक उष्णकटिबंधीय तट पर सूर्यास्त</v>
      </c>
    </row>
    <row r="17802">
      <c r="A17802" s="1" t="s">
        <v>17296</v>
      </c>
      <c r="B17802" s="2" t="str">
        <f>IFERROR(__xludf.DUMMYFUNCTION("GOOGLETRANSLATE(A17802,""en"",""hi"")"),"एक मंच पर गायन करने वाले कलाकार।")</f>
        <v>एक मंच पर गायन करने वाले कलाकार।</v>
      </c>
    </row>
    <row r="17803">
      <c r="A17803" s="1" t="s">
        <v>17297</v>
      </c>
      <c r="B17803" s="2" t="str">
        <f>IFERROR(__xludf.DUMMYFUNCTION("GOOGLETRANSLATE(A17803,""en"",""hi"")"),"एक लड़की सैन्य कमांडर और एक परिवार को चित्रित करने वाले एक भित्ति के पीछे चलती है")</f>
        <v>एक लड़की सैन्य कमांडर और एक परिवार को चित्रित करने वाले एक भित्ति के पीछे चलती है</v>
      </c>
    </row>
    <row r="17804">
      <c r="A17804" s="1" t="s">
        <v>17298</v>
      </c>
      <c r="B17804" s="2" t="str">
        <f>IFERROR(__xludf.DUMMYFUNCTION("GOOGLETRANSLATE(A17804,""en"",""hi"")"),"छवि में हो सकता है: व्यक्ति, मंच पर, एक संगीत वाद्ययंत्र, संगीत कार्यक्रम और गिटार बजाना")</f>
        <v>छवि में हो सकता है: व्यक्ति, मंच पर, एक संगीत वाद्ययंत्र, संगीत कार्यक्रम और गिटार बजाना</v>
      </c>
    </row>
    <row r="17805">
      <c r="A17805" s="1" t="s">
        <v>17299</v>
      </c>
      <c r="B17805" s="2" t="str">
        <f>IFERROR(__xludf.DUMMYFUNCTION("GOOGLETRANSLATE(A17805,""en"",""hi"")"),"झंडे एक प्यारे नीले आकाश के खिलाफ उड़ते हैं।")</f>
        <v>झंडे एक प्यारे नीले आकाश के खिलाफ उड़ते हैं।</v>
      </c>
    </row>
    <row r="17806">
      <c r="A17806" s="1" t="s">
        <v>17300</v>
      </c>
      <c r="B17806" s="2" t="str">
        <f>IFERROR(__xludf.DUMMYFUNCTION("GOOGLETRANSLATE(A17806,""en"",""hi"")"),"क्रिसमस के पेड़ की पृष्ठभूमि पर मजेदार बिल्ली का बच्चा और सो पिल्ला")</f>
        <v>क्रिसमस के पेड़ की पृष्ठभूमि पर मजेदार बिल्ली का बच्चा और सो पिल्ला</v>
      </c>
    </row>
    <row r="17807">
      <c r="A17807" s="1" t="s">
        <v>17301</v>
      </c>
      <c r="B17807" s="2" t="str">
        <f>IFERROR(__xludf.DUMMYFUNCTION("GOOGLETRANSLATE(A17807,""en"",""hi"")"),"बालों और piercings प्यार करो!")</f>
        <v>बालों और piercings प्यार करो!</v>
      </c>
    </row>
    <row r="17808">
      <c r="A17808" s="1" t="s">
        <v>17302</v>
      </c>
      <c r="B17808" s="2" t="str">
        <f>IFERROR(__xludf.DUMMYFUNCTION("GOOGLETRANSLATE(A17808,""en"",""hi"")"),"पश्चिमी ईसाई अवकाश वसंत में पहले पूर्णिमा की तारीख पर आधारित है।")</f>
        <v>पश्चिमी ईसाई अवकाश वसंत में पहले पूर्णिमा की तारीख पर आधारित है।</v>
      </c>
    </row>
    <row r="17809">
      <c r="A17809" s="1" t="s">
        <v>17303</v>
      </c>
      <c r="B17809" s="2" t="str">
        <f>IFERROR(__xludf.DUMMYFUNCTION("GOOGLETRANSLATE(A17809,""en"",""hi"")"),"हवा में उड़ने वाले छोटे वसंत के फूल")</f>
        <v>हवा में उड़ने वाले छोटे वसंत के फूल</v>
      </c>
    </row>
    <row r="17810">
      <c r="A17810" s="1" t="s">
        <v>17304</v>
      </c>
      <c r="B17810" s="2" t="str">
        <f>IFERROR(__xludf.DUMMYFUNCTION("GOOGLETRANSLATE(A17810,""en"",""hi"")"),"एक गर्म, प्रारंभिक शरद ऋतु के दिन कक्षाओं के बीच के छात्र")</f>
        <v>एक गर्म, प्रारंभिक शरद ऋतु के दिन कक्षाओं के बीच के छात्र</v>
      </c>
    </row>
    <row r="17811">
      <c r="A17811" s="1" t="s">
        <v>10350</v>
      </c>
      <c r="B17811" s="2" t="str">
        <f>IFERROR(__xludf.DUMMYFUNCTION("GOOGLETRANSLATE(A17811,""en"",""hi"")"),"इलेक्ट्रॉनिक घटकों का सरल सेट।")</f>
        <v>इलेक्ट्रॉनिक घटकों का सरल सेट।</v>
      </c>
    </row>
    <row r="17812">
      <c r="A17812" s="1" t="s">
        <v>17305</v>
      </c>
      <c r="B17812" s="2" t="str">
        <f>IFERROR(__xludf.DUMMYFUNCTION("GOOGLETRANSLATE(A17812,""en"",""hi"")"),"फुटबॉल खिलाड़ी टाई के दौरान बास्केटबॉल खिलाड़ी के खिलाफ गेंद देता है।")</f>
        <v>फुटबॉल खिलाड़ी टाई के दौरान बास्केटबॉल खिलाड़ी के खिलाफ गेंद देता है।</v>
      </c>
    </row>
    <row r="17813">
      <c r="A17813" s="1" t="s">
        <v>17306</v>
      </c>
      <c r="B17813" s="2" t="str">
        <f>IFERROR(__xludf.DUMMYFUNCTION("GOOGLETRANSLATE(A17813,""en"",""hi"")"),"मंगलवार को राजनेता के अपने अंतिम मामलों का भुगतान करने वाले लोग।")</f>
        <v>मंगलवार को राजनेता के अपने अंतिम मामलों का भुगतान करने वाले लोग।</v>
      </c>
    </row>
    <row r="17814">
      <c r="A17814" s="1" t="s">
        <v>17307</v>
      </c>
      <c r="B17814" s="2" t="str">
        <f>IFERROR(__xludf.DUMMYFUNCTION("GOOGLETRANSLATE(A17814,""en"",""hi"")"),"यह एक उन्नत दृश्य है।")</f>
        <v>यह एक उन्नत दृश्य है।</v>
      </c>
    </row>
    <row r="17815">
      <c r="A17815" s="1" t="s">
        <v>17308</v>
      </c>
      <c r="B17815" s="2" t="str">
        <f>IFERROR(__xludf.DUMMYFUNCTION("GOOGLETRANSLATE(A17815,""en"",""hi"")"),"हम लोगों या श्रमिकों की एक टीम द्वारा उठाए गए उत्तरदायी 3 डी शब्द हैं जो एक व्यापार या कंपनी के लिए जिम्मेदारी लेते हैं जो महान काम करते हैं")</f>
        <v>हम लोगों या श्रमिकों की एक टीम द्वारा उठाए गए उत्तरदायी 3 डी शब्द हैं जो एक व्यापार या कंपनी के लिए जिम्मेदारी लेते हैं जो महान काम करते हैं</v>
      </c>
    </row>
    <row r="17816">
      <c r="A17816" s="1" t="s">
        <v>17309</v>
      </c>
      <c r="B17816" s="2" t="str">
        <f>IFERROR(__xludf.DUMMYFUNCTION("GOOGLETRANSLATE(A17816,""en"",""hi"")"),"मैंग्रोव पेड़ पानी पर खींच रहा है")</f>
        <v>मैंग्रोव पेड़ पानी पर खींच रहा है</v>
      </c>
    </row>
    <row r="17817">
      <c r="A17817" s="1" t="s">
        <v>17310</v>
      </c>
      <c r="B17817" s="2" t="str">
        <f>IFERROR(__xludf.DUMMYFUNCTION("GOOGLETRANSLATE(A17817,""en"",""hi"")"),"फुटबॉलर चैरिटी फुटबॉल मैच में भाग लेता है")</f>
        <v>फुटबॉलर चैरिटी फुटबॉल मैच में भाग लेता है</v>
      </c>
    </row>
    <row r="17818">
      <c r="A17818" s="1" t="s">
        <v>17311</v>
      </c>
      <c r="B17818" s="2" t="str">
        <f>IFERROR(__xludf.DUMMYFUNCTION("GOOGLETRANSLATE(A17818,""en"",""hi"")"),"सैनिक और परिवार एक प्रस्थान में भाग लेते हैं")</f>
        <v>सैनिक और परिवार एक प्रस्थान में भाग लेते हैं</v>
      </c>
    </row>
    <row r="17819">
      <c r="A17819" s="1" t="s">
        <v>17312</v>
      </c>
      <c r="B17819" s="2" t="str">
        <f>IFERROR(__xludf.DUMMYFUNCTION("GOOGLETRANSLATE(A17819,""en"",""hi"")"),"यह सफेद मसालेदार छत और गहरे रंग की दाग ​​दीवारों के बीच सुंदर अनुबंध पर एक शानदार रूप देता है।")</f>
        <v>यह सफेद मसालेदार छत और गहरे रंग की दाग ​​दीवारों के बीच सुंदर अनुबंध पर एक शानदार रूप देता है।</v>
      </c>
    </row>
    <row r="17820">
      <c r="A17820" s="1" t="s">
        <v>17313</v>
      </c>
      <c r="B17820" s="2" t="str">
        <f>IFERROR(__xludf.DUMMYFUNCTION("GOOGLETRANSLATE(A17820,""en"",""hi"")"),"महोत्सव के दौरान कलाकार मंच पर प्रदर्शन करता है।")</f>
        <v>महोत्सव के दौरान कलाकार मंच पर प्रदर्शन करता है।</v>
      </c>
    </row>
    <row r="17821">
      <c r="A17821" s="1" t="s">
        <v>17314</v>
      </c>
      <c r="B17821" s="2" t="str">
        <f>IFERROR(__xludf.DUMMYFUNCTION("GOOGLETRANSLATE(A17821,""en"",""hi"")"),"कागज की एक खाली शीट वाले बच्चे जहां आप अपना खुद का टेक्स्ट दर्ज कर सकते हैं - पृथक - पारदर्शिता का कोई प्रभाव नहीं")</f>
        <v>कागज की एक खाली शीट वाले बच्चे जहां आप अपना खुद का टेक्स्ट दर्ज कर सकते हैं - पृथक - पारदर्शिता का कोई प्रभाव नहीं</v>
      </c>
    </row>
    <row r="17822">
      <c r="A17822" s="1" t="s">
        <v>17315</v>
      </c>
      <c r="B17822" s="2" t="str">
        <f>IFERROR(__xludf.DUMMYFUNCTION("GOOGLETRANSLATE(A17822,""en"",""hi"")"),"बेंच ट्रेन स्टेशन पर इंतजार कर रहा है")</f>
        <v>बेंच ट्रेन स्टेशन पर इंतजार कर रहा है</v>
      </c>
    </row>
    <row r="17823">
      <c r="A17823" s="1" t="s">
        <v>17316</v>
      </c>
      <c r="B17823" s="2" t="str">
        <f>IFERROR(__xludf.DUMMYFUNCTION("GOOGLETRANSLATE(A17823,""en"",""hi"")"),"एक परिवार के घर में इनडोर सजावट")</f>
        <v>एक परिवार के घर में इनडोर सजावट</v>
      </c>
    </row>
    <row r="17824">
      <c r="A17824" s="1" t="s">
        <v>17317</v>
      </c>
      <c r="B17824" s="2" t="str">
        <f>IFERROR(__xludf.DUMMYFUNCTION("GOOGLETRANSLATE(A17824,""en"",""hi"")"),"एक छोटे क्रूज जहाज से उड़ान भरने वाले ध्वज के पीछे सूर्योदय।")</f>
        <v>एक छोटे क्रूज जहाज से उड़ान भरने वाले ध्वज के पीछे सूर्योदय।</v>
      </c>
    </row>
    <row r="17825">
      <c r="A17825" s="1" t="s">
        <v>17318</v>
      </c>
      <c r="B17825" s="2" t="str">
        <f>IFERROR(__xludf.DUMMYFUNCTION("GOOGLETRANSLATE(A17825,""en"",""hi"")"),"एक कालीन कमरे के सामने एक पोडियम का सामना करने वाले मध्य में एक गलियारे के साथ कुर्सियों की पंक्तियाँ")</f>
        <v>एक कालीन कमरे के सामने एक पोडियम का सामना करने वाले मध्य में एक गलियारे के साथ कुर्सियों की पंक्तियाँ</v>
      </c>
    </row>
    <row r="17826">
      <c r="A17826" s="1" t="s">
        <v>17319</v>
      </c>
      <c r="B17826" s="2" t="str">
        <f>IFERROR(__xludf.DUMMYFUNCTION("GOOGLETRANSLATE(A17826,""en"",""hi"")"),"कार्यालय में हथियारों के साथ सफल व्यापार टीम")</f>
        <v>कार्यालय में हथियारों के साथ सफल व्यापार टीम</v>
      </c>
    </row>
    <row r="17827">
      <c r="A17827" s="1" t="s">
        <v>17320</v>
      </c>
      <c r="B17827" s="2" t="str">
        <f>IFERROR(__xludf.DUMMYFUNCTION("GOOGLETRANSLATE(A17827,""en"",""hi"")"),"पत्रिका के कवर पर टेनिस खिलाड़ियों के रूप में अभिनेता")</f>
        <v>पत्रिका के कवर पर टेनिस खिलाड़ियों के रूप में अभिनेता</v>
      </c>
    </row>
    <row r="17828">
      <c r="A17828" s="1" t="s">
        <v>17321</v>
      </c>
      <c r="B17828" s="2" t="str">
        <f>IFERROR(__xludf.DUMMYFUNCTION("GOOGLETRANSLATE(A17828,""en"",""hi"")"),"विमान मॉडल, उड़ान भरने के दौरान ईंधन भरने के लिए तैयार करता है")</f>
        <v>विमान मॉडल, उड़ान भरने के दौरान ईंधन भरने के लिए तैयार करता है</v>
      </c>
    </row>
    <row r="17829">
      <c r="A17829" s="1" t="s">
        <v>17322</v>
      </c>
      <c r="B17829" s="2" t="str">
        <f>IFERROR(__xludf.DUMMYFUNCTION("GOOGLETRANSLATE(A17829,""en"",""hi"")"),"उन लोगों के साथ एक दोपहर बिताना जो सबसे अधिक महत्वपूर्ण हैं")</f>
        <v>उन लोगों के साथ एक दोपहर बिताना जो सबसे अधिक महत्वपूर्ण हैं</v>
      </c>
    </row>
    <row r="17830">
      <c r="A17830" s="1" t="s">
        <v>17323</v>
      </c>
      <c r="B17830" s="2" t="str">
        <f>IFERROR(__xludf.DUMMYFUNCTION("GOOGLETRANSLATE(A17830,""en"",""hi"")"),"अभिनेता एक लाल कालीन चलता है")</f>
        <v>अभिनेता एक लाल कालीन चलता है</v>
      </c>
    </row>
    <row r="17831">
      <c r="A17831" s="1" t="s">
        <v>17324</v>
      </c>
      <c r="B17831" s="2" t="str">
        <f>IFERROR(__xludf.DUMMYFUNCTION("GOOGLETRANSLATE(A17831,""en"",""hi"")"),"कुछ रूसी धन सफेद पर अलग")</f>
        <v>कुछ रूसी धन सफेद पर अलग</v>
      </c>
    </row>
    <row r="17832">
      <c r="A17832" s="1" t="s">
        <v>17325</v>
      </c>
      <c r="B17832" s="2" t="str">
        <f>IFERROR(__xludf.DUMMYFUNCTION("GOOGLETRANSLATE(A17832,""en"",""hi"")"),"सफेद रंग पर महिलाओं के लिए अलग-अलग सौंदर्य प्रसाधनों के साथ वेक्टर निर्बाध पैटर्न।")</f>
        <v>सफेद रंग पर महिलाओं के लिए अलग-अलग सौंदर्य प्रसाधनों के साथ वेक्टर निर्बाध पैटर्न।</v>
      </c>
    </row>
    <row r="17833">
      <c r="A17833" s="1" t="s">
        <v>17326</v>
      </c>
      <c r="B17833" s="2" t="str">
        <f>IFERROR(__xludf.DUMMYFUNCTION("GOOGLETRANSLATE(A17833,""en"",""hi"")"),"पुराने कट हीरे उनके ग्लास स्पार्कल के लिए प्रिय हैं।")</f>
        <v>पुराने कट हीरे उनके ग्लास स्पार्कल के लिए प्रिय हैं।</v>
      </c>
    </row>
    <row r="17834">
      <c r="A17834" s="1" t="s">
        <v>17327</v>
      </c>
      <c r="B17834" s="2" t="str">
        <f>IFERROR(__xludf.DUMMYFUNCTION("GOOGLETRANSLATE(A17834,""en"",""hi"")"),"एक काले रंग की पृष्ठभूमि पर सार गोल्डन पैटर्न दिल।")</f>
        <v>एक काले रंग की पृष्ठभूमि पर सार गोल्डन पैटर्न दिल।</v>
      </c>
    </row>
    <row r="17835">
      <c r="A17835" s="1" t="s">
        <v>17328</v>
      </c>
      <c r="B17835" s="2" t="str">
        <f>IFERROR(__xludf.DUMMYFUNCTION("GOOGLETRANSLATE(A17835,""en"",""hi"")"),"उस पीछे हटने या घर के कार्यालय में व्यवसाय द्वारा घर का निर्माण किया गया।")</f>
        <v>उस पीछे हटने या घर के कार्यालय में व्यवसाय द्वारा घर का निर्माण किया गया।</v>
      </c>
    </row>
    <row r="17836">
      <c r="A17836" s="1" t="s">
        <v>17329</v>
      </c>
      <c r="B17836" s="2" t="str">
        <f>IFERROR(__xludf.DUMMYFUNCTION("GOOGLETRANSLATE(A17836,""en"",""hi"")"),"एक सफेद पृष्ठभूमि पर पीला रंगीन पुष्प रूपों का निर्बाध पैटर्न।")</f>
        <v>एक सफेद पृष्ठभूमि पर पीला रंगीन पुष्प रूपों का निर्बाध पैटर्न।</v>
      </c>
    </row>
    <row r="17837">
      <c r="A17837" s="1" t="s">
        <v>17330</v>
      </c>
      <c r="B17837" s="2" t="str">
        <f>IFERROR(__xludf.DUMMYFUNCTION("GOOGLETRANSLATE(A17837,""en"",""hi"")"),"आस-पास के जंगल में, भूमिगत समूह ने योजनाओं पर ध्यान आकर्षित करने के लिए संकेत पोस्ट किए हैं।")</f>
        <v>आस-पास के जंगल में, भूमिगत समूह ने योजनाओं पर ध्यान आकर्षित करने के लिए संकेत पोस्ट किए हैं।</v>
      </c>
    </row>
    <row r="17838">
      <c r="A17838" s="1" t="s">
        <v>17331</v>
      </c>
      <c r="B17838" s="2" t="str">
        <f>IFERROR(__xludf.DUMMYFUNCTION("GOOGLETRANSLATE(A17838,""en"",""hi"")"),"प्रीमियर पार्टी में कॉमेडियन और अभिनेता")</f>
        <v>प्रीमियर पार्टी में कॉमेडियन और अभिनेता</v>
      </c>
    </row>
    <row r="17839">
      <c r="A17839" s="1" t="s">
        <v>17332</v>
      </c>
      <c r="B17839" s="2" t="str">
        <f>IFERROR(__xludf.DUMMYFUNCTION("GOOGLETRANSLATE(A17839,""en"",""hi"")"),"एक युवा लड़का चाक के साथ फुटपाथ पर scribbling")</f>
        <v>एक युवा लड़का चाक के साथ फुटपाथ पर scribbling</v>
      </c>
    </row>
    <row r="17840">
      <c r="A17840" s="1" t="s">
        <v>17333</v>
      </c>
      <c r="B17840" s="2" t="str">
        <f>IFERROR(__xludf.DUMMYFUNCTION("GOOGLETRANSLATE(A17840,""en"",""hi"")"),"पॉप कलाकार पार्टी में प्रदर्शन करता है, जो बहुत पर आयोजित होता है।")</f>
        <v>पॉप कलाकार पार्टी में प्रदर्शन करता है, जो बहुत पर आयोजित होता है।</v>
      </c>
    </row>
    <row r="17841">
      <c r="A17841" s="1" t="s">
        <v>17334</v>
      </c>
      <c r="B17841" s="2" t="str">
        <f>IFERROR(__xludf.DUMMYFUNCTION("GOOGLETRANSLATE(A17841,""en"",""hi"")"),"शाम को समुद्र तट का हवाई दृश्य।")</f>
        <v>शाम को समुद्र तट का हवाई दृश्य।</v>
      </c>
    </row>
    <row r="17842">
      <c r="A17842" s="1" t="s">
        <v>17335</v>
      </c>
      <c r="B17842" s="2" t="str">
        <f>IFERROR(__xludf.DUMMYFUNCTION("GOOGLETRANSLATE(A17842,""en"",""hi"")"),"जंगल की आग के दौरान पेड़ों में धुआं लटकता है")</f>
        <v>जंगल की आग के दौरान पेड़ों में धुआं लटकता है</v>
      </c>
    </row>
    <row r="17843">
      <c r="A17843" s="1" t="s">
        <v>17336</v>
      </c>
      <c r="B17843" s="2" t="str">
        <f>IFERROR(__xludf.DUMMYFUNCTION("GOOGLETRANSLATE(A17843,""en"",""hi"")"),"स्कर्ट पर एक काले पेंसिल स्कर्ट के साथ स्मार्ट आरामदायक महिला पहनने वाली महिला")</f>
        <v>स्कर्ट पर एक काले पेंसिल स्कर्ट के साथ स्मार्ट आरामदायक महिला पहनने वाली महिला</v>
      </c>
    </row>
    <row r="17844">
      <c r="A17844" s="1" t="s">
        <v>17337</v>
      </c>
      <c r="B17844" s="2" t="str">
        <f>IFERROR(__xludf.DUMMYFUNCTION("GOOGLETRANSLATE(A17844,""en"",""hi"")"),"25 की स्लाइड: सोशल मीडिया से प्राप्त इस तस्वीर में पुलिस कारें देखी जाती हैं।")</f>
        <v>25 की स्लाइड: सोशल मीडिया से प्राप्त इस तस्वीर में पुलिस कारें देखी जाती हैं।</v>
      </c>
    </row>
    <row r="17845">
      <c r="A17845" s="1" t="s">
        <v>17338</v>
      </c>
      <c r="B17845" s="2" t="str">
        <f>IFERROR(__xludf.DUMMYFUNCTION("GOOGLETRANSLATE(A17845,""en"",""hi"")"),"ध्यान दें कि इस कमरे में तटस्थ रंग के रूप में काला कितना काला उपयोग किया जाता है।")</f>
        <v>ध्यान दें कि इस कमरे में तटस्थ रंग के रूप में काला कितना काला उपयोग किया जाता है।</v>
      </c>
    </row>
    <row r="17846">
      <c r="A17846" s="1" t="s">
        <v>17339</v>
      </c>
      <c r="B17846" s="2" t="str">
        <f>IFERROR(__xludf.DUMMYFUNCTION("GOOGLETRANSLATE(A17846,""en"",""hi"")"),"गैंगस्टा रैप कलाकार घटना में भाग लेता है।")</f>
        <v>गैंगस्टा रैप कलाकार घटना में भाग लेता है।</v>
      </c>
    </row>
    <row r="17847">
      <c r="A17847" s="1" t="s">
        <v>17340</v>
      </c>
      <c r="B17847" s="2" t="str">
        <f>IFERROR(__xludf.DUMMYFUNCTION("GOOGLETRANSLATE(A17847,""en"",""hi"")"),"किसी भी खरोंच से बचने के लिए लैपटॉप को एक तौलिया पर रखें।")</f>
        <v>किसी भी खरोंच से बचने के लिए लैपटॉप को एक तौलिया पर रखें।</v>
      </c>
    </row>
    <row r="17848">
      <c r="A17848" s="1" t="s">
        <v>17341</v>
      </c>
      <c r="B17848" s="2" t="str">
        <f>IFERROR(__xludf.DUMMYFUNCTION("GOOGLETRANSLATE(A17848,""en"",""hi"")"),"जब आपके यार्ड में एक कार्डिनल दिखाई देता है, तो यह स्वर्ग से एक आगंतुक है।")</f>
        <v>जब आपके यार्ड में एक कार्डिनल दिखाई देता है, तो यह स्वर्ग से एक आगंतुक है।</v>
      </c>
    </row>
    <row r="17849">
      <c r="A17849" s="1" t="s">
        <v>17342</v>
      </c>
      <c r="B17849" s="2" t="str">
        <f>IFERROR(__xludf.DUMMYFUNCTION("GOOGLETRANSLATE(A17849,""en"",""hi"")"),"फिक्शन बुक में फिल्म चरित्र के रूप में अभिनेता।")</f>
        <v>फिक्शन बुक में फिल्म चरित्र के रूप में अभिनेता।</v>
      </c>
    </row>
    <row r="17850">
      <c r="A17850" s="1" t="s">
        <v>17343</v>
      </c>
      <c r="B17850" s="2" t="str">
        <f>IFERROR(__xludf.DUMMYFUNCTION("GOOGLETRANSLATE(A17850,""en"",""hi"")"),"एक सफेद पृष्ठभूमि वेक्टर कला चित्रण पर वायर्ड माइक्रोफोन")</f>
        <v>एक सफेद पृष्ठभूमि वेक्टर कला चित्रण पर वायर्ड माइक्रोफोन</v>
      </c>
    </row>
    <row r="17851">
      <c r="A17851" s="1" t="s">
        <v>1263</v>
      </c>
      <c r="B17851" s="2" t="str">
        <f>IFERROR(__xludf.DUMMYFUNCTION("GOOGLETRANSLATE(A17851,""en"",""hi"")"),"छवि में हो सकता है: व्यक्ति, घोड़े, घोड़े और आउटडोर पर सवारी करना")</f>
        <v>छवि में हो सकता है: व्यक्ति, घोड़े, घोड़े और आउटडोर पर सवारी करना</v>
      </c>
    </row>
    <row r="17852">
      <c r="A17852" s="1" t="s">
        <v>17344</v>
      </c>
      <c r="B17852" s="2" t="str">
        <f>IFERROR(__xludf.DUMMYFUNCTION("GOOGLETRANSLATE(A17852,""en"",""hi"")"),"एक कार्टून चरित्र एक अंगूठे को ऊपर और एक संकेत के आसपास छोड़ देता है")</f>
        <v>एक कार्टून चरित्र एक अंगूठे को ऊपर और एक संकेत के आसपास छोड़ देता है</v>
      </c>
    </row>
    <row r="17853">
      <c r="A17853" s="1" t="s">
        <v>17345</v>
      </c>
      <c r="B17853" s="2" t="str">
        <f>IFERROR(__xludf.DUMMYFUNCTION("GOOGLETRANSLATE(A17853,""en"",""hi"")"),"पृष्ठभूमि के रूप में, रेत पर शब्द के साथ रस्सी और समुद्र के गोले से बने मौत के कारण")</f>
        <v>पृष्ठभूमि के रूप में, रेत पर शब्द के साथ रस्सी और समुद्र के गोले से बने मौत के कारण</v>
      </c>
    </row>
    <row r="17854">
      <c r="A17854" s="1" t="s">
        <v>17346</v>
      </c>
      <c r="B17854" s="2" t="str">
        <f>IFERROR(__xludf.DUMMYFUNCTION("GOOGLETRANSLATE(A17854,""en"",""hi"")"),"शरारती लड़की: मजाक कर कि उसकी बड़ी बहन के सप्ताहांत में पीने के लिए बहुत अधिक हो सकता है")</f>
        <v>शरारती लड़की: मजाक कर कि उसकी बड़ी बहन के सप्ताहांत में पीने के लिए बहुत अधिक हो सकता है</v>
      </c>
    </row>
    <row r="17855">
      <c r="A17855" s="1" t="s">
        <v>1731</v>
      </c>
      <c r="B17855" s="2" t="str">
        <f>IFERROR(__xludf.DUMMYFUNCTION("GOOGLETRANSLATE(A17855,""en"",""hi"")"),"डिजिटल कला # के लिए चुनी गई है")</f>
        <v>डिजिटल कला # के लिए चुनी गई है</v>
      </c>
    </row>
    <row r="17856">
      <c r="A17856" s="1" t="s">
        <v>17347</v>
      </c>
      <c r="B17856" s="2" t="str">
        <f>IFERROR(__xludf.DUMMYFUNCTION("GOOGLETRANSLATE(A17856,""en"",""hi"")"),"चेहरे पर एक निर्दोष चुंबन के बाद एक बच्चा अस्पताल में उतरा")</f>
        <v>चेहरे पर एक निर्दोष चुंबन के बाद एक बच्चा अस्पताल में उतरा</v>
      </c>
    </row>
    <row r="17857">
      <c r="A17857" s="1" t="s">
        <v>17348</v>
      </c>
      <c r="B17857" s="2" t="str">
        <f>IFERROR(__xludf.DUMMYFUNCTION("GOOGLETRANSLATE(A17857,""en"",""hi"")"),"नियामक सड़क चिह्न - कोई ट्रेलरों नहीं")</f>
        <v>नियामक सड़क चिह्न - कोई ट्रेलरों नहीं</v>
      </c>
    </row>
    <row r="17858">
      <c r="A17858" s="1" t="s">
        <v>17349</v>
      </c>
      <c r="B17858" s="2" t="str">
        <f>IFERROR(__xludf.DUMMYFUNCTION("GOOGLETRANSLATE(A17858,""en"",""hi"")"),"महिला अपने चिकित्सक के साथ बातचीत कर रही है")</f>
        <v>महिला अपने चिकित्सक के साथ बातचीत कर रही है</v>
      </c>
    </row>
    <row r="17859">
      <c r="A17859" s="1" t="s">
        <v>17350</v>
      </c>
      <c r="B17859" s="2" t="str">
        <f>IFERROR(__xludf.DUMMYFUNCTION("GOOGLETRANSLATE(A17859,""en"",""hi"")"),"कुत्तों के लिए बाहर टाई जो उलझन नहीं करता है")</f>
        <v>कुत्तों के लिए बाहर टाई जो उलझन नहीं करता है</v>
      </c>
    </row>
    <row r="17860">
      <c r="A17860" s="1" t="s">
        <v>17351</v>
      </c>
      <c r="B17860" s="2" t="str">
        <f>IFERROR(__xludf.DUMMYFUNCTION("GOOGLETRANSLATE(A17860,""en"",""hi"")"),"बोली दिवस अल्फा प्यार और एक दिल में।")</f>
        <v>बोली दिवस अल्फा प्यार और एक दिल में।</v>
      </c>
    </row>
    <row r="17861">
      <c r="A17861" s="1" t="s">
        <v>17352</v>
      </c>
      <c r="B17861" s="2" t="str">
        <f>IFERROR(__xludf.DUMMYFUNCTION("GOOGLETRANSLATE(A17861,""en"",""hi"")"),"एक सुनहरा अनुपात, गोल्डफिश के साथ लोगो")</f>
        <v>एक सुनहरा अनुपात, गोल्डफिश के साथ लोगो</v>
      </c>
    </row>
    <row r="17862">
      <c r="A17862" s="1" t="s">
        <v>17353</v>
      </c>
      <c r="B17862" s="2" t="str">
        <f>IFERROR(__xludf.DUMMYFUNCTION("GOOGLETRANSLATE(A17862,""en"",""hi"")"),"त्वचा के नीचे - वैकल्पिक फिल्म पोस्टर")</f>
        <v>त्वचा के नीचे - वैकल्पिक फिल्म पोस्टर</v>
      </c>
    </row>
    <row r="17863">
      <c r="A17863" s="1" t="s">
        <v>17354</v>
      </c>
      <c r="B17863" s="2" t="str">
        <f>IFERROR(__xludf.DUMMYFUNCTION("GOOGLETRANSLATE(A17863,""en"",""hi"")"),"एक परित्यक्त शेर वेट्स से उपचार प्राप्त करने से पहले अपने होंठों को लाता है।")</f>
        <v>एक परित्यक्त शेर वेट्स से उपचार प्राप्त करने से पहले अपने होंठों को लाता है।</v>
      </c>
    </row>
    <row r="17864">
      <c r="A17864" s="1" t="s">
        <v>17355</v>
      </c>
      <c r="B17864" s="2" t="str">
        <f>IFERROR(__xludf.DUMMYFUNCTION("GOOGLETRANSLATE(A17864,""en"",""hi"")"),"देश कलाकार त्योहार में प्रदर्शन करता है")</f>
        <v>देश कलाकार त्योहार में प्रदर्शन करता है</v>
      </c>
    </row>
    <row r="17865">
      <c r="A17865" s="1" t="s">
        <v>17356</v>
      </c>
      <c r="B17865" s="2" t="str">
        <f>IFERROR(__xludf.DUMMYFUNCTION("GOOGLETRANSLATE(A17865,""en"",""hi"")"),"रेट्रो अंगूर डिजाइन तत्वों का एक सेट।")</f>
        <v>रेट्रो अंगूर डिजाइन तत्वों का एक सेट।</v>
      </c>
    </row>
    <row r="17866">
      <c r="A17866" s="1" t="s">
        <v>17357</v>
      </c>
      <c r="B17866" s="2" t="str">
        <f>IFERROR(__xludf.DUMMYFUNCTION("GOOGLETRANSLATE(A17866,""en"",""hi"")"),"आश्चर्य है कि क्या वह बालों के साथ अपनी कार सीट में भी फिट है?")</f>
        <v>आश्चर्य है कि क्या वह बालों के साथ अपनी कार सीट में भी फिट है?</v>
      </c>
    </row>
    <row r="17867">
      <c r="A17867" s="1" t="s">
        <v>17358</v>
      </c>
      <c r="B17867" s="2" t="str">
        <f>IFERROR(__xludf.DUMMYFUNCTION("GOOGLETRANSLATE(A17867,""en"",""hi"")"),"एक फूस पर लाल बैरल")</f>
        <v>एक फूस पर लाल बैरल</v>
      </c>
    </row>
    <row r="17868">
      <c r="A17868" s="1" t="s">
        <v>17359</v>
      </c>
      <c r="B17868" s="2" t="str">
        <f>IFERROR(__xludf.DUMMYFUNCTION("GOOGLETRANSLATE(A17868,""en"",""hi"")"),"झील के ऊपर कुटीर दिखता है।")</f>
        <v>झील के ऊपर कुटीर दिखता है।</v>
      </c>
    </row>
    <row r="17869">
      <c r="A17869" s="1" t="s">
        <v>220</v>
      </c>
      <c r="B17869" s="2" t="str">
        <f>IFERROR(__xludf.DUMMYFUNCTION("GOOGLETRANSLATE(A17869,""en"",""hi"")"),"अभिनेता प्रीमियर पर आता है")</f>
        <v>अभिनेता प्रीमियर पर आता है</v>
      </c>
    </row>
    <row r="17870">
      <c r="A17870" s="1" t="s">
        <v>17360</v>
      </c>
      <c r="B17870" s="2" t="str">
        <f>IFERROR(__xludf.DUMMYFUNCTION("GOOGLETRANSLATE(A17870,""en"",""hi"")"),"स्पोर्ट्स टीम के खिलाफ स्पोर्ट्स टीम स्केट्स के आइस हॉकी प्लेयर")</f>
        <v>स्पोर्ट्स टीम के खिलाफ स्पोर्ट्स टीम स्केट्स के आइस हॉकी प्लेयर</v>
      </c>
    </row>
    <row r="17871">
      <c r="A17871" s="1" t="s">
        <v>17361</v>
      </c>
      <c r="B17871" s="2" t="str">
        <f>IFERROR(__xludf.DUMMYFUNCTION("GOOGLETRANSLATE(A17871,""en"",""hi"")"),"यह - वर्ग फुट एस्टेट, $ 4.2 9 5 मिलियन के लिए सूचीबद्ध है।")</f>
        <v>यह - वर्ग फुट एस्टेट, $ 4.2 9 5 मिलियन के लिए सूचीबद्ध है।</v>
      </c>
    </row>
    <row r="17872">
      <c r="A17872" s="1" t="s">
        <v>17362</v>
      </c>
      <c r="B17872" s="2" t="str">
        <f>IFERROR(__xludf.DUMMYFUNCTION("GOOGLETRANSLATE(A17872,""en"",""hi"")"),"फुटेज ने व्यक्ति पर एरी आग लगा दी")</f>
        <v>फुटेज ने व्यक्ति पर एरी आग लगा दी</v>
      </c>
    </row>
    <row r="17873">
      <c r="A17873" s="1" t="s">
        <v>17363</v>
      </c>
      <c r="B17873" s="2" t="str">
        <f>IFERROR(__xludf.DUMMYFUNCTION("GOOGLETRANSLATE(A17873,""en"",""hi"")"),"क्रिसमस ट्री द्वारा लोग")</f>
        <v>क्रिसमस ट्री द्वारा लोग</v>
      </c>
    </row>
    <row r="17874">
      <c r="A17874" s="1" t="s">
        <v>17364</v>
      </c>
      <c r="B17874" s="2" t="str">
        <f>IFERROR(__xludf.DUMMYFUNCTION("GOOGLETRANSLATE(A17874,""en"",""hi"")"),"यह पानी पर एक घर है")</f>
        <v>यह पानी पर एक घर है</v>
      </c>
    </row>
    <row r="17875">
      <c r="A17875" s="1" t="s">
        <v>17365</v>
      </c>
      <c r="B17875" s="2" t="str">
        <f>IFERROR(__xludf.DUMMYFUNCTION("GOOGLETRANSLATE(A17875,""en"",""hi"")"),"कंप्यूटर अमीर देशों में बच्चों को शिक्षा प्राप्त करने के तरीके में क्रांतिकारी बदलाव कर रहे हैं।")</f>
        <v>कंप्यूटर अमीर देशों में बच्चों को शिक्षा प्राप्त करने के तरीके में क्रांतिकारी बदलाव कर रहे हैं।</v>
      </c>
    </row>
    <row r="17876">
      <c r="A17876" s="1" t="s">
        <v>17366</v>
      </c>
      <c r="B17876" s="2" t="str">
        <f>IFERROR(__xludf.DUMMYFUNCTION("GOOGLETRANSLATE(A17876,""en"",""hi"")"),"अंदर: बिल्डर्स डिजाइन संक्षिप्त स्टाइल ट्री हाउस क्लाइंट के बच्चों के लिए छिपाने के लिए था।")</f>
        <v>अंदर: बिल्डर्स डिजाइन संक्षिप्त स्टाइल ट्री हाउस क्लाइंट के बच्चों के लिए छिपाने के लिए था।</v>
      </c>
    </row>
    <row r="17877">
      <c r="A17877" s="1" t="s">
        <v>17367</v>
      </c>
      <c r="B17877" s="2" t="str">
        <f>IFERROR(__xludf.DUMMYFUNCTION("GOOGLETRANSLATE(A17877,""en"",""hi"")"),"मैं इस कला के लिए कोई श्रेय नहीं लेता।")</f>
        <v>मैं इस कला के लिए कोई श्रेय नहीं लेता।</v>
      </c>
    </row>
    <row r="17878">
      <c r="A17878" s="1" t="s">
        <v>17368</v>
      </c>
      <c r="B17878" s="2" t="str">
        <f>IFERROR(__xludf.DUMMYFUNCTION("GOOGLETRANSLATE(A17878,""en"",""hi"")"),"पियर पर सुबह की कॉफी")</f>
        <v>पियर पर सुबह की कॉफी</v>
      </c>
    </row>
    <row r="17879">
      <c r="A17879" s="1" t="s">
        <v>17369</v>
      </c>
      <c r="B17879" s="2" t="str">
        <f>IFERROR(__xludf.DUMMYFUNCTION("GOOGLETRANSLATE(A17879,""en"",""hi"")"),"इस रेशम की पोशाक ड्रेस नोबल व्यक्ति के समान ही है।")</f>
        <v>इस रेशम की पोशाक ड्रेस नोबल व्यक्ति के समान ही है।</v>
      </c>
    </row>
    <row r="17880">
      <c r="A17880" s="1" t="s">
        <v>17370</v>
      </c>
      <c r="B17880" s="2" t="str">
        <f>IFERROR(__xludf.DUMMYFUNCTION("GOOGLETRANSLATE(A17880,""en"",""hi"")"),"शादी करने से पहले टीवी शो पर अभिनेता")</f>
        <v>शादी करने से पहले टीवी शो पर अभिनेता</v>
      </c>
    </row>
    <row r="17881">
      <c r="A17881" s="1" t="s">
        <v>17371</v>
      </c>
      <c r="B17881" s="2" t="str">
        <f>IFERROR(__xludf.DUMMYFUNCTION("GOOGLETRANSLATE(A17881,""en"",""hi"")"),"उपन्यासकार का चित्र जो हाल ही में एक सदस्य चुने गए हैं")</f>
        <v>उपन्यासकार का चित्र जो हाल ही में एक सदस्य चुने गए हैं</v>
      </c>
    </row>
    <row r="17882">
      <c r="A17882" s="1" t="s">
        <v>17372</v>
      </c>
      <c r="B17882" s="2" t="str">
        <f>IFERROR(__xludf.DUMMYFUNCTION("GOOGLETRANSLATE(A17882,""en"",""hi"")"),"क्रिसमस के पेड़ पर हम्सटर")</f>
        <v>क्रिसमस के पेड़ पर हम्सटर</v>
      </c>
    </row>
    <row r="17883">
      <c r="A17883" s="1" t="s">
        <v>17373</v>
      </c>
      <c r="B17883" s="2" t="str">
        <f>IFERROR(__xludf.DUMMYFUNCTION("GOOGLETRANSLATE(A17883,""en"",""hi"")"),"सर्दियों के जंगल में गिलहरी।")</f>
        <v>सर्दियों के जंगल में गिलहरी।</v>
      </c>
    </row>
    <row r="17884">
      <c r="A17884" s="1" t="s">
        <v>17374</v>
      </c>
      <c r="B17884" s="2" t="str">
        <f>IFERROR(__xludf.DUMMYFUNCTION("GOOGLETRANSLATE(A17884,""en"",""hi"")"),"पेशे जनता को सुनकर चर्च में प्रचार कर रहा था।")</f>
        <v>पेशे जनता को सुनकर चर्च में प्रचार कर रहा था।</v>
      </c>
    </row>
    <row r="17885">
      <c r="A17885" s="1" t="s">
        <v>17375</v>
      </c>
      <c r="B17885" s="2" t="str">
        <f>IFERROR(__xludf.DUMMYFUNCTION("GOOGLETRANSLATE(A17885,""en"",""hi"")"),"लुकआउट में डबल बेडरूम में से एक")</f>
        <v>लुकआउट में डबल बेडरूम में से एक</v>
      </c>
    </row>
    <row r="17886">
      <c r="A17886" s="1" t="s">
        <v>17376</v>
      </c>
      <c r="B17886" s="2" t="str">
        <f>IFERROR(__xludf.DUMMYFUNCTION("GOOGLETRANSLATE(A17886,""en"",""hi"")"),"लंच पर व्यंजनों में से एक")</f>
        <v>लंच पर व्यंजनों में से एक</v>
      </c>
    </row>
    <row r="17887">
      <c r="A17887" s="1" t="s">
        <v>17377</v>
      </c>
      <c r="B17887" s="2" t="str">
        <f>IFERROR(__xludf.DUMMYFUNCTION("GOOGLETRANSLATE(A17887,""en"",""hi"")"),"सूरज की रोशनी में पानी की चमक का दृश्य।")</f>
        <v>सूरज की रोशनी में पानी की चमक का दृश्य।</v>
      </c>
    </row>
    <row r="17888">
      <c r="A17888" s="1" t="s">
        <v>17378</v>
      </c>
      <c r="B17888" s="2" t="str">
        <f>IFERROR(__xludf.DUMMYFUNCTION("GOOGLETRANSLATE(A17888,""en"",""hi"")"),"काली मिर्च स्प्रे तैनात होने के बाद भीड़ फैलती है लेकिन कई फिल्मांकन जारी रखते हैं")</f>
        <v>काली मिर्च स्प्रे तैनात होने के बाद भीड़ फैलती है लेकिन कई फिल्मांकन जारी रखते हैं</v>
      </c>
    </row>
    <row r="17889">
      <c r="A17889" s="1" t="s">
        <v>17379</v>
      </c>
      <c r="B17889" s="2" t="str">
        <f>IFERROR(__xludf.DUMMYFUNCTION("GOOGLETRANSLATE(A17889,""en"",""hi"")"),"इन खूबसूरत पक्षियों को पकड़ना पेशेवरों के लिए सबसे अच्छा है।")</f>
        <v>इन खूबसूरत पक्षियों को पकड़ना पेशेवरों के लिए सबसे अच्छा है।</v>
      </c>
    </row>
    <row r="17890">
      <c r="A17890" s="1" t="s">
        <v>17380</v>
      </c>
      <c r="B17890" s="2" t="str">
        <f>IFERROR(__xludf.DUMMYFUNCTION("GOOGLETRANSLATE(A17890,""en"",""hi"")"),"एक यात्री ट्रेन और यात्रियों को दूर करना")</f>
        <v>एक यात्री ट्रेन और यात्रियों को दूर करना</v>
      </c>
    </row>
    <row r="17891">
      <c r="A17891" s="1" t="s">
        <v>17381</v>
      </c>
      <c r="B17891" s="2" t="str">
        <f>IFERROR(__xludf.DUMMYFUNCTION("GOOGLETRANSLATE(A17891,""en"",""hi"")"),"टी और चड्डी में फैशन मॉडल एक जिम छोड़ देता है")</f>
        <v>टी और चड्डी में फैशन मॉडल एक जिम छोड़ देता है</v>
      </c>
    </row>
    <row r="17892">
      <c r="A17892" s="1" t="s">
        <v>17382</v>
      </c>
      <c r="B17892" s="2" t="str">
        <f>IFERROR(__xludf.DUMMYFUNCTION("GOOGLETRANSLATE(A17892,""en"",""hi"")"),"संक्रमण के खतरनाक कीट वाहन।")</f>
        <v>संक्रमण के खतरनाक कीट वाहन।</v>
      </c>
    </row>
    <row r="17893">
      <c r="A17893" s="1" t="s">
        <v>17383</v>
      </c>
      <c r="B17893" s="2" t="str">
        <f>IFERROR(__xludf.DUMMYFUNCTION("GOOGLETRANSLATE(A17893,""en"",""hi"")"),"एक सफेद पृष्ठभूमि चित्रण पर प्यारा काला भेड़")</f>
        <v>एक सफेद पृष्ठभूमि चित्रण पर प्यारा काला भेड़</v>
      </c>
    </row>
    <row r="17894">
      <c r="A17894" s="1" t="s">
        <v>17384</v>
      </c>
      <c r="B17894" s="2" t="str">
        <f>IFERROR(__xludf.DUMMYFUNCTION("GOOGLETRANSLATE(A17894,""en"",""hi"")"),"बच्चा यहाँ अपनी माँ की बाहों में देखा जाता है")</f>
        <v>बच्चा यहाँ अपनी माँ की बाहों में देखा जाता है</v>
      </c>
    </row>
    <row r="17895">
      <c r="A17895" s="1" t="s">
        <v>17385</v>
      </c>
      <c r="B17895" s="2" t="str">
        <f>IFERROR(__xludf.DUMMYFUNCTION("GOOGLETRANSLATE(A17895,""en"",""hi"")"),"एक पेड़ के तने के किनारे पर लाल गिलहरी, पास")</f>
        <v>एक पेड़ के तने के किनारे पर लाल गिलहरी, पास</v>
      </c>
    </row>
    <row r="17896">
      <c r="A17896" s="1" t="s">
        <v>17386</v>
      </c>
      <c r="B17896" s="2" t="str">
        <f>IFERROR(__xludf.DUMMYFUNCTION("GOOGLETRANSLATE(A17896,""en"",""hi"")"),"छवि में हो सकता है: व्यक्ति, मुस्कुराते हुए, एक संगीत वाद्ययंत्र बजाना, मंच और गिटार पर")</f>
        <v>छवि में हो सकता है: व्यक्ति, मुस्कुराते हुए, एक संगीत वाद्ययंत्र बजाना, मंच और गिटार पर</v>
      </c>
    </row>
    <row r="17897">
      <c r="A17897" s="1" t="s">
        <v>17387</v>
      </c>
      <c r="B17897" s="2" t="str">
        <f>IFERROR(__xludf.DUMMYFUNCTION("GOOGLETRANSLATE(A17897,""en"",""hi"")"),"जहाज घाट के साथ डॉक किया गया।")</f>
        <v>जहाज घाट के साथ डॉक किया गया।</v>
      </c>
    </row>
    <row r="17898">
      <c r="A17898" s="1" t="s">
        <v>17388</v>
      </c>
      <c r="B17898" s="2" t="str">
        <f>IFERROR(__xludf.DUMMYFUNCTION("GOOGLETRANSLATE(A17898,""en"",""hi"")"),"शीतकालीन वंडरलैंड की तरह दिखने के बावजूद, यह जगह वास्तव में एक परमाणु नरक है।")</f>
        <v>शीतकालीन वंडरलैंड की तरह दिखने के बावजूद, यह जगह वास्तव में एक परमाणु नरक है।</v>
      </c>
    </row>
    <row r="17899">
      <c r="A17899" s="1" t="s">
        <v>17389</v>
      </c>
      <c r="B17899" s="2" t="str">
        <f>IFERROR(__xludf.DUMMYFUNCTION("GOOGLETRANSLATE(A17899,""en"",""hi"")"),"महिला डॉक्टर अपने हथेली में एक मुट्ठी भर गोलियाँ और गोलियाँ प्रदर्शित करते हैं")</f>
        <v>महिला डॉक्टर अपने हथेली में एक मुट्ठी भर गोलियाँ और गोलियाँ प्रदर्शित करते हैं</v>
      </c>
    </row>
    <row r="17900">
      <c r="A17900" s="1" t="s">
        <v>17390</v>
      </c>
      <c r="B17900" s="2" t="str">
        <f>IFERROR(__xludf.DUMMYFUNCTION("GOOGLETRANSLATE(A17900,""en"",""hi"")"),"कैथेड्रल के सामने एक युवा जोड़ी चुंबन")</f>
        <v>कैथेड्रल के सामने एक युवा जोड़ी चुंबन</v>
      </c>
    </row>
    <row r="17901">
      <c r="A17901" s="1" t="s">
        <v>17391</v>
      </c>
      <c r="B17901" s="2" t="str">
        <f>IFERROR(__xludf.DUMMYFUNCTION("GOOGLETRANSLATE(A17901,""en"",""hi"")"),"सफेद पृष्ठभूमि के खिलाफ हवा में फ्लैगपोल लहराते हुए ध्वज")</f>
        <v>सफेद पृष्ठभूमि के खिलाफ हवा में फ्लैगपोल लहराते हुए ध्वज</v>
      </c>
    </row>
    <row r="17902">
      <c r="A17902" s="1" t="s">
        <v>17392</v>
      </c>
      <c r="B17902" s="2" t="str">
        <f>IFERROR(__xludf.DUMMYFUNCTION("GOOGLETRANSLATE(A17902,""en"",""hi"")"),"राष्ट्रपति और राजनेता ने पुरस्कार में काले रंग में चिकना और उत्तम दर्जे का देखा।")</f>
        <v>राष्ट्रपति और राजनेता ने पुरस्कार में काले रंग में चिकना और उत्तम दर्जे का देखा।</v>
      </c>
    </row>
    <row r="17903">
      <c r="A17903" s="1" t="s">
        <v>17393</v>
      </c>
      <c r="B17903" s="2" t="str">
        <f>IFERROR(__xludf.DUMMYFUNCTION("GOOGLETRANSLATE(A17903,""en"",""hi"")"),"युवा वयस्क व्यापारी फर्श पर चलते हैं और फोन पर आक्रामक रूप से बोलते हैं, खिड़की के खिलाफ सिल्हूट शॉट।")</f>
        <v>युवा वयस्क व्यापारी फर्श पर चलते हैं और फोन पर आक्रामक रूप से बोलते हैं, खिड़की के खिलाफ सिल्हूट शॉट।</v>
      </c>
    </row>
    <row r="17904">
      <c r="A17904" s="1" t="s">
        <v>17394</v>
      </c>
      <c r="B17904" s="2" t="str">
        <f>IFERROR(__xludf.DUMMYFUNCTION("GOOGLETRANSLATE(A17904,""en"",""hi"")"),"सन रूम रसोईघर में फैला हुआ है")</f>
        <v>सन रूम रसोईघर में फैला हुआ है</v>
      </c>
    </row>
    <row r="17905">
      <c r="A17905" s="1" t="s">
        <v>17395</v>
      </c>
      <c r="B17905" s="2" t="str">
        <f>IFERROR(__xludf.DUMMYFUNCTION("GOOGLETRANSLATE(A17905,""en"",""hi"")"),"एक निजी लकड़ी का स्थान मील।")</f>
        <v>एक निजी लकड़ी का स्थान मील।</v>
      </c>
    </row>
    <row r="17906">
      <c r="A17906" s="1" t="s">
        <v>17396</v>
      </c>
      <c r="B17906" s="2" t="str">
        <f>IFERROR(__xludf.DUMMYFUNCTION("GOOGLETRANSLATE(A17906,""en"",""hi"")"),"मेरी रसोई भी सामान्य से अधिक नरक है।")</f>
        <v>मेरी रसोई भी सामान्य से अधिक नरक है।</v>
      </c>
    </row>
    <row r="17907">
      <c r="A17907" s="1" t="s">
        <v>17397</v>
      </c>
      <c r="B17907" s="2" t="str">
        <f>IFERROR(__xludf.DUMMYFUNCTION("GOOGLETRANSLATE(A17907,""en"",""hi"")"),"नर्तकी तम्बू में गिरती है")</f>
        <v>नर्तकी तम्बू में गिरती है</v>
      </c>
    </row>
    <row r="17908">
      <c r="A17908" s="1" t="s">
        <v>17398</v>
      </c>
      <c r="B17908" s="2" t="str">
        <f>IFERROR(__xludf.DUMMYFUNCTION("GOOGLETRANSLATE(A17908,""en"",""hi"")"),"एक विचार के साथ एक छोटे रोबोट का एक कार्टून चित्रण।")</f>
        <v>एक विचार के साथ एक छोटे रोबोट का एक कार्टून चित्रण।</v>
      </c>
    </row>
    <row r="17909">
      <c r="A17909" s="1" t="s">
        <v>17399</v>
      </c>
      <c r="B17909" s="2" t="str">
        <f>IFERROR(__xludf.DUMMYFUNCTION("GOOGLETRANSLATE(A17909,""en"",""hi"")"),"पवन खेत में परिदृश्य पर पवन टर्बाइन टॉवर।")</f>
        <v>पवन खेत में परिदृश्य पर पवन टर्बाइन टॉवर।</v>
      </c>
    </row>
    <row r="17910">
      <c r="A17910" s="1" t="s">
        <v>17400</v>
      </c>
      <c r="B17910" s="2" t="str">
        <f>IFERROR(__xludf.DUMMYFUNCTION("GOOGLETRANSLATE(A17910,""en"",""hi"")"),"स्कूली बच्चों को अपने डेस्क पर एक परीक्षा या लेखन लेना - ब्लैक बैकग्राउंड पर लूपिंग एनीमेशन")</f>
        <v>स्कूली बच्चों को अपने डेस्क पर एक परीक्षा या लेखन लेना - ब्लैक बैकग्राउंड पर लूपिंग एनीमेशन</v>
      </c>
    </row>
    <row r="17911">
      <c r="A17911" s="1" t="s">
        <v>17401</v>
      </c>
      <c r="B17911" s="2" t="str">
        <f>IFERROR(__xludf.DUMMYFUNCTION("GOOGLETRANSLATE(A17911,""en"",""hi"")"),"युवा लोमड़ी पार्क में हरी घास पर लड़ते हैं")</f>
        <v>युवा लोमड़ी पार्क में हरी घास पर लड़ते हैं</v>
      </c>
    </row>
    <row r="17912">
      <c r="A17912" s="1" t="s">
        <v>17402</v>
      </c>
      <c r="B17912" s="2" t="str">
        <f>IFERROR(__xludf.DUMMYFUNCTION("GOOGLETRANSLATE(A17912,""en"",""hi"")"),"शायद यह एक फूल या शाखा में नाम के साथ? क्या यह जोड़ा जा सकता है ...?")</f>
        <v>शायद यह एक फूल या शाखा में नाम के साथ? क्या यह जोड़ा जा सकता है ...?</v>
      </c>
    </row>
    <row r="17913">
      <c r="A17913" s="1" t="s">
        <v>17403</v>
      </c>
      <c r="B17913" s="2" t="str">
        <f>IFERROR(__xludf.DUMMYFUNCTION("GOOGLETRANSLATE(A17913,""en"",""hi"")"),"यू और फोटोग्राफी द्वारा लोग")</f>
        <v>यू और फोटोग्राफी द्वारा लोग</v>
      </c>
    </row>
    <row r="17914">
      <c r="A17914" s="1" t="s">
        <v>17404</v>
      </c>
      <c r="B17914" s="2" t="str">
        <f>IFERROR(__xludf.DUMMYFUNCTION("GOOGLETRANSLATE(A17914,""en"",""hi"")"),"बैंक भवन पर मूर्तिकला बाहरी दीवार, सभी पौधों में किया।")</f>
        <v>बैंक भवन पर मूर्तिकला बाहरी दीवार, सभी पौधों में किया।</v>
      </c>
    </row>
    <row r="17915">
      <c r="A17915" s="1" t="s">
        <v>220</v>
      </c>
      <c r="B17915" s="2" t="str">
        <f>IFERROR(__xludf.DUMMYFUNCTION("GOOGLETRANSLATE(A17915,""en"",""hi"")"),"अभिनेता प्रीमियर पर आता है")</f>
        <v>अभिनेता प्रीमियर पर आता है</v>
      </c>
    </row>
    <row r="17916">
      <c r="A17916" s="1" t="s">
        <v>17405</v>
      </c>
      <c r="B17916" s="2" t="str">
        <f>IFERROR(__xludf.DUMMYFUNCTION("GOOGLETRANSLATE(A17916,""en"",""hi"")"),"रचना में एक दिल के आकार के गुब्बारे के साथ अभिनेता")</f>
        <v>रचना में एक दिल के आकार के गुब्बारे के साथ अभिनेता</v>
      </c>
    </row>
    <row r="17917">
      <c r="A17917" s="1" t="s">
        <v>17406</v>
      </c>
      <c r="B17917" s="2" t="str">
        <f>IFERROR(__xludf.DUMMYFUNCTION("GOOGLETRANSLATE(A17917,""en"",""hi"")"),"सीट दर्शकों और शहर और नदी के दृश्य प्रदान करने के लिए किसी भी अंत में खोलने के लिए डिज़ाइन किया गया है।")</f>
        <v>सीट दर्शकों और शहर और नदी के दृश्य प्रदान करने के लिए किसी भी अंत में खोलने के लिए डिज़ाइन किया गया है।</v>
      </c>
    </row>
    <row r="17918">
      <c r="A17918" s="1" t="s">
        <v>17407</v>
      </c>
      <c r="B17918" s="2" t="str">
        <f>IFERROR(__xludf.DUMMYFUNCTION("GOOGLETRANSLATE(A17918,""en"",""hi"")"),"बॉक्सर अपने मुकाबले के दौरान 12 वें दौर में बॉक्सर को हराया।")</f>
        <v>बॉक्सर अपने मुकाबले के दौरान 12 वें दौर में बॉक्सर को हराया।</v>
      </c>
    </row>
    <row r="17919">
      <c r="A17919" s="1" t="s">
        <v>17408</v>
      </c>
      <c r="B17919" s="2" t="str">
        <f>IFERROR(__xludf.DUMMYFUNCTION("GOOGLETRANSLATE(A17919,""en"",""hi"")"),"सोने की कढ़ाई के साथ उत्पाद सफेद डुवेट कवर की छवि")</f>
        <v>सोने की कढ़ाई के साथ उत्पाद सफेद डुवेट कवर की छवि</v>
      </c>
    </row>
    <row r="17920">
      <c r="A17920" s="1" t="s">
        <v>17409</v>
      </c>
      <c r="B17920" s="2" t="str">
        <f>IFERROR(__xludf.DUMMYFUNCTION("GOOGLETRANSLATE(A17920,""en"",""hi"")"),"पड़ोस में एक सड़क मेले में पदोन्नति।")</f>
        <v>पड़ोस में एक सड़क मेले में पदोन्नति।</v>
      </c>
    </row>
    <row r="17921">
      <c r="A17921" s="1" t="s">
        <v>17410</v>
      </c>
      <c r="B17921" s="2" t="str">
        <f>IFERROR(__xludf.DUMMYFUNCTION("GOOGLETRANSLATE(A17921,""en"",""hi"")"),"एक विदेशी का डिजिटल चित्रण")</f>
        <v>एक विदेशी का डिजिटल चित्रण</v>
      </c>
    </row>
    <row r="17922">
      <c r="A17922" s="1" t="s">
        <v>17411</v>
      </c>
      <c r="B17922" s="2" t="str">
        <f>IFERROR(__xludf.DUMMYFUNCTION("GOOGLETRANSLATE(A17922,""en"",""hi"")"),"ओलंपिक एथलीट शीर्षक पर प्रतिस्पर्धा करता है।")</f>
        <v>ओलंपिक एथलीट शीर्षक पर प्रतिस्पर्धा करता है।</v>
      </c>
    </row>
    <row r="17923">
      <c r="A17923" s="1" t="s">
        <v>17412</v>
      </c>
      <c r="B17923" s="2" t="str">
        <f>IFERROR(__xludf.DUMMYFUNCTION("GOOGLETRANSLATE(A17923,""en"",""hi"")"),"छवि में शामिल हो सकते हैं: व्यक्ति, मंच पर, एक संगीत वाद्ययंत्र बजाना, खड़ा और रात")</f>
        <v>छवि में शामिल हो सकते हैं: व्यक्ति, मंच पर, एक संगीत वाद्ययंत्र बजाना, खड़ा और रात</v>
      </c>
    </row>
    <row r="17924">
      <c r="A17924" s="1" t="s">
        <v>17413</v>
      </c>
      <c r="B17924" s="2" t="str">
        <f>IFERROR(__xludf.DUMMYFUNCTION("GOOGLETRANSLATE(A17924,""en"",""hi"")"),"हवा से रंगीन पर्वत श्रृंखला")</f>
        <v>हवा से रंगीन पर्वत श्रृंखला</v>
      </c>
    </row>
    <row r="17925">
      <c r="A17925" s="1" t="s">
        <v>17414</v>
      </c>
      <c r="B17925" s="2" t="str">
        <f>IFERROR(__xludf.DUMMYFUNCTION("GOOGLETRANSLATE(A17925,""en"",""hi"")"),"एक घर जो व्यक्ति की छवि के साथ रहने वाले कमरे में एक घड़ी है")</f>
        <v>एक घर जो व्यक्ति की छवि के साथ रहने वाले कमरे में एक घड़ी है</v>
      </c>
    </row>
    <row r="17926">
      <c r="A17926" s="1" t="s">
        <v>17415</v>
      </c>
      <c r="B17926" s="2" t="str">
        <f>IFERROR(__xludf.DUMMYFUNCTION("GOOGLETRANSLATE(A17926,""en"",""hi"")"),"एक चेकर्ड ध्वज का सरल हाथ खींचा चित्रण")</f>
        <v>एक चेकर्ड ध्वज का सरल हाथ खींचा चित्रण</v>
      </c>
    </row>
    <row r="17927">
      <c r="A17927" s="1" t="s">
        <v>17416</v>
      </c>
      <c r="B17927" s="2" t="str">
        <f>IFERROR(__xludf.DUMMYFUNCTION("GOOGLETRANSLATE(A17927,""en"",""hi"")"),"एक नई, विवादित रिपोर्ट के अनुसार, शर्करा पेय टैक्सिंग मोटापा में कटौती करेगा")</f>
        <v>एक नई, विवादित रिपोर्ट के अनुसार, शर्करा पेय टैक्सिंग मोटापा में कटौती करेगा</v>
      </c>
    </row>
    <row r="17928">
      <c r="A17928" s="1" t="s">
        <v>17417</v>
      </c>
      <c r="B17928" s="2" t="str">
        <f>IFERROR(__xludf.DUMMYFUNCTION("GOOGLETRANSLATE(A17928,""en"",""hi"")"),"रसोई क्षेत्र में वॉशर और ड्रायर।")</f>
        <v>रसोई क्षेत्र में वॉशर और ड्रायर।</v>
      </c>
    </row>
    <row r="17929">
      <c r="A17929" s="1" t="s">
        <v>17418</v>
      </c>
      <c r="B17929" s="2" t="str">
        <f>IFERROR(__xludf.DUMMYFUNCTION("GOOGLETRANSLATE(A17929,""en"",""hi"")"),"अभिनेता फैशन शो में भाग लेने के लिए आता है")</f>
        <v>अभिनेता फैशन शो में भाग लेने के लिए आता है</v>
      </c>
    </row>
    <row r="17930">
      <c r="A17930" s="1" t="s">
        <v>17419</v>
      </c>
      <c r="B17930" s="2" t="str">
        <f>IFERROR(__xludf.DUMMYFUNCTION("GOOGLETRANSLATE(A17930,""en"",""hi"")"),"एक पिकनिक टेबल पर दोपहर का भोजन खाने वाले स्कूली बच्चों")</f>
        <v>एक पिकनिक टेबल पर दोपहर का भोजन खाने वाले स्कूली बच्चों</v>
      </c>
    </row>
    <row r="17931">
      <c r="A17931" s="1" t="s">
        <v>17420</v>
      </c>
      <c r="B17931" s="2" t="str">
        <f>IFERROR(__xludf.DUMMYFUNCTION("GOOGLETRANSLATE(A17931,""en"",""hi"")"),"दुल्हन और दूल्हे अपने शादी समारोह के दौरान बदलते हैं")</f>
        <v>दुल्हन और दूल्हे अपने शादी समारोह के दौरान बदलते हैं</v>
      </c>
    </row>
    <row r="17932">
      <c r="A17932" s="1" t="s">
        <v>17421</v>
      </c>
      <c r="B17932" s="2" t="str">
        <f>IFERROR(__xludf.DUMMYFUNCTION("GOOGLETRANSLATE(A17932,""en"",""hi"")"),"रहस्यमय पत्थर के उर्से के बीच एक पर्यटक")</f>
        <v>रहस्यमय पत्थर के उर्से के बीच एक पर्यटक</v>
      </c>
    </row>
    <row r="17933">
      <c r="A17933" s="1" t="s">
        <v>17422</v>
      </c>
      <c r="B17933" s="2" t="str">
        <f>IFERROR(__xludf.DUMMYFUNCTION("GOOGLETRANSLATE(A17933,""en"",""hi"")"),"सार व्यापारी टीम से मदद करता है।")</f>
        <v>सार व्यापारी टीम से मदद करता है।</v>
      </c>
    </row>
    <row r="17934">
      <c r="A17934" s="1" t="s">
        <v>17423</v>
      </c>
      <c r="B17934" s="2" t="str">
        <f>IFERROR(__xludf.DUMMYFUNCTION("GOOGLETRANSLATE(A17934,""en"",""hi"")"),"यह शीर्ष रनवे से सीधे प्रमुख रुझानों को जोड़ता है - एक कंधे सिल्हूट, और कुरकुरा सफेद में बनावट कपड़े।")</f>
        <v>यह शीर्ष रनवे से सीधे प्रमुख रुझानों को जोड़ता है - एक कंधे सिल्हूट, और कुरकुरा सफेद में बनावट कपड़े।</v>
      </c>
    </row>
    <row r="17935">
      <c r="A17935" s="1" t="s">
        <v>17424</v>
      </c>
      <c r="B17935" s="2" t="str">
        <f>IFERROR(__xludf.DUMMYFUNCTION("GOOGLETRANSLATE(A17935,""en"",""hi"")"),"एक सुंदर साटन फिनिश लूपिंग ध्वज एनीमेशन।")</f>
        <v>एक सुंदर साटन फिनिश लूपिंग ध्वज एनीमेशन।</v>
      </c>
    </row>
    <row r="17936">
      <c r="A17936" s="1" t="s">
        <v>17425</v>
      </c>
      <c r="B17936" s="2" t="str">
        <f>IFERROR(__xludf.DUMMYFUNCTION("GOOGLETRANSLATE(A17936,""en"",""hi"")"),"ठंड से बचने और जीवन जश्न मनाने के तरीके")</f>
        <v>ठंड से बचने और जीवन जश्न मनाने के तरीके</v>
      </c>
    </row>
    <row r="17937">
      <c r="A17937" s="1" t="s">
        <v>17426</v>
      </c>
      <c r="B17937" s="2" t="str">
        <f>IFERROR(__xludf.DUMMYFUNCTION("GOOGLETRANSLATE(A17937,""en"",""hi"")"),"मक्खियों के साथ खेलने वाली घास में बैठे जैविक प्रजातियां, उसके सिर के चारों ओर घूमती हैं")</f>
        <v>मक्खियों के साथ खेलने वाली घास में बैठे जैविक प्रजातियां, उसके सिर के चारों ओर घूमती हैं</v>
      </c>
    </row>
    <row r="17938">
      <c r="A17938" s="1" t="s">
        <v>17427</v>
      </c>
      <c r="B17938" s="2" t="str">
        <f>IFERROR(__xludf.DUMMYFUNCTION("GOOGLETRANSLATE(A17938,""en"",""hi"")"),"हाल ही में गर्म जादू सूरजमुखी की बौने विविधता को जल्दबाजी करता है")</f>
        <v>हाल ही में गर्म जादू सूरजमुखी की बौने विविधता को जल्दबाजी करता है</v>
      </c>
    </row>
    <row r="17939">
      <c r="A17939" s="1" t="s">
        <v>17428</v>
      </c>
      <c r="B17939" s="2" t="str">
        <f>IFERROR(__xludf.DUMMYFUNCTION("GOOGLETRANSLATE(A17939,""en"",""hi"")"),"पुरस्कार समारोह के लिए होटल के बाहर इकट्ठे हुए भीड़।")</f>
        <v>पुरस्कार समारोह के लिए होटल के बाहर इकट्ठे हुए भीड़।</v>
      </c>
    </row>
    <row r="17940">
      <c r="A17940" s="1" t="s">
        <v>17429</v>
      </c>
      <c r="B17940" s="2" t="str">
        <f>IFERROR(__xludf.DUMMYFUNCTION("GOOGLETRANSLATE(A17940,""en"",""hi"")"),"बिल्ली की तस्वीर एक और बिल्ली मालिश।")</f>
        <v>बिल्ली की तस्वीर एक और बिल्ली मालिश।</v>
      </c>
    </row>
    <row r="17941">
      <c r="A17941" s="1" t="s">
        <v>17430</v>
      </c>
      <c r="B17941" s="2" t="str">
        <f>IFERROR(__xludf.DUMMYFUNCTION("GOOGLETRANSLATE(A17941,""en"",""hi"")"),"एक शरद ऋतु पृष्ठभूमि का वेक्टर चित्रण")</f>
        <v>एक शरद ऋतु पृष्ठभूमि का वेक्टर चित्रण</v>
      </c>
    </row>
    <row r="17942">
      <c r="A17942" s="1" t="s">
        <v>17431</v>
      </c>
      <c r="B17942" s="2" t="str">
        <f>IFERROR(__xludf.DUMMYFUNCTION("GOOGLETRANSLATE(A17942,""en"",""hi"")"),"सुबह आर्क ब्रिज")</f>
        <v>सुबह आर्क ब्रिज</v>
      </c>
    </row>
    <row r="17943">
      <c r="A17943" s="1" t="s">
        <v>17432</v>
      </c>
      <c r="B17943" s="2" t="str">
        <f>IFERROR(__xludf.DUMMYFUNCTION("GOOGLETRANSLATE(A17943,""en"",""hi"")"),"उच्च जीवन: फली को घाटी में गिरा दिया जाता है")</f>
        <v>उच्च जीवन: फली को घाटी में गिरा दिया जाता है</v>
      </c>
    </row>
    <row r="17944">
      <c r="A17944" s="1" t="s">
        <v>17433</v>
      </c>
      <c r="B17944" s="2" t="str">
        <f>IFERROR(__xludf.DUMMYFUNCTION("GOOGLETRANSLATE(A17944,""en"",""hi"")"),"एक निशान पर साइकिल चालक की सवारी")</f>
        <v>एक निशान पर साइकिल चालक की सवारी</v>
      </c>
    </row>
    <row r="17945">
      <c r="A17945" s="1" t="s">
        <v>17434</v>
      </c>
      <c r="B17945" s="2" t="str">
        <f>IFERROR(__xludf.DUMMYFUNCTION("GOOGLETRANSLATE(A17945,""en"",""hi"")"),"बच्चे पानी लिली, राष्ट्रीय फूल धारण करते हैं")</f>
        <v>बच्चे पानी लिली, राष्ट्रीय फूल धारण करते हैं</v>
      </c>
    </row>
    <row r="17946">
      <c r="A17946" s="1" t="s">
        <v>17435</v>
      </c>
      <c r="B17946" s="2" t="str">
        <f>IFERROR(__xludf.DUMMYFUNCTION("GOOGLETRANSLATE(A17946,""en"",""hi"")"),"सबसे पहले नदियों के माध्यम से wading।")</f>
        <v>सबसे पहले नदियों के माध्यम से wading।</v>
      </c>
    </row>
    <row r="17947">
      <c r="A17947" s="1" t="s">
        <v>17436</v>
      </c>
      <c r="B17947" s="2" t="str">
        <f>IFERROR(__xludf.DUMMYFUNCTION("GOOGLETRANSLATE(A17947,""en"",""hi"")"),"एक कार्गो जहाज व्यवसाय में प्रवेश करने की प्रतीक्षा करता है।")</f>
        <v>एक कार्गो जहाज व्यवसाय में प्रवेश करने की प्रतीक्षा करता है।</v>
      </c>
    </row>
    <row r="17948">
      <c r="A17948" s="1" t="s">
        <v>17437</v>
      </c>
      <c r="B17948" s="2" t="str">
        <f>IFERROR(__xludf.DUMMYFUNCTION("GOOGLETRANSLATE(A17948,""en"",""hi"")"),"मैकेनिकल क्लाउन की एक पंक्ति तरफ से तरफ मोड़ती है")</f>
        <v>मैकेनिकल क्लाउन की एक पंक्ति तरफ से तरफ मोड़ती है</v>
      </c>
    </row>
    <row r="17949">
      <c r="A17949" s="1" t="s">
        <v>17438</v>
      </c>
      <c r="B17949" s="2" t="str">
        <f>IFERROR(__xludf.DUMMYFUNCTION("GOOGLETRANSLATE(A17949,""en"",""hi"")"),"मैन समारोह में टिप्पणी प्रदान करता है।")</f>
        <v>मैन समारोह में टिप्पणी प्रदान करता है।</v>
      </c>
    </row>
    <row r="17950">
      <c r="A17950" s="1" t="s">
        <v>17439</v>
      </c>
      <c r="B17950" s="2" t="str">
        <f>IFERROR(__xludf.DUMMYFUNCTION("GOOGLETRANSLATE(A17950,""en"",""hi"")"),"अंधेरे कृत्रिम संगमरमर फर्श टाइल्स में चमक")</f>
        <v>अंधेरे कृत्रिम संगमरमर फर्श टाइल्स में चमक</v>
      </c>
    </row>
    <row r="17951">
      <c r="A17951" s="1" t="s">
        <v>17440</v>
      </c>
      <c r="B17951" s="2" t="str">
        <f>IFERROR(__xludf.DUMMYFUNCTION("GOOGLETRANSLATE(A17951,""en"",""hi"")"),"हाथ के लिए सार टैटू डिजाइन")</f>
        <v>हाथ के लिए सार टैटू डिजाइन</v>
      </c>
    </row>
    <row r="17952">
      <c r="A17952" s="1" t="s">
        <v>17441</v>
      </c>
      <c r="B17952" s="2" t="str">
        <f>IFERROR(__xludf.DUMMYFUNCTION("GOOGLETRANSLATE(A17952,""en"",""hi"")"),"रंग बदलते गिलास का स्वामी")</f>
        <v>रंग बदलते गिलास का स्वामी</v>
      </c>
    </row>
    <row r="17953">
      <c r="A17953" s="1" t="s">
        <v>17442</v>
      </c>
      <c r="B17953" s="2" t="str">
        <f>IFERROR(__xludf.DUMMYFUNCTION("GOOGLETRANSLATE(A17953,""en"",""hi"")"),"प्राकृतिक पार्क में रेत पर लकड़ी के निर्माण की रक्षा और पृष्ठभूमि पर एक लैगून")</f>
        <v>प्राकृतिक पार्क में रेत पर लकड़ी के निर्माण की रक्षा और पृष्ठभूमि पर एक लैगून</v>
      </c>
    </row>
    <row r="17954">
      <c r="A17954" s="1" t="s">
        <v>17443</v>
      </c>
      <c r="B17954" s="2" t="str">
        <f>IFERROR(__xludf.DUMMYFUNCTION("GOOGLETRANSLATE(A17954,""en"",""hi"")"),"वेट्रेस एक रेस्तरां में पेय की सेवा करता है")</f>
        <v>वेट्रेस एक रेस्तरां में पेय की सेवा करता है</v>
      </c>
    </row>
    <row r="17955">
      <c r="A17955" s="1" t="s">
        <v>17444</v>
      </c>
      <c r="B17955" s="2" t="str">
        <f>IFERROR(__xludf.DUMMYFUNCTION("GOOGLETRANSLATE(A17955,""en"",""hi"")"),"एक पेड़ की वसंत समय की नंगे शाखाएं")</f>
        <v>एक पेड़ की वसंत समय की नंगे शाखाएं</v>
      </c>
    </row>
    <row r="17956">
      <c r="A17956" s="1" t="s">
        <v>17445</v>
      </c>
      <c r="B17956" s="2" t="str">
        <f>IFERROR(__xludf.DUMMYFUNCTION("GOOGLETRANSLATE(A17956,""en"",""hi"")"),"व्यक्ति, छुट्टी के दौरान सूर्यास्त में किनारे पर कूदता है।")</f>
        <v>व्यक्ति, छुट्टी के दौरान सूर्यास्त में किनारे पर कूदता है।</v>
      </c>
    </row>
    <row r="17957">
      <c r="A17957" s="1" t="s">
        <v>17446</v>
      </c>
      <c r="B17957" s="2" t="str">
        <f>IFERROR(__xludf.DUMMYFUNCTION("GOOGLETRANSLATE(A17957,""en"",""hi"")"),"अपने प्रवेश द्वार को सजाने के लिए अपने सीढ़ी पश्चिमी ईसाई अवकाश तैयार करें।")</f>
        <v>अपने प्रवेश द्वार को सजाने के लिए अपने सीढ़ी पश्चिमी ईसाई अवकाश तैयार करें।</v>
      </c>
    </row>
    <row r="17958">
      <c r="A17958" s="1" t="s">
        <v>17447</v>
      </c>
      <c r="B17958" s="2" t="str">
        <f>IFERROR(__xludf.DUMMYFUNCTION("GOOGLETRANSLATE(A17958,""en"",""hi"")"),"उसे इस सूट में = स्वचालित पिन")</f>
        <v>उसे इस सूट में = स्वचालित पिन</v>
      </c>
    </row>
    <row r="17959">
      <c r="A17959" s="1" t="s">
        <v>17448</v>
      </c>
      <c r="B17959" s="2" t="str">
        <f>IFERROR(__xludf.DUMMYFUNCTION("GOOGLETRANSLATE(A17959,""en"",""hi"")"),"टैब और कलम जो लगभग अंतरिक्ष यात्री रखे गए।")</f>
        <v>टैब और कलम जो लगभग अंतरिक्ष यात्री रखे गए।</v>
      </c>
    </row>
    <row r="17960">
      <c r="A17960" s="1" t="s">
        <v>17449</v>
      </c>
      <c r="B17960" s="2" t="str">
        <f>IFERROR(__xludf.DUMMYFUNCTION("GOOGLETRANSLATE(A17960,""en"",""hi"")"),"मंच के लिए देख रहे ऑडिटोरियम")</f>
        <v>मंच के लिए देख रहे ऑडिटोरियम</v>
      </c>
    </row>
    <row r="17961">
      <c r="A17961" s="1" t="s">
        <v>17450</v>
      </c>
      <c r="B17961" s="2" t="str">
        <f>IFERROR(__xludf.DUMMYFUNCTION("GOOGLETRANSLATE(A17961,""en"",""hi"")"),"वार्षिक कार शो में डिस्प्ले पर ऑटोमोबाइल मॉडल के बारे में अपने पोते से बात करता है।")</f>
        <v>वार्षिक कार शो में डिस्प्ले पर ऑटोमोबाइल मॉडल के बारे में अपने पोते से बात करता है।</v>
      </c>
    </row>
    <row r="17962">
      <c r="A17962" s="1" t="s">
        <v>17451</v>
      </c>
      <c r="B17962" s="2" t="str">
        <f>IFERROR(__xludf.DUMMYFUNCTION("GOOGLETRANSLATE(A17962,""en"",""hi"")"),"एक युवा सुंदर लड़की अपने हाथों में एक फोन रखती है और समुद्र तट के समुद्र तट पर खड़ी होती है।")</f>
        <v>एक युवा सुंदर लड़की अपने हाथों में एक फोन रखती है और समुद्र तट के समुद्र तट पर खड़ी होती है।</v>
      </c>
    </row>
    <row r="17963">
      <c r="A17963" s="1" t="s">
        <v>17452</v>
      </c>
      <c r="B17963" s="2" t="str">
        <f>IFERROR(__xludf.DUMMYFUNCTION("GOOGLETRANSLATE(A17963,""en"",""hi"")"),"एक कर्मचारी कंपनी की प्रयोगशाला में लोगो के पीछे चलता है।")</f>
        <v>एक कर्मचारी कंपनी की प्रयोगशाला में लोगो के पीछे चलता है।</v>
      </c>
    </row>
    <row r="17964">
      <c r="A17964" s="1" t="s">
        <v>17453</v>
      </c>
      <c r="B17964" s="2" t="str">
        <f>IFERROR(__xludf.DUMMYFUNCTION("GOOGLETRANSLATE(A17964,""en"",""hi"")"),"दृश्य और उच्च वृद्धि इमारतें")</f>
        <v>दृश्य और उच्च वृद्धि इमारतें</v>
      </c>
    </row>
    <row r="17965">
      <c r="A17965" s="1" t="s">
        <v>17454</v>
      </c>
      <c r="B17965" s="2" t="str">
        <f>IFERROR(__xludf.DUMMYFUNCTION("GOOGLETRANSLATE(A17965,""en"",""hi"")"),"इस विशाल हवेली में एक गेराज है जो इसके अंदर कारों को आसानी से फिट कर सकता है।")</f>
        <v>इस विशाल हवेली में एक गेराज है जो इसके अंदर कारों को आसानी से फिट कर सकता है।</v>
      </c>
    </row>
    <row r="17966">
      <c r="A17966" s="1" t="s">
        <v>17455</v>
      </c>
      <c r="B17966" s="2" t="str">
        <f>IFERROR(__xludf.DUMMYFUNCTION("GOOGLETRANSLATE(A17966,""en"",""hi"")"),"छात्र एक स्कूल में अपनी कक्षा ले रहे हैं")</f>
        <v>छात्र एक स्कूल में अपनी कक्षा ले रहे हैं</v>
      </c>
    </row>
    <row r="17967">
      <c r="A17967" s="1" t="s">
        <v>17456</v>
      </c>
      <c r="B17967" s="2" t="str">
        <f>IFERROR(__xludf.DUMMYFUNCTION("GOOGLETRANSLATE(A17967,""en"",""hi"")"),"पानी में व्यक्ति सबसे लंबा स्थायी फूल है जिसे आप किसी को दे सकते हैं।")</f>
        <v>पानी में व्यक्ति सबसे लंबा स्थायी फूल है जिसे आप किसी को दे सकते हैं।</v>
      </c>
    </row>
    <row r="17968">
      <c r="A17968" s="1" t="s">
        <v>17457</v>
      </c>
      <c r="B17968" s="2" t="str">
        <f>IFERROR(__xludf.DUMMYFUNCTION("GOOGLETRANSLATE(A17968,""en"",""hi"")"),"ड्रिफ्टवुड और कांस्य सभी आकारों में 5 फीट मूर्तियां")</f>
        <v>ड्रिफ्टवुड और कांस्य सभी आकारों में 5 फीट मूर्तियां</v>
      </c>
    </row>
    <row r="17969">
      <c r="A17969" s="1" t="s">
        <v>17458</v>
      </c>
      <c r="B17969" s="2" t="str">
        <f>IFERROR(__xludf.DUMMYFUNCTION("GOOGLETRANSLATE(A17969,""en"",""hi"")"),"दीवारों से प्राचीन ग्रीक नक्काशी।")</f>
        <v>दीवारों से प्राचीन ग्रीक नक्काशी।</v>
      </c>
    </row>
    <row r="17970">
      <c r="A17970" s="1" t="s">
        <v>17459</v>
      </c>
      <c r="B17970" s="2" t="str">
        <f>IFERROR(__xludf.DUMMYFUNCTION("GOOGLETRANSLATE(A17970,""en"",""hi"")"),"बगीचे में कुत्तों को कीटनाशक मुक्त क्षेत्रों के साथ सुरक्षित होना चाहिए")</f>
        <v>बगीचे में कुत्तों को कीटनाशक मुक्त क्षेत्रों के साथ सुरक्षित होना चाहिए</v>
      </c>
    </row>
    <row r="17971">
      <c r="A17971" s="1" t="s">
        <v>17460</v>
      </c>
      <c r="B17971" s="2" t="str">
        <f>IFERROR(__xludf.DUMMYFUNCTION("GOOGLETRANSLATE(A17971,""en"",""hi"")"),"हेलिकॉप्टर का सिल्हूट और हैंगर में एक पायलट")</f>
        <v>हेलिकॉप्टर का सिल्हूट और हैंगर में एक पायलट</v>
      </c>
    </row>
    <row r="17972">
      <c r="A17972" s="1" t="s">
        <v>17461</v>
      </c>
      <c r="B17972" s="2" t="str">
        <f>IFERROR(__xludf.DUMMYFUNCTION("GOOGLETRANSLATE(A17972,""en"",""hi"")"),"जीने का रहस्य प्रेम है।")</f>
        <v>जीने का रहस्य प्रेम है।</v>
      </c>
    </row>
    <row r="17973">
      <c r="A17973" s="1" t="s">
        <v>17462</v>
      </c>
      <c r="B17973" s="2" t="str">
        <f>IFERROR(__xludf.DUMMYFUNCTION("GOOGLETRANSLATE(A17973,""en"",""hi"")"),"प्यारा युगल लिविंग रूम में अपने कुत्ते के साथ सोफे पर एक साथ आराम करता है")</f>
        <v>प्यारा युगल लिविंग रूम में अपने कुत्ते के साथ सोफे पर एक साथ आराम करता है</v>
      </c>
    </row>
    <row r="17974">
      <c r="A17974" s="1" t="s">
        <v>17463</v>
      </c>
      <c r="B17974" s="2" t="str">
        <f>IFERROR(__xludf.DUMMYFUNCTION("GOOGLETRANSLATE(A17974,""en"",""hi"")"),"एक पिकनिक के लिए ललित शराब")</f>
        <v>एक पिकनिक के लिए ललित शराब</v>
      </c>
    </row>
    <row r="17975">
      <c r="A17975" s="1" t="s">
        <v>17464</v>
      </c>
      <c r="B17975" s="2" t="str">
        <f>IFERROR(__xludf.DUMMYFUNCTION("GOOGLETRANSLATE(A17975,""en"",""hi"")"),"दिल में रोमांटिक लोग")</f>
        <v>दिल में रोमांटिक लोग</v>
      </c>
    </row>
    <row r="17976">
      <c r="A17976" s="1" t="s">
        <v>1099</v>
      </c>
      <c r="B17976" s="2" t="str">
        <f>IFERROR(__xludf.DUMMYFUNCTION("GOOGLETRANSLATE(A17976,""en"",""hi"")"),"मुख्यालय के बाहर एक लोगो साइन")</f>
        <v>मुख्यालय के बाहर एक लोगो साइन</v>
      </c>
    </row>
    <row r="17977">
      <c r="A17977" s="1" t="s">
        <v>17465</v>
      </c>
      <c r="B17977" s="2" t="str">
        <f>IFERROR(__xludf.DUMMYFUNCTION("GOOGLETRANSLATE(A17977,""en"",""hi"")"),"आकाश में उड़ने वाली पतंग")</f>
        <v>आकाश में उड़ने वाली पतंग</v>
      </c>
    </row>
    <row r="17978">
      <c r="A17978" s="1" t="s">
        <v>17466</v>
      </c>
      <c r="B17978" s="2" t="str">
        <f>IFERROR(__xludf.DUMMYFUNCTION("GOOGLETRANSLATE(A17978,""en"",""hi"")"),"उन लोगों के लिए कविता जिन्होंने सैन्य संघर्ष में सेवा की")</f>
        <v>उन लोगों के लिए कविता जिन्होंने सैन्य संघर्ष में सेवा की</v>
      </c>
    </row>
    <row r="17979">
      <c r="A17979" s="1" t="s">
        <v>17467</v>
      </c>
      <c r="B17979" s="2" t="str">
        <f>IFERROR(__xludf.DUMMYFUNCTION("GOOGLETRANSLATE(A17979,""en"",""hi"")"),"छायांकनकार और अभिनेता त्यौहार के दौरान एक स्क्रीनिंग में भाग लेते हैं।")</f>
        <v>छायांकनकार और अभिनेता त्यौहार के दौरान एक स्क्रीनिंग में भाग लेते हैं।</v>
      </c>
    </row>
    <row r="17980">
      <c r="A17980" s="1" t="s">
        <v>17468</v>
      </c>
      <c r="B17980" s="2" t="str">
        <f>IFERROR(__xludf.DUMMYFUNCTION("GOOGLETRANSLATE(A17980,""en"",""hi"")"),"दुल्हन का काला और सफेद चित्र")</f>
        <v>दुल्हन का काला और सफेद चित्र</v>
      </c>
    </row>
    <row r="17981">
      <c r="A17981" s="1" t="s">
        <v>17469</v>
      </c>
      <c r="B17981" s="2" t="str">
        <f>IFERROR(__xludf.DUMMYFUNCTION("GOOGLETRANSLATE(A17981,""en"",""hi"")"),"व्यक्ति गुरुवार को अंक में डाला, इस मौसम में किसी भी बास्केटबॉल खिलाड़ी, हाई स्कूल या मिडिल स्कूल द्वारा सबसे अधिक।")</f>
        <v>व्यक्ति गुरुवार को अंक में डाला, इस मौसम में किसी भी बास्केटबॉल खिलाड़ी, हाई स्कूल या मिडिल स्कूल द्वारा सबसे अधिक।</v>
      </c>
    </row>
    <row r="17982">
      <c r="A17982" s="1" t="s">
        <v>17470</v>
      </c>
      <c r="B17982" s="2" t="str">
        <f>IFERROR(__xludf.DUMMYFUNCTION("GOOGLETRANSLATE(A17982,""en"",""hi"")"),"समुद्र तट से होटल में घूमना")</f>
        <v>समुद्र तट से होटल में घूमना</v>
      </c>
    </row>
    <row r="17983">
      <c r="A17983" s="1" t="s">
        <v>8712</v>
      </c>
      <c r="B17983" s="2" t="str">
        <f>IFERROR(__xludf.DUMMYFUNCTION("GOOGLETRANSLATE(A17983,""en"",""hi"")"),"दूसरी परियोजना तस्वीर का बड़ा संस्करण।")</f>
        <v>दूसरी परियोजना तस्वीर का बड़ा संस्करण।</v>
      </c>
    </row>
    <row r="17984">
      <c r="A17984" s="1" t="s">
        <v>17471</v>
      </c>
      <c r="B17984" s="2" t="str">
        <f>IFERROR(__xludf.DUMMYFUNCTION("GOOGLETRANSLATE(A17984,""en"",""hi"")"),"एक सफेद पोशाक में परी सीढ़ियों पर घूमती है")</f>
        <v>एक सफेद पोशाक में परी सीढ़ियों पर घूमती है</v>
      </c>
    </row>
    <row r="17985">
      <c r="A17985" s="1" t="s">
        <v>17472</v>
      </c>
      <c r="B17985" s="2" t="str">
        <f>IFERROR(__xludf.DUMMYFUNCTION("GOOGLETRANSLATE(A17985,""en"",""hi"")"),"एक अंधेरे पृष्ठभूमि पर सफेद आंकड़ों के साथ निर्बाध पैटर्न")</f>
        <v>एक अंधेरे पृष्ठभूमि पर सफेद आंकड़ों के साथ निर्बाध पैटर्न</v>
      </c>
    </row>
    <row r="17986">
      <c r="A17986" s="1" t="s">
        <v>17473</v>
      </c>
      <c r="B17986" s="2" t="str">
        <f>IFERROR(__xludf.DUMMYFUNCTION("GOOGLETRANSLATE(A17986,""en"",""hi"")"),"सूर्यास्त में पुराने शहर की हवाई तस्वीर")</f>
        <v>सूर्यास्त में पुराने शहर की हवाई तस्वीर</v>
      </c>
    </row>
    <row r="17987">
      <c r="A17987" s="1" t="s">
        <v>17474</v>
      </c>
      <c r="B17987" s="2" t="str">
        <f>IFERROR(__xludf.DUMMYFUNCTION("GOOGLETRANSLATE(A17987,""en"",""hi"")"),"पशु चिकित्सक कुत्ते पर एक पट्टी कर रहा है")</f>
        <v>पशु चिकित्सक कुत्ते पर एक पट्टी कर रहा है</v>
      </c>
    </row>
    <row r="17988">
      <c r="A17988" s="1" t="s">
        <v>17475</v>
      </c>
      <c r="B17988" s="2" t="str">
        <f>IFERROR(__xludf.DUMMYFUNCTION("GOOGLETRANSLATE(A17988,""en"",""hi"")"),"इस फूल लपेटें प्रिंट करने योग्य परियोजना के साथ फूलों के गुलदस्ते दें।")</f>
        <v>इस फूल लपेटें प्रिंट करने योग्य परियोजना के साथ फूलों के गुलदस्ते दें।</v>
      </c>
    </row>
    <row r="17989">
      <c r="A17989" s="1" t="s">
        <v>17476</v>
      </c>
      <c r="B17989" s="2" t="str">
        <f>IFERROR(__xludf.DUMMYFUNCTION("GOOGLETRANSLATE(A17989,""en"",""hi"")"),"एक सफेद पृष्ठभूमि पर एक अलग भराई के साथ सुशी सेट करें")</f>
        <v>एक सफेद पृष्ठभूमि पर एक अलग भराई के साथ सुशी सेट करें</v>
      </c>
    </row>
    <row r="17990">
      <c r="A17990" s="1" t="s">
        <v>17477</v>
      </c>
      <c r="B17990" s="2" t="str">
        <f>IFERROR(__xludf.DUMMYFUNCTION("GOOGLETRANSLATE(A17990,""en"",""hi"")"),"एक inflatable नाव समुद्र तट के साथ एक प्राकृतिक आर्क के साथ एक हिमशैल के पास आता है")</f>
        <v>एक inflatable नाव समुद्र तट के साथ एक प्राकृतिक आर्क के साथ एक हिमशैल के पास आता है</v>
      </c>
    </row>
    <row r="17991">
      <c r="A17991" s="1" t="s">
        <v>17478</v>
      </c>
      <c r="B17991" s="2" t="str">
        <f>IFERROR(__xludf.DUMMYFUNCTION("GOOGLETRANSLATE(A17991,""en"",""hi"")"),"एक उज्ज्वल दिन पर लंबी ऐतिहासिक इमारतों और दीपक के साथ एक पुरानी सड़क नीचे जाना")</f>
        <v>एक उज्ज्वल दिन पर लंबी ऐतिहासिक इमारतों और दीपक के साथ एक पुरानी सड़क नीचे जाना</v>
      </c>
    </row>
    <row r="17992">
      <c r="A17992" s="1" t="s">
        <v>17479</v>
      </c>
      <c r="B17992" s="2" t="str">
        <f>IFERROR(__xludf.DUMMYFUNCTION("GOOGLETRANSLATE(A17992,""en"",""hi"")"),"एक प्रकृति रिजर्व में छोटा तालाब")</f>
        <v>एक प्रकृति रिजर्व में छोटा तालाब</v>
      </c>
    </row>
    <row r="17993">
      <c r="A17993" s="1" t="s">
        <v>17480</v>
      </c>
      <c r="B17993" s="2" t="str">
        <f>IFERROR(__xludf.DUMMYFUNCTION("GOOGLETRANSLATE(A17993,""en"",""hi"")"),"टेलीविजन शो होस्ट और नर्तक ने अपने सर्वश्रेष्ठ पैर को आगे रखा क्योंकि वे एक तस्वीर के लिए तैयार होते हैं।")</f>
        <v>टेलीविजन शो होस्ट और नर्तक ने अपने सर्वश्रेष्ठ पैर को आगे रखा क्योंकि वे एक तस्वीर के लिए तैयार होते हैं।</v>
      </c>
    </row>
    <row r="17994">
      <c r="A17994" s="1" t="s">
        <v>2595</v>
      </c>
      <c r="B17994" s="2" t="str">
        <f>IFERROR(__xludf.DUMMYFUNCTION("GOOGLETRANSLATE(A17994,""en"",""hi"")"),"छुट्टी के लिए पृष्ठभूमि का वेक्टर चित्रण।")</f>
        <v>छुट्टी के लिए पृष्ठभूमि का वेक्टर चित्रण।</v>
      </c>
    </row>
    <row r="17995">
      <c r="A17995" s="1" t="s">
        <v>17481</v>
      </c>
      <c r="B17995" s="2" t="str">
        <f>IFERROR(__xludf.DUMMYFUNCTION("GOOGLETRANSLATE(A17995,""en"",""hi"")"),"मेरे दोस्त ने फूलों की व्यवस्था के इस समूह को किया।")</f>
        <v>मेरे दोस्त ने फूलों की व्यवस्था के इस समूह को किया।</v>
      </c>
    </row>
    <row r="17996">
      <c r="A17996" s="1" t="s">
        <v>17482</v>
      </c>
      <c r="B17996" s="2" t="str">
        <f>IFERROR(__xludf.DUMMYFUNCTION("GOOGLETRANSLATE(A17996,""en"",""hi"")"),"पॉप कलाकार और व्यक्ति प्रदर्शन करते हैं")</f>
        <v>पॉप कलाकार और व्यक्ति प्रदर्शन करते हैं</v>
      </c>
    </row>
    <row r="17997">
      <c r="A17997" s="1" t="s">
        <v>17483</v>
      </c>
      <c r="B17997" s="2" t="str">
        <f>IFERROR(__xludf.DUMMYFUNCTION("GOOGLETRANSLATE(A17997,""en"",""hi"")"),"व्यक्ति, कोचिंग स्टाफ में प्रक्रिया में खिलाड़ी हैं")</f>
        <v>व्यक्ति, कोचिंग स्टाफ में प्रक्रिया में खिलाड़ी हैं</v>
      </c>
    </row>
    <row r="17998">
      <c r="A17998" s="1" t="s">
        <v>17484</v>
      </c>
      <c r="B17998" s="2" t="str">
        <f>IFERROR(__xludf.DUMMYFUNCTION("GOOGLETRANSLATE(A17998,""en"",""hi"")"),"एक कयाक से बाल्ड ईगल देखें")</f>
        <v>एक कयाक से बाल्ड ईगल देखें</v>
      </c>
    </row>
    <row r="17999">
      <c r="A17999" s="1" t="s">
        <v>17485</v>
      </c>
      <c r="B17999" s="2" t="str">
        <f>IFERROR(__xludf.DUMMYFUNCTION("GOOGLETRANSLATE(A17999,""en"",""hi"")"),"व्यक्ति, आप की तस्वीर याद रखें जहां आपके बाल उड़ रहे हैं और आपकी नाक के नीचे पकड़े गए हैं? पागलपन जैसा है!")</f>
        <v>व्यक्ति, आप की तस्वीर याद रखें जहां आपके बाल उड़ रहे हैं और आपकी नाक के नीचे पकड़े गए हैं? पागलपन जैसा है!</v>
      </c>
    </row>
    <row r="18000">
      <c r="A18000" s="1" t="s">
        <v>17486</v>
      </c>
      <c r="B18000" s="2" t="str">
        <f>IFERROR(__xludf.DUMMYFUNCTION("GOOGLETRANSLATE(A18000,""en"",""hi"")"),"क्रिकेट खिलाड़ी भीड़ के माध्यम से अपना रास्ता बनाता है, खोलने की घटना के दौरान मंच पर प्रस्तुत किया जाना है")</f>
        <v>क्रिकेट खिलाड़ी भीड़ के माध्यम से अपना रास्ता बनाता है, खोलने की घटना के दौरान मंच पर प्रस्तुत किया जाना है</v>
      </c>
    </row>
    <row r="18001">
      <c r="A18001" s="1" t="s">
        <v>6422</v>
      </c>
      <c r="B18001" s="2" t="str">
        <f>IFERROR(__xludf.DUMMYFUNCTION("GOOGLETRANSLATE(A18001,""en"",""hi"")"),"फ्लैट शैली में कंपास आइकन।")</f>
        <v>फ्लैट शैली में कंपास आइकन।</v>
      </c>
    </row>
    <row r="18002">
      <c r="A18002" s="1" t="s">
        <v>17487</v>
      </c>
      <c r="B18002" s="2" t="str">
        <f>IFERROR(__xludf.DUMMYFUNCTION("GOOGLETRANSLATE(A18002,""en"",""hi"")"),"अभिजात वर्ग का महल")</f>
        <v>अभिजात वर्ग का महल</v>
      </c>
    </row>
    <row r="18003">
      <c r="A18003" s="1" t="s">
        <v>17488</v>
      </c>
      <c r="B18003" s="2" t="str">
        <f>IFERROR(__xludf.DUMMYFUNCTION("GOOGLETRANSLATE(A18003,""en"",""hi"")"),"एक रेलरोड ट्रैक के तट पर सूरज की रोशनी में पीला पीला चट्टान टूट गया है; हाथ को मध्य खोलने के लिए आधा उठाता है, और फिर इसे वापस रखता है")</f>
        <v>एक रेलरोड ट्रैक के तट पर सूरज की रोशनी में पीला पीला चट्टान टूट गया है; हाथ को मध्य खोलने के लिए आधा उठाता है, और फिर इसे वापस रखता है</v>
      </c>
    </row>
    <row r="18004">
      <c r="A18004" s="1" t="s">
        <v>17489</v>
      </c>
      <c r="B18004" s="2" t="str">
        <f>IFERROR(__xludf.DUMMYFUNCTION("GOOGLETRANSLATE(A18004,""en"",""hi"")"),"और रात में अंतर्राष्ट्रीय शैली संरचना")</f>
        <v>और रात में अंतर्राष्ट्रीय शैली संरचना</v>
      </c>
    </row>
    <row r="18005">
      <c r="A18005" s="1" t="s">
        <v>17490</v>
      </c>
      <c r="B18005" s="2" t="str">
        <f>IFERROR(__xludf.DUMMYFUNCTION("GOOGLETRANSLATE(A18005,""en"",""hi"")"),"काले पुष्प आभूषण के साथ व्हाइट बैंडाना।")</f>
        <v>काले पुष्प आभूषण के साथ व्हाइट बैंडाना।</v>
      </c>
    </row>
    <row r="18006">
      <c r="A18006" s="1" t="s">
        <v>17491</v>
      </c>
      <c r="B18006" s="2" t="str">
        <f>IFERROR(__xludf.DUMMYFUNCTION("GOOGLETRANSLATE(A18006,""en"",""hi"")"),"अभिनेता, पक्ष की तलाश में, ब्रिम के साथ आंशिक रूप से उसकी आंख को कवर करने के साथ एक टोपी पहने हुए।")</f>
        <v>अभिनेता, पक्ष की तलाश में, ब्रिम के साथ आंशिक रूप से उसकी आंख को कवर करने के साथ एक टोपी पहने हुए।</v>
      </c>
    </row>
    <row r="18007">
      <c r="A18007" s="1" t="s">
        <v>17492</v>
      </c>
      <c r="B18007" s="2" t="str">
        <f>IFERROR(__xludf.DUMMYFUNCTION("GOOGLETRANSLATE(A18007,""en"",""hi"")"),"एक भूसे के साथ माउस पीना नींबू पानी")</f>
        <v>एक भूसे के साथ माउस पीना नींबू पानी</v>
      </c>
    </row>
    <row r="18008">
      <c r="A18008" s="1" t="s">
        <v>17493</v>
      </c>
      <c r="B18008" s="2" t="str">
        <f>IFERROR(__xludf.DUMMYFUNCTION("GOOGLETRANSLATE(A18008,""en"",""hi"")"),"जानवर जो मनुष्यों की तरह दिखते हैं - फोटो #")</f>
        <v>जानवर जो मनुष्यों की तरह दिखते हैं - फोटो #</v>
      </c>
    </row>
    <row r="18009">
      <c r="A18009" s="1" t="s">
        <v>17494</v>
      </c>
      <c r="B18009" s="2" t="str">
        <f>IFERROR(__xludf.DUMMYFUNCTION("GOOGLETRANSLATE(A18009,""en"",""hi"")"),"स्टारफिश और पारा ग्लास गहने के साथ पेड़ को डेक करें।")</f>
        <v>स्टारफिश और पारा ग्लास गहने के साथ पेड़ को डेक करें।</v>
      </c>
    </row>
    <row r="18010">
      <c r="A18010" s="1" t="s">
        <v>17495</v>
      </c>
      <c r="B18010" s="2" t="str">
        <f>IFERROR(__xludf.DUMMYFUNCTION("GOOGLETRANSLATE(A18010,""en"",""hi"")"),"सप्ताहांत में नीलामी में बेचने के लिए सबसे महंगी संपत्ति थी।")</f>
        <v>सप्ताहांत में नीलामी में बेचने के लिए सबसे महंगी संपत्ति थी।</v>
      </c>
    </row>
    <row r="18011">
      <c r="A18011" s="1" t="s">
        <v>17496</v>
      </c>
      <c r="B18011" s="2" t="str">
        <f>IFERROR(__xludf.DUMMYFUNCTION("GOOGLETRANSLATE(A18011,""en"",""hi"")"),"खिलाड़ी फुटबॉल टीम के खिलाफ अपने मैच से पहले एक प्रशिक्षण सत्र में भाग लेते हैं।")</f>
        <v>खिलाड़ी फुटबॉल टीम के खिलाफ अपने मैच से पहले एक प्रशिक्षण सत्र में भाग लेते हैं।</v>
      </c>
    </row>
    <row r="18012">
      <c r="A18012" s="1" t="s">
        <v>17497</v>
      </c>
      <c r="B18012" s="2" t="str">
        <f>IFERROR(__xludf.DUMMYFUNCTION("GOOGLETRANSLATE(A18012,""en"",""hi"")"),"सरकारी कार्यालय की सेवा का एक चित्र")</f>
        <v>सरकारी कार्यालय की सेवा का एक चित्र</v>
      </c>
    </row>
    <row r="18013">
      <c r="A18013" s="1" t="s">
        <v>17498</v>
      </c>
      <c r="B18013" s="2" t="str">
        <f>IFERROR(__xludf.DUMMYFUNCTION("GOOGLETRANSLATE(A18013,""en"",""hi"")"),"हम भूरे रंग के बादलों के साथ एक नीले आकाश के नीचे तैरते हैं")</f>
        <v>हम भूरे रंग के बादलों के साथ एक नीले आकाश के नीचे तैरते हैं</v>
      </c>
    </row>
    <row r="18014">
      <c r="A18014" s="1" t="s">
        <v>17499</v>
      </c>
      <c r="B18014" s="2" t="str">
        <f>IFERROR(__xludf.DUMMYFUNCTION("GOOGLETRANSLATE(A18014,""en"",""hi"")"),"हमारे ग्रे और पीले बाथरूम में एक छींटा अधिक पीला")</f>
        <v>हमारे ग्रे और पीले बाथरूम में एक छींटा अधिक पीला</v>
      </c>
    </row>
    <row r="18015">
      <c r="A18015" s="1" t="s">
        <v>17500</v>
      </c>
      <c r="B18015" s="2" t="str">
        <f>IFERROR(__xludf.DUMMYFUNCTION("GOOGLETRANSLATE(A18015,""en"",""hi"")"),"अगले दिन, व्यक्ति ने एक अकेला आंकड़ा काट दिया क्योंकि वह अपनी कार को अपनी संपत्ति में वापस चला रहा था")</f>
        <v>अगले दिन, व्यक्ति ने एक अकेला आंकड़ा काट दिया क्योंकि वह अपनी कार को अपनी संपत्ति में वापस चला रहा था</v>
      </c>
    </row>
    <row r="18016">
      <c r="A18016" s="1" t="s">
        <v>17501</v>
      </c>
      <c r="B18016" s="2" t="str">
        <f>IFERROR(__xludf.DUMMYFUNCTION("GOOGLETRANSLATE(A18016,""en"",""hi"")"),"ग्रे और बैंगनी में एक बैठक कमरा")</f>
        <v>ग्रे और बैंगनी में एक बैठक कमरा</v>
      </c>
    </row>
    <row r="18017">
      <c r="A18017" s="1" t="s">
        <v>17502</v>
      </c>
      <c r="B18017" s="2" t="str">
        <f>IFERROR(__xludf.DUMMYFUNCTION("GOOGLETRANSLATE(A18017,""en"",""hi"")"),"एक जंगल में काम पर लंबरजैक")</f>
        <v>एक जंगल में काम पर लंबरजैक</v>
      </c>
    </row>
    <row r="18018">
      <c r="A18018" s="1" t="s">
        <v>17503</v>
      </c>
      <c r="B18018" s="2" t="str">
        <f>IFERROR(__xludf.DUMMYFUNCTION("GOOGLETRANSLATE(A18018,""en"",""hi"")"),"बैंड के हार्ड रॉक कलाकार भारी धातु कलाकार एक संगीत कार्यक्रम के दौरान लाइव प्रदर्शन करता है।")</f>
        <v>बैंड के हार्ड रॉक कलाकार भारी धातु कलाकार एक संगीत कार्यक्रम के दौरान लाइव प्रदर्शन करता है।</v>
      </c>
    </row>
    <row r="18019">
      <c r="A18019" s="1" t="s">
        <v>17504</v>
      </c>
      <c r="B18019" s="2" t="str">
        <f>IFERROR(__xludf.DUMMYFUNCTION("GOOGLETRANSLATE(A18019,""en"",""hi"")"),"कैथेड्रल के कई शॉट्स")</f>
        <v>कैथेड्रल के कई शॉट्स</v>
      </c>
    </row>
    <row r="18020">
      <c r="A18020" s="1" t="s">
        <v>17505</v>
      </c>
      <c r="B18020" s="2" t="str">
        <f>IFERROR(__xludf.DUMMYFUNCTION("GOOGLETRANSLATE(A18020,""en"",""hi"")"),"नर शेर घास में कुछ मांस खाने से बहुत आराम से")</f>
        <v>नर शेर घास में कुछ मांस खाने से बहुत आराम से</v>
      </c>
    </row>
    <row r="18021">
      <c r="A18021" s="1" t="s">
        <v>17506</v>
      </c>
      <c r="B18021" s="2" t="str">
        <f>IFERROR(__xludf.DUMMYFUNCTION("GOOGLETRANSLATE(A18021,""en"",""hi"")"),"अकेला सजावटी पेड़ स्टंप हरी पेड़ के पत्तों की पृष्ठभूमि के खिलाफ जमीन पर स्थित है")</f>
        <v>अकेला सजावटी पेड़ स्टंप हरी पेड़ के पत्तों की पृष्ठभूमि के खिलाफ जमीन पर स्थित है</v>
      </c>
    </row>
    <row r="18022">
      <c r="A18022" s="1" t="s">
        <v>17507</v>
      </c>
      <c r="B18022" s="2" t="str">
        <f>IFERROR(__xludf.DUMMYFUNCTION("GOOGLETRANSLATE(A18022,""en"",""hi"")"),"महोत्सव शनिवार: भीड़ में चेहरे")</f>
        <v>महोत्सव शनिवार: भीड़ में चेहरे</v>
      </c>
    </row>
    <row r="18023">
      <c r="A18023" s="1" t="s">
        <v>17508</v>
      </c>
      <c r="B18023" s="2" t="str">
        <f>IFERROR(__xludf.DUMMYFUNCTION("GOOGLETRANSLATE(A18023,""en"",""hi"")"),"एक ड्राइंग एक रोबोट सर्का 1600 पर एक जहाज छोड़ देता है")</f>
        <v>एक ड्राइंग एक रोबोट सर्का 1600 पर एक जहाज छोड़ देता है</v>
      </c>
    </row>
    <row r="18024">
      <c r="A18024" s="1" t="s">
        <v>17509</v>
      </c>
      <c r="B18024" s="2" t="str">
        <f>IFERROR(__xludf.DUMMYFUNCTION("GOOGLETRANSLATE(A18024,""en"",""hi"")"),"एक जोड़े अपने बच्चे के साथ टहलते हुए")</f>
        <v>एक जोड़े अपने बच्चे के साथ टहलते हुए</v>
      </c>
    </row>
    <row r="18025">
      <c r="A18025" s="1" t="s">
        <v>17510</v>
      </c>
      <c r="B18025" s="2" t="str">
        <f>IFERROR(__xludf.DUMMYFUNCTION("GOOGLETRANSLATE(A18025,""en"",""hi"")"),"शो में फैशन मॉडल बैकस्टेज")</f>
        <v>शो में फैशन मॉडल बैकस्टेज</v>
      </c>
    </row>
    <row r="18026">
      <c r="A18026" s="1" t="s">
        <v>17511</v>
      </c>
      <c r="B18026" s="2" t="str">
        <f>IFERROR(__xludf.DUMMYFUNCTION("GOOGLETRANSLATE(A18026,""en"",""hi"")"),"एक ट्रेन में बैठे यात्री")</f>
        <v>एक ट्रेन में बैठे यात्री</v>
      </c>
    </row>
    <row r="18027">
      <c r="A18027" s="1" t="s">
        <v>17512</v>
      </c>
      <c r="B18027" s="2" t="str">
        <f>IFERROR(__xludf.DUMMYFUNCTION("GOOGLETRANSLATE(A18027,""en"",""hi"")"),"रॉक कलाकार उत्सव में प्रदर्शन करता है")</f>
        <v>रॉक कलाकार उत्सव में प्रदर्शन करता है</v>
      </c>
    </row>
    <row r="18028">
      <c r="A18028" s="1" t="s">
        <v>17513</v>
      </c>
      <c r="B18028" s="2" t="str">
        <f>IFERROR(__xludf.DUMMYFUNCTION("GOOGLETRANSLATE(A18028,""en"",""hi"")"),"इंजन की एक और तस्वीर")</f>
        <v>इंजन की एक और तस्वीर</v>
      </c>
    </row>
    <row r="18029">
      <c r="A18029" s="1" t="s">
        <v>17514</v>
      </c>
      <c r="B18029" s="2" t="str">
        <f>IFERROR(__xludf.DUMMYFUNCTION("GOOGLETRANSLATE(A18029,""en"",""hi"")"),"नदी शाम को ली गई")</f>
        <v>नदी शाम को ली गई</v>
      </c>
    </row>
    <row r="18030">
      <c r="A18030" s="1" t="s">
        <v>17515</v>
      </c>
      <c r="B18030" s="2" t="str">
        <f>IFERROR(__xludf.DUMMYFUNCTION("GOOGLETRANSLATE(A18030,""en"",""hi"")"),"पेड़ पूरे जिले में रंग में फट रहे हैं।")</f>
        <v>पेड़ पूरे जिले में रंग में फट रहे हैं।</v>
      </c>
    </row>
    <row r="18031">
      <c r="A18031" s="1" t="s">
        <v>17516</v>
      </c>
      <c r="B18031" s="2" t="str">
        <f>IFERROR(__xludf.DUMMYFUNCTION("GOOGLETRANSLATE(A18031,""en"",""hi"")"),"एक विक्रेता बेचने वाले उत्पादों, विशेष रूप से पेस्ट्री या केक, एक बाजार में")</f>
        <v>एक विक्रेता बेचने वाले उत्पादों, विशेष रूप से पेस्ट्री या केक, एक बाजार में</v>
      </c>
    </row>
    <row r="18032">
      <c r="A18032" s="1" t="s">
        <v>17517</v>
      </c>
      <c r="B18032" s="2" t="str">
        <f>IFERROR(__xludf.DUMMYFUNCTION("GOOGLETRANSLATE(A18032,""en"",""hi"")"),"एक व्यवसाय के लिए एक वेबसाइट कितनी जरूरी है")</f>
        <v>एक व्यवसाय के लिए एक वेबसाइट कितनी जरूरी है</v>
      </c>
    </row>
    <row r="18033">
      <c r="A18033" s="1" t="s">
        <v>17518</v>
      </c>
      <c r="B18033" s="2" t="str">
        <f>IFERROR(__xludf.DUMMYFUNCTION("GOOGLETRANSLATE(A18033,""en"",""hi"")"),"एक देहाती बेंच के लिए अच्छा है")</f>
        <v>एक देहाती बेंच के लिए अच्छा है</v>
      </c>
    </row>
    <row r="18034">
      <c r="A18034" s="1" t="s">
        <v>17519</v>
      </c>
      <c r="B18034" s="2" t="str">
        <f>IFERROR(__xludf.DUMMYFUNCTION("GOOGLETRANSLATE(A18034,""en"",""hi"")"),"ब्लैकबोर्ड पर ग्रीटिंग कार्ड के लिए एक विंटेज ग्राफिक तत्व का चित्रण")</f>
        <v>ब्लैकबोर्ड पर ग्रीटिंग कार्ड के लिए एक विंटेज ग्राफिक तत्व का चित्रण</v>
      </c>
    </row>
    <row r="18035">
      <c r="A18035" s="1" t="s">
        <v>17520</v>
      </c>
      <c r="B18035" s="2" t="str">
        <f>IFERROR(__xludf.DUMMYFUNCTION("GOOGLETRANSLATE(A18035,""en"",""hi"")"),"एक वैन फुटपाथ पर स्थिति लेता है")</f>
        <v>एक वैन फुटपाथ पर स्थिति लेता है</v>
      </c>
    </row>
    <row r="18036">
      <c r="A18036" s="1" t="s">
        <v>17521</v>
      </c>
      <c r="B18036" s="2" t="str">
        <f>IFERROR(__xludf.DUMMYFUNCTION("GOOGLETRANSLATE(A18036,""en"",""hi"")"),"दक्षिणपश्चिम अपनी पहली उड़ानों के लिए तैयार हो रहा है जो रविवार से शुरू होता है।")</f>
        <v>दक्षिणपश्चिम अपनी पहली उड़ानों के लिए तैयार हो रहा है जो रविवार से शुरू होता है।</v>
      </c>
    </row>
    <row r="18037">
      <c r="A18037" s="1" t="s">
        <v>17522</v>
      </c>
      <c r="B18037" s="2" t="str">
        <f>IFERROR(__xludf.DUMMYFUNCTION("GOOGLETRANSLATE(A18037,""en"",""hi"")"),"किसी भी अवसर के लिए DIY उपहार टोकरी")</f>
        <v>किसी भी अवसर के लिए DIY उपहार टोकरी</v>
      </c>
    </row>
    <row r="18038">
      <c r="A18038" s="1" t="s">
        <v>17523</v>
      </c>
      <c r="B18038" s="2" t="str">
        <f>IFERROR(__xludf.DUMMYFUNCTION("GOOGLETRANSLATE(A18038,""en"",""hi"")"),"मैं तुम्हें इस # वैलेंटाइन्स दिवस पर मीठा हूँ!")</f>
        <v>मैं तुम्हें इस # वैलेंटाइन्स दिवस पर मीठा हूँ!</v>
      </c>
    </row>
    <row r="18039">
      <c r="A18039" s="1" t="s">
        <v>17524</v>
      </c>
      <c r="B18039" s="2" t="str">
        <f>IFERROR(__xludf.DUMMYFUNCTION("GOOGLETRANSLATE(A18039,""en"",""hi"")"),"पारिवारिक संबंध: व्यक्ति ने लोगों के साथ एक आकस्मिक दिन का आनंद लिया; और वह फटे जींस और सफेद जूते में ट्रेंडी लग रही थी")</f>
        <v>पारिवारिक संबंध: व्यक्ति ने लोगों के साथ एक आकस्मिक दिन का आनंद लिया; और वह फटे जींस और सफेद जूते में ट्रेंडी लग रही थी</v>
      </c>
    </row>
    <row r="18040">
      <c r="A18040" s="1" t="s">
        <v>17525</v>
      </c>
      <c r="B18040" s="2" t="str">
        <f>IFERROR(__xludf.DUMMYFUNCTION("GOOGLETRANSLATE(A18040,""en"",""hi"")"),"एक व्यक्ति देश के लिए एक बाड़ के साथ काम कर रहा है")</f>
        <v>एक व्यक्ति देश के लिए एक बाड़ के साथ काम कर रहा है</v>
      </c>
    </row>
    <row r="18041">
      <c r="A18041" s="1" t="s">
        <v>17526</v>
      </c>
      <c r="B18041" s="2" t="str">
        <f>IFERROR(__xludf.DUMMYFUNCTION("GOOGLETRANSLATE(A18041,""en"",""hi"")"),"सुंदर छोटी लड़की अपनी दादी के साथ फूलों का गुलदस्ता बना रही है")</f>
        <v>सुंदर छोटी लड़की अपनी दादी के साथ फूलों का गुलदस्ता बना रही है</v>
      </c>
    </row>
    <row r="18042">
      <c r="A18042" s="1" t="s">
        <v>17527</v>
      </c>
      <c r="B18042" s="2" t="str">
        <f>IFERROR(__xludf.DUMMYFUNCTION("GOOGLETRANSLATE(A18042,""en"",""hi"")"),"व्यवसाय के सबसे बड़े क्षेत्र में कार्यालय भवन")</f>
        <v>व्यवसाय के सबसे बड़े क्षेत्र में कार्यालय भवन</v>
      </c>
    </row>
    <row r="18043">
      <c r="A18043" s="1" t="s">
        <v>2934</v>
      </c>
      <c r="B18043" s="2" t="str">
        <f>IFERROR(__xludf.DUMMYFUNCTION("GOOGLETRANSLATE(A18043,""en"",""hi"")"),"एक प्रशिक्षण सत्र के दौरान फुटबॉल खिलाड़ी")</f>
        <v>एक प्रशिक्षण सत्र के दौरान फुटबॉल खिलाड़ी</v>
      </c>
    </row>
    <row r="18044">
      <c r="A18044" s="1" t="s">
        <v>17528</v>
      </c>
      <c r="B18044" s="2" t="str">
        <f>IFERROR(__xludf.DUMMYFUNCTION("GOOGLETRANSLATE(A18044,""en"",""hi"")"),"शहर के माध्यम से वृद्धि की शुरुआत।")</f>
        <v>शहर के माध्यम से वृद्धि की शुरुआत।</v>
      </c>
    </row>
    <row r="18045">
      <c r="A18045" s="1" t="s">
        <v>17529</v>
      </c>
      <c r="B18045" s="2" t="str">
        <f>IFERROR(__xludf.DUMMYFUNCTION("GOOGLETRANSLATE(A18045,""en"",""hi"")"),"एक महिला एक पेड़ से पैसा चुनने वाली एक महिला - स्टॉक फोटो #")</f>
        <v>एक महिला एक पेड़ से पैसा चुनने वाली एक महिला - स्टॉक फोटो #</v>
      </c>
    </row>
    <row r="18046">
      <c r="A18046" s="1" t="s">
        <v>17530</v>
      </c>
      <c r="B18046" s="2" t="str">
        <f>IFERROR(__xludf.DUMMYFUNCTION("GOOGLETRANSLATE(A18046,""en"",""hi"")"),"पिस्सू बाजार में विंटेज बच्चे खिलौने")</f>
        <v>पिस्सू बाजार में विंटेज बच्चे खिलौने</v>
      </c>
    </row>
    <row r="18047">
      <c r="A18047" s="1" t="s">
        <v>17531</v>
      </c>
      <c r="B18047" s="2" t="str">
        <f>IFERROR(__xludf.DUMMYFUNCTION("GOOGLETRANSLATE(A18047,""en"",""hi"")"),"#: यह विशाल कमरा दिन के हर समय सुंदर प्रकाश से भरा हुआ है।")</f>
        <v>#: यह विशाल कमरा दिन के हर समय सुंदर प्रकाश से भरा हुआ है।</v>
      </c>
    </row>
    <row r="18048">
      <c r="A18048" s="1" t="s">
        <v>17532</v>
      </c>
      <c r="B18048" s="2" t="str">
        <f>IFERROR(__xludf.DUMMYFUNCTION("GOOGLETRANSLATE(A18048,""en"",""hi"")"),"एक शहर को देखकर एक मूर्ति।")</f>
        <v>एक शहर को देखकर एक मूर्ति।</v>
      </c>
    </row>
    <row r="18049">
      <c r="A18049" s="1" t="s">
        <v>17533</v>
      </c>
      <c r="B18049" s="2" t="str">
        <f>IFERROR(__xludf.DUMMYFUNCTION("GOOGLETRANSLATE(A18049,""en"",""hi"")"),"कपड़े बहुत सारे रंग और डिजाइन ले जाते हैं जो लड़कियों और महिलाओं द्वारा पहने जाते हैं।")</f>
        <v>कपड़े बहुत सारे रंग और डिजाइन ले जाते हैं जो लड़कियों और महिलाओं द्वारा पहने जाते हैं।</v>
      </c>
    </row>
    <row r="18050">
      <c r="A18050" s="1" t="s">
        <v>17534</v>
      </c>
      <c r="B18050" s="2" t="str">
        <f>IFERROR(__xludf.DUMMYFUNCTION("GOOGLETRANSLATE(A18050,""en"",""hi"")"),"गांव में सभी संत चर्च")</f>
        <v>गांव में सभी संत चर्च</v>
      </c>
    </row>
    <row r="18051">
      <c r="A18051" s="1" t="s">
        <v>17535</v>
      </c>
      <c r="B18051" s="2" t="str">
        <f>IFERROR(__xludf.DUMMYFUNCTION("GOOGLETRANSLATE(A18051,""en"",""hi"")"),"पीठ पर पक्षियों के साथ बाइसन")</f>
        <v>पीठ पर पक्षियों के साथ बाइसन</v>
      </c>
    </row>
    <row r="18052">
      <c r="A18052" s="1" t="s">
        <v>17536</v>
      </c>
      <c r="B18052" s="2" t="str">
        <f>IFERROR(__xludf.DUMMYFUNCTION("GOOGLETRANSLATE(A18052,""en"",""hi"")"),"दिन के दौरान अठारहवीं हरे रंग में गोल्फर")</f>
        <v>दिन के दौरान अठारहवीं हरे रंग में गोल्फर</v>
      </c>
    </row>
    <row r="18053">
      <c r="A18053" s="1" t="s">
        <v>17537</v>
      </c>
      <c r="B18053" s="2" t="str">
        <f>IFERROR(__xludf.DUMMYFUNCTION("GOOGLETRANSLATE(A18053,""en"",""hi"")"),"कछुए जो मेरे से बड़े और बुद्धिमान हैं।")</f>
        <v>कछुए जो मेरे से बड़े और बुद्धिमान हैं।</v>
      </c>
    </row>
    <row r="18054">
      <c r="A18054" s="1" t="s">
        <v>17538</v>
      </c>
      <c r="B18054" s="2" t="str">
        <f>IFERROR(__xludf.DUMMYFUNCTION("GOOGLETRANSLATE(A18054,""en"",""hi"")"),"आकाश में विद्युत शक्ति लाइनें")</f>
        <v>आकाश में विद्युत शक्ति लाइनें</v>
      </c>
    </row>
    <row r="18055">
      <c r="A18055" s="1" t="s">
        <v>17539</v>
      </c>
      <c r="B18055" s="2" t="str">
        <f>IFERROR(__xludf.DUMMYFUNCTION("GOOGLETRANSLATE(A18055,""en"",""hi"")"),"यहां तक ​​कि अतिथि घर भी फ़िरोज़ा पानी के शानदार दृश्य प्रदान करता है")</f>
        <v>यहां तक ​​कि अतिथि घर भी फ़िरोज़ा पानी के शानदार दृश्य प्रदान करता है</v>
      </c>
    </row>
    <row r="18056">
      <c r="A18056" s="1" t="s">
        <v>17540</v>
      </c>
      <c r="B18056" s="2" t="str">
        <f>IFERROR(__xludf.DUMMYFUNCTION("GOOGLETRANSLATE(A18056,""en"",""hi"")"),"हमने सुबह में एक अनदेखी में फिसलने का प्रबंधन किया।")</f>
        <v>हमने सुबह में एक अनदेखी में फिसलने का प्रबंधन किया।</v>
      </c>
    </row>
    <row r="18057">
      <c r="A18057" s="1" t="s">
        <v>17541</v>
      </c>
      <c r="B18057" s="2" t="str">
        <f>IFERROR(__xludf.DUMMYFUNCTION("GOOGLETRANSLATE(A18057,""en"",""hi"")"),"अनियोजित लेस रॉयल्टी के साथ गंदे सफेद चलने वाले जूते की एक जोड़ी - मुफ़्त")</f>
        <v>अनियोजित लेस रॉयल्टी के साथ गंदे सफेद चलने वाले जूते की एक जोड़ी - मुफ़्त</v>
      </c>
    </row>
    <row r="18058">
      <c r="A18058" s="1" t="s">
        <v>17542</v>
      </c>
      <c r="B18058" s="2" t="str">
        <f>IFERROR(__xludf.DUMMYFUNCTION("GOOGLETRANSLATE(A18058,""en"",""hi"")"),"दुनिया के सबसे सुरक्षित शहर")</f>
        <v>दुनिया के सबसे सुरक्षित शहर</v>
      </c>
    </row>
    <row r="18059">
      <c r="A18059" s="1" t="s">
        <v>17543</v>
      </c>
      <c r="B18059" s="2" t="str">
        <f>IFERROR(__xludf.DUMMYFUNCTION("GOOGLETRANSLATE(A18059,""en"",""hi"")"),"व्यक्ति के लिए अपनी साझेदारी के दौरान क्रिकेट खिलाड़ी और क्रिकेटर")</f>
        <v>व्यक्ति के लिए अपनी साझेदारी के दौरान क्रिकेट खिलाड़ी और क्रिकेटर</v>
      </c>
    </row>
    <row r="18060">
      <c r="A18060" s="1" t="s">
        <v>17544</v>
      </c>
      <c r="B18060" s="2" t="str">
        <f>IFERROR(__xludf.DUMMYFUNCTION("GOOGLETRANSLATE(A18060,""en"",""hi"")"),"एक सफेद पृष्ठभूमि पर ब्लू डॉट्स - निर्बाध पैटर्न")</f>
        <v>एक सफेद पृष्ठभूमि पर ब्लू डॉट्स - निर्बाध पैटर्न</v>
      </c>
    </row>
    <row r="18061">
      <c r="A18061" s="1" t="s">
        <v>17545</v>
      </c>
      <c r="B18061" s="2" t="str">
        <f>IFERROR(__xludf.DUMMYFUNCTION("GOOGLETRANSLATE(A18061,""en"",""hi"")"),"व्यक्ति की एक छवि और उसकी प्रभावशाली भौहें।")</f>
        <v>व्यक्ति की एक छवि और उसकी प्रभावशाली भौहें।</v>
      </c>
    </row>
    <row r="18062">
      <c r="A18062" s="1" t="s">
        <v>17546</v>
      </c>
      <c r="B18062" s="2" t="str">
        <f>IFERROR(__xludf.DUMMYFUNCTION("GOOGLETRANSLATE(A18062,""en"",""hi"")"),"प्यारा बच्चा लड़का एक स्नोमैन के रूप में तैयार है।")</f>
        <v>प्यारा बच्चा लड़का एक स्नोमैन के रूप में तैयार है।</v>
      </c>
    </row>
    <row r="18063">
      <c r="A18063" s="1" t="s">
        <v>17547</v>
      </c>
      <c r="B18063" s="2" t="str">
        <f>IFERROR(__xludf.DUMMYFUNCTION("GOOGLETRANSLATE(A18063,""en"",""hi"")"),"थोड़ा सा गुलाबी :) ... क्या मैंने कभी उल्लेख किया है कि मुझे कितना रॉक पसंद है?")</f>
        <v>थोड़ा सा गुलाबी :) ... क्या मैंने कभी उल्लेख किया है कि मुझे कितना रॉक पसंद है?</v>
      </c>
    </row>
    <row r="18064">
      <c r="A18064" s="1" t="s">
        <v>17548</v>
      </c>
      <c r="B18064" s="2" t="str">
        <f>IFERROR(__xludf.DUMMYFUNCTION("GOOGLETRANSLATE(A18064,""en"",""hi"")"),"संगीत समूह त्यौहार के दौरान प्रदर्शन करता है।")</f>
        <v>संगीत समूह त्यौहार के दौरान प्रदर्शन करता है।</v>
      </c>
    </row>
    <row r="18065">
      <c r="A18065" s="1" t="s">
        <v>17549</v>
      </c>
      <c r="B18065" s="2" t="str">
        <f>IFERROR(__xludf.DUMMYFUNCTION("GOOGLETRANSLATE(A18065,""en"",""hi"")"),"गुप्त बगीचे के लिए एक दरवाजे के बगल में लड़की खड़ी")</f>
        <v>गुप्त बगीचे के लिए एक दरवाजे के बगल में लड़की खड़ी</v>
      </c>
    </row>
    <row r="18066">
      <c r="A18066" s="1" t="s">
        <v>17550</v>
      </c>
      <c r="B18066" s="2" t="str">
        <f>IFERROR(__xludf.DUMMYFUNCTION("GOOGLETRANSLATE(A18066,""en"",""hi"")"),"कयाक में एक जवान आदमी।")</f>
        <v>कयाक में एक जवान आदमी।</v>
      </c>
    </row>
    <row r="18067">
      <c r="A18067" s="1" t="s">
        <v>17551</v>
      </c>
      <c r="B18067" s="2" t="str">
        <f>IFERROR(__xludf.DUMMYFUNCTION("GOOGLETRANSLATE(A18067,""en"",""hi"")"),"ब्लैक टक्सेडो में रफल्ड स्कर्ट, घूंघट और दूल्हे के साथ एक स्ट्रैप्लेस ड्रेस में दुल्हन")</f>
        <v>ब्लैक टक्सेडो में रफल्ड स्कर्ट, घूंघट और दूल्हे के साथ एक स्ट्रैप्लेस ड्रेस में दुल्हन</v>
      </c>
    </row>
    <row r="18068">
      <c r="A18068" s="1" t="s">
        <v>17552</v>
      </c>
      <c r="B18068" s="2" t="str">
        <f>IFERROR(__xludf.DUMMYFUNCTION("GOOGLETRANSLATE(A18068,""en"",""hi"")"),"आपको कमरों में समायोजित किया जाएगा।")</f>
        <v>आपको कमरों में समायोजित किया जाएगा।</v>
      </c>
    </row>
    <row r="18069">
      <c r="A18069" s="1" t="s">
        <v>17553</v>
      </c>
      <c r="B18069" s="2" t="str">
        <f>IFERROR(__xludf.DUMMYFUNCTION("GOOGLETRANSLATE(A18069,""en"",""hi"")"),"समय - चूक, पहाड़ों में गांव।")</f>
        <v>समय - चूक, पहाड़ों में गांव।</v>
      </c>
    </row>
    <row r="18070">
      <c r="A18070" s="1" t="s">
        <v>17554</v>
      </c>
      <c r="B18070" s="2" t="str">
        <f>IFERROR(__xludf.DUMMYFUNCTION("GOOGLETRANSLATE(A18070,""en"",""hi"")"),"कार्टून एक कप कॉफी मुस्कुराते हुए")</f>
        <v>कार्टून एक कप कॉफी मुस्कुराते हुए</v>
      </c>
    </row>
    <row r="18071">
      <c r="A18071" s="1" t="s">
        <v>5046</v>
      </c>
      <c r="B18071" s="2" t="str">
        <f>IFERROR(__xludf.DUMMYFUNCTION("GOOGLETRANSLATE(A18071,""en"",""hi"")"),"व्यक्ति का रात का दृष्टिकोण")</f>
        <v>व्यक्ति का रात का दृष्टिकोण</v>
      </c>
    </row>
    <row r="18072">
      <c r="A18072" s="1" t="s">
        <v>17555</v>
      </c>
      <c r="B18072" s="2" t="str">
        <f>IFERROR(__xludf.DUMMYFUNCTION("GOOGLETRANSLATE(A18072,""en"",""hi"")"),"रेट्रो वुडकूट शैली में पृथक पृष्ठभूमि पर ढाल क्रेस्ट आकार के अंदर साइड सेट से देखे गए घोड़े और जॉकी रेसिंग का चित्रण।")</f>
        <v>रेट्रो वुडकूट शैली में पृथक पृष्ठभूमि पर ढाल क्रेस्ट आकार के अंदर साइड सेट से देखे गए घोड़े और जॉकी रेसिंग का चित्रण।</v>
      </c>
    </row>
    <row r="18073">
      <c r="A18073" s="1" t="s">
        <v>17556</v>
      </c>
      <c r="B18073" s="2" t="str">
        <f>IFERROR(__xludf.DUMMYFUNCTION("GOOGLETRANSLATE(A18073,""en"",""hi"")"),"पार्किंग स्थल टेलगेटिंग के लिए भर जाता है")</f>
        <v>पार्किंग स्थल टेलगेटिंग के लिए भर जाता है</v>
      </c>
    </row>
    <row r="18074">
      <c r="A18074" s="1" t="s">
        <v>17557</v>
      </c>
      <c r="B18074" s="2" t="str">
        <f>IFERROR(__xludf.DUMMYFUNCTION("GOOGLETRANSLATE(A18074,""en"",""hi"")"),"एक सर्फर समुद्र तट के पास सड़क के साथ चलता है")</f>
        <v>एक सर्फर समुद्र तट के पास सड़क के साथ चलता है</v>
      </c>
    </row>
    <row r="18075">
      <c r="A18075" s="1" t="s">
        <v>17558</v>
      </c>
      <c r="B18075" s="2" t="str">
        <f>IFERROR(__xludf.DUMMYFUNCTION("GOOGLETRANSLATE(A18075,""en"",""hi"")"),"जीवित रहने के लिए संघर्ष: फिल्म की थीम गिग्नेंट है कि गोल्फर ने अपने एकल मां के साथ सार्वजनिक आवास में रहने वाले अपने प्रारंभिक वर्षों में बिताया")</f>
        <v>जीवित रहने के लिए संघर्ष: फिल्म की थीम गिग्नेंट है कि गोल्फर ने अपने एकल मां के साथ सार्वजनिक आवास में रहने वाले अपने प्रारंभिक वर्षों में बिताया</v>
      </c>
    </row>
    <row r="18076">
      <c r="A18076" s="1" t="s">
        <v>17559</v>
      </c>
      <c r="B18076" s="2" t="str">
        <f>IFERROR(__xludf.DUMMYFUNCTION("GOOGLETRANSLATE(A18076,""en"",""hi"")"),"अभिनेता ने सोमवार को महिला के साथ एक स्थानीय किसान के बाजार के माध्यम से घूमे।")</f>
        <v>अभिनेता ने सोमवार को महिला के साथ एक स्थानीय किसान के बाजार के माध्यम से घूमे।</v>
      </c>
    </row>
    <row r="18077">
      <c r="A18077" s="1" t="s">
        <v>17560</v>
      </c>
      <c r="B18077" s="2" t="str">
        <f>IFERROR(__xludf.DUMMYFUNCTION("GOOGLETRANSLATE(A18077,""en"",""hi"")"),"पर्यटक आकर्षण एक प्रांतीय पार्क है।")</f>
        <v>पर्यटक आकर्षण एक प्रांतीय पार्क है।</v>
      </c>
    </row>
    <row r="18078">
      <c r="A18078" s="1" t="s">
        <v>17561</v>
      </c>
      <c r="B18078" s="2" t="str">
        <f>IFERROR(__xludf.DUMMYFUNCTION("GOOGLETRANSLATE(A18078,""en"",""hi"")"),"द रेगिस्तान - यात्रियों और फोटोग्राफरों के लिए एक शानदार जगह।")</f>
        <v>द रेगिस्तान - यात्रियों और फोटोग्राफरों के लिए एक शानदार जगह।</v>
      </c>
    </row>
    <row r="18079">
      <c r="A18079" s="1" t="s">
        <v>17562</v>
      </c>
      <c r="B18079" s="2" t="str">
        <f>IFERROR(__xludf.DUMMYFUNCTION("GOOGLETRANSLATE(A18079,""en"",""hi"")"),"लेआउट हरी तोते बादलों के साथ नीले आकाश में उड़ रहा है")</f>
        <v>लेआउट हरी तोते बादलों के साथ नीले आकाश में उड़ रहा है</v>
      </c>
    </row>
    <row r="18080">
      <c r="A18080" s="1" t="s">
        <v>17563</v>
      </c>
      <c r="B18080" s="2" t="str">
        <f>IFERROR(__xludf.DUMMYFUNCTION("GOOGLETRANSLATE(A18080,""en"",""hi"")"),"एक अनिर्धारित स्टॉप के बाद राजनेता भीड़ को आकर्षित करता है।")</f>
        <v>एक अनिर्धारित स्टॉप के बाद राजनेता भीड़ को आकर्षित करता है।</v>
      </c>
    </row>
    <row r="18081">
      <c r="A18081" s="1" t="s">
        <v>17564</v>
      </c>
      <c r="B18081" s="2" t="str">
        <f>IFERROR(__xludf.DUMMYFUNCTION("GOOGLETRANSLATE(A18081,""en"",""hi"")"),"राजा पर एक वाणिज्यिक भवन की बिक्री के आसपास एक मुकदमा।")</f>
        <v>राजा पर एक वाणिज्यिक भवन की बिक्री के आसपास एक मुकदमा।</v>
      </c>
    </row>
    <row r="18082">
      <c r="A18082" s="1" t="s">
        <v>17565</v>
      </c>
      <c r="B18082" s="2" t="str">
        <f>IFERROR(__xludf.DUMMYFUNCTION("GOOGLETRANSLATE(A18082,""en"",""hi"")"),"गैंगस्टा रैप कलाकार पुरस्कारों में भाग लेता है।")</f>
        <v>गैंगस्टा रैप कलाकार पुरस्कारों में भाग लेता है।</v>
      </c>
    </row>
    <row r="18083">
      <c r="A18083" s="1" t="s">
        <v>17566</v>
      </c>
      <c r="B18083" s="2" t="str">
        <f>IFERROR(__xludf.DUMMYFUNCTION("GOOGLETRANSLATE(A18083,""en"",""hi"")"),"पुरानी लाल बालों वाली बच्ची को अपनी माँ द्वारा पहली बार ठोस भोजन खिलाया जा रहा है")</f>
        <v>पुरानी लाल बालों वाली बच्ची को अपनी माँ द्वारा पहली बार ठोस भोजन खिलाया जा रहा है</v>
      </c>
    </row>
    <row r="18084">
      <c r="A18084" s="1" t="s">
        <v>17567</v>
      </c>
      <c r="B18084" s="2" t="str">
        <f>IFERROR(__xludf.DUMMYFUNCTION("GOOGLETRANSLATE(A18084,""en"",""hi"")"),"एक विकलांग व्यक्ति के साथ शीर्ष पर चढ़ना")</f>
        <v>एक विकलांग व्यक्ति के साथ शीर्ष पर चढ़ना</v>
      </c>
    </row>
    <row r="18085">
      <c r="A18085" s="1" t="s">
        <v>17568</v>
      </c>
      <c r="B18085" s="2" t="str">
        <f>IFERROR(__xludf.DUMMYFUNCTION("GOOGLETRANSLATE(A18085,""en"",""hi"")"),"चूंकि हाथी एक वाटरहोल में पीते हैं क्योंकि मादा हाथी एक नकली चार्ज और सिर और ट्रंक टॉसिंग के साथ झुंड की रक्षा करता है")</f>
        <v>चूंकि हाथी एक वाटरहोल में पीते हैं क्योंकि मादा हाथी एक नकली चार्ज और सिर और ट्रंक टॉसिंग के साथ झुंड की रक्षा करता है</v>
      </c>
    </row>
    <row r="18086">
      <c r="A18086" s="1" t="s">
        <v>17569</v>
      </c>
      <c r="B18086" s="2" t="str">
        <f>IFERROR(__xludf.DUMMYFUNCTION("GOOGLETRANSLATE(A18086,""en"",""hi"")"),"ओलंपिक एथलीट खेल टीम के खिलाफ पहली छमाही में जल्दी चश्मे पहनता है।")</f>
        <v>ओलंपिक एथलीट खेल टीम के खिलाफ पहली छमाही में जल्दी चश्मे पहनता है।</v>
      </c>
    </row>
    <row r="18087">
      <c r="A18087" s="1" t="s">
        <v>17570</v>
      </c>
      <c r="B18087" s="2" t="str">
        <f>IFERROR(__xludf.DUMMYFUNCTION("GOOGLETRANSLATE(A18087,""en"",""hi"")"),"अमेरिकन फुटबॉल हेड कोच ने टीम के पहले टचडाउन के बाद अमेरिकी फुटबॉल खिलाड़ी की निगरानी की, दूसरी तिमाही में एक प्रदर्शनी खेल के दौरान खेल टीम को आगे बढ़ाने के लिए।")</f>
        <v>अमेरिकन फुटबॉल हेड कोच ने टीम के पहले टचडाउन के बाद अमेरिकी फुटबॉल खिलाड़ी की निगरानी की, दूसरी तिमाही में एक प्रदर्शनी खेल के दौरान खेल टीम को आगे बढ़ाने के लिए।</v>
      </c>
    </row>
    <row r="18088">
      <c r="A18088" s="1" t="s">
        <v>17571</v>
      </c>
      <c r="B18088" s="2" t="str">
        <f>IFERROR(__xludf.DUMMYFUNCTION("GOOGLETRANSLATE(A18088,""en"",""hi"")"),"इन फ्रिंचेड सैंडल के साथ वाइब्स को गले लगाओ।")</f>
        <v>इन फ्रिंचेड सैंडल के साथ वाइब्स को गले लगाओ।</v>
      </c>
    </row>
    <row r="18089">
      <c r="A18089" s="1" t="s">
        <v>17572</v>
      </c>
      <c r="B18089" s="2" t="str">
        <f>IFERROR(__xludf.DUMMYFUNCTION("GOOGLETRANSLATE(A18089,""en"",""hi"")"),"संगमरमर में ढके विशाल, लंबा द्वीप इस विशाल रसोई का केंद्रबिंदु है, अंधेरे दृढ़ लकड़ी के फर्श पर खड़ा है और देहाती रंगीन कैबिनेटरी से घिरा हुआ है।")</f>
        <v>संगमरमर में ढके विशाल, लंबा द्वीप इस विशाल रसोई का केंद्रबिंदु है, अंधेरे दृढ़ लकड़ी के फर्श पर खड़ा है और देहाती रंगीन कैबिनेटरी से घिरा हुआ है।</v>
      </c>
    </row>
    <row r="18090">
      <c r="A18090" s="1" t="s">
        <v>17573</v>
      </c>
      <c r="B18090" s="2" t="str">
        <f>IFERROR(__xludf.DUMMYFUNCTION("GOOGLETRANSLATE(A18090,""en"",""hi"")"),"एक घाट और दूरी में एक पेड़ के नीचे से नदी।")</f>
        <v>एक घाट और दूरी में एक पेड़ के नीचे से नदी।</v>
      </c>
    </row>
    <row r="18091">
      <c r="A18091" s="1" t="s">
        <v>17574</v>
      </c>
      <c r="B18091" s="2" t="str">
        <f>IFERROR(__xludf.DUMMYFUNCTION("GOOGLETRANSLATE(A18091,""en"",""hi"")"),"एक शहर में बंदरगाह में लॉबस्टर और मत्स्य पालन नौकाएं")</f>
        <v>एक शहर में बंदरगाह में लॉबस्टर और मत्स्य पालन नौकाएं</v>
      </c>
    </row>
    <row r="18092">
      <c r="A18092" s="1" t="s">
        <v>17575</v>
      </c>
      <c r="B18092" s="2" t="str">
        <f>IFERROR(__xludf.DUMMYFUNCTION("GOOGLETRANSLATE(A18092,""en"",""hi"")"),"जिले में गोधूलि पर सिटी स्काईलाइन")</f>
        <v>जिले में गोधूलि पर सिटी स्काईलाइन</v>
      </c>
    </row>
    <row r="18093">
      <c r="A18093" s="1" t="s">
        <v>17576</v>
      </c>
      <c r="B18093" s="2" t="str">
        <f>IFERROR(__xludf.DUMMYFUNCTION("GOOGLETRANSLATE(A18093,""en"",""hi"")"),"रात में एक निर्माण स्थल पर व्यक्ति")</f>
        <v>रात में एक निर्माण स्थल पर व्यक्ति</v>
      </c>
    </row>
    <row r="18094">
      <c r="A18094" s="1" t="s">
        <v>17577</v>
      </c>
      <c r="B18094" s="2" t="str">
        <f>IFERROR(__xludf.DUMMYFUNCTION("GOOGLETRANSLATE(A18094,""en"",""hi"")"),"समुद्र पर चट्टानों का हवाई दृश्य।")</f>
        <v>समुद्र पर चट्टानों का हवाई दृश्य।</v>
      </c>
    </row>
    <row r="18095">
      <c r="A18095" s="1" t="s">
        <v>17578</v>
      </c>
      <c r="B18095" s="2" t="str">
        <f>IFERROR(__xludf.DUMMYFUNCTION("GOOGLETRANSLATE(A18095,""en"",""hi"")"),"शाम को ताड़ के पेड़")</f>
        <v>शाम को ताड़ के पेड़</v>
      </c>
    </row>
    <row r="18096">
      <c r="A18096" s="1" t="s">
        <v>17579</v>
      </c>
      <c r="B18096" s="2" t="str">
        <f>IFERROR(__xludf.DUMMYFUNCTION("GOOGLETRANSLATE(A18096,""en"",""hi"")"),"उष्णकटिबंधीय जंगलों में तितलियों।")</f>
        <v>उष्णकटिबंधीय जंगलों में तितलियों।</v>
      </c>
    </row>
    <row r="18097">
      <c r="A18097" s="1" t="s">
        <v>17580</v>
      </c>
      <c r="B18097" s="2" t="str">
        <f>IFERROR(__xludf.DUMMYFUNCTION("GOOGLETRANSLATE(A18097,""en"",""hi"")"),"बगीचे में शादी समारोह")</f>
        <v>बगीचे में शादी समारोह</v>
      </c>
    </row>
    <row r="18098">
      <c r="A18098" s="1" t="s">
        <v>17581</v>
      </c>
      <c r="B18098" s="2" t="str">
        <f>IFERROR(__xludf.DUMMYFUNCTION("GOOGLETRANSLATE(A18098,""en"",""hi"")"),"व्यक्ति, एक चिकित्सा कुत्ता बच्चों को पढ़ता है।")</f>
        <v>व्यक्ति, एक चिकित्सा कुत्ता बच्चों को पढ़ता है।</v>
      </c>
    </row>
    <row r="18099">
      <c r="A18099" s="1" t="s">
        <v>17582</v>
      </c>
      <c r="B18099" s="2" t="str">
        <f>IFERROR(__xludf.DUMMYFUNCTION("GOOGLETRANSLATE(A18099,""en"",""hi"")"),"एक कैफे के बाहर चाक का रचनात्मक उपयोग")</f>
        <v>एक कैफे के बाहर चाक का रचनात्मक उपयोग</v>
      </c>
    </row>
    <row r="18100">
      <c r="A18100" s="1" t="s">
        <v>17583</v>
      </c>
      <c r="B18100" s="2" t="str">
        <f>IFERROR(__xludf.DUMMYFUNCTION("GOOGLETRANSLATE(A18100,""en"",""hi"")"),"टुकड़ा मैंने अपने क्लाइंट पर शुरुआत की")</f>
        <v>टुकड़ा मैंने अपने क्लाइंट पर शुरुआत की</v>
      </c>
    </row>
    <row r="18101">
      <c r="A18101" s="1" t="s">
        <v>17584</v>
      </c>
      <c r="B18101" s="2" t="str">
        <f>IFERROR(__xludf.DUMMYFUNCTION("GOOGLETRANSLATE(A18101,""en"",""hi"")"),"हाथ एक डेस्क से पैसे कमाने")</f>
        <v>हाथ एक डेस्क से पैसे कमाने</v>
      </c>
    </row>
    <row r="18102">
      <c r="A18102" s="1" t="s">
        <v>17585</v>
      </c>
      <c r="B18102" s="2" t="str">
        <f>IFERROR(__xludf.DUMMYFUNCTION("GOOGLETRANSLATE(A18102,""en"",""hi"")"),"क्या आप इस तरह के पैर की अंगुली पर 26.2 चलाएंगे?")</f>
        <v>क्या आप इस तरह के पैर की अंगुली पर 26.2 चलाएंगे?</v>
      </c>
    </row>
    <row r="18103">
      <c r="A18103" s="1" t="s">
        <v>17586</v>
      </c>
      <c r="B18103" s="2" t="str">
        <f>IFERROR(__xludf.DUMMYFUNCTION("GOOGLETRANSLATE(A18103,""en"",""hi"")"),"एक लड़का नावों से भरे बंदरगाह से एक पुल में चलता है।")</f>
        <v>एक लड़का नावों से भरे बंदरगाह से एक पुल में चलता है।</v>
      </c>
    </row>
    <row r="18104">
      <c r="A18104" s="1" t="s">
        <v>17587</v>
      </c>
      <c r="B18104" s="2" t="str">
        <f>IFERROR(__xludf.DUMMYFUNCTION("GOOGLETRANSLATE(A18104,""en"",""hi"")"),"ओलंपिक एथलीट एफआईएस अल्पाइन स्की विश्व कप पुरुषों के स्लैलम के दौरान प्रतिस्पर्धा करता है")</f>
        <v>ओलंपिक एथलीट एफआईएस अल्पाइन स्की विश्व कप पुरुषों के स्लैलम के दौरान प्रतिस्पर्धा करता है</v>
      </c>
    </row>
    <row r="18105">
      <c r="A18105" s="1" t="s">
        <v>17588</v>
      </c>
      <c r="B18105" s="2" t="str">
        <f>IFERROR(__xludf.DUMMYFUNCTION("GOOGLETRANSLATE(A18105,""en"",""hi"")"),"पहाड़ों में गर्म वसंत दिन।")</f>
        <v>पहाड़ों में गर्म वसंत दिन।</v>
      </c>
    </row>
    <row r="18106">
      <c r="A18106" s="1" t="s">
        <v>17589</v>
      </c>
      <c r="B18106" s="2" t="str">
        <f>IFERROR(__xludf.DUMMYFUNCTION("GOOGLETRANSLATE(A18106,""en"",""hi"")"),"फिल्म चरित्र क्योंकि ईमानदार हो, अभिनेता फिल्म चरित्र के रूप में आकर्षक है।")</f>
        <v>फिल्म चरित्र क्योंकि ईमानदार हो, अभिनेता फिल्म चरित्र के रूप में आकर्षक है।</v>
      </c>
    </row>
    <row r="18107">
      <c r="A18107" s="1" t="s">
        <v>17590</v>
      </c>
      <c r="B18107" s="2" t="str">
        <f>IFERROR(__xludf.DUMMYFUNCTION("GOOGLETRANSLATE(A18107,""en"",""hi"")"),"बर्फ में सड़क के संकेत और सड़क की रोशनी")</f>
        <v>बर्फ में सड़क के संकेत और सड़क की रोशनी</v>
      </c>
    </row>
    <row r="18108">
      <c r="A18108" s="1" t="s">
        <v>17591</v>
      </c>
      <c r="B18108" s="2" t="str">
        <f>IFERROR(__xludf.DUMMYFUNCTION("GOOGLETRANSLATE(A18108,""en"",""hi"")"),"फिल्मांकन स्थान-आधारित डिजाइनर एक चंचल, अप्रत्याशित तत्व को एक चंचल, अप्रत्याशित तत्व को 18k सोने और हीरे के टुकड़ों के साथ पारंपरिक आकारों को अपमानित करता है।")</f>
        <v>फिल्मांकन स्थान-आधारित डिजाइनर एक चंचल, अप्रत्याशित तत्व को एक चंचल, अप्रत्याशित तत्व को 18k सोने और हीरे के टुकड़ों के साथ पारंपरिक आकारों को अपमानित करता है।</v>
      </c>
    </row>
    <row r="18109">
      <c r="A18109" s="1" t="s">
        <v>17592</v>
      </c>
      <c r="B18109" s="2" t="str">
        <f>IFERROR(__xludf.DUMMYFUNCTION("GOOGLETRANSLATE(A18109,""en"",""hi"")"),"ब्रूटलिस्ट संरचना दुनिया में क्रूरवादी वास्तुकला के सबसे लोकप्रिय और प्रसिद्ध उदाहरणों में से एक है")</f>
        <v>ब्रूटलिस्ट संरचना दुनिया में क्रूरवादी वास्तुकला के सबसे लोकप्रिय और प्रसिद्ध उदाहरणों में से एक है</v>
      </c>
    </row>
    <row r="18110">
      <c r="A18110" s="1" t="s">
        <v>17593</v>
      </c>
      <c r="B18110" s="2" t="str">
        <f>IFERROR(__xludf.DUMMYFUNCTION("GOOGLETRANSLATE(A18110,""en"",""hi"")"),"एक छोटे से शहर पार्क में खेल का मैदान उपकरण")</f>
        <v>एक छोटे से शहर पार्क में खेल का मैदान उपकरण</v>
      </c>
    </row>
    <row r="18111">
      <c r="A18111" s="1" t="s">
        <v>17594</v>
      </c>
      <c r="B18111" s="2" t="str">
        <f>IFERROR(__xludf.DUMMYFUNCTION("GOOGLETRANSLATE(A18111,""en"",""hi"")"),"जैविक प्रजाति, जिसे व्यक्ति या व्यक्ति के रूप में भी जाना जाता है, जैसा कि यह लाल रंग के इस समय के लिए विशेषता है।")</f>
        <v>जैविक प्रजाति, जिसे व्यक्ति या व्यक्ति के रूप में भी जाना जाता है, जैसा कि यह लाल रंग के इस समय के लिए विशेषता है।</v>
      </c>
    </row>
    <row r="18112">
      <c r="A18112" s="1" t="s">
        <v>17595</v>
      </c>
      <c r="B18112" s="2" t="str">
        <f>IFERROR(__xludf.DUMMYFUNCTION("GOOGLETRANSLATE(A18112,""en"",""hi"")"),"अपने कुत्ते को इस गर्मी में खोने से रोकें।")</f>
        <v>अपने कुत्ते को इस गर्मी में खोने से रोकें।</v>
      </c>
    </row>
    <row r="18113">
      <c r="A18113" s="1" t="s">
        <v>17596</v>
      </c>
      <c r="B18113" s="2" t="str">
        <f>IFERROR(__xludf.DUMMYFUNCTION("GOOGLETRANSLATE(A18113,""en"",""hi"")"),"दक्षिण पूर्व से पूर्ण ऊंचाई - पूर्ण ऊंचाई दृश्य")</f>
        <v>दक्षिण पूर्व से पूर्ण ऊंचाई - पूर्ण ऊंचाई दृश्य</v>
      </c>
    </row>
    <row r="18114">
      <c r="A18114" s="1" t="s">
        <v>5787</v>
      </c>
      <c r="B18114" s="2" t="str">
        <f>IFERROR(__xludf.DUMMYFUNCTION("GOOGLETRANSLATE(A18114,""en"",""hi"")"),"छवि में हो सकता है: व्यक्ति, मंच पर, एक संगीत वाद्ययंत्र और गिटार बजाना")</f>
        <v>छवि में हो सकता है: व्यक्ति, मंच पर, एक संगीत वाद्ययंत्र और गिटार बजाना</v>
      </c>
    </row>
    <row r="18115">
      <c r="A18115" s="1" t="s">
        <v>17597</v>
      </c>
      <c r="B18115" s="2" t="str">
        <f>IFERROR(__xludf.DUMMYFUNCTION("GOOGLETRANSLATE(A18115,""en"",""hi"")"),"डेन के स्थान पर, एक डेस्क को लिविंग रूम विंडो के सामने एक क्षेत्र में लगाया जाता है।")</f>
        <v>डेन के स्थान पर, एक डेस्क को लिविंग रूम विंडो के सामने एक क्षेत्र में लगाया जाता है।</v>
      </c>
    </row>
    <row r="18116">
      <c r="A18116" s="1" t="s">
        <v>17598</v>
      </c>
      <c r="B18116" s="2" t="str">
        <f>IFERROR(__xludf.DUMMYFUNCTION("GOOGLETRANSLATE(A18116,""en"",""hi"")"),"9.5। एक आरेख का उपयोग करके, एक इलेक्ट्रोलाइटिक सेल के आवश्यक घटक का उपयोग करें।")</f>
        <v>9.5। एक आरेख का उपयोग करके, एक इलेक्ट्रोलाइटिक सेल के आवश्यक घटक का उपयोग करें।</v>
      </c>
    </row>
    <row r="18117">
      <c r="A18117" s="1" t="s">
        <v>17599</v>
      </c>
      <c r="B18117" s="2" t="str">
        <f>IFERROR(__xludf.DUMMYFUNCTION("GOOGLETRANSLATE(A18117,""en"",""hi"")"),"भीड़ सोमवार को इस श्रम दिवस को अपेक्षाकृत विरल कर रही थी।")</f>
        <v>भीड़ सोमवार को इस श्रम दिवस को अपेक्षाकृत विरल कर रही थी।</v>
      </c>
    </row>
    <row r="18118">
      <c r="A18118" s="1" t="s">
        <v>17600</v>
      </c>
      <c r="B18118" s="2" t="str">
        <f>IFERROR(__xludf.DUMMYFUNCTION("GOOGLETRANSLATE(A18118,""en"",""hi"")"),"एक अवरुद्ध प्लास्टिक ट्यूब के अंदर बढ़ते जानवरों से संरक्षित बीच पेड़")</f>
        <v>एक अवरुद्ध प्लास्टिक ट्यूब के अंदर बढ़ते जानवरों से संरक्षित बीच पेड़</v>
      </c>
    </row>
    <row r="18119">
      <c r="A18119" s="1" t="s">
        <v>17601</v>
      </c>
      <c r="B18119" s="2" t="str">
        <f>IFERROR(__xludf.DUMMYFUNCTION("GOOGLETRANSLATE(A18119,""en"",""hi"")"),"कैरिबियन के लिए आधुनिक घर की योजना")</f>
        <v>कैरिबियन के लिए आधुनिक घर की योजना</v>
      </c>
    </row>
    <row r="18120">
      <c r="A18120" s="1" t="s">
        <v>17602</v>
      </c>
      <c r="B18120" s="2" t="str">
        <f>IFERROR(__xludf.DUMMYFUNCTION("GOOGLETRANSLATE(A18120,""en"",""hi"")"),"एक पोस्टर, कला प्रिंट के साथ तूफान बादल")</f>
        <v>एक पोस्टर, कला प्रिंट के साथ तूफान बादल</v>
      </c>
    </row>
    <row r="18121">
      <c r="A18121" s="1" t="s">
        <v>17603</v>
      </c>
      <c r="B18121" s="2" t="str">
        <f>IFERROR(__xludf.DUMMYFUNCTION("GOOGLETRANSLATE(A18121,""en"",""hi"")"),"समय के हाथ ... एक डेज़ी।")</f>
        <v>समय के हाथ ... एक डेज़ी।</v>
      </c>
    </row>
    <row r="18122">
      <c r="A18122" s="1" t="s">
        <v>17604</v>
      </c>
      <c r="B18122" s="2" t="str">
        <f>IFERROR(__xludf.DUMMYFUNCTION("GOOGLETRANSLATE(A18122,""en"",""hi"")"),"छवि: सर्दियों के तूफान के दौरान फावड़े ताजा बर्फ")</f>
        <v>छवि: सर्दियों के तूफान के दौरान फावड़े ताजा बर्फ</v>
      </c>
    </row>
    <row r="18123">
      <c r="A18123" s="1" t="s">
        <v>17605</v>
      </c>
      <c r="B18123" s="2" t="str">
        <f>IFERROR(__xludf.DUMMYFUNCTION("GOOGLETRANSLATE(A18123,""en"",""hi"")"),"फैशन वीक के दौरान गिरावट फैशन शो में एक मॉडल रनवे चलता है।")</f>
        <v>फैशन वीक के दौरान गिरावट फैशन शो में एक मॉडल रनवे चलता है।</v>
      </c>
    </row>
    <row r="18124">
      <c r="A18124" s="1" t="s">
        <v>17606</v>
      </c>
      <c r="B18124" s="2" t="str">
        <f>IFERROR(__xludf.DUMMYFUNCTION("GOOGLETRANSLATE(A18124,""en"",""hi"")"),"लेकिन हमने गर्मियों का आनंद लिया और झील के निवासियों को थोड़ा बर्फ स्केटिंग कर रहा था।")</f>
        <v>लेकिन हमने गर्मियों का आनंद लिया और झील के निवासियों को थोड़ा बर्फ स्केटिंग कर रहा था।</v>
      </c>
    </row>
    <row r="18125">
      <c r="A18125" s="1" t="s">
        <v>17607</v>
      </c>
      <c r="B18125" s="2" t="str">
        <f>IFERROR(__xludf.DUMMYFUNCTION("GOOGLETRANSLATE(A18125,""en"",""hi"")"),"ऑस्ट्रेलियाई टीम प्रशिक्षण सत्र के दौरान रग्बी प्लेयर कार्रवाई में।")</f>
        <v>ऑस्ट्रेलियाई टीम प्रशिक्षण सत्र के दौरान रग्बी प्लेयर कार्रवाई में।</v>
      </c>
    </row>
    <row r="18126">
      <c r="A18126" s="1" t="s">
        <v>17608</v>
      </c>
      <c r="B18126" s="2" t="str">
        <f>IFERROR(__xludf.DUMMYFUNCTION("GOOGLETRANSLATE(A18126,""en"",""hi"")"),"झील के किनारे शहर में एक गुलाबी सूर्योदय।")</f>
        <v>झील के किनारे शहर में एक गुलाबी सूर्योदय।</v>
      </c>
    </row>
    <row r="18127">
      <c r="A18127" s="1" t="s">
        <v>16935</v>
      </c>
      <c r="B18127" s="2" t="str">
        <f>IFERROR(__xludf.DUMMYFUNCTION("GOOGLETRANSLATE(A18127,""en"",""hi"")"),"ज़ोन 9 बी में एक संयंत्र शो में")</f>
        <v>ज़ोन 9 बी में एक संयंत्र शो में</v>
      </c>
    </row>
    <row r="18128">
      <c r="A18128" s="1" t="s">
        <v>17609</v>
      </c>
      <c r="B18128" s="2" t="str">
        <f>IFERROR(__xludf.DUMMYFUNCTION("GOOGLETRANSLATE(A18128,""en"",""hi"")"),"एक स्कूल बस का एक बाहरी शॉट।")</f>
        <v>एक स्कूल बस का एक बाहरी शॉट।</v>
      </c>
    </row>
    <row r="18129">
      <c r="A18129" s="1" t="s">
        <v>17610</v>
      </c>
      <c r="B18129" s="2" t="str">
        <f>IFERROR(__xludf.DUMMYFUNCTION("GOOGLETRANSLATE(A18129,""en"",""hi"")"),"ब्लू जींस पहने हुए ट्रेंडी जीन मैन, एक टैंक टॉप और एक दीवार के खिलाफ एक बीनी टोपी झुकाव")</f>
        <v>ब्लू जींस पहने हुए ट्रेंडी जीन मैन, एक टैंक टॉप और एक दीवार के खिलाफ एक बीनी टोपी झुकाव</v>
      </c>
    </row>
    <row r="18130">
      <c r="A18130" s="1" t="s">
        <v>17611</v>
      </c>
      <c r="B18130" s="2" t="str">
        <f>IFERROR(__xludf.DUMMYFUNCTION("GOOGLETRANSLATE(A18130,""en"",""hi"")"),"सेमी फाइनल मैच के दौरान स्कोरिंग के बाद हैंडबॉल खिलाड़ी मनाता है।")</f>
        <v>सेमी फाइनल मैच के दौरान स्कोरिंग के बाद हैंडबॉल खिलाड़ी मनाता है।</v>
      </c>
    </row>
    <row r="18131">
      <c r="A18131" s="1" t="s">
        <v>17612</v>
      </c>
      <c r="B18131" s="2" t="str">
        <f>IFERROR(__xludf.DUMMYFUNCTION("GOOGLETRANSLATE(A18131,""en"",""hi"")"),"एक सच्चा क्लासिक 20 वीं वर्षगांठ समारोह में दिखाया गया है")</f>
        <v>एक सच्चा क्लासिक 20 वीं वर्षगांठ समारोह में दिखाया गया है</v>
      </c>
    </row>
    <row r="18132">
      <c r="A18132" s="1" t="s">
        <v>17613</v>
      </c>
      <c r="B18132" s="2" t="str">
        <f>IFERROR(__xludf.DUMMYFUNCTION("GOOGLETRANSLATE(A18132,""en"",""hi"")"),"द्वंद्व: फुटबॉल खिलाड़ी फुटबॉल खिलाड़ी के साथ गेंद के लिए लड़ता है")</f>
        <v>द्वंद्व: फुटबॉल खिलाड़ी फुटबॉल खिलाड़ी के साथ गेंद के लिए लड़ता है</v>
      </c>
    </row>
    <row r="18133">
      <c r="A18133" s="1" t="s">
        <v>17614</v>
      </c>
      <c r="B18133" s="2" t="str">
        <f>IFERROR(__xludf.DUMMYFUNCTION("GOOGLETRANSLATE(A18133,""en"",""hi"")"),"आर्किटेक्ट्स की योजनाएं घर पर नियोजित बेसमेंट के पैमाने को दिखाती हैं")</f>
        <v>आर्किटेक्ट्स की योजनाएं घर पर नियोजित बेसमेंट के पैमाने को दिखाती हैं</v>
      </c>
    </row>
    <row r="18134">
      <c r="A18134" s="1" t="s">
        <v>17615</v>
      </c>
      <c r="B18134" s="2" t="str">
        <f>IFERROR(__xludf.DUMMYFUNCTION("GOOGLETRANSLATE(A18134,""en"",""hi"")"),"वेक्टर फैशन चित्रण, एक हैंगर पर महिलाओं की पोशाक, हाथ खींचा निर्बाध ज्यामितीय पैटर्न, निमंत्रण कार्ड डिजाइन के लिए अलग तत्व।")</f>
        <v>वेक्टर फैशन चित्रण, एक हैंगर पर महिलाओं की पोशाक, हाथ खींचा निर्बाध ज्यामितीय पैटर्न, निमंत्रण कार्ड डिजाइन के लिए अलग तत्व।</v>
      </c>
    </row>
    <row r="18135">
      <c r="A18135" s="1" t="s">
        <v>17616</v>
      </c>
      <c r="B18135" s="2" t="str">
        <f>IFERROR(__xludf.DUMMYFUNCTION("GOOGLETRANSLATE(A18135,""en"",""hi"")"),"सीढ़ियों के सामने गर्भवती महिला? जानवर")</f>
        <v>सीढ़ियों के सामने गर्भवती महिला? जानवर</v>
      </c>
    </row>
    <row r="18136">
      <c r="A18136" s="1" t="s">
        <v>16947</v>
      </c>
      <c r="B18136" s="2" t="str">
        <f>IFERROR(__xludf.DUMMYFUNCTION("GOOGLETRANSLATE(A18136,""en"",""hi"")"),"क्रांति: कला, फिल्म और मोटरसाइकिल का एक उत्सव")</f>
        <v>क्रांति: कला, फिल्म और मोटरसाइकिल का एक उत्सव</v>
      </c>
    </row>
    <row r="18137">
      <c r="A18137" s="1" t="s">
        <v>17617</v>
      </c>
      <c r="B18137" s="2" t="str">
        <f>IFERROR(__xludf.DUMMYFUNCTION("GOOGLETRANSLATE(A18137,""en"",""hi"")"),"हवा में स्विंग फूल और हरी पत्तियां")</f>
        <v>हवा में स्विंग फूल और हरी पत्तियां</v>
      </c>
    </row>
    <row r="18138">
      <c r="A18138" s="1" t="s">
        <v>17618</v>
      </c>
      <c r="B18138" s="2" t="str">
        <f>IFERROR(__xludf.DUMMYFUNCTION("GOOGLETRANSLATE(A18138,""en"",""hi"")"),"एक वर्ग के साथ सार नीला, लाल और हरी छवि।")</f>
        <v>एक वर्ग के साथ सार नीला, लाल और हरी छवि।</v>
      </c>
    </row>
    <row r="18139">
      <c r="A18139" s="1" t="s">
        <v>17619</v>
      </c>
      <c r="B18139" s="2" t="str">
        <f>IFERROR(__xludf.DUMMYFUNCTION("GOOGLETRANSLATE(A18139,""en"",""hi"")"),"पेड़ों जो सैकड़ों साल के थे, केवल कुछ ही मिनटों में गिर गए थे")</f>
        <v>पेड़ों जो सैकड़ों साल के थे, केवल कुछ ही मिनटों में गिर गए थे</v>
      </c>
    </row>
    <row r="18140">
      <c r="A18140" s="1" t="s">
        <v>17620</v>
      </c>
      <c r="B18140" s="2" t="str">
        <f>IFERROR(__xludf.DUMMYFUNCTION("GOOGLETRANSLATE(A18140,""en"",""hi"")"),"एक सैनिक की तस्वीर एक जवान लड़की को गले लगाती है, जबकि अन्य पृष्ठभूमि में नृत्य कर रहे हैं, दृश्य कलाकार की सबसे प्रसिद्ध छवियों में से एक है।")</f>
        <v>एक सैनिक की तस्वीर एक जवान लड़की को गले लगाती है, जबकि अन्य पृष्ठभूमि में नृत्य कर रहे हैं, दृश्य कलाकार की सबसे प्रसिद्ध छवियों में से एक है।</v>
      </c>
    </row>
    <row r="18141">
      <c r="A18141" s="1" t="s">
        <v>17621</v>
      </c>
      <c r="B18141" s="2" t="str">
        <f>IFERROR(__xludf.DUMMYFUNCTION("GOOGLETRANSLATE(A18141,""en"",""hi"")"),"एक समुद्र तट रॉयल्टी पर चलने वाला घोड़ा - नि: शुल्क")</f>
        <v>एक समुद्र तट रॉयल्टी पर चलने वाला घोड़ा - नि: शुल्क</v>
      </c>
    </row>
    <row r="18142">
      <c r="A18142" s="1" t="s">
        <v>1617</v>
      </c>
      <c r="B18142" s="2" t="str">
        <f>IFERROR(__xludf.DUMMYFUNCTION("GOOGLETRANSLATE(A18142,""en"",""hi"")"),"इन स्ट्रीट स्टाइल दिखने से प्रेरित हो जाओ।")</f>
        <v>इन स्ट्रीट स्टाइल दिखने से प्रेरित हो जाओ।</v>
      </c>
    </row>
    <row r="18143">
      <c r="A18143" s="1" t="s">
        <v>17622</v>
      </c>
      <c r="B18143" s="2" t="str">
        <f>IFERROR(__xludf.DUMMYFUNCTION("GOOGLETRANSLATE(A18143,""en"",""hi"")"),"लोग एकत्र हुए और एक विरोध में मार्च किया।")</f>
        <v>लोग एकत्र हुए और एक विरोध में मार्च किया।</v>
      </c>
    </row>
    <row r="18144">
      <c r="A18144" s="1" t="s">
        <v>17623</v>
      </c>
      <c r="B18144" s="2" t="str">
        <f>IFERROR(__xludf.DUMMYFUNCTION("GOOGLETRANSLATE(A18144,""en"",""hi"")"),"दिल के एक अमूर्त पैटर्न के साथ सुंदर पृष्ठभूमि।")</f>
        <v>दिल के एक अमूर्त पैटर्न के साथ सुंदर पृष्ठभूमि।</v>
      </c>
    </row>
    <row r="18145">
      <c r="A18145" s="1" t="s">
        <v>17624</v>
      </c>
      <c r="B18145" s="2" t="str">
        <f>IFERROR(__xludf.DUMMYFUNCTION("GOOGLETRANSLATE(A18145,""en"",""hi"")"),"समारोह में व्यक्ति, जो हुआ")</f>
        <v>समारोह में व्यक्ति, जो हुआ</v>
      </c>
    </row>
    <row r="18146">
      <c r="A18146" s="1" t="s">
        <v>17625</v>
      </c>
      <c r="B18146" s="2" t="str">
        <f>IFERROR(__xludf.DUMMYFUNCTION("GOOGLETRANSLATE(A18146,""en"",""hi"")"),"गर्म दूध भाप के साथ कप खिड़की के सामने है।")</f>
        <v>गर्म दूध भाप के साथ कप खिड़की के सामने है।</v>
      </c>
    </row>
    <row r="18147">
      <c r="A18147" s="1" t="s">
        <v>2055</v>
      </c>
      <c r="B18147" s="2" t="str">
        <f>IFERROR(__xludf.DUMMYFUNCTION("GOOGLETRANSLATE(A18147,""en"",""hi"")"),"छवि में हो सकता है: व्यक्ति, एक संगीत वाद्ययंत्र बजाना, मंच और गिटार पर")</f>
        <v>छवि में हो सकता है: व्यक्ति, एक संगीत वाद्ययंत्र बजाना, मंच और गिटार पर</v>
      </c>
    </row>
    <row r="18148">
      <c r="A18148" s="1" t="s">
        <v>17626</v>
      </c>
      <c r="B18148" s="2" t="str">
        <f>IFERROR(__xludf.DUMMYFUNCTION("GOOGLETRANSLATE(A18148,""en"",""hi"")"),"चांदी में चमकदार लेगिंग के साथ शैली में प्रस्तुत करना।")</f>
        <v>चांदी में चमकदार लेगिंग के साथ शैली में प्रस्तुत करना।</v>
      </c>
    </row>
    <row r="18149">
      <c r="A18149" s="1" t="s">
        <v>17627</v>
      </c>
      <c r="B18149" s="2" t="str">
        <f>IFERROR(__xludf.DUMMYFUNCTION("GOOGLETRANSLATE(A18149,""en"",""hi"")"),"हमारे सौर मंडल के बौने ग्रहों से मिलें")</f>
        <v>हमारे सौर मंडल के बौने ग्रहों से मिलें</v>
      </c>
    </row>
    <row r="18150">
      <c r="A18150" s="1" t="s">
        <v>17628</v>
      </c>
      <c r="B18150" s="2" t="str">
        <f>IFERROR(__xludf.DUMMYFUNCTION("GOOGLETRANSLATE(A18150,""en"",""hi"")"),"सफेद पृष्ठभूमि पर एक बैल के सिर का एकल सिल्हूट।")</f>
        <v>सफेद पृष्ठभूमि पर एक बैल के सिर का एकल सिल्हूट।</v>
      </c>
    </row>
    <row r="18151">
      <c r="A18151" s="1" t="s">
        <v>17629</v>
      </c>
      <c r="B18151" s="2" t="str">
        <f>IFERROR(__xludf.DUMMYFUNCTION("GOOGLETRANSLATE(A18151,""en"",""hi"")"),"एक छात्र वक्ताओं के लिए खुले मंच के दौरान एक प्रश्न पूछता है")</f>
        <v>एक छात्र वक्ताओं के लिए खुले मंच के दौरान एक प्रश्न पूछता है</v>
      </c>
    </row>
    <row r="18152">
      <c r="A18152" s="1" t="s">
        <v>17630</v>
      </c>
      <c r="B18152" s="2" t="str">
        <f>IFERROR(__xludf.DUMMYFUNCTION("GOOGLETRANSLATE(A18152,""en"",""hi"")"),"सुंदर झरने को दर्शाते हुए छवि")</f>
        <v>सुंदर झरने को दर्शाते हुए छवि</v>
      </c>
    </row>
    <row r="18153">
      <c r="A18153" s="1" t="s">
        <v>17631</v>
      </c>
      <c r="B18153" s="2" t="str">
        <f>IFERROR(__xludf.DUMMYFUNCTION("GOOGLETRANSLATE(A18153,""en"",""hi"")"),"एक कठिन अंधेरे चमकदार धातु सतह क्लासिक पुराने प्राचीन फ़ॉन्ट क्लासिक पुराने प्राचीन फ़ॉन्ट क्लासिक पुराने प्राचीन फ़ॉन्ट के साथ एक 3 डी चित्रण में रफ ब्लैक मेटलिक टेक्स्टर्ड लोअरकेस या छोटे अक्षर के।")</f>
        <v>एक कठिन अंधेरे चमकदार धातु सतह क्लासिक पुराने प्राचीन फ़ॉन्ट क्लासिक पुराने प्राचीन फ़ॉन्ट क्लासिक पुराने प्राचीन फ़ॉन्ट के साथ एक 3 डी चित्रण में रफ ब्लैक मेटलिक टेक्स्टर्ड लोअरकेस या छोटे अक्षर के।</v>
      </c>
    </row>
    <row r="18154">
      <c r="A18154" s="1" t="s">
        <v>17632</v>
      </c>
      <c r="B18154" s="2" t="str">
        <f>IFERROR(__xludf.DUMMYFUNCTION("GOOGLETRANSLATE(A18154,""en"",""hi"")"),"सप्ताह - छवियां बनाम फुटबॉल खेल।")</f>
        <v>सप्ताह - छवियां बनाम फुटबॉल खेल।</v>
      </c>
    </row>
    <row r="18155">
      <c r="A18155" s="1" t="s">
        <v>17633</v>
      </c>
      <c r="B18155" s="2" t="str">
        <f>IFERROR(__xludf.DUMMYFUNCTION("GOOGLETRANSLATE(A18155,""en"",""hi"")"),"क्षमा का अभ्यास दुनिया के उपचार में हमारा सबसे महत्वपूर्ण योगदान है।")</f>
        <v>क्षमा का अभ्यास दुनिया के उपचार में हमारा सबसे महत्वपूर्ण योगदान है।</v>
      </c>
    </row>
    <row r="18156">
      <c r="A18156" s="1" t="s">
        <v>17634</v>
      </c>
      <c r="B18156" s="2" t="str">
        <f>IFERROR(__xludf.DUMMYFUNCTION("GOOGLETRANSLATE(A18156,""en"",""hi"")"),"समुद्र तट पर महिला, सूर्योदय पर यात्रा सूटकेस और नौका नौकायन")</f>
        <v>समुद्र तट पर महिला, सूर्योदय पर यात्रा सूटकेस और नौका नौकायन</v>
      </c>
    </row>
    <row r="18157">
      <c r="A18157" s="1" t="s">
        <v>17635</v>
      </c>
      <c r="B18157" s="2" t="str">
        <f>IFERROR(__xludf.DUMMYFUNCTION("GOOGLETRANSLATE(A18157,""en"",""hi"")"),"बंद - एक रेकून दूर देख रहे हैं")</f>
        <v>बंद - एक रेकून दूर देख रहे हैं</v>
      </c>
    </row>
    <row r="18158">
      <c r="A18158" s="1" t="s">
        <v>17636</v>
      </c>
      <c r="B18158" s="2" t="str">
        <f>IFERROR(__xludf.DUMMYFUNCTION("GOOGLETRANSLATE(A18158,""en"",""hi"")"),"मूल गिटारवादक और गायक और ड्रमर अपने दौरे की तारीख के दौरान मंच पर प्रदर्शन करते हैं")</f>
        <v>मूल गिटारवादक और गायक और ड्रमर अपने दौरे की तारीख के दौरान मंच पर प्रदर्शन करते हैं</v>
      </c>
    </row>
    <row r="18159">
      <c r="A18159" s="1" t="s">
        <v>17637</v>
      </c>
      <c r="B18159" s="2" t="str">
        <f>IFERROR(__xludf.DUMMYFUNCTION("GOOGLETRANSLATE(A18159,""en"",""hi"")"),"गाँव में कॉटेज")</f>
        <v>गाँव में कॉटेज</v>
      </c>
    </row>
    <row r="18160">
      <c r="A18160" s="1" t="s">
        <v>17638</v>
      </c>
      <c r="B18160" s="2" t="str">
        <f>IFERROR(__xludf.DUMMYFUNCTION("GOOGLETRANSLATE(A18160,""en"",""hi"")"),"तल पर झोपड़ी")</f>
        <v>तल पर झोपड़ी</v>
      </c>
    </row>
    <row r="18161">
      <c r="A18161" s="1" t="s">
        <v>17639</v>
      </c>
      <c r="B18161" s="2" t="str">
        <f>IFERROR(__xludf.DUMMYFUNCTION("GOOGLETRANSLATE(A18161,""en"",""hi"")"),"शहर में शॉपिंग बैग के साथ खुश महिला")</f>
        <v>शहर में शॉपिंग बैग के साथ खुश महिला</v>
      </c>
    </row>
    <row r="18162">
      <c r="A18162" s="1" t="s">
        <v>17640</v>
      </c>
      <c r="B18162" s="2" t="str">
        <f>IFERROR(__xludf.DUMMYFUNCTION("GOOGLETRANSLATE(A18162,""en"",""hi"")"),"पुल का लंबा एक्सपोज़र")</f>
        <v>पुल का लंबा एक्सपोज़र</v>
      </c>
    </row>
    <row r="18163">
      <c r="A18163" s="1" t="s">
        <v>17641</v>
      </c>
      <c r="B18163" s="2" t="str">
        <f>IFERROR(__xludf.DUMMYFUNCTION("GOOGLETRANSLATE(A18163,""en"",""hi"")"),"कलाकार एक स्पंज में मोल्ड बढ़ता है - भरे कमरे में")</f>
        <v>कलाकार एक स्पंज में मोल्ड बढ़ता है - भरे कमरे में</v>
      </c>
    </row>
    <row r="18164">
      <c r="A18164" s="1" t="s">
        <v>17642</v>
      </c>
      <c r="B18164" s="2" t="str">
        <f>IFERROR(__xludf.DUMMYFUNCTION("GOOGLETRANSLATE(A18164,""en"",""hi"")"),"कैंची के साथ पैटर्न काट लें।")</f>
        <v>कैंची के साथ पैटर्न काट लें।</v>
      </c>
    </row>
    <row r="18165">
      <c r="A18165" s="1" t="s">
        <v>17643</v>
      </c>
      <c r="B18165" s="2" t="str">
        <f>IFERROR(__xludf.DUMMYFUNCTION("GOOGLETRANSLATE(A18165,""en"",""hi"")"),"एक खड़ी छत वाली छत और कांच की दीवारें पूरे घर में पानी के दृश्यों और सूरज की रोशनी को पकड़ने की अनुमति देती हैं।")</f>
        <v>एक खड़ी छत वाली छत और कांच की दीवारें पूरे घर में पानी के दृश्यों और सूरज की रोशनी को पकड़ने की अनुमति देती हैं।</v>
      </c>
    </row>
    <row r="18166">
      <c r="A18166" s="1" t="s">
        <v>17644</v>
      </c>
      <c r="B18166" s="2" t="str">
        <f>IFERROR(__xludf.DUMMYFUNCTION("GOOGLETRANSLATE(A18166,""en"",""hi"")"),"यॉट्स समुद्र पर पाल।")</f>
        <v>यॉट्स समुद्र पर पाल।</v>
      </c>
    </row>
    <row r="18167">
      <c r="A18167" s="1" t="s">
        <v>17645</v>
      </c>
      <c r="B18167" s="2" t="str">
        <f>IFERROR(__xludf.DUMMYFUNCTION("GOOGLETRANSLATE(A18167,""en"",""hi"")"),"किनारे सिर्फ मूर्ख बाल कटवाने और बड़ी मांसपेशियों से अधिक है।")</f>
        <v>किनारे सिर्फ मूर्ख बाल कटवाने और बड़ी मांसपेशियों से अधिक है।</v>
      </c>
    </row>
    <row r="18168">
      <c r="A18168" s="1" t="s">
        <v>17646</v>
      </c>
      <c r="B18168" s="2" t="str">
        <f>IFERROR(__xludf.DUMMYFUNCTION("GOOGLETRANSLATE(A18168,""en"",""hi"")"),"एक मॉस पर पत्थरों का ढेर - एक नीले बादल आकाश के खिलाफ कवर रॉकी हिल, दूरी में एक भूगर्भीय संकेत।")</f>
        <v>एक मॉस पर पत्थरों का ढेर - एक नीले बादल आकाश के खिलाफ कवर रॉकी हिल, दूरी में एक भूगर्भीय संकेत।</v>
      </c>
    </row>
    <row r="18169">
      <c r="A18169" s="1" t="s">
        <v>17647</v>
      </c>
      <c r="B18169" s="2" t="str">
        <f>IFERROR(__xludf.DUMMYFUNCTION("GOOGLETRANSLATE(A18169,""en"",""hi"")"),"एक भारी कोहरे में एक जंगल")</f>
        <v>एक भारी कोहरे में एक जंगल</v>
      </c>
    </row>
    <row r="18170">
      <c r="A18170" s="1" t="s">
        <v>17648</v>
      </c>
      <c r="B18170" s="2" t="str">
        <f>IFERROR(__xludf.DUMMYFUNCTION("GOOGLETRANSLATE(A18170,""en"",""hi"")"),"मछुआरे एक शरद ऋतु की नाव पर एक मछली पकड़ने की नाव पर खड़े होकर")</f>
        <v>मछुआरे एक शरद ऋतु की नाव पर एक मछली पकड़ने की नाव पर खड़े होकर</v>
      </c>
    </row>
    <row r="18171">
      <c r="A18171" s="1" t="s">
        <v>17649</v>
      </c>
      <c r="B18171" s="2" t="str">
        <f>IFERROR(__xludf.DUMMYFUNCTION("GOOGLETRANSLATE(A18171,""en"",""hi"")"),"डंगऑन # - मानचित्र $ 1.75")</f>
        <v>डंगऑन # - मानचित्र $ 1.75</v>
      </c>
    </row>
    <row r="18172">
      <c r="A18172" s="1" t="s">
        <v>17650</v>
      </c>
      <c r="B18172" s="2" t="str">
        <f>IFERROR(__xludf.DUMMYFUNCTION("GOOGLETRANSLATE(A18172,""en"",""hi"")"),"बैककंट्री किराया - दिवस किराये: पिछली सड़कों को पीछे की सड़कों का आनंद ले रहे हैं!")</f>
        <v>बैककंट्री किराया - दिवस किराये: पिछली सड़कों को पीछे की सड़कों का आनंद ले रहे हैं!</v>
      </c>
    </row>
    <row r="18173">
      <c r="A18173" s="1" t="s">
        <v>17651</v>
      </c>
      <c r="B18173" s="2" t="str">
        <f>IFERROR(__xludf.DUMMYFUNCTION("GOOGLETRANSLATE(A18173,""en"",""hi"")"),"पिछली लाइट ऑन द बैडलैंड्स")</f>
        <v>पिछली लाइट ऑन द बैडलैंड्स</v>
      </c>
    </row>
    <row r="18174">
      <c r="A18174" s="1" t="s">
        <v>17652</v>
      </c>
      <c r="B18174" s="2" t="str">
        <f>IFERROR(__xludf.DUMMYFUNCTION("GOOGLETRANSLATE(A18174,""en"",""hi"")"),"मुझे केक के लिए यह बनावट पसंद है - कुछ पतन फूल या देहाती स्पर्श जोड़ देगा, लेकिन इसे सरल रखें।")</f>
        <v>मुझे केक के लिए यह बनावट पसंद है - कुछ पतन फूल या देहाती स्पर्श जोड़ देगा, लेकिन इसे सरल रखें।</v>
      </c>
    </row>
    <row r="18175">
      <c r="A18175" s="1" t="s">
        <v>17653</v>
      </c>
      <c r="B18175" s="2" t="str">
        <f>IFERROR(__xludf.DUMMYFUNCTION("GOOGLETRANSLATE(A18175,""en"",""hi"")"),"एसएफ अपार्टमेंट मुख्य घर के साथ गेराज के ऊपर स्थित कोई आम दीवारों")</f>
        <v>एसएफ अपार्टमेंट मुख्य घर के साथ गेराज के ऊपर स्थित कोई आम दीवारों</v>
      </c>
    </row>
    <row r="18176">
      <c r="A18176" s="1" t="s">
        <v>17654</v>
      </c>
      <c r="B18176" s="2" t="str">
        <f>IFERROR(__xludf.DUMMYFUNCTION("GOOGLETRANSLATE(A18176,""en"",""hi"")"),"क्षेत्र भौतिक मानचित्र पर निकाला गया।")</f>
        <v>क्षेत्र भौतिक मानचित्र पर निकाला गया।</v>
      </c>
    </row>
    <row r="18177">
      <c r="A18177" s="1" t="s">
        <v>16852</v>
      </c>
      <c r="B18177" s="2" t="str">
        <f>IFERROR(__xludf.DUMMYFUNCTION("GOOGLETRANSLATE(A18177,""en"",""hi"")"),"फुटबॉल खिलाड़ी मैच के दौरान प्रतिक्रिया करता है।")</f>
        <v>फुटबॉल खिलाड़ी मैच के दौरान प्रतिक्रिया करता है।</v>
      </c>
    </row>
    <row r="18178">
      <c r="A18178" s="1" t="s">
        <v>17655</v>
      </c>
      <c r="B18178" s="2" t="str">
        <f>IFERROR(__xludf.DUMMYFUNCTION("GOOGLETRANSLATE(A18178,""en"",""hi"")"),"आयोजित पुरस्कार के दौरान देश पॉप कलाकार ऑनस्टेज")</f>
        <v>आयोजित पुरस्कार के दौरान देश पॉप कलाकार ऑनस्टेज</v>
      </c>
    </row>
    <row r="18179">
      <c r="A18179" s="1" t="s">
        <v>17656</v>
      </c>
      <c r="B18179" s="2" t="str">
        <f>IFERROR(__xludf.DUMMYFUNCTION("GOOGLETRANSLATE(A18179,""en"",""hi"")"),"एक आदमी जल्दी सुबह के सर्दियों को बर्फ के माध्यम से डोंगी को ठंडा करता है।")</f>
        <v>एक आदमी जल्दी सुबह के सर्दियों को बर्फ के माध्यम से डोंगी को ठंडा करता है।</v>
      </c>
    </row>
    <row r="18180">
      <c r="A18180" s="1" t="s">
        <v>17657</v>
      </c>
      <c r="B18180" s="2" t="str">
        <f>IFERROR(__xludf.DUMMYFUNCTION("GOOGLETRANSLATE(A18180,""en"",""hi"")"),"टैटूिंग टैटू डिज़ाइन लड़कों के प्यार बहुत लंबे समय से रहे हैं, और कई संस्कृतियों में, लोगों ने संभावित साथी को आकर्षित करने के लिए लोगों के लिए एक तरीका के रूप में कार्य किया है।")</f>
        <v>टैटूिंग टैटू डिज़ाइन लड़कों के प्यार बहुत लंबे समय से रहे हैं, और कई संस्कृतियों में, लोगों ने संभावित साथी को आकर्षित करने के लिए लोगों के लिए एक तरीका के रूप में कार्य किया है।</v>
      </c>
    </row>
    <row r="18181">
      <c r="A18181" s="1" t="s">
        <v>17658</v>
      </c>
      <c r="B18181" s="2" t="str">
        <f>IFERROR(__xludf.DUMMYFUNCTION("GOOGLETRANSLATE(A18181,""en"",""hi"")"),"वास्तुकला शैली को प्रमुख इंटीरियर डिजाइन आर्किटेक्चर श्रेणी में एक आधुनिक दिन नवीनीकरण मिलता है")</f>
        <v>वास्तुकला शैली को प्रमुख इंटीरियर डिजाइन आर्किटेक्चर श्रेणी में एक आधुनिक दिन नवीनीकरण मिलता है</v>
      </c>
    </row>
    <row r="18182">
      <c r="A18182" s="1" t="s">
        <v>17659</v>
      </c>
      <c r="B18182" s="2" t="str">
        <f>IFERROR(__xludf.DUMMYFUNCTION("GOOGLETRANSLATE(A18182,""en"",""hi"")"),"एक आवास एक ऐसा स्थान है जहां एक जीव रहता है, जहां वे सुरक्षा के लिए आश्रय पा सकते हैं।")</f>
        <v>एक आवास एक ऐसा स्थान है जहां एक जीव रहता है, जहां वे सुरक्षा के लिए आश्रय पा सकते हैं।</v>
      </c>
    </row>
    <row r="18183">
      <c r="A18183" s="1" t="s">
        <v>17660</v>
      </c>
      <c r="B18183" s="2" t="str">
        <f>IFERROR(__xludf.DUMMYFUNCTION("GOOGLETRANSLATE(A18183,""en"",""hi"")"),"अनन्य: इस कार्यक्रम में फैशन और अभिजात वर्ग ने अभिनेता और महान व्यक्ति सहित भाग लिया था")</f>
        <v>अनन्य: इस कार्यक्रम में फैशन और अभिजात वर्ग ने अभिनेता और महान व्यक्ति सहित भाग लिया था</v>
      </c>
    </row>
    <row r="18184">
      <c r="A18184" s="1" t="s">
        <v>17661</v>
      </c>
      <c r="B18184" s="2" t="str">
        <f>IFERROR(__xludf.DUMMYFUNCTION("GOOGLETRANSLATE(A18184,""en"",""hi"")"),"शाम को सुरम्य शहर")</f>
        <v>शाम को सुरम्य शहर</v>
      </c>
    </row>
    <row r="18185">
      <c r="A18185" s="1" t="s">
        <v>17662</v>
      </c>
      <c r="B18185" s="2" t="str">
        <f>IFERROR(__xludf.DUMMYFUNCTION("GOOGLETRANSLATE(A18185,""en"",""hi"")"),"एक सादे ज़ेबरा के करीब")</f>
        <v>एक सादे ज़ेबरा के करीब</v>
      </c>
    </row>
    <row r="18186">
      <c r="A18186" s="1" t="s">
        <v>17663</v>
      </c>
      <c r="B18186" s="2" t="str">
        <f>IFERROR(__xludf.DUMMYFUNCTION("GOOGLETRANSLATE(A18186,""en"",""hi"")"),"एक अंधेरे पृष्ठभूमि पर एक मोमबत्ती पकड़े हुए।")</f>
        <v>एक अंधेरे पृष्ठभूमि पर एक मोमबत्ती पकड़े हुए।</v>
      </c>
    </row>
    <row r="18187">
      <c r="A18187" s="1" t="s">
        <v>17664</v>
      </c>
      <c r="B18187" s="2" t="str">
        <f>IFERROR(__xludf.DUMMYFUNCTION("GOOGLETRANSLATE(A18187,""en"",""hi"")"),"मुख्य टावर और आसपास के ढांचे पर चलने वाले बादलों की समय समाप्त हो जाती है।")</f>
        <v>मुख्य टावर और आसपास के ढांचे पर चलने वाले बादलों की समय समाप्त हो जाती है।</v>
      </c>
    </row>
    <row r="18188">
      <c r="A18188" s="1" t="s">
        <v>17665</v>
      </c>
      <c r="B18188" s="2" t="str">
        <f>IFERROR(__xludf.DUMMYFUNCTION("GOOGLETRANSLATE(A18188,""en"",""hi"")"),"छात्र के रूप में छात्र के रूप में उत्साहित है।")</f>
        <v>छात्र के रूप में छात्र के रूप में उत्साहित है।</v>
      </c>
    </row>
    <row r="18189">
      <c r="A18189" s="1" t="s">
        <v>17666</v>
      </c>
      <c r="B18189" s="2" t="str">
        <f>IFERROR(__xludf.DUMMYFUNCTION("GOOGLETRANSLATE(A18189,""en"",""hi"")"),"शाम को घर की रात चलने के दौरान मैंने इस तस्वीर को देखने और लेने के लिए एक पल बात करने का फैसला किया।")</f>
        <v>शाम को घर की रात चलने के दौरान मैंने इस तस्वीर को देखने और लेने के लिए एक पल बात करने का फैसला किया।</v>
      </c>
    </row>
    <row r="18190">
      <c r="A18190" s="1" t="s">
        <v>17667</v>
      </c>
      <c r="B18190" s="2" t="str">
        <f>IFERROR(__xludf.DUMMYFUNCTION("GOOGLETRANSLATE(A18190,""en"",""hi"")"),"आवास सुविधा - खुदरा से सामग्री का उपयोग करके, यह ब्लॉगर अपनी जगह को एक पूर्ण, देहाती देखो - मुख्य रूप से व्यक्ति को देने में सक्षम था")</f>
        <v>आवास सुविधा - खुदरा से सामग्री का उपयोग करके, यह ब्लॉगर अपनी जगह को एक पूर्ण, देहाती देखो - मुख्य रूप से व्यक्ति को देने में सक्षम था</v>
      </c>
    </row>
    <row r="18191">
      <c r="A18191" s="1" t="s">
        <v>17668</v>
      </c>
      <c r="B18191" s="2" t="str">
        <f>IFERROR(__xludf.DUMMYFUNCTION("GOOGLETRANSLATE(A18191,""en"",""hi"")"),"शहर को उल्लेखनीय पेड़ों को खोदें")</f>
        <v>शहर को उल्लेखनीय पेड़ों को खोदें</v>
      </c>
    </row>
    <row r="18192">
      <c r="A18192" s="1" t="s">
        <v>17669</v>
      </c>
      <c r="B18192" s="2" t="str">
        <f>IFERROR(__xludf.DUMMYFUNCTION("GOOGLETRANSLATE(A18192,""en"",""hi"")"),"पश्चिमी दीवार महत्वपूर्ण धार्मिक स्थल स्थित है")</f>
        <v>पश्चिमी दीवार महत्वपूर्ण धार्मिक स्थल स्थित है</v>
      </c>
    </row>
    <row r="18193">
      <c r="A18193" s="1" t="s">
        <v>2754</v>
      </c>
      <c r="B18193" s="2" t="str">
        <f>IFERROR(__xludf.DUMMYFUNCTION("GOOGLETRANSLATE(A18193,""en"",""hi"")"),"व्यक्ति उत्सव के दौरान प्रीमियर में भाग लेता है।")</f>
        <v>व्यक्ति उत्सव के दौरान प्रीमियर में भाग लेता है।</v>
      </c>
    </row>
    <row r="18194">
      <c r="A18194" s="1" t="s">
        <v>17670</v>
      </c>
      <c r="B18194" s="2" t="str">
        <f>IFERROR(__xludf.DUMMYFUNCTION("GOOGLETRANSLATE(A18194,""en"",""hi"")"),"ऊपर से शहर के दृश्य में झील")</f>
        <v>ऊपर से शहर के दृश्य में झील</v>
      </c>
    </row>
    <row r="18195">
      <c r="A18195" s="1" t="s">
        <v>17671</v>
      </c>
      <c r="B18195" s="2" t="str">
        <f>IFERROR(__xludf.DUMMYFUNCTION("GOOGLETRANSLATE(A18195,""en"",""hi"")"),"12 - संकेतों की तुलना में कुछ भी मजेदार नहीं है")</f>
        <v>12 - संकेतों की तुलना में कुछ भी मजेदार नहीं है</v>
      </c>
    </row>
    <row r="18196">
      <c r="A18196" s="1" t="s">
        <v>17672</v>
      </c>
      <c r="B18196" s="2" t="str">
        <f>IFERROR(__xludf.DUMMYFUNCTION("GOOGLETRANSLATE(A18196,""en"",""hi"")"),"कवर पर खुदरा में अभिनेता")</f>
        <v>कवर पर खुदरा में अभिनेता</v>
      </c>
    </row>
    <row r="18197">
      <c r="A18197" s="1" t="s">
        <v>17673</v>
      </c>
      <c r="B18197" s="2" t="str">
        <f>IFERROR(__xludf.DUMMYFUNCTION("GOOGLETRANSLATE(A18197,""en"",""hi"")"),"कुछ चट्टानों को ढेर किया और दूसरे दिन समुद्र तट पर एक आर्क बनाया।")</f>
        <v>कुछ चट्टानों को ढेर किया और दूसरे दिन समुद्र तट पर एक आर्क बनाया।</v>
      </c>
    </row>
    <row r="18198">
      <c r="A18198" s="1" t="s">
        <v>17674</v>
      </c>
      <c r="B18198" s="2" t="str">
        <f>IFERROR(__xludf.DUMMYFUNCTION("GOOGLETRANSLATE(A18198,""en"",""hi"")"),"समुद्र तट पर सूर्यास्त में लहरों में खड़े पक्षी")</f>
        <v>समुद्र तट पर सूर्यास्त में लहरों में खड़े पक्षी</v>
      </c>
    </row>
    <row r="18199">
      <c r="A18199" s="1" t="s">
        <v>17675</v>
      </c>
      <c r="B18199" s="2" t="str">
        <f>IFERROR(__xludf.DUMMYFUNCTION("GOOGLETRANSLATE(A18199,""en"",""hi"")"),"प्रचारक और अभिनेता पुरस्कार देते हैं")</f>
        <v>प्रचारक और अभिनेता पुरस्कार देते हैं</v>
      </c>
    </row>
    <row r="18200">
      <c r="A18200" s="1" t="s">
        <v>17676</v>
      </c>
      <c r="B18200" s="2" t="str">
        <f>IFERROR(__xludf.DUMMYFUNCTION("GOOGLETRANSLATE(A18200,""en"",""hi"")"),"लोग वनस्पति के साथ एक रेगिस्तान के ऊपर एक धुन के शिखा को चलते हैं।")</f>
        <v>लोग वनस्पति के साथ एक रेगिस्तान के ऊपर एक धुन के शिखा को चलते हैं।</v>
      </c>
    </row>
    <row r="18201">
      <c r="A18201" s="1" t="s">
        <v>17677</v>
      </c>
      <c r="B18201" s="2" t="str">
        <f>IFERROR(__xludf.DUMMYFUNCTION("GOOGLETRANSLATE(A18201,""en"",""hi"")"),"अभिनेता और व्यक्ति पुरस्कार के लिए आ रहा है")</f>
        <v>अभिनेता और व्यक्ति पुरस्कार के लिए आ रहा है</v>
      </c>
    </row>
    <row r="18202">
      <c r="A18202" s="1" t="s">
        <v>17678</v>
      </c>
      <c r="B18202" s="2" t="str">
        <f>IFERROR(__xludf.DUMMYFUNCTION("GOOGLETRANSLATE(A18202,""en"",""hi"")"),"एक टोकरी में बैठे छोटी बच्ची")</f>
        <v>एक टोकरी में बैठे छोटी बच्ची</v>
      </c>
    </row>
    <row r="18203">
      <c r="A18203" s="1" t="s">
        <v>17679</v>
      </c>
      <c r="B18203" s="2" t="str">
        <f>IFERROR(__xludf.DUMMYFUNCTION("GOOGLETRANSLATE(A18203,""en"",""hi"")"),"व्यक्ति शीर्षक की घटना के दौरान बोलता है।")</f>
        <v>व्यक्ति शीर्षक की घटना के दौरान बोलता है।</v>
      </c>
    </row>
    <row r="18204">
      <c r="A18204" s="1" t="s">
        <v>17680</v>
      </c>
      <c r="B18204" s="2" t="str">
        <f>IFERROR(__xludf.DUMMYFUNCTION("GOOGLETRANSLATE(A18204,""en"",""hi"")"),"सभी बिल्ली के बच्चे एक प्रेमपूर्ण परिवार के घर में उठाया गया है, वे हैं ...")</f>
        <v>सभी बिल्ली के बच्चे एक प्रेमपूर्ण परिवार के घर में उठाया गया है, वे हैं ...</v>
      </c>
    </row>
    <row r="18205">
      <c r="A18205" s="1" t="s">
        <v>17681</v>
      </c>
      <c r="B18205" s="2" t="str">
        <f>IFERROR(__xludf.DUMMYFUNCTION("GOOGLETRANSLATE(A18205,""en"",""hi"")"),"लैटिन पॉप कलाकार रेड कार्पेट इवेंट में आता है")</f>
        <v>लैटिन पॉप कलाकार रेड कार्पेट इवेंट में आता है</v>
      </c>
    </row>
    <row r="18206">
      <c r="A18206" s="1" t="s">
        <v>17682</v>
      </c>
      <c r="B18206" s="2" t="str">
        <f>IFERROR(__xludf.DUMMYFUNCTION("GOOGLETRANSLATE(A18206,""en"",""hi"")"),"कंप्यूटर में बड़ी संख्या में सेंसर शामिल हैं।")</f>
        <v>कंप्यूटर में बड़ी संख्या में सेंसर शामिल हैं।</v>
      </c>
    </row>
    <row r="18207">
      <c r="A18207" s="1" t="s">
        <v>17683</v>
      </c>
      <c r="B18207" s="2" t="str">
        <f>IFERROR(__xludf.DUMMYFUNCTION("GOOGLETRANSLATE(A18207,""en"",""hi"")"),"अमेरिकन फुटबॉल हेड कोच अमेरिकी फुटबॉल टीम खेलने के लिए टीम पर टीम की ओर जाता है।")</f>
        <v>अमेरिकन फुटबॉल हेड कोच अमेरिकी फुटबॉल टीम खेलने के लिए टीम पर टीम की ओर जाता है।</v>
      </c>
    </row>
    <row r="18208">
      <c r="A18208" s="1" t="s">
        <v>17684</v>
      </c>
      <c r="B18208" s="2" t="str">
        <f>IFERROR(__xludf.DUMMYFUNCTION("GOOGLETRANSLATE(A18208,""en"",""hi"")"),"लय और ब्लूज़ कलाकार पार्टी के बाद समारोह में भाग लेते हैं")</f>
        <v>लय और ब्लूज़ कलाकार पार्टी के बाद समारोह में भाग लेते हैं</v>
      </c>
    </row>
    <row r="18209">
      <c r="A18209" s="1" t="s">
        <v>17685</v>
      </c>
      <c r="B18209" s="2" t="str">
        <f>IFERROR(__xludf.DUMMYFUNCTION("GOOGLETRANSLATE(A18209,""en"",""hi"")"),"घर से नहर का दृश्य")</f>
        <v>घर से नहर का दृश्य</v>
      </c>
    </row>
    <row r="18210">
      <c r="A18210" s="1" t="s">
        <v>17686</v>
      </c>
      <c r="B18210" s="2" t="str">
        <f>IFERROR(__xludf.DUMMYFUNCTION("GOOGLETRANSLATE(A18210,""en"",""hi"")"),"सूर्यास्त में पहाड़ों में सड़क पर चलने वाली महिला")</f>
        <v>सूर्यास्त में पहाड़ों में सड़क पर चलने वाली महिला</v>
      </c>
    </row>
    <row r="18211">
      <c r="A18211" s="1" t="s">
        <v>17687</v>
      </c>
      <c r="B18211" s="2" t="str">
        <f>IFERROR(__xludf.DUMMYFUNCTION("GOOGLETRANSLATE(A18211,""en"",""hi"")"),"मोटी कोहरे के रूप में पर्यटक आकर्षण की ओर एक सामान्य दृष्टिकोण शहर को सवार करता है")</f>
        <v>मोटी कोहरे के रूप में पर्यटक आकर्षण की ओर एक सामान्य दृष्टिकोण शहर को सवार करता है</v>
      </c>
    </row>
    <row r="18212">
      <c r="A18212" s="1" t="s">
        <v>17688</v>
      </c>
      <c r="B18212" s="2" t="str">
        <f>IFERROR(__xludf.DUMMYFUNCTION("GOOGLETRANSLATE(A18212,""en"",""hi"")"),"ग्रह पृथ्वी पृथ्वी पर देखी गई")</f>
        <v>ग्रह पृथ्वी पृथ्वी पर देखी गई</v>
      </c>
    </row>
    <row r="18213">
      <c r="A18213" s="1" t="s">
        <v>17689</v>
      </c>
      <c r="B18213" s="2" t="str">
        <f>IFERROR(__xludf.DUMMYFUNCTION("GOOGLETRANSLATE(A18213,""en"",""hi"")"),"एक कपड़ों की दुकान में मुद्रा नोट्स आयोजित व्यवसायी")</f>
        <v>एक कपड़ों की दुकान में मुद्रा नोट्स आयोजित व्यवसायी</v>
      </c>
    </row>
    <row r="18214">
      <c r="A18214" s="1" t="s">
        <v>17690</v>
      </c>
      <c r="B18214" s="2" t="str">
        <f>IFERROR(__xludf.DUMMYFUNCTION("GOOGLETRANSLATE(A18214,""en"",""hi"")"),"गेराज और स्टाइलिश घर का शेड")</f>
        <v>गेराज और स्टाइलिश घर का शेड</v>
      </c>
    </row>
    <row r="18215">
      <c r="A18215" s="1" t="s">
        <v>17691</v>
      </c>
      <c r="B18215" s="2" t="str">
        <f>IFERROR(__xludf.DUMMYFUNCTION("GOOGLETRANSLATE(A18215,""en"",""hi"")"),"एक बेंच पर बैठे फूल रखने वाली महिला")</f>
        <v>एक बेंच पर बैठे फूल रखने वाली महिला</v>
      </c>
    </row>
    <row r="18216">
      <c r="A18216" s="1" t="s">
        <v>17692</v>
      </c>
      <c r="B18216" s="2" t="str">
        <f>IFERROR(__xludf.DUMMYFUNCTION("GOOGLETRANSLATE(A18216,""en"",""hi"")"),"डाइनिंग हॉल द्वारा मज़ा आ रहा है।")</f>
        <v>डाइनिंग हॉल द्वारा मज़ा आ रहा है।</v>
      </c>
    </row>
    <row r="18217">
      <c r="A18217" s="1" t="s">
        <v>17693</v>
      </c>
      <c r="B18217" s="2" t="str">
        <f>IFERROR(__xludf.DUMMYFUNCTION("GOOGLETRANSLATE(A18217,""en"",""hi"")"),"पुस्तक में: विभिन्न देशों और संस्कृतियों के लोगों को प्रदर्शित करने वाली छवियां।")</f>
        <v>पुस्तक में: विभिन्न देशों और संस्कृतियों के लोगों को प्रदर्शित करने वाली छवियां।</v>
      </c>
    </row>
    <row r="18218">
      <c r="A18218" s="1" t="s">
        <v>17694</v>
      </c>
      <c r="B18218" s="2" t="str">
        <f>IFERROR(__xludf.DUMMYFUNCTION("GOOGLETRANSLATE(A18218,""en"",""hi"")"),"एक होटल के कमरे का एक प्रतिपादन।")</f>
        <v>एक होटल के कमरे का एक प्रतिपादन।</v>
      </c>
    </row>
    <row r="18219">
      <c r="A18219" s="1" t="s">
        <v>17695</v>
      </c>
      <c r="B18219" s="2" t="str">
        <f>IFERROR(__xludf.DUMMYFUNCTION("GOOGLETRANSLATE(A18219,""en"",""hi"")"),"के लिए कवर कला मैं एक पेय का उपयोग कर सकता था")</f>
        <v>के लिए कवर कला मैं एक पेय का उपयोग कर सकता था</v>
      </c>
    </row>
    <row r="18220">
      <c r="A18220" s="1" t="s">
        <v>17696</v>
      </c>
      <c r="B18220" s="2" t="str">
        <f>IFERROR(__xludf.DUMMYFUNCTION("GOOGLETRANSLATE(A18220,""en"",""hi"")"),"अभिनेता प्रीमियर के लिए आते हैं।")</f>
        <v>अभिनेता प्रीमियर के लिए आते हैं।</v>
      </c>
    </row>
    <row r="18221">
      <c r="A18221" s="1" t="s">
        <v>17697</v>
      </c>
      <c r="B18221" s="2" t="str">
        <f>IFERROR(__xludf.DUMMYFUNCTION("GOOGLETRANSLATE(A18221,""en"",""hi"")"),"शैली चमकती झंडा हवा पर fluttering।")</f>
        <v>शैली चमकती झंडा हवा पर fluttering।</v>
      </c>
    </row>
    <row r="18222">
      <c r="A18222" s="1" t="s">
        <v>17698</v>
      </c>
      <c r="B18222" s="2" t="str">
        <f>IFERROR(__xludf.DUMMYFUNCTION("GOOGLETRANSLATE(A18222,""en"",""hi"")"),"मूर्तियों ने अधिकांश दीवारों को इतिहास के हिस्सों का प्रतिनिधित्व करने वाले हिस्सों को कवर किया।")</f>
        <v>मूर्तियों ने अधिकांश दीवारों को इतिहास के हिस्सों का प्रतिनिधित्व करने वाले हिस्सों को कवर किया।</v>
      </c>
    </row>
    <row r="18223">
      <c r="A18223" s="1" t="s">
        <v>17699</v>
      </c>
      <c r="B18223" s="2" t="str">
        <f>IFERROR(__xludf.DUMMYFUNCTION("GOOGLETRANSLATE(A18223,""en"",""hi"")"),"गणराज्य बनाम देश के दौरान एक पकड़ के लिए गोलकीपर कूदता है।")</f>
        <v>गणराज्य बनाम देश के दौरान एक पकड़ के लिए गोलकीपर कूदता है।</v>
      </c>
    </row>
    <row r="18224">
      <c r="A18224" s="1" t="s">
        <v>17700</v>
      </c>
      <c r="B18224" s="2" t="str">
        <f>IFERROR(__xludf.DUMMYFUNCTION("GOOGLETRANSLATE(A18224,""en"",""hi"")"),"क्रिकेट खिलाड़ी फाइनल के दौरान देखता है")</f>
        <v>क्रिकेट खिलाड़ी फाइनल के दौरान देखता है</v>
      </c>
    </row>
    <row r="18225">
      <c r="A18225" s="1" t="s">
        <v>17701</v>
      </c>
      <c r="B18225" s="2" t="str">
        <f>IFERROR(__xludf.DUMMYFUNCTION("GOOGLETRANSLATE(A18225,""en"",""hi"")"),"एक दिल का आकार")</f>
        <v>एक दिल का आकार</v>
      </c>
    </row>
    <row r="18226">
      <c r="A18226" s="1" t="s">
        <v>17702</v>
      </c>
      <c r="B18226" s="2" t="str">
        <f>IFERROR(__xludf.DUMMYFUNCTION("GOOGLETRANSLATE(A18226,""en"",""hi"")"),"लोग मंगलवार सुबह के करीब मध्य में चलते हैं।")</f>
        <v>लोग मंगलवार सुबह के करीब मध्य में चलते हैं।</v>
      </c>
    </row>
    <row r="18227">
      <c r="A18227" s="1" t="s">
        <v>17703</v>
      </c>
      <c r="B18227" s="2" t="str">
        <f>IFERROR(__xludf.DUMMYFUNCTION("GOOGLETRANSLATE(A18227,""en"",""hi"")"),"छवि में हो सकता है: व्यक्ति, मंच पर, एक संगीत वाद्ययंत्र, रात, गिटार और इनडोर खेलना")</f>
        <v>छवि में हो सकता है: व्यक्ति, मंच पर, एक संगीत वाद्ययंत्र, रात, गिटार और इनडोर खेलना</v>
      </c>
    </row>
    <row r="18228">
      <c r="A18228" s="1" t="s">
        <v>17704</v>
      </c>
      <c r="B18228" s="2" t="str">
        <f>IFERROR(__xludf.DUMMYFUNCTION("GOOGLETRANSLATE(A18228,""en"",""hi"")"),"वह एक मोमबत्ती की लौ को भी काट सकता है।")</f>
        <v>वह एक मोमबत्ती की लौ को भी काट सकता है।</v>
      </c>
    </row>
    <row r="18229">
      <c r="A18229" s="1" t="s">
        <v>17705</v>
      </c>
      <c r="B18229" s="2" t="str">
        <f>IFERROR(__xludf.DUMMYFUNCTION("GOOGLETRANSLATE(A18229,""en"",""hi"")"),"मजबूत हवाओं के बाद सड़क के पास बिजली की रेखाएं गुरुवार की सुबह कब्रिस्तान के पास सड़क पर एक बड़े पेड़ को उड़ा देती हैं।")</f>
        <v>मजबूत हवाओं के बाद सड़क के पास बिजली की रेखाएं गुरुवार की सुबह कब्रिस्तान के पास सड़क पर एक बड़े पेड़ को उड़ा देती हैं।</v>
      </c>
    </row>
    <row r="18230">
      <c r="A18230" s="1" t="s">
        <v>17706</v>
      </c>
      <c r="B18230" s="2" t="str">
        <f>IFERROR(__xludf.DUMMYFUNCTION("GOOGLETRANSLATE(A18230,""en"",""hi"")"),"स्क्वाड्रन के विमान रनवे में शामिल होने के लिए इंतजार कर रहे हैं")</f>
        <v>स्क्वाड्रन के विमान रनवे में शामिल होने के लिए इंतजार कर रहे हैं</v>
      </c>
    </row>
    <row r="18231">
      <c r="A18231" s="1" t="s">
        <v>17707</v>
      </c>
      <c r="B18231" s="2" t="str">
        <f>IFERROR(__xludf.DUMMYFUNCTION("GOOGLETRANSLATE(A18231,""en"",""hi"")"),"काले और सफेद पृष्ठभूमि पर बैकलाइट में पीले ट्यूलिप और पानी का गिलास")</f>
        <v>काले और सफेद पृष्ठभूमि पर बैकलाइट में पीले ट्यूलिप और पानी का गिलास</v>
      </c>
    </row>
    <row r="18232">
      <c r="A18232" s="1" t="s">
        <v>17708</v>
      </c>
      <c r="B18232" s="2" t="str">
        <f>IFERROR(__xludf.DUMMYFUNCTION("GOOGLETRANSLATE(A18232,""en"",""hi"")"),"हार्ड रॉक कलाकार प्रदर्शन के दौरान कई चेहरे की अभिव्यक्ति प्रदर्शित करता है")</f>
        <v>हार्ड रॉक कलाकार प्रदर्शन के दौरान कई चेहरे की अभिव्यक्ति प्रदर्शित करता है</v>
      </c>
    </row>
    <row r="18233">
      <c r="A18233" s="1" t="s">
        <v>17709</v>
      </c>
      <c r="B18233" s="2" t="str">
        <f>IFERROR(__xludf.DUMMYFUNCTION("GOOGLETRANSLATE(A18233,""en"",""hi"")"),"नया साल मुबारक हो हरी आधुनिक लोगो।")</f>
        <v>नया साल मुबारक हो हरी आधुनिक लोगो।</v>
      </c>
    </row>
    <row r="18234">
      <c r="A18234" s="1" t="s">
        <v>17710</v>
      </c>
      <c r="B18234" s="2" t="str">
        <f>IFERROR(__xludf.DUMMYFUNCTION("GOOGLETRANSLATE(A18234,""en"",""hi"")"),"गेस्ट हाउस से सूर्यास्त देखना")</f>
        <v>गेस्ट हाउस से सूर्यास्त देखना</v>
      </c>
    </row>
    <row r="18235">
      <c r="A18235" s="1" t="s">
        <v>17711</v>
      </c>
      <c r="B18235" s="2" t="str">
        <f>IFERROR(__xludf.DUMMYFUNCTION("GOOGLETRANSLATE(A18235,""en"",""hi"")"),"आखिरी मिनट में सबसे अधिक बनाना")</f>
        <v>आखिरी मिनट में सबसे अधिक बनाना</v>
      </c>
    </row>
    <row r="18236">
      <c r="A18236" s="1" t="s">
        <v>17712</v>
      </c>
      <c r="B18236" s="2" t="str">
        <f>IFERROR(__xludf.DUMMYFUNCTION("GOOGLETRANSLATE(A18236,""en"",""hi"")"),"आइसक्रीम के वेक्टर स्केच।")</f>
        <v>आइसक्रीम के वेक्टर स्केच।</v>
      </c>
    </row>
    <row r="18237">
      <c r="A18237" s="1" t="s">
        <v>17713</v>
      </c>
      <c r="B18237" s="2" t="str">
        <f>IFERROR(__xludf.DUMMYFUNCTION("GOOGLETRANSLATE(A18237,""en"",""hi"")"),"व्यक्ति, दाएं, बास्केटबॉल गेम के पहले भाग के दौरान बास्केटबॉल प्लेयर के बगल में एक ढीली गेंद का पीछा करता है।")</f>
        <v>व्यक्ति, दाएं, बास्केटबॉल गेम के पहले भाग के दौरान बास्केटबॉल प्लेयर के बगल में एक ढीली गेंद का पीछा करता है।</v>
      </c>
    </row>
    <row r="18238">
      <c r="A18238" s="1" t="s">
        <v>17714</v>
      </c>
      <c r="B18238" s="2" t="str">
        <f>IFERROR(__xludf.DUMMYFUNCTION("GOOGLETRANSLATE(A18238,""en"",""hi"")"),"एक विंटेज डबल डेकर बस")</f>
        <v>एक विंटेज डबल डेकर बस</v>
      </c>
    </row>
    <row r="18239">
      <c r="A18239" s="1" t="s">
        <v>17715</v>
      </c>
      <c r="B18239" s="2" t="str">
        <f>IFERROR(__xludf.DUMMYFUNCTION("GOOGLETRANSLATE(A18239,""en"",""hi"")"),"संपत्ति छवि # समुद्र तट के साथ समुद्र तट घर बंद - समुद्र के सामने फ्रंट कोंडो")</f>
        <v>संपत्ति छवि # समुद्र तट के साथ समुद्र तट घर बंद - समुद्र के सामने फ्रंट कोंडो</v>
      </c>
    </row>
    <row r="18240">
      <c r="A18240" s="1" t="s">
        <v>17716</v>
      </c>
      <c r="B18240" s="2" t="str">
        <f>IFERROR(__xludf.DUMMYFUNCTION("GOOGLETRANSLATE(A18240,""en"",""hi"")"),"... व्यक्ति ने सबसे बड़ी मछली पकड़ी!")</f>
        <v>... व्यक्ति ने सबसे बड़ी मछली पकड़ी!</v>
      </c>
    </row>
    <row r="18241">
      <c r="A18241" s="1" t="s">
        <v>17717</v>
      </c>
      <c r="B18241" s="2" t="str">
        <f>IFERROR(__xludf.DUMMYFUNCTION("GOOGLETRANSLATE(A18241,""en"",""hi"")"),"एक समारोह में अभिनेता के साथ अभिनेता और नाटकीय")</f>
        <v>एक समारोह में अभिनेता के साथ अभिनेता और नाटकीय</v>
      </c>
    </row>
    <row r="18242">
      <c r="A18242" s="1" t="s">
        <v>17718</v>
      </c>
      <c r="B18242" s="2" t="str">
        <f>IFERROR(__xludf.DUMMYFUNCTION("GOOGLETRANSLATE(A18242,""en"",""hi"")"),"प्राणी, एक कुत्ता, मंच पर poses।")</f>
        <v>प्राणी, एक कुत्ता, मंच पर poses।</v>
      </c>
    </row>
    <row r="18243">
      <c r="A18243" s="1" t="s">
        <v>4319</v>
      </c>
      <c r="B18243" s="2" t="str">
        <f>IFERROR(__xludf.DUMMYFUNCTION("GOOGLETRANSLATE(A18243,""en"",""hi"")"),"एक मॉडल पेरिस मेन्सवेअर फैशन वीक के दौरान फैशन शो में रनवे चलता है।")</f>
        <v>एक मॉडल पेरिस मेन्सवेअर फैशन वीक के दौरान फैशन शो में रनवे चलता है।</v>
      </c>
    </row>
    <row r="18244">
      <c r="A18244" s="1" t="s">
        <v>17719</v>
      </c>
      <c r="B18244" s="2" t="str">
        <f>IFERROR(__xludf.DUMMYFUNCTION("GOOGLETRANSLATE(A18244,""en"",""hi"")"),"मैं अपनी कलाई, छोटे और सफेद पर ऐसा कुछ प्राप्त कर रहा हूं।")</f>
        <v>मैं अपनी कलाई, छोटे और सफेद पर ऐसा कुछ प्राप्त कर रहा हूं।</v>
      </c>
    </row>
    <row r="18245">
      <c r="A18245" s="1" t="s">
        <v>17720</v>
      </c>
      <c r="B18245" s="2" t="str">
        <f>IFERROR(__xludf.DUMMYFUNCTION("GOOGLETRANSLATE(A18245,""en"",""hi"")"),"टर्न कॉलोनी का हिस्सा।")</f>
        <v>टर्न कॉलोनी का हिस्सा।</v>
      </c>
    </row>
    <row r="18246">
      <c r="A18246" s="1" t="s">
        <v>17721</v>
      </c>
      <c r="B18246" s="2" t="str">
        <f>IFERROR(__xludf.DUMMYFUNCTION("GOOGLETRANSLATE(A18246,""en"",""hi"")"),"शुक्रवार शाम किसी कार में शॉट्स निकालने के बाद जासूसों की जांच की जाती है।")</f>
        <v>शुक्रवार शाम किसी कार में शॉट्स निकालने के बाद जासूसों की जांच की जाती है।</v>
      </c>
    </row>
    <row r="18247">
      <c r="A18247" s="1" t="s">
        <v>17722</v>
      </c>
      <c r="B18247" s="2" t="str">
        <f>IFERROR(__xludf.DUMMYFUNCTION("GOOGLETRANSLATE(A18247,""en"",""hi"")"),"घटनाक्रम - डायनासोर के साथ भोजन")</f>
        <v>घटनाक्रम - डायनासोर के साथ भोजन</v>
      </c>
    </row>
    <row r="18248">
      <c r="A18248" s="1" t="s">
        <v>17723</v>
      </c>
      <c r="B18248" s="2" t="str">
        <f>IFERROR(__xludf.DUMMYFUNCTION("GOOGLETRANSLATE(A18248,""en"",""hi"")"),"फायरप्लेस, फायरप्लेस, स्टोन संगमरमर में आग जल रही है।")</f>
        <v>फायरप्लेस, फायरप्लेस, स्टोन संगमरमर में आग जल रही है।</v>
      </c>
    </row>
    <row r="18249">
      <c r="A18249" s="1" t="s">
        <v>17724</v>
      </c>
      <c r="B18249" s="2" t="str">
        <f>IFERROR(__xludf.DUMMYFUNCTION("GOOGLETRANSLATE(A18249,""en"",""hi"")"),"आकाश में उड़ने वाले पंखों के साथ यूनिकॉर्न।")</f>
        <v>आकाश में उड़ने वाले पंखों के साथ यूनिकॉर्न।</v>
      </c>
    </row>
    <row r="18250">
      <c r="A18250" s="1" t="s">
        <v>17725</v>
      </c>
      <c r="B18250" s="2" t="str">
        <f>IFERROR(__xludf.DUMMYFUNCTION("GOOGLETRANSLATE(A18250,""en"",""hi"")"),"महल पहाड़ों से परे एक शहर के पूरे शहर में दृश्य प्रस्तुत करता है।")</f>
        <v>महल पहाड़ों से परे एक शहर के पूरे शहर में दृश्य प्रस्तुत करता है।</v>
      </c>
    </row>
    <row r="18251">
      <c r="A18251" s="1" t="s">
        <v>2418</v>
      </c>
      <c r="B18251" s="2" t="str">
        <f>IFERROR(__xludf.DUMMYFUNCTION("GOOGLETRANSLATE(A18251,""en"",""hi"")"),"छवि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18252">
      <c r="A18252" s="1" t="s">
        <v>17726</v>
      </c>
      <c r="B18252" s="2" t="str">
        <f>IFERROR(__xludf.DUMMYFUNCTION("GOOGLETRANSLATE(A18252,""en"",""hi"")"),"पिछली सदी से घोड़ा")</f>
        <v>पिछली सदी से घोड़ा</v>
      </c>
    </row>
    <row r="18253">
      <c r="A18253" s="1" t="s">
        <v>17727</v>
      </c>
      <c r="B18253" s="2" t="str">
        <f>IFERROR(__xludf.DUMMYFUNCTION("GOOGLETRANSLATE(A18253,""en"",""hi"")"),"एक मिट्टी के बरतन पहिया पर मिट्टी के बर्तन")</f>
        <v>एक मिट्टी के बरतन पहिया पर मिट्टी के बर्तन</v>
      </c>
    </row>
    <row r="18254">
      <c r="A18254" s="1" t="s">
        <v>17728</v>
      </c>
      <c r="B18254" s="2" t="str">
        <f>IFERROR(__xludf.DUMMYFUNCTION("GOOGLETRANSLATE(A18254,""en"",""hi"")"),"एक रंगीन कालीन द्वारा टाइल किए गए आवासीय रसोई ग्रे टाइल्स")</f>
        <v>एक रंगीन कालीन द्वारा टाइल किए गए आवासीय रसोई ग्रे टाइल्स</v>
      </c>
    </row>
    <row r="18255">
      <c r="A18255" s="1" t="s">
        <v>17729</v>
      </c>
      <c r="B18255" s="2" t="str">
        <f>IFERROR(__xludf.DUMMYFUNCTION("GOOGLETRANSLATE(A18255,""en"",""hi"")"),"बीमार आदमी अपने बिस्तर में झूठ बोल रहा है और चाय पीता है।")</f>
        <v>बीमार आदमी अपने बिस्तर में झूठ बोल रहा है और चाय पीता है।</v>
      </c>
    </row>
    <row r="18256">
      <c r="A18256" s="1" t="s">
        <v>17730</v>
      </c>
      <c r="B18256" s="2" t="str">
        <f>IFERROR(__xludf.DUMMYFUNCTION("GOOGLETRANSLATE(A18256,""en"",""hi"")"),"समुद्रतट पर पतंगों और झंडे से भरा आकाश")</f>
        <v>समुद्रतट पर पतंगों और झंडे से भरा आकाश</v>
      </c>
    </row>
    <row r="18257">
      <c r="A18257" s="1" t="s">
        <v>17731</v>
      </c>
      <c r="B18257" s="2" t="str">
        <f>IFERROR(__xludf.DUMMYFUNCTION("GOOGLETRANSLATE(A18257,""en"",""hi"")"),"न केवल वह एक प्रतिभाशाली संगीतकार और कलाकार है बल्कि वह भी बहुत बुद्धिमान और विनम्र है।")</f>
        <v>न केवल वह एक प्रतिभाशाली संगीतकार और कलाकार है बल्कि वह भी बहुत बुद्धिमान और विनम्र है।</v>
      </c>
    </row>
    <row r="18258">
      <c r="A18258" s="1" t="s">
        <v>17732</v>
      </c>
      <c r="B18258" s="2" t="str">
        <f>IFERROR(__xludf.DUMMYFUNCTION("GOOGLETRANSLATE(A18258,""en"",""hi"")"),"इस युवा स्टीयर को आश्रय के चरागाहों में अपनी ऊँची एड़ी की लात मारना पसंद है।")</f>
        <v>इस युवा स्टीयर को आश्रय के चरागाहों में अपनी ऊँची एड़ी की लात मारना पसंद है।</v>
      </c>
    </row>
    <row r="18259">
      <c r="A18259" s="1" t="s">
        <v>17733</v>
      </c>
      <c r="B18259" s="2" t="str">
        <f>IFERROR(__xludf.DUMMYFUNCTION("GOOGLETRANSLATE(A18259,""en"",""hi"")"),"Minimalistic डिजाइन में आधुनिक कार्यालय फर्नीचर के साथ कार्यस्थल।")</f>
        <v>Minimalistic डिजाइन में आधुनिक कार्यालय फर्नीचर के साथ कार्यस्थल।</v>
      </c>
    </row>
    <row r="18260">
      <c r="A18260" s="1" t="s">
        <v>17734</v>
      </c>
      <c r="B18260" s="2" t="str">
        <f>IFERROR(__xludf.DUMMYFUNCTION("GOOGLETRANSLATE(A18260,""en"",""hi"")"),"सड़क पर सड़क पर कार")</f>
        <v>सड़क पर सड़क पर कार</v>
      </c>
    </row>
    <row r="18261">
      <c r="A18261" s="1" t="s">
        <v>17735</v>
      </c>
      <c r="B18261" s="2" t="str">
        <f>IFERROR(__xludf.DUMMYFUNCTION("GOOGLETRANSLATE(A18261,""en"",""hi"")"),"पार्क में हैप्पी फैमिली पोर्ट्रेट")</f>
        <v>पार्क में हैप्पी फैमिली पोर्ट्रेट</v>
      </c>
    </row>
    <row r="18262">
      <c r="A18262" s="1" t="s">
        <v>17736</v>
      </c>
      <c r="B18262" s="2" t="str">
        <f>IFERROR(__xludf.DUMMYFUNCTION("GOOGLETRANSLATE(A18262,""en"",""hi"")"),"ऑस्ट्रेलियाई उपनगर के पीछे पत्थर की दीवार।")</f>
        <v>ऑस्ट्रेलियाई उपनगर के पीछे पत्थर की दीवार।</v>
      </c>
    </row>
    <row r="18263">
      <c r="A18263" s="1" t="s">
        <v>17737</v>
      </c>
      <c r="B18263" s="2" t="str">
        <f>IFERROR(__xludf.DUMMYFUNCTION("GOOGLETRANSLATE(A18263,""en"",""hi"")"),"बर्फ से ढके हुए क्षेत्र पर एक ट्रैक्टर")</f>
        <v>बर्फ से ढके हुए क्षेत्र पर एक ट्रैक्टर</v>
      </c>
    </row>
    <row r="18264">
      <c r="A18264" s="1" t="s">
        <v>4243</v>
      </c>
      <c r="B18264" s="2" t="str">
        <f>IFERROR(__xludf.DUMMYFUNCTION("GOOGLETRANSLATE(A18264,""en"",""hi"")"),"छवि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18265">
      <c r="A18265" s="1" t="s">
        <v>17738</v>
      </c>
      <c r="B18265" s="2" t="str">
        <f>IFERROR(__xludf.DUMMYFUNCTION("GOOGLETRANSLATE(A18265,""en"",""hi"")"),"एक सफेद तौलिया में बच्चा")</f>
        <v>एक सफेद तौलिया में बच्चा</v>
      </c>
    </row>
    <row r="18266">
      <c r="A18266" s="1" t="s">
        <v>17739</v>
      </c>
      <c r="B18266" s="2" t="str">
        <f>IFERROR(__xludf.DUMMYFUNCTION("GOOGLETRANSLATE(A18266,""en"",""hi"")"),"व्यक्ति एक खिड़की और बात करने वाले व्यवसायी लोगों को शुरू करता है")</f>
        <v>व्यक्ति एक खिड़की और बात करने वाले व्यवसायी लोगों को शुरू करता है</v>
      </c>
    </row>
    <row r="18267">
      <c r="A18267" s="1" t="s">
        <v>17740</v>
      </c>
      <c r="B18267" s="2" t="str">
        <f>IFERROR(__xludf.DUMMYFUNCTION("GOOGLETRANSLATE(A18267,""en"",""hi"")"),"पूल द्वारा आकर्षक संयंत्र")</f>
        <v>पूल द्वारा आकर्षक संयंत्र</v>
      </c>
    </row>
    <row r="18268">
      <c r="A18268" s="1" t="s">
        <v>17741</v>
      </c>
      <c r="B18268" s="2" t="str">
        <f>IFERROR(__xludf.DUMMYFUNCTION("GOOGLETRANSLATE(A18268,""en"",""hi"")"),"एक काले रंग की पृष्ठभूमि पर तीर के साथ स्टार का लोगो।")</f>
        <v>एक काले रंग की पृष्ठभूमि पर तीर के साथ स्टार का लोगो।</v>
      </c>
    </row>
    <row r="18269">
      <c r="A18269" s="1" t="s">
        <v>17742</v>
      </c>
      <c r="B18269" s="2" t="str">
        <f>IFERROR(__xludf.DUMMYFUNCTION("GOOGLETRANSLATE(A18269,""en"",""hi"")"),"एक आधुनिक आंगन डिजाइन का उदाहरण")</f>
        <v>एक आधुनिक आंगन डिजाइन का उदाहरण</v>
      </c>
    </row>
    <row r="18270">
      <c r="A18270" s="1" t="s">
        <v>17743</v>
      </c>
      <c r="B18270" s="2" t="str">
        <f>IFERROR(__xludf.DUMMYFUNCTION("GOOGLETRANSLATE(A18270,""en"",""hi"")"),"काले रंग की पृष्ठभूमि पर एक बियर मग से बीयर पीने वाला दाढ़ी वाला आदमी।")</f>
        <v>काले रंग की पृष्ठभूमि पर एक बियर मग से बीयर पीने वाला दाढ़ी वाला आदमी।</v>
      </c>
    </row>
    <row r="18271">
      <c r="A18271" s="1" t="s">
        <v>17744</v>
      </c>
      <c r="B18271" s="2" t="str">
        <f>IFERROR(__xludf.DUMMYFUNCTION("GOOGLETRANSLATE(A18271,""en"",""hi"")"),"घर में फूल व्यवस्था")</f>
        <v>घर में फूल व्यवस्था</v>
      </c>
    </row>
    <row r="18272">
      <c r="A18272" s="1" t="s">
        <v>17745</v>
      </c>
      <c r="B18272" s="2" t="str">
        <f>IFERROR(__xludf.DUMMYFUNCTION("GOOGLETRANSLATE(A18272,""en"",""hi"")"),"पानी से ऊपर भरें।")</f>
        <v>पानी से ऊपर भरें।</v>
      </c>
    </row>
    <row r="18273">
      <c r="A18273" s="1" t="s">
        <v>17746</v>
      </c>
      <c r="B18273" s="2" t="str">
        <f>IFERROR(__xludf.DUMMYFUNCTION("GOOGLETRANSLATE(A18273,""en"",""hi"")"),"उंगलियों, वेक्टर पर क्रिसमस और नए साल की सजावट।")</f>
        <v>उंगलियों, वेक्टर पर क्रिसमस और नए साल की सजावट।</v>
      </c>
    </row>
    <row r="18274">
      <c r="A18274" s="1" t="s">
        <v>17747</v>
      </c>
      <c r="B18274" s="2" t="str">
        <f>IFERROR(__xludf.DUMMYFUNCTION("GOOGLETRANSLATE(A18274,""en"",""hi"")"),"रॉक एंड रोल बैंड के रॉक कलाकार एक पोर्ट्रेट के लिए poses")</f>
        <v>रॉक एंड रोल बैंड के रॉक कलाकार एक पोर्ट्रेट के लिए poses</v>
      </c>
    </row>
    <row r="18275">
      <c r="A18275" s="1" t="s">
        <v>17748</v>
      </c>
      <c r="B18275" s="2" t="str">
        <f>IFERROR(__xludf.DUMMYFUNCTION("GOOGLETRANSLATE(A18275,""en"",""hi"")"),"डोंगी द्वारा यात्रा करने वाली माँ और बच्चे")</f>
        <v>डोंगी द्वारा यात्रा करने वाली माँ और बच्चे</v>
      </c>
    </row>
    <row r="18276">
      <c r="A18276" s="1" t="s">
        <v>17749</v>
      </c>
      <c r="B18276" s="2" t="str">
        <f>IFERROR(__xludf.DUMMYFUNCTION("GOOGLETRANSLATE(A18276,""en"",""hi"")"),"अपार्टमेंट बिल्डिंग की वास्तुकला कला की अवधि का जवाब है।")</f>
        <v>अपार्टमेंट बिल्डिंग की वास्तुकला कला की अवधि का जवाब है।</v>
      </c>
    </row>
    <row r="18277">
      <c r="A18277" s="1" t="s">
        <v>17750</v>
      </c>
      <c r="B18277" s="2" t="str">
        <f>IFERROR(__xludf.DUMMYFUNCTION("GOOGLETRANSLATE(A18277,""en"",""hi"")"),"बेसबॉल गेम की पहली पारी के दौरान व्यक्ति एक बल्लेबाज को फेंकता है")</f>
        <v>बेसबॉल गेम की पहली पारी के दौरान व्यक्ति एक बल्लेबाज को फेंकता है</v>
      </c>
    </row>
    <row r="18278">
      <c r="A18278" s="1" t="s">
        <v>17751</v>
      </c>
      <c r="B18278" s="2" t="str">
        <f>IFERROR(__xludf.DUMMYFUNCTION("GOOGLETRANSLATE(A18278,""en"",""hi"")"),"पहाड़ के शीर्ष में शीतकालीन परिदृश्य - सनी डे")</f>
        <v>पहाड़ के शीर्ष में शीतकालीन परिदृश्य - सनी डे</v>
      </c>
    </row>
    <row r="18279">
      <c r="A18279" s="1" t="s">
        <v>17752</v>
      </c>
      <c r="B18279" s="2" t="str">
        <f>IFERROR(__xludf.DUMMYFUNCTION("GOOGLETRANSLATE(A18279,""en"",""hi"")"),"v अंधेरे से जीत के रूप में")</f>
        <v>v अंधेरे से जीत के रूप में</v>
      </c>
    </row>
    <row r="18280">
      <c r="A18280" s="1" t="s">
        <v>17753</v>
      </c>
      <c r="B18280" s="2" t="str">
        <f>IFERROR(__xludf.DUMMYFUNCTION("GOOGLETRANSLATE(A18280,""en"",""hi"")"),"एक सफेद पृष्ठभूमि पर पश्चिमी ईसाई छुट्टी के लिए नारंगी कद्दू का सेट")</f>
        <v>एक सफेद पृष्ठभूमि पर पश्चिमी ईसाई छुट्टी के लिए नारंगी कद्दू का सेट</v>
      </c>
    </row>
    <row r="18281">
      <c r="A18281" s="1" t="s">
        <v>17754</v>
      </c>
      <c r="B18281" s="2" t="str">
        <f>IFERROR(__xludf.DUMMYFUNCTION("GOOGLETRANSLATE(A18281,""en"",""hi"")"),"छुट्टी के लिए बच्चों के लिए स्वस्थ स्नैक्स।")</f>
        <v>छुट्टी के लिए बच्चों के लिए स्वस्थ स्नैक्स।</v>
      </c>
    </row>
    <row r="18282">
      <c r="A18282" s="1" t="s">
        <v>17755</v>
      </c>
      <c r="B18282" s="2" t="str">
        <f>IFERROR(__xludf.DUMMYFUNCTION("GOOGLETRANSLATE(A18282,""en"",""hi"")"),"बर्फ में चैपल और कैंपस")</f>
        <v>बर्फ में चैपल और कैंपस</v>
      </c>
    </row>
    <row r="18283">
      <c r="A18283" s="1" t="s">
        <v>17756</v>
      </c>
      <c r="B18283" s="2" t="str">
        <f>IFERROR(__xludf.DUMMYFUNCTION("GOOGLETRANSLATE(A18283,""en"",""hi"")"),"समूह स्टेज मैच के बाद पार्टी के बाद एक मॉडल फैशन शो के दौरान रनवे चलता है")</f>
        <v>समूह स्टेज मैच के बाद पार्टी के बाद एक मॉडल फैशन शो के दौरान रनवे चलता है</v>
      </c>
    </row>
    <row r="18284">
      <c r="A18284" s="1" t="s">
        <v>17757</v>
      </c>
      <c r="B18284" s="2" t="str">
        <f>IFERROR(__xludf.DUMMYFUNCTION("GOOGLETRANSLATE(A18284,""en"",""hi"")"),"एक संकेत के सामने व्यक्ति।")</f>
        <v>एक संकेत के सामने व्यक्ति।</v>
      </c>
    </row>
    <row r="18285">
      <c r="A18285" s="1" t="s">
        <v>17758</v>
      </c>
      <c r="B18285" s="2" t="str">
        <f>IFERROR(__xludf.DUMMYFUNCTION("GOOGLETRANSLATE(A18285,""en"",""hi"")"),"एक दूसरे के चारों ओर बाहों के साथ एक जोड़े का दृश्य")</f>
        <v>एक दूसरे के चारों ओर बाहों के साथ एक जोड़े का दृश्य</v>
      </c>
    </row>
    <row r="18286">
      <c r="A18286" s="1" t="s">
        <v>17759</v>
      </c>
      <c r="B18286" s="2" t="str">
        <f>IFERROR(__xludf.DUMMYFUNCTION("GOOGLETRANSLATE(A18286,""en"",""hi"")"),"एक छोटे से ब्लैकबोर्ड के सामने शराब की बोतलों का संग्रह।")</f>
        <v>एक छोटे से ब्लैकबोर्ड के सामने शराब की बोतलों का संग्रह।</v>
      </c>
    </row>
    <row r="18287">
      <c r="A18287" s="1" t="s">
        <v>17760</v>
      </c>
      <c r="B18287" s="2" t="str">
        <f>IFERROR(__xludf.DUMMYFUNCTION("GOOGLETRANSLATE(A18287,""en"",""hi"")"),"सूअरों के लिए सबसे आसान घर")</f>
        <v>सूअरों के लिए सबसे आसान घर</v>
      </c>
    </row>
    <row r="18288">
      <c r="A18288" s="1" t="s">
        <v>17761</v>
      </c>
      <c r="B18288" s="2" t="str">
        <f>IFERROR(__xludf.DUMMYFUNCTION("GOOGLETRANSLATE(A18288,""en"",""hi"")"),"वर्णमाला पत्र ओ सर्कल में रंगीन लोगो।")</f>
        <v>वर्णमाला पत्र ओ सर्कल में रंगीन लोगो।</v>
      </c>
    </row>
    <row r="18289">
      <c r="A18289" s="1" t="s">
        <v>17762</v>
      </c>
      <c r="B18289" s="2" t="str">
        <f>IFERROR(__xludf.DUMMYFUNCTION("GOOGLETRANSLATE(A18289,""en"",""hi"")"),"पुरानी कोकेशियान महिला लिविंग रूम में पर्दे खोलने और बाहर दिखने के लिए जाती है")</f>
        <v>पुरानी कोकेशियान महिला लिविंग रूम में पर्दे खोलने और बाहर दिखने के लिए जाती है</v>
      </c>
    </row>
    <row r="18290">
      <c r="A18290" s="1" t="s">
        <v>17763</v>
      </c>
      <c r="B18290" s="2" t="str">
        <f>IFERROR(__xludf.DUMMYFUNCTION("GOOGLETRANSLATE(A18290,""en"",""hi"")"),"साइट पर वाहनों और ट्रेलरों का उपयोग भूमिगत परीक्षण के लिए परमाणु उपकरण स्थापित करने के लिए किया जा सकता था")</f>
        <v>साइट पर वाहनों और ट्रेलरों का उपयोग भूमिगत परीक्षण के लिए परमाणु उपकरण स्थापित करने के लिए किया जा सकता था</v>
      </c>
    </row>
    <row r="18291">
      <c r="A18291" s="1" t="s">
        <v>8326</v>
      </c>
      <c r="B18291" s="2" t="str">
        <f>IFERROR(__xludf.DUMMYFUNCTION("GOOGLETRANSLATE(A18291,""en"",""hi"")"),"व्यक्ति यूरोपीय प्रीमियर में भाग लेता है")</f>
        <v>व्यक्ति यूरोपीय प्रीमियर में भाग लेता है</v>
      </c>
    </row>
    <row r="18292">
      <c r="A18292" s="1" t="s">
        <v>17764</v>
      </c>
      <c r="B18292" s="2" t="str">
        <f>IFERROR(__xludf.DUMMYFUNCTION("GOOGLETRANSLATE(A18292,""en"",""hi"")"),"बहस में संगठन; अज्ञात पुस्तक के लिए चित्रण।")</f>
        <v>बहस में संगठन; अज्ञात पुस्तक के लिए चित्रण।</v>
      </c>
    </row>
    <row r="18293">
      <c r="A18293" s="1" t="s">
        <v>4003</v>
      </c>
      <c r="B18293" s="2" t="str">
        <f>IFERROR(__xludf.DUMMYFUNCTION("GOOGLETRANSLATE(A18293,""en"",""hi"")"),"स्कूल में स्नातक से छवियां।")</f>
        <v>स्कूल में स्नातक से छवियां।</v>
      </c>
    </row>
    <row r="18294">
      <c r="A18294" s="1" t="s">
        <v>3500</v>
      </c>
      <c r="B18294" s="2" t="str">
        <f>IFERROR(__xludf.DUMMYFUNCTION("GOOGLETRANSLATE(A18294,""en"",""hi"")"),"अभिनेता एक वाणिज्यिक घटना में भाग लेता है।")</f>
        <v>अभिनेता एक वाणिज्यिक घटना में भाग लेता है।</v>
      </c>
    </row>
    <row r="18295">
      <c r="A18295" s="1" t="s">
        <v>17765</v>
      </c>
      <c r="B18295" s="2" t="str">
        <f>IFERROR(__xludf.DUMMYFUNCTION("GOOGLETRANSLATE(A18295,""en"",""hi"")"),"1 9 6066 से स्पोर्ट्स टीम के लिए खेले जाने वाले गेम सर्का बेसबॉल प्लेयर से पहले बेसबॉल प्लेयर इस पोर्ट्रेट में देखता है")</f>
        <v>1 9 6066 से स्पोर्ट्स टीम के लिए खेले जाने वाले गेम सर्का बेसबॉल प्लेयर से पहले बेसबॉल प्लेयर इस पोर्ट्रेट में देखता है</v>
      </c>
    </row>
    <row r="18296">
      <c r="A18296" s="1" t="s">
        <v>17766</v>
      </c>
      <c r="B18296" s="2" t="str">
        <f>IFERROR(__xludf.DUMMYFUNCTION("GOOGLETRANSLATE(A18296,""en"",""hi"")"),"बालकनी सड़क पर देख रही है")</f>
        <v>बालकनी सड़क पर देख रही है</v>
      </c>
    </row>
    <row r="18297">
      <c r="A18297" s="1" t="s">
        <v>17767</v>
      </c>
      <c r="B18297" s="2" t="str">
        <f>IFERROR(__xludf.DUMMYFUNCTION("GOOGLETRANSLATE(A18297,""en"",""hi"")"),"काले पृष्ठभूमि पर बैंगनी धुआं का सार बनावट")</f>
        <v>काले पृष्ठभूमि पर बैंगनी धुआं का सार बनावट</v>
      </c>
    </row>
    <row r="18298">
      <c r="A18298" s="1" t="s">
        <v>17768</v>
      </c>
      <c r="B18298" s="2" t="str">
        <f>IFERROR(__xludf.DUMMYFUNCTION("GOOGLETRANSLATE(A18298,""en"",""hi"")"),"राजनेता ने राजनेता को संबोधित स्नातकों के बाद डिप्लोमा सौंपने से पहले व्यक्ति द्वारा सलाया जाता है।")</f>
        <v>राजनेता ने राजनेता को संबोधित स्नातकों के बाद डिप्लोमा सौंपने से पहले व्यक्ति द्वारा सलाया जाता है।</v>
      </c>
    </row>
    <row r="18299">
      <c r="A18299" s="1" t="s">
        <v>17769</v>
      </c>
      <c r="B18299" s="2" t="str">
        <f>IFERROR(__xludf.DUMMYFUNCTION("GOOGLETRANSLATE(A18299,""en"",""hi"")"),"उसकी कार में बैठे पहिया पर जॉली महिला चालक #")</f>
        <v>उसकी कार में बैठे पहिया पर जॉली महिला चालक #</v>
      </c>
    </row>
    <row r="18300">
      <c r="A18300" s="1" t="s">
        <v>17770</v>
      </c>
      <c r="B18300" s="2" t="str">
        <f>IFERROR(__xludf.DUMMYFUNCTION("GOOGLETRANSLATE(A18300,""en"",""hi"")"),"अभिनेता फैशन वीक के दौरान शो में भाग लेता है")</f>
        <v>अभिनेता फैशन वीक के दौरान शो में भाग लेता है</v>
      </c>
    </row>
    <row r="18301">
      <c r="A18301" s="1" t="s">
        <v>17771</v>
      </c>
      <c r="B18301" s="2" t="str">
        <f>IFERROR(__xludf.DUMMYFUNCTION("GOOGLETRANSLATE(A18301,""en"",""hi"")"),"एक पीले लाइटबुल का चित्रण")</f>
        <v>एक पीले लाइटबुल का चित्रण</v>
      </c>
    </row>
    <row r="18302">
      <c r="A18302" s="1" t="s">
        <v>17772</v>
      </c>
      <c r="B18302" s="2" t="str">
        <f>IFERROR(__xludf.DUMMYFUNCTION("GOOGLETRANSLATE(A18302,""en"",""hi"")"),"यह एक पिरामिड की मात्रा है।")</f>
        <v>यह एक पिरामिड की मात्रा है।</v>
      </c>
    </row>
    <row r="18303">
      <c r="A18303" s="1" t="s">
        <v>17773</v>
      </c>
      <c r="B18303" s="2" t="str">
        <f>IFERROR(__xludf.DUMMYFUNCTION("GOOGLETRANSLATE(A18303,""en"",""hi"")"),"घटना की हाइलाइट में कुछ सदस्य अपने डैडी के लिए गाने के लिए मंच पर जाते हैं।")</f>
        <v>घटना की हाइलाइट में कुछ सदस्य अपने डैडी के लिए गाने के लिए मंच पर जाते हैं।</v>
      </c>
    </row>
    <row r="18304">
      <c r="A18304" s="1" t="s">
        <v>17774</v>
      </c>
      <c r="B18304" s="2" t="str">
        <f>IFERROR(__xludf.DUMMYFUNCTION("GOOGLETRANSLATE(A18304,""en"",""hi"")"),"घर से दृश्य")</f>
        <v>घर से दृश्य</v>
      </c>
    </row>
    <row r="18305">
      <c r="A18305" s="1" t="s">
        <v>17775</v>
      </c>
      <c r="B18305" s="2" t="str">
        <f>IFERROR(__xludf.DUMMYFUNCTION("GOOGLETRANSLATE(A18305,""en"",""hi"")"),"बाजार में बिक्री के लिए मछली")</f>
        <v>बाजार में बिक्री के लिए मछली</v>
      </c>
    </row>
    <row r="18306">
      <c r="A18306" s="1" t="s">
        <v>17776</v>
      </c>
      <c r="B18306" s="2" t="str">
        <f>IFERROR(__xludf.DUMMYFUNCTION("GOOGLETRANSLATE(A18306,""en"",""hi"")"),"कबीले का एक निर्बाध पैटर्न वाला टाइल")</f>
        <v>कबीले का एक निर्बाध पैटर्न वाला टाइल</v>
      </c>
    </row>
    <row r="18307">
      <c r="A18307" s="1" t="s">
        <v>17777</v>
      </c>
      <c r="B18307" s="2" t="str">
        <f>IFERROR(__xludf.DUMMYFUNCTION("GOOGLETRANSLATE(A18307,""en"",""hi"")"),"SS16 के दौरान एक मॉडल शो में रनवे चलता है")</f>
        <v>SS16 के दौरान एक मॉडल शो में रनवे चलता है</v>
      </c>
    </row>
    <row r="18308">
      <c r="A18308" s="1" t="s">
        <v>17778</v>
      </c>
      <c r="B18308" s="2" t="str">
        <f>IFERROR(__xludf.DUMMYFUNCTION("GOOGLETRANSLATE(A18308,""en"",""hi"")"),"मैच के दौरान अपनी टीम के पहले गोल को स्कोर करने के बाद एथलीट अपनी टीम के साथ मनाता है।")</f>
        <v>मैच के दौरान अपनी टीम के पहले गोल को स्कोर करने के बाद एथलीट अपनी टीम के साथ मनाता है।</v>
      </c>
    </row>
    <row r="18309">
      <c r="A18309" s="1" t="s">
        <v>17779</v>
      </c>
      <c r="B18309" s="2" t="str">
        <f>IFERROR(__xludf.DUMMYFUNCTION("GOOGLETRANSLATE(A18309,""en"",""hi"")"),"समुद्र तट द्वारा रंगीन कंकड़ पत्थर बनावट")</f>
        <v>समुद्र तट द्वारा रंगीन कंकड़ पत्थर बनावट</v>
      </c>
    </row>
    <row r="18310">
      <c r="A18310" s="1" t="s">
        <v>17780</v>
      </c>
      <c r="B18310" s="2" t="str">
        <f>IFERROR(__xludf.DUMMYFUNCTION("GOOGLETRANSLATE(A18310,""en"",""hi"")"),"एन-सुइट बाथरूम और एक अतिरिक्त विकलांग बाथरूम के साथ मास्टर बेडरूम")</f>
        <v>एन-सुइट बाथरूम और एक अतिरिक्त विकलांग बाथरूम के साथ मास्टर बेडरूम</v>
      </c>
    </row>
    <row r="18311">
      <c r="A18311" s="1" t="s">
        <v>17781</v>
      </c>
      <c r="B18311" s="2" t="str">
        <f>IFERROR(__xludf.DUMMYFUNCTION("GOOGLETRANSLATE(A18311,""en"",""hi"")"),"एक हरे बॉम्बर जैकेट, सफेद ब्लाउज, पतला जींस, और फ्लैट्स में अभिनेता।")</f>
        <v>एक हरे बॉम्बर जैकेट, सफेद ब्लाउज, पतला जींस, और फ्लैट्स में अभिनेता।</v>
      </c>
    </row>
    <row r="18312">
      <c r="A18312" s="1" t="s">
        <v>7989</v>
      </c>
      <c r="B18312" s="2" t="str">
        <f>IFERROR(__xludf.DUMMYFUNCTION("GOOGLETRANSLATE(A18312,""en"",""hi"")"),"भोजन के लिए मेज पर भोजन कटा हुआ।")</f>
        <v>भोजन के लिए मेज पर भोजन कटा हुआ।</v>
      </c>
    </row>
    <row r="18313">
      <c r="A18313" s="1" t="s">
        <v>17632</v>
      </c>
      <c r="B18313" s="2" t="str">
        <f>IFERROR(__xludf.DUMMYFUNCTION("GOOGLETRANSLATE(A18313,""en"",""hi"")"),"सप्ताह - छवियां बनाम फुटबॉल खेल।")</f>
        <v>सप्ताह - छवियां बनाम फुटबॉल खेल।</v>
      </c>
    </row>
    <row r="18314">
      <c r="A18314" s="1" t="s">
        <v>17782</v>
      </c>
      <c r="B18314" s="2" t="str">
        <f>IFERROR(__xludf.DUMMYFUNCTION("GOOGLETRANSLATE(A18314,""en"",""hi"")"),"पाठ के साथ एक कंघी और कैंची को दर्शाते हुए प्रतीक या लेबल")</f>
        <v>पाठ के साथ एक कंघी और कैंची को दर्शाते हुए प्रतीक या लेबल</v>
      </c>
    </row>
    <row r="18315">
      <c r="A18315" s="1" t="s">
        <v>17783</v>
      </c>
      <c r="B18315" s="2" t="str">
        <f>IFERROR(__xludf.DUMMYFUNCTION("GOOGLETRANSLATE(A18315,""en"",""hi"")"),"पार्क में युवा जोड़े - स्टॉक तस्वीरें")</f>
        <v>पार्क में युवा जोड़े - स्टॉक तस्वीरें</v>
      </c>
    </row>
    <row r="18316">
      <c r="A18316" s="1" t="s">
        <v>17784</v>
      </c>
      <c r="B18316" s="2" t="str">
        <f>IFERROR(__xludf.DUMMYFUNCTION("GOOGLETRANSLATE(A18316,""en"",""hi"")"),"एक हेलीकॉप्टर बाद में नुकसान का सर्वेक्षण करता है")</f>
        <v>एक हेलीकॉप्टर बाद में नुकसान का सर्वेक्षण करता है</v>
      </c>
    </row>
    <row r="18317">
      <c r="A18317" s="1" t="s">
        <v>17785</v>
      </c>
      <c r="B18317" s="2" t="str">
        <f>IFERROR(__xludf.DUMMYFUNCTION("GOOGLETRANSLATE(A18317,""en"",""hi"")"),"देश आने वाले अधिकांश लोगों को क्या पहनना है कारण के लिए आते हैं -")</f>
        <v>देश आने वाले अधिकांश लोगों को क्या पहनना है कारण के लिए आते हैं -</v>
      </c>
    </row>
    <row r="18318">
      <c r="A18318" s="1" t="s">
        <v>17786</v>
      </c>
      <c r="B18318" s="2" t="str">
        <f>IFERROR(__xludf.DUMMYFUNCTION("GOOGLETRANSLATE(A18318,""en"",""hi"")"),"एक शहर के आसपास परिवहन के विभिन्न तरीकों में से एक")</f>
        <v>एक शहर के आसपास परिवहन के विभिन्न तरीकों में से एक</v>
      </c>
    </row>
    <row r="18319">
      <c r="A18319" s="1" t="s">
        <v>17787</v>
      </c>
      <c r="B18319" s="2" t="str">
        <f>IFERROR(__xludf.DUMMYFUNCTION("GOOGLETRANSLATE(A18319,""en"",""hi"")"),"केंद्र में राजसी पेड़।")</f>
        <v>केंद्र में राजसी पेड़।</v>
      </c>
    </row>
    <row r="18320">
      <c r="A18320" s="1" t="s">
        <v>17788</v>
      </c>
      <c r="B18320" s="2" t="str">
        <f>IFERROR(__xludf.DUMMYFUNCTION("GOOGLETRANSLATE(A18320,""en"",""hi"")"),"संपत्ति वास्तुकला के संयोजन के कारण जाना जाता है।")</f>
        <v>संपत्ति वास्तुकला के संयोजन के कारण जाना जाता है।</v>
      </c>
    </row>
    <row r="18321">
      <c r="A18321" s="1" t="s">
        <v>17789</v>
      </c>
      <c r="B18321" s="2" t="str">
        <f>IFERROR(__xludf.DUMMYFUNCTION("GOOGLETRANSLATE(A18321,""en"",""hi"")"),"माँ - दो एक काले तल में आश्चर्यजनक दिखती थी - लंबाई गाउन")</f>
        <v>माँ - दो एक काले तल में आश्चर्यजनक दिखती थी - लंबाई गाउन</v>
      </c>
    </row>
    <row r="18322">
      <c r="A18322" s="1" t="s">
        <v>17790</v>
      </c>
      <c r="B18322" s="2" t="str">
        <f>IFERROR(__xludf.DUMMYFUNCTION("GOOGLETRANSLATE(A18322,""en"",""hi"")"),"ब्रॉडवे पर फैशन वीक के दौरान शो में मॉडल और व्यक्ति।")</f>
        <v>ब्रॉडवे पर फैशन वीक के दौरान शो में मॉडल और व्यक्ति।</v>
      </c>
    </row>
    <row r="18323">
      <c r="A18323" s="1" t="s">
        <v>17791</v>
      </c>
      <c r="B18323" s="2" t="str">
        <f>IFERROR(__xludf.DUMMYFUNCTION("GOOGLETRANSLATE(A18323,""en"",""hi"")"),"एक गारंटी के साथ नई छत")</f>
        <v>एक गारंटी के साथ नई छत</v>
      </c>
    </row>
    <row r="18324">
      <c r="A18324" s="1" t="s">
        <v>17792</v>
      </c>
      <c r="B18324" s="2" t="str">
        <f>IFERROR(__xludf.DUMMYFUNCTION("GOOGLETRANSLATE(A18324,""en"",""hi"")"),"अभिनेता प्रशंसकों द्वारा mobbed है क्योंकि वह एनिमेटेड फिल्म के प्रीमियर में आता है।")</f>
        <v>अभिनेता प्रशंसकों द्वारा mobbed है क्योंकि वह एनिमेटेड फिल्म के प्रीमियर में आता है।</v>
      </c>
    </row>
    <row r="18325">
      <c r="A18325" s="1" t="s">
        <v>17793</v>
      </c>
      <c r="B18325" s="2" t="str">
        <f>IFERROR(__xludf.DUMMYFUNCTION("GOOGLETRANSLATE(A18325,""en"",""hi"")"),"Premiere पर पटकथा लेखक आता है")</f>
        <v>Premiere पर पटकथा लेखक आता है</v>
      </c>
    </row>
    <row r="18326">
      <c r="A18326" s="1" t="s">
        <v>17794</v>
      </c>
      <c r="B18326" s="2" t="str">
        <f>IFERROR(__xludf.DUMMYFUNCTION("GOOGLETRANSLATE(A18326,""en"",""hi"")"),"हार्ड रॉक कलाकार मंच पर लाइव प्रदर्शन करता है")</f>
        <v>हार्ड रॉक कलाकार मंच पर लाइव प्रदर्शन करता है</v>
      </c>
    </row>
    <row r="18327">
      <c r="A18327" s="1" t="s">
        <v>17795</v>
      </c>
      <c r="B18327" s="2" t="str">
        <f>IFERROR(__xludf.DUMMYFUNCTION("GOOGLETRANSLATE(A18327,""en"",""hi"")"),"ट्रैक्टर एक खलिहान के नीचे बैठता है")</f>
        <v>ट्रैक्टर एक खलिहान के नीचे बैठता है</v>
      </c>
    </row>
    <row r="18328">
      <c r="A18328" s="1" t="s">
        <v>17796</v>
      </c>
      <c r="B18328" s="2" t="str">
        <f>IFERROR(__xludf.DUMMYFUNCTION("GOOGLETRANSLATE(A18328,""en"",""hi"")"),"सब कुछ पंक्तिबद्ध हो रही है, व्यक्ति ने स्टेनलेस स्टील पाइप को एक साथ फिसलाना शुरू कर दिया।")</f>
        <v>सब कुछ पंक्तिबद्ध हो रही है, व्यक्ति ने स्टेनलेस स्टील पाइप को एक साथ फिसलाना शुरू कर दिया।</v>
      </c>
    </row>
    <row r="18329">
      <c r="A18329" s="1" t="s">
        <v>17797</v>
      </c>
      <c r="B18329" s="2" t="str">
        <f>IFERROR(__xludf.DUMMYFUNCTION("GOOGLETRANSLATE(A18329,""en"",""hi"")"),"इस जगह के आस-पास बड़ी, पूर्ण ऊंचाई खिड़कियां और स्लाइडिंग ग्लास पैनलों का एक सेट है, जो खुली योजना इंटीरियर में प्रचुर मात्रा में प्राकृतिक प्रकाश प्रदान करता है।")</f>
        <v>इस जगह के आस-पास बड़ी, पूर्ण ऊंचाई खिड़कियां और स्लाइडिंग ग्लास पैनलों का एक सेट है, जो खुली योजना इंटीरियर में प्रचुर मात्रा में प्राकृतिक प्रकाश प्रदान करता है।</v>
      </c>
    </row>
    <row r="18330">
      <c r="A18330" s="1" t="s">
        <v>17798</v>
      </c>
      <c r="B18330" s="2" t="str">
        <f>IFERROR(__xludf.DUMMYFUNCTION("GOOGLETRANSLATE(A18330,""en"",""hi"")"),"घोड़े की दौड़ के 142 वें भागने से पहले प्रशंसक दौड़ते हैं")</f>
        <v>घोड़े की दौड़ के 142 वें भागने से पहले प्रशंसक दौड़ते हैं</v>
      </c>
    </row>
    <row r="18331">
      <c r="A18331" s="1" t="s">
        <v>17799</v>
      </c>
      <c r="B18331" s="2" t="str">
        <f>IFERROR(__xludf.DUMMYFUNCTION("GOOGLETRANSLATE(A18331,""en"",""hi"")"),"अद्भुत कठपुतलियों को बेचा जाएगा")</f>
        <v>अद्भुत कठपुतलियों को बेचा जाएगा</v>
      </c>
    </row>
    <row r="18332">
      <c r="A18332" s="1" t="s">
        <v>17800</v>
      </c>
      <c r="B18332" s="2" t="str">
        <f>IFERROR(__xludf.DUMMYFUNCTION("GOOGLETRANSLATE(A18332,""en"",""hi"")"),"क्रॉस सिलाई मैंने कुछ महीने पहले बनाया था।")</f>
        <v>क्रॉस सिलाई मैंने कुछ महीने पहले बनाया था।</v>
      </c>
    </row>
    <row r="18333">
      <c r="A18333" s="1" t="s">
        <v>17801</v>
      </c>
      <c r="B18333" s="2" t="str">
        <f>IFERROR(__xludf.DUMMYFUNCTION("GOOGLETRANSLATE(A18333,""en"",""hi"")"),"समुद्र तट पर एक स्टारफिश रखने वाली एक लड़की का पोर्ट्रेट")</f>
        <v>समुद्र तट पर एक स्टारफिश रखने वाली एक लड़की का पोर्ट्रेट</v>
      </c>
    </row>
    <row r="18334">
      <c r="A18334" s="1" t="s">
        <v>17802</v>
      </c>
      <c r="B18334" s="2" t="str">
        <f>IFERROR(__xludf.DUMMYFUNCTION("GOOGLETRANSLATE(A18334,""en"",""hi"")"),"मंदिर में reclining बुद्ध का शॉट")</f>
        <v>मंदिर में reclining बुद्ध का शॉट</v>
      </c>
    </row>
    <row r="18335">
      <c r="A18335" s="1" t="s">
        <v>17803</v>
      </c>
      <c r="B18335" s="2" t="str">
        <f>IFERROR(__xludf.DUMMYFUNCTION("GOOGLETRANSLATE(A18335,""en"",""hi"")"),"एक सफेद पृष्ठभूमि पर पुराने डंबेल को बंद कर दिया।")</f>
        <v>एक सफेद पृष्ठभूमि पर पुराने डंबेल को बंद कर दिया।</v>
      </c>
    </row>
    <row r="18336">
      <c r="A18336" s="1" t="s">
        <v>17804</v>
      </c>
      <c r="B18336" s="2" t="str">
        <f>IFERROR(__xludf.DUMMYFUNCTION("GOOGLETRANSLATE(A18336,""en"",""hi"")"),"इसके पीछे गगनचुंबी इमारतों के साथ एक घास का मैदान")</f>
        <v>इसके पीछे गगनचुंबी इमारतों के साथ एक घास का मैदान</v>
      </c>
    </row>
    <row r="18337">
      <c r="A18337" s="1" t="s">
        <v>17805</v>
      </c>
      <c r="B18337" s="2" t="str">
        <f>IFERROR(__xludf.DUMMYFUNCTION("GOOGLETRANSLATE(A18337,""en"",""hi"")"),"तट पर चाक चॉकलेट।")</f>
        <v>तट पर चाक चॉकलेट।</v>
      </c>
    </row>
    <row r="18338">
      <c r="A18338" s="1" t="s">
        <v>17806</v>
      </c>
      <c r="B18338" s="2" t="str">
        <f>IFERROR(__xludf.DUMMYFUNCTION("GOOGLETRANSLATE(A18338,""en"",""hi"")"),"छुपा: व्यक्ति बारिश से बचने के लिए छतरी का उपयोग करता है")</f>
        <v>छुपा: व्यक्ति बारिश से बचने के लिए छतरी का उपयोग करता है</v>
      </c>
    </row>
    <row r="18339">
      <c r="A18339" s="1" t="s">
        <v>17807</v>
      </c>
      <c r="B18339" s="2" t="str">
        <f>IFERROR(__xludf.DUMMYFUNCTION("GOOGLETRANSLATE(A18339,""en"",""hi"")"),"एक सर्दियों के तूफान के दौरान लोग बर्फ और उच्च हवाओं को बहादुर करते हैं")</f>
        <v>एक सर्दियों के तूफान के दौरान लोग बर्फ और उच्च हवाओं को बहादुर करते हैं</v>
      </c>
    </row>
    <row r="18340">
      <c r="A18340" s="1" t="s">
        <v>17808</v>
      </c>
      <c r="B18340" s="2" t="str">
        <f>IFERROR(__xludf.DUMMYFUNCTION("GOOGLETRANSLATE(A18340,""en"",""hi"")"),"एक सफेद पृष्ठभूमि वेक्टर कला चित्रण पर क्षेत्र")</f>
        <v>एक सफेद पृष्ठभूमि वेक्टर कला चित्रण पर क्षेत्र</v>
      </c>
    </row>
    <row r="18341">
      <c r="A18341" s="1" t="s">
        <v>17809</v>
      </c>
      <c r="B18341" s="2" t="str">
        <f>IFERROR(__xludf.DUMMYFUNCTION("GOOGLETRANSLATE(A18341,""en"",""hi"")"),"एक ऑपरेटिंग रूम में एक मरीज का संचालन करने वाली मेडिकल टीम")</f>
        <v>एक ऑपरेटिंग रूम में एक मरीज का संचालन करने वाली मेडिकल टीम</v>
      </c>
    </row>
    <row r="18342">
      <c r="A18342" s="1" t="s">
        <v>17810</v>
      </c>
      <c r="B18342" s="2" t="str">
        <f>IFERROR(__xludf.DUMMYFUNCTION("GOOGLETRANSLATE(A18342,""en"",""hi"")"),"मंगलवार की रात को संगीतकार और व्यक्ति का संगीत प्रदर्शन करने वाला व्यक्ति")</f>
        <v>मंगलवार की रात को संगीतकार और व्यक्ति का संगीत प्रदर्शन करने वाला व्यक्ति</v>
      </c>
    </row>
    <row r="18343">
      <c r="A18343" s="1" t="s">
        <v>17811</v>
      </c>
      <c r="B18343" s="2" t="str">
        <f>IFERROR(__xludf.DUMMYFUNCTION("GOOGLETRANSLATE(A18343,""en"",""hi"")"),"एक फायरप्लेस एक लाउंज क्षेत्र को गर्म करता है")</f>
        <v>एक फायरप्लेस एक लाउंज क्षेत्र को गर्म करता है</v>
      </c>
    </row>
    <row r="18344">
      <c r="A18344" s="1" t="s">
        <v>17812</v>
      </c>
      <c r="B18344" s="2" t="str">
        <f>IFERROR(__xludf.DUMMYFUNCTION("GOOGLETRANSLATE(A18344,""en"",""hi"")"),"देश कलाकार वर्ष के टीवी नेटवर्क के दौरान मंच पर प्रदर्शन करता है।")</f>
        <v>देश कलाकार वर्ष के टीवी नेटवर्क के दौरान मंच पर प्रदर्शन करता है।</v>
      </c>
    </row>
    <row r="18345">
      <c r="A18345" s="1" t="s">
        <v>17813</v>
      </c>
      <c r="B18345" s="2" t="str">
        <f>IFERROR(__xludf.DUMMYFUNCTION("GOOGLETRANSLATE(A18345,""en"",""hi"")"),"एक शो पहने हुए एक मॉडल एक शो भाग लेने से पहले बैकस्टेज बन जाता है।")</f>
        <v>एक शो पहने हुए एक मॉडल एक शो भाग लेने से पहले बैकस्टेज बन जाता है।</v>
      </c>
    </row>
    <row r="18346">
      <c r="A18346" s="1" t="s">
        <v>17814</v>
      </c>
      <c r="B18346" s="2" t="str">
        <f>IFERROR(__xludf.DUMMYFUNCTION("GOOGLETRANSLATE(A18346,""en"",""hi"")"),"एक ऐसी जगह जहां बूढ़े भी लड़ते हैं - और इसे पसंद करते हैं")</f>
        <v>एक ऐसी जगह जहां बूढ़े भी लड़ते हैं - और इसे पसंद करते हैं</v>
      </c>
    </row>
    <row r="18347">
      <c r="A18347" s="1" t="s">
        <v>17815</v>
      </c>
      <c r="B18347" s="2" t="str">
        <f>IFERROR(__xludf.DUMMYFUNCTION("GOOGLETRANSLATE(A18347,""en"",""hi"")"),"पुस्तकालय में एक नोटबुक के माध्यम से लड़की।")</f>
        <v>पुस्तकालय में एक नोटबुक के माध्यम से लड़की।</v>
      </c>
    </row>
    <row r="18348">
      <c r="A18348" s="1" t="s">
        <v>17816</v>
      </c>
      <c r="B18348" s="2" t="str">
        <f>IFERROR(__xludf.DUMMYFUNCTION("GOOGLETRANSLATE(A18348,""en"",""hi"")"),"गुलाबी गुलाब का गुलदस्ता पकड़े हुए लड़की")</f>
        <v>गुलाबी गुलाब का गुलदस्ता पकड़े हुए लड़की</v>
      </c>
    </row>
    <row r="18349">
      <c r="A18349" s="1" t="s">
        <v>17817</v>
      </c>
      <c r="B18349" s="2" t="str">
        <f>IFERROR(__xludf.DUMMYFUNCTION("GOOGLETRANSLATE(A18349,""en"",""hi"")"),"कल रात को शहर")</f>
        <v>कल रात को शहर</v>
      </c>
    </row>
    <row r="18350">
      <c r="A18350" s="1" t="s">
        <v>17818</v>
      </c>
      <c r="B18350" s="2" t="str">
        <f>IFERROR(__xludf.DUMMYFUNCTION("GOOGLETRANSLATE(A18350,""en"",""hi"")"),"एक छोटे से मैदान में पिचफोर्क का उपयोग करने वाली महिला।")</f>
        <v>एक छोटे से मैदान में पिचफोर्क का उपयोग करने वाली महिला।</v>
      </c>
    </row>
    <row r="18351">
      <c r="A18351" s="1" t="s">
        <v>17819</v>
      </c>
      <c r="B18351" s="2" t="str">
        <f>IFERROR(__xludf.DUMMYFUNCTION("GOOGLETRANSLATE(A18351,""en"",""hi"")"),"नो आइज़ के साथ शार्क - फोटो #")</f>
        <v>नो आइज़ के साथ शार्क - फोटो #</v>
      </c>
    </row>
    <row r="18352">
      <c r="A18352" s="1" t="s">
        <v>17820</v>
      </c>
      <c r="B18352" s="2" t="str">
        <f>IFERROR(__xludf.DUMMYFUNCTION("GOOGLETRANSLATE(A18352,""en"",""hi"")"),"एक गहरे लाल रंग में एक उज्ज्वल पीला सूरज - नारंगी आकाश हमें शुभ रात्रि कहता है।")</f>
        <v>एक गहरे लाल रंग में एक उज्ज्वल पीला सूरज - नारंगी आकाश हमें शुभ रात्रि कहता है।</v>
      </c>
    </row>
    <row r="18353">
      <c r="A18353" s="1" t="s">
        <v>17821</v>
      </c>
      <c r="B18353" s="2" t="str">
        <f>IFERROR(__xludf.DUMMYFUNCTION("GOOGLETRANSLATE(A18353,""en"",""hi"")"),"बीच जंगल में रटटिंग सीजन के दौरान रेड हिरण स्टैग")</f>
        <v>बीच जंगल में रटटिंग सीजन के दौरान रेड हिरण स्टैग</v>
      </c>
    </row>
    <row r="18354">
      <c r="A18354" s="1" t="s">
        <v>17822</v>
      </c>
      <c r="B18354" s="2" t="str">
        <f>IFERROR(__xludf.DUMMYFUNCTION("GOOGLETRANSLATE(A18354,""en"",""hi"")"),"Revelers परेड का आनंद लेते हैं, इसके बाद छुट्टी की अवधि के दौरान हजारों लोग")</f>
        <v>Revelers परेड का आनंद लेते हैं, इसके बाद छुट्टी की अवधि के दौरान हजारों लोग</v>
      </c>
    </row>
    <row r="18355">
      <c r="A18355" s="1" t="s">
        <v>17823</v>
      </c>
      <c r="B18355" s="2" t="str">
        <f>IFERROR(__xludf.DUMMYFUNCTION("GOOGLETRANSLATE(A18355,""en"",""hi"")"),"एक शहर अपने स्ट्राइड को मार रहा था और मंच पर सहज महसूस कर रहा था।")</f>
        <v>एक शहर अपने स्ट्राइड को मार रहा था और मंच पर सहज महसूस कर रहा था।</v>
      </c>
    </row>
    <row r="18356">
      <c r="A18356" s="1" t="s">
        <v>17824</v>
      </c>
      <c r="B18356" s="2" t="str">
        <f>IFERROR(__xludf.DUMMYFUNCTION("GOOGLETRANSLATE(A18356,""en"",""hi"")"),"ध्रुवीय भालू हाथ खींचा कार्टून चरित्र।")</f>
        <v>ध्रुवीय भालू हाथ खींचा कार्टून चरित्र।</v>
      </c>
    </row>
    <row r="18357">
      <c r="A18357" s="1" t="s">
        <v>17825</v>
      </c>
      <c r="B18357" s="2" t="str">
        <f>IFERROR(__xludf.DUMMYFUNCTION("GOOGLETRANSLATE(A18357,""en"",""hi"")"),"पर्यटक आकर्षण की खोज के लिए एक गाइड")</f>
        <v>पर्यटक आकर्षण की खोज के लिए एक गाइड</v>
      </c>
    </row>
    <row r="18358">
      <c r="A18358" s="1" t="s">
        <v>17826</v>
      </c>
      <c r="B18358" s="2" t="str">
        <f>IFERROR(__xludf.DUMMYFUNCTION("GOOGLETRANSLATE(A18358,""en"",""hi"")"),"एक फुटबॉल खिलाड़ी के हेलमेट के अंदर से, एक टचडाउन चलाने के लिए एक फुटबॉल खिलाड़ी के हेलमेट के अंदर से दृश्य का दृष्टिकोण")</f>
        <v>एक फुटबॉल खिलाड़ी के हेलमेट के अंदर से, एक टचडाउन चलाने के लिए एक फुटबॉल खिलाड़ी के हेलमेट के अंदर से दृश्य का दृष्टिकोण</v>
      </c>
    </row>
    <row r="18359">
      <c r="A18359" s="1" t="s">
        <v>17827</v>
      </c>
      <c r="B18359" s="2" t="str">
        <f>IFERROR(__xludf.DUMMYFUNCTION("GOOGLETRANSLATE(A18359,""en"",""hi"")"),"लकड़ी की पृष्ठभूमि पर क्रीम के साथ युवा महिला हाथ")</f>
        <v>लकड़ी की पृष्ठभूमि पर क्रीम के साथ युवा महिला हाथ</v>
      </c>
    </row>
    <row r="18360">
      <c r="A18360" s="1" t="s">
        <v>17828</v>
      </c>
      <c r="B18360" s="2" t="str">
        <f>IFERROR(__xludf.DUMMYFUNCTION("GOOGLETRANSLATE(A18360,""en"",""hi"")"),"वाहन: उसने अपने सामान को एक सफेद एसयूवी के ट्रंक में लोड किया, जो बाहर इंतजार कर रहा था")</f>
        <v>वाहन: उसने अपने सामान को एक सफेद एसयूवी के ट्रंक में लोड किया, जो बाहर इंतजार कर रहा था</v>
      </c>
    </row>
    <row r="18361">
      <c r="A18361" s="1" t="s">
        <v>17829</v>
      </c>
      <c r="B18361" s="2" t="str">
        <f>IFERROR(__xludf.DUMMYFUNCTION("GOOGLETRANSLATE(A18361,""en"",""hi"")"),"नीचे के केबल 240 के लिए हैं, अभी भी डबल ध्रुव के बाईं ओर से जुड़े हुए हैं।")</f>
        <v>नीचे के केबल 240 के लिए हैं, अभी भी डबल ध्रुव के बाईं ओर से जुड़े हुए हैं।</v>
      </c>
    </row>
    <row r="18362">
      <c r="A18362" s="1" t="s">
        <v>17830</v>
      </c>
      <c r="B18362" s="2" t="str">
        <f>IFERROR(__xludf.DUMMYFUNCTION("GOOGLETRANSLATE(A18362,""en"",""hi"")"),"व्यक्ति रेगिस्तान में खो गया")</f>
        <v>व्यक्ति रेगिस्तान में खो गया</v>
      </c>
    </row>
    <row r="18363">
      <c r="A18363" s="1" t="s">
        <v>17831</v>
      </c>
      <c r="B18363" s="2" t="str">
        <f>IFERROR(__xludf.DUMMYFUNCTION("GOOGLETRANSLATE(A18363,""en"",""hi"")"),"सिर पर चीजें: मेरे सहायक को काम करने के लिए अपना नया फोन मिला, अंत में, और मुझे फिर से पनीर का एक टुकड़ा मिला ... अंत में!")</f>
        <v>सिर पर चीजें: मेरे सहायक को काम करने के लिए अपना नया फोन मिला, अंत में, और मुझे फिर से पनीर का एक टुकड़ा मिला ... अंत में!</v>
      </c>
    </row>
    <row r="18364">
      <c r="A18364" s="1" t="s">
        <v>17832</v>
      </c>
      <c r="B18364" s="2" t="str">
        <f>IFERROR(__xludf.DUMMYFUNCTION("GOOGLETRANSLATE(A18364,""en"",""hi"")"),"एक शहर के चारों ओर समुद्र में गति नाव द्वारा अपतटीय पैराग्लाइडिंग")</f>
        <v>एक शहर के चारों ओर समुद्र में गति नाव द्वारा अपतटीय पैराग्लाइडिंग</v>
      </c>
    </row>
    <row r="18365">
      <c r="A18365" s="1" t="s">
        <v>17833</v>
      </c>
      <c r="B18365" s="2" t="str">
        <f>IFERROR(__xludf.DUMMYFUNCTION("GOOGLETRANSLATE(A18365,""en"",""hi"")"),"एकांत पेड़ कुछ छाया प्रदान करता है।")</f>
        <v>एकांत पेड़ कुछ छाया प्रदान करता है।</v>
      </c>
    </row>
    <row r="18366">
      <c r="A18366" s="1" t="s">
        <v>17834</v>
      </c>
      <c r="B18366" s="2" t="str">
        <f>IFERROR(__xludf.DUMMYFUNCTION("GOOGLETRANSLATE(A18366,""en"",""hi"")"),"कैश यूरो बैंकनोट्स टेबल पर फैल गए।")</f>
        <v>कैश यूरो बैंकनोट्स टेबल पर फैल गए।</v>
      </c>
    </row>
    <row r="18367">
      <c r="A18367" s="1" t="s">
        <v>17835</v>
      </c>
      <c r="B18367" s="2" t="str">
        <f>IFERROR(__xludf.DUMMYFUNCTION("GOOGLETRANSLATE(A18367,""en"",""hi"")"),"सामने और केंद्र - स्वागत करने वाले स्पर्श के लिए अपने सामने के दरवाजे पर एक मौसमी पुष्पांजलि।")</f>
        <v>सामने और केंद्र - स्वागत करने वाले स्पर्श के लिए अपने सामने के दरवाजे पर एक मौसमी पुष्पांजलि।</v>
      </c>
    </row>
    <row r="18368">
      <c r="A18368" s="1" t="s">
        <v>17836</v>
      </c>
      <c r="B18368" s="2" t="str">
        <f>IFERROR(__xludf.DUMMYFUNCTION("GOOGLETRANSLATE(A18368,""en"",""hi"")"),"जब आपके बच्चे को सिर पर टक्कर लगी है।")</f>
        <v>जब आपके बच्चे को सिर पर टक्कर लगी है।</v>
      </c>
    </row>
    <row r="18369">
      <c r="A18369" s="1" t="s">
        <v>17837</v>
      </c>
      <c r="B18369" s="2" t="str">
        <f>IFERROR(__xludf.DUMMYFUNCTION("GOOGLETRANSLATE(A18369,""en"",""hi"")"),"जैविक प्रजातियों की एक तस्वीर")</f>
        <v>जैविक प्रजातियों की एक तस्वीर</v>
      </c>
    </row>
    <row r="18370">
      <c r="A18370" s="1" t="s">
        <v>17838</v>
      </c>
      <c r="B18370" s="2" t="str">
        <f>IFERROR(__xludf.DUMMYFUNCTION("GOOGLETRANSLATE(A18370,""en"",""hi"")"),"संभावित प्रशंसकों के लिए एक अंतिम नोट")</f>
        <v>संभावित प्रशंसकों के लिए एक अंतिम नोट</v>
      </c>
    </row>
    <row r="18371">
      <c r="A18371" s="1" t="s">
        <v>17839</v>
      </c>
      <c r="B18371" s="2" t="str">
        <f>IFERROR(__xludf.DUMMYFUNCTION("GOOGLETRANSLATE(A18371,""en"",""hi"")"),"स्ट्रॉ टोपी वाली महिला सूर्य को देख रही है")</f>
        <v>स्ट्रॉ टोपी वाली महिला सूर्य को देख रही है</v>
      </c>
    </row>
    <row r="18372">
      <c r="A18372" s="1" t="s">
        <v>17840</v>
      </c>
      <c r="B18372" s="2" t="str">
        <f>IFERROR(__xludf.DUMMYFUNCTION("GOOGLETRANSLATE(A18372,""en"",""hi"")"),"भीड़ भरी सड़क और रिक्शा की स्टॉक छवि")</f>
        <v>भीड़ भरी सड़क और रिक्शा की स्टॉक छवि</v>
      </c>
    </row>
    <row r="18373">
      <c r="A18373" s="1" t="s">
        <v>17841</v>
      </c>
      <c r="B18373" s="2" t="str">
        <f>IFERROR(__xludf.DUMMYFUNCTION("GOOGLETRANSLATE(A18373,""en"",""hi"")"),"बेबी बिस्तर पर अपने माता-पिता के साथ झूठ बोल रहा है।")</f>
        <v>बेबी बिस्तर पर अपने माता-पिता के साथ झूठ बोल रहा है।</v>
      </c>
    </row>
    <row r="18374">
      <c r="A18374" s="1" t="s">
        <v>17842</v>
      </c>
      <c r="B18374" s="2" t="str">
        <f>IFERROR(__xludf.DUMMYFUNCTION("GOOGLETRANSLATE(A18374,""en"",""hi"")"),"फ्रीसिया पेस्टल एक बर्तन में मिश्रित")</f>
        <v>फ्रीसिया पेस्टल एक बर्तन में मिश्रित</v>
      </c>
    </row>
    <row r="18375">
      <c r="A18375" s="1" t="s">
        <v>17843</v>
      </c>
      <c r="B18375" s="2" t="str">
        <f>IFERROR(__xludf.DUMMYFUNCTION("GOOGLETRANSLATE(A18375,""en"",""hi"")"),"बच्चों के लिए सही छाया खोजें।")</f>
        <v>बच्चों के लिए सही छाया खोजें।</v>
      </c>
    </row>
    <row r="18376">
      <c r="A18376" s="1" t="s">
        <v>17844</v>
      </c>
      <c r="B18376" s="2" t="str">
        <f>IFERROR(__xludf.DUMMYFUNCTION("GOOGLETRANSLATE(A18376,""en"",""hi"")"),"पॉप कलाकार को पर्यवेक्षक के लिए फोटो खिंचवाया जाता है")</f>
        <v>पॉप कलाकार को पर्यवेक्षक के लिए फोटो खिंचवाया जाता है</v>
      </c>
    </row>
    <row r="18377">
      <c r="A18377" s="1" t="s">
        <v>17845</v>
      </c>
      <c r="B18377" s="2" t="str">
        <f>IFERROR(__xludf.DUMMYFUNCTION("GOOGLETRANSLATE(A18377,""en"",""hi"")"),"टार्टन की एक निर्बाध पैटर्न वाला टाइल")</f>
        <v>टार्टन की एक निर्बाध पैटर्न वाला टाइल</v>
      </c>
    </row>
    <row r="18378">
      <c r="A18378" s="1" t="s">
        <v>17846</v>
      </c>
      <c r="B18378" s="2" t="str">
        <f>IFERROR(__xludf.DUMMYFUNCTION("GOOGLETRANSLATE(A18378,""en"",""hi"")"),"व्यक्ति शुक्रवार को प्रेसेसन फुटबॉल गेम में व्यक्ति के दौरान एक रन बनाता है")</f>
        <v>व्यक्ति शुक्रवार को प्रेसेसन फुटबॉल गेम में व्यक्ति के दौरान एक रन बनाता है</v>
      </c>
    </row>
    <row r="18379">
      <c r="A18379" s="1" t="s">
        <v>17847</v>
      </c>
      <c r="B18379" s="2" t="str">
        <f>IFERROR(__xludf.DUMMYFUNCTION("GOOGLETRANSLATE(A18379,""en"",""hi"")"),"इसे चलो और समुद्र में जाओ।")</f>
        <v>इसे चलो और समुद्र में जाओ।</v>
      </c>
    </row>
    <row r="18380">
      <c r="A18380" s="1" t="s">
        <v>17848</v>
      </c>
      <c r="B18380" s="2" t="str">
        <f>IFERROR(__xludf.DUMMYFUNCTION("GOOGLETRANSLATE(A18380,""en"",""hi"")"),"एक बीमार रोगी की देखभाल करने वाले डॉक्टर")</f>
        <v>एक बीमार रोगी की देखभाल करने वाले डॉक्टर</v>
      </c>
    </row>
    <row r="18381">
      <c r="A18381" s="1" t="s">
        <v>17849</v>
      </c>
      <c r="B18381" s="2" t="str">
        <f>IFERROR(__xludf.DUMMYFUNCTION("GOOGLETRANSLATE(A18381,""en"",""hi"")"),"तीर, कार्टून पर खड़े व्यापारी")</f>
        <v>तीर, कार्टून पर खड़े व्यापारी</v>
      </c>
    </row>
    <row r="18382">
      <c r="A18382" s="1" t="s">
        <v>17850</v>
      </c>
      <c r="B18382" s="2" t="str">
        <f>IFERROR(__xludf.DUMMYFUNCTION("GOOGLETRANSLATE(A18382,""en"",""hi"")"),"जिम में व्यायाम करने से पहले महिला अपनी बाहों को खींच रही है")</f>
        <v>जिम में व्यायाम करने से पहले महिला अपनी बाहों को खींच रही है</v>
      </c>
    </row>
    <row r="18383">
      <c r="A18383" s="1" t="s">
        <v>17851</v>
      </c>
      <c r="B18383" s="2" t="str">
        <f>IFERROR(__xludf.DUMMYFUNCTION("GOOGLETRANSLATE(A18383,""en"",""hi"")"),"धूप का चश्मा पहनने वाले युवा व्यापारी अपने मोबाइल फोन पर एक फोन कॉल का जवाब दे रहे हैं।")</f>
        <v>धूप का चश्मा पहनने वाले युवा व्यापारी अपने मोबाइल फोन पर एक फोन कॉल का जवाब दे रहे हैं।</v>
      </c>
    </row>
    <row r="18384">
      <c r="A18384" s="1" t="s">
        <v>17852</v>
      </c>
      <c r="B18384" s="2" t="str">
        <f>IFERROR(__xludf.DUMMYFUNCTION("GOOGLETRANSLATE(A18384,""en"",""hi"")"),"एक ड्राइव पर पार्क की गई कारें - रंगमंच में")</f>
        <v>एक ड्राइव पर पार्क की गई कारें - रंगमंच में</v>
      </c>
    </row>
    <row r="18385">
      <c r="A18385" s="1" t="s">
        <v>17853</v>
      </c>
      <c r="B18385" s="2" t="str">
        <f>IFERROR(__xludf.DUMMYFUNCTION("GOOGLETRANSLATE(A18385,""en"",""hi"")"),"लोग वार्षिक मार्च में रंगीन मोजे पहनते हैं")</f>
        <v>लोग वार्षिक मार्च में रंगीन मोजे पहनते हैं</v>
      </c>
    </row>
    <row r="18386">
      <c r="A18386" s="1" t="s">
        <v>17854</v>
      </c>
      <c r="B18386" s="2" t="str">
        <f>IFERROR(__xludf.DUMMYFUNCTION("GOOGLETRANSLATE(A18386,""en"",""hi"")"),"पीले कुर्सियां ​​आवास प्रकार के हरे ग्रीष्म ऋतु घास पर लंबी छाया कास्टिंग करके तरफ बैठती हैं")</f>
        <v>पीले कुर्सियां ​​आवास प्रकार के हरे ग्रीष्म ऋतु घास पर लंबी छाया कास्टिंग करके तरफ बैठती हैं</v>
      </c>
    </row>
    <row r="18387">
      <c r="A18387" s="1" t="s">
        <v>17855</v>
      </c>
      <c r="B18387" s="2" t="str">
        <f>IFERROR(__xludf.DUMMYFUNCTION("GOOGLETRANSLATE(A18387,""en"",""hi"")"),"एक क्षेत्र में गायों का वेक्टर फ्लैट शैली चित्रण।")</f>
        <v>एक क्षेत्र में गायों का वेक्टर फ्लैट शैली चित्रण।</v>
      </c>
    </row>
    <row r="18388">
      <c r="A18388" s="1" t="s">
        <v>17856</v>
      </c>
      <c r="B18388" s="2" t="str">
        <f>IFERROR(__xludf.DUMMYFUNCTION("GOOGLETRANSLATE(A18388,""en"",""hi"")"),"एक बियर की बोतल के लिए लोगो")</f>
        <v>एक बियर की बोतल के लिए लोगो</v>
      </c>
    </row>
    <row r="18389">
      <c r="A18389" s="1" t="s">
        <v>17857</v>
      </c>
      <c r="B18389" s="2" t="str">
        <f>IFERROR(__xludf.DUMMYFUNCTION("GOOGLETRANSLATE(A18389,""en"",""hi"")"),"एक सफेद चाक के साथ हाथ लेखन की समग्र छवि")</f>
        <v>एक सफेद चाक के साथ हाथ लेखन की समग्र छवि</v>
      </c>
    </row>
    <row r="18390">
      <c r="A18390" s="1" t="s">
        <v>17858</v>
      </c>
      <c r="B18390" s="2" t="str">
        <f>IFERROR(__xludf.DUMMYFUNCTION("GOOGLETRANSLATE(A18390,""en"",""hi"")"),"एक टीम प्रशिक्षण सत्र के दौरान क्रिकेटर हंसता है")</f>
        <v>एक टीम प्रशिक्षण सत्र के दौरान क्रिकेटर हंसता है</v>
      </c>
    </row>
    <row r="18391">
      <c r="A18391" s="1" t="s">
        <v>2479</v>
      </c>
      <c r="B18391" s="2" t="str">
        <f>IFERROR(__xludf.DUMMYFUNCTION("GOOGLETRANSLATE(A18391,""en"",""hi"")"),"अभिनेता यूके प्रीमियर में भाग लेता है।")</f>
        <v>अभिनेता यूके प्रीमियर में भाग लेता है।</v>
      </c>
    </row>
    <row r="18392">
      <c r="A18392" s="1" t="s">
        <v>17859</v>
      </c>
      <c r="B18392" s="2" t="str">
        <f>IFERROR(__xludf.DUMMYFUNCTION("GOOGLETRANSLATE(A18392,""en"",""hi"")"),"सुंदर कोरल पर तैरना।")</f>
        <v>सुंदर कोरल पर तैरना।</v>
      </c>
    </row>
    <row r="18393">
      <c r="A18393" s="1" t="s">
        <v>17860</v>
      </c>
      <c r="B18393" s="2" t="str">
        <f>IFERROR(__xludf.DUMMYFUNCTION("GOOGLETRANSLATE(A18393,""en"",""hi"")"),"अभिनेता और व्यक्ति एक शहर में स्टोर की सालगिरह में भाग लेते हैं।")</f>
        <v>अभिनेता और व्यक्ति एक शहर में स्टोर की सालगिरह में भाग लेते हैं।</v>
      </c>
    </row>
    <row r="18394">
      <c r="A18394" s="1" t="s">
        <v>17861</v>
      </c>
      <c r="B18394" s="2" t="str">
        <f>IFERROR(__xludf.DUMMYFUNCTION("GOOGLETRANSLATE(A18394,""en"",""hi"")"),"एक दृश्य वित्तीय और व्यापार जिले में मुख्यालय पर लोगो दिखाता है।")</f>
        <v>एक दृश्य वित्तीय और व्यापार जिले में मुख्यालय पर लोगो दिखाता है।</v>
      </c>
    </row>
    <row r="18395">
      <c r="A18395" s="1" t="s">
        <v>17862</v>
      </c>
      <c r="B18395" s="2" t="str">
        <f>IFERROR(__xludf.DUMMYFUNCTION("GOOGLETRANSLATE(A18395,""en"",""hi"")"),"# खेल टीम के खिलाफ गेम एक्शन के दौरान छठे पारी में एक स्लाइडिंग कैच बनाता है।")</f>
        <v># खेल टीम के खिलाफ गेम एक्शन के दौरान छठे पारी में एक स्लाइडिंग कैच बनाता है।</v>
      </c>
    </row>
    <row r="18396">
      <c r="A18396" s="1" t="s">
        <v>17863</v>
      </c>
      <c r="B18396" s="2" t="str">
        <f>IFERROR(__xludf.DUMMYFUNCTION("GOOGLETRANSLATE(A18396,""en"",""hi"")"),"काले रंग की पृष्ठभूमि पर हवा में धूल का बनावट")</f>
        <v>काले रंग की पृष्ठभूमि पर हवा में धूल का बनावट</v>
      </c>
    </row>
    <row r="18397">
      <c r="A18397" s="1" t="s">
        <v>17864</v>
      </c>
      <c r="B18397" s="2" t="str">
        <f>IFERROR(__xludf.DUMMYFUNCTION("GOOGLETRANSLATE(A18397,""en"",""hi"")"),"दोस्तों के साथ चल रहा है: अभिनेत्री कुछ दोस्तों द्वारा जुड़ने लगी")</f>
        <v>दोस्तों के साथ चल रहा है: अभिनेत्री कुछ दोस्तों द्वारा जुड़ने लगी</v>
      </c>
    </row>
    <row r="18398">
      <c r="A18398" s="1" t="s">
        <v>17865</v>
      </c>
      <c r="B18398" s="2" t="str">
        <f>IFERROR(__xludf.DUMMYFUNCTION("GOOGLETRANSLATE(A18398,""en"",""hi"")"),"क्रिसमस सॉक सजाए गए स्नोफ्लेक्स के साथ निर्बाध पैटर्न, लाल पृष्ठभूमि, चित्रण पर उपहार के लिए सॉक")</f>
        <v>क्रिसमस सॉक सजाए गए स्नोफ्लेक्स के साथ निर्बाध पैटर्न, लाल पृष्ठभूमि, चित्रण पर उपहार के लिए सॉक</v>
      </c>
    </row>
    <row r="18399">
      <c r="A18399" s="1" t="s">
        <v>17866</v>
      </c>
      <c r="B18399" s="2" t="str">
        <f>IFERROR(__xludf.DUMMYFUNCTION("GOOGLETRANSLATE(A18399,""en"",""hi"")"),"प्रचार पोर्ट्रेट में अभिनेता, एक काले पोशाक में शानदार लग रहा है।")</f>
        <v>प्रचार पोर्ट्रेट में अभिनेता, एक काले पोशाक में शानदार लग रहा है।</v>
      </c>
    </row>
    <row r="18400">
      <c r="A18400" s="1" t="s">
        <v>17867</v>
      </c>
      <c r="B18400" s="2" t="str">
        <f>IFERROR(__xludf.DUMMYFUNCTION("GOOGLETRANSLATE(A18400,""en"",""hi"")"),"पहाड़ पर एक दूसरे की मदद करने वाले स्कीयर")</f>
        <v>पहाड़ पर एक दूसरे की मदद करने वाले स्कीयर</v>
      </c>
    </row>
    <row r="18401">
      <c r="A18401" s="1" t="s">
        <v>17868</v>
      </c>
      <c r="B18401" s="2" t="str">
        <f>IFERROR(__xludf.DUMMYFUNCTION("GOOGLETRANSLATE(A18401,""en"",""hi"")"),"युवा ओलंपिक खेल पुरुष विजेताओं के पोडियम पर मनाते हुए कप पकड़े हुए")</f>
        <v>युवा ओलंपिक खेल पुरुष विजेताओं के पोडियम पर मनाते हुए कप पकड़े हुए</v>
      </c>
    </row>
    <row r="18402">
      <c r="A18402" s="1" t="s">
        <v>17869</v>
      </c>
      <c r="B18402" s="2" t="str">
        <f>IFERROR(__xludf.DUMMYFUNCTION("GOOGLETRANSLATE(A18402,""en"",""hi"")"),"आसान शिल्प के साथ छुट्टियों की मेज तैयार करें जो आप पूरे परिवार के साथ बना सकते हैं।")</f>
        <v>आसान शिल्प के साथ छुट्टियों की मेज तैयार करें जो आप पूरे परिवार के साथ बना सकते हैं।</v>
      </c>
    </row>
    <row r="18403">
      <c r="A18403" s="1" t="s">
        <v>17870</v>
      </c>
      <c r="B18403" s="2" t="str">
        <f>IFERROR(__xludf.DUMMYFUNCTION("GOOGLETRANSLATE(A18403,""en"",""hi"")"),"गेराज पंक कलाकार के बीच व्यक्ति")</f>
        <v>गेराज पंक कलाकार के बीच व्यक्ति</v>
      </c>
    </row>
    <row r="18404">
      <c r="A18404" s="1" t="s">
        <v>17871</v>
      </c>
      <c r="B18404" s="2" t="str">
        <f>IFERROR(__xludf.DUMMYFUNCTION("GOOGLETRANSLATE(A18404,""en"",""hi"")"),"अभिनेता पुरस्कार विजेता बोर्ड में अपने पुरस्कार के साथ poses।")</f>
        <v>अभिनेता पुरस्कार विजेता बोर्ड में अपने पुरस्कार के साथ poses।</v>
      </c>
    </row>
    <row r="18405">
      <c r="A18405" s="1" t="s">
        <v>17872</v>
      </c>
      <c r="B18405" s="2" t="str">
        <f>IFERROR(__xludf.DUMMYFUNCTION("GOOGLETRANSLATE(A18405,""en"",""hi"")"),"अग्रभूमि में पानी के साथ सूर्यास्त।")</f>
        <v>अग्रभूमि में पानी के साथ सूर्यास्त।</v>
      </c>
    </row>
    <row r="18406">
      <c r="A18406" s="1" t="s">
        <v>17873</v>
      </c>
      <c r="B18406" s="2" t="str">
        <f>IFERROR(__xludf.DUMMYFUNCTION("GOOGLETRANSLATE(A18406,""en"",""hi"")"),"सागर द्वारा सैंडी बीच पर साइन इन करें - अवकाश अवधारणा")</f>
        <v>सागर द्वारा सैंडी बीच पर साइन इन करें - अवकाश अवधारणा</v>
      </c>
    </row>
    <row r="18407">
      <c r="A18407" s="1" t="s">
        <v>17874</v>
      </c>
      <c r="B18407" s="2" t="str">
        <f>IFERROR(__xludf.DUMMYFUNCTION("GOOGLETRANSLATE(A18407,""en"",""hi"")"),"एक डेयरी फार्म पर दूध डालने के लिए गायों को सेट किया जाता है")</f>
        <v>एक डेयरी फार्म पर दूध डालने के लिए गायों को सेट किया जाता है</v>
      </c>
    </row>
    <row r="18408">
      <c r="A18408" s="1" t="s">
        <v>17875</v>
      </c>
      <c r="B18408" s="2" t="str">
        <f>IFERROR(__xludf.DUMMYFUNCTION("GOOGLETRANSLATE(A18408,""en"",""hi"")"),"व्यक्ति - अधिक जानना चाहते हैं, छवि पर क्लिक करें।")</f>
        <v>व्यक्ति - अधिक जानना चाहते हैं, छवि पर क्लिक करें।</v>
      </c>
    </row>
    <row r="18409">
      <c r="A18409" s="1" t="s">
        <v>17876</v>
      </c>
      <c r="B18409" s="2" t="str">
        <f>IFERROR(__xludf.DUMMYFUNCTION("GOOGLETRANSLATE(A18409,""en"",""hi"")"),"एकात्मक राज्य ? देश ? जापान? यहाँ से प्रारंभ करें !")</f>
        <v>एकात्मक राज्य ? देश ? जापान? यहाँ से प्रारंभ करें !</v>
      </c>
    </row>
    <row r="18410">
      <c r="A18410" s="1" t="s">
        <v>17877</v>
      </c>
      <c r="B18410" s="2" t="str">
        <f>IFERROR(__xludf.DUMMYFUNCTION("GOOGLETRANSLATE(A18410,""en"",""hi"")"),"भव्य सड़क शैली के क्षण सड़कों पर कब्जा कर लिया।")</f>
        <v>भव्य सड़क शैली के क्षण सड़कों पर कब्जा कर लिया।</v>
      </c>
    </row>
    <row r="18411">
      <c r="A18411" s="1" t="s">
        <v>17878</v>
      </c>
      <c r="B18411" s="2" t="str">
        <f>IFERROR(__xludf.DUMMYFUNCTION("GOOGLETRANSLATE(A18411,""en"",""hi"")"),"एक लकड़ी की मेज पर खजाना छाती अलग")</f>
        <v>एक लकड़ी की मेज पर खजाना छाती अलग</v>
      </c>
    </row>
    <row r="18412">
      <c r="A18412" s="1" t="s">
        <v>17879</v>
      </c>
      <c r="B18412" s="2" t="str">
        <f>IFERROR(__xludf.DUMMYFUNCTION("GOOGLETRANSLATE(A18412,""en"",""hi"")"),"पिछले साल देश के लिए लोगों ने ऐतिहासिक विश्व टीम पदक जीता")</f>
        <v>पिछले साल देश के लिए लोगों ने ऐतिहासिक विश्व टीम पदक जीता</v>
      </c>
    </row>
    <row r="18413">
      <c r="A18413" s="1" t="s">
        <v>17880</v>
      </c>
      <c r="B18413" s="2" t="str">
        <f>IFERROR(__xludf.DUMMYFUNCTION("GOOGLETRANSLATE(A18413,""en"",""hi"")"),"लोगों से कंगन की जोड़ी।")</f>
        <v>लोगों से कंगन की जोड़ी।</v>
      </c>
    </row>
    <row r="18414">
      <c r="A18414" s="1" t="s">
        <v>17881</v>
      </c>
      <c r="B18414" s="2" t="str">
        <f>IFERROR(__xludf.DUMMYFUNCTION("GOOGLETRANSLATE(A18414,""en"",""hi"")"),"स्की क्षेत्र एक सर्दी वंडरलैंड - पैक किए गए मौसम के दौरान नई बर्फ की इंच की रिपोर्ट करता है।")</f>
        <v>स्की क्षेत्र एक सर्दी वंडरलैंड - पैक किए गए मौसम के दौरान नई बर्फ की इंच की रिपोर्ट करता है।</v>
      </c>
    </row>
    <row r="18415">
      <c r="A18415" s="1" t="s">
        <v>17882</v>
      </c>
      <c r="B18415" s="2" t="str">
        <f>IFERROR(__xludf.DUMMYFUNCTION("GOOGLETRANSLATE(A18415,""en"",""hi"")"),"ओवन में शादी के केक को रखकर")</f>
        <v>ओवन में शादी के केक को रखकर</v>
      </c>
    </row>
    <row r="18416">
      <c r="A18416" s="1" t="s">
        <v>17883</v>
      </c>
      <c r="B18416" s="2" t="str">
        <f>IFERROR(__xludf.DUMMYFUNCTION("GOOGLETRANSLATE(A18416,""en"",""hi"")"),"एक सफेद पृष्ठभूमि पर उद्योग")</f>
        <v>एक सफेद पृष्ठभूमि पर उद्योग</v>
      </c>
    </row>
    <row r="18417">
      <c r="A18417" s="1" t="s">
        <v>17884</v>
      </c>
      <c r="B18417" s="2" t="str">
        <f>IFERROR(__xludf.DUMMYFUNCTION("GOOGLETRANSLATE(A18417,""en"",""hi"")"),"ट्रक - मेरे भाई को उठाया यह ट्रक है यह नीली लपटों के साथ लाल है")</f>
        <v>ट्रक - मेरे भाई को उठाया यह ट्रक है यह नीली लपटों के साथ लाल है</v>
      </c>
    </row>
    <row r="18418">
      <c r="A18418" s="1" t="s">
        <v>17885</v>
      </c>
      <c r="B18418" s="2" t="str">
        <f>IFERROR(__xludf.DUMMYFUNCTION("GOOGLETRANSLATE(A18418,""en"",""hi"")"),"संगठन नेता के हस्ताक्षर के साथ एक बास्केटबाल का सामान्य दृश्य।")</f>
        <v>संगठन नेता के हस्ताक्षर के साथ एक बास्केटबाल का सामान्य दृश्य।</v>
      </c>
    </row>
    <row r="18419">
      <c r="A18419" s="1" t="s">
        <v>17886</v>
      </c>
      <c r="B18419" s="2" t="str">
        <f>IFERROR(__xludf.DUMMYFUNCTION("GOOGLETRANSLATE(A18419,""en"",""hi"")"),"जब मैं इस संकेत को देखता हूं तो मैं उत्साहित हो जाता हूं जब हम पूरे शहर में चल रहे हैं।")</f>
        <v>जब मैं इस संकेत को देखता हूं तो मैं उत्साहित हो जाता हूं जब हम पूरे शहर में चल रहे हैं।</v>
      </c>
    </row>
    <row r="18420">
      <c r="A18420" s="1" t="s">
        <v>17887</v>
      </c>
      <c r="B18420" s="2" t="str">
        <f>IFERROR(__xludf.DUMMYFUNCTION("GOOGLETRANSLATE(A18420,""en"",""hi"")"),"दुनिया भर में बहुआयामी मानव हाथों का संकल्पनात्मक प्रतीक।")</f>
        <v>दुनिया भर में बहुआयामी मानव हाथों का संकल्पनात्मक प्रतीक।</v>
      </c>
    </row>
    <row r="18421">
      <c r="A18421" s="1" t="s">
        <v>17888</v>
      </c>
      <c r="B18421" s="2" t="str">
        <f>IFERROR(__xludf.DUMMYFUNCTION("GOOGLETRANSLATE(A18421,""en"",""hi"")"),"कला और वास्तुकला भवन के मुखौटे से वास्तुकला विवरण")</f>
        <v>कला और वास्तुकला भवन के मुखौटे से वास्तुकला विवरण</v>
      </c>
    </row>
    <row r="18422">
      <c r="A18422" s="1" t="s">
        <v>17889</v>
      </c>
      <c r="B18422" s="2" t="str">
        <f>IFERROR(__xludf.DUMMYFUNCTION("GOOGLETRANSLATE(A18422,""en"",""hi"")"),"स्वर्ण प्रभाव और काले रंग की पृष्ठभूमि के साथ एक चंद्रमा के साथ कला")</f>
        <v>स्वर्ण प्रभाव और काले रंग की पृष्ठभूमि के साथ एक चंद्रमा के साथ कला</v>
      </c>
    </row>
    <row r="18423">
      <c r="A18423" s="1" t="s">
        <v>17890</v>
      </c>
      <c r="B18423" s="2" t="str">
        <f>IFERROR(__xludf.DUMMYFUNCTION("GOOGLETRANSLATE(A18423,""en"",""hi"")"),"एक आदमी सुबह अपने पोर्च पर घूमता है जो घाट आते हैं।")</f>
        <v>एक आदमी सुबह अपने पोर्च पर घूमता है जो घाट आते हैं।</v>
      </c>
    </row>
    <row r="18424">
      <c r="A18424" s="1" t="s">
        <v>17891</v>
      </c>
      <c r="B18424" s="2" t="str">
        <f>IFERROR(__xludf.DUMMYFUNCTION("GOOGLETRANSLATE(A18424,""en"",""hi"")"),"हरे रंग की पृष्ठभूमि पर काले कंपास को अलग किया गया हाथ")</f>
        <v>हरे रंग की पृष्ठभूमि पर काले कंपास को अलग किया गया हाथ</v>
      </c>
    </row>
    <row r="18425">
      <c r="A18425" s="1" t="s">
        <v>17892</v>
      </c>
      <c r="B18425" s="2" t="str">
        <f>IFERROR(__xludf.DUMMYFUNCTION("GOOGLETRANSLATE(A18425,""en"",""hi"")"),"एक ट्यूलिप फूलों के करीब")</f>
        <v>एक ट्यूलिप फूलों के करीब</v>
      </c>
    </row>
    <row r="18426">
      <c r="A18426" s="1" t="s">
        <v>17893</v>
      </c>
      <c r="B18426" s="2" t="str">
        <f>IFERROR(__xludf.DUMMYFUNCTION("GOOGLETRANSLATE(A18426,""en"",""hi"")"),"आपको कानून द्वारा एक टैक्सी में एक कार की सीट चाहिए")</f>
        <v>आपको कानून द्वारा एक टैक्सी में एक कार की सीट चाहिए</v>
      </c>
    </row>
    <row r="18427">
      <c r="A18427" s="1" t="s">
        <v>17894</v>
      </c>
      <c r="B18427" s="2" t="str">
        <f>IFERROR(__xludf.DUMMYFUNCTION("GOOGLETRANSLATE(A18427,""en"",""hi"")"),"एक सफेद पृष्ठभूमि पर काले वर्ग भूलभुलैया")</f>
        <v>एक सफेद पृष्ठभूमि पर काले वर्ग भूलभुलैया</v>
      </c>
    </row>
    <row r="18428">
      <c r="A18428" s="1" t="s">
        <v>17895</v>
      </c>
      <c r="B18428" s="2" t="str">
        <f>IFERROR(__xludf.DUMMYFUNCTION("GOOGLETRANSLATE(A18428,""en"",""hi"")"),"यह मुख्य वर्ग में पुराना कैथेड्रल है")</f>
        <v>यह मुख्य वर्ग में पुराना कैथेड्रल है</v>
      </c>
    </row>
    <row r="18429">
      <c r="A18429" s="1" t="s">
        <v>17896</v>
      </c>
      <c r="B18429" s="2" t="str">
        <f>IFERROR(__xludf.DUMMYFUNCTION("GOOGLETRANSLATE(A18429,""en"",""hi"")"),"हमारे पानी को प्रदूषित करने वाली बड़ी मात्रा में कचरा")</f>
        <v>हमारे पानी को प्रदूषित करने वाली बड़ी मात्रा में कचरा</v>
      </c>
    </row>
    <row r="18430">
      <c r="A18430" s="1" t="s">
        <v>949</v>
      </c>
      <c r="B18430" s="2" t="str">
        <f>IFERROR(__xludf.DUMMYFUNCTION("GOOGLETRANSLATE(A18430,""en"",""hi"")"),"फैशन वीक के दौरान फैशन शो में एक मॉडल रनवे चलता है।")</f>
        <v>फैशन वीक के दौरान फैशन शो में एक मॉडल रनवे चलता है।</v>
      </c>
    </row>
    <row r="18431">
      <c r="A18431" s="1" t="s">
        <v>17897</v>
      </c>
      <c r="B18431" s="2" t="str">
        <f>IFERROR(__xludf.DUMMYFUNCTION("GOOGLETRANSLATE(A18431,""en"",""hi"")"),"एक सफेद पृष्ठभूमि पर पत्ता क्लॉवर")</f>
        <v>एक सफेद पृष्ठभूमि पर पत्ता क्लॉवर</v>
      </c>
    </row>
    <row r="18432">
      <c r="A18432" s="1" t="s">
        <v>17898</v>
      </c>
      <c r="B18432" s="2" t="str">
        <f>IFERROR(__xludf.DUMMYFUNCTION("GOOGLETRANSLATE(A18432,""en"",""hi"")"),"एक बाजार में बिक्री पर केले")</f>
        <v>एक बाजार में बिक्री पर केले</v>
      </c>
    </row>
    <row r="18433">
      <c r="A18433" s="1" t="s">
        <v>17899</v>
      </c>
      <c r="B18433" s="2" t="str">
        <f>IFERROR(__xludf.DUMMYFUNCTION("GOOGLETRANSLATE(A18433,""en"",""hi"")"),"एक किसान और उसका खेत।")</f>
        <v>एक किसान और उसका खेत।</v>
      </c>
    </row>
    <row r="18434">
      <c r="A18434" s="1" t="s">
        <v>17900</v>
      </c>
      <c r="B18434" s="2" t="str">
        <f>IFERROR(__xludf.DUMMYFUNCTION("GOOGLETRANSLATE(A18434,""en"",""hi"")"),"धुंधला स्मार्ट घड़ियों समुद्र के कंकड़ समुद्र तट के पास हैं।")</f>
        <v>धुंधला स्मार्ट घड़ियों समुद्र के कंकड़ समुद्र तट के पास हैं।</v>
      </c>
    </row>
    <row r="18435">
      <c r="A18435" s="1" t="s">
        <v>17901</v>
      </c>
      <c r="B18435" s="2" t="str">
        <f>IFERROR(__xludf.DUMMYFUNCTION("GOOGLETRANSLATE(A18435,""en"",""hi"")"),"मास्कॉट ने बर्फीली स्थितियों में अपनी दोपहर का आनंद लिया")</f>
        <v>मास्कॉट ने बर्फीली स्थितियों में अपनी दोपहर का आनंद लिया</v>
      </c>
    </row>
    <row r="18436">
      <c r="A18436" s="1" t="s">
        <v>17902</v>
      </c>
      <c r="B18436" s="2" t="str">
        <f>IFERROR(__xludf.DUMMYFUNCTION("GOOGLETRANSLATE(A18436,""en"",""hi"")"),"चौथे प्लिंथ पर दृश्य कलाकार द्वारा सार्वजनिक कला, नीले आकाश और बादलों के साथ")</f>
        <v>चौथे प्लिंथ पर दृश्य कलाकार द्वारा सार्वजनिक कला, नीले आकाश और बादलों के साथ</v>
      </c>
    </row>
    <row r="18437">
      <c r="A18437" s="1" t="s">
        <v>17903</v>
      </c>
      <c r="B18437" s="2" t="str">
        <f>IFERROR(__xludf.DUMMYFUNCTION("GOOGLETRANSLATE(A18437,""en"",""hi"")"),"संपत्ति छवि # पैनोरमिक सागर व्यू के साथ नया पत्थर बनाया विला - एक रेतीले समुद्र तट से किमी दूर!")</f>
        <v>संपत्ति छवि # पैनोरमिक सागर व्यू के साथ नया पत्थर बनाया विला - एक रेतीले समुद्र तट से किमी दूर!</v>
      </c>
    </row>
    <row r="18438">
      <c r="A18438" s="1" t="s">
        <v>17904</v>
      </c>
      <c r="B18438" s="2" t="str">
        <f>IFERROR(__xludf.DUMMYFUNCTION("GOOGLETRANSLATE(A18438,""en"",""hi"")"),"फूलों का एक गुलदस्ता रखने वाली युवा महिला का पोर्ट्रेट")</f>
        <v>फूलों का एक गुलदस्ता रखने वाली युवा महिला का पोर्ट्रेट</v>
      </c>
    </row>
    <row r="18439">
      <c r="A18439" s="1" t="s">
        <v>17905</v>
      </c>
      <c r="B18439" s="2" t="str">
        <f>IFERROR(__xludf.DUMMYFUNCTION("GOOGLETRANSLATE(A18439,""en"",""hi"")"),"एक सफेद पृष्ठभूमि पर हरी पत्तियों के वेक्टर चित्रण")</f>
        <v>एक सफेद पृष्ठभूमि पर हरी पत्तियों के वेक्टर चित्रण</v>
      </c>
    </row>
    <row r="18440">
      <c r="A18440" s="1" t="s">
        <v>17906</v>
      </c>
      <c r="B18440" s="2" t="str">
        <f>IFERROR(__xludf.DUMMYFUNCTION("GOOGLETRANSLATE(A18440,""en"",""hi"")"),"एक हेलीकॉप्टर हथियारों के दौरान एक करीबी वायु समर्थन प्रशिक्षण अभ्यास में भाग लेता है")</f>
        <v>एक हेलीकॉप्टर हथियारों के दौरान एक करीबी वायु समर्थन प्रशिक्षण अभ्यास में भाग लेता है</v>
      </c>
    </row>
    <row r="18441">
      <c r="A18441" s="1" t="s">
        <v>17907</v>
      </c>
      <c r="B18441" s="2" t="str">
        <f>IFERROR(__xludf.DUMMYFUNCTION("GOOGLETRANSLATE(A18441,""en"",""hi"")"),"एक unobstructed दृश्य के साथ गैलरी मंजिल - से छत खिड़की में देखें")</f>
        <v>एक unobstructed दृश्य के साथ गैलरी मंजिल - से छत खिड़की में देखें</v>
      </c>
    </row>
    <row r="18442">
      <c r="A18442" s="1" t="s">
        <v>17908</v>
      </c>
      <c r="B18442" s="2" t="str">
        <f>IFERROR(__xludf.DUMMYFUNCTION("GOOGLETRANSLATE(A18442,""en"",""hi"")"),"हार्ड रॉक कलाकार के हार्ड रॉक कलाकार कॉन्सर्ट थिएटर में प्रदर्शन करते हैं")</f>
        <v>हार्ड रॉक कलाकार के हार्ड रॉक कलाकार कॉन्सर्ट थिएटर में प्रदर्शन करते हैं</v>
      </c>
    </row>
    <row r="18443">
      <c r="A18443" s="1" t="s">
        <v>17909</v>
      </c>
      <c r="B18443" s="2" t="str">
        <f>IFERROR(__xludf.DUMMYFUNCTION("GOOGLETRANSLATE(A18443,""en"",""hi"")"),"सफेद पृष्ठभूमि के खिलाफ श्वेत पत्र में विस्फोट")</f>
        <v>सफेद पृष्ठभूमि के खिलाफ श्वेत पत्र में विस्फोट</v>
      </c>
    </row>
    <row r="18444">
      <c r="A18444" s="1" t="s">
        <v>17910</v>
      </c>
      <c r="B18444" s="2" t="str">
        <f>IFERROR(__xludf.DUMMYFUNCTION("GOOGLETRANSLATE(A18444,""en"",""hi"")"),"एक मोर अपने पंख प्रदर्शित करता है।")</f>
        <v>एक मोर अपने पंख प्रदर्शित करता है।</v>
      </c>
    </row>
    <row r="18445">
      <c r="A18445" s="1" t="s">
        <v>17911</v>
      </c>
      <c r="B18445" s="2" t="str">
        <f>IFERROR(__xludf.DUMMYFUNCTION("GOOGLETRANSLATE(A18445,""en"",""hi"")"),"पॉप कलाकार त्यौहार के दिन संगीत वीडियो कलाकार ऑनस्टेज के साथ प्रदर्शन करता है।")</f>
        <v>पॉप कलाकार त्यौहार के दिन संगीत वीडियो कलाकार ऑनस्टेज के साथ प्रदर्शन करता है।</v>
      </c>
    </row>
    <row r="18446">
      <c r="A18446" s="1" t="s">
        <v>17912</v>
      </c>
      <c r="B18446" s="2" t="str">
        <f>IFERROR(__xludf.DUMMYFUNCTION("GOOGLETRANSLATE(A18446,""en"",""hi"")"),"अमेरिकी फुटबॉल टीम और एक खोपड़ी टैटू व्यक्ति द्वारा")</f>
        <v>अमेरिकी फुटबॉल टीम और एक खोपड़ी टैटू व्यक्ति द्वारा</v>
      </c>
    </row>
    <row r="18447">
      <c r="A18447" s="1" t="s">
        <v>17913</v>
      </c>
      <c r="B18447" s="2" t="str">
        <f>IFERROR(__xludf.DUMMYFUNCTION("GOOGLETRANSLATE(A18447,""en"",""hi"")"),"अभिनेता और महिला प्रीमियर में भाग लेती है")</f>
        <v>अभिनेता और महिला प्रीमियर में भाग लेती है</v>
      </c>
    </row>
    <row r="18448">
      <c r="A18448" s="1" t="s">
        <v>17914</v>
      </c>
      <c r="B18448" s="2" t="str">
        <f>IFERROR(__xludf.DUMMYFUNCTION("GOOGLETRANSLATE(A18448,""en"",""hi"")"),"यह अभी भी कॉमेडी फिल्म से है।")</f>
        <v>यह अभी भी कॉमेडी फिल्म से है।</v>
      </c>
    </row>
    <row r="18449">
      <c r="A18449" s="1" t="s">
        <v>17915</v>
      </c>
      <c r="B18449" s="2" t="str">
        <f>IFERROR(__xludf.DUMMYFUNCTION("GOOGLETRANSLATE(A18449,""en"",""hi"")"),"गाँव में मुख्य सड़क")</f>
        <v>गाँव में मुख्य सड़क</v>
      </c>
    </row>
    <row r="18450">
      <c r="A18450" s="1" t="s">
        <v>17916</v>
      </c>
      <c r="B18450" s="2" t="str">
        <f>IFERROR(__xludf.DUMMYFUNCTION("GOOGLETRANSLATE(A18450,""en"",""hi"")"),"एक सफेद पृष्ठभूमि फोटो पर अलग मॉडल")</f>
        <v>एक सफेद पृष्ठभूमि फोटो पर अलग मॉडल</v>
      </c>
    </row>
    <row r="18451">
      <c r="A18451" s="1" t="s">
        <v>17917</v>
      </c>
      <c r="B18451" s="2" t="str">
        <f>IFERROR(__xludf.DUMMYFUNCTION("GOOGLETRANSLATE(A18451,""en"",""hi"")"),"एक महिला बिस्तर पर बैठी एक महिला")</f>
        <v>एक महिला बिस्तर पर बैठी एक महिला</v>
      </c>
    </row>
    <row r="18452">
      <c r="A18452" s="1" t="s">
        <v>17918</v>
      </c>
      <c r="B18452" s="2" t="str">
        <f>IFERROR(__xludf.DUMMYFUNCTION("GOOGLETRANSLATE(A18452,""en"",""hi"")"),"एक ढेर और बैंकनोट्स में पाउंड के सिक्कों के साथ स्टर्लिंग धन")</f>
        <v>एक ढेर और बैंकनोट्स में पाउंड के सिक्कों के साथ स्टर्लिंग धन</v>
      </c>
    </row>
    <row r="18453">
      <c r="A18453" s="1" t="s">
        <v>17919</v>
      </c>
      <c r="B18453" s="2" t="str">
        <f>IFERROR(__xludf.DUMMYFUNCTION("GOOGLETRANSLATE(A18453,""en"",""hi"")"),"संकेत के साथ मानचित्र -")</f>
        <v>संकेत के साथ मानचित्र -</v>
      </c>
    </row>
    <row r="18454">
      <c r="A18454" s="1" t="s">
        <v>17920</v>
      </c>
      <c r="B18454" s="2" t="str">
        <f>IFERROR(__xludf.DUMMYFUNCTION("GOOGLETRANSLATE(A18454,""en"",""hi"")"),"एक धूमिल सुबह पर नीले पानी के पुलों")</f>
        <v>एक धूमिल सुबह पर नीले पानी के पुलों</v>
      </c>
    </row>
    <row r="18455">
      <c r="A18455" s="1" t="s">
        <v>17921</v>
      </c>
      <c r="B18455" s="2" t="str">
        <f>IFERROR(__xludf.DUMMYFUNCTION("GOOGLETRANSLATE(A18455,""en"",""hi"")"),"श्राइन, और व्यक्ति के प्रवेश द्वार पर व्यक्ति")</f>
        <v>श्राइन, और व्यक्ति के प्रवेश द्वार पर व्यक्ति</v>
      </c>
    </row>
    <row r="18456">
      <c r="A18456" s="1" t="s">
        <v>17922</v>
      </c>
      <c r="B18456" s="2" t="str">
        <f>IFERROR(__xludf.DUMMYFUNCTION("GOOGLETRANSLATE(A18456,""en"",""hi"")"),"एक शहर के व्यापार केंद्र में बढ़ते एस्केलेटर")</f>
        <v>एक शहर के व्यापार केंद्र में बढ़ते एस्केलेटर</v>
      </c>
    </row>
    <row r="18457">
      <c r="A18457" s="1" t="s">
        <v>17923</v>
      </c>
      <c r="B18457" s="2" t="str">
        <f>IFERROR(__xludf.DUMMYFUNCTION("GOOGLETRANSLATE(A18457,""en"",""hi"")"),"एक गाइड पायलट नदी के किनारे एक मोटरसाइकिल डोंगी")</f>
        <v>एक गाइड पायलट नदी के किनारे एक मोटरसाइकिल डोंगी</v>
      </c>
    </row>
    <row r="18458">
      <c r="A18458" s="1" t="s">
        <v>17924</v>
      </c>
      <c r="B18458" s="2" t="str">
        <f>IFERROR(__xludf.DUMMYFUNCTION("GOOGLETRANSLATE(A18458,""en"",""hi"")"),"एक युवा भूरे रंग का पोर्ट्रेट - एक क्रिसमस के पेड़ के पास बालों वाली महिला")</f>
        <v>एक युवा भूरे रंग का पोर्ट्रेट - एक क्रिसमस के पेड़ के पास बालों वाली महिला</v>
      </c>
    </row>
    <row r="18459">
      <c r="A18459" s="1" t="s">
        <v>17925</v>
      </c>
      <c r="B18459" s="2" t="str">
        <f>IFERROR(__xludf.DUMMYFUNCTION("GOOGLETRANSLATE(A18459,""en"",""hi"")"),"ककड़ी के विषय पर रंगीन निर्बाध पैटर्न")</f>
        <v>ककड़ी के विषय पर रंगीन निर्बाध पैटर्न</v>
      </c>
    </row>
    <row r="18460">
      <c r="A18460" s="1" t="s">
        <v>17926</v>
      </c>
      <c r="B18460" s="2" t="str">
        <f>IFERROR(__xludf.DUMMYFUNCTION("GOOGLETRANSLATE(A18460,""en"",""hi"")"),"एक रंगीन पृष्ठभूमि पर सफेद आभूषण में योग स्थिति।")</f>
        <v>एक रंगीन पृष्ठभूमि पर सफेद आभूषण में योग स्थिति।</v>
      </c>
    </row>
    <row r="18461">
      <c r="A18461" s="1" t="s">
        <v>17927</v>
      </c>
      <c r="B18461" s="2" t="str">
        <f>IFERROR(__xludf.DUMMYFUNCTION("GOOGLETRANSLATE(A18461,""en"",""hi"")"),"राजनेता एक घटना के दौरान बच्चों को कैंडी सौंपते हैं।")</f>
        <v>राजनेता एक घटना के दौरान बच्चों को कैंडी सौंपते हैं।</v>
      </c>
    </row>
    <row r="18462">
      <c r="A18462" s="1" t="s">
        <v>17928</v>
      </c>
      <c r="B18462" s="2" t="str">
        <f>IFERROR(__xludf.DUMMYFUNCTION("GOOGLETRANSLATE(A18462,""en"",""hi"")"),"आश्चर्य की बात: जबकि विंटेज प्रॉपर्टी के बाहर से निर्विवाद है - स्क्वायर-फीट लिविंग स्पेस")</f>
        <v>आश्चर्य की बात: जबकि विंटेज प्रॉपर्टी के बाहर से निर्विवाद है - स्क्वायर-फीट लिविंग स्पेस</v>
      </c>
    </row>
    <row r="18463">
      <c r="A18463" s="1" t="s">
        <v>17929</v>
      </c>
      <c r="B18463" s="2" t="str">
        <f>IFERROR(__xludf.DUMMYFUNCTION("GOOGLETRANSLATE(A18463,""en"",""hi"")"),"परी कथा पुस्तक: केक, जैसे कि इस शहर का प्रतिनिधित्व करने वाले इस प्रयास ने इस वर्ष के प्रतियोगी को अपने पैसे के लिए एक विशेष ब्याज टीवी कार्यक्रम दिया होगा")</f>
        <v>परी कथा पुस्तक: केक, जैसे कि इस शहर का प्रतिनिधित्व करने वाले इस प्रयास ने इस वर्ष के प्रतियोगी को अपने पैसे के लिए एक विशेष ब्याज टीवी कार्यक्रम दिया होगा</v>
      </c>
    </row>
    <row r="18464">
      <c r="A18464" s="1" t="s">
        <v>17930</v>
      </c>
      <c r="B18464" s="2" t="str">
        <f>IFERROR(__xludf.DUMMYFUNCTION("GOOGLETRANSLATE(A18464,""en"",""hi"")"),"स्पोर्ट्स एसोसिएशन के दौरान स्टैंड में प्रशंसक")</f>
        <v>स्पोर्ट्स एसोसिएशन के दौरान स्टैंड में प्रशंसक</v>
      </c>
    </row>
    <row r="18465">
      <c r="A18465" s="1" t="s">
        <v>17931</v>
      </c>
      <c r="B18465" s="2" t="str">
        <f>IFERROR(__xludf.DUMMYFUNCTION("GOOGLETRANSLATE(A18465,""en"",""hi"")"),"निमंत्रण और जन्मदिन कार्ड के लिए पुष्प और धारीदार पृष्ठभूमि पर एक पुराने फ्रेम का वेक्टर चित्रण।")</f>
        <v>निमंत्रण और जन्मदिन कार्ड के लिए पुष्प और धारीदार पृष्ठभूमि पर एक पुराने फ्रेम का वेक्टर चित्रण।</v>
      </c>
    </row>
    <row r="18466">
      <c r="A18466" s="1" t="s">
        <v>17932</v>
      </c>
      <c r="B18466" s="2" t="str">
        <f>IFERROR(__xludf.DUMMYFUNCTION("GOOGLETRANSLATE(A18466,""en"",""hi"")"),"अभिनेता अभी भी फिल्म के लिए एक प्रचार के लिए मुद्रा")</f>
        <v>अभिनेता अभी भी फिल्म के लिए एक प्रचार के लिए मुद्रा</v>
      </c>
    </row>
    <row r="18467">
      <c r="A18467" s="1" t="s">
        <v>17933</v>
      </c>
      <c r="B18467" s="2" t="str">
        <f>IFERROR(__xludf.DUMMYFUNCTION("GOOGLETRANSLATE(A18467,""en"",""hi"")"),"मेरी प्रेमिका एक बीमार बिल्ली के बच्चे की देखभाल कर रही है")</f>
        <v>मेरी प्रेमिका एक बीमार बिल्ली के बच्चे की देखभाल कर रही है</v>
      </c>
    </row>
    <row r="18468">
      <c r="A18468" s="1" t="s">
        <v>17934</v>
      </c>
      <c r="B18468" s="2" t="str">
        <f>IFERROR(__xludf.DUMMYFUNCTION("GOOGLETRANSLATE(A18468,""en"",""hi"")"),"थ्रो - इस बॉम्बर जैकेट के लिए £ 15 से शैली पर।")</f>
        <v>थ्रो - इस बॉम्बर जैकेट के लिए £ 15 से शैली पर।</v>
      </c>
    </row>
    <row r="18469">
      <c r="A18469" s="1" t="s">
        <v>17935</v>
      </c>
      <c r="B18469" s="2" t="str">
        <f>IFERROR(__xludf.DUMMYFUNCTION("GOOGLETRANSLATE(A18469,""en"",""hi"")"),"फुटबॉल खिलाड़ी ने पैरामी मैच के दौर के दौरान पेनल्टी के साथ स्कोर करने में असफल होने के बाद प्रतिक्रिया दी।")</f>
        <v>फुटबॉल खिलाड़ी ने पैरामी मैच के दौर के दौरान पेनल्टी के साथ स्कोर करने में असफल होने के बाद प्रतिक्रिया दी।</v>
      </c>
    </row>
    <row r="18470">
      <c r="A18470" s="1" t="s">
        <v>17936</v>
      </c>
      <c r="B18470" s="2" t="str">
        <f>IFERROR(__xludf.DUMMYFUNCTION("GOOGLETRANSLATE(A18470,""en"",""hi"")"),"उस क्षेत्र से पहले और बाद में फोटो जहां हमने कल रात नदी पर बिताया।")</f>
        <v>उस क्षेत्र से पहले और बाद में फोटो जहां हमने कल रात नदी पर बिताया।</v>
      </c>
    </row>
    <row r="18471">
      <c r="A18471" s="1" t="s">
        <v>17937</v>
      </c>
      <c r="B18471" s="2" t="str">
        <f>IFERROR(__xludf.DUMMYFUNCTION("GOOGLETRANSLATE(A18471,""en"",""hi"")"),"क्रोनिक इंक टैटू टैटू - व्यक्ति द्वारा एक बड़े ड्रैगन के साथ एक ड्रैगन का कवर।")</f>
        <v>क्रोनिक इंक टैटू टैटू - व्यक्ति द्वारा एक बड़े ड्रैगन के साथ एक ड्रैगन का कवर।</v>
      </c>
    </row>
    <row r="18472">
      <c r="A18472" s="1" t="s">
        <v>17938</v>
      </c>
      <c r="B18472" s="2" t="str">
        <f>IFERROR(__xludf.DUMMYFUNCTION("GOOGLETRANSLATE(A18472,""en"",""hi"")"),"पेरिस मेन्सवेअर फैशन वीक के दौरान शरद ऋतु शीतकालीन फैशन शो में एक मॉडल रनवे चलता है।")</f>
        <v>पेरिस मेन्सवेअर फैशन वीक के दौरान शरद ऋतु शीतकालीन फैशन शो में एक मॉडल रनवे चलता है।</v>
      </c>
    </row>
    <row r="18473">
      <c r="A18473" s="1" t="s">
        <v>17939</v>
      </c>
      <c r="B18473" s="2" t="str">
        <f>IFERROR(__xludf.DUMMYFUNCTION("GOOGLETRANSLATE(A18473,""en"",""hi"")"),"शो में पारंपरिक पॉप कलाकार")</f>
        <v>शो में पारंपरिक पॉप कलाकार</v>
      </c>
    </row>
    <row r="18474">
      <c r="A18474" s="1" t="s">
        <v>17940</v>
      </c>
      <c r="B18474" s="2" t="str">
        <f>IFERROR(__xludf.DUMMYFUNCTION("GOOGLETRANSLATE(A18474,""en"",""hi"")"),"व्यक्ति और पॉप कलाकार व्यक्ति मंच पर प्रदर्शन करते हैं")</f>
        <v>व्यक्ति और पॉप कलाकार व्यक्ति मंच पर प्रदर्शन करते हैं</v>
      </c>
    </row>
    <row r="18475">
      <c r="A18475" s="1" t="s">
        <v>17941</v>
      </c>
      <c r="B18475" s="2" t="str">
        <f>IFERROR(__xludf.DUMMYFUNCTION("GOOGLETRANSLATE(A18475,""en"",""hi"")"),"नदी के करीब एक लकड़ी का घर")</f>
        <v>नदी के करीब एक लकड़ी का घर</v>
      </c>
    </row>
    <row r="18476">
      <c r="A18476" s="1" t="s">
        <v>17942</v>
      </c>
      <c r="B18476" s="2" t="str">
        <f>IFERROR(__xludf.DUMMYFUNCTION("GOOGLETRANSLATE(A18476,""en"",""hi"")"),"छत की तस्वीर पर बकरियां।")</f>
        <v>छत की तस्वीर पर बकरियां।</v>
      </c>
    </row>
    <row r="18477">
      <c r="A18477" s="1" t="s">
        <v>17943</v>
      </c>
      <c r="B18477" s="2" t="str">
        <f>IFERROR(__xludf.DUMMYFUNCTION("GOOGLETRANSLATE(A18477,""en"",""hi"")"),"एक बड़े सुअर का सिर करीब एक सुअर फार्म पर")</f>
        <v>एक बड़े सुअर का सिर करीब एक सुअर फार्म पर</v>
      </c>
    </row>
    <row r="18478">
      <c r="A18478" s="1" t="s">
        <v>17944</v>
      </c>
      <c r="B18478" s="2" t="str">
        <f>IFERROR(__xludf.DUMMYFUNCTION("GOOGLETRANSLATE(A18478,""en"",""hi"")"),"शिलालेख के साथ विभिन्न रंगों की पत्तियों से शरद ऋतु की पृष्ठभूमि")</f>
        <v>शिलालेख के साथ विभिन्न रंगों की पत्तियों से शरद ऋतु की पृष्ठभूमि</v>
      </c>
    </row>
    <row r="18479">
      <c r="A18479" s="1" t="s">
        <v>17945</v>
      </c>
      <c r="B18479" s="2" t="str">
        <f>IFERROR(__xludf.DUMMYFUNCTION("GOOGLETRANSLATE(A18479,""en"",""hi"")"),"बल्लेबाज में सूखी सामग्री जोड़ें।")</f>
        <v>बल्लेबाज में सूखी सामग्री जोड़ें।</v>
      </c>
    </row>
    <row r="18480">
      <c r="A18480" s="1" t="s">
        <v>17946</v>
      </c>
      <c r="B18480" s="2" t="str">
        <f>IFERROR(__xludf.DUMMYFUNCTION("GOOGLETRANSLATE(A18480,""en"",""hi"")"),"दुल्हन बैठता है जबकि मेकअप कलाकार फाउंडेशन लागू करता है")</f>
        <v>दुल्हन बैठता है जबकि मेकअप कलाकार फाउंडेशन लागू करता है</v>
      </c>
    </row>
    <row r="18481">
      <c r="A18481" s="1" t="s">
        <v>279</v>
      </c>
      <c r="B18481" s="2" t="str">
        <f>IFERROR(__xludf.DUMMYFUNCTION("GOOGLETRANSLATE(A18481,""en"",""hi"")"),"एक सफेद पृष्ठभूमि पर विंटेज रस्टी मेटल साइन में आपका स्वागत है")</f>
        <v>एक सफेद पृष्ठभूमि पर विंटेज रस्टी मेटल साइन में आपका स्वागत है</v>
      </c>
    </row>
    <row r="18482">
      <c r="A18482" s="1" t="s">
        <v>17947</v>
      </c>
      <c r="B18482" s="2" t="str">
        <f>IFERROR(__xludf.DUMMYFUNCTION("GOOGLETRANSLATE(A18482,""en"",""hi"")"),"यू और विंटेज प्रारंभिक लोगो प्रतीक।")</f>
        <v>यू और विंटेज प्रारंभिक लोगो प्रतीक।</v>
      </c>
    </row>
    <row r="18483">
      <c r="A18483" s="1" t="s">
        <v>17948</v>
      </c>
      <c r="B18483" s="2" t="str">
        <f>IFERROR(__xludf.DUMMYFUNCTION("GOOGLETRANSLATE(A18483,""en"",""hi"")"),"एक ज्यामितीय पैटर्न के साथ ब्रश धातु का बनावट।")</f>
        <v>एक ज्यामितीय पैटर्न के साथ ब्रश धातु का बनावट।</v>
      </c>
    </row>
    <row r="18484">
      <c r="A18484" s="1" t="s">
        <v>17949</v>
      </c>
      <c r="B18484" s="2" t="str">
        <f>IFERROR(__xludf.DUMMYFUNCTION("GOOGLETRANSLATE(A18484,""en"",""hi"")"),"एक कोई मछली की पेंटिंग")</f>
        <v>एक कोई मछली की पेंटिंग</v>
      </c>
    </row>
    <row r="18485">
      <c r="A18485" s="1" t="s">
        <v>17950</v>
      </c>
      <c r="B18485" s="2" t="str">
        <f>IFERROR(__xludf.DUMMYFUNCTION("GOOGLETRANSLATE(A18485,""en"",""hi"")"),"अभिनेता काले रंग में एक सुंदरता है - 1")</f>
        <v>अभिनेता काले रंग में एक सुंदरता है - 1</v>
      </c>
    </row>
    <row r="18486">
      <c r="A18486" s="1" t="s">
        <v>17951</v>
      </c>
      <c r="B18486" s="2" t="str">
        <f>IFERROR(__xludf.DUMMYFUNCTION("GOOGLETRANSLATE(A18486,""en"",""hi"")"),"तुम एक कप कॉफी लेना पसंद करोगे ?")</f>
        <v>तुम एक कप कॉफी लेना पसंद करोगे ?</v>
      </c>
    </row>
    <row r="18487">
      <c r="A18487" s="1" t="s">
        <v>17952</v>
      </c>
      <c r="B18487" s="2" t="str">
        <f>IFERROR(__xludf.DUMMYFUNCTION("GOOGLETRANSLATE(A18487,""en"",""hi"")"),"एक हवाई फोटो खेलने की सतह")</f>
        <v>एक हवाई फोटो खेलने की सतह</v>
      </c>
    </row>
    <row r="18488">
      <c r="A18488" s="1" t="s">
        <v>17953</v>
      </c>
      <c r="B18488" s="2" t="str">
        <f>IFERROR(__xludf.DUMMYFUNCTION("GOOGLETRANSLATE(A18488,""en"",""hi"")"),"वाइड शॉट समय - एक सड़क दृश्य पर चलने वाले सफेद बादलों का चूक।")</f>
        <v>वाइड शॉट समय - एक सड़क दृश्य पर चलने वाले सफेद बादलों का चूक।</v>
      </c>
    </row>
    <row r="18489">
      <c r="A18489" s="1" t="s">
        <v>17954</v>
      </c>
      <c r="B18489" s="2" t="str">
        <f>IFERROR(__xludf.DUMMYFUNCTION("GOOGLETRANSLATE(A18489,""en"",""hi"")"),"एक और दुनिया: यह एक होटल माना जाता है कि इस भव्य हॉल के विपरीत है")</f>
        <v>एक और दुनिया: यह एक होटल माना जाता है कि इस भव्य हॉल के विपरीत है</v>
      </c>
    </row>
    <row r="18490">
      <c r="A18490" s="1" t="s">
        <v>17955</v>
      </c>
      <c r="B18490" s="2" t="str">
        <f>IFERROR(__xludf.DUMMYFUNCTION("GOOGLETRANSLATE(A18490,""en"",""hi"")"),"एक इमारत पर क्रिसमस रोशनी")</f>
        <v>एक इमारत पर क्रिसमस रोशनी</v>
      </c>
    </row>
    <row r="18491">
      <c r="A18491" s="1" t="s">
        <v>17956</v>
      </c>
      <c r="B18491" s="2" t="str">
        <f>IFERROR(__xludf.DUMMYFUNCTION("GOOGLETRANSLATE(A18491,""en"",""hi"")"),"केंद्र में एक रत्न के साथ")</f>
        <v>केंद्र में एक रत्न के साथ</v>
      </c>
    </row>
    <row r="18492">
      <c r="A18492" s="1" t="s">
        <v>17957</v>
      </c>
      <c r="B18492" s="2" t="str">
        <f>IFERROR(__xludf.DUMMYFUNCTION("GOOGLETRANSLATE(A18492,""en"",""hi"")"),"दीवार कला के साथ एक खाली ड्राइंग")</f>
        <v>दीवार कला के साथ एक खाली ड्राइंग</v>
      </c>
    </row>
    <row r="18493">
      <c r="A18493" s="1" t="s">
        <v>17958</v>
      </c>
      <c r="B18493" s="2" t="str">
        <f>IFERROR(__xludf.DUMMYFUNCTION("GOOGLETRANSLATE(A18493,""en"",""hi"")"),"व्यक्ति एक शादी समारोह में अपनी दुल्हन की प्रतीक्षा करता है")</f>
        <v>व्यक्ति एक शादी समारोह में अपनी दुल्हन की प्रतीक्षा करता है</v>
      </c>
    </row>
    <row r="18494">
      <c r="A18494" s="1" t="s">
        <v>17959</v>
      </c>
      <c r="B18494" s="2" t="str">
        <f>IFERROR(__xludf.DUMMYFUNCTION("GOOGLETRANSLATE(A18494,""en"",""hi"")"),"संगीत वीडियो टीवी कार्यक्रम के दौरान एक फोटो बैकस्टेज के लिए संगीत वीडियो कलाकार के रैपर और अध्यक्ष बन जाते हैं।")</f>
        <v>संगीत वीडियो टीवी कार्यक्रम के दौरान एक फोटो बैकस्टेज के लिए संगीत वीडियो कलाकार के रैपर और अध्यक्ष बन जाते हैं।</v>
      </c>
    </row>
    <row r="18495">
      <c r="A18495" s="1" t="s">
        <v>17960</v>
      </c>
      <c r="B18495" s="2" t="str">
        <f>IFERROR(__xludf.DUMMYFUNCTION("GOOGLETRANSLATE(A18495,""en"",""hi"")"),"घोड़े की दौड़ में एक बेंच पर आदमी")</f>
        <v>घोड़े की दौड़ में एक बेंच पर आदमी</v>
      </c>
    </row>
    <row r="18496">
      <c r="A18496" s="1" t="s">
        <v>17961</v>
      </c>
      <c r="B18496" s="2" t="str">
        <f>IFERROR(__xludf.DUMMYFUNCTION("GOOGLETRANSLATE(A18496,""en"",""hi"")"),"ध्वनिक पैनलिंग दिखा रहा नक्षत्र द्वारा कार्यालयों में व्यापक दृश्य")</f>
        <v>ध्वनिक पैनलिंग दिखा रहा नक्षत्र द्वारा कार्यालयों में व्यापक दृश्य</v>
      </c>
    </row>
    <row r="18497">
      <c r="A18497" s="1" t="s">
        <v>17962</v>
      </c>
      <c r="B18497" s="2" t="str">
        <f>IFERROR(__xludf.DUMMYFUNCTION("GOOGLETRANSLATE(A18497,""en"",""hi"")"),"अभिनेता रॉयल वर्ल्ड प्रीमियर में भाग लेता है")</f>
        <v>अभिनेता रॉयल वर्ल्ड प्रीमियर में भाग लेता है</v>
      </c>
    </row>
    <row r="18498">
      <c r="A18498" s="1" t="s">
        <v>17963</v>
      </c>
      <c r="B18498" s="2" t="str">
        <f>IFERROR(__xludf.DUMMYFUNCTION("GOOGLETRANSLATE(A18498,""en"",""hi"")"),"पत्ती से गिरता है")</f>
        <v>पत्ती से गिरता है</v>
      </c>
    </row>
    <row r="18499">
      <c r="A18499" s="1" t="s">
        <v>17964</v>
      </c>
      <c r="B18499" s="2" t="str">
        <f>IFERROR(__xludf.DUMMYFUNCTION("GOOGLETRANSLATE(A18499,""en"",""hi"")"),"कोच शनिवार के खेल के पहले भाग के दौरान दिखता है")</f>
        <v>कोच शनिवार के खेल के पहले भाग के दौरान दिखता है</v>
      </c>
    </row>
    <row r="18500">
      <c r="A18500" s="1" t="s">
        <v>17965</v>
      </c>
      <c r="B18500" s="2" t="str">
        <f>IFERROR(__xludf.DUMMYFUNCTION("GOOGLETRANSLATE(A18500,""en"",""hi"")"),"पहली बार मैंने एक वृद्धि का अनुभव किया जहां आप पूरे आकाश को देखते हैं और देखते हैं।")</f>
        <v>पहली बार मैंने एक वृद्धि का अनुभव किया जहां आप पूरे आकाश को देखते हैं और देखते हैं।</v>
      </c>
    </row>
    <row r="18501">
      <c r="A18501" s="1" t="s">
        <v>17966</v>
      </c>
      <c r="B18501" s="2" t="str">
        <f>IFERROR(__xludf.DUMMYFUNCTION("GOOGLETRANSLATE(A18501,""en"",""hi"")"),"एक कार्यालय में बैठे एक लड़के का पोर्ट्रेट और एक व्यापारी की तरह बहाना")</f>
        <v>एक कार्यालय में बैठे एक लड़के का पोर्ट्रेट और एक व्यापारी की तरह बहाना</v>
      </c>
    </row>
    <row r="18502">
      <c r="A18502" s="1" t="s">
        <v>17967</v>
      </c>
      <c r="B18502" s="2" t="str">
        <f>IFERROR(__xludf.DUMMYFUNCTION("GOOGLETRANSLATE(A18502,""en"",""hi"")"),"बिग व्हील बहादुर की तैयारी!")</f>
        <v>बिग व्हील बहादुर की तैयारी!</v>
      </c>
    </row>
    <row r="18503">
      <c r="A18503" s="1" t="s">
        <v>17968</v>
      </c>
      <c r="B18503" s="2" t="str">
        <f>IFERROR(__xludf.DUMMYFUNCTION("GOOGLETRANSLATE(A18503,""en"",""hi"")"),"एक राजमार्ग पर घने धुंध")</f>
        <v>एक राजमार्ग पर घने धुंध</v>
      </c>
    </row>
    <row r="18504">
      <c r="A18504" s="1" t="s">
        <v>3262</v>
      </c>
      <c r="B18504" s="2" t="str">
        <f>IFERROR(__xludf.DUMMYFUNCTION("GOOGLETRANSLATE(A18504,""en"",""hi"")"),"छवि में हो सकता है: व्यक्ति, एक संगीत वाद्ययंत्र बजाना, मंच, गिटार और इनडोर पर")</f>
        <v>छवि में हो सकता है: व्यक्ति, एक संगीत वाद्ययंत्र बजाना, मंच, गिटार और इनडोर पर</v>
      </c>
    </row>
    <row r="18505">
      <c r="A18505" s="1" t="s">
        <v>17969</v>
      </c>
      <c r="B18505" s="2" t="str">
        <f>IFERROR(__xludf.DUMMYFUNCTION("GOOGLETRANSLATE(A18505,""en"",""hi"")"),"जानवर कमरे में बिस्तर पर एक प्लास्टिक पाइप काटता है")</f>
        <v>जानवर कमरे में बिस्तर पर एक प्लास्टिक पाइप काटता है</v>
      </c>
    </row>
    <row r="18506">
      <c r="A18506" s="1" t="s">
        <v>17970</v>
      </c>
      <c r="B18506" s="2" t="str">
        <f>IFERROR(__xludf.DUMMYFUNCTION("GOOGLETRANSLATE(A18506,""en"",""hi"")"),"आंखों में अपने राक्षसों को देखो और तुम्हें कहो")</f>
        <v>आंखों में अपने राक्षसों को देखो और तुम्हें कहो</v>
      </c>
    </row>
    <row r="18507">
      <c r="A18507" s="1" t="s">
        <v>17971</v>
      </c>
      <c r="B18507" s="2" t="str">
        <f>IFERROR(__xludf.DUMMYFUNCTION("GOOGLETRANSLATE(A18507,""en"",""hi"")"),"एक नौका जिसने अपनी मूरिंग को तोड़ दिया और एक शहर से भाग लिया है")</f>
        <v>एक नौका जिसने अपनी मूरिंग को तोड़ दिया और एक शहर से भाग लिया है</v>
      </c>
    </row>
    <row r="18508">
      <c r="A18508" s="1" t="s">
        <v>17972</v>
      </c>
      <c r="B18508" s="2" t="str">
        <f>IFERROR(__xludf.DUMMYFUNCTION("GOOGLETRANSLATE(A18508,""en"",""hi"")"),"शराब का एक शेल्फ, पृष्ठभूमि में चखने वाली महिला के साथ")</f>
        <v>शराब का एक शेल्फ, पृष्ठभूमि में चखने वाली महिला के साथ</v>
      </c>
    </row>
    <row r="18509">
      <c r="A18509" s="1" t="s">
        <v>17973</v>
      </c>
      <c r="B18509" s="2" t="str">
        <f>IFERROR(__xludf.DUMMYFUNCTION("GOOGLETRANSLATE(A18509,""en"",""hi"")"),"ट्रेल का मैला सेक्शन एक बार यह नदी छोड़ देता है")</f>
        <v>ट्रेल का मैला सेक्शन एक बार यह नदी छोड़ देता है</v>
      </c>
    </row>
    <row r="18510">
      <c r="A18510" s="1" t="s">
        <v>17974</v>
      </c>
      <c r="B18510" s="2" t="str">
        <f>IFERROR(__xludf.DUMMYFUNCTION("GOOGLETRANSLATE(A18510,""en"",""hi"")"),"नई ग्राफिक भाषा के साथ पोस्टर डिजाइन।")</f>
        <v>नई ग्राफिक भाषा के साथ पोस्टर डिजाइन।</v>
      </c>
    </row>
    <row r="18511">
      <c r="A18511" s="1" t="s">
        <v>17975</v>
      </c>
      <c r="B18511" s="2" t="str">
        <f>IFERROR(__xludf.DUMMYFUNCTION("GOOGLETRANSLATE(A18511,""en"",""hi"")"),"सूर्यास्त में समुद्र तट पर सुंदर जोड़े का सिल्हूट")</f>
        <v>सूर्यास्त में समुद्र तट पर सुंदर जोड़े का सिल्हूट</v>
      </c>
    </row>
    <row r="18512">
      <c r="A18512" s="1" t="s">
        <v>17976</v>
      </c>
      <c r="B18512" s="2" t="str">
        <f>IFERROR(__xludf.DUMMYFUNCTION("GOOGLETRANSLATE(A18512,""en"",""hi"")"),"लेडीज़ फाइनल मैच में टेनिस प्लेयर के खिलाफ जीतने के बाद टेनिस प्लेयर अपनी ट्रॉफी के साथ बनता है")</f>
        <v>लेडीज़ फाइनल मैच में टेनिस प्लेयर के खिलाफ जीतने के बाद टेनिस प्लेयर अपनी ट्रॉफी के साथ बनता है</v>
      </c>
    </row>
    <row r="18513">
      <c r="A18513" s="1" t="s">
        <v>17977</v>
      </c>
      <c r="B18513" s="2" t="str">
        <f>IFERROR(__xludf.DUMMYFUNCTION("GOOGLETRANSLATE(A18513,""en"",""hi"")"),"चश्मा ईमानदारी से थोड़े हास्यास्पद हैं, लेकिन मुझे बहने वाले शीर्ष के साथ लंबी स्कर्ट पसंद है।")</f>
        <v>चश्मा ईमानदारी से थोड़े हास्यास्पद हैं, लेकिन मुझे बहने वाले शीर्ष के साथ लंबी स्कर्ट पसंद है।</v>
      </c>
    </row>
    <row r="18514">
      <c r="A18514" s="1" t="s">
        <v>17978</v>
      </c>
      <c r="B18514" s="2" t="str">
        <f>IFERROR(__xludf.DUMMYFUNCTION("GOOGLETRANSLATE(A18514,""en"",""hi"")"),"एक सुंदर दुल्हन का शॉट दूर चल रहा है लेकिन कैमरे के साथ इश्कबाज के चारों ओर घूमता है।")</f>
        <v>एक सुंदर दुल्हन का शॉट दूर चल रहा है लेकिन कैमरे के साथ इश्कबाज के चारों ओर घूमता है।</v>
      </c>
    </row>
    <row r="18515">
      <c r="A18515" s="1" t="s">
        <v>17979</v>
      </c>
      <c r="B18515" s="2" t="str">
        <f>IFERROR(__xludf.DUMMYFUNCTION("GOOGLETRANSLATE(A18515,""en"",""hi"")"),"फुटबॉल खिलाड़ी अपने कोचिंग स्टाफ के बाकी हिस्सों के साथ मैच के दौरान देखता है")</f>
        <v>फुटबॉल खिलाड़ी अपने कोचिंग स्टाफ के बाकी हिस्सों के साथ मैच के दौरान देखता है</v>
      </c>
    </row>
    <row r="18516">
      <c r="A18516" s="1" t="s">
        <v>17980</v>
      </c>
      <c r="B18516" s="2" t="str">
        <f>IFERROR(__xludf.DUMMYFUNCTION("GOOGLETRANSLATE(A18516,""en"",""hi"")"),"महिला फर्श पर रो रही है जबकि उसका कुत्ता उसे आराम देने की कोशिश करता है")</f>
        <v>महिला फर्श पर रो रही है जबकि उसका कुत्ता उसे आराम देने की कोशिश करता है</v>
      </c>
    </row>
    <row r="18517">
      <c r="A18517" s="1" t="s">
        <v>17981</v>
      </c>
      <c r="B18517" s="2" t="str">
        <f>IFERROR(__xludf.DUMMYFUNCTION("GOOGLETRANSLATE(A18517,""en"",""hi"")"),"अद्वितीय शो में 90 की वाइब्स!")</f>
        <v>अद्वितीय शो में 90 की वाइब्स!</v>
      </c>
    </row>
    <row r="18518">
      <c r="A18518" s="1" t="s">
        <v>17982</v>
      </c>
      <c r="B18518" s="2" t="str">
        <f>IFERROR(__xludf.DUMMYFUNCTION("GOOGLETRANSLATE(A18518,""en"",""hi"")"),"मंच पर ओपेरा में कोरस गायन करने वाले व्यक्ति के रूप में वर्दी में गायक")</f>
        <v>मंच पर ओपेरा में कोरस गायन करने वाले व्यक्ति के रूप में वर्दी में गायक</v>
      </c>
    </row>
    <row r="18519">
      <c r="A18519" s="1" t="s">
        <v>17983</v>
      </c>
      <c r="B18519" s="2" t="str">
        <f>IFERROR(__xludf.DUMMYFUNCTION("GOOGLETRANSLATE(A18519,""en"",""hi"")"),"एक स्मारिका की दुकान के बाहर बैग।")</f>
        <v>एक स्मारिका की दुकान के बाहर बैग।</v>
      </c>
    </row>
    <row r="18520">
      <c r="A18520" s="1" t="s">
        <v>17984</v>
      </c>
      <c r="B18520" s="2" t="str">
        <f>IFERROR(__xludf.DUMMYFUNCTION("GOOGLETRANSLATE(A18520,""en"",""hi"")"),"सूर्योदय पर आंशिक सौर ग्रहण, देखा।")</f>
        <v>सूर्योदय पर आंशिक सौर ग्रहण, देखा।</v>
      </c>
    </row>
    <row r="18521">
      <c r="A18521" s="1" t="s">
        <v>17985</v>
      </c>
      <c r="B18521" s="2" t="str">
        <f>IFERROR(__xludf.DUMMYFUNCTION("GOOGLETRANSLATE(A18521,""en"",""hi"")"),"व्यक्ति एक बर्फ से ढकी हुई पाइन के बीच बढ़ता है।")</f>
        <v>व्यक्ति एक बर्फ से ढकी हुई पाइन के बीच बढ़ता है।</v>
      </c>
    </row>
    <row r="18522">
      <c r="A18522" s="1" t="s">
        <v>17986</v>
      </c>
      <c r="B18522" s="2" t="str">
        <f>IFERROR(__xludf.DUMMYFUNCTION("GOOGLETRANSLATE(A18522,""en"",""hi"")"),"टीवी अभिनेता वसंत के दौरान फैशन शो में भाग लेता है।")</f>
        <v>टीवी अभिनेता वसंत के दौरान फैशन शो में भाग लेता है।</v>
      </c>
    </row>
    <row r="18523">
      <c r="A18523" s="1" t="s">
        <v>17987</v>
      </c>
      <c r="B18523" s="2" t="str">
        <f>IFERROR(__xludf.DUMMYFUNCTION("GOOGLETRANSLATE(A18523,""en"",""hi"")"),"झंडा, मानचित्र और शब्द शब्द के अंदर रबर स्टैम्प, वेक्टर चित्रण वेक्टर के अंदर लिखा")</f>
        <v>झंडा, मानचित्र और शब्द शब्द के अंदर रबर स्टैम्प, वेक्टर चित्रण वेक्टर के अंदर लिखा</v>
      </c>
    </row>
    <row r="18524">
      <c r="A18524" s="1" t="s">
        <v>17988</v>
      </c>
      <c r="B18524" s="2" t="str">
        <f>IFERROR(__xludf.DUMMYFUNCTION("GOOGLETRANSLATE(A18524,""en"",""hi"")"),"एक उन्नत पार्क और वॉकवे पुराने रेलवे वाइडक्ट पर बनाया गया")</f>
        <v>एक उन्नत पार्क और वॉकवे पुराने रेलवे वाइडक्ट पर बनाया गया</v>
      </c>
    </row>
    <row r="18525">
      <c r="A18525" s="1" t="s">
        <v>17989</v>
      </c>
      <c r="B18525" s="2" t="str">
        <f>IFERROR(__xludf.DUMMYFUNCTION("GOOGLETRANSLATE(A18525,""en"",""hi"")"),"लंबी पैदल यात्रा के दौरान कुछ ट्यूलिप फूल और कवक मिले।")</f>
        <v>लंबी पैदल यात्रा के दौरान कुछ ट्यूलिप फूल और कवक मिले।</v>
      </c>
    </row>
    <row r="18526">
      <c r="A18526" s="1" t="s">
        <v>17990</v>
      </c>
      <c r="B18526" s="2" t="str">
        <f>IFERROR(__xludf.DUMMYFUNCTION("GOOGLETRANSLATE(A18526,""en"",""hi"")"),"व्यक्ति शो के लिए कॉल बैक में भाग लेता है")</f>
        <v>व्यक्ति शो के लिए कॉल बैक में भाग लेता है</v>
      </c>
    </row>
    <row r="18527">
      <c r="A18527" s="1" t="s">
        <v>17991</v>
      </c>
      <c r="B18527" s="2" t="str">
        <f>IFERROR(__xludf.DUMMYFUNCTION("GOOGLETRANSLATE(A18527,""en"",""hi"")"),"यह कोई छोटी घटना नहीं है: कास्ट बोलने के लिए हजारों लोग झुके गए; यहां व्यक्ति बड़ी स्क्रीन पर है क्योंकि प्रशंसकों को भीड़ से तस्वीरें लेते हैं")</f>
        <v>यह कोई छोटी घटना नहीं है: कास्ट बोलने के लिए हजारों लोग झुके गए; यहां व्यक्ति बड़ी स्क्रीन पर है क्योंकि प्रशंसकों को भीड़ से तस्वीरें लेते हैं</v>
      </c>
    </row>
    <row r="18528">
      <c r="A18528" s="1" t="s">
        <v>17992</v>
      </c>
      <c r="B18528" s="2" t="str">
        <f>IFERROR(__xludf.DUMMYFUNCTION("GOOGLETRANSLATE(A18528,""en"",""hi"")"),"लिटिल लड़की और लड़का नींबू की टोकरी के साथ, चुनिंदा फोकस")</f>
        <v>लिटिल लड़की और लड़का नींबू की टोकरी के साथ, चुनिंदा फोकस</v>
      </c>
    </row>
    <row r="18529">
      <c r="A18529" s="1" t="s">
        <v>17993</v>
      </c>
      <c r="B18529" s="2" t="str">
        <f>IFERROR(__xludf.DUMMYFUNCTION("GOOGLETRANSLATE(A18529,""en"",""hi"")"),"ग्रह की सतह पर एम्बेडेड ध्वज के साथ मानचित्र।")</f>
        <v>ग्रह की सतह पर एम्बेडेड ध्वज के साथ मानचित्र।</v>
      </c>
    </row>
    <row r="18530">
      <c r="A18530" s="1" t="s">
        <v>17994</v>
      </c>
      <c r="B18530" s="2" t="str">
        <f>IFERROR(__xludf.DUMMYFUNCTION("GOOGLETRANSLATE(A18530,""en"",""hi"")"),"तोप सशस्त्र बल द्वारा कब्जा कर लिया")</f>
        <v>तोप सशस्त्र बल द्वारा कब्जा कर लिया</v>
      </c>
    </row>
    <row r="18531">
      <c r="A18531" s="1" t="s">
        <v>17995</v>
      </c>
      <c r="B18531" s="2" t="str">
        <f>IFERROR(__xludf.DUMMYFUNCTION("GOOGLETRANSLATE(A18531,""en"",""hi"")"),"मेरे कमीशन मिश्रित मीडिया पेंटिंग की एक क्लोज अप फोटो जिसमें कुछ ड्रैगनफ्लियों और भूल जाते हैं - मुझे - फूल नहीं। :)")</f>
        <v>मेरे कमीशन मिश्रित मीडिया पेंटिंग की एक क्लोज अप फोटो जिसमें कुछ ड्रैगनफ्लियों और भूल जाते हैं - मुझे - फूल नहीं। :)</v>
      </c>
    </row>
    <row r="18532">
      <c r="A18532" s="1" t="s">
        <v>17996</v>
      </c>
      <c r="B18532" s="2" t="str">
        <f>IFERROR(__xludf.DUMMYFUNCTION("GOOGLETRANSLATE(A18532,""en"",""hi"")"),"शहर के पीड़ितों को दर्शाने वाली नदी के साथ खाली जूते का संग्रह")</f>
        <v>शहर के पीड़ितों को दर्शाने वाली नदी के साथ खाली जूते का संग्रह</v>
      </c>
    </row>
    <row r="18533">
      <c r="A18533" s="1" t="s">
        <v>17997</v>
      </c>
      <c r="B18533" s="2" t="str">
        <f>IFERROR(__xludf.DUMMYFUNCTION("GOOGLETRANSLATE(A18533,""en"",""hi"")"),"आधुनिक शैली में रसोई में आर्क")</f>
        <v>आधुनिक शैली में रसोई में आर्क</v>
      </c>
    </row>
    <row r="18534">
      <c r="A18534" s="1" t="s">
        <v>1242</v>
      </c>
      <c r="B18534" s="2" t="str">
        <f>IFERROR(__xludf.DUMMYFUNCTION("GOOGLETRANSLATE(A18534,""en"",""hi"")"),"छवि में हो सकता है: व्यक्ति, मंच पर, एक संगीत वाद्ययंत्र और रात खेल रहा है")</f>
        <v>छवि में हो सकता है: व्यक्ति, मंच पर, एक संगीत वाद्ययंत्र और रात खेल रहा है</v>
      </c>
    </row>
    <row r="18535">
      <c r="A18535" s="1" t="s">
        <v>17998</v>
      </c>
      <c r="B18535" s="2" t="str">
        <f>IFERROR(__xludf.DUMMYFUNCTION("GOOGLETRANSLATE(A18535,""en"",""hi"")"),"खिड़की से दृश्य ... बोहो बेडरूम, कॉम्फी, नुक्कड़, खिड़कियां")</f>
        <v>खिड़की से दृश्य ... बोहो बेडरूम, कॉम्फी, नुक्कड़, खिड़कियां</v>
      </c>
    </row>
    <row r="18536">
      <c r="A18536" s="1" t="s">
        <v>17999</v>
      </c>
      <c r="B18536" s="2" t="str">
        <f>IFERROR(__xludf.DUMMYFUNCTION("GOOGLETRANSLATE(A18536,""en"",""hi"")"),"एक यूरो बिल हाथ में आयोजित किया जाता है।")</f>
        <v>एक यूरो बिल हाथ में आयोजित किया जाता है।</v>
      </c>
    </row>
    <row r="18537">
      <c r="A18537" s="1" t="s">
        <v>18000</v>
      </c>
      <c r="B18537" s="2" t="str">
        <f>IFERROR(__xludf.DUMMYFUNCTION("GOOGLETRANSLATE(A18537,""en"",""hi"")"),"एक ठंडे दिन पर गर्म लड़की!")</f>
        <v>एक ठंडे दिन पर गर्म लड़की!</v>
      </c>
    </row>
    <row r="18538">
      <c r="A18538" s="1" t="s">
        <v>18001</v>
      </c>
      <c r="B18538" s="2" t="str">
        <f>IFERROR(__xludf.DUMMYFUNCTION("GOOGLETRANSLATE(A18538,""en"",""hi"")"),"जंगल, सर्दियों के मौसम में धारा")</f>
        <v>जंगल, सर्दियों के मौसम में धारा</v>
      </c>
    </row>
    <row r="18539">
      <c r="A18539" s="1" t="s">
        <v>18002</v>
      </c>
      <c r="B18539" s="2" t="str">
        <f>IFERROR(__xludf.DUMMYFUNCTION("GOOGLETRANSLATE(A18539,""en"",""hi"")"),"एक छत के ऊपर बिजली के तार और एक बादल सूरज बाहर।")</f>
        <v>एक छत के ऊपर बिजली के तार और एक बादल सूरज बाहर।</v>
      </c>
    </row>
    <row r="18540">
      <c r="A18540" s="1" t="s">
        <v>18003</v>
      </c>
      <c r="B18540" s="2" t="str">
        <f>IFERROR(__xludf.DUMMYFUNCTION("GOOGLETRANSLATE(A18540,""en"",""hi"")"),"गोल्फ कोर्स पर सूर्यास्त")</f>
        <v>गोल्फ कोर्स पर सूर्यास्त</v>
      </c>
    </row>
    <row r="18541">
      <c r="A18541" s="1" t="s">
        <v>18004</v>
      </c>
      <c r="B18541" s="2" t="str">
        <f>IFERROR(__xludf.DUMMYFUNCTION("GOOGLETRANSLATE(A18541,""en"",""hi"")"),"मुख्य वर्ग पर पुरानी इमारतें")</f>
        <v>मुख्य वर्ग पर पुरानी इमारतें</v>
      </c>
    </row>
    <row r="18542">
      <c r="A18542" s="1" t="s">
        <v>18005</v>
      </c>
      <c r="B18542" s="2" t="str">
        <f>IFERROR(__xludf.DUMMYFUNCTION("GOOGLETRANSLATE(A18542,""en"",""hi"")"),"लेखक लॉस एंजिल्स प्रीमियर के लिए आता है।")</f>
        <v>लेखक लॉस एंजिल्स प्रीमियर के लिए आता है।</v>
      </c>
    </row>
    <row r="18543">
      <c r="A18543" s="1" t="s">
        <v>18006</v>
      </c>
      <c r="B18543" s="2" t="str">
        <f>IFERROR(__xludf.DUMMYFUNCTION("GOOGLETRANSLATE(A18543,""en"",""hi"")"),"दुनिया के सर्वोच्च पर्वत की विंटेज शैली छवि।")</f>
        <v>दुनिया के सर्वोच्च पर्वत की विंटेज शैली छवि।</v>
      </c>
    </row>
    <row r="18544">
      <c r="A18544" s="1" t="s">
        <v>18007</v>
      </c>
      <c r="B18544" s="2" t="str">
        <f>IFERROR(__xludf.DUMMYFUNCTION("GOOGLETRANSLATE(A18544,""en"",""hi"")"),"बिल्ली शहर की सड़कों की एक खिड़की पर झूठ बोल रही है")</f>
        <v>बिल्ली शहर की सड़कों की एक खिड़की पर झूठ बोल रही है</v>
      </c>
    </row>
    <row r="18545">
      <c r="A18545" s="1" t="s">
        <v>18008</v>
      </c>
      <c r="B18545" s="2" t="str">
        <f>IFERROR(__xludf.DUMMYFUNCTION("GOOGLETRANSLATE(A18545,""en"",""hi"")"),"मई दिवस मार्च और रैली")</f>
        <v>मई दिवस मार्च और रैली</v>
      </c>
    </row>
    <row r="18546">
      <c r="A18546" s="1" t="s">
        <v>18009</v>
      </c>
      <c r="B18546" s="2" t="str">
        <f>IFERROR(__xludf.DUMMYFUNCTION("GOOGLETRANSLATE(A18546,""en"",""hi"")"),"पूरी तरह से काम के बाद सभी मुस्कुराते हैं")</f>
        <v>पूरी तरह से काम के बाद सभी मुस्कुराते हैं</v>
      </c>
    </row>
    <row r="18547">
      <c r="A18547" s="1" t="s">
        <v>18010</v>
      </c>
      <c r="B18547" s="2" t="str">
        <f>IFERROR(__xludf.DUMMYFUNCTION("GOOGLETRANSLATE(A18547,""en"",""hi"")"),"एक्स बाथरूम डिजाइन छोटे बाथरूम के लिए विचार")</f>
        <v>एक्स बाथरूम डिजाइन छोटे बाथरूम के लिए विचार</v>
      </c>
    </row>
    <row r="18548">
      <c r="A18548" s="1" t="s">
        <v>18011</v>
      </c>
      <c r="B18548" s="2" t="str">
        <f>IFERROR(__xludf.DUMMYFUNCTION("GOOGLETRANSLATE(A18548,""en"",""hi"")"),"बीच में मीठे और चमकीले पेस्ट्री पर चयनात्मक फोकस")</f>
        <v>बीच में मीठे और चमकीले पेस्ट्री पर चयनात्मक फोकस</v>
      </c>
    </row>
    <row r="18549">
      <c r="A18549" s="1" t="s">
        <v>18012</v>
      </c>
      <c r="B18549" s="2" t="str">
        <f>IFERROR(__xludf.DUMMYFUNCTION("GOOGLETRANSLATE(A18549,""en"",""hi"")"),"सड़क पर बेंच पर युवा जोड़े।")</f>
        <v>सड़क पर बेंच पर युवा जोड़े।</v>
      </c>
    </row>
    <row r="18550">
      <c r="A18550" s="1" t="s">
        <v>18013</v>
      </c>
      <c r="B18550" s="2" t="str">
        <f>IFERROR(__xludf.DUMMYFUNCTION("GOOGLETRANSLATE(A18550,""en"",""hi"")"),"एक मॉडल घटना के दौरान फैशन शो में रनवे चलता है।")</f>
        <v>एक मॉडल घटना के दौरान फैशन शो में रनवे चलता है।</v>
      </c>
    </row>
    <row r="18551">
      <c r="A18551" s="1" t="s">
        <v>18014</v>
      </c>
      <c r="B18551" s="2" t="str">
        <f>IFERROR(__xludf.DUMMYFUNCTION("GOOGLETRANSLATE(A18551,""en"",""hi"")"),"अभिनेता रेडियो प्रसारण व्यवसाय छोड़ देता है।")</f>
        <v>अभिनेता रेडियो प्रसारण व्यवसाय छोड़ देता है।</v>
      </c>
    </row>
    <row r="18552">
      <c r="A18552" s="1" t="s">
        <v>18015</v>
      </c>
      <c r="B18552" s="2" t="str">
        <f>IFERROR(__xludf.DUMMYFUNCTION("GOOGLETRANSLATE(A18552,""en"",""hi"")"),"एक नियमित फिट में ओवरकोट")</f>
        <v>एक नियमित फिट में ओवरकोट</v>
      </c>
    </row>
    <row r="18553">
      <c r="A18553" s="1" t="s">
        <v>18016</v>
      </c>
      <c r="B18553" s="2" t="str">
        <f>IFERROR(__xludf.DUMMYFUNCTION("GOOGLETRANSLATE(A18553,""en"",""hi"")"),"यार्ड में खुश परिवार")</f>
        <v>यार्ड में खुश परिवार</v>
      </c>
    </row>
    <row r="18554">
      <c r="A18554" s="1" t="s">
        <v>18017</v>
      </c>
      <c r="B18554" s="2" t="str">
        <f>IFERROR(__xludf.DUMMYFUNCTION("GOOGLETRANSLATE(A18554,""en"",""hi"")"),"ओलंपिक एथलीट इस सत्र के साथ शीर्ष स्कोरर है, लक्ष्यों के साथ।")</f>
        <v>ओलंपिक एथलीट इस सत्र के साथ शीर्ष स्कोरर है, लक्ष्यों के साथ।</v>
      </c>
    </row>
    <row r="18555">
      <c r="A18555" s="1" t="s">
        <v>18018</v>
      </c>
      <c r="B18555" s="2" t="str">
        <f>IFERROR(__xludf.DUMMYFUNCTION("GOOGLETRANSLATE(A18555,""en"",""hi"")"),"पानी के गैलन लेकर एक हेलीकॉप्टर उतारता है")</f>
        <v>पानी के गैलन लेकर एक हेलीकॉप्टर उतारता है</v>
      </c>
    </row>
    <row r="18556">
      <c r="A18556" s="1" t="s">
        <v>2223</v>
      </c>
      <c r="B18556" s="2" t="str">
        <f>IFERROR(__xludf.DUMMYFUNCTION("GOOGLETRANSLATE(A18556,""en"",""hi"")"),"गेंद के लिए फुटबॉल खिलाड़ी और लड़ाई")</f>
        <v>गेंद के लिए फुटबॉल खिलाड़ी और लड़ाई</v>
      </c>
    </row>
    <row r="18557">
      <c r="A18557" s="1" t="s">
        <v>7388</v>
      </c>
      <c r="B18557" s="2" t="str">
        <f>IFERROR(__xludf.DUMMYFUNCTION("GOOGLETRANSLATE(A18557,""en"",""hi"")"),"पानी के नीचे डॉल्फिन के झुंड के साथ निर्बाध बनावट, पृष्ठभूमि के लिए चित्रण")</f>
        <v>पानी के नीचे डॉल्फिन के झुंड के साथ निर्बाध बनावट, पृष्ठभूमि के लिए चित्रण</v>
      </c>
    </row>
    <row r="18558">
      <c r="A18558" s="1" t="s">
        <v>18019</v>
      </c>
      <c r="B18558" s="2" t="str">
        <f>IFERROR(__xludf.DUMMYFUNCTION("GOOGLETRANSLATE(A18558,""en"",""hi"")"),"गोल लक्ष्य के लाल केंद्र में फ्लाइंग तीर")</f>
        <v>गोल लक्ष्य के लाल केंद्र में फ्लाइंग तीर</v>
      </c>
    </row>
    <row r="18559">
      <c r="A18559" s="1" t="s">
        <v>18020</v>
      </c>
      <c r="B18559" s="2" t="str">
        <f>IFERROR(__xludf.DUMMYFUNCTION("GOOGLETRANSLATE(A18559,""en"",""hi"")"),"शिलालेख के साथ प्यारा भालू यह मटर में एक गुलाबी पृष्ठभूमि पर एक लड़की है")</f>
        <v>शिलालेख के साथ प्यारा भालू यह मटर में एक गुलाबी पृष्ठभूमि पर एक लड़की है</v>
      </c>
    </row>
    <row r="18560">
      <c r="A18560" s="1" t="s">
        <v>18021</v>
      </c>
      <c r="B18560" s="2" t="str">
        <f>IFERROR(__xludf.DUMMYFUNCTION("GOOGLETRANSLATE(A18560,""en"",""hi"")"),"वेक्टर सिल्हूट्स मैन जो एक लड़की के साथ व्हीलचेयर में है।")</f>
        <v>वेक्टर सिल्हूट्स मैन जो एक लड़की के साथ व्हीलचेयर में है।</v>
      </c>
    </row>
    <row r="18561">
      <c r="A18561" s="1" t="s">
        <v>18022</v>
      </c>
      <c r="B18561" s="2" t="str">
        <f>IFERROR(__xludf.DUMMYFUNCTION("GOOGLETRANSLATE(A18561,""en"",""hi"")"),"एक उत्पादन से एक दृश्य में अभिनेता।")</f>
        <v>एक उत्पादन से एक दृश्य में अभिनेता।</v>
      </c>
    </row>
    <row r="18562">
      <c r="A18562" s="1" t="s">
        <v>2223</v>
      </c>
      <c r="B18562" s="2" t="str">
        <f>IFERROR(__xludf.DUMMYFUNCTION("GOOGLETRANSLATE(A18562,""en"",""hi"")"),"गेंद के लिए फुटबॉल खिलाड़ी और लड़ाई")</f>
        <v>गेंद के लिए फुटबॉल खिलाड़ी और लड़ाई</v>
      </c>
    </row>
    <row r="18563">
      <c r="A18563" s="1" t="s">
        <v>18023</v>
      </c>
      <c r="B18563" s="2" t="str">
        <f>IFERROR(__xludf.DUMMYFUNCTION("GOOGLETRANSLATE(A18563,""en"",""hi"")"),"एक झील के पास पार्क बेंच")</f>
        <v>एक झील के पास पार्क बेंच</v>
      </c>
    </row>
    <row r="18564">
      <c r="A18564" s="1" t="s">
        <v>18024</v>
      </c>
      <c r="B18564" s="2" t="str">
        <f>IFERROR(__xludf.DUMMYFUNCTION("GOOGLETRANSLATE(A18564,""en"",""hi"")"),"आर्ट गैलरी के पास पर्यटक आकर्षण पर आर्क ब्रिज")</f>
        <v>आर्ट गैलरी के पास पर्यटक आकर्षण पर आर्क ब्रिज</v>
      </c>
    </row>
    <row r="18565">
      <c r="A18565" s="1" t="s">
        <v>18025</v>
      </c>
      <c r="B18565" s="2" t="str">
        <f>IFERROR(__xludf.DUMMYFUNCTION("GOOGLETRANSLATE(A18565,""en"",""hi"")"),"टीम हाई स्कूल के खिलाफ फुटबॉल गेम के दौरान मैदान लेती है।")</f>
        <v>टीम हाई स्कूल के खिलाफ फुटबॉल गेम के दौरान मैदान लेती है।</v>
      </c>
    </row>
    <row r="18566">
      <c r="A18566" s="1" t="s">
        <v>18026</v>
      </c>
      <c r="B18566" s="2" t="str">
        <f>IFERROR(__xludf.DUMMYFUNCTION("GOOGLETRANSLATE(A18566,""en"",""hi"")"),"एक मैकेनिक पहने हुए टोपी होल्डिंग स्पैनर रिंच को रेट्रो शैली में अलग-अलग पृष्ठभूमि पर शील्ड क्रेस्ट के सामने सामने वाला सामना करना पड़ रहा है।")</f>
        <v>एक मैकेनिक पहने हुए टोपी होल्डिंग स्पैनर रिंच को रेट्रो शैली में अलग-अलग पृष्ठभूमि पर शील्ड क्रेस्ट के सामने सामने वाला सामना करना पड़ रहा है।</v>
      </c>
    </row>
    <row r="18567">
      <c r="A18567" s="1" t="s">
        <v>284</v>
      </c>
      <c r="B18567" s="2" t="str">
        <f>IFERROR(__xludf.DUMMYFUNCTION("GOOGLETRANSLATE(A18567,""en"",""hi"")"),"अभिनेता उत्सव के दौरान प्रीमियर में भाग लेता है।")</f>
        <v>अभिनेता उत्सव के दौरान प्रीमियर में भाग लेता है।</v>
      </c>
    </row>
    <row r="18568">
      <c r="A18568" s="1" t="s">
        <v>18027</v>
      </c>
      <c r="B18568" s="2" t="str">
        <f>IFERROR(__xludf.DUMMYFUNCTION("GOOGLETRANSLATE(A18568,""en"",""hi"")"),"वार्षिक समकालीन के 10 वें संस्करण में विभिन्न कलाकारों से कला के टुकड़े")</f>
        <v>वार्षिक समकालीन के 10 वें संस्करण में विभिन्न कलाकारों से कला के टुकड़े</v>
      </c>
    </row>
    <row r="18569">
      <c r="A18569" s="1" t="s">
        <v>18028</v>
      </c>
      <c r="B18569" s="2" t="str">
        <f>IFERROR(__xludf.DUMMYFUNCTION("GOOGLETRANSLATE(A18569,""en"",""hi"")"),"स्पेक्ट्रेटर बालकनी से देखते हैं क्योंकि मार्चिंग बैंड गुरुवार को घटना के दौरान चलता है।")</f>
        <v>स्पेक्ट्रेटर बालकनी से देखते हैं क्योंकि मार्चिंग बैंड गुरुवार को घटना के दौरान चलता है।</v>
      </c>
    </row>
    <row r="18570">
      <c r="A18570" s="1" t="s">
        <v>18029</v>
      </c>
      <c r="B18570" s="2" t="str">
        <f>IFERROR(__xludf.DUMMYFUNCTION("GOOGLETRANSLATE(A18570,""en"",""hi"")"),"एक कार के पीछे सोने का बच्चा")</f>
        <v>एक कार के पीछे सोने का बच्चा</v>
      </c>
    </row>
    <row r="18571">
      <c r="A18571" s="1" t="s">
        <v>18030</v>
      </c>
      <c r="B18571" s="2" t="str">
        <f>IFERROR(__xludf.DUMMYFUNCTION("GOOGLETRANSLATE(A18571,""en"",""hi"")"),"अनुयायी पहले दिन के दौरान प्रार्थना करते हैं।")</f>
        <v>अनुयायी पहले दिन के दौरान प्रार्थना करते हैं।</v>
      </c>
    </row>
    <row r="18572">
      <c r="A18572" s="1" t="s">
        <v>18031</v>
      </c>
      <c r="B18572" s="2" t="str">
        <f>IFERROR(__xludf.DUMMYFUNCTION("GOOGLETRANSLATE(A18572,""en"",""hi"")"),"बर्फ सभी पेड़ों और झाड़ियों पर बिल्कुल सुंदर था।")</f>
        <v>बर्फ सभी पेड़ों और झाड़ियों पर बिल्कुल सुंदर था।</v>
      </c>
    </row>
    <row r="18573">
      <c r="A18573" s="1" t="s">
        <v>18032</v>
      </c>
      <c r="B18573" s="2" t="str">
        <f>IFERROR(__xludf.DUMMYFUNCTION("GOOGLETRANSLATE(A18573,""en"",""hi"")"),"समुद्र के नजदीक स्टिल्ट पर भी शैलेट")</f>
        <v>समुद्र के नजदीक स्टिल्ट पर भी शैलेट</v>
      </c>
    </row>
    <row r="18574">
      <c r="A18574" s="1" t="s">
        <v>18033</v>
      </c>
      <c r="B18574" s="2" t="str">
        <f>IFERROR(__xludf.DUMMYFUNCTION("GOOGLETRANSLATE(A18574,""en"",""hi"")"),"इस योजना में एक शानदार दूसरा बाथरूम है जिसमें फ्रीस्टैंडिंग वैनिटी समेत उच्च अंत फिक्स्चर के साथ समाप्त हो गया है।")</f>
        <v>इस योजना में एक शानदार दूसरा बाथरूम है जिसमें फ्रीस्टैंडिंग वैनिटी समेत उच्च अंत फिक्स्चर के साथ समाप्त हो गया है।</v>
      </c>
    </row>
    <row r="18575">
      <c r="A18575" s="1" t="s">
        <v>18034</v>
      </c>
      <c r="B18575" s="2" t="str">
        <f>IFERROR(__xludf.DUMMYFUNCTION("GOOGLETRANSLATE(A18575,""en"",""hi"")"),"छत से गांव और पहाड़ी के दृश्य।")</f>
        <v>छत से गांव और पहाड़ी के दृश्य।</v>
      </c>
    </row>
    <row r="18576">
      <c r="A18576" s="1" t="s">
        <v>18035</v>
      </c>
      <c r="B18576" s="2" t="str">
        <f>IFERROR(__xludf.DUMMYFUNCTION("GOOGLETRANSLATE(A18576,""en"",""hi"")"),"चित्रकारी कलाकार द्वारा एक महिला का पोर्ट्रेट")</f>
        <v>चित्रकारी कलाकार द्वारा एक महिला का पोर्ट्रेट</v>
      </c>
    </row>
    <row r="18577">
      <c r="A18577" s="1" t="s">
        <v>18036</v>
      </c>
      <c r="B18577" s="2" t="str">
        <f>IFERROR(__xludf.DUMMYFUNCTION("GOOGLETRANSLATE(A18577,""en"",""hi"")"),"किस तरह के जानवर देवता थे, लोग")</f>
        <v>किस तरह के जानवर देवता थे, लोग</v>
      </c>
    </row>
    <row r="18578">
      <c r="A18578" s="1" t="s">
        <v>18037</v>
      </c>
      <c r="B18578" s="2" t="str">
        <f>IFERROR(__xludf.DUMMYFUNCTION("GOOGLETRANSLATE(A18578,""en"",""hi"")"),"अमेरिकी फुटबॉल खिलाड़ी नेशनल गान खेल टीम के खिलाफ फुटबॉल गेम से पहले खेले जाने से पहले टीम के साथी के साथ घुटने टेकते हैं।")</f>
        <v>अमेरिकी फुटबॉल खिलाड़ी नेशनल गान खेल टीम के खिलाफ फुटबॉल गेम से पहले खेले जाने से पहले टीम के साथी के साथ घुटने टेकते हैं।</v>
      </c>
    </row>
    <row r="18579">
      <c r="A18579" s="1" t="s">
        <v>18038</v>
      </c>
      <c r="B18579" s="2" t="str">
        <f>IFERROR(__xludf.DUMMYFUNCTION("GOOGLETRANSLATE(A18579,""en"",""hi"")"),"... शांत और कछुए है।")</f>
        <v>... शांत और कछुए है।</v>
      </c>
    </row>
    <row r="18580">
      <c r="A18580" s="1" t="s">
        <v>18039</v>
      </c>
      <c r="B18580" s="2" t="str">
        <f>IFERROR(__xludf.DUMMYFUNCTION("GOOGLETRANSLATE(A18580,""en"",""hi"")"),"लंबे बाल के साथ सुंदर हाई स्कूल के छात्र और चश्मा पहने हुए, डेस्क पर लैपटॉप का उपयोग करते समय लाइब्रेरी में पढ़ाई")</f>
        <v>लंबे बाल के साथ सुंदर हाई स्कूल के छात्र और चश्मा पहने हुए, डेस्क पर लैपटॉप का उपयोग करते समय लाइब्रेरी में पढ़ाई</v>
      </c>
    </row>
    <row r="18581">
      <c r="A18581" s="1" t="s">
        <v>18040</v>
      </c>
      <c r="B18581" s="2" t="str">
        <f>IFERROR(__xludf.DUMMYFUNCTION("GOOGLETRANSLATE(A18581,""en"",""hi"")"),"मनोवैज्ञानिक अनुसंधान ने खुलासा किया है कि प्रत्यारोपित सुझाए गए यादें लोगों को शराब के लिए नकारात्मक प्रतिक्रिया दे सकती हैं और इस प्रकार पीने से रोकती हैं")</f>
        <v>मनोवैज्ञानिक अनुसंधान ने खुलासा किया है कि प्रत्यारोपित सुझाए गए यादें लोगों को शराब के लिए नकारात्मक प्रतिक्रिया दे सकती हैं और इस प्रकार पीने से रोकती हैं</v>
      </c>
    </row>
    <row r="18582">
      <c r="A18582" s="1" t="s">
        <v>18041</v>
      </c>
      <c r="B18582" s="2" t="str">
        <f>IFERROR(__xludf.DUMMYFUNCTION("GOOGLETRANSLATE(A18582,""en"",""hi"")"),"पश्चिम में पहाड़ों का दृश्य")</f>
        <v>पश्चिम में पहाड़ों का दृश्य</v>
      </c>
    </row>
    <row r="18583">
      <c r="A18583" s="1" t="s">
        <v>18042</v>
      </c>
      <c r="B18583" s="2" t="str">
        <f>IFERROR(__xludf.DUMMYFUNCTION("GOOGLETRANSLATE(A18583,""en"",""hi"")"),"यह शहर एक संकीर्ण घाटी के तल पर स्थित है, जो पहाड़ों और जंगल से घिरा हुआ है, आकाश में काले बादल")</f>
        <v>यह शहर एक संकीर्ण घाटी के तल पर स्थित है, जो पहाड़ों और जंगल से घिरा हुआ है, आकाश में काले बादल</v>
      </c>
    </row>
    <row r="18584">
      <c r="A18584" s="1" t="s">
        <v>18043</v>
      </c>
      <c r="B18584" s="2" t="str">
        <f>IFERROR(__xludf.DUMMYFUNCTION("GOOGLETRANSLATE(A18584,""en"",""hi"")"),"घाटी में एक पृथक गांव के आसपास के जंगलों के शरद ऋतु के रंग")</f>
        <v>घाटी में एक पृथक गांव के आसपास के जंगलों के शरद ऋतु के रंग</v>
      </c>
    </row>
    <row r="18585">
      <c r="A18585" s="1" t="s">
        <v>18044</v>
      </c>
      <c r="B18585" s="2" t="str">
        <f>IFERROR(__xludf.DUMMYFUNCTION("GOOGLETRANSLATE(A18585,""en"",""hi"")"),"पर्यटक आकर्षण से पहले हस्ताक्षर करें")</f>
        <v>पर्यटक आकर्षण से पहले हस्ताक्षर करें</v>
      </c>
    </row>
    <row r="18586">
      <c r="A18586" s="1" t="s">
        <v>18045</v>
      </c>
      <c r="B18586" s="2" t="str">
        <f>IFERROR(__xludf.DUMMYFUNCTION("GOOGLETRANSLATE(A18586,""en"",""hi"")"),"सड़क पर चलने वाले वाहन।")</f>
        <v>सड़क पर चलने वाले वाहन।</v>
      </c>
    </row>
    <row r="18587">
      <c r="A18587" s="1" t="s">
        <v>18046</v>
      </c>
      <c r="B18587" s="2" t="str">
        <f>IFERROR(__xludf.DUMMYFUNCTION("GOOGLETRANSLATE(A18587,""en"",""hi"")"),"प्यारा मास्क और बैट के साथ दुष्ट मालिक का कॉमिक चित्रण")</f>
        <v>प्यारा मास्क और बैट के साथ दुष्ट मालिक का कॉमिक चित्रण</v>
      </c>
    </row>
    <row r="18588">
      <c r="A18588" s="1" t="s">
        <v>18047</v>
      </c>
      <c r="B18588" s="2" t="str">
        <f>IFERROR(__xludf.DUMMYFUNCTION("GOOGLETRANSLATE(A18588,""en"",""hi"")"),"लकड़ी के बोर्ड, संतरे, स्ट्रॉबेरी, नींबू और सेब पर स्वस्थ फल")</f>
        <v>लकड़ी के बोर्ड, संतरे, स्ट्रॉबेरी, नींबू और सेब पर स्वस्थ फल</v>
      </c>
    </row>
    <row r="18589">
      <c r="A18589" s="1" t="s">
        <v>18048</v>
      </c>
      <c r="B18589" s="2" t="str">
        <f>IFERROR(__xludf.DUMMYFUNCTION("GOOGLETRANSLATE(A18589,""en"",""hi"")"),"उत्तरी रोशनी उत्तर के ऊपर आकाश में गुना होती है जबकि तापमान डुबकी कम हो जाती है")</f>
        <v>उत्तरी रोशनी उत्तर के ऊपर आकाश में गुना होती है जबकि तापमान डुबकी कम हो जाती है</v>
      </c>
    </row>
    <row r="18590">
      <c r="A18590" s="1" t="s">
        <v>18049</v>
      </c>
      <c r="B18590" s="2" t="str">
        <f>IFERROR(__xludf.DUMMYFUNCTION("GOOGLETRANSLATE(A18590,""en"",""hi"")"),"पर्यटकों की भीड़ पर्यटक आकर्षण के बाहर इकट्ठा होती है")</f>
        <v>पर्यटकों की भीड़ पर्यटक आकर्षण के बाहर इकट्ठा होती है</v>
      </c>
    </row>
    <row r="18591">
      <c r="A18591" s="1" t="s">
        <v>18050</v>
      </c>
      <c r="B18591" s="2" t="str">
        <f>IFERROR(__xludf.DUMMYFUNCTION("GOOGLETRANSLATE(A18591,""en"",""hi"")"),"एक वीरो विलो पेड़ के पास एक हिरण")</f>
        <v>एक वीरो विलो पेड़ के पास एक हिरण</v>
      </c>
    </row>
    <row r="18592">
      <c r="A18592" s="1" t="s">
        <v>18051</v>
      </c>
      <c r="B18592" s="2" t="str">
        <f>IFERROR(__xludf.DUMMYFUNCTION("GOOGLETRANSLATE(A18592,""en"",""hi"")"),"समुद्र तट पर रोमांटिक युवा जोड़े")</f>
        <v>समुद्र तट पर रोमांटिक युवा जोड़े</v>
      </c>
    </row>
    <row r="18593">
      <c r="A18593" s="1" t="s">
        <v>18052</v>
      </c>
      <c r="B18593" s="2" t="str">
        <f>IFERROR(__xludf.DUMMYFUNCTION("GOOGLETRANSLATE(A18593,""en"",""hi"")"),"एक मैदान में चलने और सूर्यास्त में हाथ पकड़े हुए जोड़े।")</f>
        <v>एक मैदान में चलने और सूर्यास्त में हाथ पकड़े हुए जोड़े।</v>
      </c>
    </row>
    <row r="18594">
      <c r="A18594" s="1" t="s">
        <v>18053</v>
      </c>
      <c r="B18594" s="2" t="str">
        <f>IFERROR(__xludf.DUMMYFUNCTION("GOOGLETRANSLATE(A18594,""en"",""hi"")"),"दिन के दौरान पिचों का ओलंपिक एथलीट।")</f>
        <v>दिन के दौरान पिचों का ओलंपिक एथलीट।</v>
      </c>
    </row>
    <row r="18595">
      <c r="A18595" s="1" t="s">
        <v>18054</v>
      </c>
      <c r="B18595" s="2" t="str">
        <f>IFERROR(__xludf.DUMMYFUNCTION("GOOGLETRANSLATE(A18595,""en"",""hi"")"),"बंद - एक संकेत पर इशारा करने की उंगली")</f>
        <v>बंद - एक संकेत पर इशारा करने की उंगली</v>
      </c>
    </row>
    <row r="18596">
      <c r="A18596" s="1" t="s">
        <v>18055</v>
      </c>
      <c r="B18596" s="2" t="str">
        <f>IFERROR(__xludf.DUMMYFUNCTION("GOOGLETRANSLATE(A18596,""en"",""hi"")"),"दुनिया में कहाँ ? सबसे बड़ा भ्रम था")</f>
        <v>दुनिया में कहाँ ? सबसे बड़ा भ्रम था</v>
      </c>
    </row>
    <row r="18597">
      <c r="A18597" s="1" t="s">
        <v>18056</v>
      </c>
      <c r="B18597" s="2" t="str">
        <f>IFERROR(__xludf.DUMMYFUNCTION("GOOGLETRANSLATE(A18597,""en"",""hi"")"),"व्यक्ति फैशन वीक पर काम कर रहा है और एक मॉडल के रूप में अपना करियर शुरू कर रहा है")</f>
        <v>व्यक्ति फैशन वीक पर काम कर रहा है और एक मॉडल के रूप में अपना करियर शुरू कर रहा है</v>
      </c>
    </row>
    <row r="18598">
      <c r="A18598" s="1" t="s">
        <v>18057</v>
      </c>
      <c r="B18598" s="2" t="str">
        <f>IFERROR(__xludf.DUMMYFUNCTION("GOOGLETRANSLATE(A18598,""en"",""hi"")"),"सबसे प्यारे व्यक्ति रॉयल्टी मुक्त स्टॉक चित्रों के लिए")</f>
        <v>सबसे प्यारे व्यक्ति रॉयल्टी मुक्त स्टॉक चित्रों के लिए</v>
      </c>
    </row>
    <row r="18599">
      <c r="A18599" s="1" t="s">
        <v>18058</v>
      </c>
      <c r="B18599" s="2" t="str">
        <f>IFERROR(__xludf.DUMMYFUNCTION("GOOGLETRANSLATE(A18599,""en"",""hi"")"),"आपको लैपटॉप की त्वचा के बारे में सब कुछ पता होना चाहिए")</f>
        <v>आपको लैपटॉप की त्वचा के बारे में सब कुछ पता होना चाहिए</v>
      </c>
    </row>
    <row r="18600">
      <c r="A18600" s="1" t="s">
        <v>913</v>
      </c>
      <c r="B18600" s="2" t="str">
        <f>IFERROR(__xludf.DUMMYFUNCTION("GOOGLETRANSLATE(A18600,""en"",""hi"")"),"अभिनेता प्रीमियर के लिए आता है")</f>
        <v>अभिनेता प्रीमियर के लिए आता है</v>
      </c>
    </row>
    <row r="18601">
      <c r="A18601" s="1" t="s">
        <v>18059</v>
      </c>
      <c r="B18601" s="2" t="str">
        <f>IFERROR(__xludf.DUMMYFUNCTION("GOOGLETRANSLATE(A18601,""en"",""hi"")"),"घोड़ों की सिल्हूट एक चरागाह में चराई, आकाश में उड़ने वाली पक्षी")</f>
        <v>घोड़ों की सिल्हूट एक चरागाह में चराई, आकाश में उड़ने वाली पक्षी</v>
      </c>
    </row>
    <row r="18602">
      <c r="A18602" s="1" t="s">
        <v>18060</v>
      </c>
      <c r="B18602" s="2" t="str">
        <f>IFERROR(__xludf.DUMMYFUNCTION("GOOGLETRANSLATE(A18602,""en"",""hi"")"),"हम इस लूप को हमारी यात्रा पर चले गए - मेरे पास इस सटीक पेड़ की तस्वीर है!")</f>
        <v>हम इस लूप को हमारी यात्रा पर चले गए - मेरे पास इस सटीक पेड़ की तस्वीर है!</v>
      </c>
    </row>
    <row r="18603">
      <c r="A18603" s="1" t="s">
        <v>18061</v>
      </c>
      <c r="B18603" s="2" t="str">
        <f>IFERROR(__xludf.DUMMYFUNCTION("GOOGLETRANSLATE(A18603,""en"",""hi"")"),"रैंपर्ट्स और वॉल, द वॉलीड कोस्टल टाउन")</f>
        <v>रैंपर्ट्स और वॉल, द वॉलीड कोस्टल टाउन</v>
      </c>
    </row>
    <row r="18604">
      <c r="A18604" s="1" t="s">
        <v>18062</v>
      </c>
      <c r="B18604" s="2" t="str">
        <f>IFERROR(__xludf.DUMMYFUNCTION("GOOGLETRANSLATE(A18604,""en"",""hi"")"),"भौगोलिक फीचर श्रेणी द्वारा एक दृश्य")</f>
        <v>भौगोलिक फीचर श्रेणी द्वारा एक दृश्य</v>
      </c>
    </row>
    <row r="18605">
      <c r="A18605" s="1" t="s">
        <v>18063</v>
      </c>
      <c r="B18605" s="2" t="str">
        <f>IFERROR(__xludf.DUMMYFUNCTION("GOOGLETRANSLATE(A18605,""en"",""hi"")"),"लाइटहाउस का दूसरा पक्ष")</f>
        <v>लाइटहाउस का दूसरा पक्ष</v>
      </c>
    </row>
    <row r="18606">
      <c r="A18606" s="1" t="s">
        <v>18064</v>
      </c>
      <c r="B18606" s="2" t="str">
        <f>IFERROR(__xludf.DUMMYFUNCTION("GOOGLETRANSLATE(A18606,""en"",""hi"")"),"एक एथलेटिक कोकेशियान मध्य के प्रोफाइल में सिल्हूट - आयु वर्ग के आदमी टी शर्ट और जींस पहने हुए")</f>
        <v>एक एथलेटिक कोकेशियान मध्य के प्रोफाइल में सिल्हूट - आयु वर्ग के आदमी टी शर्ट और जींस पहने हुए</v>
      </c>
    </row>
    <row r="18607">
      <c r="A18607" s="1" t="s">
        <v>13468</v>
      </c>
      <c r="B18607" s="2" t="str">
        <f>IFERROR(__xludf.DUMMYFUNCTION("GOOGLETRANSLATE(A18607,""en"",""hi"")"),"छवि में हो सकता है: व्यक्ति, मंच पर, एक संगीत वाद्ययंत्र, गिटार, रात और इनडोर खेलना")</f>
        <v>छवि में हो सकता है: व्यक्ति, मंच पर, एक संगीत वाद्ययंत्र, गिटार, रात और इनडोर खेलना</v>
      </c>
    </row>
    <row r="18608">
      <c r="A18608" s="1" t="s">
        <v>18065</v>
      </c>
      <c r="B18608" s="2" t="str">
        <f>IFERROR(__xludf.DUMMYFUNCTION("GOOGLETRANSLATE(A18608,""en"",""hi"")"),"लैटिन पॉप कलाकार और नर्तकियों")</f>
        <v>लैटिन पॉप कलाकार और नर्तकियों</v>
      </c>
    </row>
    <row r="18609">
      <c r="A18609" s="1" t="s">
        <v>18066</v>
      </c>
      <c r="B18609" s="2" t="str">
        <f>IFERROR(__xludf.DUMMYFUNCTION("GOOGLETRANSLATE(A18609,""en"",""hi"")"),"पेड़ों के साथ क्या होता है, भले ही परंपरा जी रही होगी।")</f>
        <v>पेड़ों के साथ क्या होता है, भले ही परंपरा जी रही होगी।</v>
      </c>
    </row>
    <row r="18610">
      <c r="A18610" s="1" t="s">
        <v>18067</v>
      </c>
      <c r="B18610" s="2" t="str">
        <f>IFERROR(__xludf.DUMMYFUNCTION("GOOGLETRANSLATE(A18610,""en"",""hi"")"),"एक सुंदर दिन पर मनोरम दृश्य")</f>
        <v>एक सुंदर दिन पर मनोरम दृश्य</v>
      </c>
    </row>
    <row r="18611">
      <c r="A18611" s="1" t="s">
        <v>18068</v>
      </c>
      <c r="B18611" s="2" t="str">
        <f>IFERROR(__xludf.DUMMYFUNCTION("GOOGLETRANSLATE(A18611,""en"",""hi"")"),"इस घर के मालिकों ने अपने पड़ोसियों को राजी किया ताकि हमें अगले दरवाजे पर घर बनाया जा सके।")</f>
        <v>इस घर के मालिकों ने अपने पड़ोसियों को राजी किया ताकि हमें अगले दरवाजे पर घर बनाया जा सके।</v>
      </c>
    </row>
    <row r="18612">
      <c r="A18612" s="1" t="s">
        <v>18069</v>
      </c>
      <c r="B18612" s="2" t="str">
        <f>IFERROR(__xludf.DUMMYFUNCTION("GOOGLETRANSLATE(A18612,""en"",""hi"")"),"ग्राम कलाकार ने लाल कालीन पर प्रस्तुत करते हुए अपने धूप का चश्मा रखा")</f>
        <v>ग्राम कलाकार ने लाल कालीन पर प्रस्तुत करते हुए अपने धूप का चश्मा रखा</v>
      </c>
    </row>
    <row r="18613">
      <c r="A18613" s="1" t="s">
        <v>18070</v>
      </c>
      <c r="B18613" s="2" t="str">
        <f>IFERROR(__xludf.DUMMYFUNCTION("GOOGLETRANSLATE(A18613,""en"",""hi"")"),"व्यक्ति के पास अन्यथा पुरुष मित्र हैं जो अपने बच्चों के आगमन को अपने जीवन के सबसे जादुई और चलती अनुभवों के बीच देख रहे हैं")</f>
        <v>व्यक्ति के पास अन्यथा पुरुष मित्र हैं जो अपने बच्चों के आगमन को अपने जीवन के सबसे जादुई और चलती अनुभवों के बीच देख रहे हैं</v>
      </c>
    </row>
    <row r="18614">
      <c r="A18614" s="1" t="s">
        <v>7986</v>
      </c>
      <c r="B18614" s="2" t="str">
        <f>IFERROR(__xludf.DUMMYFUNCTION("GOOGLETRANSLATE(A18614,""en"",""hi"")"),"छवियों बनाम लड़कियों बास्केटबाल खेल।")</f>
        <v>छवियों बनाम लड़कियों बास्केटबाल खेल।</v>
      </c>
    </row>
    <row r="18615">
      <c r="A18615" s="1" t="s">
        <v>18071</v>
      </c>
      <c r="B18615" s="2" t="str">
        <f>IFERROR(__xludf.DUMMYFUNCTION("GOOGLETRANSLATE(A18615,""en"",""hi"")"),"गर्मियों की बारिश के बाद एक सेब के पेड़ की शाखाओं पर ताजा हरा सेब")</f>
        <v>गर्मियों की बारिश के बाद एक सेब के पेड़ की शाखाओं पर ताजा हरा सेब</v>
      </c>
    </row>
    <row r="18616">
      <c r="A18616" s="1" t="s">
        <v>18072</v>
      </c>
      <c r="B18616" s="2" t="str">
        <f>IFERROR(__xludf.DUMMYFUNCTION("GOOGLETRANSLATE(A18616,""en"",""hi"")"),"80 के दशक की युवा हेयर स्टाइल और फैशन")</f>
        <v>80 के दशक की युवा हेयर स्टाइल और फैशन</v>
      </c>
    </row>
    <row r="18617">
      <c r="A18617" s="1" t="s">
        <v>18073</v>
      </c>
      <c r="B18617" s="2" t="str">
        <f>IFERROR(__xludf.DUMMYFUNCTION("GOOGLETRANSLATE(A18617,""en"",""hi"")"),"असामान्य: स्टार ने अपने बाकी पोशाक को एक घुटने में सरल रखा - लंबाई स्कर्ट और बकरे हुए जूते")</f>
        <v>असामान्य: स्टार ने अपने बाकी पोशाक को एक घुटने में सरल रखा - लंबाई स्कर्ट और बकरे हुए जूते</v>
      </c>
    </row>
    <row r="18618">
      <c r="A18618" s="1" t="s">
        <v>18074</v>
      </c>
      <c r="B18618" s="2" t="str">
        <f>IFERROR(__xludf.DUMMYFUNCTION("GOOGLETRANSLATE(A18618,""en"",""hi"")"),"पुरस्कार विजेता कद्दू शनिवार के साथ मुद्रा।")</f>
        <v>पुरस्कार विजेता कद्दू शनिवार के साथ मुद्रा।</v>
      </c>
    </row>
    <row r="18619">
      <c r="A18619" s="1" t="s">
        <v>18075</v>
      </c>
      <c r="B18619" s="2" t="str">
        <f>IFERROR(__xludf.DUMMYFUNCTION("GOOGLETRANSLATE(A18619,""en"",""hi"")"),"रोमन कैथोलिक प्लेस की बेसिलिका पूजा: मुखौटा")</f>
        <v>रोमन कैथोलिक प्लेस की बेसिलिका पूजा: मुखौटा</v>
      </c>
    </row>
    <row r="18620">
      <c r="A18620" s="1" t="s">
        <v>18076</v>
      </c>
      <c r="B18620" s="2" t="str">
        <f>IFERROR(__xludf.DUMMYFUNCTION("GOOGLETRANSLATE(A18620,""en"",""hi"")"),"कवर मार्ग जो अन्य मंडप की ओर जाता है")</f>
        <v>कवर मार्ग जो अन्य मंडप की ओर जाता है</v>
      </c>
    </row>
    <row r="18621">
      <c r="A18621" s="1" t="s">
        <v>18077</v>
      </c>
      <c r="B18621" s="2" t="str">
        <f>IFERROR(__xludf.DUMMYFUNCTION("GOOGLETRANSLATE(A18621,""en"",""hi"")"),"हम बोल्ड ब्राउज पर लटका रहे हैं!")</f>
        <v>हम बोल्ड ब्राउज पर लटका रहे हैं!</v>
      </c>
    </row>
    <row r="18622">
      <c r="A18622" s="1" t="s">
        <v>18078</v>
      </c>
      <c r="B18622" s="2" t="str">
        <f>IFERROR(__xludf.DUMMYFUNCTION("GOOGLETRANSLATE(A18622,""en"",""hi"")"),"एक वन समाशोधन के माध्यम से बाइसन चलना")</f>
        <v>एक वन समाशोधन के माध्यम से बाइसन चलना</v>
      </c>
    </row>
    <row r="18623">
      <c r="A18623" s="1" t="s">
        <v>18079</v>
      </c>
      <c r="B18623" s="2" t="str">
        <f>IFERROR(__xludf.DUMMYFUNCTION("GOOGLETRANSLATE(A18623,""en"",""hi"")"),"पड़ोस के माध्यम से भागने वाले धावक।")</f>
        <v>पड़ोस के माध्यम से भागने वाले धावक।</v>
      </c>
    </row>
    <row r="18624">
      <c r="A18624" s="1" t="s">
        <v>18080</v>
      </c>
      <c r="B18624" s="2" t="str">
        <f>IFERROR(__xludf.DUMMYFUNCTION("GOOGLETRANSLATE(A18624,""en"",""hi"")"),"ब्लैक बैकग्राउंड फोटो पर एक बिजली की हड़ताल")</f>
        <v>ब्लैक बैकग्राउंड फोटो पर एक बिजली की हड़ताल</v>
      </c>
    </row>
    <row r="18625">
      <c r="A18625" s="1" t="s">
        <v>18081</v>
      </c>
      <c r="B18625" s="2" t="str">
        <f>IFERROR(__xludf.DUMMYFUNCTION("GOOGLETRANSLATE(A18625,""en"",""hi"")"),"फ़ाइल - संघीय अदालत के लिए एक संकेत बुधवार की सुबह इमारत के बाहर खड़ा है।")</f>
        <v>फ़ाइल - संघीय अदालत के लिए एक संकेत बुधवार की सुबह इमारत के बाहर खड़ा है।</v>
      </c>
    </row>
    <row r="18626">
      <c r="A18626" s="1" t="s">
        <v>18082</v>
      </c>
      <c r="B18626" s="2" t="str">
        <f>IFERROR(__xludf.DUMMYFUNCTION("GOOGLETRANSLATE(A18626,""en"",""hi"")"),"पार्क में एक लकड़ी की बेंच पर फूल पुष्पांजलि")</f>
        <v>पार्क में एक लकड़ी की बेंच पर फूल पुष्पांजलि</v>
      </c>
    </row>
    <row r="18627">
      <c r="A18627" s="1" t="s">
        <v>18083</v>
      </c>
      <c r="B18627" s="2" t="str">
        <f>IFERROR(__xludf.DUMMYFUNCTION("GOOGLETRANSLATE(A18627,""en"",""hi"")"),"रात में एक बोनफायर के आसपास बैठे लोगों के सिल्हूट और एक दूसरे से बात कर रहे हैं")</f>
        <v>रात में एक बोनफायर के आसपास बैठे लोगों के सिल्हूट और एक दूसरे से बात कर रहे हैं</v>
      </c>
    </row>
    <row r="18628">
      <c r="A18628" s="1" t="s">
        <v>18084</v>
      </c>
      <c r="B18628" s="2" t="str">
        <f>IFERROR(__xludf.DUMMYFUNCTION("GOOGLETRANSLATE(A18628,""en"",""hi"")"),"एक सुपरमार्केट में बीयर के मामले")</f>
        <v>एक सुपरमार्केट में बीयर के मामले</v>
      </c>
    </row>
    <row r="18629">
      <c r="A18629" s="1" t="s">
        <v>18085</v>
      </c>
      <c r="B18629" s="2" t="str">
        <f>IFERROR(__xludf.DUMMYFUNCTION("GOOGLETRANSLATE(A18629,""en"",""hi"")"),"पार्क या समुद्र तट पर आपूर्ति लाने के लिए वैगन चाहिए")</f>
        <v>पार्क या समुद्र तट पर आपूर्ति लाने के लिए वैगन चाहिए</v>
      </c>
    </row>
    <row r="18630">
      <c r="A18630" s="1" t="s">
        <v>18086</v>
      </c>
      <c r="B18630" s="2" t="str">
        <f>IFERROR(__xludf.DUMMYFUNCTION("GOOGLETRANSLATE(A18630,""en"",""hi"")"),"पार्क के घास में जानवर")</f>
        <v>पार्क के घास में जानवर</v>
      </c>
    </row>
    <row r="18631">
      <c r="A18631" s="1" t="s">
        <v>18087</v>
      </c>
      <c r="B18631" s="2" t="str">
        <f>IFERROR(__xludf.DUMMYFUNCTION("GOOGLETRANSLATE(A18631,""en"",""hi"")"),"व्यक्ति स्पोर्ट्स टीम के खिलाफ पिच करता है")</f>
        <v>व्यक्ति स्पोर्ट्स टीम के खिलाफ पिच करता है</v>
      </c>
    </row>
    <row r="18632">
      <c r="A18632" s="1" t="s">
        <v>18088</v>
      </c>
      <c r="B18632" s="2" t="str">
        <f>IFERROR(__xludf.DUMMYFUNCTION("GOOGLETRANSLATE(A18632,""en"",""hi"")"),"चोटें: एक महिला को चर्च के बाहर एम्बुलेंस में रखा जाता है")</f>
        <v>चोटें: एक महिला को चर्च के बाहर एम्बुलेंस में रखा जाता है</v>
      </c>
    </row>
    <row r="18633">
      <c r="A18633" s="1" t="s">
        <v>18089</v>
      </c>
      <c r="B18633" s="2" t="str">
        <f>IFERROR(__xludf.DUMMYFUNCTION("GOOGLETRANSLATE(A18633,""en"",""hi"")"),"सर्कस में जोकर के रूप में स्माइली बॉल")</f>
        <v>सर्कस में जोकर के रूप में स्माइली बॉल</v>
      </c>
    </row>
    <row r="18634">
      <c r="A18634" s="1" t="s">
        <v>18090</v>
      </c>
      <c r="B18634" s="2" t="str">
        <f>IFERROR(__xludf.DUMMYFUNCTION("GOOGLETRANSLATE(A18634,""en"",""hi"")"),"कुत्ते ने इस गर्मी में लगभग एक पैर खो दिया ताकि कुत्ता एक आशीर्वाद का उपयोग कर सके।")</f>
        <v>कुत्ते ने इस गर्मी में लगभग एक पैर खो दिया ताकि कुत्ता एक आशीर्वाद का उपयोग कर सके।</v>
      </c>
    </row>
    <row r="18635">
      <c r="A18635" s="1" t="s">
        <v>18091</v>
      </c>
      <c r="B18635" s="2" t="str">
        <f>IFERROR(__xludf.DUMMYFUNCTION("GOOGLETRANSLATE(A18635,""en"",""hi"")"),"क्रॉस को ठीक करने वाले व्यक्ति का सिल्हूट - नाटकीय अवधारणा - धीमी गति को बंद करें")</f>
        <v>क्रॉस को ठीक करने वाले व्यक्ति का सिल्हूट - नाटकीय अवधारणा - धीमी गति को बंद करें</v>
      </c>
    </row>
    <row r="18636">
      <c r="A18636" s="1" t="s">
        <v>18092</v>
      </c>
      <c r="B18636" s="2" t="str">
        <f>IFERROR(__xludf.DUMMYFUNCTION("GOOGLETRANSLATE(A18636,""en"",""hi"")"),"रिबन के साथ एक शादी के लिए ऑटोमोबाइल मॉडल और एक और कार")</f>
        <v>रिबन के साथ एक शादी के लिए ऑटोमोबाइल मॉडल और एक और कार</v>
      </c>
    </row>
    <row r="18637">
      <c r="A18637" s="1" t="s">
        <v>18093</v>
      </c>
      <c r="B18637" s="2" t="str">
        <f>IFERROR(__xludf.DUMMYFUNCTION("GOOGLETRANSLATE(A18637,""en"",""hi"")"),"दुल्हन के हाथ पर रंग लगाने वाले ब्यूटीशियन का शॉट")</f>
        <v>दुल्हन के हाथ पर रंग लगाने वाले ब्यूटीशियन का शॉट</v>
      </c>
    </row>
    <row r="18638">
      <c r="A18638" s="1" t="s">
        <v>18094</v>
      </c>
      <c r="B18638" s="2" t="str">
        <f>IFERROR(__xludf.DUMMYFUNCTION("GOOGLETRANSLATE(A18638,""en"",""hi"")"),"रेत में ढेर")</f>
        <v>रेत में ढेर</v>
      </c>
    </row>
    <row r="18639">
      <c r="A18639" s="1" t="s">
        <v>18095</v>
      </c>
      <c r="B18639" s="2" t="str">
        <f>IFERROR(__xludf.DUMMYFUNCTION("GOOGLETRANSLATE(A18639,""en"",""hi"")"),"एक प्रार्थना मंटिस शैली जनजातीय टैटू की छवि।")</f>
        <v>एक प्रार्थना मंटिस शैली जनजातीय टैटू की छवि।</v>
      </c>
    </row>
    <row r="18640">
      <c r="A18640" s="1" t="s">
        <v>18096</v>
      </c>
      <c r="B18640" s="2" t="str">
        <f>IFERROR(__xludf.DUMMYFUNCTION("GOOGLETRANSLATE(A18640,""en"",""hi"")"),"अभिनेता त्यौहार के दौरान गाला स्क्रीनिंग में भाग लेता है।")</f>
        <v>अभिनेता त्यौहार के दौरान गाला स्क्रीनिंग में भाग लेता है।</v>
      </c>
    </row>
    <row r="18641">
      <c r="A18641" s="1" t="s">
        <v>18097</v>
      </c>
      <c r="B18641" s="2" t="str">
        <f>IFERROR(__xludf.DUMMYFUNCTION("GOOGLETRANSLATE(A18641,""en"",""hi"")"),"गुलाबी में सुंदर: अभिनेता और पॉप कलाकार बहुत समान दिखते हैं!")</f>
        <v>गुलाबी में सुंदर: अभिनेता और पॉप कलाकार बहुत समान दिखते हैं!</v>
      </c>
    </row>
    <row r="18642">
      <c r="A18642" s="1" t="s">
        <v>18098</v>
      </c>
      <c r="B18642" s="2" t="str">
        <f>IFERROR(__xludf.DUMMYFUNCTION("GOOGLETRANSLATE(A18642,""en"",""hi"")"),"तो आप एक ग्रे आकाश सुबह में भाग गए ...")</f>
        <v>तो आप एक ग्रे आकाश सुबह में भाग गए ...</v>
      </c>
    </row>
    <row r="18643">
      <c r="A18643" s="1" t="s">
        <v>18099</v>
      </c>
      <c r="B18643" s="2" t="str">
        <f>IFERROR(__xludf.DUMMYFUNCTION("GOOGLETRANSLATE(A18643,""en"",""hi"")"),"अभिनेता से पता चलता है कि पहली फिल्म फिल्माने के दौरान अभिनेता के साथ एक संबंध था")</f>
        <v>अभिनेता से पता चलता है कि पहली फिल्म फिल्माने के दौरान अभिनेता के साथ एक संबंध था</v>
      </c>
    </row>
    <row r="18644">
      <c r="A18644" s="1" t="s">
        <v>4562</v>
      </c>
      <c r="B18644" s="2" t="str">
        <f>IFERROR(__xludf.DUMMYFUNCTION("GOOGLETRANSLATE(A18644,""en"",""hi"")"),"रंगीन पतंगों के साथ छुट्टी के लिए बैनर का वेक्टर चित्रण।")</f>
        <v>रंगीन पतंगों के साथ छुट्टी के लिए बैनर का वेक्टर चित्रण।</v>
      </c>
    </row>
    <row r="18645">
      <c r="A18645" s="1" t="s">
        <v>18100</v>
      </c>
      <c r="B18645" s="2" t="str">
        <f>IFERROR(__xludf.DUMMYFUNCTION("GOOGLETRANSLATE(A18645,""en"",""hi"")"),"जब ये खिलाड़ी फुटबॉल लीग के लिए जा रहे हैं और जब वे वापस आते हैं")</f>
        <v>जब ये खिलाड़ी फुटबॉल लीग के लिए जा रहे हैं और जब वे वापस आते हैं</v>
      </c>
    </row>
    <row r="18646">
      <c r="A18646" s="1" t="s">
        <v>18101</v>
      </c>
      <c r="B18646" s="2" t="str">
        <f>IFERROR(__xludf.DUMMYFUNCTION("GOOGLETRANSLATE(A18646,""en"",""hi"")"),"सफेद और लाल पृष्ठभूमि पर बार का लोगो।")</f>
        <v>सफेद और लाल पृष्ठभूमि पर बार का लोगो।</v>
      </c>
    </row>
    <row r="18647">
      <c r="A18647" s="1" t="s">
        <v>18102</v>
      </c>
      <c r="B18647" s="2" t="str">
        <f>IFERROR(__xludf.DUMMYFUNCTION("GOOGLETRANSLATE(A18647,""en"",""hi"")"),"अभिनेता के साथ अभिनेता अपने लड़कों को किसानों में ले जाता है")</f>
        <v>अभिनेता के साथ अभिनेता अपने लड़कों को किसानों में ले जाता है</v>
      </c>
    </row>
    <row r="18648">
      <c r="A18648" s="1" t="s">
        <v>18103</v>
      </c>
      <c r="B18648" s="2" t="str">
        <f>IFERROR(__xludf.DUMMYFUNCTION("GOOGLETRANSLATE(A18648,""en"",""hi"")"),"टीवी निर्माता और अभिनेता लैमेमल नोहो में प्रीमियर में भाग लेते हैं")</f>
        <v>टीवी निर्माता और अभिनेता लैमेमल नोहो में प्रीमियर में भाग लेते हैं</v>
      </c>
    </row>
    <row r="18649">
      <c r="A18649" s="1" t="s">
        <v>18104</v>
      </c>
      <c r="B18649" s="2" t="str">
        <f>IFERROR(__xludf.DUMMYFUNCTION("GOOGLETRANSLATE(A18649,""en"",""hi"")"),"इस लिस्टिंग की जाँच के लिए धन्यवाद!")</f>
        <v>इस लिस्टिंग की जाँच के लिए धन्यवाद!</v>
      </c>
    </row>
    <row r="18650">
      <c r="A18650" s="1" t="s">
        <v>18105</v>
      </c>
      <c r="B18650" s="2" t="str">
        <f>IFERROR(__xludf.DUMMYFUNCTION("GOOGLETRANSLATE(A18650,""en"",""hi"")"),"जुलाई में उत्तरी मोर्चा और उद्योग।")</f>
        <v>जुलाई में उत्तरी मोर्चा और उद्योग।</v>
      </c>
    </row>
    <row r="18651">
      <c r="A18651" s="1" t="s">
        <v>18106</v>
      </c>
      <c r="B18651" s="2" t="str">
        <f>IFERROR(__xludf.DUMMYFUNCTION("GOOGLETRANSLATE(A18651,""en"",""hi"")"),"पृष्ठभूमि में सिटी लाइट्स के साथ, ग्लैमरस पार्टी में दोस्तों के आकर्षक मिश्रित जातीयता समूह का 4K पोर्ट्रेट")</f>
        <v>पृष्ठभूमि में सिटी लाइट्स के साथ, ग्लैमरस पार्टी में दोस्तों के आकर्षक मिश्रित जातीयता समूह का 4K पोर्ट्रेट</v>
      </c>
    </row>
    <row r="18652">
      <c r="A18652" s="1" t="s">
        <v>18107</v>
      </c>
      <c r="B18652" s="2" t="str">
        <f>IFERROR(__xludf.DUMMYFUNCTION("GOOGLETRANSLATE(A18652,""en"",""hi"")"),"नाटकीय और व्यक्ति प्रीमियर में भाग लेते हैं।")</f>
        <v>नाटकीय और व्यक्ति प्रीमियर में भाग लेते हैं।</v>
      </c>
    </row>
    <row r="18653">
      <c r="A18653" s="1" t="s">
        <v>18108</v>
      </c>
      <c r="B18653" s="2" t="str">
        <f>IFERROR(__xludf.DUMMYFUNCTION("GOOGLETRANSLATE(A18653,""en"",""hi"")"),"कुत्ते के साथ शरद ऋतु के जंगल में चलने वाली लड़कियां")</f>
        <v>कुत्ते के साथ शरद ऋतु के जंगल में चलने वाली लड़कियां</v>
      </c>
    </row>
    <row r="18654">
      <c r="A18654" s="1" t="s">
        <v>18109</v>
      </c>
      <c r="B18654" s="2" t="str">
        <f>IFERROR(__xludf.DUMMYFUNCTION("GOOGLETRANSLATE(A18654,""en"",""hi"")"),"एक महिला का हाथ एक रजाई सिलाई पर काम कर रहा है")</f>
        <v>एक महिला का हाथ एक रजाई सिलाई पर काम कर रहा है</v>
      </c>
    </row>
    <row r="18655">
      <c r="A18655" s="1" t="s">
        <v>18110</v>
      </c>
      <c r="B18655" s="2" t="str">
        <f>IFERROR(__xludf.DUMMYFUNCTION("GOOGLETRANSLATE(A18655,""en"",""hi"")"),"अभिनेता महोत्सव के दौरान प्रीमियर में भाग लेता है।")</f>
        <v>अभिनेता महोत्सव के दौरान प्रीमियर में भाग लेता है।</v>
      </c>
    </row>
    <row r="18656">
      <c r="A18656" s="1" t="s">
        <v>18111</v>
      </c>
      <c r="B18656" s="2" t="str">
        <f>IFERROR(__xludf.DUMMYFUNCTION("GOOGLETRANSLATE(A18656,""en"",""hi"")"),"मिडफील्डर ने अपने नए प्रशंसकों पर अपने उत्सव को निर्देशित किया")</f>
        <v>मिडफील्डर ने अपने नए प्रशंसकों पर अपने उत्सव को निर्देशित किया</v>
      </c>
    </row>
    <row r="18657">
      <c r="A18657" s="1" t="s">
        <v>18112</v>
      </c>
      <c r="B18657" s="2" t="str">
        <f>IFERROR(__xludf.DUMMYFUNCTION("GOOGLETRANSLATE(A18657,""en"",""hi"")"),"हमारे स्कूल में क्रिसमस का समय ... और दीवार।")</f>
        <v>हमारे स्कूल में क्रिसमस का समय ... और दीवार।</v>
      </c>
    </row>
    <row r="18658">
      <c r="A18658" s="1" t="s">
        <v>18113</v>
      </c>
      <c r="B18658" s="2" t="str">
        <f>IFERROR(__xludf.DUMMYFUNCTION("GOOGLETRANSLATE(A18658,""en"",""hi"")"),"यह दीवार इस परियोजना के लिए प्रमुख दाताओं को धन्यवाद देती है और कई अन्य लोगों को भी हाइलाइट करती है जिन्होंने पिछले कुछ वर्षों में इन प्रयासों का समर्थन किया है।")</f>
        <v>यह दीवार इस परियोजना के लिए प्रमुख दाताओं को धन्यवाद देती है और कई अन्य लोगों को भी हाइलाइट करती है जिन्होंने पिछले कुछ वर्षों में इन प्रयासों का समर्थन किया है।</v>
      </c>
    </row>
    <row r="18659">
      <c r="A18659" s="1" t="s">
        <v>18114</v>
      </c>
      <c r="B18659" s="2" t="str">
        <f>IFERROR(__xludf.DUMMYFUNCTION("GOOGLETRANSLATE(A18659,""en"",""hi"")"),"घोड़ों पर एक दूसरे को दौड़ें")</f>
        <v>घोड़ों पर एक दूसरे को दौड़ें</v>
      </c>
    </row>
    <row r="18660">
      <c r="A18660" s="1" t="s">
        <v>18115</v>
      </c>
      <c r="B18660" s="2" t="str">
        <f>IFERROR(__xludf.DUMMYFUNCTION("GOOGLETRANSLATE(A18660,""en"",""hi"")"),"व्हाइट बैकग्राउंड पर स्टूडियो में माइक्रोफ़ोन में युवा सुन्दर आदमी को बंद करना")</f>
        <v>व्हाइट बैकग्राउंड पर स्टूडियो में माइक्रोफ़ोन में युवा सुन्दर आदमी को बंद करना</v>
      </c>
    </row>
    <row r="18661">
      <c r="A18661" s="1" t="s">
        <v>18116</v>
      </c>
      <c r="B18661" s="2" t="str">
        <f>IFERROR(__xludf.DUMMYFUNCTION("GOOGLETRANSLATE(A18661,""en"",""hi"")"),"शायद एकमात्र समय मैं सूरज को घूरने और इसके आकार को देखने में सक्षम था।")</f>
        <v>शायद एकमात्र समय मैं सूरज को घूरने और इसके आकार को देखने में सक्षम था।</v>
      </c>
    </row>
    <row r="18662">
      <c r="A18662" s="1" t="s">
        <v>18117</v>
      </c>
      <c r="B18662" s="2" t="str">
        <f>IFERROR(__xludf.DUMMYFUNCTION("GOOGLETRANSLATE(A18662,""en"",""hi"")"),"कहा जाता है कि अज्ञात आदमी ने इन वाक्यांशों को उड़ान की पूरी लंबाई के लिए कहा है")</f>
        <v>कहा जाता है कि अज्ञात आदमी ने इन वाक्यांशों को उड़ान की पूरी लंबाई के लिए कहा है</v>
      </c>
    </row>
    <row r="18663">
      <c r="A18663" s="1" t="s">
        <v>18118</v>
      </c>
      <c r="B18663" s="2" t="str">
        <f>IFERROR(__xludf.DUMMYFUNCTION("GOOGLETRANSLATE(A18663,""en"",""hi"")"),"बरिस्ता कॉफी पर दूध की एक तस्वीर बनाता है")</f>
        <v>बरिस्ता कॉफी पर दूध की एक तस्वीर बनाता है</v>
      </c>
    </row>
    <row r="18664">
      <c r="A18664" s="1" t="s">
        <v>18119</v>
      </c>
      <c r="B18664" s="2" t="str">
        <f>IFERROR(__xludf.DUMMYFUNCTION("GOOGLETRANSLATE(A18664,""en"",""hi"")"),"नॉर्डिक संयुक्त स्कीयर प्रतियोगिता के हिस्से के दौरान अपनी स्की करता है")</f>
        <v>नॉर्डिक संयुक्त स्कीयर प्रतियोगिता के हिस्से के दौरान अपनी स्की करता है</v>
      </c>
    </row>
    <row r="18665">
      <c r="A18665" s="1" t="s">
        <v>18120</v>
      </c>
      <c r="B18665" s="2" t="str">
        <f>IFERROR(__xludf.DUMMYFUNCTION("GOOGLETRANSLATE(A18665,""en"",""hi"")"),"खिलाड़ियों के खिलाड़ी जो फुटबॉल टीम के खिलाफ फुटबॉल टीम के लिए एक अच्छा प्रदर्शन करते हैं")</f>
        <v>खिलाड़ियों के खिलाड़ी जो फुटबॉल टीम के खिलाफ फुटबॉल टीम के लिए एक अच्छा प्रदर्शन करते हैं</v>
      </c>
    </row>
    <row r="18666">
      <c r="A18666" s="1" t="s">
        <v>18121</v>
      </c>
      <c r="B18666" s="2" t="str">
        <f>IFERROR(__xludf.DUMMYFUNCTION("GOOGLETRANSLATE(A18666,""en"",""hi"")"),"एक चिपमंक एक मानव हाथ से एक मूंगफली का आनंद लेता है।")</f>
        <v>एक चिपमंक एक मानव हाथ से एक मूंगफली का आनंद लेता है।</v>
      </c>
    </row>
    <row r="18667">
      <c r="A18667" s="1" t="s">
        <v>18122</v>
      </c>
      <c r="B18667" s="2" t="str">
        <f>IFERROR(__xludf.DUMMYFUNCTION("GOOGLETRANSLATE(A18667,""en"",""hi"")"),"पक्की देश की सड़क पर एक कार चल रही महिला")</f>
        <v>पक्की देश की सड़क पर एक कार चल रही महिला</v>
      </c>
    </row>
    <row r="18668">
      <c r="A18668" s="1" t="s">
        <v>18123</v>
      </c>
      <c r="B18668" s="2" t="str">
        <f>IFERROR(__xludf.DUMMYFUNCTION("GOOGLETRANSLATE(A18668,""en"",""hi"")"),"वॉकर नदी पर निलंबन पुल पार करते हुए")</f>
        <v>वॉकर नदी पर निलंबन पुल पार करते हुए</v>
      </c>
    </row>
    <row r="18669">
      <c r="A18669" s="1" t="s">
        <v>18124</v>
      </c>
      <c r="B18669" s="2" t="str">
        <f>IFERROR(__xludf.DUMMYFUNCTION("GOOGLETRANSLATE(A18669,""en"",""hi"")"),"एक युवा, चमकती त्वचा के लिए सक्रिय 24k सोने")</f>
        <v>एक युवा, चमकती त्वचा के लिए सक्रिय 24k सोने</v>
      </c>
    </row>
    <row r="18670">
      <c r="A18670" s="1" t="s">
        <v>18125</v>
      </c>
      <c r="B18670" s="2" t="str">
        <f>IFERROR(__xludf.DUMMYFUNCTION("GOOGLETRANSLATE(A18670,""en"",""hi"")"),"छवि में हो सकता है: व्यक्ति, मंच पर, एक संगीत वाद्ययंत्र, खड़े, रात और आउटडोर खेलना")</f>
        <v>छवि में हो सकता है: व्यक्ति, मंच पर, एक संगीत वाद्ययंत्र, खड़े, रात और आउटडोर खेलना</v>
      </c>
    </row>
    <row r="18671">
      <c r="A18671" s="1" t="s">
        <v>18126</v>
      </c>
      <c r="B18671" s="2" t="str">
        <f>IFERROR(__xludf.DUMMYFUNCTION("GOOGLETRANSLATE(A18671,""en"",""hi"")"),"कुछ प्रकार का प्यार - मुलायम गुलाबी")</f>
        <v>कुछ प्रकार का प्यार - मुलायम गुलाबी</v>
      </c>
    </row>
    <row r="18672">
      <c r="A18672" s="1" t="s">
        <v>18127</v>
      </c>
      <c r="B18672" s="2" t="str">
        <f>IFERROR(__xludf.DUMMYFUNCTION("GOOGLETRANSLATE(A18672,""en"",""hi"")"),"बीमार होने पर एक कंबल के नीचे एक आदमी बंडल।")</f>
        <v>बीमार होने पर एक कंबल के नीचे एक आदमी बंडल।</v>
      </c>
    </row>
    <row r="18673">
      <c r="A18673" s="1" t="s">
        <v>7403</v>
      </c>
      <c r="B18673" s="2" t="str">
        <f>IFERROR(__xludf.DUMMYFUNCTION("GOOGLETRANSLATE(A18673,""en"",""hi"")"),"एक ट्रेन की गाड़ी के अंदर यात्री")</f>
        <v>एक ट्रेन की गाड़ी के अंदर यात्री</v>
      </c>
    </row>
    <row r="18674">
      <c r="A18674" s="1" t="s">
        <v>18128</v>
      </c>
      <c r="B18674" s="2" t="str">
        <f>IFERROR(__xludf.DUMMYFUNCTION("GOOGLETRANSLATE(A18674,""en"",""hi"")"),"व्यक्ति द्वारा महीने का कॉकटेल")</f>
        <v>व्यक्ति द्वारा महीने का कॉकटेल</v>
      </c>
    </row>
    <row r="18675">
      <c r="A18675" s="1" t="s">
        <v>18129</v>
      </c>
      <c r="B18675" s="2" t="str">
        <f>IFERROR(__xludf.DUMMYFUNCTION("GOOGLETRANSLATE(A18675,""en"",""hi"")"),"वैश्विक नेताओं का कहना है कि किशोर लड़कियों के निर्माण के अधिकारों को आगे बढ़ाते हुए")</f>
        <v>वैश्विक नेताओं का कहना है कि किशोर लड़कियों के निर्माण के अधिकारों को आगे बढ़ाते हुए</v>
      </c>
    </row>
    <row r="18676">
      <c r="A18676" s="1" t="s">
        <v>18130</v>
      </c>
      <c r="B18676" s="2" t="str">
        <f>IFERROR(__xludf.DUMMYFUNCTION("GOOGLETRANSLATE(A18676,""en"",""hi"")"),"हिप हॉप कलाकार व्यक्ति के साथ पार्टी में भाग लेता है")</f>
        <v>हिप हॉप कलाकार व्यक्ति के साथ पार्टी में भाग लेता है</v>
      </c>
    </row>
    <row r="18677">
      <c r="A18677" s="1" t="s">
        <v>18131</v>
      </c>
      <c r="B18677" s="2" t="str">
        <f>IFERROR(__xludf.DUMMYFUNCTION("GOOGLETRANSLATE(A18677,""en"",""hi"")"),"हवा पर लहराते झंडा")</f>
        <v>हवा पर लहराते झंडा</v>
      </c>
    </row>
    <row r="18678">
      <c r="A18678" s="1" t="s">
        <v>18132</v>
      </c>
      <c r="B18678" s="2" t="str">
        <f>IFERROR(__xludf.DUMMYFUNCTION("GOOGLETRANSLATE(A18678,""en"",""hi"")"),"उपहार बैग और स्नोमैन और लकड़ी के चिह्न के साथ फिल्म चरित्र के साथ नया साल और पश्चिमी ईसाई अवकाश शीतकालीन परिदृश्य पृष्ठभूमि")</f>
        <v>उपहार बैग और स्नोमैन और लकड़ी के चिह्न के साथ फिल्म चरित्र के साथ नया साल और पश्चिमी ईसाई अवकाश शीतकालीन परिदृश्य पृष्ठभूमि</v>
      </c>
    </row>
    <row r="18679">
      <c r="A18679" s="1" t="s">
        <v>18133</v>
      </c>
      <c r="B18679" s="2" t="str">
        <f>IFERROR(__xludf.DUMMYFUNCTION("GOOGLETRANSLATE(A18679,""en"",""hi"")"),"एक जंगल समाशोधन में एक चराई।")</f>
        <v>एक जंगल समाशोधन में एक चराई।</v>
      </c>
    </row>
    <row r="18680">
      <c r="A18680" s="1" t="s">
        <v>18134</v>
      </c>
      <c r="B18680" s="2" t="str">
        <f>IFERROR(__xludf.DUMMYFUNCTION("GOOGLETRANSLATE(A18680,""en"",""hi"")"),"नदी पर एक पुल पर कारें यात्रा करती हैं")</f>
        <v>नदी पर एक पुल पर कारें यात्रा करती हैं</v>
      </c>
    </row>
    <row r="18681">
      <c r="A18681" s="1" t="s">
        <v>18135</v>
      </c>
      <c r="B18681" s="2" t="str">
        <f>IFERROR(__xludf.DUMMYFUNCTION("GOOGLETRANSLATE(A18681,""en"",""hi"")"),"ट्यूटोरियल के एक कॉम्बो के माध्यम से छोटे मैसेंजर बैग")</f>
        <v>ट्यूटोरियल के एक कॉम्बो के माध्यम से छोटे मैसेंजर बैग</v>
      </c>
    </row>
    <row r="18682">
      <c r="A18682" s="1" t="s">
        <v>18136</v>
      </c>
      <c r="B18682" s="2" t="str">
        <f>IFERROR(__xludf.DUMMYFUNCTION("GOOGLETRANSLATE(A18682,""en"",""hi"")"),"एक लाल विंटेज कार एक मुख्य सड़क पर ड्राइविंग कर रही है और अंदर वाली महिला उसके हाथ उठा रही है।")</f>
        <v>एक लाल विंटेज कार एक मुख्य सड़क पर ड्राइविंग कर रही है और अंदर वाली महिला उसके हाथ उठा रही है।</v>
      </c>
    </row>
    <row r="18683">
      <c r="A18683" s="1" t="s">
        <v>18137</v>
      </c>
      <c r="B18683" s="2" t="str">
        <f>IFERROR(__xludf.DUMMYFUNCTION("GOOGLETRANSLATE(A18683,""en"",""hi"")"),"आइस हॉकी खिलाड़ी ने स्पोर्ट्स टीम के पीछे अपनी इच्छित दिशा बदल दी")</f>
        <v>आइस हॉकी खिलाड़ी ने स्पोर्ट्स टीम के पीछे अपनी इच्छित दिशा बदल दी</v>
      </c>
    </row>
    <row r="18684">
      <c r="A18684" s="1" t="s">
        <v>18138</v>
      </c>
      <c r="B18684" s="2" t="str">
        <f>IFERROR(__xludf.DUMMYFUNCTION("GOOGLETRANSLATE(A18684,""en"",""hi"")"),"ब्लूज़ कलाकार द्वारा ली गई तस्वीर")</f>
        <v>ब्लूज़ कलाकार द्वारा ली गई तस्वीर</v>
      </c>
    </row>
    <row r="18685">
      <c r="A18685" s="1" t="s">
        <v>18139</v>
      </c>
      <c r="B18685" s="2" t="str">
        <f>IFERROR(__xludf.DUMMYFUNCTION("GOOGLETRANSLATE(A18685,""en"",""hi"")"),"नई पुस्तकालय का आधिकारिक उद्घाटन।")</f>
        <v>नई पुस्तकालय का आधिकारिक उद्घाटन।</v>
      </c>
    </row>
    <row r="18686">
      <c r="A18686" s="1" t="s">
        <v>18140</v>
      </c>
      <c r="B18686" s="2" t="str">
        <f>IFERROR(__xludf.DUMMYFUNCTION("GOOGLETRANSLATE(A18686,""en"",""hi"")"),"एक काटने - आकार आलू स्वाद से भरा हुआ")</f>
        <v>एक काटने - आकार आलू स्वाद से भरा हुआ</v>
      </c>
    </row>
    <row r="18687">
      <c r="A18687" s="1" t="s">
        <v>18141</v>
      </c>
      <c r="B18687" s="2" t="str">
        <f>IFERROR(__xludf.DUMMYFUNCTION("GOOGLETRANSLATE(A18687,""en"",""hi"")"),"शक्तिशाली गिरावट के रंग और पेड़ों के माध्यम से चमकते हुए चमकदार सूरज की रोशनी के साथ एक अंधेरा और लाल शरद ऋतु वन")</f>
        <v>शक्तिशाली गिरावट के रंग और पेड़ों के माध्यम से चमकते हुए चमकदार सूरज की रोशनी के साथ एक अंधेरा और लाल शरद ऋतु वन</v>
      </c>
    </row>
    <row r="18688">
      <c r="A18688" s="1" t="s">
        <v>18142</v>
      </c>
      <c r="B18688" s="2" t="str">
        <f>IFERROR(__xludf.DUMMYFUNCTION("GOOGLETRANSLATE(A18688,""en"",""hi"")"),"एक ट्रेन की एक खिड़की से देखें")</f>
        <v>एक ट्रेन की एक खिड़की से देखें</v>
      </c>
    </row>
    <row r="18689">
      <c r="A18689" s="1" t="s">
        <v>18143</v>
      </c>
      <c r="B18689" s="2" t="str">
        <f>IFERROR(__xludf.DUMMYFUNCTION("GOOGLETRANSLATE(A18689,""en"",""hi"")"),"महिला छुट्टी पर देवता पूजा करती है")</f>
        <v>महिला छुट्टी पर देवता पूजा करती है</v>
      </c>
    </row>
    <row r="18690">
      <c r="A18690" s="1" t="s">
        <v>18144</v>
      </c>
      <c r="B18690" s="2" t="str">
        <f>IFERROR(__xludf.DUMMYFUNCTION("GOOGLETRANSLATE(A18690,""en"",""hi"")"),"बास्केटबॉल खिलाड़ी निश्चित रूप से एक टीम के खिलाफ कुछ यादगार डंक होंगे जहां चीजें थोड़ी अधिक व्यक्तिगत सौजन्य प्राप्त करती हैं")</f>
        <v>बास्केटबॉल खिलाड़ी निश्चित रूप से एक टीम के खिलाफ कुछ यादगार डंक होंगे जहां चीजें थोड़ी अधिक व्यक्तिगत सौजन्य प्राप्त करती हैं</v>
      </c>
    </row>
    <row r="18691">
      <c r="A18691" s="1" t="s">
        <v>18145</v>
      </c>
      <c r="B18691" s="2" t="str">
        <f>IFERROR(__xludf.DUMMYFUNCTION("GOOGLETRANSLATE(A18691,""en"",""hi"")"),"1920x1080 के लिए पुल के तहत")</f>
        <v>1920x1080 के लिए पुल के तहत</v>
      </c>
    </row>
    <row r="18692">
      <c r="A18692" s="1" t="s">
        <v>18146</v>
      </c>
      <c r="B18692" s="2" t="str">
        <f>IFERROR(__xludf.DUMMYFUNCTION("GOOGLETRANSLATE(A18692,""en"",""hi"")"),"शिविर जाओ और एक अद्भुत छुट्टी है।")</f>
        <v>शिविर जाओ और एक अद्भुत छुट्टी है।</v>
      </c>
    </row>
    <row r="18693">
      <c r="A18693" s="1" t="s">
        <v>18147</v>
      </c>
      <c r="B18693" s="2" t="str">
        <f>IFERROR(__xludf.DUMMYFUNCTION("GOOGLETRANSLATE(A18693,""en"",""hi"")"),"एक शहरी शहर के माध्यम से आकर्षक जोड़े।")</f>
        <v>एक शहरी शहर के माध्यम से आकर्षक जोड़े।</v>
      </c>
    </row>
    <row r="18694">
      <c r="A18694" s="1" t="s">
        <v>18148</v>
      </c>
      <c r="B18694" s="2" t="str">
        <f>IFERROR(__xludf.DUMMYFUNCTION("GOOGLETRANSLATE(A18694,""en"",""hi"")"),"समुद्र के अगले समुद्र में झोपड़ी")</f>
        <v>समुद्र के अगले समुद्र में झोपड़ी</v>
      </c>
    </row>
    <row r="18695">
      <c r="A18695" s="1" t="s">
        <v>18149</v>
      </c>
      <c r="B18695" s="2" t="str">
        <f>IFERROR(__xludf.DUMMYFUNCTION("GOOGLETRANSLATE(A18695,""en"",""hi"")"),"एक फूल के साथ रंगीन रिबन")</f>
        <v>एक फूल के साथ रंगीन रिबन</v>
      </c>
    </row>
    <row r="18696">
      <c r="A18696" s="1" t="s">
        <v>18150</v>
      </c>
      <c r="B18696" s="2" t="str">
        <f>IFERROR(__xludf.DUMMYFUNCTION("GOOGLETRANSLATE(A18696,""en"",""hi"")"),"# खेल टीम के खिलाफ पकड़ नहीं बना सकते हैं।")</f>
        <v># खेल टीम के खिलाफ पकड़ नहीं बना सकते हैं।</v>
      </c>
    </row>
    <row r="18697">
      <c r="A18697" s="1" t="s">
        <v>18151</v>
      </c>
      <c r="B18697" s="2" t="str">
        <f>IFERROR(__xludf.DUMMYFUNCTION("GOOGLETRANSLATE(A18697,""en"",""hi"")"),"दुनिया के दूसरे देश के साथ लाइन द्वारा नोड्स लिंक के साथ मानचित्र।")</f>
        <v>दुनिया के दूसरे देश के साथ लाइन द्वारा नोड्स लिंक के साथ मानचित्र।</v>
      </c>
    </row>
    <row r="18698">
      <c r="A18698" s="1" t="s">
        <v>18152</v>
      </c>
      <c r="B18698" s="2" t="str">
        <f>IFERROR(__xludf.DUMMYFUNCTION("GOOGLETRANSLATE(A18698,""en"",""hi"")"),"एक गुलाबी पृष्ठभूमि पर अलग दिल आइकन।")</f>
        <v>एक गुलाबी पृष्ठभूमि पर अलग दिल आइकन।</v>
      </c>
    </row>
    <row r="18699">
      <c r="A18699" s="1" t="s">
        <v>18153</v>
      </c>
      <c r="B18699" s="2" t="str">
        <f>IFERROR(__xludf.DUMMYFUNCTION("GOOGLETRANSLATE(A18699,""en"",""hi"")"),"कार इंजन के हिस्सों - स्टॉक वेक्टर #")</f>
        <v>कार इंजन के हिस्सों - स्टॉक वेक्टर #</v>
      </c>
    </row>
    <row r="18700">
      <c r="A18700" s="1" t="s">
        <v>18154</v>
      </c>
      <c r="B18700" s="2" t="str">
        <f>IFERROR(__xludf.DUMMYFUNCTION("GOOGLETRANSLATE(A18700,""en"",""hi"")"),"हम सभी एक ही सामग्री से शुरू होते हैं: बीज, पौधे और मिट्टी।")</f>
        <v>हम सभी एक ही सामग्री से शुरू होते हैं: बीज, पौधे और मिट्टी।</v>
      </c>
    </row>
    <row r="18701">
      <c r="A18701" s="1" t="s">
        <v>18155</v>
      </c>
      <c r="B18701" s="2" t="str">
        <f>IFERROR(__xludf.DUMMYFUNCTION("GOOGLETRANSLATE(A18701,""en"",""hi"")"),"पूर्व की ओर से देखा गया समुद्र के ऊपर सूर्यास्त")</f>
        <v>पूर्व की ओर से देखा गया समुद्र के ऊपर सूर्यास्त</v>
      </c>
    </row>
    <row r="18702">
      <c r="A18702" s="1" t="s">
        <v>18156</v>
      </c>
      <c r="B18702" s="2" t="str">
        <f>IFERROR(__xludf.DUMMYFUNCTION("GOOGLETRANSLATE(A18702,""en"",""hi"")"),"एक घटना की गर्मी के लिए प्रतियोगियों के साथ, बाईं ओर से")</f>
        <v>एक घटना की गर्मी के लिए प्रतियोगियों के साथ, बाईं ओर से</v>
      </c>
    </row>
    <row r="18703">
      <c r="A18703" s="1" t="s">
        <v>18157</v>
      </c>
      <c r="B18703" s="2" t="str">
        <f>IFERROR(__xludf.DUMMYFUNCTION("GOOGLETRANSLATE(A18703,""en"",""hi"")"),"में प्रदर्शित व्यक्ति द्वारा चित्रकला")</f>
        <v>में प्रदर्शित व्यक्ति द्वारा चित्रकला</v>
      </c>
    </row>
    <row r="18704">
      <c r="A18704" s="1" t="s">
        <v>18158</v>
      </c>
      <c r="B18704" s="2" t="str">
        <f>IFERROR(__xludf.DUMMYFUNCTION("GOOGLETRANSLATE(A18704,""en"",""hi"")"),"एक पोशाक के लिए गोल्ड बेल्ट")</f>
        <v>एक पोशाक के लिए गोल्ड बेल्ट</v>
      </c>
    </row>
    <row r="18705">
      <c r="A18705" s="1" t="s">
        <v>18159</v>
      </c>
      <c r="B18705" s="2" t="str">
        <f>IFERROR(__xludf.DUMMYFUNCTION("GOOGLETRANSLATE(A18705,""en"",""hi"")"),"व्यक्ति, एक बड़ा झाड़ी जो एक महान, प्राकृतिक स्क्रीन के लिए बनाता है")</f>
        <v>व्यक्ति, एक बड़ा झाड़ी जो एक महान, प्राकृतिक स्क्रीन के लिए बनाता है</v>
      </c>
    </row>
    <row r="18706">
      <c r="A18706" s="1" t="s">
        <v>18160</v>
      </c>
      <c r="B18706" s="2" t="str">
        <f>IFERROR(__xludf.DUMMYFUNCTION("GOOGLETRANSLATE(A18706,""en"",""hi"")"),"एक बर्फ से ढके जंगल में एक पत्तेदार फुटपाथ का शीतकालीन दृश्य")</f>
        <v>एक बर्फ से ढके जंगल में एक पत्तेदार फुटपाथ का शीतकालीन दृश्य</v>
      </c>
    </row>
    <row r="18707">
      <c r="A18707" s="1" t="s">
        <v>18161</v>
      </c>
      <c r="B18707" s="2" t="str">
        <f>IFERROR(__xludf.DUMMYFUNCTION("GOOGLETRANSLATE(A18707,""en"",""hi"")"),"मेटल मेष के पीछे फायरप्लेस में जला देता है")</f>
        <v>मेटल मेष के पीछे फायरप्लेस में जला देता है</v>
      </c>
    </row>
    <row r="18708">
      <c r="A18708" s="1" t="s">
        <v>18162</v>
      </c>
      <c r="B18708" s="2" t="str">
        <f>IFERROR(__xludf.DUMMYFUNCTION("GOOGLETRANSLATE(A18708,""en"",""hi"")"),"अंकुरित पौधों और वसंत दिवस पर कुछ बर्फ के साथ प्राकृतिक पृष्ठभूमि")</f>
        <v>अंकुरित पौधों और वसंत दिवस पर कुछ बर्फ के साथ प्राकृतिक पृष्ठभूमि</v>
      </c>
    </row>
    <row r="18709">
      <c r="A18709" s="1" t="s">
        <v>18163</v>
      </c>
      <c r="B18709" s="2" t="str">
        <f>IFERROR(__xludf.DUMMYFUNCTION("GOOGLETRANSLATE(A18709,""en"",""hi"")"),"एक टील रंग योजना के साथ एक आधुनिक स्टाइल बाथरूम।")</f>
        <v>एक टील रंग योजना के साथ एक आधुनिक स्टाइल बाथरूम।</v>
      </c>
    </row>
    <row r="18710">
      <c r="A18710" s="1" t="s">
        <v>18164</v>
      </c>
      <c r="B18710" s="2" t="str">
        <f>IFERROR(__xludf.DUMMYFUNCTION("GOOGLETRANSLATE(A18710,""en"",""hi"")"),"पेस्टल रंग ज्यामितीय नाखून कला डिजाइन।")</f>
        <v>पेस्टल रंग ज्यामितीय नाखून कला डिजाइन।</v>
      </c>
    </row>
    <row r="18711">
      <c r="A18711" s="1" t="s">
        <v>18165</v>
      </c>
      <c r="B18711" s="2" t="str">
        <f>IFERROR(__xludf.DUMMYFUNCTION("GOOGLETRANSLATE(A18711,""en"",""hi"")"),"चित्रकारी कलाकार शांत चित्रकारी अधिकृत आधिकारिक वेबसाइट")</f>
        <v>चित्रकारी कलाकार शांत चित्रकारी अधिकृत आधिकारिक वेबसाइट</v>
      </c>
    </row>
    <row r="18712">
      <c r="A18712" s="1" t="s">
        <v>18166</v>
      </c>
      <c r="B18712" s="2" t="str">
        <f>IFERROR(__xludf.DUMMYFUNCTION("GOOGLETRANSLATE(A18712,""en"",""hi"")"),"एक भित्तिचित्र लेखन के साथ एक बंदर का चित्रण एक घर के किनारे को कवर करता है")</f>
        <v>एक भित्तिचित्र लेखन के साथ एक बंदर का चित्रण एक घर के किनारे को कवर करता है</v>
      </c>
    </row>
    <row r="18713">
      <c r="A18713" s="1" t="s">
        <v>18167</v>
      </c>
      <c r="B18713" s="2" t="str">
        <f>IFERROR(__xludf.DUMMYFUNCTION("GOOGLETRANSLATE(A18713,""en"",""hi"")"),"जब वाहन के पीछे एक वस्तु या व्यक्ति होता है तो बैकअप कैमरे से छवि का ड्राइवर का दृश्य।")</f>
        <v>जब वाहन के पीछे एक वस्तु या व्यक्ति होता है तो बैकअप कैमरे से छवि का ड्राइवर का दृश्य।</v>
      </c>
    </row>
    <row r="18714">
      <c r="A18714" s="1" t="s">
        <v>18168</v>
      </c>
      <c r="B18714" s="2" t="str">
        <f>IFERROR(__xludf.DUMMYFUNCTION("GOOGLETRANSLATE(A18714,""en"",""hi"")"),"मैं अपने कलाई पर एक क्रॉस टैटू चाहता हूं कि वह मेरे विश्वास का प्रतिनिधित्व करे और बिल्डर के लिए प्यार करे")</f>
        <v>मैं अपने कलाई पर एक क्रॉस टैटू चाहता हूं कि वह मेरे विश्वास का प्रतिनिधित्व करे और बिल्डर के लिए प्यार करे</v>
      </c>
    </row>
    <row r="18715">
      <c r="A18715" s="1" t="s">
        <v>18169</v>
      </c>
      <c r="B18715" s="2" t="str">
        <f>IFERROR(__xludf.DUMMYFUNCTION("GOOGLETRANSLATE(A18715,""en"",""hi"")"),"समुद्र के दृश्य के साथ रहने का कमरा")</f>
        <v>समुद्र के दृश्य के साथ रहने का कमरा</v>
      </c>
    </row>
    <row r="18716">
      <c r="A18716" s="1" t="s">
        <v>256</v>
      </c>
      <c r="B18716" s="2" t="str">
        <f>IFERROR(__xludf.DUMMYFUNCTION("GOOGLETRANSLATE(A18716,""en"",""hi"")"),"अभिनेता अपराध कथा फिल्म के विश्व प्रीमियर में भाग लेता है")</f>
        <v>अभिनेता अपराध कथा फिल्म के विश्व प्रीमियर में भाग लेता है</v>
      </c>
    </row>
    <row r="18717">
      <c r="A18717" s="1" t="s">
        <v>18170</v>
      </c>
      <c r="B18717" s="2" t="str">
        <f>IFERROR(__xludf.DUMMYFUNCTION("GOOGLETRANSLATE(A18717,""en"",""hi"")"),"रनवे के नीचे अभिनेता।")</f>
        <v>रनवे के नीचे अभिनेता।</v>
      </c>
    </row>
    <row r="18718">
      <c r="A18718" s="1" t="s">
        <v>18171</v>
      </c>
      <c r="B18718" s="2" t="str">
        <f>IFERROR(__xludf.DUMMYFUNCTION("GOOGLETRANSLATE(A18718,""en"",""hi"")"),"एक प्रमुख छुट्टी पर भीड़")</f>
        <v>एक प्रमुख छुट्टी पर भीड़</v>
      </c>
    </row>
    <row r="18719">
      <c r="A18719" s="1" t="s">
        <v>18172</v>
      </c>
      <c r="B18719" s="2" t="str">
        <f>IFERROR(__xludf.DUMMYFUNCTION("GOOGLETRANSLATE(A18719,""en"",""hi"")"),"शिकार के रूप में एक pheasant के साथ एक bobcat - नियंत्रित स्थितियों")</f>
        <v>शिकार के रूप में एक pheasant के साथ एक bobcat - नियंत्रित स्थितियों</v>
      </c>
    </row>
    <row r="18720">
      <c r="A18720" s="1" t="s">
        <v>18173</v>
      </c>
      <c r="B18720" s="2" t="str">
        <f>IFERROR(__xludf.DUMMYFUNCTION("GOOGLETRANSLATE(A18720,""en"",""hi"")"),"टीम उद्योग में दौड़ की तैयारी करती है")</f>
        <v>टीम उद्योग में दौड़ की तैयारी करती है</v>
      </c>
    </row>
    <row r="18721">
      <c r="A18721" s="1" t="s">
        <v>18174</v>
      </c>
      <c r="B18721" s="2" t="str">
        <f>IFERROR(__xludf.DUMMYFUNCTION("GOOGLETRANSLATE(A18721,""en"",""hi"")"),"कैमरे के माध्यम से सर्दियों में फिल्मांकन स्थान।")</f>
        <v>कैमरे के माध्यम से सर्दियों में फिल्मांकन स्थान।</v>
      </c>
    </row>
    <row r="18722">
      <c r="A18722" s="1" t="s">
        <v>3814</v>
      </c>
      <c r="B18722" s="2" t="str">
        <f>IFERROR(__xludf.DUMMYFUNCTION("GOOGLETRANSLATE(A18722,""en"",""hi"")"),"अभिनेता सत्र प्रीमियर में भाग लेता है")</f>
        <v>अभिनेता सत्र प्रीमियर में भाग लेता है</v>
      </c>
    </row>
    <row r="18723">
      <c r="A18723" s="1" t="s">
        <v>18175</v>
      </c>
      <c r="B18723" s="2" t="str">
        <f>IFERROR(__xludf.DUMMYFUNCTION("GOOGLETRANSLATE(A18723,""en"",""hi"")"),"मूवी नाइट के लिए सुंदर लिविंग रूम में इकट्ठा!")</f>
        <v>मूवी नाइट के लिए सुंदर लिविंग रूम में इकट्ठा!</v>
      </c>
    </row>
    <row r="18724">
      <c r="A18724" s="1" t="s">
        <v>18176</v>
      </c>
      <c r="B18724" s="2" t="str">
        <f>IFERROR(__xludf.DUMMYFUNCTION("GOOGLETRANSLATE(A18724,""en"",""hi"")"),"दलदल से बढ़ रहे लाल पौधे के बहुत सारे")</f>
        <v>दलदल से बढ़ रहे लाल पौधे के बहुत सारे</v>
      </c>
    </row>
    <row r="18725">
      <c r="A18725" s="1" t="s">
        <v>18177</v>
      </c>
      <c r="B18725" s="2" t="str">
        <f>IFERROR(__xludf.DUMMYFUNCTION("GOOGLETRANSLATE(A18725,""en"",""hi"")"),"फोयर में सीढ़ियों के नीचे गुप्त प्लेरूम है।")</f>
        <v>फोयर में सीढ़ियों के नीचे गुप्त प्लेरूम है।</v>
      </c>
    </row>
    <row r="18726">
      <c r="A18726" s="1" t="s">
        <v>18178</v>
      </c>
      <c r="B18726" s="2" t="str">
        <f>IFERROR(__xludf.DUMMYFUNCTION("GOOGLETRANSLATE(A18726,""en"",""hi"")"),"भौगोलिक विशेषता श्रेणी महासागर के गहरे क्षेत्रों जहां सूरज की रोशनी तक नहीं पहुंच सकता है।")</f>
        <v>भौगोलिक विशेषता श्रेणी महासागर के गहरे क्षेत्रों जहां सूरज की रोशनी तक नहीं पहुंच सकता है।</v>
      </c>
    </row>
    <row r="18727">
      <c r="A18727" s="1" t="s">
        <v>18179</v>
      </c>
      <c r="B18727" s="2" t="str">
        <f>IFERROR(__xludf.DUMMYFUNCTION("GOOGLETRANSLATE(A18727,""en"",""hi"")"),"अभिनेता और फिल्म निदेशक प्रीमियर में भाग लेते हैं")</f>
        <v>अभिनेता और फिल्म निदेशक प्रीमियर में भाग लेते हैं</v>
      </c>
    </row>
    <row r="18728">
      <c r="A18728" s="1" t="s">
        <v>18180</v>
      </c>
      <c r="B18728" s="2" t="str">
        <f>IFERROR(__xludf.DUMMYFUNCTION("GOOGLETRANSLATE(A18728,""en"",""hi"")"),"एक दुकान पर फिल्म चरित्र")</f>
        <v>एक दुकान पर फिल्म चरित्र</v>
      </c>
    </row>
    <row r="18729">
      <c r="A18729" s="1" t="s">
        <v>18181</v>
      </c>
      <c r="B18729" s="2" t="str">
        <f>IFERROR(__xludf.DUMMYFUNCTION("GOOGLETRANSLATE(A18729,""en"",""hi"")"),"एनीमेशन फिल्म के प्रीमियर पर अभिनेता।")</f>
        <v>एनीमेशन फिल्म के प्रीमियर पर अभिनेता।</v>
      </c>
    </row>
    <row r="18730">
      <c r="A18730" s="1" t="s">
        <v>18182</v>
      </c>
      <c r="B18730" s="2" t="str">
        <f>IFERROR(__xludf.DUMMYFUNCTION("GOOGLETRANSLATE(A18730,""en"",""hi"")"),"पॉप कलाकार प्रीमियर पर भाग लेता है।")</f>
        <v>पॉप कलाकार प्रीमियर पर भाग लेता है।</v>
      </c>
    </row>
    <row r="18731">
      <c r="A18731" s="1" t="s">
        <v>18183</v>
      </c>
      <c r="B18731" s="2" t="str">
        <f>IFERROR(__xludf.DUMMYFUNCTION("GOOGLETRANSLATE(A18731,""en"",""hi"")"),"एक पुराने युवक में अकेला बूढ़ा आदमी एक खिड़की से बाहर निकल रहा है क्योंकि वह अपनी स्वतंत्रता और दोस्तों के लिए तरसता है")</f>
        <v>एक पुराने युवक में अकेला बूढ़ा आदमी एक खिड़की से बाहर निकल रहा है क्योंकि वह अपनी स्वतंत्रता और दोस्तों के लिए तरसता है</v>
      </c>
    </row>
    <row r="18732">
      <c r="A18732" s="1" t="s">
        <v>18184</v>
      </c>
      <c r="B18732" s="2" t="str">
        <f>IFERROR(__xludf.DUMMYFUNCTION("GOOGLETRANSLATE(A18732,""en"",""hi"")"),"एक कैफेटेरिया की खिड़की में नियॉन साइन इन नाश्ता परोसा जाता है")</f>
        <v>एक कैफेटेरिया की खिड़की में नियॉन साइन इन नाश्ता परोसा जाता है</v>
      </c>
    </row>
    <row r="18733">
      <c r="A18733" s="1" t="s">
        <v>5361</v>
      </c>
      <c r="B18733" s="2" t="str">
        <f>IFERROR(__xludf.DUMMYFUNCTION("GOOGLETRANSLATE(A18733,""en"",""hi"")"),"व्यक्ति प्रीमियर पर आता है")</f>
        <v>व्यक्ति प्रीमियर पर आता है</v>
      </c>
    </row>
    <row r="18734">
      <c r="A18734" s="1" t="s">
        <v>18185</v>
      </c>
      <c r="B18734" s="2" t="str">
        <f>IFERROR(__xludf.DUMMYFUNCTION("GOOGLETRANSLATE(A18734,""en"",""hi"")"),"कार्टून सन मारने से पहले एक साथ मुट्ठी मारता है।")</f>
        <v>कार्टून सन मारने से पहले एक साथ मुट्ठी मारता है।</v>
      </c>
    </row>
    <row r="18735">
      <c r="A18735" s="1" t="s">
        <v>18186</v>
      </c>
      <c r="B18735" s="2" t="str">
        <f>IFERROR(__xludf.DUMMYFUNCTION("GOOGLETRANSLATE(A18735,""en"",""hi"")"),"दुनिया का नक्शा, एडी के बारे में खींचा।")</f>
        <v>दुनिया का नक्शा, एडी के बारे में खींचा।</v>
      </c>
    </row>
    <row r="18736">
      <c r="A18736" s="1" t="s">
        <v>18187</v>
      </c>
      <c r="B18736" s="2" t="str">
        <f>IFERROR(__xludf.DUMMYFUNCTION("GOOGLETRANSLATE(A18736,""en"",""hi"")"),"यह यहां शुद्ध मेपल सिरप की एक बोतल है!")</f>
        <v>यह यहां शुद्ध मेपल सिरप की एक बोतल है!</v>
      </c>
    </row>
    <row r="18737">
      <c r="A18737" s="1" t="s">
        <v>18188</v>
      </c>
      <c r="B18737" s="2" t="str">
        <f>IFERROR(__xludf.DUMMYFUNCTION("GOOGLETRANSLATE(A18737,""en"",""hi"")"),"# कॉमिक बुक श्रृंखला है एनीम महान था मेरा पसंदीदा चरित्र एक टाई था")</f>
        <v># कॉमिक बुक श्रृंखला है एनीम महान था मेरा पसंदीदा चरित्र एक टाई था</v>
      </c>
    </row>
    <row r="18738">
      <c r="A18738" s="1" t="s">
        <v>18189</v>
      </c>
      <c r="B18738" s="2" t="str">
        <f>IFERROR(__xludf.DUMMYFUNCTION("GOOGLETRANSLATE(A18738,""en"",""hi"")"),"निम्नलिखित में से किस त्रिकोण में केवल तीव्र कोण होते हैं")</f>
        <v>निम्नलिखित में से किस त्रिकोण में केवल तीव्र कोण होते हैं</v>
      </c>
    </row>
    <row r="18739">
      <c r="A18739" s="1" t="s">
        <v>18190</v>
      </c>
      <c r="B18739" s="2" t="str">
        <f>IFERROR(__xludf.DUMMYFUNCTION("GOOGLETRANSLATE(A18739,""en"",""hi"")"),"इन युक्तियों के साथ ठंड सर्दियों के महीनों के लिए अपने पसंदीदा उत्पादन को संरक्षित करें!")</f>
        <v>इन युक्तियों के साथ ठंड सर्दियों के महीनों के लिए अपने पसंदीदा उत्पादन को संरक्षित करें!</v>
      </c>
    </row>
    <row r="18740">
      <c r="A18740" s="1" t="s">
        <v>18191</v>
      </c>
      <c r="B18740" s="2" t="str">
        <f>IFERROR(__xludf.DUMMYFUNCTION("GOOGLETRANSLATE(A18740,""en"",""hi"")"),"मुस्कुराते हुए छोटी लड़की को फर्श इनडोर पर गले लगाना")</f>
        <v>मुस्कुराते हुए छोटी लड़की को फर्श इनडोर पर गले लगाना</v>
      </c>
    </row>
    <row r="18741">
      <c r="A18741" s="1" t="s">
        <v>18192</v>
      </c>
      <c r="B18741" s="2" t="str">
        <f>IFERROR(__xludf.DUMMYFUNCTION("GOOGLETRANSLATE(A18741,""en"",""hi"")"),"चित्रकारी कलाकार - अंधेरे पृष्ठभूमि और चेहरे पर प्रकाश का विशिष्ट शाफ्ट रहस्यमय गुणों को बढ़ावा देता है!")</f>
        <v>चित्रकारी कलाकार - अंधेरे पृष्ठभूमि और चेहरे पर प्रकाश का विशिष्ट शाफ्ट रहस्यमय गुणों को बढ़ावा देता है!</v>
      </c>
    </row>
    <row r="18742">
      <c r="A18742" s="1" t="s">
        <v>18193</v>
      </c>
      <c r="B18742" s="2" t="str">
        <f>IFERROR(__xludf.DUMMYFUNCTION("GOOGLETRANSLATE(A18742,""en"",""hi"")"),"मंच से फोटो लेने के लिए अभिनेता कुछ सितारों में से एक था।")</f>
        <v>मंच से फोटो लेने के लिए अभिनेता कुछ सितारों में से एक था।</v>
      </c>
    </row>
    <row r="18743">
      <c r="A18743" s="1" t="s">
        <v>18194</v>
      </c>
      <c r="B18743" s="2" t="str">
        <f>IFERROR(__xludf.DUMMYFUNCTION("GOOGLETRANSLATE(A18743,""en"",""hi"")"),"यह मजेदार दिन में सूरज और मजेदार था।")</f>
        <v>यह मजेदार दिन में सूरज और मजेदार था।</v>
      </c>
    </row>
    <row r="18744">
      <c r="A18744" s="1" t="s">
        <v>18195</v>
      </c>
      <c r="B18744" s="2" t="str">
        <f>IFERROR(__xludf.DUMMYFUNCTION("GOOGLETRANSLATE(A18744,""en"",""hi"")"),"एक नदी के किनारे पर एक मगरमच्छ एक युवक")</f>
        <v>एक नदी के किनारे पर एक मगरमच्छ एक युवक</v>
      </c>
    </row>
    <row r="18745">
      <c r="A18745" s="1" t="s">
        <v>18196</v>
      </c>
      <c r="B18745" s="2" t="str">
        <f>IFERROR(__xludf.DUMMYFUNCTION("GOOGLETRANSLATE(A18745,""en"",""hi"")"),"फिल्म के शांत गिरोह क्या आप इसे खोद सकते हैं?")</f>
        <v>फिल्म के शांत गिरोह क्या आप इसे खोद सकते हैं?</v>
      </c>
    </row>
    <row r="18746">
      <c r="A18746" s="1" t="s">
        <v>18197</v>
      </c>
      <c r="B18746" s="2" t="str">
        <f>IFERROR(__xludf.DUMMYFUNCTION("GOOGLETRANSLATE(A18746,""en"",""hi"")"),"सेट और बैक पर टेबल :)")</f>
        <v>सेट और बैक पर टेबल :)</v>
      </c>
    </row>
    <row r="18747">
      <c r="A18747" s="1" t="s">
        <v>18198</v>
      </c>
      <c r="B18747" s="2" t="str">
        <f>IFERROR(__xludf.DUMMYFUNCTION("GOOGLETRANSLATE(A18747,""en"",""hi"")"),"प्रकाश की रंगीन किरणों में रक्त के हीरे और बूंदों को स्थानांतरित किया जाता है।")</f>
        <v>प्रकाश की रंगीन किरणों में रक्त के हीरे और बूंदों को स्थानांतरित किया जाता है।</v>
      </c>
    </row>
    <row r="18748">
      <c r="A18748" s="1" t="s">
        <v>18199</v>
      </c>
      <c r="B18748" s="2" t="str">
        <f>IFERROR(__xludf.DUMMYFUNCTION("GOOGLETRANSLATE(A18748,""en"",""hi"")"),"दुनिया भर में बिल्लियों छुट्टियों के बाद इस सवाल से पूछें")</f>
        <v>दुनिया भर में बिल्लियों छुट्टियों के बाद इस सवाल से पूछें</v>
      </c>
    </row>
    <row r="18749">
      <c r="A18749" s="1" t="s">
        <v>18200</v>
      </c>
      <c r="B18749" s="2" t="str">
        <f>IFERROR(__xludf.DUMMYFUNCTION("GOOGLETRANSLATE(A18749,""en"",""hi"")"),"केंद्रीय आंगन और आवासीय टावरों का हवाई दृश्य।")</f>
        <v>केंद्रीय आंगन और आवासीय टावरों का हवाई दृश्य।</v>
      </c>
    </row>
    <row r="18750">
      <c r="A18750" s="1" t="s">
        <v>18201</v>
      </c>
      <c r="B18750" s="2" t="str">
        <f>IFERROR(__xludf.DUMMYFUNCTION("GOOGLETRANSLATE(A18750,""en"",""hi"")"),"व्यक्ति ने फाइनल के दौरान अपनी दूसरी कोशिश की")</f>
        <v>व्यक्ति ने फाइनल के दौरान अपनी दूसरी कोशिश की</v>
      </c>
    </row>
    <row r="18751">
      <c r="A18751" s="1" t="s">
        <v>18202</v>
      </c>
      <c r="B18751" s="2" t="str">
        <f>IFERROR(__xludf.DUMMYFUNCTION("GOOGLETRANSLATE(A18751,""en"",""hi"")"),"दुकान के लिए वाइन का चयन करने के लिए शराब चखना")</f>
        <v>दुकान के लिए वाइन का चयन करने के लिए शराब चखना</v>
      </c>
    </row>
    <row r="18752">
      <c r="A18752" s="1" t="s">
        <v>18203</v>
      </c>
      <c r="B18752" s="2" t="str">
        <f>IFERROR(__xludf.DUMMYFUNCTION("GOOGLETRANSLATE(A18752,""en"",""hi"")"),"शरीर की शैली कीचड़ में फंस गई")</f>
        <v>शरीर की शैली कीचड़ में फंस गई</v>
      </c>
    </row>
    <row r="18753">
      <c r="A18753" s="1" t="s">
        <v>18204</v>
      </c>
      <c r="B18753" s="2" t="str">
        <f>IFERROR(__xludf.DUMMYFUNCTION("GOOGLETRANSLATE(A18753,""en"",""hi"")"),"बैंड का कलाकार एक संगीत कार्यक्रम के दौरान लाइव प्रदर्शन करता है।")</f>
        <v>बैंड का कलाकार एक संगीत कार्यक्रम के दौरान लाइव प्रदर्शन करता है।</v>
      </c>
    </row>
    <row r="18754">
      <c r="A18754" s="1" t="s">
        <v>18205</v>
      </c>
      <c r="B18754" s="2" t="str">
        <f>IFERROR(__xludf.DUMMYFUNCTION("GOOGLETRANSLATE(A18754,""en"",""hi"")"),"एक बेघर आदमी औपनिवेशिक जिले के एक बंद फास्ट फूड रेस्तरां के सामने खड़ा है।")</f>
        <v>एक बेघर आदमी औपनिवेशिक जिले के एक बंद फास्ट फूड रेस्तरां के सामने खड़ा है।</v>
      </c>
    </row>
    <row r="18755">
      <c r="A18755" s="1" t="s">
        <v>18206</v>
      </c>
      <c r="B18755" s="2" t="str">
        <f>IFERROR(__xludf.DUMMYFUNCTION("GOOGLETRANSLATE(A18755,""en"",""hi"")"),"निशान के साथ सफेद और पीले फूल उच्च।")</f>
        <v>निशान के साथ सफेद और पीले फूल उच्च।</v>
      </c>
    </row>
    <row r="18756">
      <c r="A18756" s="1" t="s">
        <v>18207</v>
      </c>
      <c r="B18756" s="2" t="str">
        <f>IFERROR(__xludf.DUMMYFUNCTION("GOOGLETRANSLATE(A18756,""en"",""hi"")"),"छात्रावास में एक गलियारा कुछ कलाकार द्वारा चित्रित किया गया था।")</f>
        <v>छात्रावास में एक गलियारा कुछ कलाकार द्वारा चित्रित किया गया था।</v>
      </c>
    </row>
    <row r="18757">
      <c r="A18757" s="1" t="s">
        <v>18208</v>
      </c>
      <c r="B18757" s="2" t="str">
        <f>IFERROR(__xludf.DUMMYFUNCTION("GOOGLETRANSLATE(A18757,""en"",""hi"")"),"सप्ताह के सबसे अच्छे राजनीतिक कार्टून")</f>
        <v>सप्ताह के सबसे अच्छे राजनीतिक कार्टून</v>
      </c>
    </row>
    <row r="18758">
      <c r="A18758" s="1" t="s">
        <v>18209</v>
      </c>
      <c r="B18758" s="2" t="str">
        <f>IFERROR(__xludf.DUMMYFUNCTION("GOOGLETRANSLATE(A18758,""en"",""hi"")"),"विमान मॉडल नए पैर रनवे से उतारने की तैयारी करता है")</f>
        <v>विमान मॉडल नए पैर रनवे से उतारने की तैयारी करता है</v>
      </c>
    </row>
    <row r="18759">
      <c r="A18759" s="1" t="s">
        <v>18210</v>
      </c>
      <c r="B18759" s="2" t="str">
        <f>IFERROR(__xludf.DUMMYFUNCTION("GOOGLETRANSLATE(A18759,""en"",""hi"")"),"yacht और नाविक तट से दूर")</f>
        <v>yacht और नाविक तट से दूर</v>
      </c>
    </row>
    <row r="18760">
      <c r="A18760" s="1" t="s">
        <v>18211</v>
      </c>
      <c r="B18760" s="2" t="str">
        <f>IFERROR(__xludf.DUMMYFUNCTION("GOOGLETRANSLATE(A18760,""en"",""hi"")"),"बुद्धि नीले आकाश के पुराने शहर में मध्ययुगीन टॉवर")</f>
        <v>बुद्धि नीले आकाश के पुराने शहर में मध्ययुगीन टॉवर</v>
      </c>
    </row>
    <row r="18761">
      <c r="A18761" s="1" t="s">
        <v>18212</v>
      </c>
      <c r="B18761" s="2" t="str">
        <f>IFERROR(__xludf.DUMMYFUNCTION("GOOGLETRANSLATE(A18761,""en"",""hi"")"),"हाथ से खींचे गए रंगीन बर्गर, पेय, फ्रेंच फ्राइज़, सैंडविच, आइसक्रीम के साथ सजावटी कवर।")</f>
        <v>हाथ से खींचे गए रंगीन बर्गर, पेय, फ्रेंच फ्राइज़, सैंडविच, आइसक्रीम के साथ सजावटी कवर।</v>
      </c>
    </row>
    <row r="18762">
      <c r="A18762" s="1" t="s">
        <v>18213</v>
      </c>
      <c r="B18762" s="2" t="str">
        <f>IFERROR(__xludf.DUMMYFUNCTION("GOOGLETRANSLATE(A18762,""en"",""hi"")"),"पहाड़ की चोटी तक पहुंचने वाली एक सुंदर लड़की, उसके हाथ उठाती है और परिदृश्य को देखती है")</f>
        <v>पहाड़ की चोटी तक पहुंचने वाली एक सुंदर लड़की, उसके हाथ उठाती है और परिदृश्य को देखती है</v>
      </c>
    </row>
    <row r="18763">
      <c r="A18763" s="1" t="s">
        <v>18214</v>
      </c>
      <c r="B18763" s="2" t="str">
        <f>IFERROR(__xludf.DUMMYFUNCTION("GOOGLETRANSLATE(A18763,""en"",""hi"")"),"खेत में मुफ्त रेंज चिकन।")</f>
        <v>खेत में मुफ्त रेंज चिकन।</v>
      </c>
    </row>
    <row r="18764">
      <c r="A18764" s="1" t="s">
        <v>18215</v>
      </c>
      <c r="B18764" s="2" t="str">
        <f>IFERROR(__xludf.DUMMYFUNCTION("GOOGLETRANSLATE(A18764,""en"",""hi"")"),"ये हेडफ़ोन आभासी वास्तविकता को महसूस करने के लिए 3 डी ध्वनियों में खुद को विसर्जित करने का वादा करते हैं")</f>
        <v>ये हेडफ़ोन आभासी वास्तविकता को महसूस करने के लिए 3 डी ध्वनियों में खुद को विसर्जित करने का वादा करते हैं</v>
      </c>
    </row>
    <row r="18765">
      <c r="A18765" s="1" t="s">
        <v>18216</v>
      </c>
      <c r="B18765" s="2" t="str">
        <f>IFERROR(__xludf.DUMMYFUNCTION("GOOGLETRANSLATE(A18765,""en"",""hi"")"),"काउंटी ऊंचाई मानचित्र पर extruded।")</f>
        <v>काउंटी ऊंचाई मानचित्र पर extruded।</v>
      </c>
    </row>
    <row r="18766">
      <c r="A18766" s="1" t="s">
        <v>18217</v>
      </c>
      <c r="B18766" s="2" t="str">
        <f>IFERROR(__xludf.DUMMYFUNCTION("GOOGLETRANSLATE(A18766,""en"",""hi"")"),"वे बर्फ में घूमते हैं")</f>
        <v>वे बर्फ में घूमते हैं</v>
      </c>
    </row>
    <row r="18767">
      <c r="A18767" s="1" t="s">
        <v>18218</v>
      </c>
      <c r="B18767" s="2" t="str">
        <f>IFERROR(__xludf.DUMMYFUNCTION("GOOGLETRANSLATE(A18767,""en"",""hi"")"),"भीड़ pleaser: हंक दर्शकों से एक बड़े पैमाने पर उत्साह के साथ मिल गया था क्योंकि उन्होंने अपने फोन पर उसके चित्रों को स्नैप करने का प्रयास किया था")</f>
        <v>भीड़ pleaser: हंक दर्शकों से एक बड़े पैमाने पर उत्साह के साथ मिल गया था क्योंकि उन्होंने अपने फोन पर उसके चित्रों को स्नैप करने का प्रयास किया था</v>
      </c>
    </row>
    <row r="18768">
      <c r="A18768" s="1" t="s">
        <v>18219</v>
      </c>
      <c r="B18768" s="2" t="str">
        <f>IFERROR(__xludf.DUMMYFUNCTION("GOOGLETRANSLATE(A18768,""en"",""hi"")"),"व्यक्ति, छात्रों और साइकिल चालकों के सभा से बात करते हुए।")</f>
        <v>व्यक्ति, छात्रों और साइकिल चालकों के सभा से बात करते हुए।</v>
      </c>
    </row>
    <row r="18769">
      <c r="A18769" s="1" t="s">
        <v>18220</v>
      </c>
      <c r="B18769" s="2" t="str">
        <f>IFERROR(__xludf.DUMMYFUNCTION("GOOGLETRANSLATE(A18769,""en"",""hi"")"),"एक हरे चेकर तौलिया के साथ एक लकड़ी की मेज पर सफेद शतावरी")</f>
        <v>एक हरे चेकर तौलिया के साथ एक लकड़ी की मेज पर सफेद शतावरी</v>
      </c>
    </row>
    <row r="18770">
      <c r="A18770" s="1" t="s">
        <v>18221</v>
      </c>
      <c r="B18770" s="2" t="str">
        <f>IFERROR(__xludf.DUMMYFUNCTION("GOOGLETRANSLATE(A18770,""en"",""hi"")"),"नए साल की पूर्व संध्या सुबह एक शहर को कवर करने वाली बर्फ की एक कंबल के साथ हुई।")</f>
        <v>नए साल की पूर्व संध्या सुबह एक शहर को कवर करने वाली बर्फ की एक कंबल के साथ हुई।</v>
      </c>
    </row>
    <row r="18771">
      <c r="A18771" s="1" t="s">
        <v>18222</v>
      </c>
      <c r="B18771" s="2" t="str">
        <f>IFERROR(__xludf.DUMMYFUNCTION("GOOGLETRANSLATE(A18771,""en"",""hi"")"),"धुंधला सूरजमुखी क्षेत्र की पृष्ठभूमि के खिलाफ, हवा से हिलने वाला सूरजमुखी")</f>
        <v>धुंधला सूरजमुखी क्षेत्र की पृष्ठभूमि के खिलाफ, हवा से हिलने वाला सूरजमुखी</v>
      </c>
    </row>
    <row r="18772">
      <c r="A18772" s="1" t="s">
        <v>18223</v>
      </c>
      <c r="B18772" s="2" t="str">
        <f>IFERROR(__xludf.DUMMYFUNCTION("GOOGLETRANSLATE(A18772,""en"",""hi"")"),"पहने हुए आर्टिलरी के अधिकारियों के लिए एक हेलमेट।")</f>
        <v>पहने हुए आर्टिलरी के अधिकारियों के लिए एक हेलमेट।</v>
      </c>
    </row>
    <row r="18773">
      <c r="A18773" s="1" t="s">
        <v>18224</v>
      </c>
      <c r="B18773" s="2" t="str">
        <f>IFERROR(__xludf.DUMMYFUNCTION("GOOGLETRANSLATE(A18773,""en"",""hi"")"),"बिल्ली मेज पर खेल रही है।")</f>
        <v>बिल्ली मेज पर खेल रही है।</v>
      </c>
    </row>
    <row r="18774">
      <c r="A18774" s="1" t="s">
        <v>18225</v>
      </c>
      <c r="B18774" s="2" t="str">
        <f>IFERROR(__xludf.DUMMYFUNCTION("GOOGLETRANSLATE(A18774,""en"",""hi"")"),"लीग फुटबॉल मैच के दौरान गेंद को आगे बढ़ाता है।")</f>
        <v>लीग फुटबॉल मैच के दौरान गेंद को आगे बढ़ाता है।</v>
      </c>
    </row>
    <row r="18775">
      <c r="A18775" s="1" t="s">
        <v>18226</v>
      </c>
      <c r="B18775" s="2" t="str">
        <f>IFERROR(__xludf.DUMMYFUNCTION("GOOGLETRANSLATE(A18775,""en"",""hi"")"),"साइन इन करने के लिए पुराना स्वागत है")</f>
        <v>साइन इन करने के लिए पुराना स्वागत है</v>
      </c>
    </row>
    <row r="18776">
      <c r="A18776" s="1" t="s">
        <v>18227</v>
      </c>
      <c r="B18776" s="2" t="str">
        <f>IFERROR(__xludf.DUMMYFUNCTION("GOOGLETRANSLATE(A18776,""en"",""hi"")"),"एक रॉक आउटडोर पर बैठे सॉफ्ट रॉक कलाकार का पोर्ट्रेट")</f>
        <v>एक रॉक आउटडोर पर बैठे सॉफ्ट रॉक कलाकार का पोर्ट्रेट</v>
      </c>
    </row>
    <row r="18777">
      <c r="A18777" s="1" t="s">
        <v>18228</v>
      </c>
      <c r="B18777" s="2" t="str">
        <f>IFERROR(__xludf.DUMMYFUNCTION("GOOGLETRANSLATE(A18777,""en"",""hi"")"),"एक बेसमेंट drywall के साथ समाप्त हुआ जो मोल्ड उगाया गया है।")</f>
        <v>एक बेसमेंट drywall के साथ समाप्त हुआ जो मोल्ड उगाया गया है।</v>
      </c>
    </row>
    <row r="18778">
      <c r="A18778" s="1" t="s">
        <v>18229</v>
      </c>
      <c r="B18778" s="2" t="str">
        <f>IFERROR(__xludf.DUMMYFUNCTION("GOOGLETRANSLATE(A18778,""en"",""hi"")"),"व्यक्ति यह है कि यह पुल के तहत रास्ता बनाता है आदमी को गिटार बजाता है")</f>
        <v>व्यक्ति यह है कि यह पुल के तहत रास्ता बनाता है आदमी को गिटार बजाता है</v>
      </c>
    </row>
    <row r="18779">
      <c r="A18779" s="1" t="s">
        <v>18230</v>
      </c>
      <c r="B18779" s="2" t="str">
        <f>IFERROR(__xludf.DUMMYFUNCTION("GOOGLETRANSLATE(A18779,""en"",""hi"")"),"धार्मिक प्रतीक: एक गोलाकार पैटर्न में मोमबत्तियों के बंद शॉट")</f>
        <v>धार्मिक प्रतीक: एक गोलाकार पैटर्न में मोमबत्तियों के बंद शॉट</v>
      </c>
    </row>
    <row r="18780">
      <c r="A18780" s="1" t="s">
        <v>18231</v>
      </c>
      <c r="B18780" s="2" t="str">
        <f>IFERROR(__xludf.DUMMYFUNCTION("GOOGLETRANSLATE(A18780,""en"",""hi"")"),"एथलीट, जो पहली टीम में टूट गया है, प्रशिक्षण के दौरान व्यक्ति के साथ एक मजाक करता है")</f>
        <v>एथलीट, जो पहली टीम में टूट गया है, प्रशिक्षण के दौरान व्यक्ति के साथ एक मजाक करता है</v>
      </c>
    </row>
    <row r="18781">
      <c r="A18781" s="1" t="s">
        <v>18232</v>
      </c>
      <c r="B18781" s="2" t="str">
        <f>IFERROR(__xludf.DUMMYFUNCTION("GOOGLETRANSLATE(A18781,""en"",""hi"")"),"प्लास्टिक द्वारा प्रदूषित नदी और बहुत कुछ।")</f>
        <v>प्लास्टिक द्वारा प्रदूषित नदी और बहुत कुछ।</v>
      </c>
    </row>
    <row r="18782">
      <c r="A18782" s="1" t="s">
        <v>18233</v>
      </c>
      <c r="B18782" s="2" t="str">
        <f>IFERROR(__xludf.DUMMYFUNCTION("GOOGLETRANSLATE(A18782,""en"",""hi"")"),"एक पके हुए गेहूं की फसल का पैनोरमा")</f>
        <v>एक पके हुए गेहूं की फसल का पैनोरमा</v>
      </c>
    </row>
    <row r="18783">
      <c r="A18783" s="1" t="s">
        <v>18234</v>
      </c>
      <c r="B18783" s="2" t="str">
        <f>IFERROR(__xludf.DUMMYFUNCTION("GOOGLETRANSLATE(A18783,""en"",""hi"")"),"एक सर्कल, सोने और चांदी के रंग में लोगो।")</f>
        <v>एक सर्कल, सोने और चांदी के रंग में लोगो।</v>
      </c>
    </row>
    <row r="18784">
      <c r="A18784" s="1" t="s">
        <v>18235</v>
      </c>
      <c r="B18784" s="2" t="str">
        <f>IFERROR(__xludf.DUMMYFUNCTION("GOOGLETRANSLATE(A18784,""en"",""hi"")"),"एक साथ रेखांकन की साजिश")</f>
        <v>एक साथ रेखांकन की साजिश</v>
      </c>
    </row>
    <row r="18785">
      <c r="A18785" s="1" t="s">
        <v>18236</v>
      </c>
      <c r="B18785" s="2" t="str">
        <f>IFERROR(__xludf.DUMMYFUNCTION("GOOGLETRANSLATE(A18785,""en"",""hi"")"),"एक प्रशिक्षण सत्र के दौरान आदमी गेंद को नियंत्रित करता है")</f>
        <v>एक प्रशिक्षण सत्र के दौरान आदमी गेंद को नियंत्रित करता है</v>
      </c>
    </row>
    <row r="18786">
      <c r="A18786" s="1" t="s">
        <v>18237</v>
      </c>
      <c r="B18786" s="2" t="str">
        <f>IFERROR(__xludf.DUMMYFUNCTION("GOOGLETRANSLATE(A18786,""en"",""hi"")"),"गोल्डन हाफ राउंड छत, जहां व्यक्ति को माना जाता था।")</f>
        <v>गोल्डन हाफ राउंड छत, जहां व्यक्ति को माना जाता था।</v>
      </c>
    </row>
    <row r="18787">
      <c r="A18787" s="1" t="s">
        <v>10867</v>
      </c>
      <c r="B18787" s="2" t="str">
        <f>IFERROR(__xludf.DUMMYFUNCTION("GOOGLETRANSLATE(A18787,""en"",""hi"")"),"एक कार्ड गेम में उपयोग के लिए इलस्ट्रेटेड पग्स।")</f>
        <v>एक कार्ड गेम में उपयोग के लिए इलस्ट्रेटेड पग्स।</v>
      </c>
    </row>
    <row r="18788">
      <c r="A18788" s="1" t="s">
        <v>18238</v>
      </c>
      <c r="B18788" s="2" t="str">
        <f>IFERROR(__xludf.DUMMYFUNCTION("GOOGLETRANSLATE(A18788,""en"",""hi"")"),"व्यापार केंद्र में व्यवसायियों का एक समूह।")</f>
        <v>व्यापार केंद्र में व्यवसायियों का एक समूह।</v>
      </c>
    </row>
    <row r="18789">
      <c r="A18789" s="1" t="s">
        <v>18239</v>
      </c>
      <c r="B18789" s="2" t="str">
        <f>IFERROR(__xludf.DUMMYFUNCTION("GOOGLETRANSLATE(A18789,""en"",""hi"")"),"जैविक प्रजातियां अपने पंखों के साथ पानी के ऊपर कम होती हैं जो एक उज्ज्वल धूप के दिन आगे बढ़ी")</f>
        <v>जैविक प्रजातियां अपने पंखों के साथ पानी के ऊपर कम होती हैं जो एक उज्ज्वल धूप के दिन आगे बढ़ी</v>
      </c>
    </row>
    <row r="18790">
      <c r="A18790" s="1" t="s">
        <v>18240</v>
      </c>
      <c r="B18790" s="2" t="str">
        <f>IFERROR(__xludf.DUMMYFUNCTION("GOOGLETRANSLATE(A18790,""en"",""hi"")"),"बुलडॉग के बारे में दिलचस्प तथ्य पालतू जानवरों के ग्रह")</f>
        <v>बुलडॉग के बारे में दिलचस्प तथ्य पालतू जानवरों के ग्रह</v>
      </c>
    </row>
    <row r="18791">
      <c r="A18791" s="1" t="s">
        <v>18241</v>
      </c>
      <c r="B18791" s="2" t="str">
        <f>IFERROR(__xludf.DUMMYFUNCTION("GOOGLETRANSLATE(A18791,""en"",""hi"")"),"पूर्वोत्तर से पूर्ण ऊंचाई दृश्य देखें")</f>
        <v>पूर्वोत्तर से पूर्ण ऊंचाई दृश्य देखें</v>
      </c>
    </row>
    <row r="18792">
      <c r="A18792" s="1" t="s">
        <v>18242</v>
      </c>
      <c r="B18792" s="2" t="str">
        <f>IFERROR(__xludf.DUMMYFUNCTION("GOOGLETRANSLATE(A18792,""en"",""hi"")"),"कलाकार एक कलाकार है जो बैंड, कलाकृति पर काम करने के लिए जाना जाता है।")</f>
        <v>कलाकार एक कलाकार है जो बैंड, कलाकृति पर काम करने के लिए जाना जाता है।</v>
      </c>
    </row>
    <row r="18793">
      <c r="A18793" s="1" t="s">
        <v>18243</v>
      </c>
      <c r="B18793" s="2" t="str">
        <f>IFERROR(__xludf.DUMMYFUNCTION("GOOGLETRANSLATE(A18793,""en"",""hi"")"),"एक सफेद गद्दे की एक करीबी पृष्ठभूमि")</f>
        <v>एक सफेद गद्दे की एक करीबी पृष्ठभूमि</v>
      </c>
    </row>
    <row r="18794">
      <c r="A18794" s="1" t="s">
        <v>18244</v>
      </c>
      <c r="B18794" s="2" t="str">
        <f>IFERROR(__xludf.DUMMYFUNCTION("GOOGLETRANSLATE(A18794,""en"",""hi"")"),"अभिनेता उद्घाटन रात के प्रदर्शन में भाग लेता है")</f>
        <v>अभिनेता उद्घाटन रात के प्रदर्शन में भाग लेता है</v>
      </c>
    </row>
    <row r="18795">
      <c r="A18795" s="1" t="s">
        <v>4503</v>
      </c>
      <c r="B18795" s="2" t="str">
        <f>IFERROR(__xludf.DUMMYFUNCTION("GOOGLETRANSLATE(A18795,""en"",""hi"")"),"फैशन वीक के दौरान फैशन शो में एक मॉडल रनवे चलता है")</f>
        <v>फैशन वीक के दौरान फैशन शो में एक मॉडल रनवे चलता है</v>
      </c>
    </row>
    <row r="18796">
      <c r="A18796" s="1" t="s">
        <v>18245</v>
      </c>
      <c r="B18796" s="2" t="str">
        <f>IFERROR(__xludf.DUMMYFUNCTION("GOOGLETRANSLATE(A18796,""en"",""hi"")"),"ऑर्किड के बगीचे में दुर्लभ उष्णकटिबंधीय फूल और पौधे - स्टॉक फोटो #")</f>
        <v>ऑर्किड के बगीचे में दुर्लभ उष्णकटिबंधीय फूल और पौधे - स्टॉक फोटो #</v>
      </c>
    </row>
    <row r="18797">
      <c r="A18797" s="1" t="s">
        <v>18246</v>
      </c>
      <c r="B18797" s="2" t="str">
        <f>IFERROR(__xludf.DUMMYFUNCTION("GOOGLETRANSLATE(A18797,""en"",""hi"")"),"पॉप कलाकार और रॉक एंड रॉक ऑफ़ द रॉक एंड रोल बैंड रिहर्से में")</f>
        <v>पॉप कलाकार और रॉक एंड रॉक ऑफ़ द रॉक एंड रोल बैंड रिहर्से में</v>
      </c>
    </row>
    <row r="18798">
      <c r="A18798" s="1" t="s">
        <v>18247</v>
      </c>
      <c r="B18798" s="2" t="str">
        <f>IFERROR(__xludf.DUMMYFUNCTION("GOOGLETRANSLATE(A18798,""en"",""hi"")"),"सूरज झील पर सेट करता है")</f>
        <v>सूरज झील पर सेट करता है</v>
      </c>
    </row>
    <row r="18799">
      <c r="A18799" s="1" t="s">
        <v>18248</v>
      </c>
      <c r="B18799" s="2" t="str">
        <f>IFERROR(__xludf.DUMMYFUNCTION("GOOGLETRANSLATE(A18799,""en"",""hi"")"),"गेंद पर सॉकर खिलाड़ी के पैर")</f>
        <v>गेंद पर सॉकर खिलाड़ी के पैर</v>
      </c>
    </row>
    <row r="18800">
      <c r="A18800" s="1" t="s">
        <v>18249</v>
      </c>
      <c r="B18800" s="2" t="str">
        <f>IFERROR(__xludf.DUMMYFUNCTION("GOOGLETRANSLATE(A18800,""en"",""hi"")"),"साइन का पुराना संस्करण")</f>
        <v>साइन का पुराना संस्करण</v>
      </c>
    </row>
    <row r="18801">
      <c r="A18801" s="1" t="s">
        <v>18250</v>
      </c>
      <c r="B18801" s="2" t="str">
        <f>IFERROR(__xludf.DUMMYFUNCTION("GOOGLETRANSLATE(A18801,""en"",""hi"")"),"केले रोटी क्रंब मफिन्स एल!")</f>
        <v>केले रोटी क्रंब मफिन्स एल!</v>
      </c>
    </row>
    <row r="18802">
      <c r="A18802" s="1" t="s">
        <v>18251</v>
      </c>
      <c r="B18802" s="2" t="str">
        <f>IFERROR(__xludf.DUMMYFUNCTION("GOOGLETRANSLATE(A18802,""en"",""hi"")"),"एक मॉडल और अभिनेता अपने सृष्टि को अंतिम दिन प्रस्तुत करता है।")</f>
        <v>एक मॉडल और अभिनेता अपने सृष्टि को अंतिम दिन प्रस्तुत करता है।</v>
      </c>
    </row>
    <row r="18803">
      <c r="A18803" s="1" t="s">
        <v>18252</v>
      </c>
      <c r="B18803" s="2" t="str">
        <f>IFERROR(__xludf.DUMMYFUNCTION("GOOGLETRANSLATE(A18803,""en"",""hi"")"),"एक लेखक के रूप में मैं इसे प्यार करता हूँ।")</f>
        <v>एक लेखक के रूप में मैं इसे प्यार करता हूँ।</v>
      </c>
    </row>
    <row r="18804">
      <c r="A18804" s="1" t="s">
        <v>18253</v>
      </c>
      <c r="B18804" s="2" t="str">
        <f>IFERROR(__xludf.DUMMYFUNCTION("GOOGLETRANSLATE(A18804,""en"",""hi"")"),"घटना के दौरान वसंत ग्रीष्मकालीन फैशन शो में एक मॉडल रनवे चलता है।")</f>
        <v>घटना के दौरान वसंत ग्रीष्मकालीन फैशन शो में एक मॉडल रनवे चलता है।</v>
      </c>
    </row>
    <row r="18805">
      <c r="A18805" s="1" t="s">
        <v>18254</v>
      </c>
      <c r="B18805" s="2" t="str">
        <f>IFERROR(__xludf.DUMMYFUNCTION("GOOGLETRANSLATE(A18805,""en"",""hi"")"),"संयंत्र के साथ ऑपरेशन शुरू किया।")</f>
        <v>संयंत्र के साथ ऑपरेशन शुरू किया।</v>
      </c>
    </row>
    <row r="18806">
      <c r="A18806" s="1" t="s">
        <v>18255</v>
      </c>
      <c r="B18806" s="2" t="str">
        <f>IFERROR(__xludf.DUMMYFUNCTION("GOOGLETRANSLATE(A18806,""en"",""hi"")"),"निर्बाध काले और सफेद सार ब्रश स्टोक पैटर्न।")</f>
        <v>निर्बाध काले और सफेद सार ब्रश स्टोक पैटर्न।</v>
      </c>
    </row>
    <row r="18807">
      <c r="A18807" s="1" t="s">
        <v>18256</v>
      </c>
      <c r="B18807" s="2" t="str">
        <f>IFERROR(__xludf.DUMMYFUNCTION("GOOGLETRANSLATE(A18807,""en"",""hi"")"),"व्यक्ति और क्रिप्ट में खिड़कियां, ने अपनी कविता लिखने के लिए प्रेरित कवि को प्रेरित किया")</f>
        <v>व्यक्ति और क्रिप्ट में खिड़कियां, ने अपनी कविता लिखने के लिए प्रेरित कवि को प्रेरित किया</v>
      </c>
    </row>
    <row r="18808">
      <c r="A18808" s="1" t="s">
        <v>18257</v>
      </c>
      <c r="B18808" s="2" t="str">
        <f>IFERROR(__xludf.DUMMYFUNCTION("GOOGLETRANSLATE(A18808,""en"",""hi"")"),"एक पुराने टाइपराइटर पर मुद्रित शुरुआत")</f>
        <v>एक पुराने टाइपराइटर पर मुद्रित शुरुआत</v>
      </c>
    </row>
    <row r="18809">
      <c r="A18809" s="1" t="s">
        <v>18258</v>
      </c>
      <c r="B18809" s="2" t="str">
        <f>IFERROR(__xludf.DUMMYFUNCTION("GOOGLETRANSLATE(A18809,""en"",""hi"")"),"16 वीं शताब्दी में निर्मित वैज्ञानिक।")</f>
        <v>16 वीं शताब्दी में निर्मित वैज्ञानिक।</v>
      </c>
    </row>
    <row r="18810">
      <c r="A18810" s="1" t="s">
        <v>18259</v>
      </c>
      <c r="B18810" s="2" t="str">
        <f>IFERROR(__xludf.DUMMYFUNCTION("GOOGLETRANSLATE(A18810,""en"",""hi"")"),"पृष्ठभूमि में सिटीस्केप के साथ हाथ मिलाने वाले व्यवसायियों को बंद करना")</f>
        <v>पृष्ठभूमि में सिटीस्केप के साथ हाथ मिलाने वाले व्यवसायियों को बंद करना</v>
      </c>
    </row>
    <row r="18811">
      <c r="A18811" s="1" t="s">
        <v>18260</v>
      </c>
      <c r="B18811" s="2" t="str">
        <f>IFERROR(__xludf.DUMMYFUNCTION("GOOGLETRANSLATE(A18811,""en"",""hi"")"),"समाचार पत्र, प्रयुक्त जुड़वां टावर - प्रतिबिंब के प्रतीकों के रूप में पाठ, रंग या खुली जगह के साथ इलाज किया जाता है।")</f>
        <v>समाचार पत्र, प्रयुक्त जुड़वां टावर - प्रतिबिंब के प्रतीकों के रूप में पाठ, रंग या खुली जगह के साथ इलाज किया जाता है।</v>
      </c>
    </row>
    <row r="18812">
      <c r="A18812" s="1" t="s">
        <v>18261</v>
      </c>
      <c r="B18812" s="2" t="str">
        <f>IFERROR(__xludf.DUMMYFUNCTION("GOOGLETRANSLATE(A18812,""en"",""hi"")"),"सफेद पर अलग किए गए किसी भी डिजाइन के लिए आधा ऐप्पल आइकन डिजिटल लाल")</f>
        <v>सफेद पर अलग किए गए किसी भी डिजाइन के लिए आधा ऐप्पल आइकन डिजिटल लाल</v>
      </c>
    </row>
    <row r="18813">
      <c r="A18813" s="1" t="s">
        <v>18262</v>
      </c>
      <c r="B18813" s="2" t="str">
        <f>IFERROR(__xludf.DUMMYFUNCTION("GOOGLETRANSLATE(A18813,""en"",""hi"")"),"एक शाखा पर जैविक प्रजाति")</f>
        <v>एक शाखा पर जैविक प्रजाति</v>
      </c>
    </row>
    <row r="18814">
      <c r="A18814" s="1" t="s">
        <v>18263</v>
      </c>
      <c r="B18814" s="2" t="str">
        <f>IFERROR(__xludf.DUMMYFUNCTION("GOOGLETRANSLATE(A18814,""en"",""hi"")"),"शनिवार की रात को आईडी की जाँच")</f>
        <v>शनिवार की रात को आईडी की जाँच</v>
      </c>
    </row>
    <row r="18815">
      <c r="A18815" s="1" t="s">
        <v>18264</v>
      </c>
      <c r="B18815" s="2" t="str">
        <f>IFERROR(__xludf.DUMMYFUNCTION("GOOGLETRANSLATE(A18815,""en"",""hi"")"),"एक सर्वेक्षण में पाया गया है कि प्रतिशत अपने किल्ट के नीचे कुछ भी नहीं पहनते हैं।")</f>
        <v>एक सर्वेक्षण में पाया गया है कि प्रतिशत अपने किल्ट के नीचे कुछ भी नहीं पहनते हैं।</v>
      </c>
    </row>
    <row r="18816">
      <c r="A18816" s="1" t="s">
        <v>18265</v>
      </c>
      <c r="B18816" s="2" t="str">
        <f>IFERROR(__xludf.DUMMYFUNCTION("GOOGLETRANSLATE(A18816,""en"",""hi"")"),"ईर्ष्या: फुटबॉल खिलाड़ी के पास कोई अन्य प्रबंधक का सपना देखना होगा - केवल 25 की औसत आयु के साथ")</f>
        <v>ईर्ष्या: फुटबॉल खिलाड़ी के पास कोई अन्य प्रबंधक का सपना देखना होगा - केवल 25 की औसत आयु के साथ</v>
      </c>
    </row>
    <row r="18817">
      <c r="A18817" s="1" t="s">
        <v>18266</v>
      </c>
      <c r="B18817" s="2" t="str">
        <f>IFERROR(__xludf.DUMMYFUNCTION("GOOGLETRANSLATE(A18817,""en"",""hi"")"),"एक कथक प्रदर्शन के दौरान व्यक्ति और ट्रूप")</f>
        <v>एक कथक प्रदर्शन के दौरान व्यक्ति और ट्रूप</v>
      </c>
    </row>
    <row r="18818">
      <c r="A18818" s="1" t="s">
        <v>18267</v>
      </c>
      <c r="B18818" s="2" t="str">
        <f>IFERROR(__xludf.DUMMYFUNCTION("GOOGLETRANSLATE(A18818,""en"",""hi"")"),"एक समुद्र तट रिज़ॉर्ट पर बिखरे हुए झोपड़ी और छाता।")</f>
        <v>एक समुद्र तट रिज़ॉर्ट पर बिखरे हुए झोपड़ी और छाता।</v>
      </c>
    </row>
    <row r="18819">
      <c r="A18819" s="1" t="s">
        <v>18268</v>
      </c>
      <c r="B18819" s="2" t="str">
        <f>IFERROR(__xludf.DUMMYFUNCTION("GOOGLETRANSLATE(A18819,""en"",""hi"")"),"परित्यक्त और मलबे भवन")</f>
        <v>परित्यक्त और मलबे भवन</v>
      </c>
    </row>
    <row r="18820">
      <c r="A18820" s="1" t="s">
        <v>18269</v>
      </c>
      <c r="B18820" s="2" t="str">
        <f>IFERROR(__xludf.DUMMYFUNCTION("GOOGLETRANSLATE(A18820,""en"",""hi"")"),"अभिनेता लॉस एंजिल्स प्रीमियर में भाग लेता है")</f>
        <v>अभिनेता लॉस एंजिल्स प्रीमियर में भाग लेता है</v>
      </c>
    </row>
    <row r="18821">
      <c r="A18821" s="1" t="s">
        <v>18270</v>
      </c>
      <c r="B18821" s="2" t="str">
        <f>IFERROR(__xludf.DUMMYFUNCTION("GOOGLETRANSLATE(A18821,""en"",""hi"")"),"खिलौने और शौक के साथ संगत खिलौने का निर्माण मॉडल")</f>
        <v>खिलौने और शौक के साथ संगत खिलौने का निर्माण मॉडल</v>
      </c>
    </row>
    <row r="18822">
      <c r="A18822" s="1" t="s">
        <v>18271</v>
      </c>
      <c r="B18822" s="2" t="str">
        <f>IFERROR(__xludf.DUMMYFUNCTION("GOOGLETRANSLATE(A18822,""en"",""hi"")"),"नीली स्कर्ट और लाल जूते के साथ लाल शीर्ष पहने हुए लंबे भूरे बालों वाली एक आश्चर्यजनक लड़की का चरित्र।")</f>
        <v>नीली स्कर्ट और लाल जूते के साथ लाल शीर्ष पहने हुए लंबे भूरे बालों वाली एक आश्चर्यजनक लड़की का चरित्र।</v>
      </c>
    </row>
    <row r="18823">
      <c r="A18823" s="1" t="s">
        <v>18272</v>
      </c>
      <c r="B18823" s="2" t="str">
        <f>IFERROR(__xludf.DUMMYFUNCTION("GOOGLETRANSLATE(A18823,""en"",""hi"")"),"यह सिर्फ मेरे कुत्ते की तरह दिखता है जब वह एक पिल्ला थी।")</f>
        <v>यह सिर्फ मेरे कुत्ते की तरह दिखता है जब वह एक पिल्ला थी।</v>
      </c>
    </row>
    <row r="18824">
      <c r="A18824" s="1" t="s">
        <v>18273</v>
      </c>
      <c r="B18824" s="2" t="str">
        <f>IFERROR(__xludf.DUMMYFUNCTION("GOOGLETRANSLATE(A18824,""en"",""hi"")"),"एक फुटबॉल खिलाड़ी गेंद के साथ चाल करता है")</f>
        <v>एक फुटबॉल खिलाड़ी गेंद के साथ चाल करता है</v>
      </c>
    </row>
    <row r="18825">
      <c r="A18825" s="1" t="s">
        <v>18274</v>
      </c>
      <c r="B18825" s="2" t="str">
        <f>IFERROR(__xludf.DUMMYFUNCTION("GOOGLETRANSLATE(A18825,""en"",""hi"")"),"और एक बेवकूफ शादी शुरू करने के बाद, व्यक्ति ने सितंबर में अपने शादी के दिन की घटनाओं को कहा, केवल उन्हें एक साथ लाया")</f>
        <v>और एक बेवकूफ शादी शुरू करने के बाद, व्यक्ति ने सितंबर में अपने शादी के दिन की घटनाओं को कहा, केवल उन्हें एक साथ लाया</v>
      </c>
    </row>
    <row r="18826">
      <c r="A18826" s="1" t="s">
        <v>18275</v>
      </c>
      <c r="B18826" s="2" t="str">
        <f>IFERROR(__xludf.DUMMYFUNCTION("GOOGLETRANSLATE(A18826,""en"",""hi"")"),"एक छोटी डाइनिंग टेबल एक गर्म, उज्ज्वल नाश्ते के कमरे में एक आमंत्रित सेटिंग है")</f>
        <v>एक छोटी डाइनिंग टेबल एक गर्म, उज्ज्वल नाश्ते के कमरे में एक आमंत्रित सेटिंग है</v>
      </c>
    </row>
    <row r="18827">
      <c r="A18827" s="1" t="s">
        <v>2732</v>
      </c>
      <c r="B18827" s="2" t="str">
        <f>IFERROR(__xludf.DUMMYFUNCTION("GOOGLETRANSLATE(A18827,""en"",""hi"")"),"ब्रांड TheBASED ब्रांड और डिवीजन ने अधिक शहरों की छवि के लिए समर्पित स्नीकर्स के लिए मिलकर")</f>
        <v>ब्रांड TheBASED ब्रांड और डिवीजन ने अधिक शहरों की छवि के लिए समर्पित स्नीकर्स के लिए मिलकर</v>
      </c>
    </row>
    <row r="18828">
      <c r="A18828" s="1" t="s">
        <v>5787</v>
      </c>
      <c r="B18828" s="2" t="str">
        <f>IFERROR(__xludf.DUMMYFUNCTION("GOOGLETRANSLATE(A18828,""en"",""hi"")"),"छवि में हो सकता है: व्यक्ति, मंच पर, एक संगीत वाद्ययंत्र और गिटार बजाना")</f>
        <v>छवि में हो सकता है: व्यक्ति, मंच पर, एक संगीत वाद्ययंत्र और गिटार बजाना</v>
      </c>
    </row>
    <row r="18829">
      <c r="A18829" s="1" t="s">
        <v>18276</v>
      </c>
      <c r="B18829" s="2" t="str">
        <f>IFERROR(__xludf.DUMMYFUNCTION("GOOGLETRANSLATE(A18829,""en"",""hi"")"),"जगह का गौरव: प्राचीन संयंत्र अपने नए बर्तन में गर्व से खड़ा है")</f>
        <v>जगह का गौरव: प्राचीन संयंत्र अपने नए बर्तन में गर्व से खड़ा है</v>
      </c>
    </row>
    <row r="18830">
      <c r="A18830" s="1" t="s">
        <v>18277</v>
      </c>
      <c r="B18830" s="2" t="str">
        <f>IFERROR(__xludf.DUMMYFUNCTION("GOOGLETRANSLATE(A18830,""en"",""hi"")"),"व्यक्ति व्यक्ति के घर में आयोजित भोजन में आवास सुविधा पर एक कहानी है")</f>
        <v>व्यक्ति व्यक्ति के घर में आयोजित भोजन में आवास सुविधा पर एक कहानी है</v>
      </c>
    </row>
    <row r="18831">
      <c r="A18831" s="1" t="s">
        <v>18278</v>
      </c>
      <c r="B18831" s="2" t="str">
        <f>IFERROR(__xludf.DUMMYFUNCTION("GOOGLETRANSLATE(A18831,""en"",""hi"")"),"अभिनेता और नर्तकी अपने भाग्य को सुनने के लिए प्रतीक्षा करें।")</f>
        <v>अभिनेता और नर्तकी अपने भाग्य को सुनने के लिए प्रतीक्षा करें।</v>
      </c>
    </row>
    <row r="18832">
      <c r="A18832" s="1" t="s">
        <v>18279</v>
      </c>
      <c r="B18832" s="2" t="str">
        <f>IFERROR(__xludf.DUMMYFUNCTION("GOOGLETRANSLATE(A18832,""en"",""hi"")"),"एक तूफान को कुक करें: घर की विशेषताएं और आउटडोर रसोईघर नए मालिकों को सही मौसम के लिए लाभ लेने की इजाजत देता है")</f>
        <v>एक तूफान को कुक करें: घर की विशेषताएं और आउटडोर रसोईघर नए मालिकों को सही मौसम के लिए लाभ लेने की इजाजत देता है</v>
      </c>
    </row>
    <row r="18833">
      <c r="A18833" s="1" t="s">
        <v>18280</v>
      </c>
      <c r="B18833" s="2" t="str">
        <f>IFERROR(__xludf.DUMMYFUNCTION("GOOGLETRANSLATE(A18833,""en"",""hi"")"),"एक छोटे से झरने के साथ नदी पर कवर पुल")</f>
        <v>एक छोटे से झरने के साथ नदी पर कवर पुल</v>
      </c>
    </row>
    <row r="18834">
      <c r="A18834" s="1" t="s">
        <v>18281</v>
      </c>
      <c r="B18834" s="2" t="str">
        <f>IFERROR(__xludf.DUMMYFUNCTION("GOOGLETRANSLATE(A18834,""en"",""hi"")"),"प्राचीन फोर्ज: एक ऐविल और एक हथौड़ा, सफेद पृष्ठभूमि के खिलाफ अलग किया गया।")</f>
        <v>प्राचीन फोर्ज: एक ऐविल और एक हथौड़ा, सफेद पृष्ठभूमि के खिलाफ अलग किया गया।</v>
      </c>
    </row>
    <row r="18835">
      <c r="A18835" s="1" t="s">
        <v>18282</v>
      </c>
      <c r="B18835" s="2" t="str">
        <f>IFERROR(__xludf.DUMMYFUNCTION("GOOGLETRANSLATE(A18835,""en"",""hi"")"),"पश्चिमी ईसाई अवकाश के लिए एक सफेद पृष्ठभूमि पर राख का चित्रण")</f>
        <v>पश्चिमी ईसाई अवकाश के लिए एक सफेद पृष्ठभूमि पर राख का चित्रण</v>
      </c>
    </row>
    <row r="18836">
      <c r="A18836" s="1" t="s">
        <v>18283</v>
      </c>
      <c r="B18836" s="2" t="str">
        <f>IFERROR(__xludf.DUMMYFUNCTION("GOOGLETRANSLATE(A18836,""en"",""hi"")"),"किसी बिंदु पर आपकी बिल्ली बीमार या घायल होने वाली है।")</f>
        <v>किसी बिंदु पर आपकी बिल्ली बीमार या घायल होने वाली है।</v>
      </c>
    </row>
    <row r="18837">
      <c r="A18837" s="1" t="s">
        <v>18284</v>
      </c>
      <c r="B18837" s="2" t="str">
        <f>IFERROR(__xludf.DUMMYFUNCTION("GOOGLETRANSLATE(A18837,""en"",""hi"")"),"एक चमड़े के हेडबोर्ड और एक साइड टेबल के लिए ड्रेसर के साथ मास्टर बेडरूम में वॉलपेपर")</f>
        <v>एक चमड़े के हेडबोर्ड और एक साइड टेबल के लिए ड्रेसर के साथ मास्टर बेडरूम में वॉलपेपर</v>
      </c>
    </row>
    <row r="18838">
      <c r="A18838" s="1" t="s">
        <v>18285</v>
      </c>
      <c r="B18838" s="2" t="str">
        <f>IFERROR(__xludf.DUMMYFUNCTION("GOOGLETRANSLATE(A18838,""en"",""hi"")"),"दाईं ओर इसके ऊपर नदी")</f>
        <v>दाईं ओर इसके ऊपर नदी</v>
      </c>
    </row>
    <row r="18839">
      <c r="A18839" s="1" t="s">
        <v>18286</v>
      </c>
      <c r="B18839" s="2" t="str">
        <f>IFERROR(__xludf.DUMMYFUNCTION("GOOGLETRANSLATE(A18839,""en"",""hi"")"),"जब वह हल्की बारिश के दौरान दुकान करती है तो व्यक्ति अपनी छतरी रखती है")</f>
        <v>जब वह हल्की बारिश के दौरान दुकान करती है तो व्यक्ति अपनी छतरी रखती है</v>
      </c>
    </row>
    <row r="18840">
      <c r="A18840" s="1" t="s">
        <v>18287</v>
      </c>
      <c r="B18840" s="2" t="str">
        <f>IFERROR(__xludf.DUMMYFUNCTION("GOOGLETRANSLATE(A18840,""en"",""hi"")"),"सहायक: व्यक्ति ने साक्षात्कार के दौरान कहा कि व्यक्ति एक लड़के या लड़की से खुश होता")</f>
        <v>सहायक: व्यक्ति ने साक्षात्कार के दौरान कहा कि व्यक्ति एक लड़के या लड़की से खुश होता</v>
      </c>
    </row>
    <row r="18841">
      <c r="A18841" s="1" t="s">
        <v>18288</v>
      </c>
      <c r="B18841" s="2" t="str">
        <f>IFERROR(__xludf.DUMMYFUNCTION("GOOGLETRANSLATE(A18841,""en"",""hi"")"),"कला डेको ~ बाईं ओर एक परी के साथ।")</f>
        <v>कला डेको ~ बाईं ओर एक परी के साथ।</v>
      </c>
    </row>
    <row r="18842">
      <c r="A18842" s="1" t="s">
        <v>18289</v>
      </c>
      <c r="B18842" s="2" t="str">
        <f>IFERROR(__xludf.DUMMYFUNCTION("GOOGLETRANSLATE(A18842,""en"",""hi"")"),"एक सफेद पृष्ठभूमि पर ग्रहों और सितारों के साथ निर्बाध वेक्टर पैटर्न।")</f>
        <v>एक सफेद पृष्ठभूमि पर ग्रहों और सितारों के साथ निर्बाध वेक्टर पैटर्न।</v>
      </c>
    </row>
    <row r="18843">
      <c r="A18843" s="1" t="s">
        <v>18290</v>
      </c>
      <c r="B18843" s="2" t="str">
        <f>IFERROR(__xludf.DUMMYFUNCTION("GOOGLETRANSLATE(A18843,""en"",""hi"")"),"इस बाथरूम को पूरी तरह से एक अवधि के अनुभव के साथ नवीनीकृत किया गया था।")</f>
        <v>इस बाथरूम को पूरी तरह से एक अवधि के अनुभव के साथ नवीनीकृत किया गया था।</v>
      </c>
    </row>
    <row r="18844">
      <c r="A18844" s="1" t="s">
        <v>18291</v>
      </c>
      <c r="B18844" s="2" t="str">
        <f>IFERROR(__xludf.DUMMYFUNCTION("GOOGLETRANSLATE(A18844,""en"",""hi"")"),"फुटबॉलर फुटबॉल खिलाड़ियों के साथ खेल का उद्घाटन लक्ष्य स्कोरिंग मनाता है")</f>
        <v>फुटबॉलर फुटबॉल खिलाड़ियों के साथ खेल का उद्घाटन लक्ष्य स्कोरिंग मनाता है</v>
      </c>
    </row>
    <row r="18845">
      <c r="A18845" s="1" t="s">
        <v>18292</v>
      </c>
      <c r="B18845" s="2" t="str">
        <f>IFERROR(__xludf.DUMMYFUNCTION("GOOGLETRANSLATE(A18845,""en"",""hi"")"),"नन के साथ व्यक्ति का चित्रण")</f>
        <v>नन के साथ व्यक्ति का चित्रण</v>
      </c>
    </row>
    <row r="18846">
      <c r="A18846" s="1" t="s">
        <v>18293</v>
      </c>
      <c r="B18846" s="2" t="str">
        <f>IFERROR(__xludf.DUMMYFUNCTION("GOOGLETRANSLATE(A18846,""en"",""hi"")"),"मैच के दौरान व्यक्ति का निपटारा किया जाता है")</f>
        <v>मैच के दौरान व्यक्ति का निपटारा किया जाता है</v>
      </c>
    </row>
    <row r="18847">
      <c r="A18847" s="1" t="s">
        <v>18294</v>
      </c>
      <c r="B18847" s="2" t="str">
        <f>IFERROR(__xludf.DUMMYFUNCTION("GOOGLETRANSLATE(A18847,""en"",""hi"")"),"बगीचों के लिए अग्रणी सूर्य कमरा")</f>
        <v>बगीचों के लिए अग्रणी सूर्य कमरा</v>
      </c>
    </row>
    <row r="18848">
      <c r="A18848" s="1" t="s">
        <v>18295</v>
      </c>
      <c r="B18848" s="2" t="str">
        <f>IFERROR(__xludf.DUMMYFUNCTION("GOOGLETRANSLATE(A18848,""en"",""hi"")"),"शादी के विचार देने वाली छवियों का एक कोलाज")</f>
        <v>शादी के विचार देने वाली छवियों का एक कोलाज</v>
      </c>
    </row>
    <row r="18849">
      <c r="A18849" s="1" t="s">
        <v>18296</v>
      </c>
      <c r="B18849" s="2" t="str">
        <f>IFERROR(__xludf.DUMMYFUNCTION("GOOGLETRANSLATE(A18849,""en"",""hi"")"),"पार्क में खड़े विस्तारित परिवार एक साथ एक धूप दिन पर प्रस्तुत")</f>
        <v>पार्क में खड़े विस्तारित परिवार एक साथ एक धूप दिन पर प्रस्तुत</v>
      </c>
    </row>
    <row r="18850">
      <c r="A18850" s="1" t="s">
        <v>18297</v>
      </c>
      <c r="B18850" s="2" t="str">
        <f>IFERROR(__xludf.DUMMYFUNCTION("GOOGLETRANSLATE(A18850,""en"",""hi"")"),"व्यक्ति, पॉपपी के बीच खेलता है।")</f>
        <v>व्यक्ति, पॉपपी के बीच खेलता है।</v>
      </c>
    </row>
    <row r="18851">
      <c r="A18851" s="1" t="s">
        <v>18298</v>
      </c>
      <c r="B18851" s="2" t="str">
        <f>IFERROR(__xludf.DUMMYFUNCTION("GOOGLETRANSLATE(A18851,""en"",""hi"")"),"कलाकार, अभिनेता यूरोपीय प्रीमियर में भाग लेते हैं।")</f>
        <v>कलाकार, अभिनेता यूरोपीय प्रीमियर में भाग लेते हैं।</v>
      </c>
    </row>
    <row r="18852">
      <c r="A18852" s="1" t="s">
        <v>18299</v>
      </c>
      <c r="B18852" s="2" t="str">
        <f>IFERROR(__xludf.DUMMYFUNCTION("GOOGLETRANSLATE(A18852,""en"",""hi"")"),"बंदर पेड़ पर बैठा")</f>
        <v>बंदर पेड़ पर बैठा</v>
      </c>
    </row>
    <row r="18853">
      <c r="A18853" s="1" t="s">
        <v>18300</v>
      </c>
      <c r="B18853" s="2" t="str">
        <f>IFERROR(__xludf.DUMMYFUNCTION("GOOGLETRANSLATE(A18853,""en"",""hi"")"),"कोई फर्क नहीं पड़ता कि आपका लिविंग रूम या डेन कितना आरामदायक है, रसोईघर आमतौर पर घर का दिल होता है।")</f>
        <v>कोई फर्क नहीं पड़ता कि आपका लिविंग रूम या डेन कितना आरामदायक है, रसोईघर आमतौर पर घर का दिल होता है।</v>
      </c>
    </row>
    <row r="18854">
      <c r="A18854" s="1" t="s">
        <v>18301</v>
      </c>
      <c r="B18854" s="2" t="str">
        <f>IFERROR(__xludf.DUMMYFUNCTION("GOOGLETRANSLATE(A18854,""en"",""hi"")"),"एक फीता ट्रिम के साथ पोशाक")</f>
        <v>एक फीता ट्रिम के साथ पोशाक</v>
      </c>
    </row>
    <row r="18855">
      <c r="A18855" s="1" t="s">
        <v>18302</v>
      </c>
      <c r="B18855" s="2" t="str">
        <f>IFERROR(__xludf.DUMMYFUNCTION("GOOGLETRANSLATE(A18855,""en"",""hi"")"),"कंपनी की वार्षिक बैठक में टीम।")</f>
        <v>कंपनी की वार्षिक बैठक में टीम।</v>
      </c>
    </row>
    <row r="18856">
      <c r="A18856" s="1" t="s">
        <v>18303</v>
      </c>
      <c r="B18856" s="2" t="str">
        <f>IFERROR(__xludf.DUMMYFUNCTION("GOOGLETRANSLATE(A18856,""en"",""hi"")"),"अभिनेता लॉन्च पर जाता है।")</f>
        <v>अभिनेता लॉन्च पर जाता है।</v>
      </c>
    </row>
    <row r="18857">
      <c r="A18857" s="1" t="s">
        <v>18304</v>
      </c>
      <c r="B18857" s="2" t="str">
        <f>IFERROR(__xludf.DUMMYFUNCTION("GOOGLETRANSLATE(A18857,""en"",""hi"")"),"बहादुर बाल्टी में बियर की ठंडी बोतलें")</f>
        <v>बहादुर बाल्टी में बियर की ठंडी बोतलें</v>
      </c>
    </row>
    <row r="18858">
      <c r="A18858" s="1" t="s">
        <v>18305</v>
      </c>
      <c r="B18858" s="2" t="str">
        <f>IFERROR(__xludf.DUMMYFUNCTION("GOOGLETRANSLATE(A18858,""en"",""hi"")"),"सिटी स्काईलाइन के साथ एक रंगीन पुरानी मछली पकड़ने की नाव")</f>
        <v>सिटी स्काईलाइन के साथ एक रंगीन पुरानी मछली पकड़ने की नाव</v>
      </c>
    </row>
    <row r="18859">
      <c r="A18859" s="1" t="s">
        <v>18306</v>
      </c>
      <c r="B18859" s="2" t="str">
        <f>IFERROR(__xludf.DUMMYFUNCTION("GOOGLETRANSLATE(A18859,""en"",""hi"")"),"एक कचरा कर सकते हैं एक अलग वर्जित संकेत का चित्रण")</f>
        <v>एक कचरा कर सकते हैं एक अलग वर्जित संकेत का चित्रण</v>
      </c>
    </row>
    <row r="18860">
      <c r="A18860" s="1" t="s">
        <v>18307</v>
      </c>
      <c r="B18860" s="2" t="str">
        <f>IFERROR(__xludf.DUMMYFUNCTION("GOOGLETRANSLATE(A18860,""en"",""hi"")"),"शायद मुख्य केक के पीछे और नीचे थोड़ा और नीचे?")</f>
        <v>शायद मुख्य केक के पीछे और नीचे थोड़ा और नीचे?</v>
      </c>
    </row>
    <row r="18861">
      <c r="A18861" s="1" t="s">
        <v>18308</v>
      </c>
      <c r="B18861" s="2" t="str">
        <f>IFERROR(__xludf.DUMMYFUNCTION("GOOGLETRANSLATE(A18861,""en"",""hi"")"),"धुएं के साथ भुना हुआ कॉफी")</f>
        <v>धुएं के साथ भुना हुआ कॉफी</v>
      </c>
    </row>
    <row r="18862">
      <c r="A18862" s="1" t="s">
        <v>18309</v>
      </c>
      <c r="B18862" s="2" t="str">
        <f>IFERROR(__xludf.DUMMYFUNCTION("GOOGLETRANSLATE(A18862,""en"",""hi"")"),"एक पेड़ पर जंगली मशरूम")</f>
        <v>एक पेड़ पर जंगली मशरूम</v>
      </c>
    </row>
    <row r="18863">
      <c r="A18863" s="1" t="s">
        <v>18310</v>
      </c>
      <c r="B18863" s="2" t="str">
        <f>IFERROR(__xludf.DUMMYFUNCTION("GOOGLETRANSLATE(A18863,""en"",""hi"")"),"समुद्र तट पर छुट्टी निर्माता बाहर देखो")</f>
        <v>समुद्र तट पर छुट्टी निर्माता बाहर देखो</v>
      </c>
    </row>
    <row r="18864">
      <c r="A18864" s="1" t="s">
        <v>18311</v>
      </c>
      <c r="B18864" s="2" t="str">
        <f>IFERROR(__xludf.DUMMYFUNCTION("GOOGLETRANSLATE(A18864,""en"",""hi"")"),"फिल्म से एक पोस्टर")</f>
        <v>फिल्म से एक पोस्टर</v>
      </c>
    </row>
    <row r="18865">
      <c r="A18865" s="1" t="s">
        <v>18312</v>
      </c>
      <c r="B18865" s="2" t="str">
        <f>IFERROR(__xludf.DUMMYFUNCTION("GOOGLETRANSLATE(A18865,""en"",""hi"")"),"घास पर बैठे व्यक्ति")</f>
        <v>घास पर बैठे व्यक्ति</v>
      </c>
    </row>
    <row r="18866">
      <c r="A18866" s="1" t="s">
        <v>18313</v>
      </c>
      <c r="B18866" s="2" t="str">
        <f>IFERROR(__xludf.DUMMYFUNCTION("GOOGLETRANSLATE(A18866,""en"",""hi"")"),"एक रसायनज्ञ की दुकान के आंतरिक")</f>
        <v>एक रसायनज्ञ की दुकान के आंतरिक</v>
      </c>
    </row>
    <row r="18867">
      <c r="A18867" s="1" t="s">
        <v>18314</v>
      </c>
      <c r="B18867" s="2" t="str">
        <f>IFERROR(__xludf.DUMMYFUNCTION("GOOGLETRANSLATE(A18867,""en"",""hi"")"),"शहर का एक मनोरम दृश्य")</f>
        <v>शहर का एक मनोरम दृश्य</v>
      </c>
    </row>
    <row r="18868">
      <c r="A18868" s="1" t="s">
        <v>18315</v>
      </c>
      <c r="B18868" s="2" t="str">
        <f>IFERROR(__xludf.DUMMYFUNCTION("GOOGLETRANSLATE(A18868,""en"",""hi"")"),"गांव, स्थैतिक वास्तुकला")</f>
        <v>गांव, स्थैतिक वास्तुकला</v>
      </c>
    </row>
    <row r="18869">
      <c r="A18869" s="1" t="s">
        <v>18316</v>
      </c>
      <c r="B18869" s="2" t="str">
        <f>IFERROR(__xludf.DUMMYFUNCTION("GOOGLETRANSLATE(A18869,""en"",""hi"")"),"उसके शादी के दिन खड़े हो जाओ: शरीर धीरे-धीरे ठोस हो रहा है।")</f>
        <v>उसके शादी के दिन खड़े हो जाओ: शरीर धीरे-धीरे ठोस हो रहा है।</v>
      </c>
    </row>
    <row r="18870">
      <c r="A18870" s="1" t="s">
        <v>18317</v>
      </c>
      <c r="B18870" s="2" t="str">
        <f>IFERROR(__xludf.DUMMYFUNCTION("GOOGLETRANSLATE(A18870,""en"",""hi"")"),"एक सैन्य वाहन औपचारिक रूप से सेना से संबंधित है")</f>
        <v>एक सैन्य वाहन औपचारिक रूप से सेना से संबंधित है</v>
      </c>
    </row>
    <row r="18871">
      <c r="A18871" s="1" t="s">
        <v>18318</v>
      </c>
      <c r="B18871" s="2" t="str">
        <f>IFERROR(__xludf.DUMMYFUNCTION("GOOGLETRANSLATE(A18871,""en"",""hi"")"),"सशस्त्र बल समारोह के दौरान सैन्य परेड में भाग लेते हैं")</f>
        <v>सशस्त्र बल समारोह के दौरान सैन्य परेड में भाग लेते हैं</v>
      </c>
    </row>
    <row r="18872">
      <c r="A18872" s="1" t="s">
        <v>18319</v>
      </c>
      <c r="B18872" s="2" t="str">
        <f>IFERROR(__xludf.DUMMYFUNCTION("GOOGLETRANSLATE(A18872,""en"",""hi"")"),"एक वंचित पड़ोस में एक उच्च सार्वजनिक आवास भवन का अवलोकन")</f>
        <v>एक वंचित पड़ोस में एक उच्च सार्वजनिक आवास भवन का अवलोकन</v>
      </c>
    </row>
    <row r="18873">
      <c r="A18873" s="1" t="s">
        <v>18320</v>
      </c>
      <c r="B18873" s="2" t="str">
        <f>IFERROR(__xludf.DUMMYFUNCTION("GOOGLETRANSLATE(A18873,""en"",""hi"")"),"यह मेरे लड़कों के कमरे के लिए बिस्तर है।")</f>
        <v>यह मेरे लड़कों के कमरे के लिए बिस्तर है।</v>
      </c>
    </row>
    <row r="18874">
      <c r="A18874" s="1" t="s">
        <v>18321</v>
      </c>
      <c r="B18874" s="2" t="str">
        <f>IFERROR(__xludf.DUMMYFUNCTION("GOOGLETRANSLATE(A18874,""en"",""hi"")"),"एक चौथी तिमाही टचडाउन के लिए अमेरिकी फुटबॉल खिलाड़ी डाइव्स के रूप में अमेरिकी फुटबॉल खिलाड़ियों को रोकने के लिए बहुत देर हो चुकी है।")</f>
        <v>एक चौथी तिमाही टचडाउन के लिए अमेरिकी फुटबॉल खिलाड़ी डाइव्स के रूप में अमेरिकी फुटबॉल खिलाड़ियों को रोकने के लिए बहुत देर हो चुकी है।</v>
      </c>
    </row>
    <row r="18875">
      <c r="A18875" s="1" t="s">
        <v>18322</v>
      </c>
      <c r="B18875" s="2" t="str">
        <f>IFERROR(__xludf.DUMMYFUNCTION("GOOGLETRANSLATE(A18875,""en"",""hi"")"),"एक बैचलरटे पार्टी के लिए सजाए गए होटल के कमरे!")</f>
        <v>एक बैचलरटे पार्टी के लिए सजाए गए होटल के कमरे!</v>
      </c>
    </row>
    <row r="18876">
      <c r="A18876" s="1" t="s">
        <v>18323</v>
      </c>
      <c r="B18876" s="2" t="str">
        <f>IFERROR(__xludf.DUMMYFUNCTION("GOOGLETRANSLATE(A18876,""en"",""hi"")"),"एक प्राचीन केश विन्यास के साथ युवा लड़की का पोर्ट्रेट।")</f>
        <v>एक प्राचीन केश विन्यास के साथ युवा लड़की का पोर्ट्रेट।</v>
      </c>
    </row>
    <row r="18877">
      <c r="A18877" s="1" t="s">
        <v>18324</v>
      </c>
      <c r="B18877" s="2" t="str">
        <f>IFERROR(__xludf.DUMMYFUNCTION("GOOGLETRANSLATE(A18877,""en"",""hi"")"),"यह शॉवर कस्टम डालना बेसिन और कर्क सहित खरोंच से बनाया गया था।")</f>
        <v>यह शॉवर कस्टम डालना बेसिन और कर्क सहित खरोंच से बनाया गया था।</v>
      </c>
    </row>
    <row r="18878">
      <c r="A18878" s="1" t="s">
        <v>18325</v>
      </c>
      <c r="B18878" s="2" t="str">
        <f>IFERROR(__xludf.DUMMYFUNCTION("GOOGLETRANSLATE(A18878,""en"",""hi"")"),"व्यक्ति और अतिथि त्यौहार के दौरान प्रीमियर में भाग लेते हैं।")</f>
        <v>व्यक्ति और अतिथि त्यौहार के दौरान प्रीमियर में भाग लेते हैं।</v>
      </c>
    </row>
    <row r="18879">
      <c r="A18879" s="1" t="s">
        <v>18326</v>
      </c>
      <c r="B18879" s="2" t="str">
        <f>IFERROR(__xludf.DUMMYFUNCTION("GOOGLETRANSLATE(A18879,""en"",""hi"")"),"सितंबर रबर स्टाम्प का सर्वश्रेष्ठ।")</f>
        <v>सितंबर रबर स्टाम्प का सर्वश्रेष्ठ।</v>
      </c>
    </row>
    <row r="18880">
      <c r="A18880" s="1" t="s">
        <v>18262</v>
      </c>
      <c r="B18880" s="2" t="str">
        <f>IFERROR(__xludf.DUMMYFUNCTION("GOOGLETRANSLATE(A18880,""en"",""hi"")"),"एक शाखा पर जैविक प्रजाति")</f>
        <v>एक शाखा पर जैविक प्रजाति</v>
      </c>
    </row>
    <row r="18881">
      <c r="A18881" s="1" t="s">
        <v>18327</v>
      </c>
      <c r="B18881" s="2" t="str">
        <f>IFERROR(__xludf.DUMMYFUNCTION("GOOGLETRANSLATE(A18881,""en"",""hi"")"),"समुद्र के दृश्य के साथ एक विला की पहली मंजिल पर अपार्टमेंट")</f>
        <v>समुद्र के दृश्य के साथ एक विला की पहली मंजिल पर अपार्टमेंट</v>
      </c>
    </row>
    <row r="18882">
      <c r="A18882" s="1" t="s">
        <v>18328</v>
      </c>
      <c r="B18882" s="2" t="str">
        <f>IFERROR(__xludf.DUMMYFUNCTION("GOOGLETRANSLATE(A18882,""en"",""hi"")"),"जंगली प्रकृति के एक सुंदर परिदृश्य के उड़ने वाले ड्रोन से हवाई शूटिंग।")</f>
        <v>जंगली प्रकृति के एक सुंदर परिदृश्य के उड़ने वाले ड्रोन से हवाई शूटिंग।</v>
      </c>
    </row>
    <row r="18883">
      <c r="A18883" s="1" t="s">
        <v>18329</v>
      </c>
      <c r="B18883" s="2" t="str">
        <f>IFERROR(__xludf.DUMMYFUNCTION("GOOGLETRANSLATE(A18883,""en"",""hi"")"),"अभिनेता और व्यक्ति प्रीमियर में भाग लेते हैं।")</f>
        <v>अभिनेता और व्यक्ति प्रीमियर में भाग लेते हैं।</v>
      </c>
    </row>
    <row r="18884">
      <c r="A18884" s="1" t="s">
        <v>18330</v>
      </c>
      <c r="B18884" s="2" t="str">
        <f>IFERROR(__xludf.DUMMYFUNCTION("GOOGLETRANSLATE(A18884,""en"",""hi"")"),"जैसा कि वह शोककारी गायन को सुनती है, व्यक्ति अपने फिट आईवियर के पीछे फाड़ने लगते हैं")</f>
        <v>जैसा कि वह शोककारी गायन को सुनती है, व्यक्ति अपने फिट आईवियर के पीछे फाड़ने लगते हैं</v>
      </c>
    </row>
    <row r="18885">
      <c r="A18885" s="1" t="s">
        <v>18331</v>
      </c>
      <c r="B18885" s="2" t="str">
        <f>IFERROR(__xludf.DUMMYFUNCTION("GOOGLETRANSLATE(A18885,""en"",""hi"")"),"क्षितिज के ऊपर बढ़ते सूरज की गर्म रोशनी रॉक पूल पर बहती तेज तरंगों को हाइलाइट करती है")</f>
        <v>क्षितिज के ऊपर बढ़ते सूरज की गर्म रोशनी रॉक पूल पर बहती तेज तरंगों को हाइलाइट करती है</v>
      </c>
    </row>
    <row r="18886">
      <c r="A18886" s="1" t="s">
        <v>18332</v>
      </c>
      <c r="B18886" s="2" t="str">
        <f>IFERROR(__xludf.DUMMYFUNCTION("GOOGLETRANSLATE(A18886,""en"",""hi"")"),"एक सर्फर अपने बोर्ड पर दूरी में तैरता है।")</f>
        <v>एक सर्फर अपने बोर्ड पर दूरी में तैरता है।</v>
      </c>
    </row>
    <row r="18887">
      <c r="A18887" s="1" t="s">
        <v>18333</v>
      </c>
      <c r="B18887" s="2" t="str">
        <f>IFERROR(__xludf.DUMMYFUNCTION("GOOGLETRANSLATE(A18887,""en"",""hi"")"),"एक सर्फर शिमरिंग सागर पर देखता है")</f>
        <v>एक सर्फर शिमरिंग सागर पर देखता है</v>
      </c>
    </row>
    <row r="18888">
      <c r="A18888" s="1" t="s">
        <v>18334</v>
      </c>
      <c r="B18888" s="2" t="str">
        <f>IFERROR(__xludf.DUMMYFUNCTION("GOOGLETRANSLATE(A18888,""en"",""hi"")"),"सही पेड़ों की खोज चालू थी।")</f>
        <v>सही पेड़ों की खोज चालू थी।</v>
      </c>
    </row>
    <row r="18889">
      <c r="A18889" s="1" t="s">
        <v>18335</v>
      </c>
      <c r="B18889" s="2" t="str">
        <f>IFERROR(__xludf.DUMMYFUNCTION("GOOGLETRANSLATE(A18889,""en"",""hi"")"),"लॉलीपॉप वेक्टर के विभिन्न डिजाइनों का एक वेक्टर चित्रण")</f>
        <v>लॉलीपॉप वेक्टर के विभिन्न डिजाइनों का एक वेक्टर चित्रण</v>
      </c>
    </row>
    <row r="18890">
      <c r="A18890" s="1" t="s">
        <v>18336</v>
      </c>
      <c r="B18890" s="2" t="str">
        <f>IFERROR(__xludf.DUMMYFUNCTION("GOOGLETRANSLATE(A18890,""en"",""hi"")"),"पहेली टुकड़ों के शीर्ष पर 3 डी रंगीन लोग एक पहेली बनाते हैं")</f>
        <v>पहेली टुकड़ों के शीर्ष पर 3 डी रंगीन लोग एक पहेली बनाते हैं</v>
      </c>
    </row>
    <row r="18891">
      <c r="A18891" s="1" t="s">
        <v>18337</v>
      </c>
      <c r="B18891" s="2" t="str">
        <f>IFERROR(__xludf.DUMMYFUNCTION("GOOGLETRANSLATE(A18891,""en"",""hi"")"),"एक तैराक एक उष्णकटिबंधीय वर्षावन में एक प्राकृतिक पूल में अपने पैरों को आराम देता है।")</f>
        <v>एक तैराक एक उष्णकटिबंधीय वर्षावन में एक प्राकृतिक पूल में अपने पैरों को आराम देता है।</v>
      </c>
    </row>
    <row r="18892">
      <c r="A18892" s="1" t="s">
        <v>77</v>
      </c>
      <c r="B18892" s="2" t="str">
        <f>IFERROR(__xludf.DUMMYFUNCTION("GOOGLETRANSLATE(A18892,""en"",""hi"")"),"कार की तस्वीरों के लिए मालिक से पूछें")</f>
        <v>कार की तस्वीरों के लिए मालिक से पूछें</v>
      </c>
    </row>
    <row r="18893">
      <c r="A18893" s="1" t="s">
        <v>18338</v>
      </c>
      <c r="B18893" s="2" t="str">
        <f>IFERROR(__xludf.DUMMYFUNCTION("GOOGLETRANSLATE(A18893,""en"",""hi"")"),"सेलिब्रिटी फैशन वीक के दौरान फैशन शो में भाग लेती है।")</f>
        <v>सेलिब्रिटी फैशन वीक के दौरान फैशन शो में भाग लेती है।</v>
      </c>
    </row>
    <row r="18894">
      <c r="A18894" s="1" t="s">
        <v>18339</v>
      </c>
      <c r="B18894" s="2" t="str">
        <f>IFERROR(__xludf.DUMMYFUNCTION("GOOGLETRANSLATE(A18894,""en"",""hi"")"),"एक कुर्सी पर पेंट का पूर्वावलोकन")</f>
        <v>एक कुर्सी पर पेंट का पूर्वावलोकन</v>
      </c>
    </row>
    <row r="18895">
      <c r="A18895" s="1" t="s">
        <v>18340</v>
      </c>
      <c r="B18895" s="2" t="str">
        <f>IFERROR(__xludf.DUMMYFUNCTION("GOOGLETRANSLATE(A18895,""en"",""hi"")"),"एक निर्बाध पैटर्न की सार छवि।")</f>
        <v>एक निर्बाध पैटर्न की सार छवि।</v>
      </c>
    </row>
    <row r="18896">
      <c r="A18896" s="1" t="s">
        <v>18341</v>
      </c>
      <c r="B18896" s="2" t="str">
        <f>IFERROR(__xludf.DUMMYFUNCTION("GOOGLETRANSLATE(A18896,""en"",""hi"")"),"गायक अपने नए एल्बम पर चर्चा करने के लिए बिल्ड श्रृंखला में भाग लेता है।")</f>
        <v>गायक अपने नए एल्बम पर चर्चा करने के लिए बिल्ड श्रृंखला में भाग लेता है।</v>
      </c>
    </row>
    <row r="18897">
      <c r="A18897" s="1" t="s">
        <v>18342</v>
      </c>
      <c r="B18897" s="2" t="str">
        <f>IFERROR(__xludf.DUMMYFUNCTION("GOOGLETRANSLATE(A18897,""en"",""hi"")"),"की छवि: एक घर में चित्रित कंक्रीट फर्श")</f>
        <v>की छवि: एक घर में चित्रित कंक्रीट फर्श</v>
      </c>
    </row>
    <row r="18898">
      <c r="A18898" s="1" t="s">
        <v>18343</v>
      </c>
      <c r="B18898" s="2" t="str">
        <f>IFERROR(__xludf.DUMMYFUNCTION("GOOGLETRANSLATE(A18898,""en"",""hi"")"),"इंडी रॉक कलाकार पत्रिका के लिए स्पार्क्स रॉक बैंड के साथ फोटो खिंचवाया गया है।")</f>
        <v>इंडी रॉक कलाकार पत्रिका के लिए स्पार्क्स रॉक बैंड के साथ फोटो खिंचवाया गया है।</v>
      </c>
    </row>
    <row r="18899">
      <c r="A18899" s="1" t="s">
        <v>18344</v>
      </c>
      <c r="B18899" s="2" t="str">
        <f>IFERROR(__xludf.DUMMYFUNCTION("GOOGLETRANSLATE(A18899,""en"",""hi"")"),"पुलिस का शहर व्यक्ति पर एक घर देखता है")</f>
        <v>पुलिस का शहर व्यक्ति पर एक घर देखता है</v>
      </c>
    </row>
    <row r="18900">
      <c r="A18900" s="1" t="s">
        <v>18345</v>
      </c>
      <c r="B18900" s="2" t="str">
        <f>IFERROR(__xludf.DUMMYFUNCTION("GOOGLETRANSLATE(A18900,""en"",""hi"")"),"बेडरूम अल्कोव बिस्तर के माध्यम से देख रहा था एक अद्भुत घर था और आने से कभी मुझ पर एक प्रभाव छोड़ दिया")</f>
        <v>बेडरूम अल्कोव बिस्तर के माध्यम से देख रहा था एक अद्भुत घर था और आने से कभी मुझ पर एक प्रभाव छोड़ दिया</v>
      </c>
    </row>
    <row r="18901">
      <c r="A18901" s="1" t="s">
        <v>18346</v>
      </c>
      <c r="B18901" s="2" t="str">
        <f>IFERROR(__xludf.DUMMYFUNCTION("GOOGLETRANSLATE(A18901,""en"",""hi"")"),"किनारे के साथ डेज़ी फूल")</f>
        <v>किनारे के साथ डेज़ी फूल</v>
      </c>
    </row>
    <row r="18902">
      <c r="A18902" s="1" t="s">
        <v>18347</v>
      </c>
      <c r="B18902" s="2" t="str">
        <f>IFERROR(__xludf.DUMMYFUNCTION("GOOGLETRANSLATE(A18902,""en"",""hi"")"),"एक गहरे भूरे रंग की दीवार के खिलाफ गहरे नीले तकिए और कंबल के साथ बिस्तर।")</f>
        <v>एक गहरे भूरे रंग की दीवार के खिलाफ गहरे नीले तकिए और कंबल के साथ बिस्तर।</v>
      </c>
    </row>
    <row r="18903">
      <c r="A18903" s="1" t="s">
        <v>18348</v>
      </c>
      <c r="B18903" s="2" t="str">
        <f>IFERROR(__xludf.DUMMYFUNCTION("GOOGLETRANSLATE(A18903,""en"",""hi"")"),"डिजिटल एजेंसियां ​​पुरस्कार पर चमकती हैं")</f>
        <v>डिजिटल एजेंसियां ​​पुरस्कार पर चमकती हैं</v>
      </c>
    </row>
    <row r="18904">
      <c r="A18904" s="1" t="s">
        <v>18349</v>
      </c>
      <c r="B18904" s="2" t="str">
        <f>IFERROR(__xludf.DUMMYFUNCTION("GOOGLETRANSLATE(A18904,""en"",""hi"")"),"एक सेट में टाइपोग्राफिक वर्णमाला।")</f>
        <v>एक सेट में टाइपोग्राफिक वर्णमाला।</v>
      </c>
    </row>
    <row r="18905">
      <c r="A18905" s="1" t="s">
        <v>18350</v>
      </c>
      <c r="B18905" s="2" t="str">
        <f>IFERROR(__xludf.DUMMYFUNCTION("GOOGLETRANSLATE(A18905,""en"",""hi"")"),"विज्ञान कथा फिल्म के प्रीमियर में अभिनेता")</f>
        <v>विज्ञान कथा फिल्म के प्रीमियर में अभिनेता</v>
      </c>
    </row>
    <row r="18906">
      <c r="A18906" s="1" t="s">
        <v>18351</v>
      </c>
      <c r="B18906" s="2" t="str">
        <f>IFERROR(__xludf.DUMMYFUNCTION("GOOGLETRANSLATE(A18906,""en"",""hi"")"),"एक सफेद पृष्ठभूमि पर व्हीलचेयर में लोगों के वेक्टर सिल्हूट।")</f>
        <v>एक सफेद पृष्ठभूमि पर व्हीलचेयर में लोगों के वेक्टर सिल्हूट।</v>
      </c>
    </row>
    <row r="18907">
      <c r="A18907" s="1" t="s">
        <v>18352</v>
      </c>
      <c r="B18907" s="2" t="str">
        <f>IFERROR(__xludf.DUMMYFUNCTION("GOOGLETRANSLATE(A18907,""en"",""hi"")"),"कॉमेडियन के साथ एक साक्षात्कार के दौरान मार्शल कलाकार")</f>
        <v>कॉमेडियन के साथ एक साक्षात्कार के दौरान मार्शल कलाकार</v>
      </c>
    </row>
    <row r="18908">
      <c r="A18908" s="1" t="s">
        <v>18353</v>
      </c>
      <c r="B18908" s="2" t="str">
        <f>IFERROR(__xludf.DUMMYFUNCTION("GOOGLETRANSLATE(A18908,""en"",""hi"")"),"एक कम्पास के बिना उन्होंने अपने सर्कल को आकर्षित करने के लिए एक कप का इस्तेमाल किया")</f>
        <v>एक कम्पास के बिना उन्होंने अपने सर्कल को आकर्षित करने के लिए एक कप का इस्तेमाल किया</v>
      </c>
    </row>
    <row r="18909">
      <c r="A18909" s="1" t="s">
        <v>18354</v>
      </c>
      <c r="B18909" s="2" t="str">
        <f>IFERROR(__xludf.DUMMYFUNCTION("GOOGLETRANSLATE(A18909,""en"",""hi"")"),"इस पोशाक सुपर प्रेमी, लेकिन मुझे लगता है कि इसके बारे में 500 या थोड़ा और अधिक।")</f>
        <v>इस पोशाक सुपर प्रेमी, लेकिन मुझे लगता है कि इसके बारे में 500 या थोड़ा और अधिक।</v>
      </c>
    </row>
    <row r="18910">
      <c r="A18910" s="1" t="s">
        <v>18355</v>
      </c>
      <c r="B18910" s="2" t="str">
        <f>IFERROR(__xludf.DUMMYFUNCTION("GOOGLETRANSLATE(A18910,""en"",""hi"")"),"ताजा तरबूज एक केक की तरह एक तरह से परोसा जाता है")</f>
        <v>ताजा तरबूज एक केक की तरह एक तरह से परोसा जाता है</v>
      </c>
    </row>
    <row r="18911">
      <c r="A18911" s="1" t="s">
        <v>18356</v>
      </c>
      <c r="B18911" s="2" t="str">
        <f>IFERROR(__xludf.DUMMYFUNCTION("GOOGLETRANSLATE(A18911,""en"",""hi"")"),"एक औद्योगिक पावर स्टेशन का स्टॉक फुटेज वायुमंडल में धूम्रपान पंपिंग, हरा मुद्दा")</f>
        <v>एक औद्योगिक पावर स्टेशन का स्टॉक फुटेज वायुमंडल में धूम्रपान पंपिंग, हरा मुद्दा</v>
      </c>
    </row>
    <row r="18912">
      <c r="A18912" s="1" t="s">
        <v>18357</v>
      </c>
      <c r="B18912" s="2" t="str">
        <f>IFERROR(__xludf.DUMMYFUNCTION("GOOGLETRANSLATE(A18912,""en"",""hi"")"),"प्राकृतिक प्रेरणा: लेखक अपने प्रिय घोड़ों के साथ प्रगति में एक कथा साझा करते हैं।")</f>
        <v>प्राकृतिक प्रेरणा: लेखक अपने प्रिय घोड़ों के साथ प्रगति में एक कथा साझा करते हैं।</v>
      </c>
    </row>
    <row r="18913">
      <c r="A18913" s="1" t="s">
        <v>18358</v>
      </c>
      <c r="B18913" s="2" t="str">
        <f>IFERROR(__xludf.DUMMYFUNCTION("GOOGLETRANSLATE(A18913,""en"",""hi"")"),"ये नाखून गर्मियों के लिए बहुत अच्छे लगेंगे।")</f>
        <v>ये नाखून गर्मियों के लिए बहुत अच्छे लगेंगे।</v>
      </c>
    </row>
    <row r="18914">
      <c r="A18914" s="1" t="s">
        <v>18359</v>
      </c>
      <c r="B18914" s="2" t="str">
        <f>IFERROR(__xludf.DUMMYFUNCTION("GOOGLETRANSLATE(A18914,""en"",""hi"")"),"पेंट - फिल्म अभिनेता का दाग हाथ जो एक अपार्टमेंट इमारत के पक्ष में एक भित्तिचित्र को चित्रित करना समाप्त कर दिया।")</f>
        <v>पेंट - फिल्म अभिनेता का दाग हाथ जो एक अपार्टमेंट इमारत के पक्ष में एक भित्तिचित्र को चित्रित करना समाप्त कर दिया।</v>
      </c>
    </row>
    <row r="18915">
      <c r="A18915" s="1" t="s">
        <v>18360</v>
      </c>
      <c r="B18915" s="2" t="str">
        <f>IFERROR(__xludf.DUMMYFUNCTION("GOOGLETRANSLATE(A18915,""en"",""hi"")"),"पानी पर सफेद पतली धुंध")</f>
        <v>पानी पर सफेद पतली धुंध</v>
      </c>
    </row>
    <row r="18916">
      <c r="A18916" s="1" t="s">
        <v>18361</v>
      </c>
      <c r="B18916" s="2" t="str">
        <f>IFERROR(__xludf.DUMMYFUNCTION("GOOGLETRANSLATE(A18916,""en"",""hi"")"),"एक महिला सूट, सहायक उपकरण और सौंदर्य प्रसाधन वेक्टर से फैशन सेट")</f>
        <v>एक महिला सूट, सहायक उपकरण और सौंदर्य प्रसाधन वेक्टर से फैशन सेट</v>
      </c>
    </row>
    <row r="18917">
      <c r="A18917" s="1" t="s">
        <v>18362</v>
      </c>
      <c r="B18917" s="2" t="str">
        <f>IFERROR(__xludf.DUMMYFUNCTION("GOOGLETRANSLATE(A18917,""en"",""hi"")"),"घाट से देखा गया शहर दीवार")</f>
        <v>घाट से देखा गया शहर दीवार</v>
      </c>
    </row>
    <row r="18918">
      <c r="A18918" s="1" t="s">
        <v>18363</v>
      </c>
      <c r="B18918" s="2" t="str">
        <f>IFERROR(__xludf.DUMMYFUNCTION("GOOGLETRANSLATE(A18918,""en"",""hi"")"),"एक ब्लू एंड व्हाइट शेवरॉन पैटर्न लेखक द्वारा उद्धरण के साथ: व्यक्ति अपने समय में प्रार्थनाओं का उत्तर देता है।")</f>
        <v>एक ब्लू एंड व्हाइट शेवरॉन पैटर्न लेखक द्वारा उद्धरण के साथ: व्यक्ति अपने समय में प्रार्थनाओं का उत्तर देता है।</v>
      </c>
    </row>
    <row r="18919">
      <c r="A18919" s="1" t="s">
        <v>18364</v>
      </c>
      <c r="B18919" s="2" t="str">
        <f>IFERROR(__xludf.DUMMYFUNCTION("GOOGLETRANSLATE(A18919,""en"",""hi"")"),"अंतरिक्ष यात्री बादलों की पृष्ठभूमि के ऊपर स्वतंत्र रूप से तैरता है क्योंकि वह परीक्षण करता है")</f>
        <v>अंतरिक्ष यात्री बादलों की पृष्ठभूमि के ऊपर स्वतंत्र रूप से तैरता है क्योंकि वह परीक्षण करता है</v>
      </c>
    </row>
    <row r="18920">
      <c r="A18920" s="1" t="s">
        <v>18365</v>
      </c>
      <c r="B18920" s="2" t="str">
        <f>IFERROR(__xludf.DUMMYFUNCTION("GOOGLETRANSLATE(A18920,""en"",""hi"")"),"घर $ 1,675,000 से बाजार में है")</f>
        <v>घर $ 1,675,000 से बाजार में है</v>
      </c>
    </row>
    <row r="18921">
      <c r="A18921" s="1" t="s">
        <v>18366</v>
      </c>
      <c r="B18921" s="2" t="str">
        <f>IFERROR(__xludf.DUMMYFUNCTION("GOOGLETRANSLATE(A18921,""en"",""hi"")"),"एक शहर जैसे क्षेत्रों में संपत्ति अब खरीदारों के लिए काफी सस्ता है।")</f>
        <v>एक शहर जैसे क्षेत्रों में संपत्ति अब खरीदारों के लिए काफी सस्ता है।</v>
      </c>
    </row>
    <row r="18922">
      <c r="A18922" s="1" t="s">
        <v>18367</v>
      </c>
      <c r="B18922" s="2" t="str">
        <f>IFERROR(__xludf.DUMMYFUNCTION("GOOGLETRANSLATE(A18922,""en"",""hi"")"),"गुणवत्ता और सौंदर्य हमारे सभी गहने के साथ गले लगा लिया गया है।")</f>
        <v>गुणवत्ता और सौंदर्य हमारे सभी गहने के साथ गले लगा लिया गया है।</v>
      </c>
    </row>
    <row r="18923">
      <c r="A18923" s="1" t="s">
        <v>18368</v>
      </c>
      <c r="B18923" s="2" t="str">
        <f>IFERROR(__xludf.DUMMYFUNCTION("GOOGLETRANSLATE(A18923,""en"",""hi"")"),"रविवार को उसकी गर्मी में उत्कृष्टता के बाद व्यक्ति मुस्कुराता था।")</f>
        <v>रविवार को उसकी गर्मी में उत्कृष्टता के बाद व्यक्ति मुस्कुराता था।</v>
      </c>
    </row>
    <row r="18924">
      <c r="A18924" s="1" t="s">
        <v>18369</v>
      </c>
      <c r="B18924" s="2" t="str">
        <f>IFERROR(__xludf.DUMMYFUNCTION("GOOGLETRANSLATE(A18924,""en"",""hi"")"),"क्रिसमस ट्री सजावट का सामान्य दृश्य देखा जाता है")</f>
        <v>क्रिसमस ट्री सजावट का सामान्य दृश्य देखा जाता है</v>
      </c>
    </row>
    <row r="18925">
      <c r="A18925" s="1" t="s">
        <v>18370</v>
      </c>
      <c r="B18925" s="2" t="str">
        <f>IFERROR(__xludf.DUMMYFUNCTION("GOOGLETRANSLATE(A18925,""en"",""hi"")"),"एक बाघ बर्फ में बैठता है")</f>
        <v>एक बाघ बर्फ में बैठता है</v>
      </c>
    </row>
    <row r="18926">
      <c r="A18926" s="1" t="s">
        <v>18371</v>
      </c>
      <c r="B18926" s="2" t="str">
        <f>IFERROR(__xludf.DUMMYFUNCTION("GOOGLETRANSLATE(A18926,""en"",""hi"")"),"अभिनेता वेस्टवुड प्रीमियर में भाग लेते हैं")</f>
        <v>अभिनेता वेस्टवुड प्रीमियर में भाग लेते हैं</v>
      </c>
    </row>
    <row r="18927">
      <c r="A18927" s="1" t="s">
        <v>18372</v>
      </c>
      <c r="B18927" s="2" t="str">
        <f>IFERROR(__xludf.DUMMYFUNCTION("GOOGLETRANSLATE(A18927,""en"",""hi"")"),"कुर्सी में बैठे छोटी आस्तीन वाली शर्ट में क्रूर व्यक्ति, उसकी मुट्ठी छिद्रित, थोड़ा झुकाव, ध्यान से सुनवाई")</f>
        <v>कुर्सी में बैठे छोटी आस्तीन वाली शर्ट में क्रूर व्यक्ति, उसकी मुट्ठी छिद्रित, थोड़ा झुकाव, ध्यान से सुनवाई</v>
      </c>
    </row>
    <row r="18928">
      <c r="A18928" s="1" t="s">
        <v>18373</v>
      </c>
      <c r="B18928" s="2" t="str">
        <f>IFERROR(__xludf.DUMMYFUNCTION("GOOGLETRANSLATE(A18928,""en"",""hi"")"),"एक गणितज्ञ एक जटिल विषय पर एक पाठ्य पुस्तक को चलाता है")</f>
        <v>एक गणितज्ञ एक जटिल विषय पर एक पाठ्य पुस्तक को चलाता है</v>
      </c>
    </row>
    <row r="18929">
      <c r="A18929" s="1" t="s">
        <v>18374</v>
      </c>
      <c r="B18929" s="2" t="str">
        <f>IFERROR(__xludf.DUMMYFUNCTION("GOOGLETRANSLATE(A18929,""en"",""hi"")"),"समुद्र तट पर खुश परिवार।")</f>
        <v>समुद्र तट पर खुश परिवार।</v>
      </c>
    </row>
    <row r="18930">
      <c r="A18930" s="1" t="s">
        <v>18375</v>
      </c>
      <c r="B18930" s="2" t="str">
        <f>IFERROR(__xludf.DUMMYFUNCTION("GOOGLETRANSLATE(A18930,""en"",""hi"")"),"अपनी माँ के साथ एक उम्र के जुड़वाँ")</f>
        <v>अपनी माँ के साथ एक उम्र के जुड़वाँ</v>
      </c>
    </row>
    <row r="18931">
      <c r="A18931" s="1" t="s">
        <v>18376</v>
      </c>
      <c r="B18931" s="2" t="str">
        <f>IFERROR(__xludf.DUMMYFUNCTION("GOOGLETRANSLATE(A18931,""en"",""hi"")"),"क्या आप अनुमान लगा सकते हैं कि यह इंटीरियर किस कार से संबंधित है?")</f>
        <v>क्या आप अनुमान लगा सकते हैं कि यह इंटीरियर किस कार से संबंधित है?</v>
      </c>
    </row>
    <row r="18932">
      <c r="A18932" s="1" t="s">
        <v>18377</v>
      </c>
      <c r="B18932" s="2" t="str">
        <f>IFERROR(__xludf.DUMMYFUNCTION("GOOGLETRANSLATE(A18932,""en"",""hi"")"),"यहां तक ​​कि क्रिसमस के पेड़ ने शो के दौरान एक काउबॉय टोपी दान की।")</f>
        <v>यहां तक ​​कि क्रिसमस के पेड़ ने शो के दौरान एक काउबॉय टोपी दान की।</v>
      </c>
    </row>
    <row r="18933">
      <c r="A18933" s="1" t="s">
        <v>18378</v>
      </c>
      <c r="B18933" s="2" t="str">
        <f>IFERROR(__xludf.DUMMYFUNCTION("GOOGLETRANSLATE(A18933,""en"",""hi"")"),"क्रॉस और प्रार्थना हाथों को लेकर बिल्डर के नक्काशीदार लकड़ी के आंकड़े")</f>
        <v>क्रॉस और प्रार्थना हाथों को लेकर बिल्डर के नक्काशीदार लकड़ी के आंकड़े</v>
      </c>
    </row>
    <row r="18934">
      <c r="A18934" s="1" t="s">
        <v>18379</v>
      </c>
      <c r="B18934" s="2" t="str">
        <f>IFERROR(__xludf.DUMMYFUNCTION("GOOGLETRANSLATE(A18934,""en"",""hi"")"),"हर रोज़ में खुशी ढूँढना: आर्ट फ्राइडे: वाशिंग डे")</f>
        <v>हर रोज़ में खुशी ढूँढना: आर्ट फ्राइडे: वाशिंग डे</v>
      </c>
    </row>
    <row r="18935">
      <c r="A18935" s="1" t="s">
        <v>18380</v>
      </c>
      <c r="B18935" s="2" t="str">
        <f>IFERROR(__xludf.DUMMYFUNCTION("GOOGLETRANSLATE(A18935,""en"",""hi"")"),"एक पुराने फैशन मशीन का एक उदाहरण एक कन्वेयर बेल्ट पर माल का उत्पादन करने वाला सामान")</f>
        <v>एक पुराने फैशन मशीन का एक उदाहरण एक कन्वेयर बेल्ट पर माल का उत्पादन करने वाला सामान</v>
      </c>
    </row>
    <row r="18936">
      <c r="A18936" s="1" t="s">
        <v>18381</v>
      </c>
      <c r="B18936" s="2" t="str">
        <f>IFERROR(__xludf.DUMMYFUNCTION("GOOGLETRANSLATE(A18936,""en"",""hi"")"),"अपने लैपटॉप का उपयोग करके आधुनिक कार्यालय में काम कर चश्मे में गंभीर युवा व्यापारिक व्यक्ति का पोर्ट्रेट")</f>
        <v>अपने लैपटॉप का उपयोग करके आधुनिक कार्यालय में काम कर चश्मे में गंभीर युवा व्यापारिक व्यक्ति का पोर्ट्रेट</v>
      </c>
    </row>
    <row r="18937">
      <c r="A18937" s="1" t="s">
        <v>18382</v>
      </c>
      <c r="B18937" s="2" t="str">
        <f>IFERROR(__xludf.DUMMYFUNCTION("GOOGLETRANSLATE(A18937,""en"",""hi"")"),"सोमवार के लिए कुछ प्रेरणा ऑटोमोबाइल मॉडल द्वारा वितरित - परिष्करण का शिखर!")</f>
        <v>सोमवार के लिए कुछ प्रेरणा ऑटोमोबाइल मॉडल द्वारा वितरित - परिष्करण का शिखर!</v>
      </c>
    </row>
    <row r="18938">
      <c r="A18938" s="1" t="s">
        <v>18383</v>
      </c>
      <c r="B18938" s="2" t="str">
        <f>IFERROR(__xludf.DUMMYFUNCTION("GOOGLETRANSLATE(A18938,""en"",""hi"")"),"दिन और इमारत एक पीले रंग की कैब पर दिखती है")</f>
        <v>दिन और इमारत एक पीले रंग की कैब पर दिखती है</v>
      </c>
    </row>
    <row r="18939">
      <c r="A18939" s="1" t="s">
        <v>18384</v>
      </c>
      <c r="B18939" s="2" t="str">
        <f>IFERROR(__xludf.DUMMYFUNCTION("GOOGLETRANSLATE(A18939,""en"",""hi"")"),"सभी आदेशों पर मुफ्त शिपिंग !")</f>
        <v>सभी आदेशों पर मुफ्त शिपिंग !</v>
      </c>
    </row>
    <row r="18940">
      <c r="A18940" s="1" t="s">
        <v>18385</v>
      </c>
      <c r="B18940" s="2" t="str">
        <f>IFERROR(__xludf.DUMMYFUNCTION("GOOGLETRANSLATE(A18940,""en"",""hi"")"),"मैं एक क्लासिक मोड़ हूं - उन्हें - भाइयों की तरह लड़की।")</f>
        <v>मैं एक क्लासिक मोड़ हूं - उन्हें - भाइयों की तरह लड़की।</v>
      </c>
    </row>
    <row r="18941">
      <c r="A18941" s="1" t="s">
        <v>18386</v>
      </c>
      <c r="B18941" s="2" t="str">
        <f>IFERROR(__xludf.DUMMYFUNCTION("GOOGLETRANSLATE(A18941,""en"",""hi"")"),"अभिनेता और कॉमेडियन के साथ उपन्यासकार")</f>
        <v>अभिनेता और कॉमेडियन के साथ उपन्यासकार</v>
      </c>
    </row>
    <row r="18942">
      <c r="A18942" s="1" t="s">
        <v>18387</v>
      </c>
      <c r="B18942" s="2" t="str">
        <f>IFERROR(__xludf.DUMMYFUNCTION("GOOGLETRANSLATE(A18942,""en"",""hi"")"),"एक अंतरिक्ष यातायात का चित्रण एक अंतरिक्ष यात्री का चित्रण चंद्रमा और सितारों के अंदर माउंटेन में माउंटेन के साथ सितारों के साथ")</f>
        <v>एक अंतरिक्ष यातायात का चित्रण एक अंतरिक्ष यात्री का चित्रण चंद्रमा और सितारों के अंदर माउंटेन में माउंटेन के साथ सितारों के साथ</v>
      </c>
    </row>
    <row r="18943">
      <c r="A18943" s="1" t="s">
        <v>18388</v>
      </c>
      <c r="B18943" s="2" t="str">
        <f>IFERROR(__xludf.DUMMYFUNCTION("GOOGLETRANSLATE(A18943,""en"",""hi"")"),"इस हैंडआउट की छवि प्रस्तुति के दौरान फुटबॉल खिलाड़ी द्वारा प्रदान की गई छवि")</f>
        <v>इस हैंडआउट की छवि प्रस्तुति के दौरान फुटबॉल खिलाड़ी द्वारा प्रदान की गई छवि</v>
      </c>
    </row>
    <row r="18944">
      <c r="A18944" s="1" t="s">
        <v>18389</v>
      </c>
      <c r="B18944" s="2" t="str">
        <f>IFERROR(__xludf.DUMMYFUNCTION("GOOGLETRANSLATE(A18944,""en"",""hi"")"),"उन आंखों ने इतने सारे स्थानों को देखा है और उस दिल ने इतनी सारी चीजें महसूस की हैं।")</f>
        <v>उन आंखों ने इतने सारे स्थानों को देखा है और उस दिल ने इतनी सारी चीजें महसूस की हैं।</v>
      </c>
    </row>
    <row r="18945">
      <c r="A18945" s="1" t="s">
        <v>18390</v>
      </c>
      <c r="B18945" s="2" t="str">
        <f>IFERROR(__xludf.DUMMYFUNCTION("GOOGLETRANSLATE(A18945,""en"",""hi"")"),"बुद्धिमान युवा मादा गणित छात्र या शिक्षक एक चॉकबोर्ड के सामने खड़े चॉकलेट पहने हुए हथियार के साथ गणितीय समीकरणों के साथ और उसके हाथ में चाक का एक टुकड़ा")</f>
        <v>बुद्धिमान युवा मादा गणित छात्र या शिक्षक एक चॉकबोर्ड के सामने खड़े चॉकलेट पहने हुए हथियार के साथ गणितीय समीकरणों के साथ और उसके हाथ में चाक का एक टुकड़ा</v>
      </c>
    </row>
    <row r="18946">
      <c r="A18946" s="1" t="s">
        <v>18391</v>
      </c>
      <c r="B18946" s="2" t="str">
        <f>IFERROR(__xludf.DUMMYFUNCTION("GOOGLETRANSLATE(A18946,""en"",""hi"")"),"सर्दियों में बर्फ से भरा एक आउटडोर रंगमंच पर बैठना")</f>
        <v>सर्दियों में बर्फ से भरा एक आउटडोर रंगमंच पर बैठना</v>
      </c>
    </row>
    <row r="18947">
      <c r="A18947" s="1" t="s">
        <v>18392</v>
      </c>
      <c r="B18947" s="2" t="str">
        <f>IFERROR(__xludf.DUMMYFUNCTION("GOOGLETRANSLATE(A18947,""en"",""hi"")"),"प्रीमियर पार्टी के लिए - आगमन की विशेषता")</f>
        <v>प्रीमियर पार्टी के लिए - आगमन की विशेषता</v>
      </c>
    </row>
    <row r="18948">
      <c r="A18948" s="1" t="s">
        <v>18393</v>
      </c>
      <c r="B18948" s="2" t="str">
        <f>IFERROR(__xludf.DUMMYFUNCTION("GOOGLETRANSLATE(A18948,""en"",""hi"")"),"एक महिला संग्रहालयों की नई प्रमुख प्रदर्शनी में प्रदर्शन पर 60 की कुर्सी को देखती है")</f>
        <v>एक महिला संग्रहालयों की नई प्रमुख प्रदर्शनी में प्रदर्शन पर 60 की कुर्सी को देखती है</v>
      </c>
    </row>
    <row r="18949">
      <c r="A18949" s="1" t="s">
        <v>18394</v>
      </c>
      <c r="B18949" s="2" t="str">
        <f>IFERROR(__xludf.DUMMYFUNCTION("GOOGLETRANSLATE(A18949,""en"",""hi"")"),"एक गर्म कुत्ते के साथ 3 डी चिम्पांजी")</f>
        <v>एक गर्म कुत्ते के साथ 3 डी चिम्पांजी</v>
      </c>
    </row>
    <row r="18950">
      <c r="A18950" s="1" t="s">
        <v>18395</v>
      </c>
      <c r="B18950" s="2" t="str">
        <f>IFERROR(__xludf.DUMMYFUNCTION("GOOGLETRANSLATE(A18950,""en"",""hi"")"),"रंग बैंगनी - व्यक्ति द्वारा न्यूनतम फिल्म पोस्टर")</f>
        <v>रंग बैंगनी - व्यक्ति द्वारा न्यूनतम फिल्म पोस्टर</v>
      </c>
    </row>
    <row r="18951">
      <c r="A18951" s="1" t="s">
        <v>18396</v>
      </c>
      <c r="B18951" s="2" t="str">
        <f>IFERROR(__xludf.DUMMYFUNCTION("GOOGLETRANSLATE(A18951,""en"",""hi"")"),"एक मॉडल फैशन वीक के दौरान प्रस्तुत फैशन संग्रह के निर्माण के रूप में फैशन डिजाइनर द्वारा एक सृजन पहनता है, फैशन सप्ताह के दौरान प्रस्तुत किया गया")</f>
        <v>एक मॉडल फैशन वीक के दौरान प्रस्तुत फैशन संग्रह के निर्माण के रूप में फैशन डिजाइनर द्वारा एक सृजन पहनता है, फैशन सप्ताह के दौरान प्रस्तुत किया गया</v>
      </c>
    </row>
    <row r="18952">
      <c r="A18952" s="1" t="s">
        <v>18397</v>
      </c>
      <c r="B18952" s="2" t="str">
        <f>IFERROR(__xludf.DUMMYFUNCTION("GOOGLETRANSLATE(A18952,""en"",""hi"")"),"एक शादी के रिसेप्शन में व्यक्ति")</f>
        <v>एक शादी के रिसेप्शन में व्यक्ति</v>
      </c>
    </row>
    <row r="18953">
      <c r="A18953" s="1" t="s">
        <v>18398</v>
      </c>
      <c r="B18953" s="2" t="str">
        <f>IFERROR(__xludf.DUMMYFUNCTION("GOOGLETRANSLATE(A18953,""en"",""hi"")"),"जैज़ कलाकार फेस्टिवल में मंच पर प्रदर्शन करता है")</f>
        <v>जैज़ कलाकार फेस्टिवल में मंच पर प्रदर्शन करता है</v>
      </c>
    </row>
    <row r="18954">
      <c r="A18954" s="1" t="s">
        <v>18399</v>
      </c>
      <c r="B18954" s="2" t="str">
        <f>IFERROR(__xludf.DUMMYFUNCTION("GOOGLETRANSLATE(A18954,""en"",""hi"")"),"परियोजना फोकस का मानना ​​था कि पुरुष नोबल रैंक ने उनकी मृत्यु के बाद शासन किया और कब्रों की तुलना में कब्रों की तुलना में कब्रों की तुलना में अधिक थे, जिसे पिरामिड नामक एक संरचना में आराम किया गया")</f>
        <v>परियोजना फोकस का मानना ​​था कि पुरुष नोबल रैंक ने उनकी मृत्यु के बाद शासन किया और कब्रों की तुलना में कब्रों की तुलना में कब्रों की तुलना में अधिक थे, जिसे पिरामिड नामक एक संरचना में आराम किया गया</v>
      </c>
    </row>
    <row r="18955">
      <c r="A18955" s="1" t="s">
        <v>3262</v>
      </c>
      <c r="B18955" s="2" t="str">
        <f>IFERROR(__xludf.DUMMYFUNCTION("GOOGLETRANSLATE(A18955,""en"",""hi"")"),"छवि में हो सकता है: व्यक्ति, एक संगीत वाद्ययंत्र बजाना, मंच, गिटार और इनडोर पर")</f>
        <v>छवि में हो सकता है: व्यक्ति, एक संगीत वाद्ययंत्र बजाना, मंच, गिटार और इनडोर पर</v>
      </c>
    </row>
    <row r="18956">
      <c r="A18956" s="1" t="s">
        <v>18400</v>
      </c>
      <c r="B18956" s="2" t="str">
        <f>IFERROR(__xludf.DUMMYFUNCTION("GOOGLETRANSLATE(A18956,""en"",""hi"")"),"ऑटोमोबाइल एक कार शो पर बनाते हैं")</f>
        <v>ऑटोमोबाइल एक कार शो पर बनाते हैं</v>
      </c>
    </row>
    <row r="18957">
      <c r="A18957" s="1" t="s">
        <v>18401</v>
      </c>
      <c r="B18957" s="2" t="str">
        <f>IFERROR(__xludf.DUMMYFUNCTION("GOOGLETRANSLATE(A18957,""en"",""hi"")"),"सरकारी एजेंसी ने एक तस्वीर ट्वीट की।")</f>
        <v>सरकारी एजेंसी ने एक तस्वीर ट्वीट की।</v>
      </c>
    </row>
    <row r="18958">
      <c r="A18958" s="1" t="s">
        <v>18402</v>
      </c>
      <c r="B18958" s="2" t="str">
        <f>IFERROR(__xludf.DUMMYFUNCTION("GOOGLETRANSLATE(A18958,""en"",""hi"")"),"मैंने केवल वास्तव में अभिनेता देखा है, इसलिए मैं निश्चित रूप से सुनिश्चित नहीं हूं कि वह एक वास्तविक व्यक्ति है और रोबोट नहीं है।")</f>
        <v>मैंने केवल वास्तव में अभिनेता देखा है, इसलिए मैं निश्चित रूप से सुनिश्चित नहीं हूं कि वह एक वास्तविक व्यक्ति है और रोबोट नहीं है।</v>
      </c>
    </row>
    <row r="18959">
      <c r="A18959" s="1" t="s">
        <v>18403</v>
      </c>
      <c r="B18959" s="2" t="str">
        <f>IFERROR(__xludf.DUMMYFUNCTION("GOOGLETRANSLATE(A18959,""en"",""hi"")"),"टर्मिनल जो जहाज की भूमि के कारण था, देखा गया")</f>
        <v>टर्मिनल जो जहाज की भूमि के कारण था, देखा गया</v>
      </c>
    </row>
    <row r="18960">
      <c r="A18960" s="1" t="s">
        <v>18404</v>
      </c>
      <c r="B18960" s="2" t="str">
        <f>IFERROR(__xludf.DUMMYFUNCTION("GOOGLETRANSLATE(A18960,""en"",""hi"")"),"जब खेल को निलंबित कर दिया गया था, बेसबॉल खिलाड़ी और बाकी अपने शहर के पहले खिताब से दूर थे।")</f>
        <v>जब खेल को निलंबित कर दिया गया था, बेसबॉल खिलाड़ी और बाकी अपने शहर के पहले खिताब से दूर थे।</v>
      </c>
    </row>
    <row r="18961">
      <c r="A18961" s="1" t="s">
        <v>18405</v>
      </c>
      <c r="B18961" s="2" t="str">
        <f>IFERROR(__xludf.DUMMYFUNCTION("GOOGLETRANSLATE(A18961,""en"",""hi"")"),"व्यक्ति, पुरस्कारों के दौरान मंच बोलते हैं।")</f>
        <v>व्यक्ति, पुरस्कारों के दौरान मंच बोलते हैं।</v>
      </c>
    </row>
    <row r="18962">
      <c r="A18962" s="1" t="s">
        <v>18406</v>
      </c>
      <c r="B18962" s="2" t="str">
        <f>IFERROR(__xludf.DUMMYFUNCTION("GOOGLETRANSLATE(A18962,""en"",""hi"")"),"सनी मौसम में नीले बादल आकाश पर व्यक्ति")</f>
        <v>सनी मौसम में नीले बादल आकाश पर व्यक्ति</v>
      </c>
    </row>
    <row r="18963">
      <c r="A18963" s="1" t="s">
        <v>18407</v>
      </c>
      <c r="B18963" s="2" t="str">
        <f>IFERROR(__xludf.DUMMYFUNCTION("GOOGLETRANSLATE(A18963,""en"",""hi"")"),"एक नौका निकलने के दौरान तैरते हुए लड़कों का एक जोड़ा")</f>
        <v>एक नौका निकलने के दौरान तैरते हुए लड़कों का एक जोड़ा</v>
      </c>
    </row>
    <row r="18964">
      <c r="A18964" s="1" t="s">
        <v>18408</v>
      </c>
      <c r="B18964" s="2" t="str">
        <f>IFERROR(__xludf.DUMMYFUNCTION("GOOGLETRANSLATE(A18964,""en"",""hi"")"),"बेसबॉल खिलाड़ी स्पोर्ट्स टीम के खिलाफ बेसबॉल गेम की पांचवीं पारी को समाप्त करने के लिए उड़ान भरने के बाद अपने हेलमेट को फेंकता है")</f>
        <v>बेसबॉल खिलाड़ी स्पोर्ट्स टीम के खिलाफ बेसबॉल गेम की पांचवीं पारी को समाप्त करने के लिए उड़ान भरने के बाद अपने हेलमेट को फेंकता है</v>
      </c>
    </row>
    <row r="18965">
      <c r="A18965" s="1" t="s">
        <v>18409</v>
      </c>
      <c r="B18965" s="2" t="str">
        <f>IFERROR(__xludf.DUMMYFUNCTION("GOOGLETRANSLATE(A18965,""en"",""hi"")"),"पजामा में पहने जाने वाली युवा महिलाएं अपने हाथों में शैंपेन के चश्मे के साथ नृत्य कर रही हैं।")</f>
        <v>पजामा में पहने जाने वाली युवा महिलाएं अपने हाथों में शैंपेन के चश्मे के साथ नृत्य कर रही हैं।</v>
      </c>
    </row>
    <row r="18966">
      <c r="A18966" s="1" t="s">
        <v>18410</v>
      </c>
      <c r="B18966" s="2" t="str">
        <f>IFERROR(__xludf.DUMMYFUNCTION("GOOGLETRANSLATE(A18966,""en"",""hi"")"),"यह सैन्य कमांडर द्वारा हमारे सुंदर कला और शिल्प शैली फर्नीचर प्रदर्शित करने वाले लड़के के लाउंज है।")</f>
        <v>यह सैन्य कमांडर द्वारा हमारे सुंदर कला और शिल्प शैली फर्नीचर प्रदर्शित करने वाले लड़के के लाउंज है।</v>
      </c>
    </row>
    <row r="18967">
      <c r="A18967" s="1" t="s">
        <v>18411</v>
      </c>
      <c r="B18967" s="2" t="str">
        <f>IFERROR(__xludf.DUMMYFUNCTION("GOOGLETRANSLATE(A18967,""en"",""hi"")"),"व्यक्ति के पूर्व सदस्य 55 वीं वर्षगांठ की घटना में भाग लेते हैं")</f>
        <v>व्यक्ति के पूर्व सदस्य 55 वीं वर्षगांठ की घटना में भाग लेते हैं</v>
      </c>
    </row>
    <row r="18968">
      <c r="A18968" s="1" t="s">
        <v>18412</v>
      </c>
      <c r="B18968" s="2" t="str">
        <f>IFERROR(__xludf.DUMMYFUNCTION("GOOGLETRANSLATE(A18968,""en"",""hi"")"),"डिजिटल कला सार निर्बाध पैटर्न।")</f>
        <v>डिजिटल कला सार निर्बाध पैटर्न।</v>
      </c>
    </row>
    <row r="18969">
      <c r="A18969" s="1" t="s">
        <v>18413</v>
      </c>
      <c r="B18969" s="2" t="str">
        <f>IFERROR(__xludf.DUMMYFUNCTION("GOOGLETRANSLATE(A18969,""en"",""hi"")"),"तालिका एक आराम से नाश्ते के लिए निर्धारित है।")</f>
        <v>तालिका एक आराम से नाश्ते के लिए निर्धारित है।</v>
      </c>
    </row>
    <row r="18970">
      <c r="A18970" s="1" t="s">
        <v>18414</v>
      </c>
      <c r="B18970" s="2" t="str">
        <f>IFERROR(__xludf.DUMMYFUNCTION("GOOGLETRANSLATE(A18970,""en"",""hi"")"),"स्टेडियम में अंतिम दौर मैच के दौरान कार्रवाई में व्यक्ति।")</f>
        <v>स्टेडियम में अंतिम दौर मैच के दौरान कार्रवाई में व्यक्ति।</v>
      </c>
    </row>
    <row r="18971">
      <c r="A18971" s="1" t="s">
        <v>18415</v>
      </c>
      <c r="B18971" s="2" t="str">
        <f>IFERROR(__xludf.DUMMYFUNCTION("GOOGLETRANSLATE(A18971,""en"",""hi"")"),"एक झील पर एक inflatable बेड़ा में बच्चे")</f>
        <v>एक झील पर एक inflatable बेड़ा में बच्चे</v>
      </c>
    </row>
    <row r="18972">
      <c r="A18972" s="1" t="s">
        <v>18416</v>
      </c>
      <c r="B18972" s="2" t="str">
        <f>IFERROR(__xludf.DUMMYFUNCTION("GOOGLETRANSLATE(A18972,""en"",""hi"")"),"पुरस्कार © पर उत्पादन डिजाइनर और अभिनेता")</f>
        <v>पुरस्कार © पर उत्पादन डिजाइनर और अभिनेता</v>
      </c>
    </row>
    <row r="18973">
      <c r="A18973" s="1" t="s">
        <v>18417</v>
      </c>
      <c r="B18973" s="2" t="str">
        <f>IFERROR(__xludf.DUMMYFUNCTION("GOOGLETRANSLATE(A18973,""en"",""hi"")"),"रिमोट कंट्रोल के साथ एक आदमी फ्लाइंग ड्रोन।")</f>
        <v>रिमोट कंट्रोल के साथ एक आदमी फ्लाइंग ड्रोन।</v>
      </c>
    </row>
    <row r="18974">
      <c r="A18974" s="1" t="s">
        <v>18418</v>
      </c>
      <c r="B18974" s="2" t="str">
        <f>IFERROR(__xludf.DUMMYFUNCTION("GOOGLETRANSLATE(A18974,""en"",""hi"")"),"एक अंधेरे पृष्ठभूमि पर अमूर्त लहरदार बाल के साथ सुंदर युवा लड़की।")</f>
        <v>एक अंधेरे पृष्ठभूमि पर अमूर्त लहरदार बाल के साथ सुंदर युवा लड़की।</v>
      </c>
    </row>
    <row r="18975">
      <c r="A18975" s="1" t="s">
        <v>18419</v>
      </c>
      <c r="B18975" s="2" t="str">
        <f>IFERROR(__xludf.DUMMYFUNCTION("GOOGLETRANSLATE(A18975,""en"",""hi"")"),"ओवरले वॉटरमार्क टिकटों के लिए कैलेंडर डे दानेदार बनावट आइकन।")</f>
        <v>ओवरले वॉटरमार्क टिकटों के लिए कैलेंडर डे दानेदार बनावट आइकन।</v>
      </c>
    </row>
    <row r="18976">
      <c r="A18976" s="1" t="s">
        <v>18420</v>
      </c>
      <c r="B18976" s="2" t="str">
        <f>IFERROR(__xludf.DUMMYFUNCTION("GOOGLETRANSLATE(A18976,""en"",""hi"")"),"एक पैन टाइल वाली छत पर बड़े छिपकली, विचित्र रूप से आकार के पहाड़ों के साथ")</f>
        <v>एक पैन टाइल वाली छत पर बड़े छिपकली, विचित्र रूप से आकार के पहाड़ों के साथ</v>
      </c>
    </row>
    <row r="18977">
      <c r="A18977" s="1" t="s">
        <v>18421</v>
      </c>
      <c r="B18977" s="2" t="str">
        <f>IFERROR(__xludf.DUMMYFUNCTION("GOOGLETRANSLATE(A18977,""en"",""hi"")"),"बास्केटबॉल खिलाड़ी स्पोर्ट्स टीम के खिलाफ रिबाउंड को नीचे खींचता है।")</f>
        <v>बास्केटबॉल खिलाड़ी स्पोर्ट्स टीम के खिलाफ रिबाउंड को नीचे खींचता है।</v>
      </c>
    </row>
    <row r="18978">
      <c r="A18978" s="1" t="s">
        <v>18422</v>
      </c>
      <c r="B18978" s="2" t="str">
        <f>IFERROR(__xludf.DUMMYFUNCTION("GOOGLETRANSLATE(A18978,""en"",""hi"")"),"एक जीवनकाल का साहसिक - शीट संगीत")</f>
        <v>एक जीवनकाल का साहसिक - शीट संगीत</v>
      </c>
    </row>
    <row r="18979">
      <c r="A18979" s="1" t="s">
        <v>18423</v>
      </c>
      <c r="B18979" s="2" t="str">
        <f>IFERROR(__xludf.DUMMYFUNCTION("GOOGLETRANSLATE(A18979,""en"",""hi"")"),"आतिशबाजी एक शहर के ऊपर आकाश में प्रकाश डालती है।")</f>
        <v>आतिशबाजी एक शहर के ऊपर आकाश में प्रकाश डालती है।</v>
      </c>
    </row>
    <row r="18980">
      <c r="A18980" s="1" t="s">
        <v>18424</v>
      </c>
      <c r="B18980" s="2" t="str">
        <f>IFERROR(__xludf.DUMMYFUNCTION("GOOGLETRANSLATE(A18980,""en"",""hi"")"),"खेल आपको आत्मा में लाने के लिए")</f>
        <v>खेल आपको आत्मा में लाने के लिए</v>
      </c>
    </row>
    <row r="18981">
      <c r="A18981" s="1" t="s">
        <v>18425</v>
      </c>
      <c r="B18981" s="2" t="str">
        <f>IFERROR(__xludf.DUMMYFUNCTION("GOOGLETRANSLATE(A18981,""en"",""hi"")"),"अपने सबसे हालिया समारोह में लवबर्ड्स")</f>
        <v>अपने सबसे हालिया समारोह में लवबर्ड्स</v>
      </c>
    </row>
    <row r="18982">
      <c r="A18982" s="1" t="s">
        <v>18426</v>
      </c>
      <c r="B18982" s="2" t="str">
        <f>IFERROR(__xludf.DUMMYFUNCTION("GOOGLETRANSLATE(A18982,""en"",""hi"")"),"जिन खेतों में बकरियां घूमती हैं")</f>
        <v>जिन खेतों में बकरियां घूमती हैं</v>
      </c>
    </row>
    <row r="18983">
      <c r="A18983" s="1" t="s">
        <v>18427</v>
      </c>
      <c r="B18983" s="2" t="str">
        <f>IFERROR(__xludf.DUMMYFUNCTION("GOOGLETRANSLATE(A18983,""en"",""hi"")"),"महिला लेखन कागज की चादर पर एक कलम के साथ जवाब")</f>
        <v>महिला लेखन कागज की चादर पर एक कलम के साथ जवाब</v>
      </c>
    </row>
    <row r="18984">
      <c r="A18984" s="1" t="s">
        <v>18428</v>
      </c>
      <c r="B18984" s="2" t="str">
        <f>IFERROR(__xludf.DUMMYFUNCTION("GOOGLETRANSLATE(A18984,""en"",""hi"")"),"खिड़की से सड़क दृश्य के साथ ग्रीन डबल बेडरूम।")</f>
        <v>खिड़की से सड़क दृश्य के साथ ग्रीन डबल बेडरूम।</v>
      </c>
    </row>
    <row r="18985">
      <c r="A18985" s="1" t="s">
        <v>930</v>
      </c>
      <c r="B18985" s="2" t="str">
        <f>IFERROR(__xludf.DUMMYFUNCTION("GOOGLETRANSLATE(A18985,""en"",""hi"")"),"छवि में हो सकता है: व्यक्ति, मंच पर और एक संगीत वाद्ययंत्र बजाना")</f>
        <v>छवि में हो सकता है: व्यक्ति, मंच पर और एक संगीत वाद्ययंत्र बजाना</v>
      </c>
    </row>
    <row r="18986">
      <c r="A18986" s="1" t="s">
        <v>18429</v>
      </c>
      <c r="B18986" s="2" t="str">
        <f>IFERROR(__xludf.DUMMYFUNCTION("GOOGLETRANSLATE(A18986,""en"",""hi"")"),"क्लासिक ऑफ उत्पाद लाइन")</f>
        <v>क्लासिक ऑफ उत्पाद लाइन</v>
      </c>
    </row>
    <row r="18987">
      <c r="A18987" s="1" t="s">
        <v>18430</v>
      </c>
      <c r="B18987" s="2" t="str">
        <f>IFERROR(__xludf.DUMMYFUNCTION("GOOGLETRANSLATE(A18987,""en"",""hi"")"),"व्यक्ति इस सप्ताह के अंत में एक स्वतंत्र बियर पर अपना हाथ प्राप्त करने में सक्षम होगा")</f>
        <v>व्यक्ति इस सप्ताह के अंत में एक स्वतंत्र बियर पर अपना हाथ प्राप्त करने में सक्षम होगा</v>
      </c>
    </row>
    <row r="18988">
      <c r="A18988" s="1" t="s">
        <v>18431</v>
      </c>
      <c r="B18988" s="2" t="str">
        <f>IFERROR(__xludf.DUMMYFUNCTION("GOOGLETRANSLATE(A18988,""en"",""hi"")"),"सूरज की रोशनी से भरा एक सुनहरा क्षेत्र की एक तस्वीर")</f>
        <v>सूरज की रोशनी से भरा एक सुनहरा क्षेत्र की एक तस्वीर</v>
      </c>
    </row>
    <row r="18989">
      <c r="A18989" s="1" t="s">
        <v>18432</v>
      </c>
      <c r="B18989" s="2" t="str">
        <f>IFERROR(__xludf.DUMMYFUNCTION("GOOGLETRANSLATE(A18989,""en"",""hi"")"),"गाँव का हवाई दृश्य")</f>
        <v>गाँव का हवाई दृश्य</v>
      </c>
    </row>
    <row r="18990">
      <c r="A18990" s="1" t="s">
        <v>18433</v>
      </c>
      <c r="B18990" s="2" t="str">
        <f>IFERROR(__xludf.DUMMYFUNCTION("GOOGLETRANSLATE(A18990,""en"",""hi"")"),"सफेद पृष्ठभूमि पर क्रेडिट कार्ड आइकन")</f>
        <v>सफेद पृष्ठभूमि पर क्रेडिट कार्ड आइकन</v>
      </c>
    </row>
    <row r="18991">
      <c r="A18991" s="1" t="s">
        <v>18434</v>
      </c>
      <c r="B18991" s="2" t="str">
        <f>IFERROR(__xludf.DUMMYFUNCTION("GOOGLETRANSLATE(A18991,""en"",""hi"")"),"एथलीट एक खेल में एक पास की तलाश में है")</f>
        <v>एथलीट एक खेल में एक पास की तलाश में है</v>
      </c>
    </row>
    <row r="18992">
      <c r="A18992" s="1" t="s">
        <v>18435</v>
      </c>
      <c r="B18992" s="2" t="str">
        <f>IFERROR(__xludf.DUMMYFUNCTION("GOOGLETRANSLATE(A18992,""en"",""hi"")"),"शहर में स्थानीय जीवन")</f>
        <v>शहर में स्थानीय जीवन</v>
      </c>
    </row>
    <row r="18993">
      <c r="A18993" s="1" t="s">
        <v>18436</v>
      </c>
      <c r="B18993" s="2" t="str">
        <f>IFERROR(__xludf.DUMMYFUNCTION("GOOGLETRANSLATE(A18993,""en"",""hi"")"),"पुल और पेड़ एक पूल में दिखाई देते हैं")</f>
        <v>पुल और पेड़ एक पूल में दिखाई देते हैं</v>
      </c>
    </row>
    <row r="18994">
      <c r="A18994" s="1" t="s">
        <v>18437</v>
      </c>
      <c r="B18994" s="2" t="str">
        <f>IFERROR(__xludf.DUMMYFUNCTION("GOOGLETRANSLATE(A18994,""en"",""hi"")"),"मेरे बेटे बिल्ली फायरप्लेस द्वारा आराम।")</f>
        <v>मेरे बेटे बिल्ली फायरप्लेस द्वारा आराम।</v>
      </c>
    </row>
    <row r="18995">
      <c r="A18995" s="1" t="s">
        <v>18438</v>
      </c>
      <c r="B18995" s="2" t="str">
        <f>IFERROR(__xludf.DUMMYFUNCTION("GOOGLETRANSLATE(A18995,""en"",""hi"")"),"दूरी में हेविट माउंटेन")</f>
        <v>दूरी में हेविट माउंटेन</v>
      </c>
    </row>
    <row r="18996">
      <c r="A18996" s="1" t="s">
        <v>18439</v>
      </c>
      <c r="B18996" s="2" t="str">
        <f>IFERROR(__xludf.DUMMYFUNCTION("GOOGLETRANSLATE(A18996,""en"",""hi"")"),"लकड़ी की मेज पर एक बोरी और चम्मच में भोजन")</f>
        <v>लकड़ी की मेज पर एक बोरी और चम्मच में भोजन</v>
      </c>
    </row>
    <row r="18997">
      <c r="A18997" s="1" t="s">
        <v>18440</v>
      </c>
      <c r="B18997" s="2" t="str">
        <f>IFERROR(__xludf.DUMMYFUNCTION("GOOGLETRANSLATE(A18997,""en"",""hi"")"),"अमूर्त 3 ​​डी सफेद रंग और स्थान में हाइलाइट किए गए मानचित्र का रेंडर")</f>
        <v>अमूर्त 3 ​​डी सफेद रंग और स्थान में हाइलाइट किए गए मानचित्र का रेंडर</v>
      </c>
    </row>
    <row r="18998">
      <c r="A18998" s="1" t="s">
        <v>18441</v>
      </c>
      <c r="B18998" s="2" t="str">
        <f>IFERROR(__xludf.DUMMYFUNCTION("GOOGLETRANSLATE(A18998,""en"",""hi"")"),"पुराने शहर में बरसात का दिन")</f>
        <v>पुराने शहर में बरसात का दिन</v>
      </c>
    </row>
    <row r="18999">
      <c r="A18999" s="1" t="s">
        <v>18442</v>
      </c>
      <c r="B18999" s="2" t="str">
        <f>IFERROR(__xludf.DUMMYFUNCTION("GOOGLETRANSLATE(A18999,""en"",""hi"")"),"युवा रोमांटिक युगल एक तारीख और नदी पर एक पुल की तलाश में")</f>
        <v>युवा रोमांटिक युगल एक तारीख और नदी पर एक पुल की तलाश में</v>
      </c>
    </row>
    <row r="19000">
      <c r="A19000" s="1" t="s">
        <v>18443</v>
      </c>
      <c r="B19000" s="2" t="str">
        <f>IFERROR(__xludf.DUMMYFUNCTION("GOOGLETRANSLATE(A19000,""en"",""hi"")"),"पृथक पृष्ठभूमि पर काले और सफेद रंग में बैनर के साथ क्रिस्ट शील्ड के अंदर एक गुस्सा भेड़िया के रेट्रो शैली का चित्रण।")</f>
        <v>पृथक पृष्ठभूमि पर काले और सफेद रंग में बैनर के साथ क्रिस्ट शील्ड के अंदर एक गुस्सा भेड़िया के रेट्रो शैली का चित्रण।</v>
      </c>
    </row>
    <row r="19001">
      <c r="A19001" s="1" t="s">
        <v>18444</v>
      </c>
      <c r="B19001" s="2" t="str">
        <f>IFERROR(__xludf.DUMMYFUNCTION("GOOGLETRANSLATE(A19001,""en"",""hi"")"),"सुबह के सूर्योदय में नंगे पेड़ों के साथ वन")</f>
        <v>सुबह के सूर्योदय में नंगे पेड़ों के साथ वन</v>
      </c>
    </row>
    <row r="19002">
      <c r="A19002" s="1" t="s">
        <v>18445</v>
      </c>
      <c r="B19002" s="2" t="str">
        <f>IFERROR(__xludf.DUMMYFUNCTION("GOOGLETRANSLATE(A19002,""en"",""hi"")"),"दंत चिकित्सा क्लिनिक में उपकरण के साथ एक युवा रोगी की जांच करने वाले दंत चिकित्सक")</f>
        <v>दंत चिकित्सा क्लिनिक में उपकरण के साथ एक युवा रोगी की जांच करने वाले दंत चिकित्सक</v>
      </c>
    </row>
    <row r="19003">
      <c r="A19003" s="1" t="s">
        <v>18446</v>
      </c>
      <c r="B19003" s="2" t="str">
        <f>IFERROR(__xludf.DUMMYFUNCTION("GOOGLETRANSLATE(A19003,""en"",""hi"")"),"व्यक्ति और दुल्हन हंसते हुए और मुस्कुराते हुए शादी कर रहे थे")</f>
        <v>व्यक्ति और दुल्हन हंसते हुए और मुस्कुराते हुए शादी कर रहे थे</v>
      </c>
    </row>
    <row r="19004">
      <c r="A19004" s="1" t="s">
        <v>18447</v>
      </c>
      <c r="B19004" s="2" t="str">
        <f>IFERROR(__xludf.DUMMYFUNCTION("GOOGLETRANSLATE(A19004,""en"",""hi"")"),"व्यक्ति को सामान्य विमानन के लिए एक जागृत होता है।")</f>
        <v>व्यक्ति को सामान्य विमानन के लिए एक जागृत होता है।</v>
      </c>
    </row>
    <row r="19005">
      <c r="A19005" s="1" t="s">
        <v>930</v>
      </c>
      <c r="B19005" s="2" t="str">
        <f>IFERROR(__xludf.DUMMYFUNCTION("GOOGLETRANSLATE(A19005,""en"",""hi"")"),"छवि में हो सकता है: व्यक्ति, मंच पर और एक संगीत वाद्ययंत्र बजाना")</f>
        <v>छवि में हो सकता है: व्यक्ति, मंच पर और एक संगीत वाद्ययंत्र बजाना</v>
      </c>
    </row>
    <row r="19006">
      <c r="A19006" s="1" t="s">
        <v>18448</v>
      </c>
      <c r="B19006" s="2" t="str">
        <f>IFERROR(__xludf.DUMMYFUNCTION("GOOGLETRANSLATE(A19006,""en"",""hi"")"),"कार की एक चौथाई शताब्दी का जश्न मनाया गया जिसने अपनी शैली को फिर से परिभाषित किया।")</f>
        <v>कार की एक चौथाई शताब्दी का जश्न मनाया गया जिसने अपनी शैली को फिर से परिभाषित किया।</v>
      </c>
    </row>
    <row r="19007">
      <c r="A19007" s="1" t="s">
        <v>18449</v>
      </c>
      <c r="B19007" s="2" t="str">
        <f>IFERROR(__xludf.DUMMYFUNCTION("GOOGLETRANSLATE(A19007,""en"",""hi"")"),"एक नृत्य स्कूल शोकेस प्रदर्शन वेल्स ब्रिटेन में मंच पर नृत्य लड़कियों और लड़कों नृत्य")</f>
        <v>एक नृत्य स्कूल शोकेस प्रदर्शन वेल्स ब्रिटेन में मंच पर नृत्य लड़कियों और लड़कों नृत्य</v>
      </c>
    </row>
    <row r="19008">
      <c r="A19008" s="1" t="s">
        <v>18450</v>
      </c>
      <c r="B19008" s="2" t="str">
        <f>IFERROR(__xludf.DUMMYFUNCTION("GOOGLETRANSLATE(A19008,""en"",""hi"")"),"लैंडस्केप में टस्कन सन")</f>
        <v>लैंडस्केप में टस्कन सन</v>
      </c>
    </row>
    <row r="19009">
      <c r="A19009" s="1" t="s">
        <v>18451</v>
      </c>
      <c r="B19009" s="2" t="str">
        <f>IFERROR(__xludf.DUMMYFUNCTION("GOOGLETRANSLATE(A19009,""en"",""hi"")"),"बिल्ली का बच्चा लिनन के ढेर पर सोता है")</f>
        <v>बिल्ली का बच्चा लिनन के ढेर पर सोता है</v>
      </c>
    </row>
    <row r="19010">
      <c r="A19010" s="1" t="s">
        <v>18452</v>
      </c>
      <c r="B19010" s="2" t="str">
        <f>IFERROR(__xludf.DUMMYFUNCTION("GOOGLETRANSLATE(A19010,""en"",""hi"")"),"एक महिला का चित्र हंस रहा है और उसके चेहरे को ढंक रहा है")</f>
        <v>एक महिला का चित्र हंस रहा है और उसके चेहरे को ढंक रहा है</v>
      </c>
    </row>
    <row r="19011">
      <c r="A19011" s="1" t="s">
        <v>18453</v>
      </c>
      <c r="B19011" s="2" t="str">
        <f>IFERROR(__xludf.DUMMYFUNCTION("GOOGLETRANSLATE(A19011,""en"",""hi"")"),"छवि में शामिल हो सकते हैं: व्यक्ति, मंच पर, एक संगीत वाद्ययंत्र, रात, संगीत कार्यक्रम और इनडोर खेलना")</f>
        <v>छवि में शामिल हो सकते हैं: व्यक्ति, मंच पर, एक संगीत वाद्ययंत्र, रात, संगीत कार्यक्रम और इनडोर खेलना</v>
      </c>
    </row>
    <row r="19012">
      <c r="A19012" s="1" t="s">
        <v>18454</v>
      </c>
      <c r="B19012" s="2" t="str">
        <f>IFERROR(__xludf.DUMMYFUNCTION("GOOGLETRANSLATE(A19012,""en"",""hi"")"),"एक पीले बालों वाली महिला चेहरे का वेक्टर चित्रण।")</f>
        <v>एक पीले बालों वाली महिला चेहरे का वेक्टर चित्रण।</v>
      </c>
    </row>
    <row r="19013">
      <c r="A19013" s="1" t="s">
        <v>18455</v>
      </c>
      <c r="B19013" s="2" t="str">
        <f>IFERROR(__xludf.DUMMYFUNCTION("GOOGLETRANSLATE(A19013,""en"",""hi"")"),"एक पुराने पश्चिमी आइकन, काउबॉय का सिल्हूट")</f>
        <v>एक पुराने पश्चिमी आइकन, काउबॉय का सिल्हूट</v>
      </c>
    </row>
    <row r="19014">
      <c r="A19014" s="1" t="s">
        <v>18456</v>
      </c>
      <c r="B19014" s="2" t="str">
        <f>IFERROR(__xludf.DUMMYFUNCTION("GOOGLETRANSLATE(A19014,""en"",""hi"")"),"सफेद पृष्ठभूमि पर रंगीन सर्कल में यथार्थवादी पत्र एन वेक्टर लोगो प्रतीक।")</f>
        <v>सफेद पृष्ठभूमि पर रंगीन सर्कल में यथार्थवादी पत्र एन वेक्टर लोगो प्रतीक।</v>
      </c>
    </row>
    <row r="19015">
      <c r="A19015" s="1" t="s">
        <v>18457</v>
      </c>
      <c r="B19015" s="2" t="str">
        <f>IFERROR(__xludf.DUMMYFUNCTION("GOOGLETRANSLATE(A19015,""en"",""hi"")"),"एक ढेर में पाउंड सिक्के शीर्ष पर संतुलित एक उदार पाउंड सिक्का के साथ वर्तनी")</f>
        <v>एक ढेर में पाउंड सिक्के शीर्ष पर संतुलित एक उदार पाउंड सिक्का के साथ वर्तनी</v>
      </c>
    </row>
    <row r="19016">
      <c r="A19016" s="1" t="s">
        <v>18458</v>
      </c>
      <c r="B19016" s="2" t="str">
        <f>IFERROR(__xludf.DUMMYFUNCTION("GOOGLETRANSLATE(A19016,""en"",""hi"")"),"अन्य गगनचुंबी इमारतों और आवासीय भवनों के साथ गगनचुंबी इमारत")</f>
        <v>अन्य गगनचुंबी इमारतों और आवासीय भवनों के साथ गगनचुंबी इमारत</v>
      </c>
    </row>
    <row r="19017">
      <c r="A19017" s="1" t="s">
        <v>18459</v>
      </c>
      <c r="B19017" s="2" t="str">
        <f>IFERROR(__xludf.DUMMYFUNCTION("GOOGLETRANSLATE(A19017,""en"",""hi"")"),"लय और ब्लूज़ कलाकार पुरस्कारों के दौरान ऑनस्टेज करता है")</f>
        <v>लय और ब्लूज़ कलाकार पुरस्कारों के दौरान ऑनस्टेज करता है</v>
      </c>
    </row>
    <row r="19018">
      <c r="A19018" s="1" t="s">
        <v>18460</v>
      </c>
      <c r="B19018" s="2" t="str">
        <f>IFERROR(__xludf.DUMMYFUNCTION("GOOGLETRANSLATE(A19018,""en"",""hi"")"),"गाँव में उच्च सड़क देखें")</f>
        <v>गाँव में उच्च सड़क देखें</v>
      </c>
    </row>
    <row r="19019">
      <c r="A19019" s="1" t="s">
        <v>18461</v>
      </c>
      <c r="B19019" s="2" t="str">
        <f>IFERROR(__xludf.DUMMYFUNCTION("GOOGLETRANSLATE(A19019,""en"",""hi"")"),"एक सफेद और गहरे नीले चेकर्ड पृष्ठभूमि पर सुरुचिपूर्ण हिमपात के साथ क्रिसमस निर्बाध पैटर्न।")</f>
        <v>एक सफेद और गहरे नीले चेकर्ड पृष्ठभूमि पर सुरुचिपूर्ण हिमपात के साथ क्रिसमस निर्बाध पैटर्न।</v>
      </c>
    </row>
    <row r="19020">
      <c r="A19020" s="1" t="s">
        <v>18462</v>
      </c>
      <c r="B19020" s="2" t="str">
        <f>IFERROR(__xludf.DUMMYFUNCTION("GOOGLETRANSLATE(A19020,""en"",""hi"")"),"व्यक्ति बड़ी पत्रिका के पृष्ठों के लिए एक ब्रेडेड हेयर स्टाइल चट्टानों।")</f>
        <v>व्यक्ति बड़ी पत्रिका के पृष्ठों के लिए एक ब्रेडेड हेयर स्टाइल चट्टानों।</v>
      </c>
    </row>
    <row r="19021">
      <c r="A19021" s="1" t="s">
        <v>18463</v>
      </c>
      <c r="B19021" s="2" t="str">
        <f>IFERROR(__xludf.DUMMYFUNCTION("GOOGLETRANSLATE(A19021,""en"",""hi"")"),"फैशन व्यवसाय 80 के दशक में लौटता है")</f>
        <v>फैशन व्यवसाय 80 के दशक में लौटता है</v>
      </c>
    </row>
    <row r="19022">
      <c r="A19022" s="1" t="s">
        <v>18464</v>
      </c>
      <c r="B19022" s="2" t="str">
        <f>IFERROR(__xludf.DUMMYFUNCTION("GOOGLETRANSLATE(A19022,""en"",""hi"")"),"अभी तक पूरी तरह से बाहर नहीं निकला: ऐसा लगता है जैसे घर अभी भी रहता है - टॉयलेटरीज़ के साथ बाथरूम और रसोईघर में अभी भी भोजन के साथ फैला हुआ है")</f>
        <v>अभी तक पूरी तरह से बाहर नहीं निकला: ऐसा लगता है जैसे घर अभी भी रहता है - टॉयलेटरीज़ के साथ बाथरूम और रसोईघर में अभी भी भोजन के साथ फैला हुआ है</v>
      </c>
    </row>
    <row r="19023">
      <c r="A19023" s="1" t="s">
        <v>18465</v>
      </c>
      <c r="B19023" s="2" t="str">
        <f>IFERROR(__xludf.DUMMYFUNCTION("GOOGLETRANSLATE(A19023,""en"",""hi"")"),"समुद्र तट पर मोटी कोहरा")</f>
        <v>समुद्र तट पर मोटी कोहरा</v>
      </c>
    </row>
    <row r="19024">
      <c r="A19024" s="1" t="s">
        <v>18466</v>
      </c>
      <c r="B19024" s="2" t="str">
        <f>IFERROR(__xludf.DUMMYFUNCTION("GOOGLETRANSLATE(A19024,""en"",""hi"")"),"संगीत निर्देशक मंगलवार की रात को व्यक्ति की ओर जाता है")</f>
        <v>संगीत निर्देशक मंगलवार की रात को व्यक्ति की ओर जाता है</v>
      </c>
    </row>
    <row r="19025">
      <c r="A19025" s="1" t="s">
        <v>18467</v>
      </c>
      <c r="B19025" s="2" t="str">
        <f>IFERROR(__xludf.DUMMYFUNCTION("GOOGLETRANSLATE(A19025,""en"",""hi"")"),"एक बेंच पर बैठे स्ट्रॉ टोपी पहने महिला।")</f>
        <v>एक बेंच पर बैठे स्ट्रॉ टोपी पहने महिला।</v>
      </c>
    </row>
    <row r="19026">
      <c r="A19026" s="1" t="s">
        <v>18468</v>
      </c>
      <c r="B19026" s="2" t="str">
        <f>IFERROR(__xludf.DUMMYFUNCTION("GOOGLETRANSLATE(A19026,""en"",""hi"")"),"कुत्ता बगीचे में स्ट्रोक किया जा रहा है")</f>
        <v>कुत्ता बगीचे में स्ट्रोक किया जा रहा है</v>
      </c>
    </row>
    <row r="19027">
      <c r="A19027" s="1" t="s">
        <v>4003</v>
      </c>
      <c r="B19027" s="2" t="str">
        <f>IFERROR(__xludf.DUMMYFUNCTION("GOOGLETRANSLATE(A19027,""en"",""hi"")"),"स्कूल में स्नातक से छवियां।")</f>
        <v>स्कूल में स्नातक से छवियां।</v>
      </c>
    </row>
    <row r="19028">
      <c r="A19028" s="1" t="s">
        <v>18469</v>
      </c>
      <c r="B19028" s="2" t="str">
        <f>IFERROR(__xludf.DUMMYFUNCTION("GOOGLETRANSLATE(A19028,""en"",""hi"")"),"हेडफ़ोन के माध्यम से संगीत सुनकर एक मुस्कुराती महिला।")</f>
        <v>हेडफ़ोन के माध्यम से संगीत सुनकर एक मुस्कुराती महिला।</v>
      </c>
    </row>
    <row r="19029">
      <c r="A19029" s="1" t="s">
        <v>18470</v>
      </c>
      <c r="B19029" s="2" t="str">
        <f>IFERROR(__xludf.DUMMYFUNCTION("GOOGLETRANSLATE(A19029,""en"",""hi"")"),"एक नींद शागी शेर ने अपने आराम के लिए जगह बदलने का फैसला किया।")</f>
        <v>एक नींद शागी शेर ने अपने आराम के लिए जगह बदलने का फैसला किया।</v>
      </c>
    </row>
    <row r="19030">
      <c r="A19030" s="1" t="s">
        <v>18471</v>
      </c>
      <c r="B19030" s="2" t="str">
        <f>IFERROR(__xludf.DUMMYFUNCTION("GOOGLETRANSLATE(A19030,""en"",""hi"")"),"एक पुल की तरह आपका छोटा व्यवसाय कैसा है?")</f>
        <v>एक पुल की तरह आपका छोटा व्यवसाय कैसा है?</v>
      </c>
    </row>
    <row r="19031">
      <c r="A19031" s="1" t="s">
        <v>16196</v>
      </c>
      <c r="B19031" s="2" t="str">
        <f>IFERROR(__xludf.DUMMYFUNCTION("GOOGLETRANSLATE(A19031,""en"",""hi"")"),"क्षतिग्रस्त बालों के लिए एक अच्छा शैम्पू")</f>
        <v>क्षतिग्रस्त बालों के लिए एक अच्छा शैम्पू</v>
      </c>
    </row>
    <row r="19032">
      <c r="A19032" s="1" t="s">
        <v>18472</v>
      </c>
      <c r="B19032" s="2" t="str">
        <f>IFERROR(__xludf.DUMMYFUNCTION("GOOGLETRANSLATE(A19032,""en"",""hi"")"),"हमारे कमरे से देखें ... बाहरी लाउंज क्षेत्र")</f>
        <v>हमारे कमरे से देखें ... बाहरी लाउंज क्षेत्र</v>
      </c>
    </row>
    <row r="19033">
      <c r="A19033" s="1" t="s">
        <v>18473</v>
      </c>
      <c r="B19033" s="2" t="str">
        <f>IFERROR(__xludf.DUMMYFUNCTION("GOOGLETRANSLATE(A19033,""en"",""hi"")"),"एक ट्रेन में काम करने के लिए आने वाले अपने लैपटॉप पर काम करने के लिए अपने लैपटॉप पर काम करने वाले आस्तीन और उसके जैकेट के साथ व्यापारी")</f>
        <v>एक ट्रेन में काम करने के लिए आने वाले अपने लैपटॉप पर काम करने के लिए अपने लैपटॉप पर काम करने वाले आस्तीन और उसके जैकेट के साथ व्यापारी</v>
      </c>
    </row>
    <row r="19034">
      <c r="A19034" s="1" t="s">
        <v>18474</v>
      </c>
      <c r="B19034" s="2" t="str">
        <f>IFERROR(__xludf.DUMMYFUNCTION("GOOGLETRANSLATE(A19034,""en"",""hi"")"),"स्वदेशी महिलाएं उनके सामने लूमिंग पहाड़ का निरीक्षण करती हैं, क्योंकि वे इसे स्केल करने के लिए तैयार हैं")</f>
        <v>स्वदेशी महिलाएं उनके सामने लूमिंग पहाड़ का निरीक्षण करती हैं, क्योंकि वे इसे स्केल करने के लिए तैयार हैं</v>
      </c>
    </row>
    <row r="19035">
      <c r="A19035" s="1" t="s">
        <v>18475</v>
      </c>
      <c r="B19035" s="2" t="str">
        <f>IFERROR(__xludf.DUMMYFUNCTION("GOOGLETRANSLATE(A19035,""en"",""hi"")"),"संपत्ति छवि # हथेलियों में यह सब है!")</f>
        <v>संपत्ति छवि # हथेलियों में यह सब है!</v>
      </c>
    </row>
    <row r="19036">
      <c r="A19036" s="1" t="s">
        <v>18476</v>
      </c>
      <c r="B19036" s="2" t="str">
        <f>IFERROR(__xludf.DUMMYFUNCTION("GOOGLETRANSLATE(A19036,""en"",""hi"")"),"पिछले साल की यात्रा के दौरान पूर्ण सेल के तहत जहाज।")</f>
        <v>पिछले साल की यात्रा के दौरान पूर्ण सेल के तहत जहाज।</v>
      </c>
    </row>
    <row r="19037">
      <c r="A19037" s="1" t="s">
        <v>18477</v>
      </c>
      <c r="B19037" s="2" t="str">
        <f>IFERROR(__xludf.DUMMYFUNCTION("GOOGLETRANSLATE(A19037,""en"",""hi"")"),"गणराज्य का राष्ट्रीय ध्वज")</f>
        <v>गणराज्य का राष्ट्रीय ध्वज</v>
      </c>
    </row>
    <row r="19038">
      <c r="A19038" s="1" t="s">
        <v>18478</v>
      </c>
      <c r="B19038" s="2" t="str">
        <f>IFERROR(__xludf.DUMMYFUNCTION("GOOGLETRANSLATE(A19038,""en"",""hi"")"),"बस स्टेशन का एक उच्च दृश्य")</f>
        <v>बस स्टेशन का एक उच्च दृश्य</v>
      </c>
    </row>
    <row r="19039">
      <c r="A19039" s="1" t="s">
        <v>18479</v>
      </c>
      <c r="B19039" s="2" t="str">
        <f>IFERROR(__xludf.DUMMYFUNCTION("GOOGLETRANSLATE(A19039,""en"",""hi"")"),"मेरा आखिरी भोजन: एक ताजा बैगेल पर स्मोक्ड व्हाइटफिश सलाद।")</f>
        <v>मेरा आखिरी भोजन: एक ताजा बैगेल पर स्मोक्ड व्हाइटफिश सलाद।</v>
      </c>
    </row>
    <row r="19040">
      <c r="A19040" s="1" t="s">
        <v>18480</v>
      </c>
      <c r="B19040" s="2" t="str">
        <f>IFERROR(__xludf.DUMMYFUNCTION("GOOGLETRANSLATE(A19040,""en"",""hi"")"),"अभिनेता और उसकी पत्नी पहुंचती हैं।")</f>
        <v>अभिनेता और उसकी पत्नी पहुंचती हैं।</v>
      </c>
    </row>
    <row r="19041">
      <c r="A19041" s="1" t="s">
        <v>18481</v>
      </c>
      <c r="B19041" s="2" t="str">
        <f>IFERROR(__xludf.DUMMYFUNCTION("GOOGLETRANSLATE(A19041,""en"",""hi"")"),"टेनिस खिलाड़ी दिन के दौरान टेनिस खिलाड़ी के खिलाफ अपने दूसरे दौर के मैच में एक बैकहैंड खेलता है।")</f>
        <v>टेनिस खिलाड़ी दिन के दौरान टेनिस खिलाड़ी के खिलाफ अपने दूसरे दौर के मैच में एक बैकहैंड खेलता है।</v>
      </c>
    </row>
    <row r="19042">
      <c r="A19042" s="1" t="s">
        <v>18482</v>
      </c>
      <c r="B19042" s="2" t="str">
        <f>IFERROR(__xludf.DUMMYFUNCTION("GOOGLETRANSLATE(A19042,""en"",""hi"")"),"पानी से भरा खाई")</f>
        <v>पानी से भरा खाई</v>
      </c>
    </row>
    <row r="19043">
      <c r="A19043" s="1" t="s">
        <v>18483</v>
      </c>
      <c r="B19043" s="2" t="str">
        <f>IFERROR(__xludf.DUMMYFUNCTION("GOOGLETRANSLATE(A19043,""en"",""hi"")"),"फुटबॉल टीम के सदस्य")</f>
        <v>फुटबॉल टीम के सदस्य</v>
      </c>
    </row>
    <row r="19044">
      <c r="A19044" s="1" t="s">
        <v>18484</v>
      </c>
      <c r="B19044" s="2" t="str">
        <f>IFERROR(__xludf.DUMMYFUNCTION("GOOGLETRANSLATE(A19044,""en"",""hi"")"),"जैसा कि व्यक्ति, जो प्रशिक्षण के साथ शामिल होने के लिए छोटे खिलाड़ियों में से एक था")</f>
        <v>जैसा कि व्यक्ति, जो प्रशिक्षण के साथ शामिल होने के लिए छोटे खिलाड़ियों में से एक था</v>
      </c>
    </row>
    <row r="19045">
      <c r="A19045" s="1" t="s">
        <v>18485</v>
      </c>
      <c r="B19045" s="2" t="str">
        <f>IFERROR(__xludf.DUMMYFUNCTION("GOOGLETRANSLATE(A19045,""en"",""hi"")"),"शूट पर सूरज की स्थापना")</f>
        <v>शूट पर सूरज की स्थापना</v>
      </c>
    </row>
    <row r="19046">
      <c r="A19046" s="1" t="s">
        <v>18486</v>
      </c>
      <c r="B19046" s="2" t="str">
        <f>IFERROR(__xludf.DUMMYFUNCTION("GOOGLETRANSLATE(A19046,""en"",""hi"")"),"शहर के अंदर कारखाना लंबे पाइप के साथ जो इससे सफेद धुआं उड़ रहा है")</f>
        <v>शहर के अंदर कारखाना लंबे पाइप के साथ जो इससे सफेद धुआं उड़ रहा है</v>
      </c>
    </row>
    <row r="19047">
      <c r="A19047" s="1" t="s">
        <v>18487</v>
      </c>
      <c r="B19047" s="2" t="str">
        <f>IFERROR(__xludf.DUMMYFUNCTION("GOOGLETRANSLATE(A19047,""en"",""hi"")"),"एक सफेद पृष्ठभूमि के सामने लाल गिलहरी")</f>
        <v>एक सफेद पृष्ठभूमि के सामने लाल गिलहरी</v>
      </c>
    </row>
    <row r="19048">
      <c r="A19048" s="1" t="s">
        <v>18488</v>
      </c>
      <c r="B19048" s="2" t="str">
        <f>IFERROR(__xludf.DUMMYFUNCTION("GOOGLETRANSLATE(A19048,""en"",""hi"")"),"स्क्रीन पर खाली भाषण बुलबुले के साथ काले स्मार्टफोन।")</f>
        <v>स्क्रीन पर खाली भाषण बुलबुले के साथ काले स्मार्टफोन।</v>
      </c>
    </row>
    <row r="19049">
      <c r="A19049" s="1" t="s">
        <v>18489</v>
      </c>
      <c r="B19049" s="2" t="str">
        <f>IFERROR(__xludf.DUMMYFUNCTION("GOOGLETRANSLATE(A19049,""en"",""hi"")"),"एक प्रतिभागी, एक निष्पक्ष के रूप में परिधान, उत्सव में विशाल साबुन बुलबुले उड़ाता है")</f>
        <v>एक प्रतिभागी, एक निष्पक्ष के रूप में परिधान, उत्सव में विशाल साबुन बुलबुले उड़ाता है</v>
      </c>
    </row>
    <row r="19050">
      <c r="A19050" s="1" t="s">
        <v>18490</v>
      </c>
      <c r="B19050" s="2" t="str">
        <f>IFERROR(__xludf.DUMMYFUNCTION("GOOGLETRANSLATE(A19050,""en"",""hi"")"),"हंस या बतख का हाथ खींचा पेंसिल स्केच।")</f>
        <v>हंस या बतख का हाथ खींचा पेंसिल स्केच।</v>
      </c>
    </row>
    <row r="19051">
      <c r="A19051" s="1" t="s">
        <v>18491</v>
      </c>
      <c r="B19051" s="2" t="str">
        <f>IFERROR(__xludf.DUMMYFUNCTION("GOOGLETRANSLATE(A19051,""en"",""hi"")"),"भूखा ? यह देखने के लिए पहले एक गिलास पानी पीएं कि क्या आपका शरीर वास्तव में लालसा है।")</f>
        <v>भूखा ? यह देखने के लिए पहले एक गिलास पानी पीएं कि क्या आपका शरीर वास्तव में लालसा है।</v>
      </c>
    </row>
    <row r="19052">
      <c r="A19052" s="1" t="s">
        <v>18492</v>
      </c>
      <c r="B19052" s="2" t="str">
        <f>IFERROR(__xludf.DUMMYFUNCTION("GOOGLETRANSLATE(A19052,""en"",""hi"")"),"एक व्यापारी अपने ऊंटों के साथ आता है।")</f>
        <v>एक व्यापारी अपने ऊंटों के साथ आता है।</v>
      </c>
    </row>
    <row r="19053">
      <c r="A19053" s="1" t="s">
        <v>18493</v>
      </c>
      <c r="B19053" s="2" t="str">
        <f>IFERROR(__xludf.DUMMYFUNCTION("GOOGLETRANSLATE(A19053,""en"",""hi"")"),"उन दिनों में से एक जब झील बर्फ में बंद हो गई थी।")</f>
        <v>उन दिनों में से एक जब झील बर्फ में बंद हो गई थी।</v>
      </c>
    </row>
    <row r="19054">
      <c r="A19054" s="1" t="s">
        <v>10947</v>
      </c>
      <c r="B19054" s="2" t="str">
        <f>IFERROR(__xludf.DUMMYFUNCTION("GOOGLETRANSLATE(A19054,""en"",""hi"")"),"हाथ से खींची गई सुंदर प्यारी छोटी लड़कियां शिलालेख के साथ पृष्ठभूमि पर भालू हैं।")</f>
        <v>हाथ से खींची गई सुंदर प्यारी छोटी लड़कियां शिलालेख के साथ पृष्ठभूमि पर भालू हैं।</v>
      </c>
    </row>
    <row r="19055">
      <c r="A19055" s="1" t="s">
        <v>18494</v>
      </c>
      <c r="B19055" s="2" t="str">
        <f>IFERROR(__xludf.DUMMYFUNCTION("GOOGLETRANSLATE(A19055,""en"",""hi"")"),"फोन और टैबलेट के लिए गेम के अलावा, आप नायकों का कर्तव्य भी डाउनलोड कर सकते हैं: अभियान मुक्त करने के लिए।")</f>
        <v>फोन और टैबलेट के लिए गेम के अलावा, आप नायकों का कर्तव्य भी डाउनलोड कर सकते हैं: अभियान मुक्त करने के लिए।</v>
      </c>
    </row>
    <row r="19056">
      <c r="A19056" s="1" t="s">
        <v>18495</v>
      </c>
      <c r="B19056" s="2" t="str">
        <f>IFERROR(__xludf.DUMMYFUNCTION("GOOGLETRANSLATE(A19056,""en"",""hi"")"),"एक समुद्र तट पर जैविक प्रजाति")</f>
        <v>एक समुद्र तट पर जैविक प्रजाति</v>
      </c>
    </row>
    <row r="19057">
      <c r="A19057" s="1" t="s">
        <v>18496</v>
      </c>
      <c r="B19057" s="2" t="str">
        <f>IFERROR(__xludf.DUMMYFUNCTION("GOOGLETRANSLATE(A19057,""en"",""hi"")"),"एक अमेरिकी ध्वज पेश करने वाला सैनिक")</f>
        <v>एक अमेरिकी ध्वज पेश करने वाला सैनिक</v>
      </c>
    </row>
    <row r="19058">
      <c r="A19058" s="1" t="s">
        <v>18497</v>
      </c>
      <c r="B19058" s="2" t="str">
        <f>IFERROR(__xludf.DUMMYFUNCTION("GOOGLETRANSLATE(A19058,""en"",""hi"")"),"दुल्हन नदी के पास रेत के साथ नंगे पैर चल रही है")</f>
        <v>दुल्हन नदी के पास रेत के साथ नंगे पैर चल रही है</v>
      </c>
    </row>
    <row r="19059">
      <c r="A19059" s="1" t="s">
        <v>18498</v>
      </c>
      <c r="B19059" s="2" t="str">
        <f>IFERROR(__xludf.DUMMYFUNCTION("GOOGLETRANSLATE(A19059,""en"",""hi"")"),"छोटे प्यारा लोमड़ी की छवि के साथ क्रिसमस निर्बाध पैटर्न।")</f>
        <v>छोटे प्यारा लोमड़ी की छवि के साथ क्रिसमस निर्बाध पैटर्न।</v>
      </c>
    </row>
    <row r="19060">
      <c r="A19060" s="1" t="s">
        <v>18499</v>
      </c>
      <c r="B19060" s="2" t="str">
        <f>IFERROR(__xludf.DUMMYFUNCTION("GOOGLETRANSLATE(A19060,""en"",""hi"")"),"एक पंच पैक - व्यक्ति द्वारा नया कपड़े धोने")</f>
        <v>एक पंच पैक - व्यक्ति द्वारा नया कपड़े धोने</v>
      </c>
    </row>
    <row r="19061">
      <c r="A19061" s="1" t="s">
        <v>18500</v>
      </c>
      <c r="B19061" s="2" t="str">
        <f>IFERROR(__xludf.DUMMYFUNCTION("GOOGLETRANSLATE(A19061,""en"",""hi"")"),"मैदान में बेबी हाथी।")</f>
        <v>मैदान में बेबी हाथी।</v>
      </c>
    </row>
    <row r="19062">
      <c r="A19062" s="1" t="s">
        <v>18501</v>
      </c>
      <c r="B19062" s="2" t="str">
        <f>IFERROR(__xludf.DUMMYFUNCTION("GOOGLETRANSLATE(A19062,""en"",""hi"")"),"एथलीट एक प्रशिक्षण सत्र के दौरान खिलाड़ियों को संबोधित करता है।")</f>
        <v>एथलीट एक प्रशिक्षण सत्र के दौरान खिलाड़ियों को संबोधित करता है।</v>
      </c>
    </row>
    <row r="19063">
      <c r="A19063" s="1" t="s">
        <v>18502</v>
      </c>
      <c r="B19063" s="2" t="str">
        <f>IFERROR(__xludf.DUMMYFUNCTION("GOOGLETRANSLATE(A19063,""en"",""hi"")"),"डेक पर एक अद्भुत झूला है")</f>
        <v>डेक पर एक अद्भुत झूला है</v>
      </c>
    </row>
    <row r="19064">
      <c r="A19064" s="1" t="s">
        <v>18503</v>
      </c>
      <c r="B19064" s="2" t="str">
        <f>IFERROR(__xludf.DUMMYFUNCTION("GOOGLETRANSLATE(A19064,""en"",""hi"")"),"नए खाद्य ट्रक इस गर्मी को डेयरी से आ रहा है")</f>
        <v>नए खाद्य ट्रक इस गर्मी को डेयरी से आ रहा है</v>
      </c>
    </row>
    <row r="19065">
      <c r="A19065" s="1" t="s">
        <v>18504</v>
      </c>
      <c r="B19065" s="2" t="str">
        <f>IFERROR(__xludf.DUMMYFUNCTION("GOOGLETRANSLATE(A19065,""en"",""hi"")"),"एक दर्शकों के सामने प्रदर्शन करने वाले युवा लोग, आगे बढ़ते और नृत्य करते हैं।")</f>
        <v>एक दर्शकों के सामने प्रदर्शन करने वाले युवा लोग, आगे बढ़ते और नृत्य करते हैं।</v>
      </c>
    </row>
    <row r="19066">
      <c r="A19066" s="1" t="s">
        <v>18505</v>
      </c>
      <c r="B19066" s="2" t="str">
        <f>IFERROR(__xludf.DUMMYFUNCTION("GOOGLETRANSLATE(A19066,""en"",""hi"")"),"काश हम एक ऐसे समय में होते जहाँ बाहर जाने पर टोपी पहनी जाती हैं")</f>
        <v>काश हम एक ऐसे समय में होते जहाँ बाहर जाने पर टोपी पहनी जाती हैं</v>
      </c>
    </row>
    <row r="19067">
      <c r="A19067" s="1" t="s">
        <v>18506</v>
      </c>
      <c r="B19067" s="2" t="str">
        <f>IFERROR(__xludf.DUMMYFUNCTION("GOOGLETRANSLATE(A19067,""en"",""hi"")"),"जंगल में हरी घास के माध्यम से")</f>
        <v>जंगल में हरी घास के माध्यम से</v>
      </c>
    </row>
    <row r="19068">
      <c r="A19068" s="1" t="s">
        <v>18507</v>
      </c>
      <c r="B19068" s="2" t="str">
        <f>IFERROR(__xludf.DUMMYFUNCTION("GOOGLETRANSLATE(A19068,""en"",""hi"")"),"यहां उसी पारंपरिक शैली पर एक नजदीक नज़र है - ध्यान दें कि कैसे स्थापना की सभी शैली और पारंपरिक शेक के आकर्षण हैं, लेकिन स्टील की ताकत के साथ!")</f>
        <v>यहां उसी पारंपरिक शैली पर एक नजदीक नज़र है - ध्यान दें कि कैसे स्थापना की सभी शैली और पारंपरिक शेक के आकर्षण हैं, लेकिन स्टील की ताकत के साथ!</v>
      </c>
    </row>
    <row r="19069">
      <c r="A19069" s="1" t="s">
        <v>18508</v>
      </c>
      <c r="B19069" s="2" t="str">
        <f>IFERROR(__xludf.DUMMYFUNCTION("GOOGLETRANSLATE(A19069,""en"",""hi"")"),"उसके पास लगभग सभी फिल्मों के दौरान यह चेहरा है")</f>
        <v>उसके पास लगभग सभी फिल्मों के दौरान यह चेहरा है</v>
      </c>
    </row>
    <row r="19070">
      <c r="A19070" s="1" t="s">
        <v>18509</v>
      </c>
      <c r="B19070" s="2" t="str">
        <f>IFERROR(__xludf.DUMMYFUNCTION("GOOGLETRANSLATE(A19070,""en"",""hi"")"),"ब्लूग्रास कलाकार मंच पर प्रदर्शन करता है।")</f>
        <v>ब्लूग्रास कलाकार मंच पर प्रदर्शन करता है।</v>
      </c>
    </row>
    <row r="19071">
      <c r="A19071" s="1" t="s">
        <v>18510</v>
      </c>
      <c r="B19071" s="2" t="str">
        <f>IFERROR(__xludf.DUMMYFUNCTION("GOOGLETRANSLATE(A19071,""en"",""hi"")"),"रग्बी प्लेयर गणराज्य के खिलाफ अपने पहले विस्फोटों में से एक बनाता है।")</f>
        <v>रग्बी प्लेयर गणराज्य के खिलाफ अपने पहले विस्फोटों में से एक बनाता है।</v>
      </c>
    </row>
    <row r="19072">
      <c r="A19072" s="1" t="s">
        <v>18511</v>
      </c>
      <c r="B19072" s="2" t="str">
        <f>IFERROR(__xludf.DUMMYFUNCTION("GOOGLETRANSLATE(A19072,""en"",""hi"")"),"दैनिक के शीर्ष उद्धरण उद्धरण")</f>
        <v>दैनिक के शीर्ष उद्धरण उद्धरण</v>
      </c>
    </row>
    <row r="19073">
      <c r="A19073" s="1" t="s">
        <v>18512</v>
      </c>
      <c r="B19073" s="2" t="str">
        <f>IFERROR(__xludf.DUMMYFUNCTION("GOOGLETRANSLATE(A19073,""en"",""hi"")"),"एक सुंदर पुष्प पुष्प के वेक्टर चित्रण।")</f>
        <v>एक सुंदर पुष्प पुष्प के वेक्टर चित्रण।</v>
      </c>
    </row>
    <row r="19074">
      <c r="A19074" s="1" t="s">
        <v>18513</v>
      </c>
      <c r="B19074" s="2" t="str">
        <f>IFERROR(__xludf.DUMMYFUNCTION("GOOGLETRANSLATE(A19074,""en"",""hi"")"),"सफेद पृष्ठभूमि पर अलग इन्सुलेटेड टेप से बना संख्या प्रतीक")</f>
        <v>सफेद पृष्ठभूमि पर अलग इन्सुलेटेड टेप से बना संख्या प्रतीक</v>
      </c>
    </row>
    <row r="19075">
      <c r="A19075" s="1" t="s">
        <v>18514</v>
      </c>
      <c r="B19075" s="2" t="str">
        <f>IFERROR(__xludf.DUMMYFUNCTION("GOOGLETRANSLATE(A19075,""en"",""hi"")"),"इस बिंदु पर कैमरे को ग्लास को जोड़ने वाले कुछ चिपकने वाला टेप हो सकता है।")</f>
        <v>इस बिंदु पर कैमरे को ग्लास को जोड़ने वाले कुछ चिपकने वाला टेप हो सकता है।</v>
      </c>
    </row>
    <row r="19076">
      <c r="A19076" s="1" t="s">
        <v>18515</v>
      </c>
      <c r="B19076" s="2" t="str">
        <f>IFERROR(__xludf.DUMMYFUNCTION("GOOGLETRANSLATE(A19076,""en"",""hi"")"),"पिछली फोटो से छोटे बाल शैलियों")</f>
        <v>पिछली फोटो से छोटे बाल शैलियों</v>
      </c>
    </row>
    <row r="19077">
      <c r="A19077" s="1" t="s">
        <v>18516</v>
      </c>
      <c r="B19077" s="2" t="str">
        <f>IFERROR(__xludf.DUMMYFUNCTION("GOOGLETRANSLATE(A19077,""en"",""hi"")"),"गायक पुरस्कारों पर ऑनस्टेज करता है।")</f>
        <v>गायक पुरस्कारों पर ऑनस्टेज करता है।</v>
      </c>
    </row>
    <row r="19078">
      <c r="A19078" s="1" t="s">
        <v>18517</v>
      </c>
      <c r="B19078" s="2" t="str">
        <f>IFERROR(__xludf.DUMMYFUNCTION("GOOGLETRANSLATE(A19078,""en"",""hi"")"),"नई लुक की योजना स्टेडियम की क्षमता को 61,000 तक बढ़ाएगी")</f>
        <v>नई लुक की योजना स्टेडियम की क्षमता को 61,000 तक बढ़ाएगी</v>
      </c>
    </row>
    <row r="19079">
      <c r="A19079" s="1" t="s">
        <v>4007</v>
      </c>
      <c r="B19079" s="2" t="str">
        <f>IFERROR(__xludf.DUMMYFUNCTION("GOOGLETRANSLATE(A19079,""en"",""hi"")"),"अभिनेता प्रीमियर के लिए आता है।")</f>
        <v>अभिनेता प्रीमियर के लिए आता है।</v>
      </c>
    </row>
    <row r="19080">
      <c r="A19080" s="1" t="s">
        <v>18518</v>
      </c>
      <c r="B19080" s="2" t="str">
        <f>IFERROR(__xludf.DUMMYFUNCTION("GOOGLETRANSLATE(A19080,""en"",""hi"")"),"मैच के दौरान लक्ष्य पर एक शॉट लापता होने के बाद फुटबॉल खिलाड़ी प्रतिक्रिया करता है।")</f>
        <v>मैच के दौरान लक्ष्य पर एक शॉट लापता होने के बाद फुटबॉल खिलाड़ी प्रतिक्रिया करता है।</v>
      </c>
    </row>
    <row r="19081">
      <c r="A19081" s="1" t="s">
        <v>18519</v>
      </c>
      <c r="B19081" s="2" t="str">
        <f>IFERROR(__xludf.DUMMYFUNCTION("GOOGLETRANSLATE(A19081,""en"",""hi"")"),"क्लिपिंग पथ के साथ एक काले रंग की पृष्ठभूमि पर अलग व्हीप्ड क्रीम।")</f>
        <v>क्लिपिंग पथ के साथ एक काले रंग की पृष्ठभूमि पर अलग व्हीप्ड क्रीम।</v>
      </c>
    </row>
    <row r="19082">
      <c r="A19082" s="1" t="s">
        <v>18520</v>
      </c>
      <c r="B19082" s="2" t="str">
        <f>IFERROR(__xludf.DUMMYFUNCTION("GOOGLETRANSLATE(A19082,""en"",""hi"")"),"आरक्षण का व्यक्ति अपनी मछली पकड़ने की नाव से बाहर कदम रखता है।")</f>
        <v>आरक्षण का व्यक्ति अपनी मछली पकड़ने की नाव से बाहर कदम रखता है।</v>
      </c>
    </row>
    <row r="19083">
      <c r="A19083" s="1" t="s">
        <v>18521</v>
      </c>
      <c r="B19083" s="2" t="str">
        <f>IFERROR(__xludf.DUMMYFUNCTION("GOOGLETRANSLATE(A19083,""en"",""hi"")"),"कुछ सूअरों पर एक डंठल बनाने के लिए बहुत सारे कवर")</f>
        <v>कुछ सूअरों पर एक डंठल बनाने के लिए बहुत सारे कवर</v>
      </c>
    </row>
    <row r="19084">
      <c r="A19084" s="1" t="s">
        <v>18522</v>
      </c>
      <c r="B19084" s="2" t="str">
        <f>IFERROR(__xludf.DUMMYFUNCTION("GOOGLETRANSLATE(A19084,""en"",""hi"")"),"फुटबॉल टीम ने खिलाड़ी को सेलिब्रिटी पर ध्यान केंद्रित किया")</f>
        <v>फुटबॉल टीम ने खिलाड़ी को सेलिब्रिटी पर ध्यान केंद्रित किया</v>
      </c>
    </row>
    <row r="19085">
      <c r="A19085" s="1" t="s">
        <v>18523</v>
      </c>
      <c r="B19085" s="2" t="str">
        <f>IFERROR(__xludf.DUMMYFUNCTION("GOOGLETRANSLATE(A19085,""en"",""hi"")"),"बैनर पक्ष में लिपटा हुआ")</f>
        <v>बैनर पक्ष में लिपटा हुआ</v>
      </c>
    </row>
    <row r="19086">
      <c r="A19086" s="1" t="s">
        <v>18524</v>
      </c>
      <c r="B19086" s="2" t="str">
        <f>IFERROR(__xludf.DUMMYFUNCTION("GOOGLETRANSLATE(A19086,""en"",""hi"")"),"सैंडविच एक बियर के साथ।")</f>
        <v>सैंडविच एक बियर के साथ।</v>
      </c>
    </row>
    <row r="19087">
      <c r="A19087" s="1" t="s">
        <v>18525</v>
      </c>
      <c r="B19087" s="2" t="str">
        <f>IFERROR(__xludf.DUMMYFUNCTION("GOOGLETRANSLATE(A19087,""en"",""hi"")"),"अभिनेता श्रृंखला प्रीमियर में भाग लेता है")</f>
        <v>अभिनेता श्रृंखला प्रीमियर में भाग लेता है</v>
      </c>
    </row>
    <row r="19088">
      <c r="A19088" s="1" t="s">
        <v>18526</v>
      </c>
      <c r="B19088" s="2" t="str">
        <f>IFERROR(__xludf.DUMMYFUNCTION("GOOGLETRANSLATE(A19088,""en"",""hi"")"),"जानवर के स्थान के लिए निकटतम समुद्र मुगरी है - मील दूर")</f>
        <v>जानवर के स्थान के लिए निकटतम समुद्र मुगरी है - मील दूर</v>
      </c>
    </row>
    <row r="19089">
      <c r="A19089" s="1" t="s">
        <v>18527</v>
      </c>
      <c r="B19089" s="2" t="str">
        <f>IFERROR(__xludf.DUMMYFUNCTION("GOOGLETRANSLATE(A19089,""en"",""hi"")"),"अभिनेता शुरुआती रात के लिए पार्टी के बाद भाग लेते हैं।")</f>
        <v>अभिनेता शुरुआती रात के लिए पार्टी के बाद भाग लेते हैं।</v>
      </c>
    </row>
    <row r="19090">
      <c r="A19090" s="1" t="s">
        <v>18528</v>
      </c>
      <c r="B19090" s="2" t="str">
        <f>IFERROR(__xludf.DUMMYFUNCTION("GOOGLETRANSLATE(A19090,""en"",""hi"")"),"सामग्री के साथ इस आसान नाश्ता नुस्खा बनाओ!")</f>
        <v>सामग्री के साथ इस आसान नाश्ता नुस्खा बनाओ!</v>
      </c>
    </row>
    <row r="19091">
      <c r="A19091" s="1" t="s">
        <v>18529</v>
      </c>
      <c r="B19091" s="2" t="str">
        <f>IFERROR(__xludf.DUMMYFUNCTION("GOOGLETRANSLATE(A19091,""en"",""hi"")"),"क्रिसमस ट्री द्वारा स्मार्ट फोन का उपयोग करने वाले पुरुष")</f>
        <v>क्रिसमस ट्री द्वारा स्मार्ट फोन का उपयोग करने वाले पुरुष</v>
      </c>
    </row>
    <row r="19092">
      <c r="A19092" s="1" t="s">
        <v>322</v>
      </c>
      <c r="B19092" s="2" t="str">
        <f>IFERROR(__xludf.DUMMYFUNCTION("GOOGLETRANSLATE(A19092,""en"",""hi"")"),"कॉमेडियन कॉमेडियन के साथ एक साक्षात्कार के दौरान -")</f>
        <v>कॉमेडियन कॉमेडियन के साथ एक साक्षात्कार के दौरान -</v>
      </c>
    </row>
    <row r="19093">
      <c r="A19093" s="1" t="s">
        <v>18530</v>
      </c>
      <c r="B19093" s="2" t="str">
        <f>IFERROR(__xludf.DUMMYFUNCTION("GOOGLETRANSLATE(A19093,""en"",""hi"")"),"केप ... बंदरगाह में नौकाएं")</f>
        <v>केप ... बंदरगाह में नौकाएं</v>
      </c>
    </row>
    <row r="19094">
      <c r="A19094" s="1" t="s">
        <v>5787</v>
      </c>
      <c r="B19094" s="2" t="str">
        <f>IFERROR(__xludf.DUMMYFUNCTION("GOOGLETRANSLATE(A19094,""en"",""hi"")"),"छवि में हो सकता है: व्यक्ति, मंच पर, एक संगीत वाद्ययंत्र और गिटार बजाना")</f>
        <v>छवि में हो सकता है: व्यक्ति, मंच पर, एक संगीत वाद्ययंत्र और गिटार बजाना</v>
      </c>
    </row>
    <row r="19095">
      <c r="A19095" s="1" t="s">
        <v>18531</v>
      </c>
      <c r="B19095" s="2" t="str">
        <f>IFERROR(__xludf.DUMMYFUNCTION("GOOGLETRANSLATE(A19095,""en"",""hi"")"),"मॉडल को अपनी घड़ियों को शुरुआत में आगे बढ़ाने के लिए याद दिलाता है।")</f>
        <v>मॉडल को अपनी घड़ियों को शुरुआत में आगे बढ़ाने के लिए याद दिलाता है।</v>
      </c>
    </row>
    <row r="19096">
      <c r="A19096" s="1" t="s">
        <v>18532</v>
      </c>
      <c r="B19096" s="2" t="str">
        <f>IFERROR(__xludf.DUMMYFUNCTION("GOOGLETRANSLATE(A19096,""en"",""hi"")"),"समुद्र तट पर देखकर आदमी समुद्र तट से चल रहा है")</f>
        <v>समुद्र तट पर देखकर आदमी समुद्र तट से चल रहा है</v>
      </c>
    </row>
    <row r="19097">
      <c r="A19097" s="1" t="s">
        <v>18533</v>
      </c>
      <c r="B19097" s="2" t="str">
        <f>IFERROR(__xludf.DUMMYFUNCTION("GOOGLETRANSLATE(A19097,""en"",""hi"")"),"एक स्टाल पर समुद्री भोजन और भोजन")</f>
        <v>एक स्टाल पर समुद्री भोजन और भोजन</v>
      </c>
    </row>
    <row r="19098">
      <c r="A19098" s="1" t="s">
        <v>18534</v>
      </c>
      <c r="B19098" s="2" t="str">
        <f>IFERROR(__xludf.DUMMYFUNCTION("GOOGLETRANSLATE(A19098,""en"",""hi"")"),"सूर्यास्त में ली गई प्रेयरी के बीच में एक जंगली बाहर ट्रक की एक तस्वीर")</f>
        <v>सूर्यास्त में ली गई प्रेयरी के बीच में एक जंगली बाहर ट्रक की एक तस्वीर</v>
      </c>
    </row>
    <row r="19099">
      <c r="A19099" s="1" t="s">
        <v>18535</v>
      </c>
      <c r="B19099" s="2" t="str">
        <f>IFERROR(__xludf.DUMMYFUNCTION("GOOGLETRANSLATE(A19099,""en"",""hi"")"),"ऑटोमोबाइल मॉडल ... मेरी पहली कार के करीब।")</f>
        <v>ऑटोमोबाइल मॉडल ... मेरी पहली कार के करीब।</v>
      </c>
    </row>
    <row r="19100">
      <c r="A19100" s="1" t="s">
        <v>18536</v>
      </c>
      <c r="B19100" s="2" t="str">
        <f>IFERROR(__xludf.DUMMYFUNCTION("GOOGLETRANSLATE(A19100,""en"",""hi"")"),"कपड़े का सही रंग चुनें")</f>
        <v>कपड़े का सही रंग चुनें</v>
      </c>
    </row>
    <row r="19101">
      <c r="A19101" s="1" t="s">
        <v>18537</v>
      </c>
      <c r="B19101" s="2" t="str">
        <f>IFERROR(__xludf.DUMMYFUNCTION("GOOGLETRANSLATE(A19101,""en"",""hi"")"),"सुंदर लैवेंडर ने मेरी बहन द्वारा पूरा किया")</f>
        <v>सुंदर लैवेंडर ने मेरी बहन द्वारा पूरा किया</v>
      </c>
    </row>
    <row r="19102">
      <c r="A19102" s="1" t="s">
        <v>18538</v>
      </c>
      <c r="B19102" s="2" t="str">
        <f>IFERROR(__xludf.DUMMYFUNCTION("GOOGLETRANSLATE(A19102,""en"",""hi"")"),"क्रिकेट प्लेयर क्रिकेट टीम के खिलाफ फाइनल के दौरान पहली गेंद से बाहर एक बतख के लिए बाहर है")</f>
        <v>क्रिकेट प्लेयर क्रिकेट टीम के खिलाफ फाइनल के दौरान पहली गेंद से बाहर एक बतख के लिए बाहर है</v>
      </c>
    </row>
    <row r="19103">
      <c r="A19103" s="1" t="s">
        <v>18539</v>
      </c>
      <c r="B19103" s="2" t="str">
        <f>IFERROR(__xludf.DUMMYFUNCTION("GOOGLETRANSLATE(A19103,""en"",""hi"")"),"शरद ऋतु के पत्तों में हमारा सुनहरा रिट्रीवर")</f>
        <v>शरद ऋतु के पत्तों में हमारा सुनहरा रिट्रीवर</v>
      </c>
    </row>
    <row r="19104">
      <c r="A19104" s="1" t="s">
        <v>18540</v>
      </c>
      <c r="B19104" s="2" t="str">
        <f>IFERROR(__xludf.DUMMYFUNCTION("GOOGLETRANSLATE(A19104,""en"",""hi"")"),"लॉबी में लाउंज कुर्सी।")</f>
        <v>लॉबी में लाउंज कुर्सी।</v>
      </c>
    </row>
    <row r="19105">
      <c r="A19105" s="1" t="s">
        <v>18541</v>
      </c>
      <c r="B19105" s="2" t="str">
        <f>IFERROR(__xludf.DUMMYFUNCTION("GOOGLETRANSLATE(A19105,""en"",""hi"")"),"एक प्रतिमा व्यक्ति के बीच है")</f>
        <v>एक प्रतिमा व्यक्ति के बीच है</v>
      </c>
    </row>
    <row r="19106">
      <c r="A19106" s="1" t="s">
        <v>18542</v>
      </c>
      <c r="B19106" s="2" t="str">
        <f>IFERROR(__xludf.DUMMYFUNCTION("GOOGLETRANSLATE(A19106,""en"",""hi"")"),"अमेरिकी मानचित्र में अग्रणी धार्मिक संप्रदाय")</f>
        <v>अमेरिकी मानचित्र में अग्रणी धार्मिक संप्रदाय</v>
      </c>
    </row>
    <row r="19107">
      <c r="A19107" s="1" t="s">
        <v>18543</v>
      </c>
      <c r="B19107" s="2" t="str">
        <f>IFERROR(__xludf.DUMMYFUNCTION("GOOGLETRANSLATE(A19107,""en"",""hi"")"),"एक बगीचे में पत्थर की मूर्ति")</f>
        <v>एक बगीचे में पत्थर की मूर्ति</v>
      </c>
    </row>
    <row r="19108">
      <c r="A19108" s="1" t="s">
        <v>18544</v>
      </c>
      <c r="B19108" s="2" t="str">
        <f>IFERROR(__xludf.DUMMYFUNCTION("GOOGLETRANSLATE(A19108,""en"",""hi"")"),"चीअरलीडर ने एक फंडराइज़र की मेजबानी की।")</f>
        <v>चीअरलीडर ने एक फंडराइज़र की मेजबानी की।</v>
      </c>
    </row>
    <row r="19109">
      <c r="A19109" s="1" t="s">
        <v>18545</v>
      </c>
      <c r="B19109" s="2" t="str">
        <f>IFERROR(__xludf.DUMMYFUNCTION("GOOGLETRANSLATE(A19109,""en"",""hi"")"),"एक आदमी का गंजा")</f>
        <v>एक आदमी का गंजा</v>
      </c>
    </row>
    <row r="19110">
      <c r="A19110" s="1" t="s">
        <v>18546</v>
      </c>
      <c r="B19110" s="2" t="str">
        <f>IFERROR(__xludf.DUMMYFUNCTION("GOOGLETRANSLATE(A19110,""en"",""hi"")"),"एक महिला चढ़ाई वाली सीढ़ी ऊपर की सीमा")</f>
        <v>एक महिला चढ़ाई वाली सीढ़ी ऊपर की सीमा</v>
      </c>
    </row>
    <row r="19111">
      <c r="A19111" s="1" t="s">
        <v>18547</v>
      </c>
      <c r="B19111" s="2" t="str">
        <f>IFERROR(__xludf.DUMMYFUNCTION("GOOGLETRANSLATE(A19111,""en"",""hi"")"),"करीब सफेद सफेद धुआं जो पाइप से बाहर आता है")</f>
        <v>करीब सफेद सफेद धुआं जो पाइप से बाहर आता है</v>
      </c>
    </row>
    <row r="19112">
      <c r="A19112" s="1" t="s">
        <v>18548</v>
      </c>
      <c r="B19112" s="2" t="str">
        <f>IFERROR(__xludf.DUMMYFUNCTION("GOOGLETRANSLATE(A19112,""en"",""hi"")"),"मैं बीच में एक अलग आकार का हीरा।")</f>
        <v>मैं बीच में एक अलग आकार का हीरा।</v>
      </c>
    </row>
    <row r="19113">
      <c r="A19113" s="1" t="s">
        <v>18549</v>
      </c>
      <c r="B19113" s="2" t="str">
        <f>IFERROR(__xludf.DUMMYFUNCTION("GOOGLETRANSLATE(A19113,""en"",""hi"")"),"चालक दल के सदस्यों ने सड़क के किनारे पेड़ों को काट दिया")</f>
        <v>चालक दल के सदस्यों ने सड़क के किनारे पेड़ों को काट दिया</v>
      </c>
    </row>
    <row r="19114">
      <c r="A19114" s="1" t="s">
        <v>18550</v>
      </c>
      <c r="B19114" s="2" t="str">
        <f>IFERROR(__xludf.DUMMYFUNCTION("GOOGLETRANSLATE(A19114,""en"",""hi"")"),"एथलीट मैच के दौरान जीतने के बिंदु को मारता है")</f>
        <v>एथलीट मैच के दौरान जीतने के बिंदु को मारता है</v>
      </c>
    </row>
    <row r="19115">
      <c r="A19115" s="1" t="s">
        <v>18551</v>
      </c>
      <c r="B19115" s="2" t="str">
        <f>IFERROR(__xludf.DUMMYFUNCTION("GOOGLETRANSLATE(A19115,""en"",""hi"")"),"संग्रहालय से एक और विशेष रूप से ऑर्नेट की मूर्ति।")</f>
        <v>संग्रहालय से एक और विशेष रूप से ऑर्नेट की मूर्ति।</v>
      </c>
    </row>
    <row r="19116">
      <c r="A19116" s="1" t="s">
        <v>18552</v>
      </c>
      <c r="B19116" s="2" t="str">
        <f>IFERROR(__xludf.DUMMYFUNCTION("GOOGLETRANSLATE(A19116,""en"",""hi"")"),"शानदार अतिरिक्त नरम एक्रिलिक में लंबे मोजे।")</f>
        <v>शानदार अतिरिक्त नरम एक्रिलिक में लंबे मोजे।</v>
      </c>
    </row>
    <row r="19117">
      <c r="A19117" s="1" t="s">
        <v>18553</v>
      </c>
      <c r="B19117" s="2" t="str">
        <f>IFERROR(__xludf.DUMMYFUNCTION("GOOGLETRANSLATE(A19117,""en"",""hi"")"),"चालक दल में ऑटोमोबाइल पीढ़ी")</f>
        <v>चालक दल में ऑटोमोबाइल पीढ़ी</v>
      </c>
    </row>
    <row r="19118">
      <c r="A19118" s="1" t="s">
        <v>18554</v>
      </c>
      <c r="B19118" s="2" t="str">
        <f>IFERROR(__xludf.DUMMYFUNCTION("GOOGLETRANSLATE(A19118,""en"",""hi"")"),"व्यक्ति, अभिनेता 25 वें वार्षिक त्यौहार खोलने की रात स्क्रीनिंग में भाग लेते हैं")</f>
        <v>व्यक्ति, अभिनेता 25 वें वार्षिक त्यौहार खोलने की रात स्क्रीनिंग में भाग लेते हैं</v>
      </c>
    </row>
    <row r="19119">
      <c r="A19119" s="1" t="s">
        <v>18555</v>
      </c>
      <c r="B19119" s="2" t="str">
        <f>IFERROR(__xludf.DUMMYFUNCTION("GOOGLETRANSLATE(A19119,""en"",""hi"")"),"जहाज के उड़ान डेक पर एक विमान भूमि")</f>
        <v>जहाज के उड़ान डेक पर एक विमान भूमि</v>
      </c>
    </row>
    <row r="19120">
      <c r="A19120" s="1" t="s">
        <v>18556</v>
      </c>
      <c r="B19120" s="2" t="str">
        <f>IFERROR(__xludf.DUMMYFUNCTION("GOOGLETRANSLATE(A19120,""en"",""hi"")"),"एक अच्छी मुस्कुराहट के साथ जंगल में हवा में बर्फ को बर्फ में फेंकने वाली महिला।")</f>
        <v>एक अच्छी मुस्कुराहट के साथ जंगल में हवा में बर्फ को बर्फ में फेंकने वाली महिला।</v>
      </c>
    </row>
    <row r="19121">
      <c r="A19121" s="1" t="s">
        <v>18557</v>
      </c>
      <c r="B19121" s="2" t="str">
        <f>IFERROR(__xludf.DUMMYFUNCTION("GOOGLETRANSLATE(A19121,""en"",""hi"")"),"व्यक्ति ने भी अपनी बेटी के साथ एक मीठा स्नैप पोस्ट किया")</f>
        <v>व्यक्ति ने भी अपनी बेटी के साथ एक मीठा स्नैप पोस्ट किया</v>
      </c>
    </row>
    <row r="19122">
      <c r="A19122" s="1" t="s">
        <v>18558</v>
      </c>
      <c r="B19122" s="2" t="str">
        <f>IFERROR(__xludf.DUMMYFUNCTION("GOOGLETRANSLATE(A19122,""en"",""hi"")"),"किसी भी डिजाइन के लिए नारंगी रंग में कोई चूहे चिह्न पैटर्न निर्बाध दोहराएं।")</f>
        <v>किसी भी डिजाइन के लिए नारंगी रंग में कोई चूहे चिह्न पैटर्न निर्बाध दोहराएं।</v>
      </c>
    </row>
    <row r="19123">
      <c r="A19123" s="1" t="s">
        <v>18559</v>
      </c>
      <c r="B19123" s="2" t="str">
        <f>IFERROR(__xludf.DUMMYFUNCTION("GOOGLETRANSLATE(A19123,""en"",""hi"")"),"अग्रभूमि में गुलाब के साथ सामने वाला बगीचा।")</f>
        <v>अग्रभूमि में गुलाब के साथ सामने वाला बगीचा।</v>
      </c>
    </row>
    <row r="19124">
      <c r="A19124" s="1" t="s">
        <v>18560</v>
      </c>
      <c r="B19124" s="2" t="str">
        <f>IFERROR(__xludf.DUMMYFUNCTION("GOOGLETRANSLATE(A19124,""en"",""hi"")"),"खुदरा शैली में।")</f>
        <v>खुदरा शैली में।</v>
      </c>
    </row>
    <row r="19125">
      <c r="A19125" s="1" t="s">
        <v>18561</v>
      </c>
      <c r="B19125" s="2" t="str">
        <f>IFERROR(__xludf.DUMMYFUNCTION("GOOGLETRANSLATE(A19125,""en"",""hi"")"),"जमीन पर जानवर के अंडे")</f>
        <v>जमीन पर जानवर के अंडे</v>
      </c>
    </row>
    <row r="19126">
      <c r="A19126" s="1" t="s">
        <v>18562</v>
      </c>
      <c r="B19126" s="2" t="str">
        <f>IFERROR(__xludf.DUMMYFUNCTION("GOOGLETRANSLATE(A19126,""en"",""hi"")"),"सफेद क्राइसेंथेमम के एक गुलदस्ते के भीतर से प्रकाशित किया गया")</f>
        <v>सफेद क्राइसेंथेमम के एक गुलदस्ते के भीतर से प्रकाशित किया गया</v>
      </c>
    </row>
    <row r="19127">
      <c r="A19127" s="1" t="s">
        <v>18563</v>
      </c>
      <c r="B19127" s="2" t="str">
        <f>IFERROR(__xludf.DUMMYFUNCTION("GOOGLETRANSLATE(A19127,""en"",""hi"")"),"बच्चों के साथ रात के मध्य में एक उड़ान गर्म हवा के गुब्बारे का चित्रण")</f>
        <v>बच्चों के साथ रात के मध्य में एक उड़ान गर्म हवा के गुब्बारे का चित्रण</v>
      </c>
    </row>
    <row r="19128">
      <c r="A19128" s="1" t="s">
        <v>18564</v>
      </c>
      <c r="B19128" s="2" t="str">
        <f>IFERROR(__xludf.DUMMYFUNCTION("GOOGLETRANSLATE(A19128,""en"",""hi"")"),"बादल आकाश में तैरते हैं।")</f>
        <v>बादल आकाश में तैरते हैं।</v>
      </c>
    </row>
    <row r="19129">
      <c r="A19129" s="1" t="s">
        <v>18565</v>
      </c>
      <c r="B19129" s="2" t="str">
        <f>IFERROR(__xludf.DUMMYFUNCTION("GOOGLETRANSLATE(A19129,""en"",""hi"")"),"दिल और गुलाब के बीच गुस्से में लड़की के साथ स्क्वायर चित्रण, और उत्सव क्या है? लिखना")</f>
        <v>दिल और गुलाब के बीच गुस्से में लड़की के साथ स्क्वायर चित्रण, और उत्सव क्या है? लिखना</v>
      </c>
    </row>
    <row r="19130">
      <c r="A19130" s="1" t="s">
        <v>18566</v>
      </c>
      <c r="B19130" s="2" t="str">
        <f>IFERROR(__xludf.DUMMYFUNCTION("GOOGLETRANSLATE(A19130,""en"",""hi"")"),"हेन एक लाल लोमड़ी के बगल में बैठे, सफेद पर अलग")</f>
        <v>हेन एक लाल लोमड़ी के बगल में बैठे, सफेद पर अलग</v>
      </c>
    </row>
    <row r="19131">
      <c r="A19131" s="1" t="s">
        <v>18567</v>
      </c>
      <c r="B19131" s="2" t="str">
        <f>IFERROR(__xludf.DUMMYFUNCTION("GOOGLETRANSLATE(A19131,""en"",""hi"")"),"पार्क में चलने वाले परिवार - स्टॉक फोटो #")</f>
        <v>पार्क में चलने वाले परिवार - स्टॉक फोटो #</v>
      </c>
    </row>
    <row r="19132">
      <c r="A19132" s="1" t="s">
        <v>18568</v>
      </c>
      <c r="B19132" s="2" t="str">
        <f>IFERROR(__xludf.DUMMYFUNCTION("GOOGLETRANSLATE(A19132,""en"",""hi"")"),"पूल के एक खेल के बारे में कैसे?")</f>
        <v>पूल के एक खेल के बारे में कैसे?</v>
      </c>
    </row>
    <row r="19133">
      <c r="A19133" s="1" t="s">
        <v>18569</v>
      </c>
      <c r="B19133" s="2" t="str">
        <f>IFERROR(__xludf.DUMMYFUNCTION("GOOGLETRANSLATE(A19133,""en"",""hi"")"),"एक पत्ती पर रंगीन कीड़े का एक संग्रह")</f>
        <v>एक पत्ती पर रंगीन कीड़े का एक संग्रह</v>
      </c>
    </row>
    <row r="19134">
      <c r="A19134" s="1" t="s">
        <v>18570</v>
      </c>
      <c r="B19134" s="2" t="str">
        <f>IFERROR(__xludf.DUMMYFUNCTION("GOOGLETRANSLATE(A19134,""en"",""hi"")"),"मेट्रोपोलिस पहले से ही दुनिया का दूसरा सबसे बड़ा शहर है")</f>
        <v>मेट्रोपोलिस पहले से ही दुनिया का दूसरा सबसे बड़ा शहर है</v>
      </c>
    </row>
    <row r="19135">
      <c r="A19135" s="1" t="s">
        <v>18571</v>
      </c>
      <c r="B19135" s="2" t="str">
        <f>IFERROR(__xludf.DUMMYFUNCTION("GOOGLETRANSLATE(A19135,""en"",""hi"")"),"काउंटरों के साथ एक छोटी रसोई के लिए विचार")</f>
        <v>काउंटरों के साथ एक छोटी रसोई के लिए विचार</v>
      </c>
    </row>
    <row r="19136">
      <c r="A19136" s="1" t="s">
        <v>18572</v>
      </c>
      <c r="B19136" s="2" t="str">
        <f>IFERROR(__xludf.DUMMYFUNCTION("GOOGLETRANSLATE(A19136,""en"",""hi"")"),"पुलिस कार ने पक्ष में लहराया")</f>
        <v>पुलिस कार ने पक्ष में लहराया</v>
      </c>
    </row>
    <row r="19137">
      <c r="A19137" s="1" t="s">
        <v>18573</v>
      </c>
      <c r="B19137" s="2" t="str">
        <f>IFERROR(__xludf.DUMMYFUNCTION("GOOGLETRANSLATE(A19137,""en"",""hi"")"),"प्रकृति रिजर्व में जंगल में सूर्योदय")</f>
        <v>प्रकृति रिजर्व में जंगल में सूर्योदय</v>
      </c>
    </row>
    <row r="19138">
      <c r="A19138" s="1" t="s">
        <v>18574</v>
      </c>
      <c r="B19138" s="2" t="str">
        <f>IFERROR(__xludf.DUMMYFUNCTION("GOOGLETRANSLATE(A19138,""en"",""hi"")"),"अभिनेता प्रदर्शन के दौरान पर्दे कॉल पर धनुष करते हैं।")</f>
        <v>अभिनेता प्रदर्शन के दौरान पर्दे कॉल पर धनुष करते हैं।</v>
      </c>
    </row>
    <row r="19139">
      <c r="A19139" s="1" t="s">
        <v>18575</v>
      </c>
      <c r="B19139" s="2" t="str">
        <f>IFERROR(__xludf.DUMMYFUNCTION("GOOGLETRANSLATE(A19139,""en"",""hi"")"),"तट से एक द्वीप पर एक पुराना किला")</f>
        <v>तट से एक द्वीप पर एक पुराना किला</v>
      </c>
    </row>
    <row r="19140">
      <c r="A19140" s="1" t="s">
        <v>18576</v>
      </c>
      <c r="B19140" s="2" t="str">
        <f>IFERROR(__xludf.DUMMYFUNCTION("GOOGLETRANSLATE(A19140,""en"",""hi"")"),"सफेद पृष्ठभूमि स्टॉक फोटो पर प्राचीन सोने का फ्रेम")</f>
        <v>सफेद पृष्ठभूमि स्टॉक फोटो पर प्राचीन सोने का फ्रेम</v>
      </c>
    </row>
    <row r="19141">
      <c r="A19141" s="1" t="s">
        <v>18577</v>
      </c>
      <c r="B19141" s="2" t="str">
        <f>IFERROR(__xludf.DUMMYFUNCTION("GOOGLETRANSLATE(A19141,""en"",""hi"")"),"आदमी आम प्रवाह, रंगीन वेक्टर फ्लैट चित्रण के खिलाफ जा रहा है")</f>
        <v>आदमी आम प्रवाह, रंगीन वेक्टर फ्लैट चित्रण के खिलाफ जा रहा है</v>
      </c>
    </row>
    <row r="19142">
      <c r="A19142" s="1" t="s">
        <v>18578</v>
      </c>
      <c r="B19142" s="2" t="str">
        <f>IFERROR(__xludf.DUMMYFUNCTION("GOOGLETRANSLATE(A19142,""en"",""hi"")"),"बच्चों को एक बर्फ के तूफान में स्लेडिंग")</f>
        <v>बच्चों को एक बर्फ के तूफान में स्लेडिंग</v>
      </c>
    </row>
    <row r="19143">
      <c r="A19143" s="1" t="s">
        <v>18579</v>
      </c>
      <c r="B19143" s="2" t="str">
        <f>IFERROR(__xludf.DUMMYFUNCTION("GOOGLETRANSLATE(A19143,""en"",""hi"")"),"महिला एक अस्थि पर एक निलंबन पुल के साथ चल रही है।")</f>
        <v>महिला एक अस्थि पर एक निलंबन पुल के साथ चल रही है।</v>
      </c>
    </row>
    <row r="19144">
      <c r="A19144" s="1" t="s">
        <v>18580</v>
      </c>
      <c r="B19144" s="2" t="str">
        <f>IFERROR(__xludf.DUMMYFUNCTION("GOOGLETRANSLATE(A19144,""en"",""hi"")"),"एक तितली की तरह तैरें और एक हाथी के रूप में वजन लें।")</f>
        <v>एक तितली की तरह तैरें और एक हाथी के रूप में वजन लें।</v>
      </c>
    </row>
    <row r="19145">
      <c r="A19145" s="1" t="s">
        <v>18581</v>
      </c>
      <c r="B19145" s="2" t="str">
        <f>IFERROR(__xludf.DUMMYFUNCTION("GOOGLETRANSLATE(A19145,""en"",""hi"")"),"एक शहर की तलाश में रेस्तरां")</f>
        <v>एक शहर की तलाश में रेस्तरां</v>
      </c>
    </row>
    <row r="19146">
      <c r="A19146" s="1" t="s">
        <v>18582</v>
      </c>
      <c r="B19146" s="2" t="str">
        <f>IFERROR(__xludf.DUMMYFUNCTION("GOOGLETRANSLATE(A19146,""en"",""hi"")"),"पॉप कलाकार थियेटर में पुरस्कार पर पहुंचे")</f>
        <v>पॉप कलाकार थियेटर में पुरस्कार पर पहुंचे</v>
      </c>
    </row>
    <row r="19147">
      <c r="A19147" s="1" t="s">
        <v>18583</v>
      </c>
      <c r="B19147" s="2" t="str">
        <f>IFERROR(__xludf.DUMMYFUNCTION("GOOGLETRANSLATE(A19147,""en"",""hi"")"),"सुरंग में उच्च गति वाली कार")</f>
        <v>सुरंग में उच्च गति वाली कार</v>
      </c>
    </row>
    <row r="19148">
      <c r="A19148" s="1" t="s">
        <v>18584</v>
      </c>
      <c r="B19148" s="2" t="str">
        <f>IFERROR(__xludf.DUMMYFUNCTION("GOOGLETRANSLATE(A19148,""en"",""hi"")"),"एक बास्केटबॉल गेंद का वेक्टर चित्रण")</f>
        <v>एक बास्केटबॉल गेंद का वेक्टर चित्रण</v>
      </c>
    </row>
    <row r="19149">
      <c r="A19149" s="1" t="s">
        <v>18585</v>
      </c>
      <c r="B19149" s="2" t="str">
        <f>IFERROR(__xludf.DUMMYFUNCTION("GOOGLETRANSLATE(A19149,""en"",""hi"")"),"एक घूंघट के लिए एक अलग विकल्प: फूल ताज")</f>
        <v>एक घूंघट के लिए एक अलग विकल्प: फूल ताज</v>
      </c>
    </row>
    <row r="19150">
      <c r="A19150" s="1" t="s">
        <v>18586</v>
      </c>
      <c r="B19150" s="2" t="str">
        <f>IFERROR(__xludf.DUMMYFUNCTION("GOOGLETRANSLATE(A19150,""en"",""hi"")"),"शहरों में उच्च वृद्धि इमारतें")</f>
        <v>शहरों में उच्च वृद्धि इमारतें</v>
      </c>
    </row>
    <row r="19151">
      <c r="A19151" s="1" t="s">
        <v>18587</v>
      </c>
      <c r="B19151" s="2" t="str">
        <f>IFERROR(__xludf.DUMMYFUNCTION("GOOGLETRANSLATE(A19151,""en"",""hi"")"),"एक सर्फर एक अच्छी छोटी लहर के साथ सवारी करता है")</f>
        <v>एक सर्फर एक अच्छी छोटी लहर के साथ सवारी करता है</v>
      </c>
    </row>
    <row r="19152">
      <c r="A19152" s="1" t="s">
        <v>18588</v>
      </c>
      <c r="B19152" s="2" t="str">
        <f>IFERROR(__xludf.DUMMYFUNCTION("GOOGLETRANSLATE(A19152,""en"",""hi"")"),"सार काला स्याही स्पॉट पृष्ठभूमि।")</f>
        <v>सार काला स्याही स्पॉट पृष्ठभूमि।</v>
      </c>
    </row>
    <row r="19153">
      <c r="A19153" s="1" t="s">
        <v>18589</v>
      </c>
      <c r="B19153" s="2" t="str">
        <f>IFERROR(__xludf.DUMMYFUNCTION("GOOGLETRANSLATE(A19153,""en"",""hi"")"),"पड़ोसियों: व्यक्ति जनवरी में संपत्ति में चले गए।")</f>
        <v>पड़ोसियों: व्यक्ति जनवरी में संपत्ति में चले गए।</v>
      </c>
    </row>
    <row r="19154">
      <c r="A19154" s="1" t="s">
        <v>18590</v>
      </c>
      <c r="B19154" s="2" t="str">
        <f>IFERROR(__xludf.DUMMYFUNCTION("GOOGLETRANSLATE(A19154,""en"",""hi"")"),"व्यक्ति पर पहना गया बैज।")</f>
        <v>व्यक्ति पर पहना गया बैज।</v>
      </c>
    </row>
    <row r="19155">
      <c r="A19155" s="1" t="s">
        <v>18591</v>
      </c>
      <c r="B19155" s="2" t="str">
        <f>IFERROR(__xludf.DUMMYFUNCTION("GOOGLETRANSLATE(A19155,""en"",""hi"")"),"एक शराब में एक मॉडल - रंगीन शीर्ष, हरा जैकेट, पुष्प स्कर्ट और गर्दन स्कार्फ")</f>
        <v>एक शराब में एक मॉडल - रंगीन शीर्ष, हरा जैकेट, पुष्प स्कर्ट और गर्दन स्कार्फ</v>
      </c>
    </row>
    <row r="19156">
      <c r="A19156" s="1" t="s">
        <v>18592</v>
      </c>
      <c r="B19156" s="2" t="str">
        <f>IFERROR(__xludf.DUMMYFUNCTION("GOOGLETRANSLATE(A19156,""en"",""hi"")"),"बच्चों के लिए एक संयंत्र का जीवन चक्र - फोटो #")</f>
        <v>बच्चों के लिए एक संयंत्र का जीवन चक्र - फोटो #</v>
      </c>
    </row>
    <row r="19157">
      <c r="A19157" s="1" t="s">
        <v>18593</v>
      </c>
      <c r="B19157" s="2" t="str">
        <f>IFERROR(__xludf.DUMMYFUNCTION("GOOGLETRANSLATE(A19157,""en"",""hi"")"),"डेक्सटर संबंधित भोजन! हेलोवीन के लिए वह केक एक होना चाहिए")</f>
        <v>डेक्सटर संबंधित भोजन! हेलोवीन के लिए वह केक एक होना चाहिए</v>
      </c>
    </row>
    <row r="19158">
      <c r="A19158" s="1" t="s">
        <v>7388</v>
      </c>
      <c r="B19158" s="2" t="str">
        <f>IFERROR(__xludf.DUMMYFUNCTION("GOOGLETRANSLATE(A19158,""en"",""hi"")"),"पानी के नीचे डॉल्फिन के झुंड के साथ निर्बाध बनावट, पृष्ठभूमि के लिए चित्रण")</f>
        <v>पानी के नीचे डॉल्फिन के झुंड के साथ निर्बाध बनावट, पृष्ठभूमि के लिए चित्रण</v>
      </c>
    </row>
    <row r="19159">
      <c r="A19159" s="1" t="s">
        <v>18594</v>
      </c>
      <c r="B19159" s="2" t="str">
        <f>IFERROR(__xludf.DUMMYFUNCTION("GOOGLETRANSLATE(A19159,""en"",""hi"")"),"ध्वज से एक धूप भड़क उठी जो हवा में फड़फड़ाती है")</f>
        <v>ध्वज से एक धूप भड़क उठी जो हवा में फड़फड़ाती है</v>
      </c>
    </row>
    <row r="19160">
      <c r="A19160" s="1" t="s">
        <v>11069</v>
      </c>
      <c r="B19160" s="2" t="str">
        <f>IFERROR(__xludf.DUMMYFUNCTION("GOOGLETRANSLATE(A19160,""en"",""hi"")"),"व्यक्ति और अभिनेता शो में भाग लेते हैं")</f>
        <v>व्यक्ति और अभिनेता शो में भाग लेते हैं</v>
      </c>
    </row>
    <row r="19161">
      <c r="A19161" s="1" t="s">
        <v>18595</v>
      </c>
      <c r="B19161" s="2" t="str">
        <f>IFERROR(__xludf.DUMMYFUNCTION("GOOGLETRANSLATE(A19161,""en"",""hi"")"),"संग्रह के रूप में कीमत जानना चाहते हैं")</f>
        <v>संग्रह के रूप में कीमत जानना चाहते हैं</v>
      </c>
    </row>
    <row r="19162">
      <c r="A19162" s="1" t="s">
        <v>18596</v>
      </c>
      <c r="B19162" s="2" t="str">
        <f>IFERROR(__xludf.DUMMYFUNCTION("GOOGLETRANSLATE(A19162,""en"",""hi"")"),"तालिका वेबसाइट से एक पृष्ठ")</f>
        <v>तालिका वेबसाइट से एक पृष्ठ</v>
      </c>
    </row>
    <row r="19163">
      <c r="A19163" s="1" t="s">
        <v>18597</v>
      </c>
      <c r="B19163" s="2" t="str">
        <f>IFERROR(__xludf.DUMMYFUNCTION("GOOGLETRANSLATE(A19163,""en"",""hi"")"),"पुराने विंटेज द्विपक्षीय कुछ पेड़ों पर एक एयरफील्ड के पास आते हैं, जो लैंडिंग की तैयारी करते हैं")</f>
        <v>पुराने विंटेज द्विपक्षीय कुछ पेड़ों पर एक एयरफील्ड के पास आते हैं, जो लैंडिंग की तैयारी करते हैं</v>
      </c>
    </row>
    <row r="19164">
      <c r="A19164" s="1" t="s">
        <v>18598</v>
      </c>
      <c r="B19164" s="2" t="str">
        <f>IFERROR(__xludf.DUMMYFUNCTION("GOOGLETRANSLATE(A19164,""en"",""hi"")"),"फुटबॉल खिलाड़ी अपने रिकॉर्ड से नाखुश था, तो वह क्या सोचता है कि क्या वे प्रतियोगिता के लिए अर्हता प्राप्त नहीं करते हैं?")</f>
        <v>फुटबॉल खिलाड़ी अपने रिकॉर्ड से नाखुश था, तो वह क्या सोचता है कि क्या वे प्रतियोगिता के लिए अर्हता प्राप्त नहीं करते हैं?</v>
      </c>
    </row>
    <row r="19165">
      <c r="A19165" s="1" t="s">
        <v>18599</v>
      </c>
      <c r="B19165" s="2" t="str">
        <f>IFERROR(__xludf.DUMMYFUNCTION("GOOGLETRANSLATE(A19165,""en"",""hi"")"),"रग्बी प्लेयर में अपने शर्ट को पहने हुए व्यक्ति हैं")</f>
        <v>रग्बी प्लेयर में अपने शर्ट को पहने हुए व्यक्ति हैं</v>
      </c>
    </row>
    <row r="19166">
      <c r="A19166" s="1" t="s">
        <v>18600</v>
      </c>
      <c r="B19166" s="2" t="str">
        <f>IFERROR(__xludf.DUMMYFUNCTION("GOOGLETRANSLATE(A19166,""en"",""hi"")"),"जब आपने इस शहर को छोड़ दिया, अपनी खिड़कियों के नीचे, और दृष्टि में जंगल")</f>
        <v>जब आपने इस शहर को छोड़ दिया, अपनी खिड़कियों के नीचे, और दृष्टि में जंगल</v>
      </c>
    </row>
    <row r="19167">
      <c r="A19167" s="1" t="s">
        <v>18601</v>
      </c>
      <c r="B19167" s="2" t="str">
        <f>IFERROR(__xludf.DUMMYFUNCTION("GOOGLETRANSLATE(A19167,""en"",""hi"")"),"एक पुराने व्हीलबार में फायरवुड")</f>
        <v>एक पुराने व्हीलबार में फायरवुड</v>
      </c>
    </row>
    <row r="19168">
      <c r="A19168" s="1" t="s">
        <v>18602</v>
      </c>
      <c r="B19168" s="2" t="str">
        <f>IFERROR(__xludf.DUMMYFUNCTION("GOOGLETRANSLATE(A19168,""en"",""hi"")"),"खिलाड़ी उत्साही हैं क्योंकि वे देर से, देर से लक्ष्य का जश्न मनाते हैं जो उन्हें पिछले 16 में संघर्ष को सुरक्षित करने के लिए भेजते हैं")</f>
        <v>खिलाड़ी उत्साही हैं क्योंकि वे देर से, देर से लक्ष्य का जश्न मनाते हैं जो उन्हें पिछले 16 में संघर्ष को सुरक्षित करने के लिए भेजते हैं</v>
      </c>
    </row>
    <row r="19169">
      <c r="A19169" s="1" t="s">
        <v>18603</v>
      </c>
      <c r="B19169" s="2" t="str">
        <f>IFERROR(__xludf.DUMMYFUNCTION("GOOGLETRANSLATE(A19169,""en"",""hi"")"),"ग्रीनहाउस से देखा गया डाउनटाउन")</f>
        <v>ग्रीनहाउस से देखा गया डाउनटाउन</v>
      </c>
    </row>
    <row r="19170">
      <c r="A19170" s="1" t="s">
        <v>18604</v>
      </c>
      <c r="B19170" s="2" t="str">
        <f>IFERROR(__xludf.DUMMYFUNCTION("GOOGLETRANSLATE(A19170,""en"",""hi"")"),"गगनचुंबी इमारत और अग्रभूमि में अन्य इमारतों के साथ सिटीस्केप")</f>
        <v>गगनचुंबी इमारत और अग्रभूमि में अन्य इमारतों के साथ सिटीस्केप</v>
      </c>
    </row>
    <row r="19171">
      <c r="A19171" s="1" t="s">
        <v>18605</v>
      </c>
      <c r="B19171" s="2" t="str">
        <f>IFERROR(__xludf.DUMMYFUNCTION("GOOGLETRANSLATE(A19171,""en"",""hi"")"),"एक सफेद पृष्ठभूमि पर पृथक तलवार")</f>
        <v>एक सफेद पृष्ठभूमि पर पृथक तलवार</v>
      </c>
    </row>
    <row r="19172">
      <c r="A19172" s="1" t="s">
        <v>18606</v>
      </c>
      <c r="B19172" s="2" t="str">
        <f>IFERROR(__xludf.DUMMYFUNCTION("GOOGLETRANSLATE(A19172,""en"",""hi"")"),"लिविंग रूम में एक साथ मस्ती करने वाला युवा खुश परिवार।")</f>
        <v>लिविंग रूम में एक साथ मस्ती करने वाला युवा खुश परिवार।</v>
      </c>
    </row>
    <row r="19173">
      <c r="A19173" s="1" t="s">
        <v>18607</v>
      </c>
      <c r="B19173" s="2" t="str">
        <f>IFERROR(__xludf.DUMMYFUNCTION("GOOGLETRANSLATE(A19173,""en"",""hi"")"),"व्यक्ति के मैदानों पर एक पुरानी तोप एक जहाज को शहर के सामने नदी पर नेविगेट करने का नजर रखता है")</f>
        <v>व्यक्ति के मैदानों पर एक पुरानी तोप एक जहाज को शहर के सामने नदी पर नेविगेट करने का नजर रखता है</v>
      </c>
    </row>
    <row r="19174">
      <c r="A19174" s="1" t="s">
        <v>18608</v>
      </c>
      <c r="B19174" s="2" t="str">
        <f>IFERROR(__xludf.DUMMYFUNCTION("GOOGLETRANSLATE(A19174,""en"",""hi"")"),"दूसरा - मौका संग्रहणीय: लाल रेखा बहाली ... यह सूची ऊपर चित्रित कार के लिए है!")</f>
        <v>दूसरा - मौका संग्रहणीय: लाल रेखा बहाली ... यह सूची ऊपर चित्रित कार के लिए है!</v>
      </c>
    </row>
    <row r="19175">
      <c r="A19175" s="1" t="s">
        <v>18609</v>
      </c>
      <c r="B19175" s="2" t="str">
        <f>IFERROR(__xludf.DUMMYFUNCTION("GOOGLETRANSLATE(A19175,""en"",""hi"")"),"खुश महिला समुद्र के ऊपर एक झूले पर मस्ती कर रही है")</f>
        <v>खुश महिला समुद्र के ऊपर एक झूले पर मस्ती कर रही है</v>
      </c>
    </row>
    <row r="19176">
      <c r="A19176" s="1" t="s">
        <v>18610</v>
      </c>
      <c r="B19176" s="2" t="str">
        <f>IFERROR(__xludf.DUMMYFUNCTION("GOOGLETRANSLATE(A19176,""en"",""hi"")"),"भारी बर्फ के पतन के बाद शीतकालीन दृश्य")</f>
        <v>भारी बर्फ के पतन के बाद शीतकालीन दृश्य</v>
      </c>
    </row>
    <row r="19177">
      <c r="A19177" s="1" t="s">
        <v>18611</v>
      </c>
      <c r="B19177" s="2" t="str">
        <f>IFERROR(__xludf.DUMMYFUNCTION("GOOGLETRANSLATE(A19177,""en"",""hi"")"),"अपने दृढ़ लकड़ी के फर्श के रंग को कैसे बदलें")</f>
        <v>अपने दृढ़ लकड़ी के फर्श के रंग को कैसे बदलें</v>
      </c>
    </row>
    <row r="19178">
      <c r="A19178" s="1" t="s">
        <v>18612</v>
      </c>
      <c r="B19178" s="2" t="str">
        <f>IFERROR(__xludf.DUMMYFUNCTION("GOOGLETRANSLATE(A19178,""en"",""hi"")"),"एक युवती के प्रमुख")</f>
        <v>एक युवती के प्रमुख</v>
      </c>
    </row>
    <row r="19179">
      <c r="A19179" s="1" t="s">
        <v>18613</v>
      </c>
      <c r="B19179" s="2" t="str">
        <f>IFERROR(__xludf.DUMMYFUNCTION("GOOGLETRANSLATE(A19179,""en"",""hi"")"),"समुद्र तट पर रॉकी कोस्ट का दृश्य")</f>
        <v>समुद्र तट पर रॉकी कोस्ट का दृश्य</v>
      </c>
    </row>
    <row r="19180">
      <c r="A19180" s="1" t="s">
        <v>18614</v>
      </c>
      <c r="B19180" s="2" t="str">
        <f>IFERROR(__xludf.DUMMYFUNCTION("GOOGLETRANSLATE(A19180,""en"",""hi"")"),"लोग यूके प्रीमियर में भाग लेते हैं")</f>
        <v>लोग यूके प्रीमियर में भाग लेते हैं</v>
      </c>
    </row>
    <row r="19181">
      <c r="A19181" s="1" t="s">
        <v>18615</v>
      </c>
      <c r="B19181" s="2" t="str">
        <f>IFERROR(__xludf.DUMMYFUNCTION("GOOGLETRANSLATE(A19181,""en"",""hi"")"),"लंबी छाया के साथ फ्लैट शैली में शब्द कोई आइकन।")</f>
        <v>लंबी छाया के साथ फ्लैट शैली में शब्द कोई आइकन।</v>
      </c>
    </row>
    <row r="19182">
      <c r="A19182" s="1" t="s">
        <v>18616</v>
      </c>
      <c r="B19182" s="2" t="str">
        <f>IFERROR(__xludf.DUMMYFUNCTION("GOOGLETRANSLATE(A19182,""en"",""hi"")"),"हजारों लोग केंद्र में इकट्ठे हुए")</f>
        <v>हजारों लोग केंद्र में इकट्ठे हुए</v>
      </c>
    </row>
    <row r="19183">
      <c r="A19183" s="1" t="s">
        <v>18617</v>
      </c>
      <c r="B19183" s="2" t="str">
        <f>IFERROR(__xludf.DUMMYFUNCTION("GOOGLETRANSLATE(A19183,""en"",""hi"")"),"जमीन पर गिरने वाले क्षेत्रों की 3 डी रेंडर प्रभाव एनीमेशन")</f>
        <v>जमीन पर गिरने वाले क्षेत्रों की 3 डी रेंडर प्रभाव एनीमेशन</v>
      </c>
    </row>
    <row r="19184">
      <c r="A19184" s="1" t="s">
        <v>18618</v>
      </c>
      <c r="B19184" s="2" t="str">
        <f>IFERROR(__xludf.DUMMYFUNCTION("GOOGLETRANSLATE(A19184,""en"",""hi"")"),"एसयूवी पर दृश्य पैदल चलने वालों के माध्यम से चला गया है और ट्राम स्टॉप में दुर्घटनाग्रस्त हो गया, ऑस्ट्रेलियाई उपनगर के लिए एक संवाददाता लिखा।")</f>
        <v>एसयूवी पर दृश्य पैदल चलने वालों के माध्यम से चला गया है और ट्राम स्टॉप में दुर्घटनाग्रस्त हो गया, ऑस्ट्रेलियाई उपनगर के लिए एक संवाददाता लिखा।</v>
      </c>
    </row>
    <row r="19185">
      <c r="A19185" s="1" t="s">
        <v>18619</v>
      </c>
      <c r="B19185" s="2" t="str">
        <f>IFERROR(__xludf.DUMMYFUNCTION("GOOGLETRANSLATE(A19185,""en"",""hi"")"),"एक हाथ को एक जग से एक जग से पेनकेक्स के ढेर पर डालना")</f>
        <v>एक हाथ को एक जग से एक जग से पेनकेक्स के ढेर पर डालना</v>
      </c>
    </row>
    <row r="19186">
      <c r="A19186" s="1" t="s">
        <v>18620</v>
      </c>
      <c r="B19186" s="2" t="str">
        <f>IFERROR(__xludf.DUMMYFUNCTION("GOOGLETRANSLATE(A19186,""en"",""hi"")"),"पहाड़ की उत्तर दीवार पर पिघलने वाले ग्लेशियरों")</f>
        <v>पहाड़ की उत्तर दीवार पर पिघलने वाले ग्लेशियरों</v>
      </c>
    </row>
    <row r="19187">
      <c r="A19187" s="1" t="s">
        <v>18621</v>
      </c>
      <c r="B19187" s="2" t="str">
        <f>IFERROR(__xludf.DUMMYFUNCTION("GOOGLETRANSLATE(A19187,""en"",""hi"")"),"मैंने सोचा कि अगर मैं शीर्ष पर फल के साथ एक प्रकार की टोपी पहनता हूं, तो व्यक्ति का कहना है, जो अब उसके साथ दिखाया गया है - पति और उसकी शादी की पार्टी।")</f>
        <v>मैंने सोचा कि अगर मैं शीर्ष पर फल के साथ एक प्रकार की टोपी पहनता हूं, तो व्यक्ति का कहना है, जो अब उसके साथ दिखाया गया है - पति और उसकी शादी की पार्टी।</v>
      </c>
    </row>
    <row r="19188">
      <c r="A19188" s="1" t="s">
        <v>18622</v>
      </c>
      <c r="B19188" s="2" t="str">
        <f>IFERROR(__xludf.DUMMYFUNCTION("GOOGLETRANSLATE(A19188,""en"",""hi"")"),"क्षेत्र में पर्यटक आकर्षण")</f>
        <v>क्षेत्र में पर्यटक आकर्षण</v>
      </c>
    </row>
    <row r="19189">
      <c r="A19189" s="1" t="s">
        <v>10213</v>
      </c>
      <c r="B19189" s="2" t="str">
        <f>IFERROR(__xludf.DUMMYFUNCTION("GOOGLETRANSLATE(A19189,""en"",""hi"")"),"छवि में हो सकता है: व्यक्ति, मंच पर, एक संगीत वाद्ययंत्र, गिटार, रात और संगीत कार्यक्रम खेलना")</f>
        <v>छवि में हो सकता है: व्यक्ति, मंच पर, एक संगीत वाद्ययंत्र, गिटार, रात और संगीत कार्यक्रम खेलना</v>
      </c>
    </row>
    <row r="19190">
      <c r="A19190" s="1" t="s">
        <v>18623</v>
      </c>
      <c r="B19190" s="2" t="str">
        <f>IFERROR(__xludf.DUMMYFUNCTION("GOOGLETRANSLATE(A19190,""en"",""hi"")"),"एक घंटी टॉवर के अंदर एक खिड़की की खिड़की के अंदर एक खिड़की पर रहते हैं")</f>
        <v>एक घंटी टॉवर के अंदर एक खिड़की की खिड़की के अंदर एक खिड़की पर रहते हैं</v>
      </c>
    </row>
    <row r="19191">
      <c r="A19191" s="1" t="s">
        <v>18624</v>
      </c>
      <c r="B19191" s="2" t="str">
        <f>IFERROR(__xludf.DUMMYFUNCTION("GOOGLETRANSLATE(A19191,""en"",""hi"")"),"लोग अपने पहले रूप से पहले ही")</f>
        <v>लोग अपने पहले रूप से पहले ही</v>
      </c>
    </row>
    <row r="19192">
      <c r="A19192" s="1" t="s">
        <v>18625</v>
      </c>
      <c r="B19192" s="2" t="str">
        <f>IFERROR(__xludf.DUMMYFUNCTION("GOOGLETRANSLATE(A19192,""en"",""hi"")"),"पेड़ों की पत्तियों, प्राकृतिक पृष्ठभूमि के माध्यम से प्रकाश चमकता है")</f>
        <v>पेड़ों की पत्तियों, प्राकृतिक पृष्ठभूमि के माध्यम से प्रकाश चमकता है</v>
      </c>
    </row>
    <row r="19193">
      <c r="A19193" s="1" t="s">
        <v>18626</v>
      </c>
      <c r="B19193" s="2" t="str">
        <f>IFERROR(__xludf.DUMMYFUNCTION("GOOGLETRANSLATE(A19193,""en"",""hi"")"),"बेज दीवारों के साथ एक आधुनिक बेडरूम डिजाइन का उदाहरण")</f>
        <v>बेज दीवारों के साथ एक आधुनिक बेडरूम डिजाइन का उदाहरण</v>
      </c>
    </row>
    <row r="19194">
      <c r="A19194" s="1" t="s">
        <v>18627</v>
      </c>
      <c r="B19194" s="2" t="str">
        <f>IFERROR(__xludf.DUMMYFUNCTION("GOOGLETRANSLATE(A19194,""en"",""hi"")"),"एक स्टार रेत में खड़ा है")</f>
        <v>एक स्टार रेत में खड़ा है</v>
      </c>
    </row>
    <row r="19195">
      <c r="A19195" s="1" t="s">
        <v>18628</v>
      </c>
      <c r="B19195" s="2" t="str">
        <f>IFERROR(__xludf.DUMMYFUNCTION("GOOGLETRANSLATE(A19195,""en"",""hi"")"),"व्यक्ति एक नई पीढ़ी के साथ फ्लर्ट करता है")</f>
        <v>व्यक्ति एक नई पीढ़ी के साथ फ्लर्ट करता है</v>
      </c>
    </row>
    <row r="19196">
      <c r="A19196" s="1" t="s">
        <v>18629</v>
      </c>
      <c r="B19196" s="2" t="str">
        <f>IFERROR(__xludf.DUMMYFUNCTION("GOOGLETRANSLATE(A19196,""en"",""hi"")"),"मनोरंजन की सवारी - समुद्री डाकू जहाज के रूप में सेवा!")</f>
        <v>मनोरंजन की सवारी - समुद्री डाकू जहाज के रूप में सेवा!</v>
      </c>
    </row>
    <row r="19197">
      <c r="A19197" s="1" t="s">
        <v>18630</v>
      </c>
      <c r="B19197" s="2" t="str">
        <f>IFERROR(__xludf.DUMMYFUNCTION("GOOGLETRANSLATE(A19197,""en"",""hi"")"),"एक भीड़ एक शहर में व्यक्ति नामक एक मूर्ति के पीछे एकत्रित होती है।")</f>
        <v>एक भीड़ एक शहर में व्यक्ति नामक एक मूर्ति के पीछे एकत्रित होती है।</v>
      </c>
    </row>
    <row r="19198">
      <c r="A19198" s="1" t="s">
        <v>18631</v>
      </c>
      <c r="B19198" s="2" t="str">
        <f>IFERROR(__xludf.DUMMYFUNCTION("GOOGLETRANSLATE(A19198,""en"",""hi"")"),"काले लेगिंग के साथ जाने के लिए एक लंबे, रंगीन ट्यूनिक का एक आदर्श उदाहरण।")</f>
        <v>काले लेगिंग के साथ जाने के लिए एक लंबे, रंगीन ट्यूनिक का एक आदर्श उदाहरण।</v>
      </c>
    </row>
    <row r="19199">
      <c r="A19199" s="1" t="s">
        <v>18632</v>
      </c>
      <c r="B19199" s="2" t="str">
        <f>IFERROR(__xludf.DUMMYFUNCTION("GOOGLETRANSLATE(A19199,""en"",""hi"")"),"एक हाइक के बाद एक पहाड़ के ऊपर दोस्त")</f>
        <v>एक हाइक के बाद एक पहाड़ के ऊपर दोस्त</v>
      </c>
    </row>
    <row r="19200">
      <c r="A19200" s="1" t="s">
        <v>18633</v>
      </c>
      <c r="B19200" s="2" t="str">
        <f>IFERROR(__xludf.DUMMYFUNCTION("GOOGLETRANSLATE(A19200,""en"",""hi"")"),"मेरे पसंदीदा सेटों में से एक।")</f>
        <v>मेरे पसंदीदा सेटों में से एक।</v>
      </c>
    </row>
    <row r="19201">
      <c r="A19201" s="1" t="s">
        <v>18634</v>
      </c>
      <c r="B19201" s="2" t="str">
        <f>IFERROR(__xludf.DUMMYFUNCTION("GOOGLETRANSLATE(A19201,""en"",""hi"")"),"अभिनेता और पर्यावरणवादी प्रीमियर में भाग लेते हैं")</f>
        <v>अभिनेता और पर्यावरणवादी प्रीमियर में भाग लेते हैं</v>
      </c>
    </row>
    <row r="19202">
      <c r="A19202" s="1" t="s">
        <v>18635</v>
      </c>
      <c r="B19202" s="2" t="str">
        <f>IFERROR(__xludf.DUMMYFUNCTION("GOOGLETRANSLATE(A19202,""en"",""hi"")"),"टाउन स्क्वायर में पारंपरिक बाजार")</f>
        <v>टाउन स्क्वायर में पारंपरिक बाजार</v>
      </c>
    </row>
    <row r="19203">
      <c r="A19203" s="1" t="s">
        <v>18636</v>
      </c>
      <c r="B19203" s="2" t="str">
        <f>IFERROR(__xludf.DUMMYFUNCTION("GOOGLETRANSLATE(A19203,""en"",""hi"")"),"अपनी आंखों को अपने चलने पर वुडलैंड में बहुत सारे प्यारे रहस्यमय प्राणियों और नक्काशी के लिए छीलें")</f>
        <v>अपनी आंखों को अपने चलने पर वुडलैंड में बहुत सारे प्यारे रहस्यमय प्राणियों और नक्काशी के लिए छीलें</v>
      </c>
    </row>
    <row r="19204">
      <c r="A19204" s="1" t="s">
        <v>18637</v>
      </c>
      <c r="B19204" s="2" t="str">
        <f>IFERROR(__xludf.DUMMYFUNCTION("GOOGLETRANSLATE(A19204,""en"",""hi"")"),"एक दिन समुद्र तट के लिए एक दिन की यात्रा के बाद ट्रेन पर सिर क्यों नहीं एक तैरने के लिए एक भव्य निर्बाध खाड़ी है।")</f>
        <v>एक दिन समुद्र तट के लिए एक दिन की यात्रा के बाद ट्रेन पर सिर क्यों नहीं एक तैरने के लिए एक भव्य निर्बाध खाड़ी है।</v>
      </c>
    </row>
    <row r="19205">
      <c r="A19205" s="1" t="s">
        <v>18638</v>
      </c>
      <c r="B19205" s="2" t="str">
        <f>IFERROR(__xludf.DUMMYFUNCTION("GOOGLETRANSLATE(A19205,""en"",""hi"")"),"एक खसखस ​​क्षेत्र में चल रही छोटी लड़की")</f>
        <v>एक खसखस ​​क्षेत्र में चल रही छोटी लड़की</v>
      </c>
    </row>
    <row r="19206">
      <c r="A19206" s="1" t="s">
        <v>18639</v>
      </c>
      <c r="B19206" s="2" t="str">
        <f>IFERROR(__xludf.DUMMYFUNCTION("GOOGLETRANSLATE(A19206,""en"",""hi"")"),"सूर्यास्त आधुनिक कमरे से देखा")</f>
        <v>सूर्यास्त आधुनिक कमरे से देखा</v>
      </c>
    </row>
    <row r="19207">
      <c r="A19207" s="1" t="s">
        <v>18640</v>
      </c>
      <c r="B19207" s="2" t="str">
        <f>IFERROR(__xludf.DUMMYFUNCTION("GOOGLETRANSLATE(A19207,""en"",""hi"")"),"Girly सामान के प्रशंसकों: पॉप रॉक कलाकार व्यापारियों और उनकी बेटी के साथ बाहर कदम रखे जो गुलाबी में सिर के लिए पैर की अंगुली है")</f>
        <v>Girly सामान के प्रशंसकों: पॉप रॉक कलाकार व्यापारियों और उनकी बेटी के साथ बाहर कदम रखे जो गुलाबी में सिर के लिए पैर की अंगुली है</v>
      </c>
    </row>
    <row r="19208">
      <c r="A19208" s="1" t="s">
        <v>18641</v>
      </c>
      <c r="B19208" s="2" t="str">
        <f>IFERROR(__xludf.DUMMYFUNCTION("GOOGLETRANSLATE(A19208,""en"",""hi"")"),"एक अंधेरे, बादल रात पहाड़ों में अकेले चलने वाले आदमी का अंधेरा सिल्हूट")</f>
        <v>एक अंधेरे, बादल रात पहाड़ों में अकेले चलने वाले आदमी का अंधेरा सिल्हूट</v>
      </c>
    </row>
    <row r="19209">
      <c r="A19209" s="1" t="s">
        <v>18642</v>
      </c>
      <c r="B19209" s="2" t="str">
        <f>IFERROR(__xludf.DUMMYFUNCTION("GOOGLETRANSLATE(A19209,""en"",""hi"")"),"नए घर के लिए पोर्च के दाईं ओर से विवरण")</f>
        <v>नए घर के लिए पोर्च के दाईं ओर से विवरण</v>
      </c>
    </row>
    <row r="19210">
      <c r="A19210" s="1" t="s">
        <v>18643</v>
      </c>
      <c r="B19210" s="2" t="str">
        <f>IFERROR(__xludf.DUMMYFUNCTION("GOOGLETRANSLATE(A19210,""en"",""hi"")"),"गिरती पत्तियों में झूठ बोलने वाली युवा सुंदर लड़की")</f>
        <v>गिरती पत्तियों में झूठ बोलने वाली युवा सुंदर लड़की</v>
      </c>
    </row>
    <row r="19211">
      <c r="A19211" s="1" t="s">
        <v>18644</v>
      </c>
      <c r="B19211" s="2" t="str">
        <f>IFERROR(__xludf.DUMMYFUNCTION("GOOGLETRANSLATE(A19211,""en"",""hi"")"),"एक जिप्सी घोड़े के लिए हेलोवीन पोशाक।")</f>
        <v>एक जिप्सी घोड़े के लिए हेलोवीन पोशाक।</v>
      </c>
    </row>
    <row r="19212">
      <c r="A19212" s="1" t="s">
        <v>18645</v>
      </c>
      <c r="B19212" s="2" t="str">
        <f>IFERROR(__xludf.DUMMYFUNCTION("GOOGLETRANSLATE(A19212,""en"",""hi"")"),"भाप ट्रेन गंभीर वर्षा के बाद पानी के माध्यम से अपना रास्ता हल करती है")</f>
        <v>भाप ट्रेन गंभीर वर्षा के बाद पानी के माध्यम से अपना रास्ता हल करती है</v>
      </c>
    </row>
    <row r="19213">
      <c r="A19213" s="1" t="s">
        <v>930</v>
      </c>
      <c r="B19213" s="2" t="str">
        <f>IFERROR(__xludf.DUMMYFUNCTION("GOOGLETRANSLATE(A19213,""en"",""hi"")"),"छवि में हो सकता है: व्यक्ति, मंच पर और एक संगीत वाद्ययंत्र बजाना")</f>
        <v>छवि में हो सकता है: व्यक्ति, मंच पर और एक संगीत वाद्ययंत्र बजाना</v>
      </c>
    </row>
    <row r="19214">
      <c r="A19214" s="1" t="s">
        <v>18646</v>
      </c>
      <c r="B19214" s="2" t="str">
        <f>IFERROR(__xludf.DUMMYFUNCTION("GOOGLETRANSLATE(A19214,""en"",""hi"")"),"ड्रेस - व्यक्ति और बटन द्वारा सिलाई पैटर्न")</f>
        <v>ड्रेस - व्यक्ति और बटन द्वारा सिलाई पैटर्न</v>
      </c>
    </row>
    <row r="19215">
      <c r="A19215" s="1" t="s">
        <v>6754</v>
      </c>
      <c r="B19215" s="2" t="str">
        <f>IFERROR(__xludf.DUMMYFUNCTION("GOOGLETRANSLATE(A19215,""en"",""hi"")"),"लोग नए साल के पहले दिन का जश्न मनाने के लिए इकट्ठे होते हैं")</f>
        <v>लोग नए साल के पहले दिन का जश्न मनाने के लिए इकट्ठे होते हैं</v>
      </c>
    </row>
    <row r="19216">
      <c r="A19216" s="1" t="s">
        <v>18647</v>
      </c>
      <c r="B19216" s="2" t="str">
        <f>IFERROR(__xludf.DUMMYFUNCTION("GOOGLETRANSLATE(A19216,""en"",""hi"")"),"पुरस्कार पर स्टेज पर लय और ब्लूज़ कलाकार और रॉक कलाकार")</f>
        <v>पुरस्कार पर स्टेज पर लय और ब्लूज़ कलाकार और रॉक कलाकार</v>
      </c>
    </row>
    <row r="19217">
      <c r="A19217" s="1" t="s">
        <v>18648</v>
      </c>
      <c r="B19217" s="2" t="str">
        <f>IFERROR(__xludf.DUMMYFUNCTION("GOOGLETRANSLATE(A19217,""en"",""hi"")"),"रेसकार ड्राइवर और व्यक्ति विश्व प्रीमियर में भाग लेते हैं")</f>
        <v>रेसकार ड्राइवर और व्यक्ति विश्व प्रीमियर में भाग लेते हैं</v>
      </c>
    </row>
    <row r="19218">
      <c r="A19218" s="1" t="s">
        <v>18649</v>
      </c>
      <c r="B19218" s="2" t="str">
        <f>IFERROR(__xludf.DUMMYFUNCTION("GOOGLETRANSLATE(A19218,""en"",""hi"")"),"बिस्तर पर खुश परिवार")</f>
        <v>बिस्तर पर खुश परिवार</v>
      </c>
    </row>
    <row r="19219">
      <c r="A19219" s="1" t="s">
        <v>18650</v>
      </c>
      <c r="B19219" s="2" t="str">
        <f>IFERROR(__xludf.DUMMYFUNCTION("GOOGLETRANSLATE(A19219,""en"",""hi"")"),"समुद्र तट पर एक बोतल में संदेश मदद")</f>
        <v>समुद्र तट पर एक बोतल में संदेश मदद</v>
      </c>
    </row>
    <row r="19220">
      <c r="A19220" s="1" t="s">
        <v>18651</v>
      </c>
      <c r="B19220" s="2" t="str">
        <f>IFERROR(__xludf.DUMMYFUNCTION("GOOGLETRANSLATE(A19220,""en"",""hi"")"),"अपार्टमेंट किराया - निवास पूल")</f>
        <v>अपार्टमेंट किराया - निवास पूल</v>
      </c>
    </row>
    <row r="19221">
      <c r="A19221" s="1" t="s">
        <v>18652</v>
      </c>
      <c r="B19221" s="2" t="str">
        <f>IFERROR(__xludf.DUMMYFUNCTION("GOOGLETRANSLATE(A19221,""en"",""hi"")"),"ओलंपिक एथलीट प्रीमियर के लिए आता है")</f>
        <v>ओलंपिक एथलीट प्रीमियर के लिए आता है</v>
      </c>
    </row>
    <row r="19222">
      <c r="A19222" s="1" t="s">
        <v>18653</v>
      </c>
      <c r="B19222" s="2" t="str">
        <f>IFERROR(__xludf.DUMMYFUNCTION("GOOGLETRANSLATE(A19222,""en"",""hi"")"),"500px पर व्यक्ति द्वारा गठन")</f>
        <v>500px पर व्यक्ति द्वारा गठन</v>
      </c>
    </row>
    <row r="19223">
      <c r="A19223" s="1" t="s">
        <v>15026</v>
      </c>
      <c r="B19223" s="2" t="str">
        <f>IFERROR(__xludf.DUMMYFUNCTION("GOOGLETRANSLATE(A19223,""en"",""hi"")"),"सभी आंख पिरामिड प्रतीक को देखते हुए।")</f>
        <v>सभी आंख पिरामिड प्रतीक को देखते हुए।</v>
      </c>
    </row>
    <row r="19224">
      <c r="A19224" s="1" t="s">
        <v>14651</v>
      </c>
      <c r="B19224" s="2" t="str">
        <f>IFERROR(__xludf.DUMMYFUNCTION("GOOGLETRANSLATE(A19224,""en"",""hi"")"),"लैटिन पॉप कलाकार ऑनस्टेज करता है")</f>
        <v>लैटिन पॉप कलाकार ऑनस्टेज करता है</v>
      </c>
    </row>
    <row r="19225">
      <c r="A19225" s="1" t="s">
        <v>656</v>
      </c>
      <c r="B19225" s="2" t="str">
        <f>IFERROR(__xludf.DUMMYFUNCTION("GOOGLETRANSLATE(A19225,""en"",""hi"")"),"छवि में हो सकता है: व्यक्ति, मंच पर, एक संगीत वाद्ययंत्र और इनडोर खेल रहा है")</f>
        <v>छवि में हो सकता है: व्यक्ति, मंच पर, एक संगीत वाद्ययंत्र और इनडोर खेल रहा है</v>
      </c>
    </row>
    <row r="19226">
      <c r="A19226" s="1" t="s">
        <v>18654</v>
      </c>
      <c r="B19226" s="2" t="str">
        <f>IFERROR(__xludf.DUMMYFUNCTION("GOOGLETRANSLATE(A19226,""en"",""hi"")"),"अभिनेता की शादी समारोह में अपनी मां के साथ अभिनेता")</f>
        <v>अभिनेता की शादी समारोह में अपनी मां के साथ अभिनेता</v>
      </c>
    </row>
    <row r="19227">
      <c r="A19227" s="1" t="s">
        <v>18655</v>
      </c>
      <c r="B19227" s="2" t="str">
        <f>IFERROR(__xludf.DUMMYFUNCTION("GOOGLETRANSLATE(A19227,""en"",""hi"")"),"उपन्यास द्वारा उपन्यास से चित्रण")</f>
        <v>उपन्यास द्वारा उपन्यास से चित्रण</v>
      </c>
    </row>
    <row r="19228">
      <c r="A19228" s="1" t="s">
        <v>18656</v>
      </c>
      <c r="B19228" s="2" t="str">
        <f>IFERROR(__xludf.DUMMYFUNCTION("GOOGLETRANSLATE(A19228,""en"",""hi"")"),"अंधेरे में क्या छिप रहा है?")</f>
        <v>अंधेरे में क्या छिप रहा है?</v>
      </c>
    </row>
    <row r="19229">
      <c r="A19229" s="1" t="s">
        <v>18657</v>
      </c>
      <c r="B19229" s="2" t="str">
        <f>IFERROR(__xludf.DUMMYFUNCTION("GOOGLETRANSLATE(A19229,""en"",""hi"")"),"एक काले कीबोर्ड के साथ टैबलेट कंप्यूटर और सफेद पर अलग प्रदर्शन पर स्क्रीन शुरू करें")</f>
        <v>एक काले कीबोर्ड के साथ टैबलेट कंप्यूटर और सफेद पर अलग प्रदर्शन पर स्क्रीन शुरू करें</v>
      </c>
    </row>
    <row r="19230">
      <c r="A19230" s="1" t="s">
        <v>18658</v>
      </c>
      <c r="B19230" s="2" t="str">
        <f>IFERROR(__xludf.DUMMYFUNCTION("GOOGLETRANSLATE(A19230,""en"",""hi"")"),"मैं निश्चित रूप से इस शिकार को फिर से करूँगा और निकट भविष्य में होगा।")</f>
        <v>मैं निश्चित रूप से इस शिकार को फिर से करूँगा और निकट भविष्य में होगा।</v>
      </c>
    </row>
    <row r="19231">
      <c r="A19231" s="1" t="s">
        <v>18659</v>
      </c>
      <c r="B19231" s="2" t="str">
        <f>IFERROR(__xludf.DUMMYFUNCTION("GOOGLETRANSLATE(A19231,""en"",""hi"")"),"वेस्ट कोस्ट पर जैविक प्रजाति")</f>
        <v>वेस्ट कोस्ट पर जैविक प्रजाति</v>
      </c>
    </row>
    <row r="19232">
      <c r="A19232" s="1" t="s">
        <v>18660</v>
      </c>
      <c r="B19232" s="2" t="str">
        <f>IFERROR(__xludf.DUMMYFUNCTION("GOOGLETRANSLATE(A19232,""en"",""hi"")"),"मछली बाजार में लोगों की भीड़ जबकि एक आदमी अग्रभूमि में सिर पर बक्से ले जाता है")</f>
        <v>मछली बाजार में लोगों की भीड़ जबकि एक आदमी अग्रभूमि में सिर पर बक्से ले जाता है</v>
      </c>
    </row>
    <row r="19233">
      <c r="A19233" s="1" t="s">
        <v>18661</v>
      </c>
      <c r="B19233" s="2" t="str">
        <f>IFERROR(__xludf.DUMMYFUNCTION("GOOGLETRANSLATE(A19233,""en"",""hi"")"),"आपकी खिड़की के सामने रंग के रूप में सूर्य शादी के दिन क्षितिज पर उगता है।")</f>
        <v>आपकी खिड़की के सामने रंग के रूप में सूर्य शादी के दिन क्षितिज पर उगता है।</v>
      </c>
    </row>
    <row r="19234">
      <c r="A19234" s="1" t="s">
        <v>18662</v>
      </c>
      <c r="B19234" s="2" t="str">
        <f>IFERROR(__xludf.DUMMYFUNCTION("GOOGLETRANSLATE(A19234,""en"",""hi"")"),"एक शांत पानी में आकाश और पेड़ प्रतिबिंबित")</f>
        <v>एक शांत पानी में आकाश और पेड़ प्रतिबिंबित</v>
      </c>
    </row>
    <row r="19235">
      <c r="A19235" s="1" t="s">
        <v>18663</v>
      </c>
      <c r="B19235" s="2" t="str">
        <f>IFERROR(__xludf.DUMMYFUNCTION("GOOGLETRANSLATE(A19235,""en"",""hi"")"),"सुंदर भेड़ के साथ जन्मदिन या अन्य अवकाश के लिए कार्ड और महान खुशी की कामना करें।")</f>
        <v>सुंदर भेड़ के साथ जन्मदिन या अन्य अवकाश के लिए कार्ड और महान खुशी की कामना करें।</v>
      </c>
    </row>
    <row r="19236">
      <c r="A19236" s="1" t="s">
        <v>18664</v>
      </c>
      <c r="B19236" s="2" t="str">
        <f>IFERROR(__xludf.DUMMYFUNCTION("GOOGLETRANSLATE(A19236,""en"",""hi"")"),"सुंदर प्रकृति, जंगलों, क्षेत्रों के साथ एक गांव के पास कार गुजरना")</f>
        <v>सुंदर प्रकृति, जंगलों, क्षेत्रों के साथ एक गांव के पास कार गुजरना</v>
      </c>
    </row>
    <row r="19237">
      <c r="A19237" s="1" t="s">
        <v>18665</v>
      </c>
      <c r="B19237" s="2" t="str">
        <f>IFERROR(__xludf.DUMMYFUNCTION("GOOGLETRANSLATE(A19237,""en"",""hi"")"),"एक बैंड त्यौहार के दौरान सड़कों को लेता है")</f>
        <v>एक बैंड त्यौहार के दौरान सड़कों को लेता है</v>
      </c>
    </row>
    <row r="19238">
      <c r="A19238" s="1" t="s">
        <v>18666</v>
      </c>
      <c r="B19238" s="2" t="str">
        <f>IFERROR(__xludf.DUMMYFUNCTION("GOOGLETRANSLATE(A19238,""en"",""hi"")"),"फुटबॉल खिलाड़ी फुटबॉल खिलाड़ी के साथ गेंद के लिए कूदता है")</f>
        <v>फुटबॉल खिलाड़ी फुटबॉल खिलाड़ी के साथ गेंद के लिए कूदता है</v>
      </c>
    </row>
    <row r="19239">
      <c r="A19239" s="1" t="s">
        <v>18667</v>
      </c>
      <c r="B19239" s="2" t="str">
        <f>IFERROR(__xludf.DUMMYFUNCTION("GOOGLETRANSLATE(A19239,""en"",""hi"")"),"सड़क के हत्यारे ने उसके घर को छोड़ने के लिए पीछा किया।")</f>
        <v>सड़क के हत्यारे ने उसके घर को छोड़ने के लिए पीछा किया।</v>
      </c>
    </row>
    <row r="19240">
      <c r="A19240" s="1" t="s">
        <v>18668</v>
      </c>
      <c r="B19240" s="2" t="str">
        <f>IFERROR(__xludf.DUMMYFUNCTION("GOOGLETRANSLATE(A19240,""en"",""hi"")"),"अभिनेता प्रीमियर पर पहुंचे।")</f>
        <v>अभिनेता प्रीमियर पर पहुंचे।</v>
      </c>
    </row>
    <row r="19241">
      <c r="A19241" s="1" t="s">
        <v>18669</v>
      </c>
      <c r="B19241" s="2" t="str">
        <f>IFERROR(__xludf.DUMMYFUNCTION("GOOGLETRANSLATE(A19241,""en"",""hi"")"),"एक सफेद पोशाक और शरद ऋतु में सुंदर लड़की")</f>
        <v>एक सफेद पोशाक और शरद ऋतु में सुंदर लड़की</v>
      </c>
    </row>
    <row r="19242">
      <c r="A19242" s="1" t="s">
        <v>18670</v>
      </c>
      <c r="B19242" s="2" t="str">
        <f>IFERROR(__xludf.DUMMYFUNCTION("GOOGLETRANSLATE(A19242,""en"",""hi"")"),"दुल्हन और दूल्हे एक दूसरे को देखो")</f>
        <v>दुल्हन और दूल्हे एक दूसरे को देखो</v>
      </c>
    </row>
    <row r="19243">
      <c r="A19243" s="1" t="s">
        <v>18671</v>
      </c>
      <c r="B19243" s="2" t="str">
        <f>IFERROR(__xludf.DUMMYFUNCTION("GOOGLETRANSLATE(A19243,""en"",""hi"")"),"डस्क पर पृष्ठभूमि पर स्काईलाइन पर हवाई दृश्य")</f>
        <v>डस्क पर पृष्ठभूमि पर स्काईलाइन पर हवाई दृश्य</v>
      </c>
    </row>
    <row r="19244">
      <c r="A19244" s="1" t="s">
        <v>18672</v>
      </c>
      <c r="B19244" s="2" t="str">
        <f>IFERROR(__xludf.DUMMYFUNCTION("GOOGLETRANSLATE(A19244,""en"",""hi"")"),"तिथि रात: दोनों यात्रा के लिए अपने दोस्तों के एक समूह से जुड़ गए")</f>
        <v>तिथि रात: दोनों यात्रा के लिए अपने दोस्तों के एक समूह से जुड़ गए</v>
      </c>
    </row>
    <row r="19245">
      <c r="A19245" s="1" t="s">
        <v>18673</v>
      </c>
      <c r="B19245" s="2" t="str">
        <f>IFERROR(__xludf.DUMMYFUNCTION("GOOGLETRANSLATE(A19245,""en"",""hi"")"),"कचरा का कलाकार उनके दौरे के हिस्से के रूप में आयोजित एक संगीत कार्यक्रम के दौरान करता है।")</f>
        <v>कचरा का कलाकार उनके दौरे के हिस्से के रूप में आयोजित एक संगीत कार्यक्रम के दौरान करता है।</v>
      </c>
    </row>
    <row r="19246">
      <c r="A19246" s="1" t="s">
        <v>18674</v>
      </c>
      <c r="B19246" s="2" t="str">
        <f>IFERROR(__xludf.DUMMYFUNCTION("GOOGLETRANSLATE(A19246,""en"",""hi"")"),"सफेद पृष्ठभूमि पर पृथक यूरो सिक्का, क्लिपिंग पथ शामिल था।")</f>
        <v>सफेद पृष्ठभूमि पर पृथक यूरो सिक्का, क्लिपिंग पथ शामिल था।</v>
      </c>
    </row>
    <row r="19247">
      <c r="A19247" s="1" t="s">
        <v>18675</v>
      </c>
      <c r="B19247" s="2" t="str">
        <f>IFERROR(__xludf.DUMMYFUNCTION("GOOGLETRANSLATE(A19247,""en"",""hi"")"),"एक छोटा सा सुनहरा एस्पेन एक पहाड़ी सादे और सुरम्य आकाश की पृष्ठभूमि के खिलाफ थोड़ा चट्टानों।")</f>
        <v>एक छोटा सा सुनहरा एस्पेन एक पहाड़ी सादे और सुरम्य आकाश की पृष्ठभूमि के खिलाफ थोड़ा चट्टानों।</v>
      </c>
    </row>
    <row r="19248">
      <c r="A19248" s="1" t="s">
        <v>18676</v>
      </c>
      <c r="B19248" s="2" t="str">
        <f>IFERROR(__xludf.DUMMYFUNCTION("GOOGLETRANSLATE(A19248,""en"",""hi"")"),"एक परित्यक्त स्टील कार्यों में एक पुराना लोकोमोटिव")</f>
        <v>एक परित्यक्त स्टील कार्यों में एक पुराना लोकोमोटिव</v>
      </c>
    </row>
    <row r="19249">
      <c r="A19249" s="1" t="s">
        <v>18677</v>
      </c>
      <c r="B19249" s="2" t="str">
        <f>IFERROR(__xludf.DUMMYFUNCTION("GOOGLETRANSLATE(A19249,""en"",""hi"")"),"नीली पृष्ठभूमि पर पारंपरिक क्लासिक सफेद निर्बाध पैटर्न।")</f>
        <v>नीली पृष्ठभूमि पर पारंपरिक क्लासिक सफेद निर्बाध पैटर्न।</v>
      </c>
    </row>
    <row r="19250">
      <c r="A19250" s="1" t="s">
        <v>18678</v>
      </c>
      <c r="B19250" s="2" t="str">
        <f>IFERROR(__xludf.DUMMYFUNCTION("GOOGLETRANSLATE(A19250,""en"",""hi"")"),"एक मॉडल फैशन के दौरान शो में रनवे चलता है।")</f>
        <v>एक मॉडल फैशन के दौरान शो में रनवे चलता है।</v>
      </c>
    </row>
    <row r="19251">
      <c r="A19251" s="1" t="s">
        <v>18679</v>
      </c>
      <c r="B19251" s="2" t="str">
        <f>IFERROR(__xludf.DUMMYFUNCTION("GOOGLETRANSLATE(A19251,""en"",""hi"")"),"फिल्म अभिनेता प्रीमियर में भाग लेता है")</f>
        <v>फिल्म अभिनेता प्रीमियर में भाग लेता है</v>
      </c>
    </row>
    <row r="19252">
      <c r="A19252" s="1" t="s">
        <v>18680</v>
      </c>
      <c r="B19252" s="2" t="str">
        <f>IFERROR(__xludf.DUMMYFUNCTION("GOOGLETRANSLATE(A19252,""en"",""hi"")"),"एक टेनिस बॉल का सिल्हूट")</f>
        <v>एक टेनिस बॉल का सिल्हूट</v>
      </c>
    </row>
    <row r="19253">
      <c r="A19253" s="1" t="s">
        <v>18681</v>
      </c>
      <c r="B19253" s="2" t="str">
        <f>IFERROR(__xludf.DUMMYFUNCTION("GOOGLETRANSLATE(A19253,""en"",""hi"")"),"लड़की एक पत्थर की दीवार पर बैठी है - स्टॉक फोटो #")</f>
        <v>लड़की एक पत्थर की दीवार पर बैठी है - स्टॉक फोटो #</v>
      </c>
    </row>
    <row r="19254">
      <c r="A19254" s="1" t="s">
        <v>18682</v>
      </c>
      <c r="B19254" s="2" t="str">
        <f>IFERROR(__xludf.DUMMYFUNCTION("GOOGLETRANSLATE(A19254,""en"",""hi"")"),"व्यक्ति अमेरिकी फुटबॉल टीम के खिलाफ गुजरता है।")</f>
        <v>व्यक्ति अमेरिकी फुटबॉल टीम के खिलाफ गुजरता है।</v>
      </c>
    </row>
    <row r="19255">
      <c r="A19255" s="1" t="s">
        <v>18683</v>
      </c>
      <c r="B19255" s="2" t="str">
        <f>IFERROR(__xludf.DUMMYFUNCTION("GOOGLETRANSLATE(A19255,""en"",""hi"")"),"पैरों पर खगोलीय वेधशाला, सूर्यास्त के दौरान बड़े द्वीप पर")</f>
        <v>पैरों पर खगोलीय वेधशाला, सूर्यास्त के दौरान बड़े द्वीप पर</v>
      </c>
    </row>
    <row r="19256">
      <c r="A19256" s="1" t="s">
        <v>18684</v>
      </c>
      <c r="B19256" s="2" t="str">
        <f>IFERROR(__xludf.DUMMYFUNCTION("GOOGLETRANSLATE(A19256,""en"",""hi"")"),"रासायनिक तत्व सूर्य के सबसे करीब एकमात्र ग्रह")</f>
        <v>रासायनिक तत्व सूर्य के सबसे करीब एकमात्र ग्रह</v>
      </c>
    </row>
    <row r="19257">
      <c r="A19257" s="1" t="s">
        <v>18685</v>
      </c>
      <c r="B19257" s="2" t="str">
        <f>IFERROR(__xludf.DUMMYFUNCTION("GOOGLETRANSLATE(A19257,""en"",""hi"")"),"पैरिश चर्च, जो गांव में उद्योग को नज़रअंदाज़ करता है")</f>
        <v>पैरिश चर्च, जो गांव में उद्योग को नज़रअंदाज़ करता है</v>
      </c>
    </row>
    <row r="19258">
      <c r="A19258" s="1" t="s">
        <v>18686</v>
      </c>
      <c r="B19258" s="2" t="str">
        <f>IFERROR(__xludf.DUMMYFUNCTION("GOOGLETRANSLATE(A19258,""en"",""hi"")"),"एक विमान के चंदवा और आसपास के क्षेत्र का एक करीबी दृश्य प्रदर्शित किया गया")</f>
        <v>एक विमान के चंदवा और आसपास के क्षेत्र का एक करीबी दृश्य प्रदर्शित किया गया</v>
      </c>
    </row>
    <row r="19259">
      <c r="A19259" s="1" t="s">
        <v>18687</v>
      </c>
      <c r="B19259" s="2" t="str">
        <f>IFERROR(__xludf.DUMMYFUNCTION("GOOGLETRANSLATE(A19259,""en"",""hi"")"),"मंदिर के पत्थर के मुखौटे पर बेस राहत")</f>
        <v>मंदिर के पत्थर के मुखौटे पर बेस राहत</v>
      </c>
    </row>
    <row r="19260">
      <c r="A19260" s="1" t="s">
        <v>18688</v>
      </c>
      <c r="B19260" s="2" t="str">
        <f>IFERROR(__xludf.DUMMYFUNCTION("GOOGLETRANSLATE(A19260,""en"",""hi"")"),"पुराने शहर के माध्यम से ड्राइविंग moped राइडर")</f>
        <v>पुराने शहर के माध्यम से ड्राइविंग moped राइडर</v>
      </c>
    </row>
    <row r="19261">
      <c r="A19261" s="1" t="s">
        <v>18689</v>
      </c>
      <c r="B19261" s="2" t="str">
        <f>IFERROR(__xludf.DUMMYFUNCTION("GOOGLETRANSLATE(A19261,""en"",""hi"")"),"और यह 3 की रसोई है।")</f>
        <v>और यह 3 की रसोई है।</v>
      </c>
    </row>
    <row r="19262">
      <c r="A19262" s="1" t="s">
        <v>18690</v>
      </c>
      <c r="B19262" s="2" t="str">
        <f>IFERROR(__xludf.DUMMYFUNCTION("GOOGLETRANSLATE(A19262,""en"",""hi"")"),"सबसे बड़ा पहले ज्ञात क्रिस्टल पाए गए।")</f>
        <v>सबसे बड़ा पहले ज्ञात क्रिस्टल पाए गए।</v>
      </c>
    </row>
    <row r="19263">
      <c r="A19263" s="1" t="s">
        <v>18691</v>
      </c>
      <c r="B19263" s="2" t="str">
        <f>IFERROR(__xludf.DUMMYFUNCTION("GOOGLETRANSLATE(A19263,""en"",""hi"")"),"रात आ रही है - सूर्यास्त जादू।")</f>
        <v>रात आ रही है - सूर्यास्त जादू।</v>
      </c>
    </row>
    <row r="19264">
      <c r="A19264" s="1" t="s">
        <v>18692</v>
      </c>
      <c r="B19264" s="2" t="str">
        <f>IFERROR(__xludf.DUMMYFUNCTION("GOOGLETRANSLATE(A19264,""en"",""hi"")"),"यह वह घर स्थित फिल्म में स्थित है")</f>
        <v>यह वह घर स्थित फिल्म में स्थित है</v>
      </c>
    </row>
    <row r="19265">
      <c r="A19265" s="1" t="s">
        <v>18693</v>
      </c>
      <c r="B19265" s="2" t="str">
        <f>IFERROR(__xludf.DUMMYFUNCTION("GOOGLETRANSLATE(A19265,""en"",""hi"")"),"शहर में रात का समय ...")</f>
        <v>शहर में रात का समय ...</v>
      </c>
    </row>
    <row r="19266">
      <c r="A19266" s="1" t="s">
        <v>18694</v>
      </c>
      <c r="B19266" s="2" t="str">
        <f>IFERROR(__xludf.DUMMYFUNCTION("GOOGLETRANSLATE(A19266,""en"",""hi"")"),"अधिक क्लासिक व्यू के लिए जाएं या अपने जूता को विदेशी वातावरण में रखें")</f>
        <v>अधिक क्लासिक व्यू के लिए जाएं या अपने जूता को विदेशी वातावरण में रखें</v>
      </c>
    </row>
    <row r="19267">
      <c r="A19267" s="1" t="s">
        <v>18695</v>
      </c>
      <c r="B19267" s="2" t="str">
        <f>IFERROR(__xludf.DUMMYFUNCTION("GOOGLETRANSLATE(A19267,""en"",""hi"")"),"रॉक कलाकार महोत्सव के अंतिम दिन मुख्य चरण को दर्शाता है।")</f>
        <v>रॉक कलाकार महोत्सव के अंतिम दिन मुख्य चरण को दर्शाता है।</v>
      </c>
    </row>
    <row r="19268">
      <c r="A19268" s="1" t="s">
        <v>18696</v>
      </c>
      <c r="B19268" s="2" t="str">
        <f>IFERROR(__xludf.DUMMYFUNCTION("GOOGLETRANSLATE(A19268,""en"",""hi"")"),"व्यक्ति द्वारा सस्पीरिया ने कांच का गिलास")</f>
        <v>व्यक्ति द्वारा सस्पीरिया ने कांच का गिलास</v>
      </c>
    </row>
    <row r="19269">
      <c r="A19269" s="1" t="s">
        <v>18697</v>
      </c>
      <c r="B19269" s="2" t="str">
        <f>IFERROR(__xludf.DUMMYFUNCTION("GOOGLETRANSLATE(A19269,""en"",""hi"")"),"शीर्ष के पास झरना")</f>
        <v>शीर्ष के पास झरना</v>
      </c>
    </row>
    <row r="19270">
      <c r="A19270" s="1" t="s">
        <v>18698</v>
      </c>
      <c r="B19270" s="2" t="str">
        <f>IFERROR(__xludf.DUMMYFUNCTION("GOOGLETRANSLATE(A19270,""en"",""hi"")"),"कई आश्चर्यजनक नदियों में से एक")</f>
        <v>कई आश्चर्यजनक नदियों में से एक</v>
      </c>
    </row>
    <row r="19271">
      <c r="A19271" s="1" t="s">
        <v>18699</v>
      </c>
      <c r="B19271" s="2" t="str">
        <f>IFERROR(__xludf.DUMMYFUNCTION("GOOGLETRANSLATE(A19271,""en"",""hi"")"),"एक सफेद आलीशान कंबल पर पड़ा हुआ कुत्ता")</f>
        <v>एक सफेद आलीशान कंबल पर पड़ा हुआ कुत्ता</v>
      </c>
    </row>
    <row r="19272">
      <c r="A19272" s="1" t="s">
        <v>18700</v>
      </c>
      <c r="B19272" s="2" t="str">
        <f>IFERROR(__xludf.DUMMYFUNCTION("GOOGLETRANSLATE(A19272,""en"",""hi"")"),"व्यक्ति हमेशा उसके चेहरे पर एक मुस्कान था।")</f>
        <v>व्यक्ति हमेशा उसके चेहरे पर एक मुस्कान था।</v>
      </c>
    </row>
    <row r="19273">
      <c r="A19273" s="1" t="s">
        <v>18701</v>
      </c>
      <c r="B19273" s="2" t="str">
        <f>IFERROR(__xludf.DUMMYFUNCTION("GOOGLETRANSLATE(A19273,""en"",""hi"")"),"बारिश के बाद एक हरे पत्ते पर एक घर के साथ घोंघा")</f>
        <v>बारिश के बाद एक हरे पत्ते पर एक घर के साथ घोंघा</v>
      </c>
    </row>
    <row r="19274">
      <c r="A19274" s="1" t="s">
        <v>18702</v>
      </c>
      <c r="B19274" s="2" t="str">
        <f>IFERROR(__xludf.DUMMYFUNCTION("GOOGLETRANSLATE(A19274,""en"",""hi"")"),"अभिनेता प्रशंसकों की बैठक में भाग लेता है")</f>
        <v>अभिनेता प्रशंसकों की बैठक में भाग लेता है</v>
      </c>
    </row>
    <row r="19275">
      <c r="A19275" s="1" t="s">
        <v>18703</v>
      </c>
      <c r="B19275" s="2" t="str">
        <f>IFERROR(__xludf.DUMMYFUNCTION("GOOGLETRANSLATE(A19275,""en"",""hi"")"),"एक शहर के बाहर एक बैल की मूर्ति")</f>
        <v>एक शहर के बाहर एक बैल की मूर्ति</v>
      </c>
    </row>
    <row r="19276">
      <c r="A19276" s="1" t="s">
        <v>18704</v>
      </c>
      <c r="B19276" s="2" t="str">
        <f>IFERROR(__xludf.DUMMYFUNCTION("GOOGLETRANSLATE(A19276,""en"",""hi"")"),"मोटरसाइकिलिस्ट अपनी बाइक की जांच करते हैं और अपने व्यक्तिगत सुरक्षात्मक उपकरणों की जांच करते हैं।")</f>
        <v>मोटरसाइकिलिस्ट अपनी बाइक की जांच करते हैं और अपने व्यक्तिगत सुरक्षात्मक उपकरणों की जांच करते हैं।</v>
      </c>
    </row>
    <row r="19277">
      <c r="A19277" s="1" t="s">
        <v>18705</v>
      </c>
      <c r="B19277" s="2" t="str">
        <f>IFERROR(__xludf.DUMMYFUNCTION("GOOGLETRANSLATE(A19277,""en"",""hi"")"),"पहाड़ पहाड़ों में पास")</f>
        <v>पहाड़ पहाड़ों में पास</v>
      </c>
    </row>
    <row r="19278">
      <c r="A19278" s="1" t="s">
        <v>18706</v>
      </c>
      <c r="B19278" s="2" t="str">
        <f>IFERROR(__xludf.DUMMYFUNCTION("GOOGLETRANSLATE(A19278,""en"",""hi"")"),"एक छोटा लड़का एक ज्वारीय पूल में एक स्टारफिश को देख रहा है")</f>
        <v>एक छोटा लड़का एक ज्वारीय पूल में एक स्टारफिश को देख रहा है</v>
      </c>
    </row>
    <row r="19279">
      <c r="A19279" s="1" t="s">
        <v>2055</v>
      </c>
      <c r="B19279" s="2" t="str">
        <f>IFERROR(__xludf.DUMMYFUNCTION("GOOGLETRANSLATE(A19279,""en"",""hi"")"),"छवि में हो सकता है: व्यक्ति, एक संगीत वाद्ययंत्र बजाना, मंच और गिटार पर")</f>
        <v>छवि में हो सकता है: व्यक्ति, एक संगीत वाद्ययंत्र बजाना, मंच और गिटार पर</v>
      </c>
    </row>
    <row r="19280">
      <c r="A19280" s="1" t="s">
        <v>18707</v>
      </c>
      <c r="B19280" s="2" t="str">
        <f>IFERROR(__xludf.DUMMYFUNCTION("GOOGLETRANSLATE(A19280,""en"",""hi"")"),"एक बादल पर बैठे एक सफल व्यवसायी का वेक्टर चित्रण")</f>
        <v>एक बादल पर बैठे एक सफल व्यवसायी का वेक्टर चित्रण</v>
      </c>
    </row>
    <row r="19281">
      <c r="A19281" s="1" t="s">
        <v>18708</v>
      </c>
      <c r="B19281" s="2" t="str">
        <f>IFERROR(__xludf.DUMMYFUNCTION("GOOGLETRANSLATE(A19281,""en"",""hi"")"),"हर कोई फोन पर है लेकिन चलता रहता है।")</f>
        <v>हर कोई फोन पर है लेकिन चलता रहता है।</v>
      </c>
    </row>
    <row r="19282">
      <c r="A19282" s="1" t="s">
        <v>18709</v>
      </c>
      <c r="B19282" s="2" t="str">
        <f>IFERROR(__xludf.DUMMYFUNCTION("GOOGLETRANSLATE(A19282,""en"",""hi"")"),"एक नीली पृष्ठभूमि पर गोलियों का पैटर्न।")</f>
        <v>एक नीली पृष्ठभूमि पर गोलियों का पैटर्न।</v>
      </c>
    </row>
    <row r="19283">
      <c r="A19283" s="1" t="s">
        <v>18710</v>
      </c>
      <c r="B19283" s="2" t="str">
        <f>IFERROR(__xludf.DUMMYFUNCTION("GOOGLETRANSLATE(A19283,""en"",""hi"")"),"स्टोन हरे और पुराने चर्च पर बंदरगाह के पास है")</f>
        <v>स्टोन हरे और पुराने चर्च पर बंदरगाह के पास है</v>
      </c>
    </row>
    <row r="19284">
      <c r="A19284" s="1" t="s">
        <v>18711</v>
      </c>
      <c r="B19284" s="2" t="str">
        <f>IFERROR(__xludf.DUMMYFUNCTION("GOOGLETRANSLATE(A19284,""en"",""hi"")"),"शाम को पुरानी इमारतों का दृश्य।")</f>
        <v>शाम को पुरानी इमारतों का दृश्य।</v>
      </c>
    </row>
    <row r="19285">
      <c r="A19285" s="1" t="s">
        <v>18712</v>
      </c>
      <c r="B19285" s="2" t="str">
        <f>IFERROR(__xludf.DUMMYFUNCTION("GOOGLETRANSLATE(A19285,""en"",""hi"")"),"अमेरिकी फुटबॉल खिलाड़ी # # तक उठाया जाता है।")</f>
        <v>अमेरिकी फुटबॉल खिलाड़ी # # तक उठाया जाता है।</v>
      </c>
    </row>
    <row r="19286">
      <c r="A19286" s="1" t="s">
        <v>18713</v>
      </c>
      <c r="B19286" s="2" t="str">
        <f>IFERROR(__xludf.DUMMYFUNCTION("GOOGLETRANSLATE(A19286,""en"",""hi"")"),"मैं कभी भी पंखों का एक बड़ा प्रशंसक नहीं था, लेकिन यह जोड़ी सुंदर है।")</f>
        <v>मैं कभी भी पंखों का एक बड़ा प्रशंसक नहीं था, लेकिन यह जोड़ी सुंदर है।</v>
      </c>
    </row>
    <row r="19287">
      <c r="A19287" s="1" t="s">
        <v>18714</v>
      </c>
      <c r="B19287" s="2" t="str">
        <f>IFERROR(__xludf.DUMMYFUNCTION("GOOGLETRANSLATE(A19287,""en"",""hi"")"),"किनारे के साथ तेज बर्फ का किनारा")</f>
        <v>किनारे के साथ तेज बर्फ का किनारा</v>
      </c>
    </row>
    <row r="19288">
      <c r="A19288" s="1" t="s">
        <v>18715</v>
      </c>
      <c r="B19288" s="2" t="str">
        <f>IFERROR(__xludf.DUMMYFUNCTION("GOOGLETRANSLATE(A19288,""en"",""hi"")"),"पूरी तरह से भौंकना: छाया एक क्षेत्र में विस्तारित")</f>
        <v>पूरी तरह से भौंकना: छाया एक क्षेत्र में विस्तारित</v>
      </c>
    </row>
    <row r="19289">
      <c r="A19289" s="1" t="s">
        <v>18716</v>
      </c>
      <c r="B19289" s="2" t="str">
        <f>IFERROR(__xludf.DUMMYFUNCTION("GOOGLETRANSLATE(A19289,""en"",""hi"")"),"पूरी तरह से सुसज्जित रसोईघर में इसके बगल में 8 के लिए एक डाइनिंग टेबल है।")</f>
        <v>पूरी तरह से सुसज्जित रसोईघर में इसके बगल में 8 के लिए एक डाइनिंग टेबल है।</v>
      </c>
    </row>
    <row r="19290">
      <c r="A19290" s="1" t="s">
        <v>18717</v>
      </c>
      <c r="B19290" s="2" t="str">
        <f>IFERROR(__xludf.DUMMYFUNCTION("GOOGLETRANSLATE(A19290,""en"",""hi"")"),"एक सुंदर जीवन का अंत")</f>
        <v>एक सुंदर जीवन का अंत</v>
      </c>
    </row>
    <row r="19291">
      <c r="A19291" s="1" t="s">
        <v>18718</v>
      </c>
      <c r="B19291" s="2" t="str">
        <f>IFERROR(__xludf.DUMMYFUNCTION("GOOGLETRANSLATE(A19291,""en"",""hi"")"),"एक विचार के साथ एक नाइट का एक कार्टून चित्रण")</f>
        <v>एक विचार के साथ एक नाइट का एक कार्टून चित्रण</v>
      </c>
    </row>
    <row r="19292">
      <c r="A19292" s="1" t="s">
        <v>18719</v>
      </c>
      <c r="B19292" s="2" t="str">
        <f>IFERROR(__xludf.DUMMYFUNCTION("GOOGLETRANSLATE(A19292,""en"",""hi"")"),"पुराने पाउंड के सिक्के परिसंचरण से बाहर कब जाते हैं?")</f>
        <v>पुराने पाउंड के सिक्के परिसंचरण से बाहर कब जाते हैं?</v>
      </c>
    </row>
    <row r="19293">
      <c r="A19293" s="1" t="s">
        <v>18720</v>
      </c>
      <c r="B19293" s="2" t="str">
        <f>IFERROR(__xludf.DUMMYFUNCTION("GOOGLETRANSLATE(A19293,""en"",""hi"")"),"अभिनेता फ्लैगशिप स्टोर में मौसम के प्रीमियर में भाग लेता है।")</f>
        <v>अभिनेता फ्लैगशिप स्टोर में मौसम के प्रीमियर में भाग लेता है।</v>
      </c>
    </row>
    <row r="19294">
      <c r="A19294" s="1" t="s">
        <v>18721</v>
      </c>
      <c r="B19294" s="2" t="str">
        <f>IFERROR(__xludf.DUMMYFUNCTION("GOOGLETRANSLATE(A19294,""en"",""hi"")"),"छवि में हो सकता है: व्यक्ति, मुस्कुराते हुए, मंच पर, एक संगीत वाद्ययंत्र और इनडोर खेलना")</f>
        <v>छवि में हो सकता है: व्यक्ति, मुस्कुराते हुए, मंच पर, एक संगीत वाद्ययंत्र और इनडोर खेलना</v>
      </c>
    </row>
    <row r="19295">
      <c r="A19295" s="1" t="s">
        <v>18722</v>
      </c>
      <c r="B19295" s="2" t="str">
        <f>IFERROR(__xludf.DUMMYFUNCTION("GOOGLETRANSLATE(A19295,""en"",""hi"")"),"एक एंटीना ऑडियो के साथ दुनिया भर में एक संकेत भेज रहा है।")</f>
        <v>एक एंटीना ऑडियो के साथ दुनिया भर में एक संकेत भेज रहा है।</v>
      </c>
    </row>
    <row r="19296">
      <c r="A19296" s="1" t="s">
        <v>18723</v>
      </c>
      <c r="B19296" s="2" t="str">
        <f>IFERROR(__xludf.DUMMYFUNCTION("GOOGLETRANSLATE(A19296,""en"",""hi"")"),"एक नीलगिरी के पेड़ में कोआला।")</f>
        <v>एक नीलगिरी के पेड़ में कोआला।</v>
      </c>
    </row>
    <row r="19297">
      <c r="A19297" s="1" t="s">
        <v>18724</v>
      </c>
      <c r="B19297" s="2" t="str">
        <f>IFERROR(__xludf.DUMMYFUNCTION("GOOGLETRANSLATE(A19297,""en"",""hi"")"),"क्षितिज पर प्रतिबिंबित पड़ोस के साथ दर्शनीय स्काईलाइन सुबह लैगून का समय")</f>
        <v>क्षितिज पर प्रतिबिंबित पड़ोस के साथ दर्शनीय स्काईलाइन सुबह लैगून का समय</v>
      </c>
    </row>
    <row r="19298">
      <c r="A19298" s="1" t="s">
        <v>18725</v>
      </c>
      <c r="B19298" s="2" t="str">
        <f>IFERROR(__xludf.DUMMYFUNCTION("GOOGLETRANSLATE(A19298,""en"",""hi"")"),"समुद्र में इको पावर, पवन टरबाइन")</f>
        <v>समुद्र में इको पावर, पवन टरबाइन</v>
      </c>
    </row>
    <row r="19299">
      <c r="A19299" s="1" t="s">
        <v>18726</v>
      </c>
      <c r="B19299" s="2" t="str">
        <f>IFERROR(__xludf.DUMMYFUNCTION("GOOGLETRANSLATE(A19299,""en"",""hi"")"),"समुद्र में तैरने की छवि")</f>
        <v>समुद्र में तैरने की छवि</v>
      </c>
    </row>
    <row r="19300">
      <c r="A19300" s="1" t="s">
        <v>18727</v>
      </c>
      <c r="B19300" s="2" t="str">
        <f>IFERROR(__xludf.DUMMYFUNCTION("GOOGLETRANSLATE(A19300,""en"",""hi"")"),"थियेटर अभिनेता के दौरे के लिए चर्चा करने के लिए स्टूडियो का निर्माण")</f>
        <v>थियेटर अभिनेता के दौरे के लिए चर्चा करने के लिए स्टूडियो का निर्माण</v>
      </c>
    </row>
    <row r="19301">
      <c r="A19301" s="1" t="s">
        <v>18728</v>
      </c>
      <c r="B19301" s="2" t="str">
        <f>IFERROR(__xludf.DUMMYFUNCTION("GOOGLETRANSLATE(A19301,""en"",""hi"")"),"एक ग्लास कप दूध, एक लकड़ी की मेज पर मसालेदार दूध के साथ खटखटाया")</f>
        <v>एक ग्लास कप दूध, एक लकड़ी की मेज पर मसालेदार दूध के साथ खटखटाया</v>
      </c>
    </row>
    <row r="19302">
      <c r="A19302" s="1" t="s">
        <v>18729</v>
      </c>
      <c r="B19302" s="2" t="str">
        <f>IFERROR(__xludf.DUMMYFUNCTION("GOOGLETRANSLATE(A19302,""en"",""hi"")"),"नए स्टेशन के लिए निर्माण कार्य करना")</f>
        <v>नए स्टेशन के लिए निर्माण कार्य करना</v>
      </c>
    </row>
    <row r="19303">
      <c r="A19303" s="1" t="s">
        <v>18730</v>
      </c>
      <c r="B19303" s="2" t="str">
        <f>IFERROR(__xludf.DUMMYFUNCTION("GOOGLETRANSLATE(A19303,""en"",""hi"")"),"संपत्ति छवि # पत्थर के कुटीर में दाख की बारी में")</f>
        <v>संपत्ति छवि # पत्थर के कुटीर में दाख की बारी में</v>
      </c>
    </row>
    <row r="19304">
      <c r="A19304" s="1" t="s">
        <v>18731</v>
      </c>
      <c r="B19304" s="2" t="str">
        <f>IFERROR(__xludf.DUMMYFUNCTION("GOOGLETRANSLATE(A19304,""en"",""hi"")"),"काम करने वालों ने क्रिसमस की सजावट के रूप में रात का समय")</f>
        <v>काम करने वालों ने क्रिसमस की सजावट के रूप में रात का समय</v>
      </c>
    </row>
    <row r="19305">
      <c r="A19305" s="1" t="s">
        <v>18732</v>
      </c>
      <c r="B19305" s="2" t="str">
        <f>IFERROR(__xludf.DUMMYFUNCTION("GOOGLETRANSLATE(A19305,""en"",""hi"")"),"मूर्तिकला में आंकड़ों में से एक का पेंसिल ड्राइंग")</f>
        <v>मूर्तिकला में आंकड़ों में से एक का पेंसिल ड्राइंग</v>
      </c>
    </row>
    <row r="19306">
      <c r="A19306" s="1" t="s">
        <v>18733</v>
      </c>
      <c r="B19306" s="2" t="str">
        <f>IFERROR(__xludf.DUMMYFUNCTION("GOOGLETRANSLATE(A19306,""en"",""hi"")"),"छवि में हो सकता है: व्यक्ति, मुस्कुराते हुए, मंच पर और एक संगीत वाद्ययंत्र बजाना")</f>
        <v>छवि में हो सकता है: व्यक्ति, मुस्कुराते हुए, मंच पर और एक संगीत वाद्ययंत्र बजाना</v>
      </c>
    </row>
    <row r="19307">
      <c r="A19307" s="1" t="s">
        <v>18734</v>
      </c>
      <c r="B19307" s="2" t="str">
        <f>IFERROR(__xludf.DUMMYFUNCTION("GOOGLETRANSLATE(A19307,""en"",""hi"")"),"अपने शतावरी को तैयार करने के लिए, पहले डंठल के नीचे एक इंच के बारे में कटौती।")</f>
        <v>अपने शतावरी को तैयार करने के लिए, पहले डंठल के नीचे एक इंच के बारे में कटौती।</v>
      </c>
    </row>
    <row r="19308">
      <c r="A19308" s="1" t="s">
        <v>18735</v>
      </c>
      <c r="B19308" s="2" t="str">
        <f>IFERROR(__xludf.DUMMYFUNCTION("GOOGLETRANSLATE(A19308,""en"",""hi"")"),"देर से अवधारणा रॉयल्टी मुक्त स्टॉक चित्रों के लिए पशु को बचाएं")</f>
        <v>देर से अवधारणा रॉयल्टी मुक्त स्टॉक चित्रों के लिए पशु को बचाएं</v>
      </c>
    </row>
    <row r="19309">
      <c r="A19309" s="1" t="s">
        <v>18736</v>
      </c>
      <c r="B19309" s="2" t="str">
        <f>IFERROR(__xludf.DUMMYFUNCTION("GOOGLETRANSLATE(A19309,""en"",""hi"")"),"प्रसिद्ध ऐतिहासिक पुराने शहर और समुद्र तट का हवाई फुटेज")</f>
        <v>प्रसिद्ध ऐतिहासिक पुराने शहर और समुद्र तट का हवाई फुटेज</v>
      </c>
    </row>
    <row r="19310">
      <c r="A19310" s="1" t="s">
        <v>18737</v>
      </c>
      <c r="B19310" s="2" t="str">
        <f>IFERROR(__xludf.DUMMYFUNCTION("GOOGLETRANSLATE(A19310,""en"",""hi"")"),"आदमी द्वारा एक गाय की खोपड़ी की पेंटिंग")</f>
        <v>आदमी द्वारा एक गाय की खोपड़ी की पेंटिंग</v>
      </c>
    </row>
    <row r="19311">
      <c r="A19311" s="1" t="s">
        <v>18738</v>
      </c>
      <c r="B19311" s="2" t="str">
        <f>IFERROR(__xludf.DUMMYFUNCTION("GOOGLETRANSLATE(A19311,""en"",""hi"")"),"सप्ताह का पहला पेय।")</f>
        <v>सप्ताह का पहला पेय।</v>
      </c>
    </row>
    <row r="19312">
      <c r="A19312" s="1" t="s">
        <v>18739</v>
      </c>
      <c r="B19312" s="2" t="str">
        <f>IFERROR(__xludf.DUMMYFUNCTION("GOOGLETRANSLATE(A19312,""en"",""hi"")"),"निचले मामले के साथ, हम मदरबोर्ड और इसके कई संलग्न घटकों पर एक अच्छा नज़र डालें।")</f>
        <v>निचले मामले के साथ, हम मदरबोर्ड और इसके कई संलग्न घटकों पर एक अच्छा नज़र डालें।</v>
      </c>
    </row>
    <row r="19313">
      <c r="A19313" s="1" t="s">
        <v>18740</v>
      </c>
      <c r="B19313" s="2" t="str">
        <f>IFERROR(__xludf.DUMMYFUNCTION("GOOGLETRANSLATE(A19313,""en"",""hi"")"),"पंख वाले दोस्त रहस्य को एक विदेशी पक्षी के मालिक होने में मदद करते हैं")</f>
        <v>पंख वाले दोस्त रहस्य को एक विदेशी पक्षी के मालिक होने में मदद करते हैं</v>
      </c>
    </row>
    <row r="19314">
      <c r="A19314" s="1" t="s">
        <v>18741</v>
      </c>
      <c r="B19314" s="2" t="str">
        <f>IFERROR(__xludf.DUMMYFUNCTION("GOOGLETRANSLATE(A19314,""en"",""hi"")"),"पॉप रॉक कलाकार और अभिनेता त्यौहार के दौरान प्रीमियर में भाग लेते हैं।")</f>
        <v>पॉप रॉक कलाकार और अभिनेता त्यौहार के दौरान प्रीमियर में भाग लेते हैं।</v>
      </c>
    </row>
    <row r="19315">
      <c r="A19315" s="1" t="s">
        <v>18742</v>
      </c>
      <c r="B19315" s="2" t="str">
        <f>IFERROR(__xludf.DUMMYFUNCTION("GOOGLETRANSLATE(A19315,""en"",""hi"")"),"स्पोर्ट्स टीम के खिलाफ पिचों के बेसबॉल खिलाड़ी")</f>
        <v>स्पोर्ट्स टीम के खिलाफ पिचों के बेसबॉल खिलाड़ी</v>
      </c>
    </row>
    <row r="19316">
      <c r="A19316" s="1" t="s">
        <v>18743</v>
      </c>
      <c r="B19316" s="2" t="str">
        <f>IFERROR(__xludf.DUMMYFUNCTION("GOOGLETRANSLATE(A19316,""en"",""hi"")"),"पागल: दूरबीन सेट - व्यक्ति द्वारा")</f>
        <v>पागल: दूरबीन सेट - व्यक्ति द्वारा</v>
      </c>
    </row>
    <row r="19317">
      <c r="A19317" s="1" t="s">
        <v>18744</v>
      </c>
      <c r="B19317" s="2" t="str">
        <f>IFERROR(__xludf.DUMMYFUNCTION("GOOGLETRANSLATE(A19317,""en"",""hi"")"),"एक गर्म वसंत दिन पर बैंक।")</f>
        <v>एक गर्म वसंत दिन पर बैंक।</v>
      </c>
    </row>
    <row r="19318">
      <c r="A19318" s="1" t="s">
        <v>18745</v>
      </c>
      <c r="B19318" s="2" t="str">
        <f>IFERROR(__xludf.DUMMYFUNCTION("GOOGLETRANSLATE(A19318,""en"",""hi"")"),"बाहरी घटना में भीड़ के साथ व्यक्ति।")</f>
        <v>बाहरी घटना में भीड़ के साथ व्यक्ति।</v>
      </c>
    </row>
    <row r="19319">
      <c r="A19319" s="1" t="s">
        <v>18746</v>
      </c>
      <c r="B19319" s="2" t="str">
        <f>IFERROR(__xludf.DUMMYFUNCTION("GOOGLETRANSLATE(A19319,""en"",""hi"")"),"अभिनेता उत्सव के दौरान आयोजित प्रीमियर में भाग लेता है।")</f>
        <v>अभिनेता उत्सव के दौरान आयोजित प्रीमियर में भाग लेता है।</v>
      </c>
    </row>
    <row r="19320">
      <c r="A19320" s="1" t="s">
        <v>18747</v>
      </c>
      <c r="B19320" s="2" t="str">
        <f>IFERROR(__xludf.DUMMYFUNCTION("GOOGLETRANSLATE(A19320,""en"",""hi"")"),"धार्मिक संगठन, दक्षिण नीचे पर्यटक आकर्षण से देखा गया")</f>
        <v>धार्मिक संगठन, दक्षिण नीचे पर्यटक आकर्षण से देखा गया</v>
      </c>
    </row>
    <row r="19321">
      <c r="A19321" s="1" t="s">
        <v>18748</v>
      </c>
      <c r="B19321" s="2" t="str">
        <f>IFERROR(__xludf.DUMMYFUNCTION("GOOGLETRANSLATE(A19321,""en"",""hi"")"),"बिल्ली परिवार के घर के बगीचे पर एक पक्षी पकड़ो")</f>
        <v>बिल्ली परिवार के घर के बगीचे पर एक पक्षी पकड़ो</v>
      </c>
    </row>
    <row r="19322">
      <c r="A19322" s="1" t="s">
        <v>18749</v>
      </c>
      <c r="B19322" s="2" t="str">
        <f>IFERROR(__xludf.DUMMYFUNCTION("GOOGLETRANSLATE(A19322,""en"",""hi"")"),"कुत्ता गर्मी में एक तालाब में तैरना")</f>
        <v>कुत्ता गर्मी में एक तालाब में तैरना</v>
      </c>
    </row>
    <row r="19323">
      <c r="A19323" s="1" t="s">
        <v>1731</v>
      </c>
      <c r="B19323" s="2" t="str">
        <f>IFERROR(__xludf.DUMMYFUNCTION("GOOGLETRANSLATE(A19323,""en"",""hi"")"),"डिजिटल कला # के लिए चुनी गई है")</f>
        <v>डिजिटल कला # के लिए चुनी गई है</v>
      </c>
    </row>
    <row r="19324">
      <c r="A19324" s="1" t="s">
        <v>18750</v>
      </c>
      <c r="B19324" s="2" t="str">
        <f>IFERROR(__xludf.DUMMYFUNCTION("GOOGLETRANSLATE(A19324,""en"",""hi"")"),"बैंड का अभिनेता एक संगीत कार्यक्रम के दौरान मंच पर लाइव प्रदर्शन करता है।")</f>
        <v>बैंड का अभिनेता एक संगीत कार्यक्रम के दौरान मंच पर लाइव प्रदर्शन करता है।</v>
      </c>
    </row>
    <row r="19325">
      <c r="A19325" s="1" t="s">
        <v>18751</v>
      </c>
      <c r="B19325" s="2" t="str">
        <f>IFERROR(__xludf.DUMMYFUNCTION("GOOGLETRANSLATE(A19325,""en"",""hi"")"),"व्यक्ति फैशन वीक के दौरान फैशन शो में भाग लेता है")</f>
        <v>व्यक्ति फैशन वीक के दौरान फैशन शो में भाग लेता है</v>
      </c>
    </row>
    <row r="19326">
      <c r="A19326" s="1" t="s">
        <v>18752</v>
      </c>
      <c r="B19326" s="2" t="str">
        <f>IFERROR(__xludf.DUMMYFUNCTION("GOOGLETRANSLATE(A19326,""en"",""hi"")"),"मेरी नाक के नीचे खुशी का पता लगाना; वो मुस्कान")</f>
        <v>मेरी नाक के नीचे खुशी का पता लगाना; वो मुस्कान</v>
      </c>
    </row>
    <row r="19327">
      <c r="A19327" s="1" t="s">
        <v>18753</v>
      </c>
      <c r="B19327" s="2" t="str">
        <f>IFERROR(__xludf.DUMMYFUNCTION("GOOGLETRANSLATE(A19327,""en"",""hi"")"),"इस कार्टून में क्या मचान हो रहा है?")</f>
        <v>इस कार्टून में क्या मचान हो रहा है?</v>
      </c>
    </row>
    <row r="19328">
      <c r="A19328" s="1" t="s">
        <v>18754</v>
      </c>
      <c r="B19328" s="2" t="str">
        <f>IFERROR(__xludf.DUMMYFUNCTION("GOOGLETRANSLATE(A19328,""en"",""hi"")"),"वोग और बैंड से एक और घोड़ी")</f>
        <v>वोग और बैंड से एक और घोड़ी</v>
      </c>
    </row>
    <row r="19329">
      <c r="A19329" s="1" t="s">
        <v>18755</v>
      </c>
      <c r="B19329" s="2" t="str">
        <f>IFERROR(__xludf.DUMMYFUNCTION("GOOGLETRANSLATE(A19329,""en"",""hi"")"),"विभिन्न घटनाओं और परियोजनाओं के लिए 4 के प्रकाश लीक फुटेज!")</f>
        <v>विभिन्न घटनाओं और परियोजनाओं के लिए 4 के प्रकाश लीक फुटेज!</v>
      </c>
    </row>
    <row r="19330">
      <c r="A19330" s="1" t="s">
        <v>18756</v>
      </c>
      <c r="B19330" s="2" t="str">
        <f>IFERROR(__xludf.DUMMYFUNCTION("GOOGLETRANSLATE(A19330,""en"",""hi"")"),"एक ब्रीडर से एक पिल्ला खरीदने के लिए गाइड")</f>
        <v>एक ब्रीडर से एक पिल्ला खरीदने के लिए गाइड</v>
      </c>
    </row>
    <row r="19331">
      <c r="A19331" s="1" t="s">
        <v>17415</v>
      </c>
      <c r="B19331" s="2" t="str">
        <f>IFERROR(__xludf.DUMMYFUNCTION("GOOGLETRANSLATE(A19331,""en"",""hi"")"),"एक चेकर्ड ध्वज का सरल हाथ खींचा चित्रण")</f>
        <v>एक चेकर्ड ध्वज का सरल हाथ खींचा चित्रण</v>
      </c>
    </row>
    <row r="19332">
      <c r="A19332" s="1" t="s">
        <v>18757</v>
      </c>
      <c r="B19332" s="2" t="str">
        <f>IFERROR(__xludf.DUMMYFUNCTION("GOOGLETRANSLATE(A19332,""en"",""hi"")"),"एक स्टाल में मिठाई और डोनट्स बेचने वाली युवा महिला")</f>
        <v>एक स्टाल में मिठाई और डोनट्स बेचने वाली युवा महिला</v>
      </c>
    </row>
    <row r="19333">
      <c r="A19333" s="1" t="s">
        <v>18758</v>
      </c>
      <c r="B19333" s="2" t="str">
        <f>IFERROR(__xludf.DUMMYFUNCTION("GOOGLETRANSLATE(A19333,""en"",""hi"")"),"पिता और बेटे समुद्र तट पर मस्ती करते हैं और एक फुटबॉल के साथ खेलते हैं")</f>
        <v>पिता और बेटे समुद्र तट पर मस्ती करते हैं और एक फुटबॉल के साथ खेलते हैं</v>
      </c>
    </row>
    <row r="19334">
      <c r="A19334" s="1" t="s">
        <v>18759</v>
      </c>
      <c r="B19334" s="2" t="str">
        <f>IFERROR(__xludf.DUMMYFUNCTION("GOOGLETRANSLATE(A19334,""en"",""hi"")"),"एस्केलेटर पर मेट्रो में लोग")</f>
        <v>एस्केलेटर पर मेट्रो में लोग</v>
      </c>
    </row>
    <row r="19335">
      <c r="A19335" s="1" t="s">
        <v>18760</v>
      </c>
      <c r="B19335" s="2" t="str">
        <f>IFERROR(__xludf.DUMMYFUNCTION("GOOGLETRANSLATE(A19335,""en"",""hi"")"),"कॉपी स्पेस के साथ सफेद लकड़ी की पृष्ठभूमि पर सजावट, उपहार बक्से, एफआईआर शाखाओं से फ्रेम पर शीर्ष दृश्य")</f>
        <v>कॉपी स्पेस के साथ सफेद लकड़ी की पृष्ठभूमि पर सजावट, उपहार बक्से, एफआईआर शाखाओं से फ्रेम पर शीर्ष दृश्य</v>
      </c>
    </row>
    <row r="19336">
      <c r="A19336" s="1" t="s">
        <v>18761</v>
      </c>
      <c r="B19336" s="2" t="str">
        <f>IFERROR(__xludf.DUMMYFUNCTION("GOOGLETRANSLATE(A19336,""en"",""hi"")"),"एक टेबल टॉप फुटबॉल गेम के साथ खेल रहे बच्चे")</f>
        <v>एक टेबल टॉप फुटबॉल गेम के साथ खेल रहे बच्चे</v>
      </c>
    </row>
    <row r="19337">
      <c r="A19337" s="1" t="s">
        <v>18762</v>
      </c>
      <c r="B19337" s="2" t="str">
        <f>IFERROR(__xludf.DUMMYFUNCTION("GOOGLETRANSLATE(A19337,""en"",""hi"")"),"देखो क्या एक दर्शक आज बंद हो गया!")</f>
        <v>देखो क्या एक दर्शक आज बंद हो गया!</v>
      </c>
    </row>
    <row r="19338">
      <c r="A19338" s="1" t="s">
        <v>18763</v>
      </c>
      <c r="B19338" s="2" t="str">
        <f>IFERROR(__xludf.DUMMYFUNCTION("GOOGLETRANSLATE(A19338,""en"",""hi"")"),"विंटेज सिलाई पैटर्न कवर पर एक नई तस्वीर के साथ फिर से जारी किया गया।")</f>
        <v>विंटेज सिलाई पैटर्न कवर पर एक नई तस्वीर के साथ फिर से जारी किया गया।</v>
      </c>
    </row>
    <row r="19339">
      <c r="A19339" s="1" t="s">
        <v>5255</v>
      </c>
      <c r="B19339" s="2" t="str">
        <f>IFERROR(__xludf.DUMMYFUNCTION("GOOGLETRANSLATE(A19339,""en"",""hi"")"),"एक सफेद पृष्ठभूमि के सामने पशु")</f>
        <v>एक सफेद पृष्ठभूमि के सामने पशु</v>
      </c>
    </row>
    <row r="19340">
      <c r="A19340" s="1" t="s">
        <v>18764</v>
      </c>
      <c r="B19340" s="2" t="str">
        <f>IFERROR(__xludf.DUMMYFUNCTION("GOOGLETRANSLATE(A19340,""en"",""hi"")"),"एक इमारत के सामने व्यक्ति")</f>
        <v>एक इमारत के सामने व्यक्ति</v>
      </c>
    </row>
    <row r="19341">
      <c r="A19341" s="1" t="s">
        <v>18765</v>
      </c>
      <c r="B19341" s="2" t="str">
        <f>IFERROR(__xludf.DUMMYFUNCTION("GOOGLETRANSLATE(A19341,""en"",""hi"")"),"पेरिश चर्च के टॉवर के साथ सिटी वॉल")</f>
        <v>पेरिश चर्च के टॉवर के साथ सिटी वॉल</v>
      </c>
    </row>
    <row r="19342">
      <c r="A19342" s="1" t="s">
        <v>18766</v>
      </c>
      <c r="B19342" s="2" t="str">
        <f>IFERROR(__xludf.DUMMYFUNCTION("GOOGLETRANSLATE(A19342,""en"",""hi"")"),"टैटू। &lt;3 और यह व्यक्ति के समान स्थान पर है")</f>
        <v>टैटू। &lt;3 और यह व्यक्ति के समान स्थान पर है</v>
      </c>
    </row>
    <row r="19343">
      <c r="A19343" s="1" t="s">
        <v>18767</v>
      </c>
      <c r="B19343" s="2" t="str">
        <f>IFERROR(__xludf.DUMMYFUNCTION("GOOGLETRANSLATE(A19343,""en"",""hi"")"),"समुद्र तट के रास्ते पर")</f>
        <v>समुद्र तट के रास्ते पर</v>
      </c>
    </row>
    <row r="19344">
      <c r="A19344" s="1" t="s">
        <v>18768</v>
      </c>
      <c r="B19344" s="2" t="str">
        <f>IFERROR(__xludf.DUMMYFUNCTION("GOOGLETRANSLATE(A19344,""en"",""hi"")"),"एकमात्र कारण मैंने इसे पिन किया क्योंकि उनकी आंखों में चमक के आकार की वजह से था।")</f>
        <v>एकमात्र कारण मैंने इसे पिन किया क्योंकि उनकी आंखों में चमक के आकार की वजह से था।</v>
      </c>
    </row>
    <row r="19345">
      <c r="A19345" s="1" t="s">
        <v>18769</v>
      </c>
      <c r="B19345" s="2" t="str">
        <f>IFERROR(__xludf.DUMMYFUNCTION("GOOGLETRANSLATE(A19345,""en"",""hi"")"),"एक पहाड़ी परिदृश्य में नदी पार करते हुए घोड़े पर बैठे व्यक्ति")</f>
        <v>एक पहाड़ी परिदृश्य में नदी पार करते हुए घोड़े पर बैठे व्यक्ति</v>
      </c>
    </row>
    <row r="19346">
      <c r="A19346" s="1" t="s">
        <v>18770</v>
      </c>
      <c r="B19346" s="2" t="str">
        <f>IFERROR(__xludf.DUMMYFUNCTION("GOOGLETRANSLATE(A19346,""en"",""hi"")"),"सस्ते पर अपनी खुद की शर्ट बनाओ!")</f>
        <v>सस्ते पर अपनी खुद की शर्ट बनाओ!</v>
      </c>
    </row>
    <row r="19347">
      <c r="A19347" s="1" t="s">
        <v>18771</v>
      </c>
      <c r="B19347" s="2" t="str">
        <f>IFERROR(__xludf.DUMMYFUNCTION("GOOGLETRANSLATE(A19347,""en"",""hi"")"),"कभी-कभी वह अपने रेट टोपी के साथ किनारे के माध्यम से चलता है")</f>
        <v>कभी-कभी वह अपने रेट टोपी के साथ किनारे के माध्यम से चलता है</v>
      </c>
    </row>
    <row r="19348">
      <c r="A19348" s="1" t="s">
        <v>18772</v>
      </c>
      <c r="B19348" s="2" t="str">
        <f>IFERROR(__xludf.DUMMYFUNCTION("GOOGLETRANSLATE(A19348,""en"",""hi"")"),"यह प्यारा पौधा एक महीने बाद एक प्रशंसक विभाजन के रूप में मिल गया।")</f>
        <v>यह प्यारा पौधा एक महीने बाद एक प्रशंसक विभाजन के रूप में मिल गया।</v>
      </c>
    </row>
    <row r="19349">
      <c r="A19349" s="1" t="s">
        <v>18773</v>
      </c>
      <c r="B19349" s="2" t="str">
        <f>IFERROR(__xludf.DUMMYFUNCTION("GOOGLETRANSLATE(A19349,""en"",""hi"")"),"गर्म करने वाली लाइन की ढलान को ढूंढें जो अंक की प्रत्येक जोड़ी के माध्यम से गुजरती है।")</f>
        <v>गर्म करने वाली लाइन की ढलान को ढूंढें जो अंक की प्रत्येक जोड़ी के माध्यम से गुजरती है।</v>
      </c>
    </row>
    <row r="19350">
      <c r="A19350" s="1" t="s">
        <v>18774</v>
      </c>
      <c r="B19350" s="2" t="str">
        <f>IFERROR(__xludf.DUMMYFUNCTION("GOOGLETRANSLATE(A19350,""en"",""hi"")"),"एक दोस्ताना मुस्कुराते हुए कार्टून के साथ लंबे क्लिप उसके हाथ को लहराते हुए")</f>
        <v>एक दोस्ताना मुस्कुराते हुए कार्टून के साथ लंबे क्लिप उसके हाथ को लहराते हुए</v>
      </c>
    </row>
    <row r="19351">
      <c r="A19351" s="1" t="s">
        <v>18775</v>
      </c>
      <c r="B19351" s="2" t="str">
        <f>IFERROR(__xludf.DUMMYFUNCTION("GOOGLETRANSLATE(A19351,""en"",""hi"")"),"पहाड़ी पर सुनहरा क्षेत्र और विला पर सूर्यास्त")</f>
        <v>पहाड़ी पर सुनहरा क्षेत्र और विला पर सूर्यास्त</v>
      </c>
    </row>
    <row r="19352">
      <c r="A19352" s="1" t="s">
        <v>18776</v>
      </c>
      <c r="B19352" s="2" t="str">
        <f>IFERROR(__xludf.DUMMYFUNCTION("GOOGLETRANSLATE(A19352,""en"",""hi"")"),"जिस तरह से हम समुद्र तट पर रुकते हैं, जहां हम एक त्वरित गोता लेते हैं")</f>
        <v>जिस तरह से हम समुद्र तट पर रुकते हैं, जहां हम एक त्वरित गोता लेते हैं</v>
      </c>
    </row>
    <row r="19353">
      <c r="A19353" s="1" t="s">
        <v>18777</v>
      </c>
      <c r="B19353" s="2" t="str">
        <f>IFERROR(__xludf.DUMMYFUNCTION("GOOGLETRANSLATE(A19353,""en"",""hi"")"),"रसोई में खाना बनाना")</f>
        <v>रसोई में खाना बनाना</v>
      </c>
    </row>
    <row r="19354">
      <c r="A19354" s="1" t="s">
        <v>18778</v>
      </c>
      <c r="B19354" s="2" t="str">
        <f>IFERROR(__xludf.DUMMYFUNCTION("GOOGLETRANSLATE(A19354,""en"",""hi"")"),"अमीरात, बादलों के ऊपर आकाश में एक हवाई जहाज की पंख")</f>
        <v>अमीरात, बादलों के ऊपर आकाश में एक हवाई जहाज की पंख</v>
      </c>
    </row>
    <row r="19355">
      <c r="A19355" s="1" t="s">
        <v>18779</v>
      </c>
      <c r="B19355" s="2" t="str">
        <f>IFERROR(__xludf.DUMMYFUNCTION("GOOGLETRANSLATE(A19355,""en"",""hi"")"),"हार्बर का हवाई दृश्य")</f>
        <v>हार्बर का हवाई दृश्य</v>
      </c>
    </row>
    <row r="19356">
      <c r="A19356" s="1" t="s">
        <v>18780</v>
      </c>
      <c r="B19356" s="2" t="str">
        <f>IFERROR(__xludf.DUMMYFUNCTION("GOOGLETRANSLATE(A19356,""en"",""hi"")"),"इसमें दोहरी फायरप्लेस हैं और घर के अन्य क्षेत्रों की ओर जाता है")</f>
        <v>इसमें दोहरी फायरप्लेस हैं और घर के अन्य क्षेत्रों की ओर जाता है</v>
      </c>
    </row>
    <row r="19357">
      <c r="A19357" s="1" t="s">
        <v>18781</v>
      </c>
      <c r="B19357" s="2" t="str">
        <f>IFERROR(__xludf.DUMMYFUNCTION("GOOGLETRANSLATE(A19357,""en"",""hi"")"),"अभिनेता प्रीमियर स्क्रीनिंग में भाग लेते हैं।")</f>
        <v>अभिनेता प्रीमियर स्क्रीनिंग में भाग लेते हैं।</v>
      </c>
    </row>
    <row r="19358">
      <c r="A19358" s="1" t="s">
        <v>18782</v>
      </c>
      <c r="B19358" s="2" t="str">
        <f>IFERROR(__xludf.DUMMYFUNCTION("GOOGLETRANSLATE(A19358,""en"",""hi"")"),"उत्सव के बाहर वनस्पति तेल संचालित टूर बस")</f>
        <v>उत्सव के बाहर वनस्पति तेल संचालित टूर बस</v>
      </c>
    </row>
    <row r="19359">
      <c r="A19359" s="1" t="s">
        <v>18783</v>
      </c>
      <c r="B19359" s="2" t="str">
        <f>IFERROR(__xludf.DUMMYFUNCTION("GOOGLETRANSLATE(A19359,""en"",""hi"")"),"आप इस तरह भागते हैं जैसे आपने पत्रिका में एक लेख से इस दौड़ के बारे में सीखा")</f>
        <v>आप इस तरह भागते हैं जैसे आपने पत्रिका में एक लेख से इस दौड़ के बारे में सीखा</v>
      </c>
    </row>
    <row r="19360">
      <c r="A19360" s="1" t="s">
        <v>18784</v>
      </c>
      <c r="B19360" s="2" t="str">
        <f>IFERROR(__xludf.DUMMYFUNCTION("GOOGLETRANSLATE(A19360,""en"",""hi"")"),"एक आउटडोर कैफे में रंगीन कुर्सियां")</f>
        <v>एक आउटडोर कैफे में रंगीन कुर्सियां</v>
      </c>
    </row>
    <row r="19361">
      <c r="A19361" s="1" t="s">
        <v>18785</v>
      </c>
      <c r="B19361" s="2" t="str">
        <f>IFERROR(__xludf.DUMMYFUNCTION("GOOGLETRANSLATE(A19361,""en"",""hi"")"),"लड़की देवता के लिए प्रार्थना करती है।")</f>
        <v>लड़की देवता के लिए प्रार्थना करती है।</v>
      </c>
    </row>
    <row r="19362">
      <c r="A19362" s="1" t="s">
        <v>18786</v>
      </c>
      <c r="B19362" s="2" t="str">
        <f>IFERROR(__xludf.DUMMYFUNCTION("GOOGLETRANSLATE(A19362,""en"",""hi"")"),"उदासी और भीतर - मेरी आंखों का चित्र")</f>
        <v>उदासी और भीतर - मेरी आंखों का चित्र</v>
      </c>
    </row>
    <row r="19363">
      <c r="A19363" s="1" t="s">
        <v>18787</v>
      </c>
      <c r="B19363" s="2" t="str">
        <f>IFERROR(__xludf.DUMMYFUNCTION("GOOGLETRANSLATE(A19363,""en"",""hi"")"),"ऑटोमोबाइल मॉडल का एक सामान्य दृश्य।")</f>
        <v>ऑटोमोबाइल मॉडल का एक सामान्य दृश्य।</v>
      </c>
    </row>
    <row r="19364">
      <c r="A19364" s="1" t="s">
        <v>18788</v>
      </c>
      <c r="B19364" s="2" t="str">
        <f>IFERROR(__xludf.DUMMYFUNCTION("GOOGLETRANSLATE(A19364,""en"",""hi"")"),"सार पिक्सेल पैटर्न एक भूलभुलैया की याद दिलाता है")</f>
        <v>सार पिक्सेल पैटर्न एक भूलभुलैया की याद दिलाता है</v>
      </c>
    </row>
    <row r="19365">
      <c r="A19365" s="1" t="s">
        <v>18789</v>
      </c>
      <c r="B19365" s="2" t="str">
        <f>IFERROR(__xludf.DUMMYFUNCTION("GOOGLETRANSLATE(A19365,""en"",""hi"")"),"एक प्रशिक्षण सत्र के दौरान कोच प्रतिक्रिया करता है।")</f>
        <v>एक प्रशिक्षण सत्र के दौरान कोच प्रतिक्रिया करता है।</v>
      </c>
    </row>
    <row r="19366">
      <c r="A19366" s="1" t="s">
        <v>18790</v>
      </c>
      <c r="B19366" s="2" t="str">
        <f>IFERROR(__xludf.DUMMYFUNCTION("GOOGLETRANSLATE(A19366,""en"",""hi"")"),"एक प्रशिक्षण सत्र के दौरान कार्रवाई में सॉकर प्लेयर।")</f>
        <v>एक प्रशिक्षण सत्र के दौरान कार्रवाई में सॉकर प्लेयर।</v>
      </c>
    </row>
    <row r="19367">
      <c r="A19367" s="1" t="s">
        <v>18791</v>
      </c>
      <c r="B19367" s="2" t="str">
        <f>IFERROR(__xludf.DUMMYFUNCTION("GOOGLETRANSLATE(A19367,""en"",""hi"")"),"सर्दियों के जंगल में माउंटेन स्ट्रीम।")</f>
        <v>सर्दियों के जंगल में माउंटेन स्ट्रीम।</v>
      </c>
    </row>
    <row r="19368">
      <c r="A19368" s="1" t="s">
        <v>18792</v>
      </c>
      <c r="B19368" s="2" t="str">
        <f>IFERROR(__xludf.DUMMYFUNCTION("GOOGLETRANSLATE(A19368,""en"",""hi"")"),"मुसलमानों को खोलने वाले सेम और मुसलमानों के साथ पास्ता")</f>
        <v>मुसलमानों को खोलने वाले सेम और मुसलमानों के साथ पास्ता</v>
      </c>
    </row>
    <row r="19369">
      <c r="A19369" s="1" t="s">
        <v>18793</v>
      </c>
      <c r="B19369" s="2" t="str">
        <f>IFERROR(__xludf.DUMMYFUNCTION("GOOGLETRANSLATE(A19369,""en"",""hi"")"),"पुराने लोगों की कार्टून जोड़ी एक बेंच पर बैठी है, सफेद पृष्ठभूमि पर अलग है")</f>
        <v>पुराने लोगों की कार्टून जोड़ी एक बेंच पर बैठी है, सफेद पृष्ठभूमि पर अलग है</v>
      </c>
    </row>
    <row r="19370">
      <c r="A19370" s="1" t="s">
        <v>18794</v>
      </c>
      <c r="B19370" s="2" t="str">
        <f>IFERROR(__xludf.DUMMYFUNCTION("GOOGLETRANSLATE(A19370,""en"",""hi"")"),"आधुनिक शॉपिंग मॉल में एस्केलेटर में मोशन में लोग")</f>
        <v>आधुनिक शॉपिंग मॉल में एस्केलेटर में मोशन में लोग</v>
      </c>
    </row>
    <row r="19371">
      <c r="A19371" s="1" t="s">
        <v>18795</v>
      </c>
      <c r="B19371" s="2" t="str">
        <f>IFERROR(__xludf.DUMMYFUNCTION("GOOGLETRANSLATE(A19371,""en"",""hi"")"),"रोशनी का मार्ग चलो")</f>
        <v>रोशनी का मार्ग चलो</v>
      </c>
    </row>
    <row r="19372">
      <c r="A19372" s="1" t="s">
        <v>18796</v>
      </c>
      <c r="B19372" s="2" t="str">
        <f>IFERROR(__xludf.DUMMYFUNCTION("GOOGLETRANSLATE(A19372,""en"",""hi"")"),"व्यक्ति आकाश के खिलाफ बैकलिट, प्रसंस्करण")</f>
        <v>व्यक्ति आकाश के खिलाफ बैकलिट, प्रसंस्करण</v>
      </c>
    </row>
    <row r="19373">
      <c r="A19373" s="1" t="s">
        <v>18797</v>
      </c>
      <c r="B19373" s="2" t="str">
        <f>IFERROR(__xludf.DUMMYFUNCTION("GOOGLETRANSLATE(A19373,""en"",""hi"")"),"नीली पृष्ठभूमि पर अलग चिकित्सा प्रतीक के साथ अस्पताल बिस्तर।")</f>
        <v>नीली पृष्ठभूमि पर अलग चिकित्सा प्रतीक के साथ अस्पताल बिस्तर।</v>
      </c>
    </row>
    <row r="19374">
      <c r="A19374" s="1" t="s">
        <v>18798</v>
      </c>
      <c r="B19374" s="2" t="str">
        <f>IFERROR(__xludf.DUMMYFUNCTION("GOOGLETRANSLATE(A19374,""en"",""hi"")"),"क्रिसमस टोडलर - एक उपहार से बाहर कूद रहा है")</f>
        <v>क्रिसमस टोडलर - एक उपहार से बाहर कूद रहा है</v>
      </c>
    </row>
    <row r="19375">
      <c r="A19375" s="1" t="s">
        <v>18799</v>
      </c>
      <c r="B19375" s="2" t="str">
        <f>IFERROR(__xludf.DUMMYFUNCTION("GOOGLETRANSLATE(A19375,""en"",""hi"")"),"सवाना में एक मिट्टी के स्नान का आनंद ले रहा है")</f>
        <v>सवाना में एक मिट्टी के स्नान का आनंद ले रहा है</v>
      </c>
    </row>
    <row r="19376">
      <c r="A19376" s="1" t="s">
        <v>18800</v>
      </c>
      <c r="B19376" s="2" t="str">
        <f>IFERROR(__xludf.DUMMYFUNCTION("GOOGLETRANSLATE(A19376,""en"",""hi"")"),"ग्रीष्मकालीन घास के मैदान में एक फूल पर बैठे एक सुंदर छोटी तितली।")</f>
        <v>ग्रीष्मकालीन घास के मैदान में एक फूल पर बैठे एक सुंदर छोटी तितली।</v>
      </c>
    </row>
    <row r="19377">
      <c r="A19377" s="1" t="s">
        <v>18801</v>
      </c>
      <c r="B19377" s="2" t="str">
        <f>IFERROR(__xludf.DUMMYFUNCTION("GOOGLETRANSLATE(A19377,""en"",""hi"")"),"15 वीं शताब्दी के वेक्टर कला चित्रण से व्यक्ति")</f>
        <v>15 वीं शताब्दी के वेक्टर कला चित्रण से व्यक्ति</v>
      </c>
    </row>
    <row r="19378">
      <c r="A19378" s="1" t="s">
        <v>18802</v>
      </c>
      <c r="B19378" s="2" t="str">
        <f>IFERROR(__xludf.DUMMYFUNCTION("GOOGLETRANSLATE(A19378,""en"",""hi"")"),"एक परिवार के खेत पर एक रसोईघर की कहानी।")</f>
        <v>एक परिवार के खेत पर एक रसोईघर की कहानी।</v>
      </c>
    </row>
    <row r="19379">
      <c r="A19379" s="1" t="s">
        <v>18803</v>
      </c>
      <c r="B19379" s="2" t="str">
        <f>IFERROR(__xludf.DUMMYFUNCTION("GOOGLETRANSLATE(A19379,""en"",""hi"")"),"उल्लू - ज्ञान शावर पर्दे का प्रतीक")</f>
        <v>उल्लू - ज्ञान शावर पर्दे का प्रतीक</v>
      </c>
    </row>
    <row r="19380">
      <c r="A19380" s="1" t="s">
        <v>18804</v>
      </c>
      <c r="B19380" s="2" t="str">
        <f>IFERROR(__xludf.DUMMYFUNCTION("GOOGLETRANSLATE(A19380,""en"",""hi"")"),"ऑटोमोबाइल मॉडल: यह एक कदम की शुरुआत में है।")</f>
        <v>ऑटोमोबाइल मॉडल: यह एक कदम की शुरुआत में है।</v>
      </c>
    </row>
    <row r="19381">
      <c r="A19381" s="1" t="s">
        <v>18805</v>
      </c>
      <c r="B19381" s="2" t="str">
        <f>IFERROR(__xludf.DUMMYFUNCTION("GOOGLETRANSLATE(A19381,""en"",""hi"")"),"फुटबॉल खिलाड़ी मैच के दौरान अपनी टीम के तीसरे गोल को स्कोर करने का जश्न मनाता है।")</f>
        <v>फुटबॉल खिलाड़ी मैच के दौरान अपनी टीम के तीसरे गोल को स्कोर करने का जश्न मनाता है।</v>
      </c>
    </row>
    <row r="19382">
      <c r="A19382" s="1" t="s">
        <v>18806</v>
      </c>
      <c r="B19382" s="2" t="str">
        <f>IFERROR(__xludf.DUMMYFUNCTION("GOOGLETRANSLATE(A19382,""en"",""hi"")"),"दोपहर की चाय: होटल में जाने से पहले उसकी कार से बाहर निकलने के रूप में ध्यान केंद्रित करें")</f>
        <v>दोपहर की चाय: होटल में जाने से पहले उसकी कार से बाहर निकलने के रूप में ध्यान केंद्रित करें</v>
      </c>
    </row>
    <row r="19383">
      <c r="A19383" s="1" t="s">
        <v>18807</v>
      </c>
      <c r="B19383" s="2" t="str">
        <f>IFERROR(__xludf.DUMMYFUNCTION("GOOGLETRANSLATE(A19383,""en"",""hi"")"),"एक चमकदार नीला और हरा बढ़ाया उष्णकटिबंधीय मछली, कटआउट और रास्टर ग्राफिक्स संपादक सॉफ्टवेयर के लिए तैयार।")</f>
        <v>एक चमकदार नीला और हरा बढ़ाया उष्णकटिबंधीय मछली, कटआउट और रास्टर ग्राफिक्स संपादक सॉफ्टवेयर के लिए तैयार।</v>
      </c>
    </row>
    <row r="19384">
      <c r="A19384" s="1" t="s">
        <v>18808</v>
      </c>
      <c r="B19384" s="2" t="str">
        <f>IFERROR(__xludf.DUMMYFUNCTION("GOOGLETRANSLATE(A19384,""en"",""hi"")"),"एक बाजार में कई बेल्ट")</f>
        <v>एक बाजार में कई बेल्ट</v>
      </c>
    </row>
    <row r="19385">
      <c r="A19385" s="1" t="s">
        <v>18809</v>
      </c>
      <c r="B19385" s="2" t="str">
        <f>IFERROR(__xludf.DUMMYFUNCTION("GOOGLETRANSLATE(A19385,""en"",""hi"")"),"एक किशोर ग्रेट ब्लू हेरॉन का पोर्ट्रेट")</f>
        <v>एक किशोर ग्रेट ब्लू हेरॉन का पोर्ट्रेट</v>
      </c>
    </row>
    <row r="19386">
      <c r="A19386" s="1" t="s">
        <v>18810</v>
      </c>
      <c r="B19386" s="2" t="str">
        <f>IFERROR(__xludf.DUMMYFUNCTION("GOOGLETRANSLATE(A19386,""en"",""hi"")"),"एक बैटरी के साथ गर्म दस्ताने।")</f>
        <v>एक बैटरी के साथ गर्म दस्ताने।</v>
      </c>
    </row>
    <row r="19387">
      <c r="A19387" s="1" t="s">
        <v>18811</v>
      </c>
      <c r="B19387" s="2" t="str">
        <f>IFERROR(__xludf.DUMMYFUNCTION("GOOGLETRANSLATE(A19387,""en"",""hi"")"),"ऑटोमोबाइल मॉडल अब कला का एक काम है, सचमुच")</f>
        <v>ऑटोमोबाइल मॉडल अब कला का एक काम है, सचमुच</v>
      </c>
    </row>
    <row r="19388">
      <c r="A19388" s="1" t="s">
        <v>18812</v>
      </c>
      <c r="B19388" s="2" t="str">
        <f>IFERROR(__xludf.DUMMYFUNCTION("GOOGLETRANSLATE(A19388,""en"",""hi"")"),"पी पत्र ईसीओ लोगो सफेद पृष्ठभूमि पर अलग।")</f>
        <v>पी पत्र ईसीओ लोगो सफेद पृष्ठभूमि पर अलग।</v>
      </c>
    </row>
    <row r="19389">
      <c r="A19389" s="1" t="s">
        <v>18813</v>
      </c>
      <c r="B19389" s="2" t="str">
        <f>IFERROR(__xludf.DUMMYFUNCTION("GOOGLETRANSLATE(A19389,""en"",""hi"")"),"बेब्रिडल जॉय: फुटबॉल प्लेयर खेल का एकमात्र गोल स्कोर करता है और मनाता है")</f>
        <v>बेब्रिडल जॉय: फुटबॉल प्लेयर खेल का एकमात्र गोल स्कोर करता है और मनाता है</v>
      </c>
    </row>
    <row r="19390">
      <c r="A19390" s="1" t="s">
        <v>18814</v>
      </c>
      <c r="B19390" s="2" t="str">
        <f>IFERROR(__xludf.DUMMYFUNCTION("GOOGLETRANSLATE(A19390,""en"",""hi"")"),"एक बुलेट रिडल कार एक बार एक कला स्थापना में इस्तेमाल किया")</f>
        <v>एक बुलेट रिडल कार एक बार एक कला स्थापना में इस्तेमाल किया</v>
      </c>
    </row>
    <row r="19391">
      <c r="A19391" s="1" t="s">
        <v>3344</v>
      </c>
      <c r="B19391" s="2" t="str">
        <f>IFERROR(__xludf.DUMMYFUNCTION("GOOGLETRANSLATE(A19391,""en"",""hi"")"),"हार्ड रॉक कलाकार त्योहार के दिन प्रदर्शन करता है")</f>
        <v>हार्ड रॉक कलाकार त्योहार के दिन प्रदर्शन करता है</v>
      </c>
    </row>
    <row r="19392">
      <c r="A19392" s="1" t="s">
        <v>18815</v>
      </c>
      <c r="B19392" s="2" t="str">
        <f>IFERROR(__xludf.DUMMYFUNCTION("GOOGLETRANSLATE(A19392,""en"",""hi"")"),"इस साल शैली में अपने पश्चिमी ईसाई अवकाश प्रस्तुत करें कस्टम स्पर्श और इन व्यक्तिगत विचारों के साथ।")</f>
        <v>इस साल शैली में अपने पश्चिमी ईसाई अवकाश प्रस्तुत करें कस्टम स्पर्श और इन व्यक्तिगत विचारों के साथ।</v>
      </c>
    </row>
    <row r="19393">
      <c r="A19393" s="1" t="s">
        <v>18816</v>
      </c>
      <c r="B19393" s="2" t="str">
        <f>IFERROR(__xludf.DUMMYFUNCTION("GOOGLETRANSLATE(A19393,""en"",""hi"")"),"व्यक्ति आपको किरणों के साथ पीले रंग के सर्कल के साथ आशीर्वाद देता है।")</f>
        <v>व्यक्ति आपको किरणों के साथ पीले रंग के सर्कल के साथ आशीर्वाद देता है।</v>
      </c>
    </row>
    <row r="19394">
      <c r="A19394" s="1" t="s">
        <v>18817</v>
      </c>
      <c r="B19394" s="2" t="str">
        <f>IFERROR(__xludf.DUMMYFUNCTION("GOOGLETRANSLATE(A19394,""en"",""hi"")"),"यदि आप मेहराब गिर गए हैं तो क्या आप कभी अपने पैर पर आर्क वापस प्राप्त कर सकते हैं?")</f>
        <v>यदि आप मेहराब गिर गए हैं तो क्या आप कभी अपने पैर पर आर्क वापस प्राप्त कर सकते हैं?</v>
      </c>
    </row>
    <row r="19395">
      <c r="A19395" s="1" t="s">
        <v>18818</v>
      </c>
      <c r="B19395" s="2" t="str">
        <f>IFERROR(__xludf.DUMMYFUNCTION("GOOGLETRANSLATE(A19395,""en"",""hi"")"),"आदमी अपनी बांह से रक्त का नमूना ले रहा है")</f>
        <v>आदमी अपनी बांह से रक्त का नमूना ले रहा है</v>
      </c>
    </row>
    <row r="19396">
      <c r="A19396" s="1" t="s">
        <v>18819</v>
      </c>
      <c r="B19396" s="2" t="str">
        <f>IFERROR(__xludf.DUMMYFUNCTION("GOOGLETRANSLATE(A19396,""en"",""hi"")"),"मस्तिष्क की वेंट्रिकुलर प्रणाली")</f>
        <v>मस्तिष्क की वेंट्रिकुलर प्रणाली</v>
      </c>
    </row>
    <row r="19397">
      <c r="A19397" s="1" t="s">
        <v>18820</v>
      </c>
      <c r="B19397" s="2" t="str">
        <f>IFERROR(__xludf.DUMMYFUNCTION("GOOGLETRANSLATE(A19397,""en"",""hi"")"),"मुख्य कमरे में बैठना")</f>
        <v>मुख्य कमरे में बैठना</v>
      </c>
    </row>
    <row r="19398">
      <c r="A19398" s="1" t="s">
        <v>18821</v>
      </c>
      <c r="B19398" s="2" t="str">
        <f>IFERROR(__xludf.DUMMYFUNCTION("GOOGLETRANSLATE(A19398,""en"",""hi"")"),"यात्रा के गंतव्य में चित्रित बेड़े")</f>
        <v>यात्रा के गंतव्य में चित्रित बेड़े</v>
      </c>
    </row>
    <row r="19399">
      <c r="A19399" s="1" t="s">
        <v>18822</v>
      </c>
      <c r="B19399" s="2" t="str">
        <f>IFERROR(__xludf.DUMMYFUNCTION("GOOGLETRANSLATE(A19399,""en"",""hi"")"),"शीर्ष से खेत के खेतों का ग्रीष्मकालीन दृश्य।")</f>
        <v>शीर्ष से खेत के खेतों का ग्रीष्मकालीन दृश्य।</v>
      </c>
    </row>
    <row r="19400">
      <c r="A19400" s="1" t="s">
        <v>18823</v>
      </c>
      <c r="B19400" s="2" t="str">
        <f>IFERROR(__xludf.DUMMYFUNCTION("GOOGLETRANSLATE(A19400,""en"",""hi"")"),"संगठन जीतने के लिए पेशेवर सड़क रेसिंग साइकिल चालक सवारी।")</f>
        <v>संगठन जीतने के लिए पेशेवर सड़क रेसिंग साइकिल चालक सवारी।</v>
      </c>
    </row>
    <row r="19401">
      <c r="A19401" s="1" t="s">
        <v>18824</v>
      </c>
      <c r="B19401" s="2" t="str">
        <f>IFERROR(__xludf.DUMMYFUNCTION("GOOGLETRANSLATE(A19401,""en"",""hi"")"),"एक आदमी और एक महिला हेलमेट के साथ अपनी बाइक पर बैठती है।")</f>
        <v>एक आदमी और एक महिला हेलमेट के साथ अपनी बाइक पर बैठती है।</v>
      </c>
    </row>
    <row r="19402">
      <c r="A19402" s="1" t="s">
        <v>18825</v>
      </c>
      <c r="B19402" s="2" t="str">
        <f>IFERROR(__xludf.DUMMYFUNCTION("GOOGLETRANSLATE(A19402,""en"",""hi"")"),"मास्टर रिंग बनाने और उत्पाद को पॉलिश करने के अंतिम चरण में आगे बढ़ता है")</f>
        <v>मास्टर रिंग बनाने और उत्पाद को पॉलिश करने के अंतिम चरण में आगे बढ़ता है</v>
      </c>
    </row>
    <row r="19403">
      <c r="A19403" s="1" t="s">
        <v>18826</v>
      </c>
      <c r="B19403" s="2" t="str">
        <f>IFERROR(__xludf.DUMMYFUNCTION("GOOGLETRANSLATE(A19403,""en"",""hi"")"),"छवि: पहले से ही दुकानों में व्यक्ति? छवि #")</f>
        <v>छवि: पहले से ही दुकानों में व्यक्ति? छवि #</v>
      </c>
    </row>
    <row r="19404">
      <c r="A19404" s="1" t="s">
        <v>114</v>
      </c>
      <c r="B19404" s="2" t="str">
        <f>IFERROR(__xludf.DUMMYFUNCTION("GOOGLETRANSLATE(A19404,""en"",""hi"")"),"तेंदुए ने रेगिस्तान में अपनी हत्या को खींच लिया")</f>
        <v>तेंदुए ने रेगिस्तान में अपनी हत्या को खींच लिया</v>
      </c>
    </row>
    <row r="19405">
      <c r="A19405" s="1" t="s">
        <v>18827</v>
      </c>
      <c r="B19405" s="2" t="str">
        <f>IFERROR(__xludf.DUMMYFUNCTION("GOOGLETRANSLATE(A19405,""en"",""hi"")"),"महोत्सव के रूप में दर्शकों के सदस्यों का दृश्य")</f>
        <v>महोत्सव के रूप में दर्शकों के सदस्यों का दृश्य</v>
      </c>
    </row>
    <row r="19406">
      <c r="A19406" s="1" t="s">
        <v>18828</v>
      </c>
      <c r="B19406" s="2" t="str">
        <f>IFERROR(__xludf.DUMMYFUNCTION("GOOGLETRANSLATE(A19406,""en"",""hi"")"),"दुल्हन और दूल्हे अपनी दुल्हन पार्टी की बाहों की छत के नीचे रिसेप्शन दर्ज करते हैं।")</f>
        <v>दुल्हन और दूल्हे अपनी दुल्हन पार्टी की बाहों की छत के नीचे रिसेप्शन दर्ज करते हैं।</v>
      </c>
    </row>
    <row r="19407">
      <c r="A19407" s="1" t="s">
        <v>18829</v>
      </c>
      <c r="B19407" s="2" t="str">
        <f>IFERROR(__xludf.DUMMYFUNCTION("GOOGLETRANSLATE(A19407,""en"",""hi"")"),"एक कार पर फैशन महिला")</f>
        <v>एक कार पर फैशन महिला</v>
      </c>
    </row>
    <row r="19408">
      <c r="A19408" s="1" t="s">
        <v>18830</v>
      </c>
      <c r="B19408" s="2" t="str">
        <f>IFERROR(__xludf.DUMMYFUNCTION("GOOGLETRANSLATE(A19408,""en"",""hi"")"),"भारी बारिश हिट देश के बाद आज सुबह को बाद में असुरक्षित ईंटवर्क के लिए पुस्तकालय का अध्ययन किया जाता है")</f>
        <v>भारी बारिश हिट देश के बाद आज सुबह को बाद में असुरक्षित ईंटवर्क के लिए पुस्तकालय का अध्ययन किया जाता है</v>
      </c>
    </row>
    <row r="19409">
      <c r="A19409" s="1" t="s">
        <v>18831</v>
      </c>
      <c r="B19409" s="2" t="str">
        <f>IFERROR(__xludf.DUMMYFUNCTION("GOOGLETRANSLATE(A19409,""en"",""hi"")"),"बैंगनी दहलिया और लैवेंडर पौधे देर से गर्मियों में एक बगीचे में बढ़ रहे हैं")</f>
        <v>बैंगनी दहलिया और लैवेंडर पौधे देर से गर्मियों में एक बगीचे में बढ़ रहे हैं</v>
      </c>
    </row>
    <row r="19410">
      <c r="A19410" s="1" t="s">
        <v>18832</v>
      </c>
      <c r="B19410" s="2" t="str">
        <f>IFERROR(__xludf.DUMMYFUNCTION("GOOGLETRANSLATE(A19410,""en"",""hi"")"),"बहुत रात का समय रोशनी प्रतिबिंबित।")</f>
        <v>बहुत रात का समय रोशनी प्रतिबिंबित।</v>
      </c>
    </row>
    <row r="19411">
      <c r="A19411" s="1" t="s">
        <v>18833</v>
      </c>
      <c r="B19411" s="2" t="str">
        <f>IFERROR(__xludf.DUMMYFUNCTION("GOOGLETRANSLATE(A19411,""en"",""hi"")"),"इस फाइल फोटो में, राजनेता परिसर में एक अभियान कार्यक्रम के दौरान दिग्गजों के एक समूह द्वारा उन्हें दी गई अंगूठी के साथ बनता है।")</f>
        <v>इस फाइल फोटो में, राजनेता परिसर में एक अभियान कार्यक्रम के दौरान दिग्गजों के एक समूह द्वारा उन्हें दी गई अंगूठी के साथ बनता है।</v>
      </c>
    </row>
    <row r="19412">
      <c r="A19412" s="1" t="s">
        <v>6207</v>
      </c>
      <c r="B19412" s="2" t="str">
        <f>IFERROR(__xludf.DUMMYFUNCTION("GOOGLETRANSLATE(A19412,""en"",""hi"")"),"बर्फ में रेगिस्तान और कैक्टस")</f>
        <v>बर्फ में रेगिस्तान और कैक्टस</v>
      </c>
    </row>
    <row r="19413">
      <c r="A19413" s="1" t="s">
        <v>18834</v>
      </c>
      <c r="B19413" s="2" t="str">
        <f>IFERROR(__xludf.DUMMYFUNCTION("GOOGLETRANSLATE(A19413,""en"",""hi"")"),"पर्यटन स्थलचिह्न: रोस्ट्रल कॉलम और पेड़ों और लालटेन के सिल्हूट के साथ एक पार्क")</f>
        <v>पर्यटन स्थलचिह्न: रोस्ट्रल कॉलम और पेड़ों और लालटेन के सिल्हूट के साथ एक पार्क</v>
      </c>
    </row>
    <row r="19414">
      <c r="A19414" s="1" t="s">
        <v>18835</v>
      </c>
      <c r="B19414" s="2" t="str">
        <f>IFERROR(__xludf.DUMMYFUNCTION("GOOGLETRANSLATE(A19414,""en"",""hi"")"),"पैकिंग: कॉमिक बुक कैरेक्टर को सबसे शक्तिशाली सुपरहीरो में से एक माना जाता है")</f>
        <v>पैकिंग: कॉमिक बुक कैरेक्टर को सबसे शक्तिशाली सुपरहीरो में से एक माना जाता है</v>
      </c>
    </row>
    <row r="19415">
      <c r="A19415" s="1" t="s">
        <v>18836</v>
      </c>
      <c r="B19415" s="2" t="str">
        <f>IFERROR(__xludf.DUMMYFUNCTION("GOOGLETRANSLATE(A19415,""en"",""hi"")"),"पॉप रॉक कलाकार बैकस्टेज बन गया।")</f>
        <v>पॉप रॉक कलाकार बैकस्टेज बन गया।</v>
      </c>
    </row>
    <row r="19416">
      <c r="A19416" s="1" t="s">
        <v>18837</v>
      </c>
      <c r="B19416" s="2" t="str">
        <f>IFERROR(__xludf.DUMMYFUNCTION("GOOGLETRANSLATE(A19416,""en"",""hi"")"),"जिले में औपनिवेशिक वास्तुकला")</f>
        <v>जिले में औपनिवेशिक वास्तुकला</v>
      </c>
    </row>
    <row r="19417">
      <c r="A19417" s="1" t="s">
        <v>18838</v>
      </c>
      <c r="B19417" s="2" t="str">
        <f>IFERROR(__xludf.DUMMYFUNCTION("GOOGLETRANSLATE(A19417,""en"",""hi"")"),"महिलाएं मंच पर चलती हैं")</f>
        <v>महिलाएं मंच पर चलती हैं</v>
      </c>
    </row>
    <row r="19418">
      <c r="A19418" s="1" t="s">
        <v>18839</v>
      </c>
      <c r="B19418" s="2" t="str">
        <f>IFERROR(__xludf.DUMMYFUNCTION("GOOGLETRANSLATE(A19418,""en"",""hi"")"),"एक सपने देखने वाले बेडरूम के लिए आसान टिप्स")</f>
        <v>एक सपने देखने वाले बेडरूम के लिए आसान टिप्स</v>
      </c>
    </row>
    <row r="19419">
      <c r="A19419" s="1" t="s">
        <v>18840</v>
      </c>
      <c r="B19419" s="2" t="str">
        <f>IFERROR(__xludf.DUMMYFUNCTION("GOOGLETRANSLATE(A19419,""en"",""hi"")"),"रविवार को स्टेडियम में फुटबॉल टीम के खिलाफ अपने मैच के बाद टीम ने शीर्षक जीते जाने के बाद प्रशंसकों का जश्न मनाया")</f>
        <v>रविवार को स्टेडियम में फुटबॉल टीम के खिलाफ अपने मैच के बाद टीम ने शीर्षक जीते जाने के बाद प्रशंसकों का जश्न मनाया</v>
      </c>
    </row>
    <row r="19420">
      <c r="A19420" s="1" t="s">
        <v>18841</v>
      </c>
      <c r="B19420" s="2" t="str">
        <f>IFERROR(__xludf.DUMMYFUNCTION("GOOGLETRANSLATE(A19420,""en"",""hi"")"),"अभिनेता सिनेमा में कॉमेडी फिल्म के प्रीमियर के लिए पहुंचे")</f>
        <v>अभिनेता सिनेमा में कॉमेडी फिल्म के प्रीमियर के लिए पहुंचे</v>
      </c>
    </row>
    <row r="19421">
      <c r="A19421" s="1" t="s">
        <v>18842</v>
      </c>
      <c r="B19421" s="2" t="str">
        <f>IFERROR(__xludf.DUMMYFUNCTION("GOOGLETRANSLATE(A19421,""en"",""hi"")"),"गोल्डन मेटलिक मोटा छेड़छाड़ लोअरकेस या छोटे अक्षर में एक 3 डी चित्रण में एक 3 डी चित्रण के साथ एक सफेद हथौड़ा धातु की सतह प्रभाव और प्राचीन फ़ॉन्ट शैली को क्लिपिंग पथ के साथ एक सफेद पृष्ठभूमि पर अलग किया गया।")</f>
        <v>गोल्डन मेटलिक मोटा छेड़छाड़ लोअरकेस या छोटे अक्षर में एक 3 डी चित्रण में एक 3 डी चित्रण के साथ एक सफेद हथौड़ा धातु की सतह प्रभाव और प्राचीन फ़ॉन्ट शैली को क्लिपिंग पथ के साथ एक सफेद पृष्ठभूमि पर अलग किया गया।</v>
      </c>
    </row>
    <row r="19422">
      <c r="A19422" s="1" t="s">
        <v>18843</v>
      </c>
      <c r="B19422" s="2" t="str">
        <f>IFERROR(__xludf.DUMMYFUNCTION("GOOGLETRANSLATE(A19422,""en"",""hi"")"),"पूर्व की ओर स्थित एक मौसमी झरना है जो सर्दियों और जल्दी में बहती है")</f>
        <v>पूर्व की ओर स्थित एक मौसमी झरना है जो सर्दियों और जल्दी में बहती है</v>
      </c>
    </row>
    <row r="19423">
      <c r="A19423" s="1" t="s">
        <v>18844</v>
      </c>
      <c r="B19423" s="2" t="str">
        <f>IFERROR(__xludf.DUMMYFUNCTION("GOOGLETRANSLATE(A19423,""en"",""hi"")"),"# अमेरिकी फुटबॉल टीम के खिलाफ एक रिसीवर की तलाश है।")</f>
        <v># अमेरिकी फुटबॉल टीम के खिलाफ एक रिसीवर की तलाश है।</v>
      </c>
    </row>
    <row r="19424">
      <c r="A19424" s="1" t="s">
        <v>18845</v>
      </c>
      <c r="B19424" s="2" t="str">
        <f>IFERROR(__xludf.DUMMYFUNCTION("GOOGLETRANSLATE(A19424,""en"",""hi"")"),"मैं इस लुक के साथ जुनूनी हूँ!")</f>
        <v>मैं इस लुक के साथ जुनूनी हूँ!</v>
      </c>
    </row>
    <row r="19425">
      <c r="A19425" s="1" t="s">
        <v>18846</v>
      </c>
      <c r="B19425" s="2" t="str">
        <f>IFERROR(__xludf.DUMMYFUNCTION("GOOGLETRANSLATE(A19425,""en"",""hi"")"),"हम आज सुबह कठिन ठंढ के लिए जाग गए।")</f>
        <v>हम आज सुबह कठिन ठंढ के लिए जाग गए।</v>
      </c>
    </row>
    <row r="19426">
      <c r="A19426" s="1" t="s">
        <v>18847</v>
      </c>
      <c r="B19426" s="2" t="str">
        <f>IFERROR(__xludf.DUMMYFUNCTION("GOOGLETRANSLATE(A19426,""en"",""hi"")"),"पृष्ठभूमि में मोटल के साथ नियॉन साइन")</f>
        <v>पृष्ठभूमि में मोटल के साथ नियॉन साइन</v>
      </c>
    </row>
    <row r="19427">
      <c r="A19427" s="1" t="s">
        <v>18848</v>
      </c>
      <c r="B19427" s="2" t="str">
        <f>IFERROR(__xludf.DUMMYFUNCTION("GOOGLETRANSLATE(A19427,""en"",""hi"")"),"बारह द्वारा विभाजित कुछ संख्या")</f>
        <v>बारह द्वारा विभाजित कुछ संख्या</v>
      </c>
    </row>
    <row r="19428">
      <c r="A19428" s="1" t="s">
        <v>18849</v>
      </c>
      <c r="B19428" s="2" t="str">
        <f>IFERROR(__xludf.DUMMYFUNCTION("GOOGLETRANSLATE(A19428,""en"",""hi"")"),"बिग बैड वुल्फ द्वारा हमला करने के बाद परी कथा पुस्तक।")</f>
        <v>बिग बैड वुल्फ द्वारा हमला करने के बाद परी कथा पुस्तक।</v>
      </c>
    </row>
    <row r="19429">
      <c r="A19429" s="1" t="s">
        <v>18850</v>
      </c>
      <c r="B19429" s="2" t="str">
        <f>IFERROR(__xludf.DUMMYFUNCTION("GOOGLETRANSLATE(A19429,""en"",""hi"")"),"एक काले रंग की पृष्ठभूमि पर")</f>
        <v>एक काले रंग की पृष्ठभूमि पर</v>
      </c>
    </row>
    <row r="19430">
      <c r="A19430" s="1" t="s">
        <v>18851</v>
      </c>
      <c r="B19430" s="2" t="str">
        <f>IFERROR(__xludf.DUMMYFUNCTION("GOOGLETRANSLATE(A19430,""en"",""hi"")"),"अभिनेता # प्रेसीजन गेम के दौरान स्पोर्ट्स टीम के खिलाफ गेंद को संभालता है!")</f>
        <v>अभिनेता # प्रेसीजन गेम के दौरान स्पोर्ट्स टीम के खिलाफ गेंद को संभालता है!</v>
      </c>
    </row>
    <row r="19431">
      <c r="A19431" s="1" t="s">
        <v>18852</v>
      </c>
      <c r="B19431" s="2" t="str">
        <f>IFERROR(__xludf.DUMMYFUNCTION("GOOGLETRANSLATE(A19431,""en"",""hi"")"),"जानवर, एक मैदान पर एक गैलप पर स्टैलियन")</f>
        <v>जानवर, एक मैदान पर एक गैलप पर स्टैलियन</v>
      </c>
    </row>
    <row r="19432">
      <c r="A19432" s="1" t="s">
        <v>18853</v>
      </c>
      <c r="B19432" s="2" t="str">
        <f>IFERROR(__xludf.DUMMYFUNCTION("GOOGLETRANSLATE(A19432,""en"",""hi"")"),"देश कलाकार और लय और ब्लूज़ कलाकार प्रदर्शन करते हैं")</f>
        <v>देश कलाकार और लय और ब्लूज़ कलाकार प्रदर्शन करते हैं</v>
      </c>
    </row>
    <row r="19433">
      <c r="A19433" s="1" t="s">
        <v>7253</v>
      </c>
      <c r="B19433" s="2" t="str">
        <f>IFERROR(__xludf.DUMMYFUNCTION("GOOGLETRANSLATE(A19433,""en"",""hi"")"),"अभिनेता विश्व प्रीमियर में भाग लेता है")</f>
        <v>अभिनेता विश्व प्रीमियर में भाग लेता है</v>
      </c>
    </row>
    <row r="19434">
      <c r="A19434" s="1" t="s">
        <v>18854</v>
      </c>
      <c r="B19434" s="2" t="str">
        <f>IFERROR(__xludf.DUMMYFUNCTION("GOOGLETRANSLATE(A19434,""en"",""hi"")"),"पश्चिमी ईसाई छुट्टी की योजना के बाद मुझे पहले से ही रविवार के लिए संगीत मिल गया है!")</f>
        <v>पश्चिमी ईसाई छुट्टी की योजना के बाद मुझे पहले से ही रविवार के लिए संगीत मिल गया है!</v>
      </c>
    </row>
    <row r="19435">
      <c r="A19435" s="1" t="s">
        <v>18855</v>
      </c>
      <c r="B19435" s="2" t="str">
        <f>IFERROR(__xludf.DUMMYFUNCTION("GOOGLETRANSLATE(A19435,""en"",""hi"")"),"क्रिसमस ग्रीटिंग और न्यू ईयर लाइव मूविंग कार्ड पर भाषा में शुभकामनाएं")</f>
        <v>क्रिसमस ग्रीटिंग और न्यू ईयर लाइव मूविंग कार्ड पर भाषा में शुभकामनाएं</v>
      </c>
    </row>
    <row r="19436">
      <c r="A19436" s="1" t="s">
        <v>10673</v>
      </c>
      <c r="B19436" s="2" t="str">
        <f>IFERROR(__xludf.DUMMYFUNCTION("GOOGLETRANSLATE(A19436,""en"",""hi"")"),"उष्णकटिबंधीय रिज़ॉर्ट में पैराडाइज बीच पर हथेली के पेड़ों के नीचे कुर्सियां।")</f>
        <v>उष्णकटिबंधीय रिज़ॉर्ट में पैराडाइज बीच पर हथेली के पेड़ों के नीचे कुर्सियां।</v>
      </c>
    </row>
    <row r="19437">
      <c r="A19437" s="1" t="s">
        <v>18856</v>
      </c>
      <c r="B19437" s="2" t="str">
        <f>IFERROR(__xludf.DUMMYFUNCTION("GOOGLETRANSLATE(A19437,""en"",""hi"")"),"कार में फिल्म चरित्र का पोर्ट्रेट")</f>
        <v>कार में फिल्म चरित्र का पोर्ट्रेट</v>
      </c>
    </row>
    <row r="19438">
      <c r="A19438" s="1" t="s">
        <v>18857</v>
      </c>
      <c r="B19438" s="2" t="str">
        <f>IFERROR(__xludf.DUMMYFUNCTION("GOOGLETRANSLATE(A19438,""en"",""hi"")"),"- एक प्रजाति बारीकी से संबंधित जीवों का एक समूह है जो एक दूसरे के साथ पुन: उत्पन्न कर सकते हैं।")</f>
        <v>- एक प्रजाति बारीकी से संबंधित जीवों का एक समूह है जो एक दूसरे के साथ पुन: उत्पन्न कर सकते हैं।</v>
      </c>
    </row>
    <row r="19439">
      <c r="A19439" s="1" t="s">
        <v>18858</v>
      </c>
      <c r="B19439" s="2" t="str">
        <f>IFERROR(__xludf.DUMMYFUNCTION("GOOGLETRANSLATE(A19439,""en"",""hi"")"),"कंसर्ट में हार्ड रॉक कलाकार")</f>
        <v>कंसर्ट में हार्ड रॉक कलाकार</v>
      </c>
    </row>
    <row r="19440">
      <c r="A19440" s="1" t="s">
        <v>18859</v>
      </c>
      <c r="B19440" s="2" t="str">
        <f>IFERROR(__xludf.DUMMYFUNCTION("GOOGLETRANSLATE(A19440,""en"",""hi"")"),"मुख्य टावरों के बीच संबंध")</f>
        <v>मुख्य टावरों के बीच संबंध</v>
      </c>
    </row>
    <row r="19441">
      <c r="A19441" s="1" t="s">
        <v>18860</v>
      </c>
      <c r="B19441" s="2" t="str">
        <f>IFERROR(__xludf.DUMMYFUNCTION("GOOGLETRANSLATE(A19441,""en"",""hi"")"),"एक आंतरिक नौकरी के लिए फिर से शुरू करने के लिए कैसे तैयार करें")</f>
        <v>एक आंतरिक नौकरी के लिए फिर से शुरू करने के लिए कैसे तैयार करें</v>
      </c>
    </row>
    <row r="19442">
      <c r="A19442" s="1" t="s">
        <v>18861</v>
      </c>
      <c r="B19442" s="2" t="str">
        <f>IFERROR(__xludf.DUMMYFUNCTION("GOOGLETRANSLATE(A19442,""en"",""hi"")"),"झील पर डोंगी द्वारा")</f>
        <v>झील पर डोंगी द्वारा</v>
      </c>
    </row>
    <row r="19443">
      <c r="A19443" s="1" t="s">
        <v>18862</v>
      </c>
      <c r="B19443" s="2" t="str">
        <f>IFERROR(__xludf.DUMMYFUNCTION("GOOGLETRANSLATE(A19443,""en"",""hi"")"),"लय और ब्लूज़ कलाकार एक पोर्ट्रेट सत्र के लिए poses")</f>
        <v>लय और ब्लूज़ कलाकार एक पोर्ट्रेट सत्र के लिए poses</v>
      </c>
    </row>
    <row r="19444">
      <c r="A19444" s="1" t="s">
        <v>18863</v>
      </c>
      <c r="B19444" s="2" t="str">
        <f>IFERROR(__xludf.DUMMYFUNCTION("GOOGLETRANSLATE(A19444,""en"",""hi"")"),"तिआरा, मोती और सफेद शराब का एक ठंडा ग्लास के साथ।")</f>
        <v>तिआरा, मोती और सफेद शराब का एक ठंडा ग्लास के साथ।</v>
      </c>
    </row>
    <row r="19445">
      <c r="A19445" s="1" t="s">
        <v>18864</v>
      </c>
      <c r="B19445" s="2" t="str">
        <f>IFERROR(__xludf.DUMMYFUNCTION("GOOGLETRANSLATE(A19445,""en"",""hi"")"),"लड़कियां इस क्षेत्र के चैंपियनशिप में जूडो में प्रतिस्पर्धा करती हैं")</f>
        <v>लड़कियां इस क्षेत्र के चैंपियनशिप में जूडो में प्रतिस्पर्धा करती हैं</v>
      </c>
    </row>
    <row r="19446">
      <c r="A19446" s="1" t="s">
        <v>18865</v>
      </c>
      <c r="B19446" s="2" t="str">
        <f>IFERROR(__xludf.DUMMYFUNCTION("GOOGLETRANSLATE(A19446,""en"",""hi"")"),"एक सफेद पृष्ठभूमि पर ध्वज का चित्रण।")</f>
        <v>एक सफेद पृष्ठभूमि पर ध्वज का चित्रण।</v>
      </c>
    </row>
    <row r="19447">
      <c r="A19447" s="1" t="s">
        <v>18866</v>
      </c>
      <c r="B19447" s="2" t="str">
        <f>IFERROR(__xludf.DUMMYFUNCTION("GOOGLETRANSLATE(A19447,""en"",""hi"")"),"सामान्य योजना का डिजाइन")</f>
        <v>सामान्य योजना का डिजाइन</v>
      </c>
    </row>
    <row r="19448">
      <c r="A19448" s="1" t="s">
        <v>18867</v>
      </c>
      <c r="B19448" s="2" t="str">
        <f>IFERROR(__xludf.DUMMYFUNCTION("GOOGLETRANSLATE(A19448,""en"",""hi"")"),"यात्रा युक्तियाँ और सलाह में एक शीतकालीन सड़क यात्रा की योजना कैसे बनाएं")</f>
        <v>यात्रा युक्तियाँ और सलाह में एक शीतकालीन सड़क यात्रा की योजना कैसे बनाएं</v>
      </c>
    </row>
    <row r="19449">
      <c r="A19449" s="1" t="s">
        <v>18868</v>
      </c>
      <c r="B19449" s="2" t="str">
        <f>IFERROR(__xludf.DUMMYFUNCTION("GOOGLETRANSLATE(A19449,""en"",""hi"")"),"व्यक्ति सड़कों पर अपने संग्रह से एक साइकेडेलिक - कंधे की पोशाक पहने हुए व्यक्ति।")</f>
        <v>व्यक्ति सड़कों पर अपने संग्रह से एक साइकेडेलिक - कंधे की पोशाक पहने हुए व्यक्ति।</v>
      </c>
    </row>
    <row r="19450">
      <c r="A19450" s="1" t="s">
        <v>18869</v>
      </c>
      <c r="B19450" s="2" t="str">
        <f>IFERROR(__xludf.DUMMYFUNCTION("GOOGLETRANSLATE(A19450,""en"",""hi"")"),"ग्राहक एक सुपरमार्केट में रोटी चुनता है")</f>
        <v>ग्राहक एक सुपरमार्केट में रोटी चुनता है</v>
      </c>
    </row>
    <row r="19451">
      <c r="A19451" s="1" t="s">
        <v>18870</v>
      </c>
      <c r="B19451" s="2" t="str">
        <f>IFERROR(__xludf.DUMMYFUNCTION("GOOGLETRANSLATE(A19451,""en"",""hi"")"),"पहली बार मम - आपकी डिलीवरी से पहले बच्चे के लिए खरीदारी!")</f>
        <v>पहली बार मम - आपकी डिलीवरी से पहले बच्चे के लिए खरीदारी!</v>
      </c>
    </row>
    <row r="19452">
      <c r="A19452" s="1" t="s">
        <v>18871</v>
      </c>
      <c r="B19452" s="2" t="str">
        <f>IFERROR(__xludf.DUMMYFUNCTION("GOOGLETRANSLATE(A19452,""en"",""hi"")"),"छोटे लड़के और लड़की घास मुस्कुराते हुए दौड़ रही थी")</f>
        <v>छोटे लड़के और लड़की घास मुस्कुराते हुए दौड़ रही थी</v>
      </c>
    </row>
    <row r="19453">
      <c r="A19453" s="1" t="s">
        <v>18872</v>
      </c>
      <c r="B19453" s="2" t="str">
        <f>IFERROR(__xludf.DUMMYFUNCTION("GOOGLETRANSLATE(A19453,""en"",""hi"")"),"महिला भाग के रूप में शो में भाग लेती है।")</f>
        <v>महिला भाग के रूप में शो में भाग लेती है।</v>
      </c>
    </row>
    <row r="19454">
      <c r="A19454" s="1" t="s">
        <v>18873</v>
      </c>
      <c r="B19454" s="2" t="str">
        <f>IFERROR(__xludf.DUMMYFUNCTION("GOOGLETRANSLATE(A19454,""en"",""hi"")"),"सर्दियों में एक पेड़ स्टंप पर व्यक्ति को कवर किया गया")</f>
        <v>सर्दियों में एक पेड़ स्टंप पर व्यक्ति को कवर किया गया</v>
      </c>
    </row>
    <row r="19455">
      <c r="A19455" s="1" t="s">
        <v>18874</v>
      </c>
      <c r="B19455" s="2" t="str">
        <f>IFERROR(__xludf.DUMMYFUNCTION("GOOGLETRANSLATE(A19455,""en"",""hi"")"),"सुपरमार्केट हरी पहल जिसमें उनकी कार पार्क में स्थित एक पवन टरबाइन शामिल है")</f>
        <v>सुपरमार्केट हरी पहल जिसमें उनकी कार पार्क में स्थित एक पवन टरबाइन शामिल है</v>
      </c>
    </row>
    <row r="19456">
      <c r="A19456" s="1" t="s">
        <v>18875</v>
      </c>
      <c r="B19456" s="2" t="str">
        <f>IFERROR(__xludf.DUMMYFUNCTION("GOOGLETRANSLATE(A19456,""en"",""hi"")"),"एक कुत्ते के साथ युवा पशु चिकित्सक")</f>
        <v>एक कुत्ते के साथ युवा पशु चिकित्सक</v>
      </c>
    </row>
    <row r="19457">
      <c r="A19457" s="1" t="s">
        <v>18876</v>
      </c>
      <c r="B19457" s="2" t="str">
        <f>IFERROR(__xludf.DUMMYFUNCTION("GOOGLETRANSLATE(A19457,""en"",""hi"")"),"पुराने दोस्तों के साथ बातचीत।")</f>
        <v>पुराने दोस्तों के साथ बातचीत।</v>
      </c>
    </row>
    <row r="19458">
      <c r="A19458" s="1" t="s">
        <v>18877</v>
      </c>
      <c r="B19458" s="2" t="str">
        <f>IFERROR(__xludf.DUMMYFUNCTION("GOOGLETRANSLATE(A19458,""en"",""hi"")"),"गीले राजमार्ग एक बरसात के दिन एक शहर के माध्यम से चल रहा है")</f>
        <v>गीले राजमार्ग एक बरसात के दिन एक शहर के माध्यम से चल रहा है</v>
      </c>
    </row>
    <row r="19459">
      <c r="A19459" s="1" t="s">
        <v>18878</v>
      </c>
      <c r="B19459" s="2" t="str">
        <f>IFERROR(__xludf.DUMMYFUNCTION("GOOGLETRANSLATE(A19459,""en"",""hi"")"),"एक ब्लैक टैबलेट के सामने कंप्यूटर।")</f>
        <v>एक ब्लैक टैबलेट के सामने कंप्यूटर।</v>
      </c>
    </row>
    <row r="19460">
      <c r="A19460" s="1" t="s">
        <v>18879</v>
      </c>
      <c r="B19460" s="2" t="str">
        <f>IFERROR(__xludf.DUMMYFUNCTION("GOOGLETRANSLATE(A19460,""en"",""hi"")"),"अभिनेता कॉमेडी के एक एपिसोड में फ़्लर्ट करता है")</f>
        <v>अभिनेता कॉमेडी के एक एपिसोड में फ़्लर्ट करता है</v>
      </c>
    </row>
    <row r="19461">
      <c r="A19461" s="1" t="s">
        <v>18880</v>
      </c>
      <c r="B19461" s="2" t="str">
        <f>IFERROR(__xludf.DUMMYFUNCTION("GOOGLETRANSLATE(A19461,""en"",""hi"")"),"Synthpop कलाकार मंच पर लाइव प्रदर्शन करता है")</f>
        <v>Synthpop कलाकार मंच पर लाइव प्रदर्शन करता है</v>
      </c>
    </row>
    <row r="19462">
      <c r="A19462" s="1" t="s">
        <v>18881</v>
      </c>
      <c r="B19462" s="2" t="str">
        <f>IFERROR(__xludf.DUMMYFUNCTION("GOOGLETRANSLATE(A19462,""en"",""hi"")"),"बॉक्स में ऊतक कागज")</f>
        <v>बॉक्स में ऊतक कागज</v>
      </c>
    </row>
    <row r="19463">
      <c r="A19463" s="1" t="s">
        <v>18882</v>
      </c>
      <c r="B19463" s="2" t="str">
        <f>IFERROR(__xludf.DUMMYFUNCTION("GOOGLETRANSLATE(A19463,""en"",""hi"")"),"हड़ताली: पॉप कलाकार ने अदालत से मामले को हड़ताल करने के लिए, अपने पूर्व नानी के खिलाफ अलग कानूनी गति दायर की है")</f>
        <v>हड़ताली: पॉप कलाकार ने अदालत से मामले को हड़ताल करने के लिए, अपने पूर्व नानी के खिलाफ अलग कानूनी गति दायर की है</v>
      </c>
    </row>
    <row r="19464">
      <c r="A19464" s="1" t="s">
        <v>18883</v>
      </c>
      <c r="B19464" s="2" t="str">
        <f>IFERROR(__xludf.DUMMYFUNCTION("GOOGLETRANSLATE(A19464,""en"",""hi"")"),"शीतकालीन बर्फ और बर्फ एक सामान्य रूप से बस्टलिंग टाउन सेंटर अंग्रेजी सिविल पैरिश में")</f>
        <v>शीतकालीन बर्फ और बर्फ एक सामान्य रूप से बस्टलिंग टाउन सेंटर अंग्रेजी सिविल पैरिश में</v>
      </c>
    </row>
    <row r="19465">
      <c r="A19465" s="1" t="s">
        <v>18884</v>
      </c>
      <c r="B19465" s="2" t="str">
        <f>IFERROR(__xludf.DUMMYFUNCTION("GOOGLETRANSLATE(A19465,""en"",""hi"")"),"प्रारंभिक - ईश सुबह की रोशनी में शांत बिट।")</f>
        <v>प्रारंभिक - ईश सुबह की रोशनी में शांत बिट।</v>
      </c>
    </row>
    <row r="19466">
      <c r="A19466" s="1" t="s">
        <v>18885</v>
      </c>
      <c r="B19466" s="2" t="str">
        <f>IFERROR(__xludf.DUMMYFUNCTION("GOOGLETRANSLATE(A19466,""en"",""hi"")"),"एक छोटा लड़का रसोई में बैठता है और कुकीज़ खाते हैं।")</f>
        <v>एक छोटा लड़का रसोई में बैठता है और कुकीज़ खाते हैं।</v>
      </c>
    </row>
    <row r="19467">
      <c r="A19467" s="1" t="s">
        <v>18886</v>
      </c>
      <c r="B19467" s="2" t="str">
        <f>IFERROR(__xludf.DUMMYFUNCTION("GOOGLETRANSLATE(A19467,""en"",""hi"")"),"मेरे नए घर से सड़क को देख रहे हैं।")</f>
        <v>मेरे नए घर से सड़क को देख रहे हैं।</v>
      </c>
    </row>
    <row r="19468">
      <c r="A19468" s="1" t="s">
        <v>18887</v>
      </c>
      <c r="B19468" s="2" t="str">
        <f>IFERROR(__xludf.DUMMYFUNCTION("GOOGLETRANSLATE(A19468,""en"",""hi"")"),"कुशल शिल्पकार कार्यशाला में एक परिपत्र के साथ लकड़ी काटने - फ्रंट शॉट")</f>
        <v>कुशल शिल्पकार कार्यशाला में एक परिपत्र के साथ लकड़ी काटने - फ्रंट शॉट</v>
      </c>
    </row>
    <row r="19469">
      <c r="A19469" s="1" t="s">
        <v>18888</v>
      </c>
      <c r="B19469" s="2" t="str">
        <f>IFERROR(__xludf.DUMMYFUNCTION("GOOGLETRANSLATE(A19469,""en"",""hi"")"),"फिल्म महोत्सव के दौरान व्यक्ति बनता है।")</f>
        <v>फिल्म महोत्सव के दौरान व्यक्ति बनता है।</v>
      </c>
    </row>
    <row r="19470">
      <c r="A19470" s="1" t="s">
        <v>18889</v>
      </c>
      <c r="B19470" s="2" t="str">
        <f>IFERROR(__xludf.DUMMYFUNCTION("GOOGLETRANSLATE(A19470,""en"",""hi"")"),"मकान मालिक अपने 1 9 40 के घर के लिए एक प्राचीन दिखने वाली टाइल चाहते थे।")</f>
        <v>मकान मालिक अपने 1 9 40 के घर के लिए एक प्राचीन दिखने वाली टाइल चाहते थे।</v>
      </c>
    </row>
    <row r="19471">
      <c r="A19471" s="1" t="s">
        <v>18890</v>
      </c>
      <c r="B19471" s="2" t="str">
        <f>IFERROR(__xludf.DUMMYFUNCTION("GOOGLETRANSLATE(A19471,""en"",""hi"")"),"एक पेपर बैग में पैक की गई चाय।")</f>
        <v>एक पेपर बैग में पैक की गई चाय।</v>
      </c>
    </row>
    <row r="19472">
      <c r="A19472" s="1" t="s">
        <v>18891</v>
      </c>
      <c r="B19472" s="2" t="str">
        <f>IFERROR(__xludf.DUMMYFUNCTION("GOOGLETRANSLATE(A19472,""en"",""hi"")"),"संगमरमर के प्रभाव के साथ सार पैटर्न।")</f>
        <v>संगमरमर के प्रभाव के साथ सार पैटर्न।</v>
      </c>
    </row>
    <row r="19473">
      <c r="A19473" s="1" t="s">
        <v>18892</v>
      </c>
      <c r="B19473" s="2" t="str">
        <f>IFERROR(__xludf.DUMMYFUNCTION("GOOGLETRANSLATE(A19473,""en"",""hi"")"),"शरद ऋतु - बीच में एक प्रतिमा के साथ एक प्रतिबिंबित तालाब के आसपास के रंग के पेड़")</f>
        <v>शरद ऋतु - बीच में एक प्रतिमा के साथ एक प्रतिबिंबित तालाब के आसपास के रंग के पेड़</v>
      </c>
    </row>
    <row r="19474">
      <c r="A19474" s="1" t="s">
        <v>18893</v>
      </c>
      <c r="B19474" s="2" t="str">
        <f>IFERROR(__xludf.DUMMYFUNCTION("GOOGLETRANSLATE(A19474,""en"",""hi"")"),"फोटोग्राफर सर्दियों में ठंडे सूर्यास्त के दौरान विंडमिल के सिल्हूट का एक शॉट ले रहा है।")</f>
        <v>फोटोग्राफर सर्दियों में ठंडे सूर्यास्त के दौरान विंडमिल के सिल्हूट का एक शॉट ले रहा है।</v>
      </c>
    </row>
    <row r="19475">
      <c r="A19475" s="1" t="s">
        <v>18894</v>
      </c>
      <c r="B19475" s="2" t="str">
        <f>IFERROR(__xludf.DUMMYFUNCTION("GOOGLETRANSLATE(A19475,""en"",""hi"")"),"बिल्लियों के साथ अच्छा जीवन जीने वाला व्यक्ति।")</f>
        <v>बिल्लियों के साथ अच्छा जीवन जीने वाला व्यक्ति।</v>
      </c>
    </row>
    <row r="19476">
      <c r="A19476" s="1" t="s">
        <v>18895</v>
      </c>
      <c r="B19476" s="2" t="str">
        <f>IFERROR(__xludf.DUMMYFUNCTION("GOOGLETRANSLATE(A19476,""en"",""hi"")"),"आप जानते हैं कि एक घर कितना महंगा है जब उनके पास फव्वारा है!")</f>
        <v>आप जानते हैं कि एक घर कितना महंगा है जब उनके पास फव्वारा है!</v>
      </c>
    </row>
    <row r="19477">
      <c r="A19477" s="1" t="s">
        <v>18896</v>
      </c>
      <c r="B19477" s="2" t="str">
        <f>IFERROR(__xludf.DUMMYFUNCTION("GOOGLETRANSLATE(A19477,""en"",""hi"")"),"जीभ के साथ पानी के छेद पर छिपकली की निगरानी करें")</f>
        <v>जीभ के साथ पानी के छेद पर छिपकली की निगरानी करें</v>
      </c>
    </row>
    <row r="19478">
      <c r="A19478" s="1" t="s">
        <v>15130</v>
      </c>
      <c r="B19478" s="2" t="str">
        <f>IFERROR(__xludf.DUMMYFUNCTION("GOOGLETRANSLATE(A19478,""en"",""hi"")"),"वेक्टर सार एक सफेद पृष्ठभूमि पर अलग लंबवत रेखाओं के साथ नक्शा।")</f>
        <v>वेक्टर सार एक सफेद पृष्ठभूमि पर अलग लंबवत रेखाओं के साथ नक्शा।</v>
      </c>
    </row>
    <row r="19479">
      <c r="A19479" s="1" t="s">
        <v>18897</v>
      </c>
      <c r="B19479" s="2" t="str">
        <f>IFERROR(__xludf.DUMMYFUNCTION("GOOGLETRANSLATE(A19479,""en"",""hi"")"),"क्रिसमस क्रिसमस के पेड़ को रखने के लिए काम करते हैं।")</f>
        <v>क्रिसमस क्रिसमस के पेड़ को रखने के लिए काम करते हैं।</v>
      </c>
    </row>
    <row r="19480">
      <c r="A19480" s="1" t="s">
        <v>18898</v>
      </c>
      <c r="B19480" s="2" t="str">
        <f>IFERROR(__xludf.DUMMYFUNCTION("GOOGLETRANSLATE(A19480,""en"",""hi"")"),"वर्ष फरवरी के लिए कैलेंडर")</f>
        <v>वर्ष फरवरी के लिए कैलेंडर</v>
      </c>
    </row>
    <row r="19481">
      <c r="A19481" s="1" t="s">
        <v>18899</v>
      </c>
      <c r="B19481" s="2" t="str">
        <f>IFERROR(__xludf.DUMMYFUNCTION("GOOGLETRANSLATE(A19481,""en"",""hi"")"),"युवा जोड़े फर्श पर घर पर बैठे और मज़ा करते हैं")</f>
        <v>युवा जोड़े फर्श पर घर पर बैठे और मज़ा करते हैं</v>
      </c>
    </row>
    <row r="19482">
      <c r="A19482" s="1" t="s">
        <v>18900</v>
      </c>
      <c r="B19482" s="2" t="str">
        <f>IFERROR(__xludf.DUMMYFUNCTION("GOOGLETRANSLATE(A19482,""en"",""hi"")"),"यह छवि दिखाती है कि वाहन एक उच्च सड़क पर कैसे फिट होंगे")</f>
        <v>यह छवि दिखाती है कि वाहन एक उच्च सड़क पर कैसे फिट होंगे</v>
      </c>
    </row>
    <row r="19483">
      <c r="A19483" s="1" t="s">
        <v>18901</v>
      </c>
      <c r="B19483" s="2" t="str">
        <f>IFERROR(__xludf.DUMMYFUNCTION("GOOGLETRANSLATE(A19483,""en"",""hi"")"),"एक तरंगों का वेक्टर चित्रण")</f>
        <v>एक तरंगों का वेक्टर चित्रण</v>
      </c>
    </row>
    <row r="19484">
      <c r="A19484" s="1" t="s">
        <v>18902</v>
      </c>
      <c r="B19484" s="2" t="str">
        <f>IFERROR(__xludf.DUMMYFUNCTION("GOOGLETRANSLATE(A19484,""en"",""hi"")"),"एक दोस्ताना 7 एस टूर्नामेंट में शैक्षणिक संस्थान परिसर के खिलाफ अमेरिकी फुटबॉल टीम।")</f>
        <v>एक दोस्ताना 7 एस टूर्नामेंट में शैक्षणिक संस्थान परिसर के खिलाफ अमेरिकी फुटबॉल टीम।</v>
      </c>
    </row>
    <row r="19485">
      <c r="A19485" s="1" t="s">
        <v>18903</v>
      </c>
      <c r="B19485" s="2" t="str">
        <f>IFERROR(__xludf.DUMMYFUNCTION("GOOGLETRANSLATE(A19485,""en"",""hi"")"),"एक चाय पार्टी के लिए रजाई में पेपरमिंट चिपक जाता है")</f>
        <v>एक चाय पार्टी के लिए रजाई में पेपरमिंट चिपक जाता है</v>
      </c>
    </row>
    <row r="19486">
      <c r="A19486" s="1" t="s">
        <v>18904</v>
      </c>
      <c r="B19486" s="2" t="str">
        <f>IFERROR(__xludf.DUMMYFUNCTION("GOOGLETRANSLATE(A19486,""en"",""hi"")"),"एक अभियान कार्यक्रम के दौरान मीडिया में राजनेता चिल्लाने का एक समर्थक।")</f>
        <v>एक अभियान कार्यक्रम के दौरान मीडिया में राजनेता चिल्लाने का एक समर्थक।</v>
      </c>
    </row>
    <row r="19487">
      <c r="A19487" s="1" t="s">
        <v>18905</v>
      </c>
      <c r="B19487" s="2" t="str">
        <f>IFERROR(__xludf.DUMMYFUNCTION("GOOGLETRANSLATE(A19487,""en"",""hi"")"),"कलाकार और उसकी बेटी स्विंग पर खेल रही है क्योंकि संगीतकार ने अपने दो युवाओं के साथ कुछ गुणवत्ता का समय बिताया")</f>
        <v>कलाकार और उसकी बेटी स्विंग पर खेल रही है क्योंकि संगीतकार ने अपने दो युवाओं के साथ कुछ गुणवत्ता का समय बिताया</v>
      </c>
    </row>
    <row r="19488">
      <c r="A19488" s="1" t="s">
        <v>18906</v>
      </c>
      <c r="B19488" s="2" t="str">
        <f>IFERROR(__xludf.DUMMYFUNCTION("GOOGLETRANSLATE(A19488,""en"",""hi"")"),"पुराने परित्यक्त लकड़ी के घर, एक उज्ज्वल धूप गर्मी की शाम पर घास उगते हैं।")</f>
        <v>पुराने परित्यक्त लकड़ी के घर, एक उज्ज्वल धूप गर्मी की शाम पर घास उगते हैं।</v>
      </c>
    </row>
    <row r="19489">
      <c r="A19489" s="1" t="s">
        <v>350</v>
      </c>
      <c r="B19489" s="2" t="str">
        <f>IFERROR(__xludf.DUMMYFUNCTION("GOOGLETRANSLATE(A19489,""en"",""hi"")"),"छवि में शामिल हो सकते हैं: व्यक्ति, एक संगीत वाद्ययंत्र बजाना, मंच और रात पर")</f>
        <v>छवि में शामिल हो सकते हैं: व्यक्ति, एक संगीत वाद्ययंत्र बजाना, मंच और रात पर</v>
      </c>
    </row>
    <row r="19490">
      <c r="A19490" s="1" t="s">
        <v>18907</v>
      </c>
      <c r="B19490" s="2" t="str">
        <f>IFERROR(__xludf.DUMMYFUNCTION("GOOGLETRANSLATE(A19490,""en"",""hi"")"),"टीवी कार्यक्रम से नौका नाव")</f>
        <v>टीवी कार्यक्रम से नौका नाव</v>
      </c>
    </row>
    <row r="19491">
      <c r="A19491" s="1" t="s">
        <v>18908</v>
      </c>
      <c r="B19491" s="2" t="str">
        <f>IFERROR(__xludf.DUMMYFUNCTION("GOOGLETRANSLATE(A19491,""en"",""hi"")"),"आदमी को फोटो के लिए अपनी विशाल छाती, बाहों और कंधों को फ्लेक्स करना")</f>
        <v>आदमी को फोटो के लिए अपनी विशाल छाती, बाहों और कंधों को फ्लेक्स करना</v>
      </c>
    </row>
    <row r="19492">
      <c r="A19492" s="1" t="s">
        <v>18909</v>
      </c>
      <c r="B19492" s="2" t="str">
        <f>IFERROR(__xludf.DUMMYFUNCTION("GOOGLETRANSLATE(A19492,""en"",""hi"")"),"स्पा के लिए पत्थरों की छवि के साथ रूपरेखा आइकन।")</f>
        <v>स्पा के लिए पत्थरों की छवि के साथ रूपरेखा आइकन।</v>
      </c>
    </row>
    <row r="19493">
      <c r="A19493" s="1" t="s">
        <v>18910</v>
      </c>
      <c r="B19493" s="2" t="str">
        <f>IFERROR(__xludf.DUMMYFUNCTION("GOOGLETRANSLATE(A19493,""en"",""hi"")"),"एक मूस एक नदी में खड़ा है")</f>
        <v>एक मूस एक नदी में खड़ा है</v>
      </c>
    </row>
    <row r="19494">
      <c r="A19494" s="1" t="s">
        <v>18911</v>
      </c>
      <c r="B19494" s="2" t="str">
        <f>IFERROR(__xludf.DUMMYFUNCTION("GOOGLETRANSLATE(A19494,""en"",""hi"")"),"शर्ट टॉप, फट जीन्स और रबर आभूषण की एक फैशन लुक।")</f>
        <v>शर्ट टॉप, फट जीन्स और रबर आभूषण की एक फैशन लुक।</v>
      </c>
    </row>
    <row r="19495">
      <c r="A19495" s="1" t="s">
        <v>18912</v>
      </c>
      <c r="B19495" s="2" t="str">
        <f>IFERROR(__xludf.DUMMYFUNCTION("GOOGLETRANSLATE(A19495,""en"",""hi"")"),"व्यक्ति आउटफिट योद्धाओं: कैसे सैनिकों को चित्रित करते हुए युद्ध के दौरान कैसे देखा गया।")</f>
        <v>व्यक्ति आउटफिट योद्धाओं: कैसे सैनिकों को चित्रित करते हुए युद्ध के दौरान कैसे देखा गया।</v>
      </c>
    </row>
    <row r="19496">
      <c r="A19496" s="1" t="s">
        <v>18913</v>
      </c>
      <c r="B19496" s="2" t="str">
        <f>IFERROR(__xludf.DUMMYFUNCTION("GOOGLETRANSLATE(A19496,""en"",""hi"")"),"एक मकई का मैदान गुणों पर कब्जा कर लिया")</f>
        <v>एक मकई का मैदान गुणों पर कब्जा कर लिया</v>
      </c>
    </row>
    <row r="19497">
      <c r="A19497" s="1" t="s">
        <v>18914</v>
      </c>
      <c r="B19497" s="2" t="str">
        <f>IFERROR(__xludf.DUMMYFUNCTION("GOOGLETRANSLATE(A19497,""en"",""hi"")"),"सूर्यास्त में एक नारंगी आकाश के नीचे एक सिल्हूट विंडमिल")</f>
        <v>सूर्यास्त में एक नारंगी आकाश के नीचे एक सिल्हूट विंडमिल</v>
      </c>
    </row>
    <row r="19498">
      <c r="A19498" s="1" t="s">
        <v>18915</v>
      </c>
      <c r="B19498" s="2" t="str">
        <f>IFERROR(__xludf.DUMMYFUNCTION("GOOGLETRANSLATE(A19498,""en"",""hi"")"),"व्यक्ति इस करीबी, शॉट में उसकी सुंदर भूरी आंखों को दिखाता है।")</f>
        <v>व्यक्ति इस करीबी, शॉट में उसकी सुंदर भूरी आंखों को दिखाता है।</v>
      </c>
    </row>
    <row r="19499">
      <c r="A19499" s="1" t="s">
        <v>4185</v>
      </c>
      <c r="B19499" s="2" t="str">
        <f>IFERROR(__xludf.DUMMYFUNCTION("GOOGLETRANSLATE(A19499,""en"",""hi"")"),"छवि में हो सकता है: व्यक्ति, एक संगीत वाद्ययंत्र, मंच, गिटार और रात पर")</f>
        <v>छवि में हो सकता है: व्यक्ति, एक संगीत वाद्ययंत्र, मंच, गिटार और रात पर</v>
      </c>
    </row>
    <row r="19500">
      <c r="A19500" s="1" t="s">
        <v>18916</v>
      </c>
      <c r="B19500" s="2" t="str">
        <f>IFERROR(__xludf.DUMMYFUNCTION("GOOGLETRANSLATE(A19500,""en"",""hi"")"),"धार्मिक संगठन के अंदर सना हुआ ग्लास खिड़की असर जातीयता जिसे फांसी के रूप में भी जाना जाता है")</f>
        <v>धार्मिक संगठन के अंदर सना हुआ ग्लास खिड़की असर जातीयता जिसे फांसी के रूप में भी जाना जाता है</v>
      </c>
    </row>
    <row r="19501">
      <c r="A19501" s="1" t="s">
        <v>18917</v>
      </c>
      <c r="B19501" s="2" t="str">
        <f>IFERROR(__xludf.DUMMYFUNCTION("GOOGLETRANSLATE(A19501,""en"",""hi"")"),"किनारे के नीचे एक फुटपाथ पर व्यक्ति")</f>
        <v>किनारे के नीचे एक फुटपाथ पर व्यक्ति</v>
      </c>
    </row>
    <row r="19502">
      <c r="A19502" s="1" t="s">
        <v>18918</v>
      </c>
      <c r="B19502" s="2" t="str">
        <f>IFERROR(__xludf.DUMMYFUNCTION("GOOGLETRANSLATE(A19502,""en"",""hi"")"),"नदी ने खेत और विचित्र गांवों के माध्यम से सुंदर, फ्लैट पथ प्रदान किए।")</f>
        <v>नदी ने खेत और विचित्र गांवों के माध्यम से सुंदर, फ्लैट पथ प्रदान किए।</v>
      </c>
    </row>
    <row r="19503">
      <c r="A19503" s="1" t="s">
        <v>11883</v>
      </c>
      <c r="B19503" s="2" t="str">
        <f>IFERROR(__xludf.DUMMYFUNCTION("GOOGLETRANSLATE(A19503,""en"",""hi"")"),"एक क्रॉस के आकार में राष्ट्रीय आभूषण।")</f>
        <v>एक क्रॉस के आकार में राष्ट्रीय आभूषण।</v>
      </c>
    </row>
    <row r="19504">
      <c r="A19504" s="1" t="s">
        <v>18919</v>
      </c>
      <c r="B19504" s="2" t="str">
        <f>IFERROR(__xludf.DUMMYFUNCTION("GOOGLETRANSLATE(A19504,""en"",""hi"")"),"पश्चिमी ईसाई छुट्टी के लिए इस सुंदर, आसान DIY गोल्ड माला को प्यार करें!")</f>
        <v>पश्चिमी ईसाई छुट्टी के लिए इस सुंदर, आसान DIY गोल्ड माला को प्यार करें!</v>
      </c>
    </row>
    <row r="19505">
      <c r="A19505" s="1" t="s">
        <v>18920</v>
      </c>
      <c r="B19505" s="2" t="str">
        <f>IFERROR(__xludf.DUMMYFUNCTION("GOOGLETRANSLATE(A19505,""en"",""hi"")"),"एक तालाब में एक कोई के करीब")</f>
        <v>एक तालाब में एक कोई के करीब</v>
      </c>
    </row>
    <row r="19506">
      <c r="A19506" s="1" t="s">
        <v>18921</v>
      </c>
      <c r="B19506" s="2" t="str">
        <f>IFERROR(__xludf.DUMMYFUNCTION("GOOGLETRANSLATE(A19506,""en"",""hi"")"),"बैंक नोट्स और क्रेडिट कार्ड के साथ एक बटुआ के करीब")</f>
        <v>बैंक नोट्स और क्रेडिट कार्ड के साथ एक बटुआ के करीब</v>
      </c>
    </row>
    <row r="19507">
      <c r="A19507" s="1" t="s">
        <v>18922</v>
      </c>
      <c r="B19507" s="2" t="str">
        <f>IFERROR(__xludf.DUMMYFUNCTION("GOOGLETRANSLATE(A19507,""en"",""hi"")"),"आवास प्रकार # अवकाश किराया - फोटो")</f>
        <v>आवास प्रकार # अवकाश किराया - फोटो</v>
      </c>
    </row>
    <row r="19508">
      <c r="A19508" s="1" t="s">
        <v>18923</v>
      </c>
      <c r="B19508" s="2" t="str">
        <f>IFERROR(__xludf.DUMMYFUNCTION("GOOGLETRANSLATE(A19508,""en"",""hi"")"),"स्टूडियो पोर्ट्रेट अभिनेता का चित्र एक सूट और टोपी पहने हुए जैसा कि वह फिल्म व्यवसाय के लिए फिल्म में दिखाई देता है")</f>
        <v>स्टूडियो पोर्ट्रेट अभिनेता का चित्र एक सूट और टोपी पहने हुए जैसा कि वह फिल्म व्यवसाय के लिए फिल्म में दिखाई देता है</v>
      </c>
    </row>
    <row r="19509">
      <c r="A19509" s="1" t="s">
        <v>18924</v>
      </c>
      <c r="B19509" s="2" t="str">
        <f>IFERROR(__xludf.DUMMYFUNCTION("GOOGLETRANSLATE(A19509,""en"",""hi"")"),"मेरा घोड़ा किसी भी पुराने रॉक से अधिक मूल्यवान है!")</f>
        <v>मेरा घोड़ा किसी भी पुराने रॉक से अधिक मूल्यवान है!</v>
      </c>
    </row>
    <row r="19510">
      <c r="A19510" s="1" t="s">
        <v>18925</v>
      </c>
      <c r="B19510" s="2" t="str">
        <f>IFERROR(__xludf.DUMMYFUNCTION("GOOGLETRANSLATE(A19510,""en"",""hi"")"),"महान पिरामिड में प्रवेश")</f>
        <v>महान पिरामिड में प्रवेश</v>
      </c>
    </row>
    <row r="19511">
      <c r="A19511" s="1" t="s">
        <v>18926</v>
      </c>
      <c r="B19511" s="2" t="str">
        <f>IFERROR(__xludf.DUMMYFUNCTION("GOOGLETRANSLATE(A19511,""en"",""hi"")"),"पृष्ठभूमि में जड़ी बूटियों और फूलों के साथ आवश्यक तेलों का चयन")</f>
        <v>पृष्ठभूमि में जड़ी बूटियों और फूलों के साथ आवश्यक तेलों का चयन</v>
      </c>
    </row>
    <row r="19512">
      <c r="A19512" s="1" t="s">
        <v>18927</v>
      </c>
      <c r="B19512" s="2" t="str">
        <f>IFERROR(__xludf.DUMMYFUNCTION("GOOGLETRANSLATE(A19512,""en"",""hi"")"),"पॉप कलाकार और उसके पति व्यक्ति के अंतिम संस्कार के बाद चर्च छोड़ देते हैं")</f>
        <v>पॉप कलाकार और उसके पति व्यक्ति के अंतिम संस्कार के बाद चर्च छोड़ देते हैं</v>
      </c>
    </row>
    <row r="19513">
      <c r="A19513" s="1" t="s">
        <v>18928</v>
      </c>
      <c r="B19513" s="2" t="str">
        <f>IFERROR(__xludf.DUMMYFUNCTION("GOOGLETRANSLATE(A19513,""en"",""hi"")"),"फुटबॉल खिलाड़ी व्यक्ति से दूर गेंद को लात मारने के लिए स्लाइड करता है")</f>
        <v>फुटबॉल खिलाड़ी व्यक्ति से दूर गेंद को लात मारने के लिए स्लाइड करता है</v>
      </c>
    </row>
    <row r="19514">
      <c r="A19514" s="1" t="s">
        <v>18929</v>
      </c>
      <c r="B19514" s="2" t="str">
        <f>IFERROR(__xludf.DUMMYFUNCTION("GOOGLETRANSLATE(A19514,""en"",""hi"")"),"मैदान से दक्षिण पूर्व में देखें - बाहरी फोटो")</f>
        <v>मैदान से दक्षिण पूर्व में देखें - बाहरी फोटो</v>
      </c>
    </row>
    <row r="19515">
      <c r="A19515" s="1" t="s">
        <v>18930</v>
      </c>
      <c r="B19515" s="2" t="str">
        <f>IFERROR(__xludf.DUMMYFUNCTION("GOOGLETRANSLATE(A19515,""en"",""hi"")"),"एक नदी के बगल में शरद ऋतु के दौरान वहां रंगीन पत्ते गिरते पेड़")</f>
        <v>एक नदी के बगल में शरद ऋतु के दौरान वहां रंगीन पत्ते गिरते पेड़</v>
      </c>
    </row>
    <row r="19516">
      <c r="A19516" s="1" t="s">
        <v>18931</v>
      </c>
      <c r="B19516" s="2" t="str">
        <f>IFERROR(__xludf.DUMMYFUNCTION("GOOGLETRANSLATE(A19516,""en"",""hi"")"),"एक उत्पादक गृह कार्यालय के लिए पौधे होना चाहिए")</f>
        <v>एक उत्पादक गृह कार्यालय के लिए पौधे होना चाहिए</v>
      </c>
    </row>
    <row r="19517">
      <c r="A19517" s="1" t="s">
        <v>18932</v>
      </c>
      <c r="B19517" s="2" t="str">
        <f>IFERROR(__xludf.DUMMYFUNCTION("GOOGLETRANSLATE(A19517,""en"",""hi"")"),"बिल्डिंग समारोह राष्ट्रपति के आधिकारिक निवास")</f>
        <v>बिल्डिंग समारोह राष्ट्रपति के आधिकारिक निवास</v>
      </c>
    </row>
    <row r="19518">
      <c r="A19518" s="1" t="s">
        <v>18933</v>
      </c>
      <c r="B19518" s="2" t="str">
        <f>IFERROR(__xludf.DUMMYFUNCTION("GOOGLETRANSLATE(A19518,""en"",""hi"")"),"एक लक्जरी होटल के कमरे में राजा के आकार का बिस्तर")</f>
        <v>एक लक्जरी होटल के कमरे में राजा के आकार का बिस्तर</v>
      </c>
    </row>
    <row r="19519">
      <c r="A19519" s="1" t="s">
        <v>18934</v>
      </c>
      <c r="B19519" s="2" t="str">
        <f>IFERROR(__xludf.DUMMYFUNCTION("GOOGLETRANSLATE(A19519,""en"",""hi"")"),"व्यंजन - मैंने कई लोगों से सुना है जो पोक देवताओं का भोजन है।")</f>
        <v>व्यंजन - मैंने कई लोगों से सुना है जो पोक देवताओं का भोजन है।</v>
      </c>
    </row>
    <row r="19520">
      <c r="A19520" s="1" t="s">
        <v>18935</v>
      </c>
      <c r="B19520" s="2" t="str">
        <f>IFERROR(__xludf.DUMMYFUNCTION("GOOGLETRANSLATE(A19520,""en"",""hi"")"),"यह उत्तर अंत का एक दृश्य है।")</f>
        <v>यह उत्तर अंत का एक दृश्य है।</v>
      </c>
    </row>
    <row r="19521">
      <c r="A19521" s="1" t="s">
        <v>18936</v>
      </c>
      <c r="B19521" s="2" t="str">
        <f>IFERROR(__xludf.DUMMYFUNCTION("GOOGLETRANSLATE(A19521,""en"",""hi"")"),"41 वीं सहस्राब्दी के ग्रिम अंधेरे में केवल युद्ध है!")</f>
        <v>41 वीं सहस्राब्दी के ग्रिम अंधेरे में केवल युद्ध है!</v>
      </c>
    </row>
    <row r="19522">
      <c r="A19522" s="1" t="s">
        <v>18937</v>
      </c>
      <c r="B19522" s="2" t="str">
        <f>IFERROR(__xludf.DUMMYFUNCTION("GOOGLETRANSLATE(A19522,""en"",""hi"")"),"अपने फेरेट्स के साथ व्यक्ति जो वह व्यावसायिक रूप से उपयोग करता है")</f>
        <v>अपने फेरेट्स के साथ व्यक्ति जो वह व्यावसायिक रूप से उपयोग करता है</v>
      </c>
    </row>
    <row r="19523">
      <c r="A19523" s="1" t="s">
        <v>18938</v>
      </c>
      <c r="B19523" s="2" t="str">
        <f>IFERROR(__xludf.DUMMYFUNCTION("GOOGLETRANSLATE(A19523,""en"",""hi"")"),"लाल अंगूर का एक गुच्छा रखने वाला व्यक्ति")</f>
        <v>लाल अंगूर का एक गुच्छा रखने वाला व्यक्ति</v>
      </c>
    </row>
    <row r="19524">
      <c r="A19524" s="1" t="s">
        <v>18939</v>
      </c>
      <c r="B19524" s="2" t="str">
        <f>IFERROR(__xludf.DUMMYFUNCTION("GOOGLETRANSLATE(A19524,""en"",""hi"")"),"हॉस्टल समुद्र तट पर एक परिवर्तित ट्रेन है")</f>
        <v>हॉस्टल समुद्र तट पर एक परिवर्तित ट्रेन है</v>
      </c>
    </row>
    <row r="19525">
      <c r="A19525" s="1" t="s">
        <v>18940</v>
      </c>
      <c r="B19525" s="2" t="str">
        <f>IFERROR(__xludf.DUMMYFUNCTION("GOOGLETRANSLATE(A19525,""en"",""hi"")"),"पीने के लिए बहुत मूल्यवान: यह £ 4,894 बोतल कलेक्टर की वस्तु है")</f>
        <v>पीने के लिए बहुत मूल्यवान: यह £ 4,894 बोतल कलेक्टर की वस्तु है</v>
      </c>
    </row>
    <row r="19526">
      <c r="A19526" s="1" t="s">
        <v>18941</v>
      </c>
      <c r="B19526" s="2" t="str">
        <f>IFERROR(__xludf.DUMMYFUNCTION("GOOGLETRANSLATE(A19526,""en"",""hi"")"),"पीला पेस्टल पोल्का डॉट पृष्ठभूमि ... एक सफेद पृष्ठभूमि पर पेस्टल गुलाबी पोल्का डॉट्स।")</f>
        <v>पीला पेस्टल पोल्का डॉट पृष्ठभूमि ... एक सफेद पृष्ठभूमि पर पेस्टल गुलाबी पोल्का डॉट्स।</v>
      </c>
    </row>
    <row r="19527">
      <c r="A19527" s="1" t="s">
        <v>18942</v>
      </c>
      <c r="B19527" s="2" t="str">
        <f>IFERROR(__xludf.DUMMYFUNCTION("GOOGLETRANSLATE(A19527,""en"",""hi"")"),"दुनिया के सबसे खूबसूरत चर्चों में से एक।")</f>
        <v>दुनिया के सबसे खूबसूरत चर्चों में से एक।</v>
      </c>
    </row>
    <row r="19528">
      <c r="A19528" s="1" t="s">
        <v>18943</v>
      </c>
      <c r="B19528" s="2" t="str">
        <f>IFERROR(__xludf.DUMMYFUNCTION("GOOGLETRANSLATE(A19528,""en"",""hi"")"),"चर्चयार्ड से देखा गया टाउन हाउस")</f>
        <v>चर्चयार्ड से देखा गया टाउन हाउस</v>
      </c>
    </row>
    <row r="19529">
      <c r="A19529" s="1" t="s">
        <v>18944</v>
      </c>
      <c r="B19529" s="2" t="str">
        <f>IFERROR(__xludf.DUMMYFUNCTION("GOOGLETRANSLATE(A19529,""en"",""hi"")"),"एक प्लेट और एक कप के साथ गोल मेज")</f>
        <v>एक प्लेट और एक कप के साथ गोल मेज</v>
      </c>
    </row>
    <row r="19530">
      <c r="A19530" s="1" t="s">
        <v>18945</v>
      </c>
      <c r="B19530" s="2" t="str">
        <f>IFERROR(__xludf.DUMMYFUNCTION("GOOGLETRANSLATE(A19530,""en"",""hi"")"),"विंटेज मैग्निफाइंग ग्लास, कंपास, टेलीस्कोप और एक जेब घड़ी एक पुराने मानचित्र पर झूठ बोल रही है")</f>
        <v>विंटेज मैग्निफाइंग ग्लास, कंपास, टेलीस्कोप और एक जेब घड़ी एक पुराने मानचित्र पर झूठ बोल रही है</v>
      </c>
    </row>
    <row r="19531">
      <c r="A19531" s="1" t="s">
        <v>18946</v>
      </c>
      <c r="B19531" s="2" t="str">
        <f>IFERROR(__xludf.DUMMYFUNCTION("GOOGLETRANSLATE(A19531,""en"",""hi"")"),"राजनेता पहुंचने के राष्ट्रपति की कार।")</f>
        <v>राजनेता पहुंचने के राष्ट्रपति की कार।</v>
      </c>
    </row>
    <row r="19532">
      <c r="A19532" s="1" t="s">
        <v>18947</v>
      </c>
      <c r="B19532" s="2" t="str">
        <f>IFERROR(__xludf.DUMMYFUNCTION("GOOGLETRANSLATE(A19532,""en"",""hi"")"),"एक अंधेरे पृष्ठभूमि पर इंद्रधनुषी ज्यामितीय पैटर्न के साथ असामान्य सार बनावट")</f>
        <v>एक अंधेरे पृष्ठभूमि पर इंद्रधनुषी ज्यामितीय पैटर्न के साथ असामान्य सार बनावट</v>
      </c>
    </row>
    <row r="19533">
      <c r="A19533" s="1" t="s">
        <v>18948</v>
      </c>
      <c r="B19533" s="2" t="str">
        <f>IFERROR(__xludf.DUMMYFUNCTION("GOOGLETRANSLATE(A19533,""en"",""hi"")"),"एक कलाकार द्वारा महिलाओं के एक चित्र से विस्तार")</f>
        <v>एक कलाकार द्वारा महिलाओं के एक चित्र से विस्तार</v>
      </c>
    </row>
    <row r="19534">
      <c r="A19534" s="1" t="s">
        <v>18949</v>
      </c>
      <c r="B19534" s="2" t="str">
        <f>IFERROR(__xludf.DUMMYFUNCTION("GOOGLETRANSLATE(A19534,""en"",""hi"")"),"पक्ष को देखते हुए आप गहरे घाटी को देख सकते हैं जो परिसर के चारों ओर अपना रास्ता हवा देता है।")</f>
        <v>पक्ष को देखते हुए आप गहरे घाटी को देख सकते हैं जो परिसर के चारों ओर अपना रास्ता हवा देता है।</v>
      </c>
    </row>
    <row r="19535">
      <c r="A19535" s="1" t="s">
        <v>18950</v>
      </c>
      <c r="B19535" s="2" t="str">
        <f>IFERROR(__xludf.DUMMYFUNCTION("GOOGLETRANSLATE(A19535,""en"",""hi"")"),"लाल बाल के साथ एक युवा लड़की एक लैवेंडर क्षेत्र के माध्यम से चल रही है")</f>
        <v>लाल बाल के साथ एक युवा लड़की एक लैवेंडर क्षेत्र के माध्यम से चल रही है</v>
      </c>
    </row>
    <row r="19536">
      <c r="A19536" s="1" t="s">
        <v>18951</v>
      </c>
      <c r="B19536" s="2" t="str">
        <f>IFERROR(__xludf.DUMMYFUNCTION("GOOGLETRANSLATE(A19536,""en"",""hi"")"),"नई कला संग्रहालय के आधार बनाने के लिए विशाल चित्रकला के लिए विशेष रुप से प्रदर्शित छवि")</f>
        <v>नई कला संग्रहालय के आधार बनाने के लिए विशाल चित्रकला के लिए विशेष रुप से प्रदर्शित छवि</v>
      </c>
    </row>
    <row r="19537">
      <c r="A19537" s="1" t="s">
        <v>18952</v>
      </c>
      <c r="B19537" s="2" t="str">
        <f>IFERROR(__xludf.DUMMYFUNCTION("GOOGLETRANSLATE(A19537,""en"",""hi"")"),"क्या आप एक कयाक के कॉकपिट के अंदर अपने पैरों को फंसाने के लिए इतना इच्छुक होंगे और एक झरने के नीचे चरम कयाकिंग का प्रयास करें?")</f>
        <v>क्या आप एक कयाक के कॉकपिट के अंदर अपने पैरों को फंसाने के लिए इतना इच्छुक होंगे और एक झरने के नीचे चरम कयाकिंग का प्रयास करें?</v>
      </c>
    </row>
    <row r="19538">
      <c r="A19538" s="1" t="s">
        <v>18953</v>
      </c>
      <c r="B19538" s="2" t="str">
        <f>IFERROR(__xludf.DUMMYFUNCTION("GOOGLETRANSLATE(A19538,""en"",""hi"")"),"निविदा गुलाबी स्त्री बैंगनी किनारे के साथ बढ़ाया")</f>
        <v>निविदा गुलाबी स्त्री बैंगनी किनारे के साथ बढ़ाया</v>
      </c>
    </row>
    <row r="19539">
      <c r="A19539" s="1" t="s">
        <v>18954</v>
      </c>
      <c r="B19539" s="2" t="str">
        <f>IFERROR(__xludf.DUMMYFUNCTION("GOOGLETRANSLATE(A19539,""en"",""hi"")"),"ट्रेन की रियर कैरिज से ही देखें")</f>
        <v>ट्रेन की रियर कैरिज से ही देखें</v>
      </c>
    </row>
    <row r="19540">
      <c r="A19540" s="1" t="s">
        <v>18955</v>
      </c>
      <c r="B19540" s="2" t="str">
        <f>IFERROR(__xludf.DUMMYFUNCTION("GOOGLETRANSLATE(A19540,""en"",""hi"")"),"बिग ब्लू - रेड ब्रश धीमी गति में दोनों तरफ से कार को साफ करते हैं")</f>
        <v>बिग ब्लू - रेड ब्रश धीमी गति में दोनों तरफ से कार को साफ करते हैं</v>
      </c>
    </row>
    <row r="19541">
      <c r="A19541" s="1" t="s">
        <v>18956</v>
      </c>
      <c r="B19541" s="2" t="str">
        <f>IFERROR(__xludf.DUMMYFUNCTION("GOOGLETRANSLATE(A19541,""en"",""hi"")"),"दक्षिणी तट पर सर्फिंग")</f>
        <v>दक्षिणी तट पर सर्फिंग</v>
      </c>
    </row>
    <row r="19542">
      <c r="A19542" s="1" t="s">
        <v>18957</v>
      </c>
      <c r="B19542" s="2" t="str">
        <f>IFERROR(__xludf.DUMMYFUNCTION("GOOGLETRANSLATE(A19542,""en"",""hi"")"),"यह उसकी नाव पर फिल्म चरित्र है!")</f>
        <v>यह उसकी नाव पर फिल्म चरित्र है!</v>
      </c>
    </row>
    <row r="19543">
      <c r="A19543" s="1" t="s">
        <v>18958</v>
      </c>
      <c r="B19543" s="2" t="str">
        <f>IFERROR(__xludf.DUMMYFUNCTION("GOOGLETRANSLATE(A19543,""en"",""hi"")"),"नदी के पार सूर्यास्त का एक दृश्य")</f>
        <v>नदी के पार सूर्यास्त का एक दृश्य</v>
      </c>
    </row>
    <row r="19544">
      <c r="A19544" s="1" t="s">
        <v>18959</v>
      </c>
      <c r="B19544" s="2" t="str">
        <f>IFERROR(__xludf.DUMMYFUNCTION("GOOGLETRANSLATE(A19544,""en"",""hi"")"),"Arleigh Burke क्लास विनाशक दशकों में देश आने के लिए पहला नौसेना जहाज है।")</f>
        <v>Arleigh Burke क्लास विनाशक दशकों में देश आने के लिए पहला नौसेना जहाज है।</v>
      </c>
    </row>
    <row r="19545">
      <c r="A19545" s="1" t="s">
        <v>18960</v>
      </c>
      <c r="B19545" s="2" t="str">
        <f>IFERROR(__xludf.DUMMYFUNCTION("GOOGLETRANSLATE(A19545,""en"",""hi"")"),"बाथरूम में शौचालय का कटोरा")</f>
        <v>बाथरूम में शौचालय का कटोरा</v>
      </c>
    </row>
    <row r="19546">
      <c r="A19546" s="1" t="s">
        <v>18961</v>
      </c>
      <c r="B19546" s="2" t="str">
        <f>IFERROR(__xludf.DUMMYFUNCTION("GOOGLETRANSLATE(A19546,""en"",""hi"")"),"कई अस्पष्ट बीज फली के साथ एक पौधे की एक रंग क्षैतिज छवि")</f>
        <v>कई अस्पष्ट बीज फली के साथ एक पौधे की एक रंग क्षैतिज छवि</v>
      </c>
    </row>
    <row r="19547">
      <c r="A19547" s="1" t="s">
        <v>18962</v>
      </c>
      <c r="B19547" s="2" t="str">
        <f>IFERROR(__xludf.DUMMYFUNCTION("GOOGLETRANSLATE(A19547,""en"",""hi"")"),"पुरस्कार पुरस्कार के दौरान ऑनस्टेज करता है।")</f>
        <v>पुरस्कार पुरस्कार के दौरान ऑनस्टेज करता है।</v>
      </c>
    </row>
    <row r="19548">
      <c r="A19548" s="1" t="s">
        <v>930</v>
      </c>
      <c r="B19548" s="2" t="str">
        <f>IFERROR(__xludf.DUMMYFUNCTION("GOOGLETRANSLATE(A19548,""en"",""hi"")"),"छवि में हो सकता है: व्यक्ति, मंच पर और एक संगीत वाद्ययंत्र बजाना")</f>
        <v>छवि में हो सकता है: व्यक्ति, मंच पर और एक संगीत वाद्ययंत्र बजाना</v>
      </c>
    </row>
    <row r="19549">
      <c r="A19549" s="1" t="s">
        <v>18963</v>
      </c>
      <c r="B19549" s="2" t="str">
        <f>IFERROR(__xludf.DUMMYFUNCTION("GOOGLETRANSLATE(A19549,""en"",""hi"")"),"आंगन गर्म सूरज से गर्मी को अवशोषित करता है और इसे भू-तापीय प्रणाली के माध्यम से घर के अन्य हिस्सों में स्थानांतरित करता है")</f>
        <v>आंगन गर्म सूरज से गर्मी को अवशोषित करता है और इसे भू-तापीय प्रणाली के माध्यम से घर के अन्य हिस्सों में स्थानांतरित करता है</v>
      </c>
    </row>
    <row r="19550">
      <c r="A19550" s="1" t="s">
        <v>18964</v>
      </c>
      <c r="B19550" s="2" t="str">
        <f>IFERROR(__xludf.DUMMYFUNCTION("GOOGLETRANSLATE(A19550,""en"",""hi"")"),"फुटबॉल खिलाड़ी, मैनेजर मैच के दौरान प्रतिक्रिया करता है।")</f>
        <v>फुटबॉल खिलाड़ी, मैनेजर मैच के दौरान प्रतिक्रिया करता है।</v>
      </c>
    </row>
    <row r="19551">
      <c r="A19551" s="1" t="s">
        <v>15419</v>
      </c>
      <c r="B19551" s="2" t="str">
        <f>IFERROR(__xludf.DUMMYFUNCTION("GOOGLETRANSLATE(A19551,""en"",""hi"")"),"क्षेत्र उपग्रह मानचित्र पर निकाला गया।")</f>
        <v>क्षेत्र उपग्रह मानचित्र पर निकाला गया।</v>
      </c>
    </row>
    <row r="19552">
      <c r="A19552" s="1" t="s">
        <v>18965</v>
      </c>
      <c r="B19552" s="2" t="str">
        <f>IFERROR(__xludf.DUMMYFUNCTION("GOOGLETRANSLATE(A19552,""en"",""hi"")"),"एक शहर में पशु का दौरा करना।")</f>
        <v>एक शहर में पशु का दौरा करना।</v>
      </c>
    </row>
    <row r="19553">
      <c r="A19553" s="1" t="s">
        <v>18966</v>
      </c>
      <c r="B19553" s="2" t="str">
        <f>IFERROR(__xludf.DUMMYFUNCTION("GOOGLETRANSLATE(A19553,""en"",""hi"")"),"गतिविधि - कोड की रेखा का उपयोग करके इस पाठ को प्रिंट करें")</f>
        <v>गतिविधि - कोड की रेखा का उपयोग करके इस पाठ को प्रिंट करें</v>
      </c>
    </row>
    <row r="19554">
      <c r="A19554" s="1" t="s">
        <v>18967</v>
      </c>
      <c r="B19554" s="2" t="str">
        <f>IFERROR(__xludf.DUMMYFUNCTION("GOOGLETRANSLATE(A19554,""en"",""hi"")"),"समुद्र तट पर खुश जुड़वां लड़के लहर से गीले हो रहे हैं")</f>
        <v>समुद्र तट पर खुश जुड़वां लड़के लहर से गीले हो रहे हैं</v>
      </c>
    </row>
    <row r="19555">
      <c r="A19555" s="1" t="s">
        <v>18968</v>
      </c>
      <c r="B19555" s="2" t="str">
        <f>IFERROR(__xludf.DUMMYFUNCTION("GOOGLETRANSLATE(A19555,""en"",""hi"")"),"देश पॉप कलाकार पुरस्कारों के दौरान ऑनस्टेज स्वीकार करता है।")</f>
        <v>देश पॉप कलाकार पुरस्कारों के दौरान ऑनस्टेज स्वीकार करता है।</v>
      </c>
    </row>
    <row r="19556">
      <c r="A19556" s="1" t="s">
        <v>18969</v>
      </c>
      <c r="B19556" s="2" t="str">
        <f>IFERROR(__xludf.DUMMYFUNCTION("GOOGLETRANSLATE(A19556,""en"",""hi"")"),"पशु के वर्ष के लिए राशि चक्र, पारंपरिक पेपर - कट कला")</f>
        <v>पशु के वर्ष के लिए राशि चक्र, पारंपरिक पेपर - कट कला</v>
      </c>
    </row>
    <row r="19557">
      <c r="A19557" s="1" t="s">
        <v>18970</v>
      </c>
      <c r="B19557" s="2" t="str">
        <f>IFERROR(__xludf.DUMMYFUNCTION("GOOGLETRANSLATE(A19557,""en"",""hi"")"),"एक हल्की नीली पृष्ठभूमि पर यादृच्छिक पानी गिरता है")</f>
        <v>एक हल्की नीली पृष्ठभूमि पर यादृच्छिक पानी गिरता है</v>
      </c>
    </row>
    <row r="19558">
      <c r="A19558" s="1" t="s">
        <v>18971</v>
      </c>
      <c r="B19558" s="2" t="str">
        <f>IFERROR(__xludf.DUMMYFUNCTION("GOOGLETRANSLATE(A19558,""en"",""hi"")"),"हमारी परीक्षण उड़ान के दौरान स्काईलाइन और नदी का एक दृश्य।")</f>
        <v>हमारी परीक्षण उड़ान के दौरान स्काईलाइन और नदी का एक दृश्य।</v>
      </c>
    </row>
    <row r="19559">
      <c r="A19559" s="1" t="s">
        <v>18972</v>
      </c>
      <c r="B19559" s="2" t="str">
        <f>IFERROR(__xludf.DUMMYFUNCTION("GOOGLETRANSLATE(A19559,""en"",""hi"")"),"एक जला हुआ पेड़ और ब्रश चौराहे के पास देखा जाता है")</f>
        <v>एक जला हुआ पेड़ और ब्रश चौराहे के पास देखा जाता है</v>
      </c>
    </row>
    <row r="19560">
      <c r="A19560" s="1" t="s">
        <v>18973</v>
      </c>
      <c r="B19560" s="2" t="str">
        <f>IFERROR(__xludf.DUMMYFUNCTION("GOOGLETRANSLATE(A19560,""en"",""hi"")"),"गैंगस्टा रैप कलाकार और अभिनेता प्रीमियर में भाग लेते हैं")</f>
        <v>गैंगस्टा रैप कलाकार और अभिनेता प्रीमियर में भाग लेते हैं</v>
      </c>
    </row>
    <row r="19561">
      <c r="A19561" s="1" t="s">
        <v>18974</v>
      </c>
      <c r="B19561" s="2" t="str">
        <f>IFERROR(__xludf.DUMMYFUNCTION("GOOGLETRANSLATE(A19561,""en"",""hi"")"),"हवा के खिलाफ हरी घास का मैदान")</f>
        <v>हवा के खिलाफ हरी घास का मैदान</v>
      </c>
    </row>
    <row r="19562">
      <c r="A19562" s="1" t="s">
        <v>18975</v>
      </c>
      <c r="B19562" s="2" t="str">
        <f>IFERROR(__xludf.DUMMYFUNCTION("GOOGLETRANSLATE(A19562,""en"",""hi"")"),"स्तरित लाल ombre बाल - मुझे लगता है कि मैं अपने अगले रंग के लिए यह कोशिश कर रहा हूँ।")</f>
        <v>स्तरित लाल ombre बाल - मुझे लगता है कि मैं अपने अगले रंग के लिए यह कोशिश कर रहा हूँ।</v>
      </c>
    </row>
    <row r="19563">
      <c r="A19563" s="1" t="s">
        <v>18976</v>
      </c>
      <c r="B19563" s="2" t="str">
        <f>IFERROR(__xludf.DUMMYFUNCTION("GOOGLETRANSLATE(A19563,""en"",""hi"")"),"प्यारा युवा हिप्स्टर युगल एक उज्ज्वल दिन पर शीतकालीन पार्क में मज़ा ले रहा है एक दूसरे को गले लगाकर और मुस्कुराते हुए")</f>
        <v>प्यारा युवा हिप्स्टर युगल एक उज्ज्वल दिन पर शीतकालीन पार्क में मज़ा ले रहा है एक दूसरे को गले लगाकर और मुस्कुराते हुए</v>
      </c>
    </row>
    <row r="19564">
      <c r="A19564" s="1" t="s">
        <v>18977</v>
      </c>
      <c r="B19564" s="2" t="str">
        <f>IFERROR(__xludf.DUMMYFUNCTION("GOOGLETRANSLATE(A19564,""en"",""hi"")"),"पार्क में जाने वाला क्षेत्र")</f>
        <v>पार्क में जाने वाला क्षेत्र</v>
      </c>
    </row>
    <row r="19565">
      <c r="A19565" s="1" t="s">
        <v>18978</v>
      </c>
      <c r="B19565" s="2" t="str">
        <f>IFERROR(__xludf.DUMMYFUNCTION("GOOGLETRANSLATE(A19565,""en"",""hi"")"),"काले रंग की पृष्ठभूमि पर सफेद fluffy वेक्टर पृथक क्षेत्र।")</f>
        <v>काले रंग की पृष्ठभूमि पर सफेद fluffy वेक्टर पृथक क्षेत्र।</v>
      </c>
    </row>
    <row r="19566">
      <c r="A19566" s="1" t="s">
        <v>18979</v>
      </c>
      <c r="B19566" s="2" t="str">
        <f>IFERROR(__xludf.DUMMYFUNCTION("GOOGLETRANSLATE(A19566,""en"",""hi"")"),"एक सफेद पृष्ठभूमि के खिलाफ एक बड़े 3 डी गोल्ड बार का एक अल्ट्रा यथार्थवादी मैक्रो दृश्य")</f>
        <v>एक सफेद पृष्ठभूमि के खिलाफ एक बड़े 3 डी गोल्ड बार का एक अल्ट्रा यथार्थवादी मैक्रो दृश्य</v>
      </c>
    </row>
    <row r="19567">
      <c r="A19567" s="1" t="s">
        <v>18980</v>
      </c>
      <c r="B19567" s="2" t="str">
        <f>IFERROR(__xludf.DUMMYFUNCTION("GOOGLETRANSLATE(A19567,""en"",""hi"")"),"एक धार्मिक मूर्ति के नीचे उपन्यासकार, व्यक्ति द्वारा फोटो")</f>
        <v>एक धार्मिक मूर्ति के नीचे उपन्यासकार, व्यक्ति द्वारा फोटो</v>
      </c>
    </row>
    <row r="19568">
      <c r="A19568" s="1" t="s">
        <v>18981</v>
      </c>
      <c r="B19568" s="2" t="str">
        <f>IFERROR(__xludf.DUMMYFUNCTION("GOOGLETRANSLATE(A19568,""en"",""hi"")"),"मंच पर नरम रॉक कलाकार, ए-पीस बैकिंग ऑर्केस्ट्रा के साथ।")</f>
        <v>मंच पर नरम रॉक कलाकार, ए-पीस बैकिंग ऑर्केस्ट्रा के साथ।</v>
      </c>
    </row>
    <row r="19569">
      <c r="A19569" s="1" t="s">
        <v>18982</v>
      </c>
      <c r="B19569" s="2" t="str">
        <f>IFERROR(__xludf.DUMMYFUNCTION("GOOGLETRANSLATE(A19569,""en"",""hi"")"),"स्पोर्ट्स टीम सबसे मूल्यवान टीम हैं")</f>
        <v>स्पोर्ट्स टीम सबसे मूल्यवान टीम हैं</v>
      </c>
    </row>
    <row r="19570">
      <c r="A19570" s="1" t="s">
        <v>18983</v>
      </c>
      <c r="B19570" s="2" t="str">
        <f>IFERROR(__xludf.DUMMYFUNCTION("GOOGLETRANSLATE(A19570,""en"",""hi"")"),"अपनी मां, सीए के साथ एक बच्चे के रूप में महान व्यक्ति।")</f>
        <v>अपनी मां, सीए के साथ एक बच्चे के रूप में महान व्यक्ति।</v>
      </c>
    </row>
    <row r="19571">
      <c r="A19571" s="1" t="s">
        <v>18984</v>
      </c>
      <c r="B19571" s="2" t="str">
        <f>IFERROR(__xludf.DUMMYFUNCTION("GOOGLETRANSLATE(A19571,""en"",""hi"")"),"एक केला पेड़ का बंद खिलना और फल")</f>
        <v>एक केला पेड़ का बंद खिलना और फल</v>
      </c>
    </row>
    <row r="19572">
      <c r="A19572" s="1" t="s">
        <v>18985</v>
      </c>
      <c r="B19572" s="2" t="str">
        <f>IFERROR(__xludf.DUMMYFUNCTION("GOOGLETRANSLATE(A19572,""en"",""hi"")"),"खरगोश कान और झंडा के साथ रंगीन प्यारा सिरेमिक ईस्टर अंडे।")</f>
        <v>खरगोश कान और झंडा के साथ रंगीन प्यारा सिरेमिक ईस्टर अंडे।</v>
      </c>
    </row>
    <row r="19573">
      <c r="A19573" s="1" t="s">
        <v>18986</v>
      </c>
      <c r="B19573" s="2" t="str">
        <f>IFERROR(__xludf.DUMMYFUNCTION("GOOGLETRANSLATE(A19573,""en"",""hi"")"),"हम आप के पौधों को डरेंगे!")</f>
        <v>हम आप के पौधों को डरेंगे!</v>
      </c>
    </row>
    <row r="19574">
      <c r="A19574" s="1" t="s">
        <v>18987</v>
      </c>
      <c r="B19574" s="2" t="str">
        <f>IFERROR(__xludf.DUMMYFUNCTION("GOOGLETRANSLATE(A19574,""en"",""hi"")"),"एक सेटिंग पूर्णिमा के साथ देखें")</f>
        <v>एक सेटिंग पूर्णिमा के साथ देखें</v>
      </c>
    </row>
    <row r="19575">
      <c r="A19575" s="1" t="s">
        <v>18988</v>
      </c>
      <c r="B19575" s="2" t="str">
        <f>IFERROR(__xludf.DUMMYFUNCTION("GOOGLETRANSLATE(A19575,""en"",""hi"")"),"सुबह की रोशनी में घास")</f>
        <v>सुबह की रोशनी में घास</v>
      </c>
    </row>
    <row r="19576">
      <c r="A19576" s="1" t="s">
        <v>18989</v>
      </c>
      <c r="B19576" s="2" t="str">
        <f>IFERROR(__xludf.DUMMYFUNCTION("GOOGLETRANSLATE(A19576,""en"",""hi"")"),"अमेरिकी फुटबॉल खिलाड़ी को आदमी द्वारा गेंद के लिए चुनौती दी जाती है")</f>
        <v>अमेरिकी फुटबॉल खिलाड़ी को आदमी द्वारा गेंद के लिए चुनौती दी जाती है</v>
      </c>
    </row>
    <row r="19577">
      <c r="A19577" s="1" t="s">
        <v>18990</v>
      </c>
      <c r="B19577" s="2" t="str">
        <f>IFERROR(__xludf.DUMMYFUNCTION("GOOGLETRANSLATE(A19577,""en"",""hi"")"),"बेटे ने अपने पिता की तरह फ्री-किक भी बनाया है")</f>
        <v>बेटे ने अपने पिता की तरह फ्री-किक भी बनाया है</v>
      </c>
    </row>
    <row r="19578">
      <c r="A19578" s="1" t="s">
        <v>18991</v>
      </c>
      <c r="B19578" s="2" t="str">
        <f>IFERROR(__xludf.DUMMYFUNCTION("GOOGLETRANSLATE(A19578,""en"",""hi"")"),"एक आधुनिक मोड़ के साथ देश का घर")</f>
        <v>एक आधुनिक मोड़ के साथ देश का घर</v>
      </c>
    </row>
    <row r="19579">
      <c r="A19579" s="1" t="s">
        <v>18992</v>
      </c>
      <c r="B19579" s="2" t="str">
        <f>IFERROR(__xludf.DUMMYFUNCTION("GOOGLETRANSLATE(A19579,""en"",""hi"")"),"एक दृश्य के साथ मछली पकड़ने की नाव")</f>
        <v>एक दृश्य के साथ मछली पकड़ने की नाव</v>
      </c>
    </row>
    <row r="19580">
      <c r="A19580" s="1" t="s">
        <v>18993</v>
      </c>
      <c r="B19580" s="2" t="str">
        <f>IFERROR(__xludf.DUMMYFUNCTION("GOOGLETRANSLATE(A19580,""en"",""hi"")"),"एक काले रंग की पृष्ठभूमि पर गुलाब कढ़ाई।")</f>
        <v>एक काले रंग की पृष्ठभूमि पर गुलाब कढ़ाई।</v>
      </c>
    </row>
    <row r="19581">
      <c r="A19581" s="1" t="s">
        <v>18994</v>
      </c>
      <c r="B19581" s="2" t="str">
        <f>IFERROR(__xludf.DUMMYFUNCTION("GOOGLETRANSLATE(A19581,""en"",""hi"")"),"कला एक हिप्पोपोटामस ठोस लकड़ी से नक्काशीदार")</f>
        <v>कला एक हिप्पोपोटामस ठोस लकड़ी से नक्काशीदार</v>
      </c>
    </row>
    <row r="19582">
      <c r="A19582" s="1" t="s">
        <v>18995</v>
      </c>
      <c r="B19582" s="2" t="str">
        <f>IFERROR(__xludf.DUMMYFUNCTION("GOOGLETRANSLATE(A19582,""en"",""hi"")"),"एक प्रकाश पृष्ठभूमि पर पत्थरों के साथ यथार्थवादी सोना ताज।")</f>
        <v>एक प्रकाश पृष्ठभूमि पर पत्थरों के साथ यथार्थवादी सोना ताज।</v>
      </c>
    </row>
    <row r="19583">
      <c r="A19583" s="1" t="s">
        <v>18996</v>
      </c>
      <c r="B19583" s="2" t="str">
        <f>IFERROR(__xludf.DUMMYFUNCTION("GOOGLETRANSLATE(A19583,""en"",""hi"")"),"एक घास के पैडॉक में युवा भेड़ के बच्चे आराम, चराई, और घूमते हुए")</f>
        <v>एक घास के पैडॉक में युवा भेड़ के बच्चे आराम, चराई, और घूमते हुए</v>
      </c>
    </row>
    <row r="19584">
      <c r="A19584" s="1" t="s">
        <v>18997</v>
      </c>
      <c r="B19584" s="2" t="str">
        <f>IFERROR(__xludf.DUMMYFUNCTION("GOOGLETRANSLATE(A19584,""en"",""hi"")"),"एक महान तस्वीर नहीं है, लेकिन इसके लिए मेरा शब्द ले लो, वहां मजबूत जड़ें हैं।")</f>
        <v>एक महान तस्वीर नहीं है, लेकिन इसके लिए मेरा शब्द ले लो, वहां मजबूत जड़ें हैं।</v>
      </c>
    </row>
    <row r="19585">
      <c r="A19585" s="1" t="s">
        <v>18998</v>
      </c>
      <c r="B19585" s="2" t="str">
        <f>IFERROR(__xludf.DUMMYFUNCTION("GOOGLETRANSLATE(A19585,""en"",""hi"")"),"ओवन से बाहर डिश")</f>
        <v>ओवन से बाहर डिश</v>
      </c>
    </row>
    <row r="19586">
      <c r="A19586" s="1" t="s">
        <v>18999</v>
      </c>
      <c r="B19586" s="2" t="str">
        <f>IFERROR(__xludf.DUMMYFUNCTION("GOOGLETRANSLATE(A19586,""en"",""hi"")"),"एक मोटल के सामने एक पुराना संकेत")</f>
        <v>एक मोटल के सामने एक पुराना संकेत</v>
      </c>
    </row>
    <row r="19587">
      <c r="A19587" s="1" t="s">
        <v>19000</v>
      </c>
      <c r="B19587" s="2" t="str">
        <f>IFERROR(__xludf.DUMMYFUNCTION("GOOGLETRANSLATE(A19587,""en"",""hi"")"),"अभिनेता ने पुरस्कार श्रेणी के लिए पुरस्कार के साथ नाटकीय प्रस्तुत किया।")</f>
        <v>अभिनेता ने पुरस्कार श्रेणी के लिए पुरस्कार के साथ नाटकीय प्रस्तुत किया।</v>
      </c>
    </row>
    <row r="19588">
      <c r="A19588" s="1" t="s">
        <v>19001</v>
      </c>
      <c r="B19588" s="2" t="str">
        <f>IFERROR(__xludf.DUMMYFUNCTION("GOOGLETRANSLATE(A19588,""en"",""hi"")"),"घर: व्यक्ति, जो अलग-अलग बेडरूम £ 500,000 घर से बाहर चले गए घर ने कहा कि वह तस्वीर पर बहुत आश्चर्यचकित नहीं था क्योंकि ¿उस घर में इतनी अजीब चीजें हुईं ¿")</f>
        <v>घर: व्यक्ति, जो अलग-अलग बेडरूम £ 500,000 घर से बाहर चले गए घर ने कहा कि वह तस्वीर पर बहुत आश्चर्यचकित नहीं था क्योंकि ¿उस घर में इतनी अजीब चीजें हुईं ¿</v>
      </c>
    </row>
    <row r="19589">
      <c r="A19589" s="1" t="s">
        <v>19002</v>
      </c>
      <c r="B19589" s="2" t="str">
        <f>IFERROR(__xludf.DUMMYFUNCTION("GOOGLETRANSLATE(A19589,""en"",""hi"")"),"यह उल्लू पेड़ के हिस्से की तरह दिखता है")</f>
        <v>यह उल्लू पेड़ के हिस्से की तरह दिखता है</v>
      </c>
    </row>
    <row r="19590">
      <c r="A19590" s="1" t="s">
        <v>19003</v>
      </c>
      <c r="B19590" s="2" t="str">
        <f>IFERROR(__xludf.DUMMYFUNCTION("GOOGLETRANSLATE(A19590,""en"",""hi"")"),"एक अंधेरे चांदी के भूरे रंग की सतह के साथ एक 3 डी चित्रण में काले और सफेद लकड़ी के अनाज बनावट स्क्वायर ब्रैकेट्स क्लिपिंग पथ के साथ एक सफेद पृष्ठभूमि पर पृथक किनारे फ़ॉन्ट अलग।")</f>
        <v>एक अंधेरे चांदी के भूरे रंग की सतह के साथ एक 3 डी चित्रण में काले और सफेद लकड़ी के अनाज बनावट स्क्वायर ब्रैकेट्स क्लिपिंग पथ के साथ एक सफेद पृष्ठभूमि पर पृथक किनारे फ़ॉन्ट अलग।</v>
      </c>
    </row>
    <row r="19591">
      <c r="A19591" s="1" t="s">
        <v>19004</v>
      </c>
      <c r="B19591" s="2" t="str">
        <f>IFERROR(__xludf.DUMMYFUNCTION("GOOGLETRANSLATE(A19591,""en"",""hi"")"),"फुटबॉल खिलाड़ी मैच के दौरान फुटबॉल खिलाड़ी के साथ गेंद के लिए जलता है")</f>
        <v>फुटबॉल खिलाड़ी मैच के दौरान फुटबॉल खिलाड़ी के साथ गेंद के लिए जलता है</v>
      </c>
    </row>
    <row r="19592">
      <c r="A19592" s="1" t="s">
        <v>19005</v>
      </c>
      <c r="B19592" s="2" t="str">
        <f>IFERROR(__xludf.DUMMYFUNCTION("GOOGLETRANSLATE(A19592,""en"",""hi"")"),"शहर के पार्क में बढ़ रहे फूलों का फोटो")</f>
        <v>शहर के पार्क में बढ़ रहे फूलों का फोटो</v>
      </c>
    </row>
    <row r="19593">
      <c r="A19593" s="1" t="s">
        <v>19006</v>
      </c>
      <c r="B19593" s="2" t="str">
        <f>IFERROR(__xludf.DUMMYFUNCTION("GOOGLETRANSLATE(A19593,""en"",""hi"")"),"होम स्टॉक वेक्टर में मेरी क्रिसमस के साथ प्यारा कार्टून युगल - 84559981")</f>
        <v>होम स्टॉक वेक्टर में मेरी क्रिसमस के साथ प्यारा कार्टून युगल - 84559981</v>
      </c>
    </row>
    <row r="19594">
      <c r="A19594" s="1" t="s">
        <v>19007</v>
      </c>
      <c r="B19594" s="2" t="str">
        <f>IFERROR(__xludf.DUMMYFUNCTION("GOOGLETRANSLATE(A19594,""en"",""hi"")"),"चांदी में एक क्लासिक कार की लैंडस्केप छवि, पृथक और घास पर खड़ी")</f>
        <v>चांदी में एक क्लासिक कार की लैंडस्केप छवि, पृथक और घास पर खड़ी</v>
      </c>
    </row>
    <row r="19595">
      <c r="A19595" s="1" t="s">
        <v>19008</v>
      </c>
      <c r="B19595" s="2" t="str">
        <f>IFERROR(__xludf.DUMMYFUNCTION("GOOGLETRANSLATE(A19595,""en"",""hi"")"),"जैविक प्रजाति मुख्य स्थानीय उत्पाद है।")</f>
        <v>जैविक प्रजाति मुख्य स्थानीय उत्पाद है।</v>
      </c>
    </row>
    <row r="19596">
      <c r="A19596" s="1" t="s">
        <v>17844</v>
      </c>
      <c r="B19596" s="2" t="str">
        <f>IFERROR(__xludf.DUMMYFUNCTION("GOOGLETRANSLATE(A19596,""en"",""hi"")"),"पॉप कलाकार को पर्यवेक्षक के लिए फोटो खिंचवाया जाता है")</f>
        <v>पॉप कलाकार को पर्यवेक्षक के लिए फोटो खिंचवाया जाता है</v>
      </c>
    </row>
    <row r="19597">
      <c r="A19597" s="1" t="s">
        <v>12968</v>
      </c>
      <c r="B19597" s="2" t="str">
        <f>IFERROR(__xludf.DUMMYFUNCTION("GOOGLETRANSLATE(A19597,""en"",""hi"")"),"छवि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19598">
      <c r="A19598" s="1" t="s">
        <v>19009</v>
      </c>
      <c r="B19598" s="2" t="str">
        <f>IFERROR(__xludf.DUMMYFUNCTION("GOOGLETRANSLATE(A19598,""en"",""hi"")"),"एटलस जो कनाडाई प्रांत को एक कब्जे के रूप में दिखाता है")</f>
        <v>एटलस जो कनाडाई प्रांत को एक कब्जे के रूप में दिखाता है</v>
      </c>
    </row>
    <row r="19599">
      <c r="A19599" s="1" t="s">
        <v>8388</v>
      </c>
      <c r="B19599" s="2" t="str">
        <f>IFERROR(__xludf.DUMMYFUNCTION("GOOGLETRANSLATE(A19599,""en"",""hi"")"),"छवि में हो सकता है: व्यक्ति, मंच पर, एक संगीत वाद्ययंत्र, रात और संगीत कार्यक्रम खेलना")</f>
        <v>छवि में हो सकता है: व्यक्ति, मंच पर, एक संगीत वाद्ययंत्र, रात और संगीत कार्यक्रम खेलना</v>
      </c>
    </row>
    <row r="19600">
      <c r="A19600" s="1" t="s">
        <v>19010</v>
      </c>
      <c r="B19600" s="2" t="str">
        <f>IFERROR(__xludf.DUMMYFUNCTION("GOOGLETRANSLATE(A19600,""en"",""hi"")"),"ब्रांड नई रेंज को प्रदर्शित करने के लिए व्यंजनों की एक श्रृंखला")</f>
        <v>ब्रांड नई रेंज को प्रदर्शित करने के लिए व्यंजनों की एक श्रृंखला</v>
      </c>
    </row>
    <row r="19601">
      <c r="A19601" s="1" t="s">
        <v>19011</v>
      </c>
      <c r="B19601" s="2" t="str">
        <f>IFERROR(__xludf.DUMMYFUNCTION("GOOGLETRANSLATE(A19601,""en"",""hi"")"),"ऊपर से प्रकाशित शहर को देखें")</f>
        <v>ऊपर से प्रकाशित शहर को देखें</v>
      </c>
    </row>
    <row r="19602">
      <c r="A19602" s="1" t="s">
        <v>19012</v>
      </c>
      <c r="B19602" s="2" t="str">
        <f>IFERROR(__xludf.DUMMYFUNCTION("GOOGLETRANSLATE(A19602,""en"",""hi"")"),"बॉस ने पहले से ही ड्रेसिंग रूम में कुछ खिलाड़ियों को खो दिया है और सॉकर प्लेयर एक है")</f>
        <v>बॉस ने पहले से ही ड्रेसिंग रूम में कुछ खिलाड़ियों को खो दिया है और सॉकर प्लेयर एक है</v>
      </c>
    </row>
    <row r="19603">
      <c r="A19603" s="1" t="s">
        <v>19013</v>
      </c>
      <c r="B19603" s="2" t="str">
        <f>IFERROR(__xludf.DUMMYFUNCTION("GOOGLETRANSLATE(A19603,""en"",""hi"")"),"लड़के एक वुडलैंड के माध्यम से साइकिल चलाना")</f>
        <v>लड़के एक वुडलैंड के माध्यम से साइकिल चलाना</v>
      </c>
    </row>
    <row r="19604">
      <c r="A19604" s="1" t="s">
        <v>19014</v>
      </c>
      <c r="B19604" s="2" t="str">
        <f>IFERROR(__xludf.DUMMYFUNCTION("GOOGLETRANSLATE(A19604,""en"",""hi"")"),"पुलिस का कहना है कि हाल ही में एक चोरी और चोरों के बीच झंडे उड़ने वाले घरों को लक्षित करने के लिए कोई लिंक प्रतीत होता है।")</f>
        <v>पुलिस का कहना है कि हाल ही में एक चोरी और चोरों के बीच झंडे उड़ने वाले घरों को लक्षित करने के लिए कोई लिंक प्रतीत होता है।</v>
      </c>
    </row>
    <row r="19605">
      <c r="A19605" s="1" t="s">
        <v>19015</v>
      </c>
      <c r="B19605" s="2" t="str">
        <f>IFERROR(__xludf.DUMMYFUNCTION("GOOGLETRANSLATE(A19605,""en"",""hi"")"),"समुद्र तट वेक्टर कला चित्रण पर छतरियों और सर्फबोर्ड के साथ दृश्य")</f>
        <v>समुद्र तट वेक्टर कला चित्रण पर छतरियों और सर्फबोर्ड के साथ दृश्य</v>
      </c>
    </row>
    <row r="19606">
      <c r="A19606" s="1" t="s">
        <v>19016</v>
      </c>
      <c r="B19606" s="2" t="str">
        <f>IFERROR(__xludf.DUMMYFUNCTION("GOOGLETRANSLATE(A19606,""en"",""hi"")"),"शरद ऋतु पत्तियां हवा और सर्दियों के सूर्य की हल्की किरणों के साथ बहती हैं")</f>
        <v>शरद ऋतु पत्तियां हवा और सर्दियों के सूर्य की हल्की किरणों के साथ बहती हैं</v>
      </c>
    </row>
    <row r="19607">
      <c r="A19607" s="1" t="s">
        <v>19017</v>
      </c>
      <c r="B19607" s="2" t="str">
        <f>IFERROR(__xludf.DUMMYFUNCTION("GOOGLETRANSLATE(A19607,""en"",""hi"")"),"एक और कार्ड ... TA को इस पर और अधिक खोजें!")</f>
        <v>एक और कार्ड ... TA को इस पर और अधिक खोजें!</v>
      </c>
    </row>
    <row r="19608">
      <c r="A19608" s="1" t="s">
        <v>19018</v>
      </c>
      <c r="B19608" s="2" t="str">
        <f>IFERROR(__xludf.DUMMYFUNCTION("GOOGLETRANSLATE(A19608,""en"",""hi"")"),"भावना पारस्परिक है: व्यक्ति ने शुक्रवार को साझा किए गए स्नैप में घुटने पर अपना हाथ आराम दिया")</f>
        <v>भावना पारस्परिक है: व्यक्ति ने शुक्रवार को साझा किए गए स्नैप में घुटने पर अपना हाथ आराम दिया</v>
      </c>
    </row>
    <row r="19609">
      <c r="A19609" s="1" t="s">
        <v>19019</v>
      </c>
      <c r="B19609" s="2" t="str">
        <f>IFERROR(__xludf.DUMMYFUNCTION("GOOGLETRANSLATE(A19609,""en"",""hi"")"),"प्रशंसकों ने आगे बढ़ी क्योंकि टीम ट्रॉफी के साथ उभरा।")</f>
        <v>प्रशंसकों ने आगे बढ़ी क्योंकि टीम ट्रॉफी के साथ उभरा।</v>
      </c>
    </row>
    <row r="19610">
      <c r="A19610" s="1" t="s">
        <v>19020</v>
      </c>
      <c r="B19610" s="2" t="str">
        <f>IFERROR(__xludf.DUMMYFUNCTION("GOOGLETRANSLATE(A19610,""en"",""hi"")"),"किसी अन्य की तरह quilting, व्यक्ति की गतिशील डिजाइन के लिए एक गहरी आंख है!")</f>
        <v>किसी अन्य की तरह quilting, व्यक्ति की गतिशील डिजाइन के लिए एक गहरी आंख है!</v>
      </c>
    </row>
    <row r="19611">
      <c r="A19611" s="1" t="s">
        <v>19021</v>
      </c>
      <c r="B19611" s="2" t="str">
        <f>IFERROR(__xludf.DUMMYFUNCTION("GOOGLETRANSLATE(A19611,""en"",""hi"")"),"लगभग हर दिशा में सड़कें बंद थीं /")</f>
        <v>लगभग हर दिशा में सड़कें बंद थीं /</v>
      </c>
    </row>
    <row r="19612">
      <c r="A19612" s="1" t="s">
        <v>19022</v>
      </c>
      <c r="B19612" s="2" t="str">
        <f>IFERROR(__xludf.DUMMYFUNCTION("GOOGLETRANSLATE(A19612,""en"",""hi"")"),"किनारे पर एक पुरानी परित्यक्त लकड़ी की मछली पकड़ने की नाव")</f>
        <v>किनारे पर एक पुरानी परित्यक्त लकड़ी की मछली पकड़ने की नाव</v>
      </c>
    </row>
    <row r="19613">
      <c r="A19613" s="1" t="s">
        <v>19023</v>
      </c>
      <c r="B19613" s="2" t="str">
        <f>IFERROR(__xludf.DUMMYFUNCTION("GOOGLETRANSLATE(A19613,""en"",""hi"")"),"2 हरे रंग से वापस देख रहे हैं")</f>
        <v>2 हरे रंग से वापस देख रहे हैं</v>
      </c>
    </row>
    <row r="19614">
      <c r="A19614" s="1" t="s">
        <v>19024</v>
      </c>
      <c r="B19614" s="2" t="str">
        <f>IFERROR(__xludf.DUMMYFUNCTION("GOOGLETRANSLATE(A19614,""en"",""hi"")"),"वर्षावन में टैग किए गए पेड़।")</f>
        <v>वर्षावन में टैग किए गए पेड़।</v>
      </c>
    </row>
    <row r="19615">
      <c r="A19615" s="1" t="s">
        <v>19025</v>
      </c>
      <c r="B19615" s="2" t="str">
        <f>IFERROR(__xludf.DUMMYFUNCTION("GOOGLETRANSLATE(A19615,""en"",""hi"")"),"अभिनेता का कहना है कि लड़कियों के साथ एक पुनर्मिलन का कोई मौका नहीं है")</f>
        <v>अभिनेता का कहना है कि लड़कियों के साथ एक पुनर्मिलन का कोई मौका नहीं है</v>
      </c>
    </row>
    <row r="19616">
      <c r="A19616" s="1" t="s">
        <v>19026</v>
      </c>
      <c r="B19616" s="2" t="str">
        <f>IFERROR(__xludf.DUMMYFUNCTION("GOOGLETRANSLATE(A19616,""en"",""hi"")"),"एथलीट एक फुटबॉल खेल के दौरान देखता है")</f>
        <v>एथलीट एक फुटबॉल खेल के दौरान देखता है</v>
      </c>
    </row>
    <row r="19617">
      <c r="A19617" s="1" t="s">
        <v>19027</v>
      </c>
      <c r="B19617" s="2" t="str">
        <f>IFERROR(__xludf.DUMMYFUNCTION("GOOGLETRANSLATE(A19617,""en"",""hi"")"),"एक पहिया कुर्सी में उसकी आकर्षक छोटी बेटियों के साथ व्यक्ति")</f>
        <v>एक पहिया कुर्सी में उसकी आकर्षक छोटी बेटियों के साथ व्यक्ति</v>
      </c>
    </row>
    <row r="19618">
      <c r="A19618" s="1" t="s">
        <v>19028</v>
      </c>
      <c r="B19618" s="2" t="str">
        <f>IFERROR(__xludf.DUMMYFUNCTION("GOOGLETRANSLATE(A19618,""en"",""hi"")"),"मैं इस पोशाक जैसे चमड़े, Eventvegan चमड़े से भ्रमित हूँ।")</f>
        <v>मैं इस पोशाक जैसे चमड़े, Eventvegan चमड़े से भ्रमित हूँ।</v>
      </c>
    </row>
    <row r="19619">
      <c r="A19619" s="1" t="s">
        <v>19029</v>
      </c>
      <c r="B19619" s="2" t="str">
        <f>IFERROR(__xludf.DUMMYFUNCTION("GOOGLETRANSLATE(A19619,""en"",""hi"")"),"एक Saguaro कैक्टस पर मुड़ हथियार")</f>
        <v>एक Saguaro कैक्टस पर मुड़ हथियार</v>
      </c>
    </row>
    <row r="19620">
      <c r="A19620" s="1" t="s">
        <v>19030</v>
      </c>
      <c r="B19620" s="2" t="str">
        <f>IFERROR(__xludf.DUMMYFUNCTION("GOOGLETRANSLATE(A19620,""en"",""hi"")"),"जन्मदिन की पार्टी में कराओके गाते हुए युवा लड़कियों का वर्टिकल पोर्ट्रेट")</f>
        <v>जन्मदिन की पार्टी में कराओके गाते हुए युवा लड़कियों का वर्टिकल पोर्ट्रेट</v>
      </c>
    </row>
    <row r="19621">
      <c r="A19621" s="1" t="s">
        <v>19031</v>
      </c>
      <c r="B19621" s="2" t="str">
        <f>IFERROR(__xludf.DUMMYFUNCTION("GOOGLETRANSLATE(A19621,""en"",""hi"")"),"एक रेतीले समुद्र तट पर समुद्र के नजदीक खाली समुद्र तट कुर्सियां")</f>
        <v>एक रेतीले समुद्र तट पर समुद्र के नजदीक खाली समुद्र तट कुर्सियां</v>
      </c>
    </row>
    <row r="19622">
      <c r="A19622" s="1" t="s">
        <v>19032</v>
      </c>
      <c r="B19622" s="2" t="str">
        <f>IFERROR(__xludf.DUMMYFUNCTION("GOOGLETRANSLATE(A19622,""en"",""hi"")"),"पिल्ले; फर की ये छोटी गेंद कितनी प्यारी हैं ...")</f>
        <v>पिल्ले; फर की ये छोटी गेंद कितनी प्यारी हैं ...</v>
      </c>
    </row>
    <row r="19623">
      <c r="A19623" s="1" t="s">
        <v>19033</v>
      </c>
      <c r="B19623" s="2" t="str">
        <f>IFERROR(__xludf.DUMMYFUNCTION("GOOGLETRANSLATE(A19623,""en"",""hi"")"),"लोक रॉक कलाकार त्यौहारों में त्यौहार के दौरान प्रीमियर में भाग लेता है।")</f>
        <v>लोक रॉक कलाकार त्यौहारों में त्यौहार के दौरान प्रीमियर में भाग लेता है।</v>
      </c>
    </row>
    <row r="19624">
      <c r="A19624" s="1" t="s">
        <v>19034</v>
      </c>
      <c r="B19624" s="2" t="str">
        <f>IFERROR(__xludf.DUMMYFUNCTION("GOOGLETRANSLATE(A19624,""en"",""hi"")"),"आकर्षण के बावजूद कई यात्रियों का ध्यान, कौवा दर्पण द्वारा रुक गया")</f>
        <v>आकर्षण के बावजूद कई यात्रियों का ध्यान, कौवा दर्पण द्वारा रुक गया</v>
      </c>
    </row>
    <row r="19625">
      <c r="A19625" s="1" t="s">
        <v>19035</v>
      </c>
      <c r="B19625" s="2" t="str">
        <f>IFERROR(__xludf.DUMMYFUNCTION("GOOGLETRANSLATE(A19625,""en"",""hi"")"),"एक आकर्षक मुस्कान के साथ एक स्केटबोर्ड पर सुंदर लड़की का वेक्टर चित्रण एक स्टंट करता है।")</f>
        <v>एक आकर्षक मुस्कान के साथ एक स्केटबोर्ड पर सुंदर लड़की का वेक्टर चित्रण एक स्टंट करता है।</v>
      </c>
    </row>
    <row r="19626">
      <c r="A19626" s="1" t="s">
        <v>19036</v>
      </c>
      <c r="B19626" s="2" t="str">
        <f>IFERROR(__xludf.DUMMYFUNCTION("GOOGLETRANSLATE(A19626,""en"",""hi"")"),"कुत्ते के साथ आदमी कीबोर्ड को छूता है")</f>
        <v>कुत्ते के साथ आदमी कीबोर्ड को छूता है</v>
      </c>
    </row>
    <row r="19627">
      <c r="A19627" s="1" t="s">
        <v>19037</v>
      </c>
      <c r="B19627" s="2" t="str">
        <f>IFERROR(__xludf.DUMMYFUNCTION("GOOGLETRANSLATE(A19627,""en"",""hi"")"),"बास्केटबॉल खिलाड़ी, सेलिब्रिटी और बास्केटबॉल खिलाड़ी गुरुवार को स्पोर्ट्स टीम के खिलाफ श्रृंखला जीतने का जश्न मनाएं।")</f>
        <v>बास्केटबॉल खिलाड़ी, सेलिब्रिटी और बास्केटबॉल खिलाड़ी गुरुवार को स्पोर्ट्स टीम के खिलाफ श्रृंखला जीतने का जश्न मनाएं।</v>
      </c>
    </row>
    <row r="19628">
      <c r="A19628" s="1" t="s">
        <v>19038</v>
      </c>
      <c r="B19628" s="2" t="str">
        <f>IFERROR(__xludf.DUMMYFUNCTION("GOOGLETRANSLATE(A19628,""en"",""hi"")"),"पदक के साथ वह अपने दूसरे फाइनल में जीता")</f>
        <v>पदक के साथ वह अपने दूसरे फाइनल में जीता</v>
      </c>
    </row>
    <row r="19629">
      <c r="A19629" s="1" t="s">
        <v>19039</v>
      </c>
      <c r="B19629" s="2" t="str">
        <f>IFERROR(__xludf.DUMMYFUNCTION("GOOGLETRANSLATE(A19629,""en"",""hi"")"),"एक नीली पृष्ठभूमि वेक्टर कला चित्रण पर स्थानों के साथ मानचित्र")</f>
        <v>एक नीली पृष्ठभूमि वेक्टर कला चित्रण पर स्थानों के साथ मानचित्र</v>
      </c>
    </row>
    <row r="19630">
      <c r="A19630" s="1" t="s">
        <v>19040</v>
      </c>
      <c r="B19630" s="2" t="str">
        <f>IFERROR(__xludf.DUMMYFUNCTION("GOOGLETRANSLATE(A19630,""en"",""hi"")"),"फुटबॉल खिलाड़ी पुरुषों की राष्ट्रीय टीम को फुटबॉल लीग में ले जाएगा, जो इस सप्ताह से शुरू होता है।")</f>
        <v>फुटबॉल खिलाड़ी पुरुषों की राष्ट्रीय टीम को फुटबॉल लीग में ले जाएगा, जो इस सप्ताह से शुरू होता है।</v>
      </c>
    </row>
    <row r="19631">
      <c r="A19631" s="1" t="s">
        <v>19041</v>
      </c>
      <c r="B19631" s="2" t="str">
        <f>IFERROR(__xludf.DUMMYFUNCTION("GOOGLETRANSLATE(A19631,""en"",""hi"")"),"पर्यटक आकर्षण तर्कसंगत रूप से प्रमुख फोकल बिंदु है।")</f>
        <v>पर्यटक आकर्षण तर्कसंगत रूप से प्रमुख फोकल बिंदु है।</v>
      </c>
    </row>
    <row r="19632">
      <c r="A19632" s="1" t="s">
        <v>19042</v>
      </c>
      <c r="B19632" s="2" t="str">
        <f>IFERROR(__xludf.DUMMYFUNCTION("GOOGLETRANSLATE(A19632,""en"",""hi"")"),"एक सोफे पर झूठ बोलने वाली एक पत्रिका पढ़ रही महिला")</f>
        <v>एक सोफे पर झूठ बोलने वाली एक पत्रिका पढ़ रही महिला</v>
      </c>
    </row>
    <row r="19633">
      <c r="A19633" s="1" t="s">
        <v>19043</v>
      </c>
      <c r="B19633" s="2" t="str">
        <f>IFERROR(__xludf.DUMMYFUNCTION("GOOGLETRANSLATE(A19633,""en"",""hi"")"),"कंसर्ट में स्टेज पर हार्ड रॉक कलाकार")</f>
        <v>कंसर्ट में स्टेज पर हार्ड रॉक कलाकार</v>
      </c>
    </row>
    <row r="19634">
      <c r="A19634" s="1" t="s">
        <v>19044</v>
      </c>
      <c r="B19634" s="2" t="str">
        <f>IFERROR(__xludf.DUMMYFUNCTION("GOOGLETRANSLATE(A19634,""en"",""hi"")"),"बियर की बोतल के साथ खुश जोड़े एक कार के सनरूफ के माध्यम से देख रहे हैं")</f>
        <v>बियर की बोतल के साथ खुश जोड़े एक कार के सनरूफ के माध्यम से देख रहे हैं</v>
      </c>
    </row>
    <row r="19635">
      <c r="A19635" s="1" t="s">
        <v>19045</v>
      </c>
      <c r="B19635" s="2" t="str">
        <f>IFERROR(__xludf.DUMMYFUNCTION("GOOGLETRANSLATE(A19635,""en"",""hi"")"),"लैटिन पॉप कलाकार पुरस्कारों में मंच स्वीकार करता है।")</f>
        <v>लैटिन पॉप कलाकार पुरस्कारों में मंच स्वीकार करता है।</v>
      </c>
    </row>
    <row r="19636">
      <c r="A19636" s="1" t="s">
        <v>19046</v>
      </c>
      <c r="B19636" s="2" t="str">
        <f>IFERROR(__xludf.DUMMYFUNCTION("GOOGLETRANSLATE(A19636,""en"",""hi"")"),"मॉडल वसंत गर्मी के दौरान शो में भाग लेता है।")</f>
        <v>मॉडल वसंत गर्मी के दौरान शो में भाग लेता है।</v>
      </c>
    </row>
    <row r="19637">
      <c r="A19637" s="1" t="s">
        <v>19047</v>
      </c>
      <c r="B19637" s="2" t="str">
        <f>IFERROR(__xludf.DUMMYFUNCTION("GOOGLETRANSLATE(A19637,""en"",""hi"")"),"समुद्र द्वारा आइसक्रीम")</f>
        <v>समुद्र द्वारा आइसक्रीम</v>
      </c>
    </row>
    <row r="19638">
      <c r="A19638" s="1" t="s">
        <v>19048</v>
      </c>
      <c r="B19638" s="2" t="str">
        <f>IFERROR(__xludf.DUMMYFUNCTION("GOOGLETRANSLATE(A19638,""en"",""hi"")"),"अभिनेता प्रीमियर में भाग लेते हैं")</f>
        <v>अभिनेता प्रीमियर में भाग लेते हैं</v>
      </c>
    </row>
    <row r="19639">
      <c r="A19639" s="1" t="s">
        <v>19049</v>
      </c>
      <c r="B19639" s="2" t="str">
        <f>IFERROR(__xludf.DUMMYFUNCTION("GOOGLETRANSLATE(A19639,""en"",""hi"")"),"आउटडोर रसोई और भोजन की जगह जो निजी डेक की ओर खुलती है")</f>
        <v>आउटडोर रसोई और भोजन की जगह जो निजी डेक की ओर खुलती है</v>
      </c>
    </row>
    <row r="19640">
      <c r="A19640" s="1" t="s">
        <v>11732</v>
      </c>
      <c r="B19640" s="2" t="str">
        <f>IFERROR(__xludf.DUMMYFUNCTION("GOOGLETRANSLATE(A19640,""en"",""hi"")"),"ऑटोमोबाइल मॉडल शो फोटो पर अपनी आधिकारिक शुरुआत करता है")</f>
        <v>ऑटोमोबाइल मॉडल शो फोटो पर अपनी आधिकारिक शुरुआत करता है</v>
      </c>
    </row>
    <row r="19641">
      <c r="A19641" s="1" t="s">
        <v>19050</v>
      </c>
      <c r="B19641" s="2" t="str">
        <f>IFERROR(__xludf.DUMMYFUNCTION("GOOGLETRANSLATE(A19641,""en"",""hi"")"),"एक सफेद फीता ट्रिम और ग्रे कार्डिगन के साथ एक काले पोशाक में अभिनेता")</f>
        <v>एक सफेद फीता ट्रिम और ग्रे कार्डिगन के साथ एक काले पोशाक में अभिनेता</v>
      </c>
    </row>
    <row r="19642">
      <c r="A19642" s="1" t="s">
        <v>7431</v>
      </c>
      <c r="B19642" s="2" t="str">
        <f>IFERROR(__xludf.DUMMYFUNCTION("GOOGLETRANSLATE(A19642,""en"",""hi"")"),"लय और ब्लूज़ कलाकार एक संगीत कार्यक्रम के दौरान लाइव प्रदर्शन करता है।")</f>
        <v>लय और ब्लूज़ कलाकार एक संगीत कार्यक्रम के दौरान लाइव प्रदर्शन करता है।</v>
      </c>
    </row>
    <row r="19643">
      <c r="A19643" s="1" t="s">
        <v>19051</v>
      </c>
      <c r="B19643" s="2" t="str">
        <f>IFERROR(__xludf.DUMMYFUNCTION("GOOGLETRANSLATE(A19643,""en"",""hi"")"),"काटने वाले ऐप्पल स्टॉक चित्रण का स्केच")</f>
        <v>काटने वाले ऐप्पल स्टॉक चित्रण का स्केच</v>
      </c>
    </row>
    <row r="19644">
      <c r="A19644" s="1" t="s">
        <v>19052</v>
      </c>
      <c r="B19644" s="2" t="str">
        <f>IFERROR(__xludf.DUMMYFUNCTION("GOOGLETRANSLATE(A19644,""en"",""hi"")"),"आदमी अंधेरे में एक मैच रोशनी।")</f>
        <v>आदमी अंधेरे में एक मैच रोशनी।</v>
      </c>
    </row>
    <row r="19645">
      <c r="A19645" s="1" t="s">
        <v>19053</v>
      </c>
      <c r="B19645" s="2" t="str">
        <f>IFERROR(__xludf.DUMMYFUNCTION("GOOGLETRANSLATE(A19645,""en"",""hi"")"),"इस पोस्ट में आपके स्थान पर फ़िरोज़ा की एक मजेदार पॉप जोड़ने के कई तरीके हैं।")</f>
        <v>इस पोस्ट में आपके स्थान पर फ़िरोज़ा की एक मजेदार पॉप जोड़ने के कई तरीके हैं।</v>
      </c>
    </row>
    <row r="19646">
      <c r="A19646" s="1" t="s">
        <v>19054</v>
      </c>
      <c r="B19646" s="2" t="str">
        <f>IFERROR(__xludf.DUMMYFUNCTION("GOOGLETRANSLATE(A19646,""en"",""hi"")"),"शाही परिवार का घर")</f>
        <v>शाही परिवार का घर</v>
      </c>
    </row>
    <row r="19647">
      <c r="A19647" s="1" t="s">
        <v>19055</v>
      </c>
      <c r="B19647" s="2" t="str">
        <f>IFERROR(__xludf.DUMMYFUNCTION("GOOGLETRANSLATE(A19647,""en"",""hi"")"),"एक सुरंग के माध्यम से चलने वाले लोगों का सिल्हूट")</f>
        <v>एक सुरंग के माध्यम से चलने वाले लोगों का सिल्हूट</v>
      </c>
    </row>
    <row r="19648">
      <c r="A19648" s="1" t="s">
        <v>19056</v>
      </c>
      <c r="B19648" s="2" t="str">
        <f>IFERROR(__xludf.DUMMYFUNCTION("GOOGLETRANSLATE(A19648,""en"",""hi"")"),"प्रगतिशील रॉक कलाकार रेगिस्तान यात्रा के दौरान प्रदर्शन करता है।")</f>
        <v>प्रगतिशील रॉक कलाकार रेगिस्तान यात्रा के दौरान प्रदर्शन करता है।</v>
      </c>
    </row>
    <row r="19649">
      <c r="A19649" s="1" t="s">
        <v>19057</v>
      </c>
      <c r="B19649" s="2" t="str">
        <f>IFERROR(__xludf.DUMMYFUNCTION("GOOGLETRANSLATE(A19649,""en"",""hi"")"),"रेलवे स्टेशन, टर्मिनस है")</f>
        <v>रेलवे स्टेशन, टर्मिनस है</v>
      </c>
    </row>
    <row r="19650">
      <c r="A19650" s="1" t="s">
        <v>19058</v>
      </c>
      <c r="B19650" s="2" t="str">
        <f>IFERROR(__xludf.DUMMYFUNCTION("GOOGLETRANSLATE(A19650,""en"",""hi"")"),"डरावनी फिल्म पूर्ण फिल्म ऑनलाइन मुफ्त देखें")</f>
        <v>डरावनी फिल्म पूर्ण फिल्म ऑनलाइन मुफ्त देखें</v>
      </c>
    </row>
    <row r="19651">
      <c r="A19651" s="1" t="s">
        <v>19059</v>
      </c>
      <c r="B19651" s="2" t="str">
        <f>IFERROR(__xludf.DUMMYFUNCTION("GOOGLETRANSLATE(A19651,""en"",""hi"")"),"एक धूप दिन में पर्यटक आकर्षण")</f>
        <v>एक धूप दिन में पर्यटक आकर्षण</v>
      </c>
    </row>
    <row r="19652">
      <c r="A19652" s="1" t="s">
        <v>19060</v>
      </c>
      <c r="B19652" s="2" t="str">
        <f>IFERROR(__xludf.DUMMYFUNCTION("GOOGLETRANSLATE(A19652,""en"",""hi"")"),"एक धारा के बगल में एक औपनिवेशिक शैली चर्च")</f>
        <v>एक धारा के बगल में एक औपनिवेशिक शैली चर्च</v>
      </c>
    </row>
    <row r="19653">
      <c r="A19653" s="1" t="s">
        <v>19061</v>
      </c>
      <c r="B19653" s="2" t="str">
        <f>IFERROR(__xludf.DUMMYFUNCTION("GOOGLETRANSLATE(A19653,""en"",""hi"")"),"शुक्रवार सुबह पहली बार विमान मॉडल उड़ता है।")</f>
        <v>शुक्रवार सुबह पहली बार विमान मॉडल उड़ता है।</v>
      </c>
    </row>
    <row r="19654">
      <c r="A19654" s="1" t="s">
        <v>19062</v>
      </c>
      <c r="B19654" s="2" t="str">
        <f>IFERROR(__xludf.DUMMYFUNCTION("GOOGLETRANSLATE(A19654,""en"",""hi"")"),"कार्रवाई में एक पुरानी कार।")</f>
        <v>कार्रवाई में एक पुरानी कार।</v>
      </c>
    </row>
    <row r="19655">
      <c r="A19655" s="1" t="s">
        <v>19063</v>
      </c>
      <c r="B19655" s="2" t="str">
        <f>IFERROR(__xludf.DUMMYFUNCTION("GOOGLETRANSLATE(A19655,""en"",""hi"")"),"प्रकाश भरने वाला अपार्टमेंट $ 7.2 मिलियन के लिए बाजार में है।")</f>
        <v>प्रकाश भरने वाला अपार्टमेंट $ 7.2 मिलियन के लिए बाजार में है।</v>
      </c>
    </row>
    <row r="19656">
      <c r="A19656" s="1" t="s">
        <v>19064</v>
      </c>
      <c r="B19656" s="2" t="str">
        <f>IFERROR(__xludf.DUMMYFUNCTION("GOOGLETRANSLATE(A19656,""en"",""hi"")"),"व्यक्ति: वह एक अंधेरे सूट और सफेद शर्ट में इस अवसर के लिए उपयुक्त और बूट किया गया था")</f>
        <v>व्यक्ति: वह एक अंधेरे सूट और सफेद शर्ट में इस अवसर के लिए उपयुक्त और बूट किया गया था</v>
      </c>
    </row>
    <row r="19657">
      <c r="A19657" s="1" t="s">
        <v>19065</v>
      </c>
      <c r="B19657" s="2" t="str">
        <f>IFERROR(__xludf.DUMMYFUNCTION("GOOGLETRANSLATE(A19657,""en"",""hi"")"),"ऑटोमोटिव उद्योग व्यवसाय एक गेराज के बाहर पार्क किया गया")</f>
        <v>ऑटोमोटिव उद्योग व्यवसाय एक गेराज के बाहर पार्क किया गया</v>
      </c>
    </row>
    <row r="19658">
      <c r="A19658" s="1" t="s">
        <v>19066</v>
      </c>
      <c r="B19658" s="2" t="str">
        <f>IFERROR(__xludf.DUMMYFUNCTION("GOOGLETRANSLATE(A19658,""en"",""hi"")"),"हमारे विला का दरवाजा")</f>
        <v>हमारे विला का दरवाजा</v>
      </c>
    </row>
    <row r="19659">
      <c r="A19659" s="1" t="s">
        <v>19067</v>
      </c>
      <c r="B19659" s="2" t="str">
        <f>IFERROR(__xludf.DUMMYFUNCTION("GOOGLETRANSLATE(A19659,""en"",""hi"")"),"पॉप कलाकार द्वारा पहने जाने वाले टैंक टॉप $ 32 के लिए उपलब्ध हैं")</f>
        <v>पॉप कलाकार द्वारा पहने जाने वाले टैंक टॉप $ 32 के लिए उपलब्ध हैं</v>
      </c>
    </row>
    <row r="19660">
      <c r="A19660" s="1" t="s">
        <v>19068</v>
      </c>
      <c r="B19660" s="2" t="str">
        <f>IFERROR(__xludf.DUMMYFUNCTION("GOOGLETRANSLATE(A19660,""en"",""hi"")"),"धूप हो - एक टोपी, धूप का चश्मा और सनस्क्रीन के साथ स्मार्ट")</f>
        <v>धूप हो - एक टोपी, धूप का चश्मा और सनस्क्रीन के साथ स्मार्ट</v>
      </c>
    </row>
    <row r="19661">
      <c r="A19661" s="1" t="s">
        <v>19069</v>
      </c>
      <c r="B19661" s="2" t="str">
        <f>IFERROR(__xludf.DUMMYFUNCTION("GOOGLETRANSLATE(A19661,""en"",""hi"")"),"यह लिलाक मेरे क्षेत्र में एक अच्छा खिलने वाला साबित हुआ है।")</f>
        <v>यह लिलाक मेरे क्षेत्र में एक अच्छा खिलने वाला साबित हुआ है।</v>
      </c>
    </row>
    <row r="19662">
      <c r="A19662" s="1" t="s">
        <v>19070</v>
      </c>
      <c r="B19662" s="2" t="str">
        <f>IFERROR(__xludf.DUMMYFUNCTION("GOOGLETRANSLATE(A19662,""en"",""hi"")"),"उदाहरण है कि एक वर्दी में पहने एक महिला वेक्टर कला चित्रण खा रही है")</f>
        <v>उदाहरण है कि एक वर्दी में पहने एक महिला वेक्टर कला चित्रण खा रही है</v>
      </c>
    </row>
    <row r="19663">
      <c r="A19663" s="1" t="s">
        <v>19071</v>
      </c>
      <c r="B19663" s="2" t="str">
        <f>IFERROR(__xludf.DUMMYFUNCTION("GOOGLETRANSLATE(A19663,""en"",""hi"")"),"अगस्त में महल।")</f>
        <v>अगस्त में महल।</v>
      </c>
    </row>
    <row r="19664">
      <c r="A19664" s="1" t="s">
        <v>19072</v>
      </c>
      <c r="B19664" s="2" t="str">
        <f>IFERROR(__xludf.DUMMYFUNCTION("GOOGLETRANSLATE(A19664,""en"",""hi"")"),"अंगूठी की सेटिंग्स के कई दृश्य")</f>
        <v>अंगूठी की सेटिंग्स के कई दृश्य</v>
      </c>
    </row>
    <row r="19665">
      <c r="A19665" s="1" t="s">
        <v>1057</v>
      </c>
      <c r="B19665" s="2" t="str">
        <f>IFERROR(__xludf.DUMMYFUNCTION("GOOGLETRANSLATE(A19665,""en"",""hi"")"),"छवि में हो सकता है: व्यक्ति, एक संगीत वाद्ययंत्र बजाना और मंच पर")</f>
        <v>छवि में हो सकता है: व्यक्ति, एक संगीत वाद्ययंत्र बजाना और मंच पर</v>
      </c>
    </row>
    <row r="19666">
      <c r="A19666" s="1" t="s">
        <v>19073</v>
      </c>
      <c r="B19666" s="2" t="str">
        <f>IFERROR(__xludf.DUMMYFUNCTION("GOOGLETRANSLATE(A19666,""en"",""hi"")"),"सदस्य, एक नकली भीड़ को दिखाए जो प्रदर्शन कर रहे थे क्योंकि उन्हें खाद्य, पानी और पर्याप्त आश्रय जैसी बुनियादी सेवाओं तक पहुंच की कमी थी।")</f>
        <v>सदस्य, एक नकली भीड़ को दिखाए जो प्रदर्शन कर रहे थे क्योंकि उन्हें खाद्य, पानी और पर्याप्त आश्रय जैसी बुनियादी सेवाओं तक पहुंच की कमी थी।</v>
      </c>
    </row>
    <row r="19667">
      <c r="A19667" s="1" t="s">
        <v>2055</v>
      </c>
      <c r="B19667" s="2" t="str">
        <f>IFERROR(__xludf.DUMMYFUNCTION("GOOGLETRANSLATE(A19667,""en"",""hi"")"),"छवि में हो सकता है: व्यक्ति, एक संगीत वाद्ययंत्र बजाना, मंच और गिटार पर")</f>
        <v>छवि में हो सकता है: व्यक्ति, एक संगीत वाद्ययंत्र बजाना, मंच और गिटार पर</v>
      </c>
    </row>
    <row r="19668">
      <c r="A19668" s="1" t="s">
        <v>19074</v>
      </c>
      <c r="B19668" s="2" t="str">
        <f>IFERROR(__xludf.DUMMYFUNCTION("GOOGLETRANSLATE(A19668,""en"",""hi"")"),"फूलों का क्या अर्थ है - फूलों का गुलदस्ता वास्तव में क्या मतलब है")</f>
        <v>फूलों का क्या अर्थ है - फूलों का गुलदस्ता वास्तव में क्या मतलब है</v>
      </c>
    </row>
    <row r="19669">
      <c r="A19669" s="1" t="s">
        <v>19075</v>
      </c>
      <c r="B19669" s="2" t="str">
        <f>IFERROR(__xludf.DUMMYFUNCTION("GOOGLETRANSLATE(A19669,""en"",""hi"")"),"अभिनेता, गलत फिल्म चरित्र, फिल्म पोस्टर के लिए इस पोस्टर में आग लगने के लिए एनीमेशन के साथ सुधार हुआ")</f>
        <v>अभिनेता, गलत फिल्म चरित्र, फिल्म पोस्टर के लिए इस पोस्टर में आग लगने के लिए एनीमेशन के साथ सुधार हुआ</v>
      </c>
    </row>
    <row r="19670">
      <c r="A19670" s="1" t="s">
        <v>19076</v>
      </c>
      <c r="B19670" s="2" t="str">
        <f>IFERROR(__xludf.DUMMYFUNCTION("GOOGLETRANSLATE(A19670,""en"",""hi"")"),"एक टोपी में सुंदर दुखी लड़की किशोरी भावनात्मक रूप से एक सफेद पृष्ठभूमि स्टॉक फुटेज वीडियो पर एक pensive उदासी व्यक्त करता है")</f>
        <v>एक टोपी में सुंदर दुखी लड़की किशोरी भावनात्मक रूप से एक सफेद पृष्ठभूमि स्टॉक फुटेज वीडियो पर एक pensive उदासी व्यक्त करता है</v>
      </c>
    </row>
    <row r="19671">
      <c r="A19671" s="1" t="s">
        <v>19077</v>
      </c>
      <c r="B19671" s="2" t="str">
        <f>IFERROR(__xludf.DUMMYFUNCTION("GOOGLETRANSLATE(A19671,""en"",""hi"")"),"बगीचे के लिए देहाती अतिरिक्त")</f>
        <v>बगीचे के लिए देहाती अतिरिक्त</v>
      </c>
    </row>
    <row r="19672">
      <c r="A19672" s="1" t="s">
        <v>19078</v>
      </c>
      <c r="B19672" s="2" t="str">
        <f>IFERROR(__xludf.DUMMYFUNCTION("GOOGLETRANSLATE(A19672,""en"",""hi"")"),"एक पूर्ण पेट के साथ जैविक उप-प्रजाति")</f>
        <v>एक पूर्ण पेट के साथ जैविक उप-प्रजाति</v>
      </c>
    </row>
    <row r="19673">
      <c r="A19673" s="1" t="s">
        <v>19079</v>
      </c>
      <c r="B19673" s="2" t="str">
        <f>IFERROR(__xludf.DUMMYFUNCTION("GOOGLETRANSLATE(A19673,""en"",""hi"")"),"सब कुछ और एक अलग वुडलैंड छोटे घर से बचें")</f>
        <v>सब कुछ और एक अलग वुडलैंड छोटे घर से बचें</v>
      </c>
    </row>
    <row r="19674">
      <c r="A19674" s="1" t="s">
        <v>19080</v>
      </c>
      <c r="B19674" s="2" t="str">
        <f>IFERROR(__xludf.DUMMYFUNCTION("GOOGLETRANSLATE(A19674,""en"",""hi"")"),"रात के आकाश में एक पक्षी के साथ भेड़ कूद।")</f>
        <v>रात के आकाश में एक पक्षी के साथ भेड़ कूद।</v>
      </c>
    </row>
    <row r="19675">
      <c r="A19675" s="1" t="s">
        <v>19081</v>
      </c>
      <c r="B19675" s="2" t="str">
        <f>IFERROR(__xludf.DUMMYFUNCTION("GOOGLETRANSLATE(A19675,""en"",""hi"")"),"प्रेमी लड़के और एक लड़की एक स्कूटर पर।")</f>
        <v>प्रेमी लड़के और एक लड़की एक स्कूटर पर।</v>
      </c>
    </row>
    <row r="19676">
      <c r="A19676" s="1" t="s">
        <v>19082</v>
      </c>
      <c r="B19676" s="2" t="str">
        <f>IFERROR(__xludf.DUMMYFUNCTION("GOOGLETRANSLATE(A19676,""en"",""hi"")"),"अभिनेता पार्टी और शो में भाग लेते हैं")</f>
        <v>अभिनेता पार्टी और शो में भाग लेते हैं</v>
      </c>
    </row>
    <row r="19677">
      <c r="A19677" s="1" t="s">
        <v>19083</v>
      </c>
      <c r="B19677" s="2" t="str">
        <f>IFERROR(__xludf.DUMMYFUNCTION("GOOGLETRANSLATE(A19677,""en"",""hi"")"),"इस सूट को केवल $ 295 के लिए बनाया गया है")</f>
        <v>इस सूट को केवल $ 295 के लिए बनाया गया है</v>
      </c>
    </row>
    <row r="19678">
      <c r="A19678" s="1" t="s">
        <v>19084</v>
      </c>
      <c r="B19678" s="2" t="str">
        <f>IFERROR(__xludf.DUMMYFUNCTION("GOOGLETRANSLATE(A19678,""en"",""hi"")"),"फिल्म के लिए पोस्टर में सभी फ्लैश")</f>
        <v>फिल्म के लिए पोस्टर में सभी फ्लैश</v>
      </c>
    </row>
    <row r="19679">
      <c r="A19679" s="1" t="s">
        <v>19085</v>
      </c>
      <c r="B19679" s="2" t="str">
        <f>IFERROR(__xludf.DUMMYFUNCTION("GOOGLETRANSLATE(A19679,""en"",""hi"")"),"यह प्रोम ड्रेस कितना प्यारा है?")</f>
        <v>यह प्रोम ड्रेस कितना प्यारा है?</v>
      </c>
    </row>
    <row r="19680">
      <c r="A19680" s="1" t="s">
        <v>19086</v>
      </c>
      <c r="B19680" s="2" t="str">
        <f>IFERROR(__xludf.DUMMYFUNCTION("GOOGLETRANSLATE(A19680,""en"",""hi"")"),"पैदल चलने वालों पर एक प्रतिबंध मोबाइल फोन या टेक्स्टिंग पर देख रहे हैं जबकि सड़क पार करने के दौरान अक्टूबर के अंत में सबसे बड़ा शहर में प्रभावी होगा।")</f>
        <v>पैदल चलने वालों पर एक प्रतिबंध मोबाइल फोन या टेक्स्टिंग पर देख रहे हैं जबकि सड़क पार करने के दौरान अक्टूबर के अंत में सबसे बड़ा शहर में प्रभावी होगा।</v>
      </c>
    </row>
    <row r="19681">
      <c r="A19681" s="1" t="s">
        <v>19087</v>
      </c>
      <c r="B19681" s="2" t="str">
        <f>IFERROR(__xludf.DUMMYFUNCTION("GOOGLETRANSLATE(A19681,""en"",""hi"")"),"व्यक्ति ताजा बर्फ में टहलने पर कुत्तों को नियंत्रित करता है")</f>
        <v>व्यक्ति ताजा बर्फ में टहलने पर कुत्तों को नियंत्रित करता है</v>
      </c>
    </row>
    <row r="19682">
      <c r="A19682" s="1" t="s">
        <v>19088</v>
      </c>
      <c r="B19682" s="2" t="str">
        <f>IFERROR(__xludf.DUMMYFUNCTION("GOOGLETRANSLATE(A19682,""en"",""hi"")"),"उपन्यासकार द्वारा सट्टा कथा पुस्तक के लिए व्यक्ति")</f>
        <v>उपन्यासकार द्वारा सट्टा कथा पुस्तक के लिए व्यक्ति</v>
      </c>
    </row>
    <row r="19683">
      <c r="A19683" s="1" t="s">
        <v>19089</v>
      </c>
      <c r="B19683" s="2" t="str">
        <f>IFERROR(__xludf.DUMMYFUNCTION("GOOGLETRANSLATE(A19683,""en"",""hi"")"),"एक डॉलर का बिल एक मछली पकड़ने की हुक पर लटका हुआ है")</f>
        <v>एक डॉलर का बिल एक मछली पकड़ने की हुक पर लटका हुआ है</v>
      </c>
    </row>
    <row r="19684">
      <c r="A19684" s="1" t="s">
        <v>19090</v>
      </c>
      <c r="B19684" s="2" t="str">
        <f>IFERROR(__xludf.DUMMYFUNCTION("GOOGLETRANSLATE(A19684,""en"",""hi"")"),"अभिनेता व्यक्ति पर उत्सव के दौरान प्रीमियर में भाग लेता है")</f>
        <v>अभिनेता व्यक्ति पर उत्सव के दौरान प्रीमियर में भाग लेता है</v>
      </c>
    </row>
    <row r="19685">
      <c r="A19685" s="1" t="s">
        <v>19091</v>
      </c>
      <c r="B19685" s="2" t="str">
        <f>IFERROR(__xludf.DUMMYFUNCTION("GOOGLETRANSLATE(A19685,""en"",""hi"")"),"चेहरा टैटू जो पूर्ण थे 5 के पृष्ठ")</f>
        <v>चेहरा टैटू जो पूर्ण थे 5 के पृष्ठ</v>
      </c>
    </row>
    <row r="19686">
      <c r="A19686" s="1" t="s">
        <v>19092</v>
      </c>
      <c r="B19686" s="2" t="str">
        <f>IFERROR(__xludf.DUMMYFUNCTION("GOOGLETRANSLATE(A19686,""en"",""hi"")"),"नशीली दवाओं के आकार में व्यापार आइकन और वस्तुओं।")</f>
        <v>नशीली दवाओं के आकार में व्यापार आइकन और वस्तुओं।</v>
      </c>
    </row>
    <row r="19687">
      <c r="A19687" s="1" t="s">
        <v>19093</v>
      </c>
      <c r="B19687" s="2" t="str">
        <f>IFERROR(__xludf.DUMMYFUNCTION("GOOGLETRANSLATE(A19687,""en"",""hi"")"),"हवाई अड्डे पर सेलिब्रिटी आता है।")</f>
        <v>हवाई अड्डे पर सेलिब्रिटी आता है।</v>
      </c>
    </row>
    <row r="19688">
      <c r="A19688" s="1" t="s">
        <v>19094</v>
      </c>
      <c r="B19688" s="2" t="str">
        <f>IFERROR(__xludf.DUMMYFUNCTION("GOOGLETRANSLATE(A19688,""en"",""hi"")"),"रचना प्रकार द्वारा इमारतें।")</f>
        <v>रचना प्रकार द्वारा इमारतें।</v>
      </c>
    </row>
    <row r="19689">
      <c r="A19689" s="1" t="s">
        <v>19095</v>
      </c>
      <c r="B19689" s="2" t="str">
        <f>IFERROR(__xludf.DUMMYFUNCTION("GOOGLETRANSLATE(A19689,""en"",""hi"")"),"एक विजेता की ट्रॉफी का फ्लैट आइकन डिजाइन")</f>
        <v>एक विजेता की ट्रॉफी का फ्लैट आइकन डिजाइन</v>
      </c>
    </row>
    <row r="19690">
      <c r="A19690" s="1" t="s">
        <v>220</v>
      </c>
      <c r="B19690" s="2" t="str">
        <f>IFERROR(__xludf.DUMMYFUNCTION("GOOGLETRANSLATE(A19690,""en"",""hi"")"),"अभिनेता प्रीमियर पर आता है")</f>
        <v>अभिनेता प्रीमियर पर आता है</v>
      </c>
    </row>
    <row r="19691">
      <c r="A19691" s="1" t="s">
        <v>19096</v>
      </c>
      <c r="B19691" s="2" t="str">
        <f>IFERROR(__xludf.DUMMYFUNCTION("GOOGLETRANSLATE(A19691,""en"",""hi"")"),"पुरुष और पत्नी: लोग गलियारे के नीचे चलते हैं")</f>
        <v>पुरुष और पत्नी: लोग गलियारे के नीचे चलते हैं</v>
      </c>
    </row>
    <row r="19692">
      <c r="A19692" s="1" t="s">
        <v>19097</v>
      </c>
      <c r="B19692" s="2" t="str">
        <f>IFERROR(__xludf.DUMMYFUNCTION("GOOGLETRANSLATE(A19692,""en"",""hi"")"),"गोल्फर दूसरे दौर के दौरान एक पुट ऊपर रखता है")</f>
        <v>गोल्फर दूसरे दौर के दौरान एक पुट ऊपर रखता है</v>
      </c>
    </row>
    <row r="19693">
      <c r="A19693" s="1" t="s">
        <v>19098</v>
      </c>
      <c r="B19693" s="2" t="str">
        <f>IFERROR(__xludf.DUMMYFUNCTION("GOOGLETRANSLATE(A19693,""en"",""hi"")"),"एयरमैन रणनीतिक बॉम्बर के नीचे नियमित रखरखाव करते हैं।")</f>
        <v>एयरमैन रणनीतिक बॉम्बर के नीचे नियमित रखरखाव करते हैं।</v>
      </c>
    </row>
    <row r="19694">
      <c r="A19694" s="1" t="s">
        <v>19099</v>
      </c>
      <c r="B19694" s="2" t="str">
        <f>IFERROR(__xludf.DUMMYFUNCTION("GOOGLETRANSLATE(A19694,""en"",""hi"")"),"महल और कला काल के विला")</f>
        <v>महल और कला काल के विला</v>
      </c>
    </row>
    <row r="19695">
      <c r="A19695" s="1" t="s">
        <v>19100</v>
      </c>
      <c r="B19695" s="2" t="str">
        <f>IFERROR(__xludf.DUMMYFUNCTION("GOOGLETRANSLATE(A19695,""en"",""hi"")"),"कलाकार के लोग मंच पर प्रदर्शन करते हैं।")</f>
        <v>कलाकार के लोग मंच पर प्रदर्शन करते हैं।</v>
      </c>
    </row>
    <row r="19696">
      <c r="A19696" s="1" t="s">
        <v>19101</v>
      </c>
      <c r="B19696" s="2" t="str">
        <f>IFERROR(__xludf.DUMMYFUNCTION("GOOGLETRANSLATE(A19696,""en"",""hi"")"),"एक माली अपने पेड़ों को काट रही है")</f>
        <v>एक माली अपने पेड़ों को काट रही है</v>
      </c>
    </row>
    <row r="19697">
      <c r="A19697" s="1" t="s">
        <v>19102</v>
      </c>
      <c r="B19697" s="2" t="str">
        <f>IFERROR(__xludf.DUMMYFUNCTION("GOOGLETRANSLATE(A19697,""en"",""hi"")"),"शहर के केंद्र में प्रांतीय सरकारी भवन")</f>
        <v>शहर के केंद्र में प्रांतीय सरकारी भवन</v>
      </c>
    </row>
    <row r="19698">
      <c r="A19698" s="1" t="s">
        <v>19103</v>
      </c>
      <c r="B19698" s="2" t="str">
        <f>IFERROR(__xludf.DUMMYFUNCTION("GOOGLETRANSLATE(A19698,""en"",""hi"")"),"पॉप कलाकार त्योहार के दिन मंच पर प्रदर्शन करता है")</f>
        <v>पॉप कलाकार त्योहार के दिन मंच पर प्रदर्शन करता है</v>
      </c>
    </row>
    <row r="19699">
      <c r="A19699" s="1" t="s">
        <v>19104</v>
      </c>
      <c r="B19699" s="2" t="str">
        <f>IFERROR(__xludf.DUMMYFUNCTION("GOOGLETRANSLATE(A19699,""en"",""hi"")"),"सम्राट - व्यक्ति द्वारा फोटो")</f>
        <v>सम्राट - व्यक्ति द्वारा फोटो</v>
      </c>
    </row>
    <row r="19700">
      <c r="A19700" s="1" t="s">
        <v>19105</v>
      </c>
      <c r="B19700" s="2" t="str">
        <f>IFERROR(__xludf.DUMMYFUNCTION("GOOGLETRANSLATE(A19700,""en"",""hi"")"),"एनिमेटेड फिल्म के प्रीमियर के दौरान व्यक्ति।")</f>
        <v>एनिमेटेड फिल्म के प्रीमियर के दौरान व्यक्ति।</v>
      </c>
    </row>
    <row r="19701">
      <c r="A19701" s="1" t="s">
        <v>19106</v>
      </c>
      <c r="B19701" s="2" t="str">
        <f>IFERROR(__xludf.DUMMYFUNCTION("GOOGLETRANSLATE(A19701,""en"",""hi"")"),"एक युवा लड़के ने शराब के पिन पीने वाले वयस्कों के साथ एक सैनिक के रूप में पहने")</f>
        <v>एक युवा लड़के ने शराब के पिन पीने वाले वयस्कों के साथ एक सैनिक के रूप में पहने</v>
      </c>
    </row>
    <row r="19702">
      <c r="A19702" s="1" t="s">
        <v>1859</v>
      </c>
      <c r="B19702" s="2" t="str">
        <f>IFERROR(__xludf.DUMMYFUNCTION("GOOGLETRANSLATE(A19702,""en"",""hi"")"),"मैच के दौरान गेंद के लिए फुटबॉल खिलाड़ी और लड़ाई")</f>
        <v>मैच के दौरान गेंद के लिए फुटबॉल खिलाड़ी और लड़ाई</v>
      </c>
    </row>
    <row r="19703">
      <c r="A19703" s="1" t="s">
        <v>19107</v>
      </c>
      <c r="B19703" s="2" t="str">
        <f>IFERROR(__xludf.DUMMYFUNCTION("GOOGLETRANSLATE(A19703,""en"",""hi"")"),"बेसबॉल खिलाड़ी खेल के लिए बल्लेबाजी अभ्यास के दौरान हिट करने के लिए तैयार करता है।")</f>
        <v>बेसबॉल खिलाड़ी खेल के लिए बल्लेबाजी अभ्यास के दौरान हिट करने के लिए तैयार करता है।</v>
      </c>
    </row>
    <row r="19704">
      <c r="A19704" s="1" t="s">
        <v>19108</v>
      </c>
      <c r="B19704" s="2" t="str">
        <f>IFERROR(__xludf.DUMMYFUNCTION("GOOGLETRANSLATE(A19704,""en"",""hi"")"),"संगीत कलाकार से संबंधित स्टूडियो का विवरण")</f>
        <v>संगीत कलाकार से संबंधित स्टूडियो का विवरण</v>
      </c>
    </row>
    <row r="19705">
      <c r="A19705" s="1" t="s">
        <v>19109</v>
      </c>
      <c r="B19705" s="2" t="str">
        <f>IFERROR(__xludf.DUMMYFUNCTION("GOOGLETRANSLATE(A19705,""en"",""hi"")"),"लकड़ी के फर्श के साथ कमरे का आंतरिक दृश्य")</f>
        <v>लकड़ी के फर्श के साथ कमरे का आंतरिक दृश्य</v>
      </c>
    </row>
    <row r="19706">
      <c r="A19706" s="1" t="s">
        <v>19110</v>
      </c>
      <c r="B19706" s="2" t="str">
        <f>IFERROR(__xludf.DUMMYFUNCTION("GOOGLETRANSLATE(A19706,""en"",""hi"")"),"दोपहर में सिटीस्केप और राजमार्ग")</f>
        <v>दोपहर में सिटीस्केप और राजमार्ग</v>
      </c>
    </row>
    <row r="19707">
      <c r="A19707" s="1" t="s">
        <v>19111</v>
      </c>
      <c r="B19707" s="2" t="str">
        <f>IFERROR(__xludf.DUMMYFUNCTION("GOOGLETRANSLATE(A19707,""en"",""hi"")"),"प्रशंसकों ने एक अभियान बनाया जो इस सीजन में सबसे मजबूत था")</f>
        <v>प्रशंसकों ने एक अभियान बनाया जो इस सीजन में सबसे मजबूत था</v>
      </c>
    </row>
    <row r="19708">
      <c r="A19708" s="1" t="s">
        <v>19112</v>
      </c>
      <c r="B19708" s="2" t="str">
        <f>IFERROR(__xludf.DUMMYFUNCTION("GOOGLETRANSLATE(A19708,""en"",""hi"")"),"नेशनल एमएस वॉक में प्रतिभागी ने एक टैग कहा")</f>
        <v>नेशनल एमएस वॉक में प्रतिभागी ने एक टैग कहा</v>
      </c>
    </row>
    <row r="19709">
      <c r="A19709" s="1" t="s">
        <v>444</v>
      </c>
      <c r="B19709" s="2" t="str">
        <f>IFERROR(__xludf.DUMMYFUNCTION("GOOGLETRANSLATE(A19709,""en"",""hi"")"),"संख्या आइकन के रूप में मोमबत्तियों के साथ जन्मदिन का केक।")</f>
        <v>संख्या आइकन के रूप में मोमबत्तियों के साथ जन्मदिन का केक।</v>
      </c>
    </row>
    <row r="19710">
      <c r="A19710" s="1" t="s">
        <v>19113</v>
      </c>
      <c r="B19710" s="2" t="str">
        <f>IFERROR(__xludf.DUMMYFUNCTION("GOOGLETRANSLATE(A19710,""en"",""hi"")"),"एक काले रंग की पृष्ठभूमि पर फ्लेमिंग बेसबॉल।")</f>
        <v>एक काले रंग की पृष्ठभूमि पर फ्लेमिंग बेसबॉल।</v>
      </c>
    </row>
    <row r="19711">
      <c r="A19711" s="1" t="s">
        <v>19114</v>
      </c>
      <c r="B19711" s="2" t="str">
        <f>IFERROR(__xludf.DUMMYFUNCTION("GOOGLETRANSLATE(A19711,""en"",""hi"")"),"व्यक्ति ट्रॉफी को उठाता है क्योंकि वह मैच जीतने का जश्न मनाता है")</f>
        <v>व्यक्ति ट्रॉफी को उठाता है क्योंकि वह मैच जीतने का जश्न मनाता है</v>
      </c>
    </row>
    <row r="19712">
      <c r="A19712" s="1" t="s">
        <v>19115</v>
      </c>
      <c r="B19712" s="2" t="str">
        <f>IFERROR(__xludf.DUMMYFUNCTION("GOOGLETRANSLATE(A19712,""en"",""hi"")"),"हमारे विजेता चौथे स्तर का परीक्षण जिसने ड्रेसेज में एक% स्कोर किया।")</f>
        <v>हमारे विजेता चौथे स्तर का परीक्षण जिसने ड्रेसेज में एक% स्कोर किया।</v>
      </c>
    </row>
    <row r="19713">
      <c r="A19713" s="1" t="s">
        <v>19116</v>
      </c>
      <c r="B19713" s="2" t="str">
        <f>IFERROR(__xludf.DUMMYFUNCTION("GOOGLETRANSLATE(A19713,""en"",""hi"")"),"यह - पुलिस मुख्यालय को रखने की योजनाओं को त्यागने के बाद शहर द्वारा कहानी भवन को बेचा जा सकता है।")</f>
        <v>यह - पुलिस मुख्यालय को रखने की योजनाओं को त्यागने के बाद शहर द्वारा कहानी भवन को बेचा जा सकता है।</v>
      </c>
    </row>
    <row r="19714">
      <c r="A19714" s="1" t="s">
        <v>19117</v>
      </c>
      <c r="B19714" s="2" t="str">
        <f>IFERROR(__xludf.DUMMYFUNCTION("GOOGLETRANSLATE(A19714,""en"",""hi"")"),"लाल पृष्ठभूमि के खिलाफ केंद्र में और शीर्ष और नीचे सफेद पाठ पर अंतरिक्ष यात्री की छवि के साथ पिन करें।")</f>
        <v>लाल पृष्ठभूमि के खिलाफ केंद्र में और शीर्ष और नीचे सफेद पाठ पर अंतरिक्ष यात्री की छवि के साथ पिन करें।</v>
      </c>
    </row>
    <row r="19715">
      <c r="A19715" s="1" t="s">
        <v>19118</v>
      </c>
      <c r="B19715" s="2" t="str">
        <f>IFERROR(__xludf.DUMMYFUNCTION("GOOGLETRANSLATE(A19715,""en"",""hi"")"),"बेसबॉल खिलाड़ी एक आतिशबाजी प्रदर्शन देखता है")</f>
        <v>बेसबॉल खिलाड़ी एक आतिशबाजी प्रदर्शन देखता है</v>
      </c>
    </row>
    <row r="19716">
      <c r="A19716" s="1" t="s">
        <v>19119</v>
      </c>
      <c r="B19716" s="2" t="str">
        <f>IFERROR(__xludf.DUMMYFUNCTION("GOOGLETRANSLATE(A19716,""en"",""hi"")"),"एक कीट के साथ खुश परिवार - मुक्त यार्ड")</f>
        <v>एक कीट के साथ खुश परिवार - मुक्त यार्ड</v>
      </c>
    </row>
    <row r="19717">
      <c r="A19717" s="1" t="s">
        <v>19120</v>
      </c>
      <c r="B19717" s="2" t="str">
        <f>IFERROR(__xludf.DUMMYFUNCTION("GOOGLETRANSLATE(A19717,""en"",""hi"")"),"मैं अपने तथ्यों को कहाँ से पाठ पुस्तक प्राप्त करूँगा आप कक्षा के लिए पढ़ रहे हैं।")</f>
        <v>मैं अपने तथ्यों को कहाँ से पाठ पुस्तक प्राप्त करूँगा आप कक्षा के लिए पढ़ रहे हैं।</v>
      </c>
    </row>
    <row r="19718">
      <c r="A19718" s="1" t="s">
        <v>19121</v>
      </c>
      <c r="B19718" s="2" t="str">
        <f>IFERROR(__xludf.DUMMYFUNCTION("GOOGLETRANSLATE(A19718,""en"",""hi"")"),"जब आप ऊर्जा पर कम चलते हैं तो भोजन का एक फ्रीजर सभी अंतर कर सकता है।")</f>
        <v>जब आप ऊर्जा पर कम चलते हैं तो भोजन का एक फ्रीजर सभी अंतर कर सकता है।</v>
      </c>
    </row>
    <row r="19719">
      <c r="A19719" s="1" t="s">
        <v>19122</v>
      </c>
      <c r="B19719" s="2" t="str">
        <f>IFERROR(__xludf.DUMMYFUNCTION("GOOGLETRANSLATE(A19719,""en"",""hi"")"),"गर्म गर्मी के दिन में एक किसान के घास का मैदान गर्म गर्मी के दिन पेड़ों और घास के साथ हवा में उड़ रहा है।")</f>
        <v>गर्म गर्मी के दिन में एक किसान के घास का मैदान गर्म गर्मी के दिन पेड़ों और घास के साथ हवा में उड़ रहा है।</v>
      </c>
    </row>
    <row r="19720">
      <c r="A19720" s="1" t="s">
        <v>19123</v>
      </c>
      <c r="B19720" s="2" t="str">
        <f>IFERROR(__xludf.DUMMYFUNCTION("GOOGLETRANSLATE(A19720,""en"",""hi"")"),"छुट्टी के तत्वों का चित्रण।")</f>
        <v>छुट्टी के तत्वों का चित्रण।</v>
      </c>
    </row>
    <row r="19721">
      <c r="A19721" s="1" t="s">
        <v>975</v>
      </c>
      <c r="B19721" s="2" t="str">
        <f>IFERROR(__xludf.DUMMYFUNCTION("GOOGLETRANSLATE(A19721,""en"",""hi"")"),"छुट्टी के लिए एक बैनर का वेक्टर चित्रण।")</f>
        <v>छुट्टी के लिए एक बैनर का वेक्टर चित्रण।</v>
      </c>
    </row>
    <row r="19722">
      <c r="A19722" s="1" t="s">
        <v>19124</v>
      </c>
      <c r="B19722" s="2" t="str">
        <f>IFERROR(__xludf.DUMMYFUNCTION("GOOGLETRANSLATE(A19722,""en"",""hi"")"),"अपने सिर के नीचे बैठे और एक निराशाजनक अभिव्यक्ति के साथ बैठे एक पार्क की बेंच पर एक दुखी अकेला बूढ़े आदमी का बंदरगाह")</f>
        <v>अपने सिर के नीचे बैठे और एक निराशाजनक अभिव्यक्ति के साथ बैठे एक पार्क की बेंच पर एक दुखी अकेला बूढ़े आदमी का बंदरगाह</v>
      </c>
    </row>
    <row r="19723">
      <c r="A19723" s="1" t="s">
        <v>19125</v>
      </c>
      <c r="B19723" s="2" t="str">
        <f>IFERROR(__xludf.DUMMYFUNCTION("GOOGLETRANSLATE(A19723,""en"",""hi"")"),"टीवी कानूनी नाटक - शीर्षक की कला")</f>
        <v>टीवी कानूनी नाटक - शीर्षक की कला</v>
      </c>
    </row>
    <row r="19724">
      <c r="A19724" s="1" t="s">
        <v>4319</v>
      </c>
      <c r="B19724" s="2" t="str">
        <f>IFERROR(__xludf.DUMMYFUNCTION("GOOGLETRANSLATE(A19724,""en"",""hi"")"),"एक मॉडल पेरिस मेन्सवेअर फैशन वीक के दौरान फैशन शो में रनवे चलता है।")</f>
        <v>एक मॉडल पेरिस मेन्सवेअर फैशन वीक के दौरान फैशन शो में रनवे चलता है।</v>
      </c>
    </row>
    <row r="19725">
      <c r="A19725" s="1" t="s">
        <v>19126</v>
      </c>
      <c r="B19725" s="2" t="str">
        <f>IFERROR(__xludf.DUMMYFUNCTION("GOOGLETRANSLATE(A19725,""en"",""hi"")"),"एक कलाकार द्वारा किया गया दौरा")</f>
        <v>एक कलाकार द्वारा किया गया दौरा</v>
      </c>
    </row>
    <row r="19726">
      <c r="A19726" s="1" t="s">
        <v>19127</v>
      </c>
      <c r="B19726" s="2" t="str">
        <f>IFERROR(__xludf.DUMMYFUNCTION("GOOGLETRANSLATE(A19726,""en"",""hi"")"),"स्टॉक फोटो: एक स्लीपिंग ट्रेन।")</f>
        <v>स्टॉक फोटो: एक स्लीपिंग ट्रेन।</v>
      </c>
    </row>
    <row r="19727">
      <c r="A19727" s="1" t="s">
        <v>19128</v>
      </c>
      <c r="B19727" s="2" t="str">
        <f>IFERROR(__xludf.DUMMYFUNCTION("GOOGLETRANSLATE(A19727,""en"",""hi"")"),"चॉकलेट और चीनी में कवर एक स्ट्रॉबेरी के करीब")</f>
        <v>चॉकलेट और चीनी में कवर एक स्ट्रॉबेरी के करीब</v>
      </c>
    </row>
    <row r="19728">
      <c r="A19728" s="1" t="s">
        <v>13078</v>
      </c>
      <c r="B19728" s="2" t="str">
        <f>IFERROR(__xludf.DUMMYFUNCTION("GOOGLETRANSLATE(A19728,""en"",""hi"")"),"ऑडी एफआईएस अल्पाइन स्की विश्व कप महिलाओं के स्लैलम के दौरान कार्रवाई में व्यक्ति")</f>
        <v>ऑडी एफआईएस अल्पाइन स्की विश्व कप महिलाओं के स्लैलम के दौरान कार्रवाई में व्यक्ति</v>
      </c>
    </row>
    <row r="19729">
      <c r="A19729" s="1" t="s">
        <v>19129</v>
      </c>
      <c r="B19729" s="2" t="str">
        <f>IFERROR(__xludf.DUMMYFUNCTION("GOOGLETRANSLATE(A19729,""en"",""hi"")"),"आपके सबसे अच्छे दोस्त के लिए आपके पास प्यार का प्रकार है।")</f>
        <v>आपके सबसे अच्छे दोस्त के लिए आपके पास प्यार का प्रकार है।</v>
      </c>
    </row>
    <row r="19730">
      <c r="A19730" s="1" t="s">
        <v>19130</v>
      </c>
      <c r="B19730" s="2" t="str">
        <f>IFERROR(__xludf.DUMMYFUNCTION("GOOGLETRANSLATE(A19730,""en"",""hi"")"),"एक चर्च में पत्थरों पर नक्काशी")</f>
        <v>एक चर्च में पत्थरों पर नक्काशी</v>
      </c>
    </row>
    <row r="19731">
      <c r="A19731" s="1" t="s">
        <v>19131</v>
      </c>
      <c r="B19731" s="2" t="str">
        <f>IFERROR(__xludf.DUMMYFUNCTION("GOOGLETRANSLATE(A19731,""en"",""hi"")"),"संपत्ति छवि # ~ समीक्षा देखें!")</f>
        <v>संपत्ति छवि # ~ समीक्षा देखें!</v>
      </c>
    </row>
    <row r="19732">
      <c r="A19732" s="1" t="s">
        <v>19132</v>
      </c>
      <c r="B19732" s="2" t="str">
        <f>IFERROR(__xludf.DUMMYFUNCTION("GOOGLETRANSLATE(A19732,""en"",""hi"")"),"बादलों में एक ब्रेक")</f>
        <v>बादलों में एक ब्रेक</v>
      </c>
    </row>
    <row r="19733">
      <c r="A19733" s="1" t="s">
        <v>19133</v>
      </c>
      <c r="B19733" s="2" t="str">
        <f>IFERROR(__xludf.DUMMYFUNCTION("GOOGLETRANSLATE(A19733,""en"",""hi"")"),"प्राकृतिक सौंदर्य: बस एक लंबी दूरी की उड़ान से छूने के बावजूद, व्यक्ति ताजा लग रहा था")</f>
        <v>प्राकृतिक सौंदर्य: बस एक लंबी दूरी की उड़ान से छूने के बावजूद, व्यक्ति ताजा लग रहा था</v>
      </c>
    </row>
    <row r="19734">
      <c r="A19734" s="1" t="s">
        <v>19134</v>
      </c>
      <c r="B19734" s="2" t="str">
        <f>IFERROR(__xludf.DUMMYFUNCTION("GOOGLETRANSLATE(A19734,""en"",""hi"")"),"एक द्वीप पर समुद्र और चट्टानों द्वारा घुड़सवार पहाड़")</f>
        <v>एक द्वीप पर समुद्र और चट्टानों द्वारा घुड़सवार पहाड़</v>
      </c>
    </row>
    <row r="19735">
      <c r="A19735" s="1" t="s">
        <v>4561</v>
      </c>
      <c r="B19735" s="2" t="str">
        <f>IFERROR(__xludf.DUMMYFUNCTION("GOOGLETRANSLATE(A19735,""en"",""hi"")"),"अभिनेता उत्सव के दौरान प्रीमियर में भाग लेता है")</f>
        <v>अभिनेता उत्सव के दौरान प्रीमियर में भाग लेता है</v>
      </c>
    </row>
    <row r="19736">
      <c r="A19736" s="1" t="s">
        <v>19135</v>
      </c>
      <c r="B19736" s="2" t="str">
        <f>IFERROR(__xludf.DUMMYFUNCTION("GOOGLETRANSLATE(A19736,""en"",""hi"")"),"एक बड़े आधुनिक विश्वविद्यालय की इमारत का आंतरिक दृश्य।")</f>
        <v>एक बड़े आधुनिक विश्वविद्यालय की इमारत का आंतरिक दृश्य।</v>
      </c>
    </row>
    <row r="19737">
      <c r="A19737" s="1" t="s">
        <v>19136</v>
      </c>
      <c r="B19737" s="2" t="str">
        <f>IFERROR(__xludf.DUMMYFUNCTION("GOOGLETRANSLATE(A19737,""en"",""hi"")"),"सड़क के किनारे चांदी स्वायत्त कार पार्किंग")</f>
        <v>सड़क के किनारे चांदी स्वायत्त कार पार्किंग</v>
      </c>
    </row>
    <row r="19738">
      <c r="A19738" s="1" t="s">
        <v>19137</v>
      </c>
      <c r="B19738" s="2" t="str">
        <f>IFERROR(__xludf.DUMMYFUNCTION("GOOGLETRANSLATE(A19738,""en"",""hi"")"),"स्टेशनरी साइकिल भरे रूपरेखा आइकन, फिटनेस और खेल, साइन वेक्टर ग्राफिक्स, एक सफेद पृष्ठभूमि पर एक रैखिक पैटर्न, ईपीएस।")</f>
        <v>स्टेशनरी साइकिल भरे रूपरेखा आइकन, फिटनेस और खेल, साइन वेक्टर ग्राफिक्स, एक सफेद पृष्ठभूमि पर एक रैखिक पैटर्न, ईपीएस।</v>
      </c>
    </row>
    <row r="19739">
      <c r="A19739" s="1" t="s">
        <v>19138</v>
      </c>
      <c r="B19739" s="2" t="str">
        <f>IFERROR(__xludf.DUMMYFUNCTION("GOOGLETRANSLATE(A19739,""en"",""hi"")"),"कई poses में सिल्हूट में हाथियों का एक सेट")</f>
        <v>कई poses में सिल्हूट में हाथियों का एक सेट</v>
      </c>
    </row>
    <row r="19740">
      <c r="A19740" s="1" t="s">
        <v>19139</v>
      </c>
      <c r="B19740" s="2" t="str">
        <f>IFERROR(__xludf.DUMMYFUNCTION("GOOGLETRANSLATE(A19740,""en"",""hi"")"),"व्यक्ति सोचता है कि फ्रांसीसी भोजन दुनिया में सबसे अच्छा है, कभी इतना बुरा नहीं था जैसे मैंने किया")</f>
        <v>व्यक्ति सोचता है कि फ्रांसीसी भोजन दुनिया में सबसे अच्छा है, कभी इतना बुरा नहीं था जैसे मैंने किया</v>
      </c>
    </row>
    <row r="19741">
      <c r="A19741" s="1" t="s">
        <v>19140</v>
      </c>
      <c r="B19741" s="2" t="str">
        <f>IFERROR(__xludf.DUMMYFUNCTION("GOOGLETRANSLATE(A19741,""en"",""hi"")"),"हरी घास में रसदार पके लाल सेब के साथ टोकरी।")</f>
        <v>हरी घास में रसदार पके लाल सेब के साथ टोकरी।</v>
      </c>
    </row>
    <row r="19742">
      <c r="A19742" s="1" t="s">
        <v>19141</v>
      </c>
      <c r="B19742" s="2" t="str">
        <f>IFERROR(__xludf.DUMMYFUNCTION("GOOGLETRANSLATE(A19742,""en"",""hi"")"),"रात में इंद्रधनुष पुल - पक्ष से लिया गया")</f>
        <v>रात में इंद्रधनुष पुल - पक्ष से लिया गया</v>
      </c>
    </row>
    <row r="19743">
      <c r="A19743" s="1" t="s">
        <v>19142</v>
      </c>
      <c r="B19743" s="2" t="str">
        <f>IFERROR(__xludf.DUMMYFUNCTION("GOOGLETRANSLATE(A19743,""en"",""hi"")"),"इमारत भवन के शीर्ष पर एक बड़े कमरे में स्थित थी।")</f>
        <v>इमारत भवन के शीर्ष पर एक बड़े कमरे में स्थित थी।</v>
      </c>
    </row>
    <row r="19744">
      <c r="A19744" s="1" t="s">
        <v>19143</v>
      </c>
      <c r="B19744" s="2" t="str">
        <f>IFERROR(__xludf.DUMMYFUNCTION("GOOGLETRANSLATE(A19744,""en"",""hi"")"),"खेल टीम के खिलाफ एक खेल के दौरान कार्रवाई में बेसबॉल खिलाड़ी")</f>
        <v>खेल टीम के खिलाफ एक खेल के दौरान कार्रवाई में बेसबॉल खिलाड़ी</v>
      </c>
    </row>
    <row r="19745">
      <c r="A19745" s="1" t="s">
        <v>19144</v>
      </c>
      <c r="B19745" s="2" t="str">
        <f>IFERROR(__xludf.DUMMYFUNCTION("GOOGLETRANSLATE(A19745,""en"",""hi"")"),"गोल तस्वीरें बनाम प्लेऑफ फुटबॉल खेल।")</f>
        <v>गोल तस्वीरें बनाम प्लेऑफ फुटबॉल खेल।</v>
      </c>
    </row>
    <row r="19746">
      <c r="A19746" s="1" t="s">
        <v>19145</v>
      </c>
      <c r="B19746" s="2" t="str">
        <f>IFERROR(__xludf.DUMMYFUNCTION("GOOGLETRANSLATE(A19746,""en"",""hi"")"),"कलाकार एक लाभ संगीत कार्यक्रम खेलता है।")</f>
        <v>कलाकार एक लाभ संगीत कार्यक्रम खेलता है।</v>
      </c>
    </row>
    <row r="19747">
      <c r="A19747" s="1" t="s">
        <v>8186</v>
      </c>
      <c r="B19747" s="2" t="str">
        <f>IFERROR(__xludf.DUMMYFUNCTION("GOOGLETRANSLATE(A19747,""en"",""hi"")"),"घर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19748">
      <c r="A19748" s="1" t="s">
        <v>19146</v>
      </c>
      <c r="B19748" s="2" t="str">
        <f>IFERROR(__xludf.DUMMYFUNCTION("GOOGLETRANSLATE(A19748,""en"",""hi"")"),"एक फ्रैक्टल संरचना का डिजिटल चित्रण")</f>
        <v>एक फ्रैक्टल संरचना का डिजिटल चित्रण</v>
      </c>
    </row>
    <row r="19749">
      <c r="A19749" s="1" t="s">
        <v>19147</v>
      </c>
      <c r="B19749" s="2" t="str">
        <f>IFERROR(__xludf.DUMMYFUNCTION("GOOGLETRANSLATE(A19749,""en"",""hi"")"),"आपको अब आपके रास्ते को नेविगेट करने में कोई परेशानी नहीं होगी।")</f>
        <v>आपको अब आपके रास्ते को नेविगेट करने में कोई परेशानी नहीं होगी।</v>
      </c>
    </row>
    <row r="19750">
      <c r="A19750" s="1" t="s">
        <v>19148</v>
      </c>
      <c r="B19750" s="2" t="str">
        <f>IFERROR(__xludf.DUMMYFUNCTION("GOOGLETRANSLATE(A19750,""en"",""hi"")"),"जातीयता ने बाड़ पर हस्ताक्षर की अनुमति दी")</f>
        <v>जातीयता ने बाड़ पर हस्ताक्षर की अनुमति दी</v>
      </c>
    </row>
    <row r="19751">
      <c r="A19751" s="1" t="s">
        <v>19149</v>
      </c>
      <c r="B19751" s="2" t="str">
        <f>IFERROR(__xludf.DUMMYFUNCTION("GOOGLETRANSLATE(A19751,""en"",""hi"")"),"फोटो - एक भीड़ सॉफ्टबॉल गेम के दौरान खेल सुविधा भरता है।")</f>
        <v>फोटो - एक भीड़ सॉफ्टबॉल गेम के दौरान खेल सुविधा भरता है।</v>
      </c>
    </row>
    <row r="19752">
      <c r="A19752" s="1" t="s">
        <v>2223</v>
      </c>
      <c r="B19752" s="2" t="str">
        <f>IFERROR(__xludf.DUMMYFUNCTION("GOOGLETRANSLATE(A19752,""en"",""hi"")"),"गेंद के लिए फुटबॉल खिलाड़ी और लड़ाई")</f>
        <v>गेंद के लिए फुटबॉल खिलाड़ी और लड़ाई</v>
      </c>
    </row>
    <row r="19753">
      <c r="A19753" s="1" t="s">
        <v>19150</v>
      </c>
      <c r="B19753" s="2" t="str">
        <f>IFERROR(__xludf.DUMMYFUNCTION("GOOGLETRANSLATE(A19753,""en"",""hi"")"),"सूर्यास्त में एक मछुआरे देखा")</f>
        <v>सूर्यास्त में एक मछुआरे देखा</v>
      </c>
    </row>
    <row r="19754">
      <c r="A19754" s="1" t="s">
        <v>19151</v>
      </c>
      <c r="B19754" s="2" t="str">
        <f>IFERROR(__xludf.DUMMYFUNCTION("GOOGLETRANSLATE(A19754,""en"",""hi"")"),"दुनिया भर के लोग एक पेंसिल बनाने में शामिल हैं।")</f>
        <v>दुनिया भर के लोग एक पेंसिल बनाने में शामिल हैं।</v>
      </c>
    </row>
    <row r="19755">
      <c r="A19755" s="1" t="s">
        <v>19152</v>
      </c>
      <c r="B19755" s="2" t="str">
        <f>IFERROR(__xludf.DUMMYFUNCTION("GOOGLETRANSLATE(A19755,""en"",""hi"")"),"सर्फ आकार में तीन गुना और दिन के अंत तक एक शहर से बाहर निकल रहा था।")</f>
        <v>सर्फ आकार में तीन गुना और दिन के अंत तक एक शहर से बाहर निकल रहा था।</v>
      </c>
    </row>
    <row r="19756">
      <c r="A19756" s="1" t="s">
        <v>19153</v>
      </c>
      <c r="B19756" s="2" t="str">
        <f>IFERROR(__xludf.DUMMYFUNCTION("GOOGLETRANSLATE(A19756,""en"",""hi"")"),"एक 3 डी चित्रण में चमकदार सुनहरा पीला संख्या एक ग्लास सोने के रंग पॉलिश चमकदार सतह खत्म और मूल बोल्ड फ़ॉन्ट क्लिपिंग पथ के साथ एक सफेद पृष्ठभूमि पर अलग किया गया।")</f>
        <v>एक 3 डी चित्रण में चमकदार सुनहरा पीला संख्या एक ग्लास सोने के रंग पॉलिश चमकदार सतह खत्म और मूल बोल्ड फ़ॉन्ट क्लिपिंग पथ के साथ एक सफेद पृष्ठभूमि पर अलग किया गया।</v>
      </c>
    </row>
    <row r="19757">
      <c r="A19757" s="1" t="s">
        <v>19154</v>
      </c>
      <c r="B19757" s="2" t="str">
        <f>IFERROR(__xludf.DUMMYFUNCTION("GOOGLETRANSLATE(A19757,""en"",""hi"")"),"लाइनों के पीसी बीमा प्रमुख")</f>
        <v>लाइनों के पीसी बीमा प्रमुख</v>
      </c>
    </row>
    <row r="19758">
      <c r="A19758" s="1" t="s">
        <v>19155</v>
      </c>
      <c r="B19758" s="2" t="str">
        <f>IFERROR(__xludf.DUMMYFUNCTION("GOOGLETRANSLATE(A19758,""en"",""hi"")"),"मृत एकल बिस्तर का दिन")</f>
        <v>मृत एकल बिस्तर का दिन</v>
      </c>
    </row>
    <row r="19759">
      <c r="A19759" s="1" t="s">
        <v>19156</v>
      </c>
      <c r="B19759" s="2" t="str">
        <f>IFERROR(__xludf.DUMMYFUNCTION("GOOGLETRANSLATE(A19759,""en"",""hi"")"),"एक युवा सुंदर व्यक्ति घास पर चल रहा है।")</f>
        <v>एक युवा सुंदर व्यक्ति घास पर चल रहा है।</v>
      </c>
    </row>
    <row r="19760">
      <c r="A19760" s="1" t="s">
        <v>19157</v>
      </c>
      <c r="B19760" s="2" t="str">
        <f>IFERROR(__xludf.DUMMYFUNCTION("GOOGLETRANSLATE(A19760,""en"",""hi"")"),"1 मंजिल डबल रूम में बाथरूम")</f>
        <v>1 मंजिल डबल रूम में बाथरूम</v>
      </c>
    </row>
    <row r="19761">
      <c r="A19761" s="1" t="s">
        <v>19158</v>
      </c>
      <c r="B19761" s="2" t="str">
        <f>IFERROR(__xludf.DUMMYFUNCTION("GOOGLETRANSLATE(A19761,""en"",""hi"")"),"एक विंडो बॉक्स में ध्वज")</f>
        <v>एक विंडो बॉक्स में ध्वज</v>
      </c>
    </row>
    <row r="19762">
      <c r="A19762" s="1" t="s">
        <v>19159</v>
      </c>
      <c r="B19762" s="2" t="str">
        <f>IFERROR(__xludf.DUMMYFUNCTION("GOOGLETRANSLATE(A19762,""en"",""hi"")"),"बाल्टी सिर्फ इन लड़कियों के लिए चाल कर सकते हैं")</f>
        <v>बाल्टी सिर्फ इन लड़कियों के लिए चाल कर सकते हैं</v>
      </c>
    </row>
    <row r="19763">
      <c r="A19763" s="1" t="s">
        <v>19160</v>
      </c>
      <c r="B19763" s="2" t="str">
        <f>IFERROR(__xludf.DUMMYFUNCTION("GOOGLETRANSLATE(A19763,""en"",""hi"")"),"ग्राहक प्रतीक्षा करते समय ग्रिल के लिए एक टैंक से ताजा झींगा फेंक दिया जाता है।")</f>
        <v>ग्राहक प्रतीक्षा करते समय ग्रिल के लिए एक टैंक से ताजा झींगा फेंक दिया जाता है।</v>
      </c>
    </row>
    <row r="19764">
      <c r="A19764" s="1" t="s">
        <v>19161</v>
      </c>
      <c r="B19764" s="2" t="str">
        <f>IFERROR(__xludf.DUMMYFUNCTION("GOOGLETRANSLATE(A19764,""en"",""hi"")"),"प्रार्थना करने वाली एक लड़की का फोटो")</f>
        <v>प्रार्थना करने वाली एक लड़की का फोटो</v>
      </c>
    </row>
    <row r="19765">
      <c r="A19765" s="1" t="s">
        <v>19162</v>
      </c>
      <c r="B19765" s="2" t="str">
        <f>IFERROR(__xludf.DUMMYFUNCTION("GOOGLETRANSLATE(A19765,""en"",""hi"")"),"निर्मित और पूर्ण व्यक्ति का पूर्व महल अब शहर के रूप में कार्य करता है")</f>
        <v>निर्मित और पूर्ण व्यक्ति का पूर्व महल अब शहर के रूप में कार्य करता है</v>
      </c>
    </row>
    <row r="19766">
      <c r="A19766" s="1" t="s">
        <v>19163</v>
      </c>
      <c r="B19766" s="2" t="str">
        <f>IFERROR(__xludf.DUMMYFUNCTION("GOOGLETRANSLATE(A19766,""en"",""hi"")"),"हेयरस्टाइल वर्तमान रुझानों पर वापस जा रहा है।")</f>
        <v>हेयरस्टाइल वर्तमान रुझानों पर वापस जा रहा है।</v>
      </c>
    </row>
    <row r="19767">
      <c r="A19767" s="1" t="s">
        <v>19164</v>
      </c>
      <c r="B19767" s="2" t="str">
        <f>IFERROR(__xludf.DUMMYFUNCTION("GOOGLETRANSLATE(A19767,""en"",""hi"")"),"भारी धातु कलाकार संगीत कार्यक्रम में प्रदर्शन करता है")</f>
        <v>भारी धातु कलाकार संगीत कार्यक्रम में प्रदर्शन करता है</v>
      </c>
    </row>
    <row r="19768">
      <c r="A19768" s="1" t="s">
        <v>19165</v>
      </c>
      <c r="B19768" s="2" t="str">
        <f>IFERROR(__xludf.DUMMYFUNCTION("GOOGLETRANSLATE(A19768,""en"",""hi"")"),"माँ अपनी बेटी की ओर से एक अनुबंध पर हस्ताक्षर कर रही है")</f>
        <v>माँ अपनी बेटी की ओर से एक अनुबंध पर हस्ताक्षर कर रही है</v>
      </c>
    </row>
    <row r="19769">
      <c r="A19769" s="1" t="s">
        <v>19166</v>
      </c>
      <c r="B19769" s="2" t="str">
        <f>IFERROR(__xludf.DUMMYFUNCTION("GOOGLETRANSLATE(A19769,""en"",""hi"")"),"एक सड़क कलाकार एक बाधा के ऊपर लैंडिंग को नाखून करता है, ड्राइवरों से कमाई युक्तियाँ एक प्रकाश पर रुक गईं।")</f>
        <v>एक सड़क कलाकार एक बाधा के ऊपर लैंडिंग को नाखून करता है, ड्राइवरों से कमाई युक्तियाँ एक प्रकाश पर रुक गईं।</v>
      </c>
    </row>
    <row r="19770">
      <c r="A19770" s="1" t="s">
        <v>19167</v>
      </c>
      <c r="B19770" s="2" t="str">
        <f>IFERROR(__xludf.DUMMYFUNCTION("GOOGLETRANSLATE(A19770,""en"",""hi"")"),"यहां सुशी है कि मेरे बच्चे बनाए गए हैं।")</f>
        <v>यहां सुशी है कि मेरे बच्चे बनाए गए हैं।</v>
      </c>
    </row>
    <row r="19771">
      <c r="A19771" s="1" t="s">
        <v>19168</v>
      </c>
      <c r="B19771" s="2" t="str">
        <f>IFERROR(__xludf.DUMMYFUNCTION("GOOGLETRANSLATE(A19771,""en"",""hi"")"),"यह जानवर, मुफ्त डाउनलोड के लिए उपलब्ध है")</f>
        <v>यह जानवर, मुफ्त डाउनलोड के लिए उपलब्ध है</v>
      </c>
    </row>
    <row r="19772">
      <c r="A19772" s="1" t="s">
        <v>19169</v>
      </c>
      <c r="B19772" s="2" t="str">
        <f>IFERROR(__xludf.DUMMYFUNCTION("GOOGLETRANSLATE(A19772,""en"",""hi"")"),"मेरे द्वारा फोटो श्रृंखला के लिए मेरा अनुसरण करें")</f>
        <v>मेरे द्वारा फोटो श्रृंखला के लिए मेरा अनुसरण करें</v>
      </c>
    </row>
    <row r="19773">
      <c r="A19773" s="1" t="s">
        <v>19170</v>
      </c>
      <c r="B19773" s="2" t="str">
        <f>IFERROR(__xludf.DUMMYFUNCTION("GOOGLETRANSLATE(A19773,""en"",""hi"")"),"बॉडीबिल्डर जिम में व्यायाम कर रहा है")</f>
        <v>बॉडीबिल्डर जिम में व्यायाम कर रहा है</v>
      </c>
    </row>
    <row r="19774">
      <c r="A19774" s="1" t="s">
        <v>19171</v>
      </c>
      <c r="B19774" s="2" t="str">
        <f>IFERROR(__xludf.DUMMYFUNCTION("GOOGLETRANSLATE(A19774,""en"",""hi"")"),"चश्मे में क्रोध युवा व्यापारिक महिला जंगली खुले मुंह के साथ मजबूत चिल्लाती है और नीली पृष्ठभूमि पर हाथ रखती है")</f>
        <v>चश्मे में क्रोध युवा व्यापारिक महिला जंगली खुले मुंह के साथ मजबूत चिल्लाती है और नीली पृष्ठभूमि पर हाथ रखती है</v>
      </c>
    </row>
    <row r="19775">
      <c r="A19775" s="1" t="s">
        <v>19172</v>
      </c>
      <c r="B19775" s="2" t="str">
        <f>IFERROR(__xludf.DUMMYFUNCTION("GOOGLETRANSLATE(A19775,""en"",""hi"")"),"चलो बस कहते हैं कि मैंने टायर से संबंधित आश्चर्य का अनुभव किया।")</f>
        <v>चलो बस कहते हैं कि मैंने टायर से संबंधित आश्चर्य का अनुभव किया।</v>
      </c>
    </row>
    <row r="19776">
      <c r="A19776" s="1" t="s">
        <v>19173</v>
      </c>
      <c r="B19776" s="2" t="str">
        <f>IFERROR(__xludf.DUMMYFUNCTION("GOOGLETRANSLATE(A19776,""en"",""hi"")"),"हार्वेस्ट के बाद एक आलू का मैदान")</f>
        <v>हार्वेस्ट के बाद एक आलू का मैदान</v>
      </c>
    </row>
    <row r="19777">
      <c r="A19777" s="1" t="s">
        <v>19174</v>
      </c>
      <c r="B19777" s="2" t="str">
        <f>IFERROR(__xludf.DUMMYFUNCTION("GOOGLETRANSLATE(A19777,""en"",""hi"")"),"प्रशंसक खेल टीम के खिलाफ एक खेल के दौरान मनाते हैं")</f>
        <v>प्रशंसक खेल टीम के खिलाफ एक खेल के दौरान मनाते हैं</v>
      </c>
    </row>
    <row r="19778">
      <c r="A19778" s="1" t="s">
        <v>19175</v>
      </c>
      <c r="B19778" s="2" t="str">
        <f>IFERROR(__xludf.DUMMYFUNCTION("GOOGLETRANSLATE(A19778,""en"",""hi"")"),"एक क्रैकिंग आग का दृश्य")</f>
        <v>एक क्रैकिंग आग का दृश्य</v>
      </c>
    </row>
    <row r="19779">
      <c r="A19779" s="1" t="s">
        <v>19176</v>
      </c>
      <c r="B19779" s="2" t="str">
        <f>IFERROR(__xludf.DUMMYFUNCTION("GOOGLETRANSLATE(A19779,""en"",""hi"")"),"एक पिल्ला के रूप में पालतू जानवरों में से एक")</f>
        <v>एक पिल्ला के रूप में पालतू जानवरों में से एक</v>
      </c>
    </row>
    <row r="19780">
      <c r="A19780" s="1" t="s">
        <v>19177</v>
      </c>
      <c r="B19780" s="2" t="str">
        <f>IFERROR(__xludf.DUMMYFUNCTION("GOOGLETRANSLATE(A19780,""en"",""hi"")"),"पूरी तरह से कैसे - और आसानी से - एक केक ठंढ।")</f>
        <v>पूरी तरह से कैसे - और आसानी से - एक केक ठंढ।</v>
      </c>
    </row>
    <row r="19781">
      <c r="A19781" s="1" t="s">
        <v>19178</v>
      </c>
      <c r="B19781" s="2" t="str">
        <f>IFERROR(__xludf.DUMMYFUNCTION("GOOGLETRANSLATE(A19781,""en"",""hi"")"),"जानवर और एक मगरमच्छ के बीच क्या अंतर है?")</f>
        <v>जानवर और एक मगरमच्छ के बीच क्या अंतर है?</v>
      </c>
    </row>
    <row r="19782">
      <c r="A19782" s="1" t="s">
        <v>19179</v>
      </c>
      <c r="B19782" s="2" t="str">
        <f>IFERROR(__xludf.DUMMYFUNCTION("GOOGLETRANSLATE(A19782,""en"",""hi"")"),"एक लॉन मोवर के साथ घास काटने वाला आदमी")</f>
        <v>एक लॉन मोवर के साथ घास काटने वाला आदमी</v>
      </c>
    </row>
    <row r="19783">
      <c r="A19783" s="1" t="s">
        <v>19180</v>
      </c>
      <c r="B19783" s="2" t="str">
        <f>IFERROR(__xludf.DUMMYFUNCTION("GOOGLETRANSLATE(A19783,""en"",""hi"")"),"टाउन हॉल के बाहर मूर्ति।")</f>
        <v>टाउन हॉल के बाहर मूर्ति।</v>
      </c>
    </row>
    <row r="19784">
      <c r="A19784" s="1" t="s">
        <v>19181</v>
      </c>
      <c r="B19784" s="2" t="str">
        <f>IFERROR(__xludf.DUMMYFUNCTION("GOOGLETRANSLATE(A19784,""en"",""hi"")"),"अकेले बच्चे को आकाश और बादलों के ऊपर झूलते हुए देखने के पीछे")</f>
        <v>अकेले बच्चे को आकाश और बादलों के ऊपर झूलते हुए देखने के पीछे</v>
      </c>
    </row>
    <row r="19785">
      <c r="A19785" s="1" t="s">
        <v>19182</v>
      </c>
      <c r="B19785" s="2" t="str">
        <f>IFERROR(__xludf.DUMMYFUNCTION("GOOGLETRANSLATE(A19785,""en"",""hi"")"),"पत्तियों की पृष्ठभूमि पर हरी मटर के फली")</f>
        <v>पत्तियों की पृष्ठभूमि पर हरी मटर के फली</v>
      </c>
    </row>
    <row r="19786">
      <c r="A19786" s="1" t="s">
        <v>19183</v>
      </c>
      <c r="B19786" s="2" t="str">
        <f>IFERROR(__xludf.DUMMYFUNCTION("GOOGLETRANSLATE(A19786,""en"",""hi"")"),"कलाकार और ब्रिटिप कलाकार कलाकार के अंतिम दिन त्यौहार के अंतिम दिन मंच का शीर्षक करते हैं।")</f>
        <v>कलाकार और ब्रिटिप कलाकार कलाकार के अंतिम दिन त्यौहार के अंतिम दिन मंच का शीर्षक करते हैं।</v>
      </c>
    </row>
    <row r="19787">
      <c r="A19787" s="1" t="s">
        <v>19184</v>
      </c>
      <c r="B19787" s="2" t="str">
        <f>IFERROR(__xludf.DUMMYFUNCTION("GOOGLETRANSLATE(A19787,""en"",""hi"")"),"पानी की मूल शैली में मछली")</f>
        <v>पानी की मूल शैली में मछली</v>
      </c>
    </row>
    <row r="19788">
      <c r="A19788" s="1" t="s">
        <v>19185</v>
      </c>
      <c r="B19788" s="2" t="str">
        <f>IFERROR(__xludf.DUMMYFUNCTION("GOOGLETRANSLATE(A19788,""en"",""hi"")"),"विरोधियों ने हिंसक संघर्षों की एक श्रृंखला के जवाब में सड़कों पर मार्च किया")</f>
        <v>विरोधियों ने हिंसक संघर्षों की एक श्रृंखला के जवाब में सड़कों पर मार्च किया</v>
      </c>
    </row>
    <row r="19789">
      <c r="A19789" s="1" t="s">
        <v>19186</v>
      </c>
      <c r="B19789" s="2" t="str">
        <f>IFERROR(__xludf.DUMMYFUNCTION("GOOGLETRANSLATE(A19789,""en"",""hi"")"),"रनवे नीचे चल रहा है: ऐसा क्यों है आपको एक अग्रणी कॉलेज से फैशन डिजाइन का अध्ययन करना चाहिए")</f>
        <v>रनवे नीचे चल रहा है: ऐसा क्यों है आपको एक अग्रणी कॉलेज से फैशन डिजाइन का अध्ययन करना चाहिए</v>
      </c>
    </row>
    <row r="19790">
      <c r="A19790" s="1" t="s">
        <v>19187</v>
      </c>
      <c r="B19790" s="2" t="str">
        <f>IFERROR(__xludf.DUMMYFUNCTION("GOOGLETRANSLATE(A19790,""en"",""hi"")"),"कॉन्सर्ट में पॉप कलाकार")</f>
        <v>कॉन्सर्ट में पॉप कलाकार</v>
      </c>
    </row>
    <row r="19791">
      <c r="A19791" s="1" t="s">
        <v>19188</v>
      </c>
      <c r="B19791" s="2" t="str">
        <f>IFERROR(__xludf.DUMMYFUNCTION("GOOGLETRANSLATE(A19791,""en"",""hi"")"),"मछुआरे समुद्र में अपनी किस्मत की कोशिश कर रहे हैं")</f>
        <v>मछुआरे समुद्र में अपनी किस्मत की कोशिश कर रहे हैं</v>
      </c>
    </row>
    <row r="19792">
      <c r="A19792" s="1" t="s">
        <v>19189</v>
      </c>
      <c r="B19792" s="2" t="str">
        <f>IFERROR(__xludf.DUMMYFUNCTION("GOOGLETRANSLATE(A19792,""en"",""hi"")"),"मेरे छोटे भालू के सम्मान में इस टैटू के बारे में सोचना")</f>
        <v>मेरे छोटे भालू के सम्मान में इस टैटू के बारे में सोचना</v>
      </c>
    </row>
    <row r="19793">
      <c r="A19793" s="1" t="s">
        <v>19190</v>
      </c>
      <c r="B19793" s="2" t="str">
        <f>IFERROR(__xludf.DUMMYFUNCTION("GOOGLETRANSLATE(A19793,""en"",""hi"")"),"नौकायन करते हुए एक युवा महिला से बात करना")</f>
        <v>नौकायन करते हुए एक युवा महिला से बात करना</v>
      </c>
    </row>
    <row r="19794">
      <c r="A19794" s="1" t="s">
        <v>19191</v>
      </c>
      <c r="B19794" s="2" t="str">
        <f>IFERROR(__xludf.DUMMYFUNCTION("GOOGLETRANSLATE(A19794,""en"",""hi"")"),"उत्पाद लाइन मोटरसाइकिल लिस्टिंग के लिए और तस्वीरें देखें")</f>
        <v>उत्पाद लाइन मोटरसाइकिल लिस्टिंग के लिए और तस्वीरें देखें</v>
      </c>
    </row>
    <row r="19795">
      <c r="A19795" s="1" t="s">
        <v>19192</v>
      </c>
      <c r="B19795" s="2" t="str">
        <f>IFERROR(__xludf.DUMMYFUNCTION("GOOGLETRANSLATE(A19795,""en"",""hi"")"),"शब्द रॉयल्टी का सुलेख")</f>
        <v>शब्द रॉयल्टी का सुलेख</v>
      </c>
    </row>
    <row r="19796">
      <c r="A19796" s="1" t="s">
        <v>19193</v>
      </c>
      <c r="B19796" s="2" t="str">
        <f>IFERROR(__xludf.DUMMYFUNCTION("GOOGLETRANSLATE(A19796,""en"",""hi"")"),"प्रगतिशील इलेक्ट्रॉनिक कलाकार संगीत समारोह के तीसरे दिन के दौरान मंच पर लाइव प्रदर्शन करता है")</f>
        <v>प्रगतिशील इलेक्ट्रॉनिक कलाकार संगीत समारोह के तीसरे दिन के दौरान मंच पर लाइव प्रदर्शन करता है</v>
      </c>
    </row>
    <row r="19797">
      <c r="A19797" s="1" t="s">
        <v>19194</v>
      </c>
      <c r="B19797" s="2" t="str">
        <f>IFERROR(__xludf.DUMMYFUNCTION("GOOGLETRANSLATE(A19797,""en"",""hi"")"),"कार में यात्रा करने वाले लोगों का एक परिवार।")</f>
        <v>कार में यात्रा करने वाले लोगों का एक परिवार।</v>
      </c>
    </row>
    <row r="19798">
      <c r="A19798" s="1" t="s">
        <v>19195</v>
      </c>
      <c r="B19798" s="2" t="str">
        <f>IFERROR(__xludf.DUMMYFUNCTION("GOOGLETRANSLATE(A19798,""en"",""hi"")"),"व्यक्ति और नस दिल में लीड")</f>
        <v>व्यक्ति और नस दिल में लीड</v>
      </c>
    </row>
    <row r="19799">
      <c r="A19799" s="1" t="s">
        <v>19196</v>
      </c>
      <c r="B19799" s="2" t="str">
        <f>IFERROR(__xludf.DUMMYFUNCTION("GOOGLETRANSLATE(A19799,""en"",""hi"")"),"व्यक्ति ने खतरे का इलाज किया क्योंकि टीम हमले पर गई")</f>
        <v>व्यक्ति ने खतरे का इलाज किया क्योंकि टीम हमले पर गई</v>
      </c>
    </row>
    <row r="19800">
      <c r="A19800" s="1" t="s">
        <v>19197</v>
      </c>
      <c r="B19800" s="2" t="str">
        <f>IFERROR(__xludf.DUMMYFUNCTION("GOOGLETRANSLATE(A19800,""en"",""hi"")"),"एनीमेशन फिल्म से फिल्म चरित्र")</f>
        <v>एनीमेशन फिल्म से फिल्म चरित्र</v>
      </c>
    </row>
    <row r="19801">
      <c r="A19801" s="1" t="s">
        <v>3258</v>
      </c>
      <c r="B19801" s="2" t="str">
        <f>IFERROR(__xludf.DUMMYFUNCTION("GOOGLETRANSLATE(A19801,""en"",""hi"")"),"पॉप कलाकार टूर सलामी बल्लेबाज के दौरान मंच पर प्रदर्शन करता है।")</f>
        <v>पॉप कलाकार टूर सलामी बल्लेबाज के दौरान मंच पर प्रदर्शन करता है।</v>
      </c>
    </row>
    <row r="19802">
      <c r="A19802" s="1" t="s">
        <v>19198</v>
      </c>
      <c r="B19802" s="2" t="str">
        <f>IFERROR(__xludf.DUMMYFUNCTION("GOOGLETRANSLATE(A19802,""en"",""hi"")"),"क्रेन और एक जहाज के साथ शहर में नदी")</f>
        <v>क्रेन और एक जहाज के साथ शहर में नदी</v>
      </c>
    </row>
    <row r="19803">
      <c r="A19803" s="1" t="s">
        <v>19199</v>
      </c>
      <c r="B19803" s="2" t="str">
        <f>IFERROR(__xludf.DUMMYFUNCTION("GOOGLETRANSLATE(A19803,""en"",""hi"")"),"एक मूडी युवती के व्यक्ति द्वारा एक भावनात्मक पेंटिंग")</f>
        <v>एक मूडी युवती के व्यक्ति द्वारा एक भावनात्मक पेंटिंग</v>
      </c>
    </row>
    <row r="19804">
      <c r="A19804" s="1" t="s">
        <v>19200</v>
      </c>
      <c r="B19804" s="2" t="str">
        <f>IFERROR(__xludf.DUMMYFUNCTION("GOOGLETRANSLATE(A19804,""en"",""hi"")"),"मूक घास के मैदानों द्वारा समर्थित ढलानों द्वारा समर्थित")</f>
        <v>मूक घास के मैदानों द्वारा समर्थित ढलानों द्वारा समर्थित</v>
      </c>
    </row>
    <row r="19805">
      <c r="A19805" s="1" t="s">
        <v>19201</v>
      </c>
      <c r="B19805" s="2" t="str">
        <f>IFERROR(__xludf.DUMMYFUNCTION("GOOGLETRANSLATE(A19805,""en"",""hi"")"),"हवा में बहने वाली बड़ी सफेद डेज़ी, अन्य पौधों के उपजी के बीच")</f>
        <v>हवा में बहने वाली बड़ी सफेद डेज़ी, अन्य पौधों के उपजी के बीच</v>
      </c>
    </row>
    <row r="19806">
      <c r="A19806" s="1" t="s">
        <v>19202</v>
      </c>
      <c r="B19806" s="2" t="str">
        <f>IFERROR(__xludf.DUMMYFUNCTION("GOOGLETRANSLATE(A19806,""en"",""hi"")"),"बेबी गर्ल एक गिलास प्लेट से रोटी के साथ दलिया खा रही है")</f>
        <v>बेबी गर्ल एक गिलास प्लेट से रोटी के साथ दलिया खा रही है</v>
      </c>
    </row>
    <row r="19807">
      <c r="A19807" s="1" t="s">
        <v>19203</v>
      </c>
      <c r="B19807" s="2" t="str">
        <f>IFERROR(__xludf.DUMMYFUNCTION("GOOGLETRANSLATE(A19807,""en"",""hi"")"),"जैविक प्रजाति एक ठंडी दोपहर पर एक झपकी लेती है।")</f>
        <v>जैविक प्रजाति एक ठंडी दोपहर पर एक झपकी लेती है।</v>
      </c>
    </row>
    <row r="19808">
      <c r="A19808" s="1" t="s">
        <v>19204</v>
      </c>
      <c r="B19808" s="2" t="str">
        <f>IFERROR(__xludf.DUMMYFUNCTION("GOOGLETRANSLATE(A19808,""en"",""hi"")"),"शाम को संघीय गणराज्य")</f>
        <v>शाम को संघीय गणराज्य</v>
      </c>
    </row>
    <row r="19809">
      <c r="A19809" s="1" t="s">
        <v>19205</v>
      </c>
      <c r="B19809" s="2" t="str">
        <f>IFERROR(__xludf.DUMMYFUNCTION("GOOGLETRANSLATE(A19809,""en"",""hi"")"),"घटना से ठीक पहले कमरा")</f>
        <v>घटना से ठीक पहले कमरा</v>
      </c>
    </row>
    <row r="19810">
      <c r="A19810" s="1" t="s">
        <v>19206</v>
      </c>
      <c r="B19810" s="2" t="str">
        <f>IFERROR(__xludf.DUMMYFUNCTION("GOOGLETRANSLATE(A19810,""en"",""hi"")"),"बास्केटबॉल शूटिंग गार्ड शैक्षिक संस्थान परिसर में जीत के दौरान गेंद को नियंत्रित करता है")</f>
        <v>बास्केटबॉल शूटिंग गार्ड शैक्षिक संस्थान परिसर में जीत के दौरान गेंद को नियंत्रित करता है</v>
      </c>
    </row>
    <row r="19811">
      <c r="A19811" s="1" t="s">
        <v>19207</v>
      </c>
      <c r="B19811" s="2" t="str">
        <f>IFERROR(__xludf.DUMMYFUNCTION("GOOGLETRANSLATE(A19811,""en"",""hi"")"),"फुटबॉल खिलाड़ी मैच के दौरान अपनी टीम के दूसरे गोल को स्कोर करता है।")</f>
        <v>फुटबॉल खिलाड़ी मैच के दौरान अपनी टीम के दूसरे गोल को स्कोर करता है।</v>
      </c>
    </row>
    <row r="19812">
      <c r="A19812" s="1" t="s">
        <v>19208</v>
      </c>
      <c r="B19812" s="2" t="str">
        <f>IFERROR(__xludf.DUMMYFUNCTION("GOOGLETRANSLATE(A19812,""en"",""hi"")"),"सभी मुस्कान: पारंपरिक फैशन में रहने वाले नामांकित अभी भी घोड़ों को पकड़ते हैं, जो देश की आबादी से अधिक है")</f>
        <v>सभी मुस्कान: पारंपरिक फैशन में रहने वाले नामांकित अभी भी घोड़ों को पकड़ते हैं, जो देश की आबादी से अधिक है</v>
      </c>
    </row>
    <row r="19813">
      <c r="A19813" s="1" t="s">
        <v>19209</v>
      </c>
      <c r="B19813" s="2" t="str">
        <f>IFERROR(__xludf.DUMMYFUNCTION("GOOGLETRANSLATE(A19813,""en"",""hi"")"),"एक पार्क में एक लड़के के साथ बेसबॉल का अभ्यास करना")</f>
        <v>एक पार्क में एक लड़के के साथ बेसबॉल का अभ्यास करना</v>
      </c>
    </row>
    <row r="19814">
      <c r="A19814" s="1" t="s">
        <v>19210</v>
      </c>
      <c r="B19814" s="2" t="str">
        <f>IFERROR(__xludf.DUMMYFUNCTION("GOOGLETRANSLATE(A19814,""en"",""hi"")"),"हरे जंगल और क्षेत्र के माध्यम से सड़क का हवाई दृश्य")</f>
        <v>हरे जंगल और क्षेत्र के माध्यम से सड़क का हवाई दृश्य</v>
      </c>
    </row>
    <row r="19815">
      <c r="A19815" s="1" t="s">
        <v>19211</v>
      </c>
      <c r="B19815" s="2" t="str">
        <f>IFERROR(__xludf.DUMMYFUNCTION("GOOGLETRANSLATE(A19815,""en"",""hi"")"),"व्यक्ति मैच के दौरान व्यक्ति के साथ अपना लक्ष्य मनाता है।")</f>
        <v>व्यक्ति मैच के दौरान व्यक्ति के साथ अपना लक्ष्य मनाता है।</v>
      </c>
    </row>
    <row r="19816">
      <c r="A19816" s="1" t="s">
        <v>19212</v>
      </c>
      <c r="B19816" s="2" t="str">
        <f>IFERROR(__xludf.DUMMYFUNCTION("GOOGLETRANSLATE(A19816,""en"",""hi"")"),"एक काले रंग की रॉयल्टी मुक्त स्टॉक चित्रों पर बोर्ड पर पिज्जा")</f>
        <v>एक काले रंग की रॉयल्टी मुक्त स्टॉक चित्रों पर बोर्ड पर पिज्जा</v>
      </c>
    </row>
    <row r="19817">
      <c r="A19817" s="1" t="s">
        <v>19213</v>
      </c>
      <c r="B19817" s="2" t="str">
        <f>IFERROR(__xludf.DUMMYFUNCTION("GOOGLETRANSLATE(A19817,""en"",""hi"")"),"व्यक्ति के पास एक रिकॉर्ड टीडी है, लेकिन खेल में व्यक्ति के छह को हरा करने के लिए कुछ विशेष करना होगा")</f>
        <v>व्यक्ति के पास एक रिकॉर्ड टीडी है, लेकिन खेल में व्यक्ति के छह को हरा करने के लिए कुछ विशेष करना होगा</v>
      </c>
    </row>
    <row r="19818">
      <c r="A19818" s="1" t="s">
        <v>19214</v>
      </c>
      <c r="B19818" s="2" t="str">
        <f>IFERROR(__xludf.DUMMYFUNCTION("GOOGLETRANSLATE(A19818,""en"",""hi"")"),"पोशाक में व्यक्ति और दोस्तों")</f>
        <v>पोशाक में व्यक्ति और दोस्तों</v>
      </c>
    </row>
    <row r="19819">
      <c r="A19819" s="1" t="s">
        <v>19215</v>
      </c>
      <c r="B19819" s="2" t="str">
        <f>IFERROR(__xludf.DUMMYFUNCTION("GOOGLETRANSLATE(A19819,""en"",""hi"")"),"एक दुल्हन का एक चित्र।")</f>
        <v>एक दुल्हन का एक चित्र।</v>
      </c>
    </row>
    <row r="19820">
      <c r="A19820" s="1" t="s">
        <v>19216</v>
      </c>
      <c r="B19820" s="2" t="str">
        <f>IFERROR(__xludf.DUMMYFUNCTION("GOOGLETRANSLATE(A19820,""en"",""hi"")"),"जानवर पार्क में आराम कर रहा है और आंखें बहुत उत्सुक लग रही हैं और चारों ओर सोच रही हैं")</f>
        <v>जानवर पार्क में आराम कर रहा है और आंखें बहुत उत्सुक लग रही हैं और चारों ओर सोच रही हैं</v>
      </c>
    </row>
    <row r="19821">
      <c r="A19821" s="1" t="s">
        <v>19217</v>
      </c>
      <c r="B19821" s="2" t="str">
        <f>IFERROR(__xludf.DUMMYFUNCTION("GOOGLETRANSLATE(A19821,""en"",""hi"")"),"एक केला में कितनी कैलोरी हैं")</f>
        <v>एक केला में कितनी कैलोरी हैं</v>
      </c>
    </row>
    <row r="19822">
      <c r="A19822" s="1" t="s">
        <v>19218</v>
      </c>
      <c r="B19822" s="2" t="str">
        <f>IFERROR(__xludf.DUMMYFUNCTION("GOOGLETRANSLATE(A19822,""en"",""hi"")"),"समुदाय को वापस देना: टेलीविजन प्रसारण व्यवसाय स्कूलों को किट दान करता है")</f>
        <v>समुदाय को वापस देना: टेलीविजन प्रसारण व्यवसाय स्कूलों को किट दान करता है</v>
      </c>
    </row>
    <row r="19823">
      <c r="A19823" s="1" t="s">
        <v>19219</v>
      </c>
      <c r="B19823" s="2" t="str">
        <f>IFERROR(__xludf.DUMMYFUNCTION("GOOGLETRANSLATE(A19823,""en"",""hi"")"),"नाम के साथ टिकट या लेबल")</f>
        <v>नाम के साथ टिकट या लेबल</v>
      </c>
    </row>
    <row r="19824">
      <c r="A19824" s="1" t="s">
        <v>19220</v>
      </c>
      <c r="B19824" s="2" t="str">
        <f>IFERROR(__xludf.DUMMYFUNCTION("GOOGLETRANSLATE(A19824,""en"",""hi"")"),"एक कुत्ता समुद्र तट पर समुद्र तट पर अपने मुंह में एक गेंद पर चल रहा है")</f>
        <v>एक कुत्ता समुद्र तट पर समुद्र तट पर अपने मुंह में एक गेंद पर चल रहा है</v>
      </c>
    </row>
    <row r="19825">
      <c r="A19825" s="1" t="s">
        <v>19221</v>
      </c>
      <c r="B19825" s="2" t="str">
        <f>IFERROR(__xludf.DUMMYFUNCTION("GOOGLETRANSLATE(A19825,""en"",""hi"")"),"हमारी दुनिया में तत्व ... एक छोटी परियोजना")</f>
        <v>हमारी दुनिया में तत्व ... एक छोटी परियोजना</v>
      </c>
    </row>
    <row r="19826">
      <c r="A19826" s="1" t="s">
        <v>19222</v>
      </c>
      <c r="B19826" s="2" t="str">
        <f>IFERROR(__xludf.DUMMYFUNCTION("GOOGLETRANSLATE(A19826,""en"",""hi"")"),"अभिनेता - काले बालों और नीली आंखों से प्यार करने के लिए मिला!")</f>
        <v>अभिनेता - काले बालों और नीली आंखों से प्यार करने के लिए मिला!</v>
      </c>
    </row>
    <row r="19827">
      <c r="A19827" s="1" t="s">
        <v>19223</v>
      </c>
      <c r="B19827" s="2" t="str">
        <f>IFERROR(__xludf.DUMMYFUNCTION("GOOGLETRANSLATE(A19827,""en"",""hi"")"),"सफेद पृष्ठभूमि पर झंडे और मानचित्र के साथ वेक्टर सेट")</f>
        <v>सफेद पृष्ठभूमि पर झंडे और मानचित्र के साथ वेक्टर सेट</v>
      </c>
    </row>
    <row r="19828">
      <c r="A19828" s="1" t="s">
        <v>19224</v>
      </c>
      <c r="B19828" s="2" t="str">
        <f>IFERROR(__xludf.DUMMYFUNCTION("GOOGLETRANSLATE(A19828,""en"",""hi"")"),"खंड में अमेरिकी जनगणना नामित स्थान खुली है - और सुलभ है - सभी उम्र के लिए।")</f>
        <v>खंड में अमेरिकी जनगणना नामित स्थान खुली है - और सुलभ है - सभी उम्र के लिए।</v>
      </c>
    </row>
    <row r="19829">
      <c r="A19829" s="1" t="s">
        <v>19225</v>
      </c>
      <c r="B19829" s="2" t="str">
        <f>IFERROR(__xludf.DUMMYFUNCTION("GOOGLETRANSLATE(A19829,""en"",""hi"")"),"पैन में भोजन को फ़्लिप करने के लिए व्यक्ति")</f>
        <v>पैन में भोजन को फ़्लिप करने के लिए व्यक्ति</v>
      </c>
    </row>
    <row r="19830">
      <c r="A19830" s="1" t="s">
        <v>19226</v>
      </c>
      <c r="B19830" s="2" t="str">
        <f>IFERROR(__xludf.DUMMYFUNCTION("GOOGLETRANSLATE(A19830,""en"",""hi"")"),"प्यारा पग कैमरे में रुचि दिखता है।")</f>
        <v>प्यारा पग कैमरे में रुचि दिखता है।</v>
      </c>
    </row>
    <row r="19831">
      <c r="A19831" s="1" t="s">
        <v>19227</v>
      </c>
      <c r="B19831" s="2" t="str">
        <f>IFERROR(__xludf.DUMMYFUNCTION("GOOGLETRANSLATE(A19831,""en"",""hi"")"),"पिछले दिन शहर में")</f>
        <v>पिछले दिन शहर में</v>
      </c>
    </row>
    <row r="19832">
      <c r="A19832" s="1" t="s">
        <v>19228</v>
      </c>
      <c r="B19832" s="2" t="str">
        <f>IFERROR(__xludf.DUMMYFUNCTION("GOOGLETRANSLATE(A19832,""en"",""hi"")"),"बास्केटबॉल खिलाड़ी बास्केटबाल टीम के खिलाफ खेल के दौरान गेंद को संभालता है।")</f>
        <v>बास्केटबॉल खिलाड़ी बास्केटबाल टीम के खिलाफ खेल के दौरान गेंद को संभालता है।</v>
      </c>
    </row>
    <row r="19833">
      <c r="A19833" s="1" t="s">
        <v>19229</v>
      </c>
      <c r="B19833" s="2" t="str">
        <f>IFERROR(__xludf.DUMMYFUNCTION("GOOGLETRANSLATE(A19833,""en"",""hi"")"),"मैक्सिकन पासपोर्ट का कवर")</f>
        <v>मैक्सिकन पासपोर्ट का कवर</v>
      </c>
    </row>
    <row r="19834">
      <c r="A19834" s="1" t="s">
        <v>19230</v>
      </c>
      <c r="B19834" s="2" t="str">
        <f>IFERROR(__xludf.DUMMYFUNCTION("GOOGLETRANSLATE(A19834,""en"",""hi"")"),"एक हथौड़ा में आराम करने वाली महिला")</f>
        <v>एक हथौड़ा में आराम करने वाली महिला</v>
      </c>
    </row>
    <row r="19835">
      <c r="A19835" s="1" t="s">
        <v>1263</v>
      </c>
      <c r="B19835" s="2" t="str">
        <f>IFERROR(__xludf.DUMMYFUNCTION("GOOGLETRANSLATE(A19835,""en"",""hi"")"),"छवि में हो सकता है: व्यक्ति, घोड़े, घोड़े और आउटडोर पर सवारी करना")</f>
        <v>छवि में हो सकता है: व्यक्ति, घोड़े, घोड़े और आउटडोर पर सवारी करना</v>
      </c>
    </row>
    <row r="19836">
      <c r="A19836" s="1" t="s">
        <v>19231</v>
      </c>
      <c r="B19836" s="2" t="str">
        <f>IFERROR(__xludf.DUMMYFUNCTION("GOOGLETRANSLATE(A19836,""en"",""hi"")"),"सड़क पर लाल बिल्ली")</f>
        <v>सड़क पर लाल बिल्ली</v>
      </c>
    </row>
    <row r="19837">
      <c r="A19837" s="1" t="s">
        <v>19232</v>
      </c>
      <c r="B19837" s="2" t="str">
        <f>IFERROR(__xludf.DUMMYFUNCTION("GOOGLETRANSLATE(A19837,""en"",""hi"")"),"इमारत को मूर्तिकला और एक परिदृश्य के रूप में माना जाता है - जिससे व्यक्ति को बातचीत करने और उससे चिंतन करने के लिए मजबूर किया जाता है।")</f>
        <v>इमारत को मूर्तिकला और एक परिदृश्य के रूप में माना जाता है - जिससे व्यक्ति को बातचीत करने और उससे चिंतन करने के लिए मजबूर किया जाता है।</v>
      </c>
    </row>
    <row r="19838">
      <c r="A19838" s="1" t="s">
        <v>19233</v>
      </c>
      <c r="B19838" s="2" t="str">
        <f>IFERROR(__xludf.DUMMYFUNCTION("GOOGLETRANSLATE(A19838,""en"",""hi"")"),"इस ट्यूटोरियल के साथ एक इन-द-हूप मास्क बनाएं।")</f>
        <v>इस ट्यूटोरियल के साथ एक इन-द-हूप मास्क बनाएं।</v>
      </c>
    </row>
    <row r="19839">
      <c r="A19839" s="1" t="s">
        <v>19234</v>
      </c>
      <c r="B19839" s="2" t="str">
        <f>IFERROR(__xludf.DUMMYFUNCTION("GOOGLETRANSLATE(A19839,""en"",""hi"")"),"उष्णकटिबंधीय वर्षावन में लॉग पर खड़े एक युवा व्यक्ति का पोर्ट्रेट")</f>
        <v>उष्णकटिबंधीय वर्षावन में लॉग पर खड़े एक युवा व्यक्ति का पोर्ट्रेट</v>
      </c>
    </row>
    <row r="19840">
      <c r="A19840" s="1" t="s">
        <v>19235</v>
      </c>
      <c r="B19840" s="2" t="str">
        <f>IFERROR(__xludf.DUMMYFUNCTION("GOOGLETRANSLATE(A19840,""en"",""hi"")"),"शारीरिक रूप से विकलांग लोगों के लिए मिनीबस।")</f>
        <v>शारीरिक रूप से विकलांग लोगों के लिए मिनीबस।</v>
      </c>
    </row>
    <row r="19841">
      <c r="A19841" s="1" t="s">
        <v>19236</v>
      </c>
      <c r="B19841" s="2" t="str">
        <f>IFERROR(__xludf.DUMMYFUNCTION("GOOGLETRANSLATE(A19841,""en"",""hi"")"),"फिल्म चरित्र घटना में लटका हुआ है।")</f>
        <v>फिल्म चरित्र घटना में लटका हुआ है।</v>
      </c>
    </row>
    <row r="19842">
      <c r="A19842" s="1" t="s">
        <v>19237</v>
      </c>
      <c r="B19842" s="2" t="str">
        <f>IFERROR(__xludf.DUMMYFUNCTION("GOOGLETRANSLATE(A19842,""en"",""hi"")"),"एक मछुआरा एक मछली पकड़ने की नाव से टुना में होता है")</f>
        <v>एक मछुआरा एक मछली पकड़ने की नाव से टुना में होता है</v>
      </c>
    </row>
    <row r="19843">
      <c r="A19843" s="1" t="s">
        <v>19238</v>
      </c>
      <c r="B19843" s="2" t="str">
        <f>IFERROR(__xludf.DUMMYFUNCTION("GOOGLETRANSLATE(A19843,""en"",""hi"")"),"देश में जाने के लिए झरना संभव है।")</f>
        <v>देश में जाने के लिए झरना संभव है।</v>
      </c>
    </row>
    <row r="19844">
      <c r="A19844" s="1" t="s">
        <v>19239</v>
      </c>
      <c r="B19844" s="2" t="str">
        <f>IFERROR(__xludf.DUMMYFUNCTION("GOOGLETRANSLATE(A19844,""en"",""hi"")"),"क्रंक कलाकार त्यौहार प्रीमियर में भाग लेता है।")</f>
        <v>क्रंक कलाकार त्यौहार प्रीमियर में भाग लेता है।</v>
      </c>
    </row>
    <row r="19845">
      <c r="A19845" s="1" t="s">
        <v>19240</v>
      </c>
      <c r="B19845" s="2" t="str">
        <f>IFERROR(__xludf.DUMMYFUNCTION("GOOGLETRANSLATE(A19845,""en"",""hi"")"),"प्रेरक वक्ता पुरस्कार पुरस्कार में पुरस्कार श्रेणी के बैकस्टेज के लिए अपने पुरस्कार के साथ बनता है।")</f>
        <v>प्रेरक वक्ता पुरस्कार पुरस्कार में पुरस्कार श्रेणी के बैकस्टेज के लिए अपने पुरस्कार के साथ बनता है।</v>
      </c>
    </row>
    <row r="19846">
      <c r="A19846" s="1" t="s">
        <v>19241</v>
      </c>
      <c r="B19846" s="2" t="str">
        <f>IFERROR(__xludf.DUMMYFUNCTION("GOOGLETRANSLATE(A19846,""en"",""hi"")"),"क्रिसमस के पेड़ में हैंगिंग क्रिसमस मोजे")</f>
        <v>क्रिसमस के पेड़ में हैंगिंग क्रिसमस मोजे</v>
      </c>
    </row>
    <row r="19847">
      <c r="A19847" s="1" t="s">
        <v>19242</v>
      </c>
      <c r="B19847" s="2" t="str">
        <f>IFERROR(__xludf.DUMMYFUNCTION("GOOGLETRANSLATE(A19847,""en"",""hi"")"),"अपने कड़वी गुणों के लिए जाने वाली एक सब्जी तैयार करना")</f>
        <v>अपने कड़वी गुणों के लिए जाने वाली एक सब्जी तैयार करना</v>
      </c>
    </row>
    <row r="19848">
      <c r="A19848" s="1" t="s">
        <v>19243</v>
      </c>
      <c r="B19848" s="2" t="str">
        <f>IFERROR(__xludf.DUMMYFUNCTION("GOOGLETRANSLATE(A19848,""en"",""hi"")"),"समुद्र तट का उत्तरी छोर")</f>
        <v>समुद्र तट का उत्तरी छोर</v>
      </c>
    </row>
    <row r="19849">
      <c r="A19849" s="1" t="s">
        <v>19244</v>
      </c>
      <c r="B19849" s="2" t="str">
        <f>IFERROR(__xludf.DUMMYFUNCTION("GOOGLETRANSLATE(A19849,""en"",""hi"")"),"बंद करें - एक ताला बनाए रखने वाली दीवार के पत्थरों का")</f>
        <v>बंद करें - एक ताला बनाए रखने वाली दीवार के पत्थरों का</v>
      </c>
    </row>
    <row r="19850">
      <c r="A19850" s="1" t="s">
        <v>19245</v>
      </c>
      <c r="B19850" s="2" t="str">
        <f>IFERROR(__xludf.DUMMYFUNCTION("GOOGLETRANSLATE(A19850,""en"",""hi"")"),"कार्रवाई के दवा तंत्र से पहले पुराना")</f>
        <v>कार्रवाई के दवा तंत्र से पहले पुराना</v>
      </c>
    </row>
    <row r="19851">
      <c r="A19851" s="1" t="s">
        <v>19246</v>
      </c>
      <c r="B19851" s="2" t="str">
        <f>IFERROR(__xludf.DUMMYFUNCTION("GOOGLETRANSLATE(A19851,""en"",""hi"")"),"शो में स्टीयरिंग व्हील")</f>
        <v>शो में स्टीयरिंग व्हील</v>
      </c>
    </row>
    <row r="19852">
      <c r="A19852" s="1" t="s">
        <v>19247</v>
      </c>
      <c r="B19852" s="2" t="str">
        <f>IFERROR(__xludf.DUMMYFUNCTION("GOOGLETRANSLATE(A19852,""en"",""hi"")"),"एथलीट # 10 शैक्षिक संस्थान परिसर के खिलाफ एक फुटबॉल खेल की दूसरी तिमाही के दौरान गेंद चलाता है।")</f>
        <v>एथलीट # 10 शैक्षिक संस्थान परिसर के खिलाफ एक फुटबॉल खेल की दूसरी तिमाही के दौरान गेंद चलाता है।</v>
      </c>
    </row>
    <row r="19853">
      <c r="A19853" s="1" t="s">
        <v>19248</v>
      </c>
      <c r="B19853" s="2" t="str">
        <f>IFERROR(__xludf.DUMMYFUNCTION("GOOGLETRANSLATE(A19853,""en"",""hi"")"),"फोटो में कला और साहित्य")</f>
        <v>फोटो में कला और साहित्य</v>
      </c>
    </row>
    <row r="19854">
      <c r="A19854" s="1" t="s">
        <v>19249</v>
      </c>
      <c r="B19854" s="2" t="str">
        <f>IFERROR(__xludf.DUMMYFUNCTION("GOOGLETRANSLATE(A19854,""en"",""hi"")"),"मैं इसे सभी नाखूनों पर सहन कर सकता हूं ... सिर्फ मेरी विशिष्ट नाखून केवल नियम योग्य नहीं है")</f>
        <v>मैं इसे सभी नाखूनों पर सहन कर सकता हूं ... सिर्फ मेरी विशिष्ट नाखून केवल नियम योग्य नहीं है</v>
      </c>
    </row>
    <row r="19855">
      <c r="A19855" s="1" t="s">
        <v>19250</v>
      </c>
      <c r="B19855" s="2" t="str">
        <f>IFERROR(__xludf.DUMMYFUNCTION("GOOGLETRANSLATE(A19855,""en"",""hi"")"),"स्टाइल में पुरस्कार के लिए पार्टी के बाद अभिनेता #")</f>
        <v>स्टाइल में पुरस्कार के लिए पार्टी के बाद अभिनेता #</v>
      </c>
    </row>
    <row r="19856">
      <c r="A19856" s="1" t="s">
        <v>19251</v>
      </c>
      <c r="B19856" s="2" t="str">
        <f>IFERROR(__xludf.DUMMYFUNCTION("GOOGLETRANSLATE(A19856,""en"",""hi"")"),"नष्ट चेहरे वाला एक आदमी - स्टॉक फोटो #")</f>
        <v>नष्ट चेहरे वाला एक आदमी - स्टॉक फोटो #</v>
      </c>
    </row>
    <row r="19857">
      <c r="A19857" s="1" t="s">
        <v>19252</v>
      </c>
      <c r="B19857" s="2" t="str">
        <f>IFERROR(__xludf.DUMMYFUNCTION("GOOGLETRANSLATE(A19857,""en"",""hi"")"),"जंगल में एक रास्ता")</f>
        <v>जंगल में एक रास्ता</v>
      </c>
    </row>
    <row r="19858">
      <c r="A19858" s="1" t="s">
        <v>19253</v>
      </c>
      <c r="B19858" s="2" t="str">
        <f>IFERROR(__xludf.DUMMYFUNCTION("GOOGLETRANSLATE(A19858,""en"",""hi"")"),"फर्श टाइल्स जो लकड़ी, चीनी मिट्टी के बरतन और सिरेमिक की तरह दिखती हैं")</f>
        <v>फर्श टाइल्स जो लकड़ी, चीनी मिट्टी के बरतन और सिरेमिक की तरह दिखती हैं</v>
      </c>
    </row>
    <row r="19859">
      <c r="A19859" s="1" t="s">
        <v>19254</v>
      </c>
      <c r="B19859" s="2" t="str">
        <f>IFERROR(__xludf.DUMMYFUNCTION("GOOGLETRANSLATE(A19859,""en"",""hi"")"),"संगीत वीडियो कलाकार व्यक्ति में विजेता है")</f>
        <v>संगीत वीडियो कलाकार व्यक्ति में विजेता है</v>
      </c>
    </row>
    <row r="19860">
      <c r="A19860" s="1" t="s">
        <v>19255</v>
      </c>
      <c r="B19860" s="2" t="str">
        <f>IFERROR(__xludf.DUMMYFUNCTION("GOOGLETRANSLATE(A19860,""en"",""hi"")"),"दिन में सुपरहीरो वापस ... व्यक्ति को फोटोग्राफर का सामना करना पड़ा है जिन्होंने दुनिया भर में दीर्घाओं में प्रदर्शित किया है।")</f>
        <v>दिन में सुपरहीरो वापस ... व्यक्ति को फोटोग्राफर का सामना करना पड़ा है जिन्होंने दुनिया भर में दीर्घाओं में प्रदर्शित किया है।</v>
      </c>
    </row>
    <row r="19861">
      <c r="A19861" s="1" t="s">
        <v>19256</v>
      </c>
      <c r="B19861" s="2" t="str">
        <f>IFERROR(__xludf.DUMMYFUNCTION("GOOGLETRANSLATE(A19861,""en"",""hi"")"),"पुरस्कार अनुशासन गर्म फ़्लोरिंग और आधुनिक बाथरूम के लिए एलईडी प्रकाश व्यवस्था")</f>
        <v>पुरस्कार अनुशासन गर्म फ़्लोरिंग और आधुनिक बाथरूम के लिए एलईडी प्रकाश व्यवस्था</v>
      </c>
    </row>
    <row r="19862">
      <c r="A19862" s="1" t="s">
        <v>19257</v>
      </c>
      <c r="B19862" s="2" t="str">
        <f>IFERROR(__xludf.DUMMYFUNCTION("GOOGLETRANSLATE(A19862,""en"",""hi"")"),"केवल कुछ में इस खूबसूरत टेबल सेटिंग और सेंटरपीस बनाने के लिए विवरण प्राप्त करें")</f>
        <v>केवल कुछ में इस खूबसूरत टेबल सेटिंग और सेंटरपीस बनाने के लिए विवरण प्राप्त करें</v>
      </c>
    </row>
    <row r="19863">
      <c r="A19863" s="1" t="s">
        <v>19258</v>
      </c>
      <c r="B19863" s="2" t="str">
        <f>IFERROR(__xludf.DUMMYFUNCTION("GOOGLETRANSLATE(A19863,""en"",""hi"")"),"एक प्यारा ओटर का चित्रण।")</f>
        <v>एक प्यारा ओटर का चित्रण।</v>
      </c>
    </row>
    <row r="19864">
      <c r="A19864" s="1" t="s">
        <v>19259</v>
      </c>
      <c r="B19864" s="2" t="str">
        <f>IFERROR(__xludf.DUMMYFUNCTION("GOOGLETRANSLATE(A19864,""en"",""hi"")"),"एक वायलिनिस्ट अपने वायलिन खेलता है")</f>
        <v>एक वायलिनिस्ट अपने वायलिन खेलता है</v>
      </c>
    </row>
    <row r="19865">
      <c r="A19865" s="1" t="s">
        <v>19260</v>
      </c>
      <c r="B19865" s="2" t="str">
        <f>IFERROR(__xludf.DUMMYFUNCTION("GOOGLETRANSLATE(A19865,""en"",""hi"")"),"जंक्शन के पास एक शहर")</f>
        <v>जंक्शन के पास एक शहर</v>
      </c>
    </row>
    <row r="19866">
      <c r="A19866" s="1" t="s">
        <v>19261</v>
      </c>
      <c r="B19866" s="2" t="str">
        <f>IFERROR(__xludf.DUMMYFUNCTION("GOOGLETRANSLATE(A19866,""en"",""hi"")"),"मशीन खनिज पानी को बोतलों में डाल रही है")</f>
        <v>मशीन खनिज पानी को बोतलों में डाल रही है</v>
      </c>
    </row>
    <row r="19867">
      <c r="A19867" s="1" t="s">
        <v>19262</v>
      </c>
      <c r="B19867" s="2" t="str">
        <f>IFERROR(__xludf.DUMMYFUNCTION("GOOGLETRANSLATE(A19867,""en"",""hi"")"),"दौरा: एक सुंदर घर एक हड़ताली पैलेट के साथ ताज़ा - वोग जीवन")</f>
        <v>दौरा: एक सुंदर घर एक हड़ताली पैलेट के साथ ताज़ा - वोग जीवन</v>
      </c>
    </row>
    <row r="19868">
      <c r="A19868" s="1" t="s">
        <v>19263</v>
      </c>
      <c r="B19868" s="2" t="str">
        <f>IFERROR(__xludf.DUMMYFUNCTION("GOOGLETRANSLATE(A19868,""en"",""hi"")"),"संरचना फिल्म निर्देशक द्वारा संगीत के साथ एक भजन है।")</f>
        <v>संरचना फिल्म निर्देशक द्वारा संगीत के साथ एक भजन है।</v>
      </c>
    </row>
    <row r="19869">
      <c r="A19869" s="1" t="s">
        <v>19264</v>
      </c>
      <c r="B19869" s="2" t="str">
        <f>IFERROR(__xludf.DUMMYFUNCTION("GOOGLETRANSLATE(A19869,""en"",""hi"")"),"लड़का सभी परिवार के लिए जाग रहा है")</f>
        <v>लड़का सभी परिवार के लिए जाग रहा है</v>
      </c>
    </row>
    <row r="19870">
      <c r="A19870" s="1" t="s">
        <v>19265</v>
      </c>
      <c r="B19870" s="2" t="str">
        <f>IFERROR(__xludf.DUMMYFUNCTION("GOOGLETRANSLATE(A19870,""en"",""hi"")"),"दूध के जार को अंधेरे पृष्ठभूमि के खिलाफ एक लंबे गिलास कॉफी में डाला जा रहा है")</f>
        <v>दूध के जार को अंधेरे पृष्ठभूमि के खिलाफ एक लंबे गिलास कॉफी में डाला जा रहा है</v>
      </c>
    </row>
    <row r="19871">
      <c r="A19871" s="1" t="s">
        <v>19266</v>
      </c>
      <c r="B19871" s="2" t="str">
        <f>IFERROR(__xludf.DUMMYFUNCTION("GOOGLETRANSLATE(A19871,""en"",""hi"")"),"जैविक प्रजाति मछली बाजार में अपने हिस्से का इंतजार कर रही है।")</f>
        <v>जैविक प्रजाति मछली बाजार में अपने हिस्से का इंतजार कर रही है।</v>
      </c>
    </row>
    <row r="19872">
      <c r="A19872" s="1" t="s">
        <v>19267</v>
      </c>
      <c r="B19872" s="2" t="str">
        <f>IFERROR(__xludf.DUMMYFUNCTION("GOOGLETRANSLATE(A19872,""en"",""hi"")"),"दुनिया में पहली मछली - फोटो #")</f>
        <v>दुनिया में पहली मछली - फोटो #</v>
      </c>
    </row>
    <row r="19873">
      <c r="A19873" s="1" t="s">
        <v>19268</v>
      </c>
      <c r="B19873" s="2" t="str">
        <f>IFERROR(__xludf.DUMMYFUNCTION("GOOGLETRANSLATE(A19873,""en"",""hi"")"),"प्रस्तावित पाइपलाइन के विरोध में हजारों मार्च।")</f>
        <v>प्रस्तावित पाइपलाइन के विरोध में हजारों मार्च।</v>
      </c>
    </row>
    <row r="19874">
      <c r="A19874" s="1" t="s">
        <v>19269</v>
      </c>
      <c r="B19874" s="2" t="str">
        <f>IFERROR(__xludf.DUMMYFUNCTION("GOOGLETRANSLATE(A19874,""en"",""hi"")"),"सभी समय की क्रिसमस फिल्में")</f>
        <v>सभी समय की क्रिसमस फिल्में</v>
      </c>
    </row>
    <row r="19875">
      <c r="A19875" s="1" t="s">
        <v>19270</v>
      </c>
      <c r="B19875" s="2" t="str">
        <f>IFERROR(__xludf.DUMMYFUNCTION("GOOGLETRANSLATE(A19875,""en"",""hi"")"),"पतन में कद्दू की सुगंध")</f>
        <v>पतन में कद्दू की सुगंध</v>
      </c>
    </row>
    <row r="19876">
      <c r="A19876" s="1" t="s">
        <v>19271</v>
      </c>
      <c r="B19876" s="2" t="str">
        <f>IFERROR(__xludf.DUMMYFUNCTION("GOOGLETRANSLATE(A19876,""en"",""hi"")"),"हाल ही में खुदाई वाली दीवारों को बंद करें")</f>
        <v>हाल ही में खुदाई वाली दीवारों को बंद करें</v>
      </c>
    </row>
    <row r="19877">
      <c r="A19877" s="1" t="s">
        <v>19272</v>
      </c>
      <c r="B19877" s="2" t="str">
        <f>IFERROR(__xludf.DUMMYFUNCTION("GOOGLETRANSLATE(A19877,""en"",""hi"")"),"इसके मालिक और एक छड़ी के साथ काले लैब्राडोर कुत्ता")</f>
        <v>इसके मालिक और एक छड़ी के साथ काले लैब्राडोर कुत्ता</v>
      </c>
    </row>
    <row r="19878">
      <c r="A19878" s="1" t="s">
        <v>220</v>
      </c>
      <c r="B19878" s="2" t="str">
        <f>IFERROR(__xludf.DUMMYFUNCTION("GOOGLETRANSLATE(A19878,""en"",""hi"")"),"अभिनेता प्रीमियर पर आता है")</f>
        <v>अभिनेता प्रीमियर पर आता है</v>
      </c>
    </row>
    <row r="19879">
      <c r="A19879" s="1" t="s">
        <v>19273</v>
      </c>
      <c r="B19879" s="2" t="str">
        <f>IFERROR(__xludf.DUMMYFUNCTION("GOOGLETRANSLATE(A19879,""en"",""hi"")"),"आपकी पहली झलक, सामने से।")</f>
        <v>आपकी पहली झलक, सामने से।</v>
      </c>
    </row>
    <row r="19880">
      <c r="A19880" s="1" t="s">
        <v>12127</v>
      </c>
      <c r="B19880" s="2" t="str">
        <f>IFERROR(__xludf.DUMMYFUNCTION("GOOGLETRANSLATE(A19880,""en"",""hi"")"),"ब्लूज़ कलाकार मंच पर प्रदर्शन करता है।")</f>
        <v>ब्लूज़ कलाकार मंच पर प्रदर्शन करता है।</v>
      </c>
    </row>
    <row r="19881">
      <c r="A19881" s="1" t="s">
        <v>5898</v>
      </c>
      <c r="B19881" s="2" t="str">
        <f>IFERROR(__xludf.DUMMYFUNCTION("GOOGLETRANSLATE(A19881,""en"",""hi"")"),"पुरस्कार में रेड कार्पेट पर अभिनेता।")</f>
        <v>पुरस्कार में रेड कार्पेट पर अभिनेता।</v>
      </c>
    </row>
    <row r="19882">
      <c r="A19882" s="1" t="s">
        <v>19274</v>
      </c>
      <c r="B19882" s="2" t="str">
        <f>IFERROR(__xludf.DUMMYFUNCTION("GOOGLETRANSLATE(A19882,""en"",""hi"")"),"उसके हाथों में एक चमकती पृथ्वी को पकड़ना।")</f>
        <v>उसके हाथों में एक चमकती पृथ्वी को पकड़ना।</v>
      </c>
    </row>
    <row r="19883">
      <c r="A19883" s="1" t="s">
        <v>19275</v>
      </c>
      <c r="B19883" s="2" t="str">
        <f>IFERROR(__xludf.DUMMYFUNCTION("GOOGLETRANSLATE(A19883,""en"",""hi"")"),"मैनुअल मग को सहेजें - ऊपरी बाएं रिवर्स के साथ गति")</f>
        <v>मैनुअल मग को सहेजें - ऊपरी बाएं रिवर्स के साथ गति</v>
      </c>
    </row>
    <row r="19884">
      <c r="A19884" s="1" t="s">
        <v>19276</v>
      </c>
      <c r="B19884" s="2" t="str">
        <f>IFERROR(__xludf.DUMMYFUNCTION("GOOGLETRANSLATE(A19884,""en"",""hi"")"),"टूटे हुए दिल, दुर्भाग्यपूर्ण प्रेम का प्रतीक")</f>
        <v>टूटे हुए दिल, दुर्भाग्यपूर्ण प्रेम का प्रतीक</v>
      </c>
    </row>
    <row r="19885">
      <c r="A19885" s="1" t="s">
        <v>19277</v>
      </c>
      <c r="B19885" s="2" t="str">
        <f>IFERROR(__xludf.DUMMYFUNCTION("GOOGLETRANSLATE(A19885,""en"",""hi"")"),"पेड़ और हड्डियां लगातार तनाव की रेखाओं के साथ खुद को सुधार रहे हैं।")</f>
        <v>पेड़ और हड्डियां लगातार तनाव की रेखाओं के साथ खुद को सुधार रहे हैं।</v>
      </c>
    </row>
    <row r="19886">
      <c r="A19886" s="1" t="s">
        <v>19278</v>
      </c>
      <c r="B19886" s="2" t="str">
        <f>IFERROR(__xludf.DUMMYFUNCTION("GOOGLETRANSLATE(A19886,""en"",""hi"")"),"पांडा भालू सूर्य में बैठे अपनी जीभ के साथ लटकते हुए")</f>
        <v>पांडा भालू सूर्य में बैठे अपनी जीभ के साथ लटकते हुए</v>
      </c>
    </row>
    <row r="19887">
      <c r="A19887" s="1" t="s">
        <v>19279</v>
      </c>
      <c r="B19887" s="2" t="str">
        <f>IFERROR(__xludf.DUMMYFUNCTION("GOOGLETRANSLATE(A19887,""en"",""hi"")"),"छत पर चिहली मूर्तिकला।")</f>
        <v>छत पर चिहली मूर्तिकला।</v>
      </c>
    </row>
    <row r="19888">
      <c r="A19888" s="1" t="s">
        <v>19280</v>
      </c>
      <c r="B19888" s="2" t="str">
        <f>IFERROR(__xludf.DUMMYFUNCTION("GOOGLETRANSLATE(A19888,""en"",""hi"")"),"वन वॉलपेपर के माध्यम से स्नोई रोड - प्रकृति वॉलपेपर - #")</f>
        <v>वन वॉलपेपर के माध्यम से स्नोई रोड - प्रकृति वॉलपेपर - #</v>
      </c>
    </row>
    <row r="19889">
      <c r="A19889" s="1" t="s">
        <v>19281</v>
      </c>
      <c r="B19889" s="2" t="str">
        <f>IFERROR(__xludf.DUMMYFUNCTION("GOOGLETRANSLATE(A19889,""en"",""hi"")"),"बीच में मूल पैनल, दोनों तरफ कंक्रीट")</f>
        <v>बीच में मूल पैनल, दोनों तरफ कंक्रीट</v>
      </c>
    </row>
    <row r="19890">
      <c r="A19890" s="1" t="s">
        <v>19282</v>
      </c>
      <c r="B19890" s="2" t="str">
        <f>IFERROR(__xludf.DUMMYFUNCTION("GOOGLETRANSLATE(A19890,""en"",""hi"")"),"एथलीट को एक गेम में व्यक्ति द्वारा दबाया जाता है।")</f>
        <v>एथलीट को एक गेम में व्यक्ति द्वारा दबाया जाता है।</v>
      </c>
    </row>
    <row r="19891">
      <c r="A19891" s="1" t="s">
        <v>19283</v>
      </c>
      <c r="B19891" s="2" t="str">
        <f>IFERROR(__xludf.DUMMYFUNCTION("GOOGLETRANSLATE(A19891,""en"",""hi"")"),"जंगल में खड़े जैविक प्रजाति")</f>
        <v>जंगल में खड़े जैविक प्रजाति</v>
      </c>
    </row>
    <row r="19892">
      <c r="A19892" s="1" t="s">
        <v>19284</v>
      </c>
      <c r="B19892" s="2" t="str">
        <f>IFERROR(__xludf.DUMMYFUNCTION("GOOGLETRANSLATE(A19892,""en"",""hi"")"),"अभिनेता त्योहारों में त्यौहार के समारोह में भाग लेता है")</f>
        <v>अभिनेता त्योहारों में त्यौहार के समारोह में भाग लेता है</v>
      </c>
    </row>
    <row r="19893">
      <c r="A19893" s="1" t="s">
        <v>19285</v>
      </c>
      <c r="B19893" s="2" t="str">
        <f>IFERROR(__xludf.DUMMYFUNCTION("GOOGLETRANSLATE(A19893,""en"",""hi"")"),"दूरी में क्षितिज पर एक मछली पकड़ने की नाव")</f>
        <v>दूरी में क्षितिज पर एक मछली पकड़ने की नाव</v>
      </c>
    </row>
    <row r="19894">
      <c r="A19894" s="1" t="s">
        <v>19286</v>
      </c>
      <c r="B19894" s="2" t="str">
        <f>IFERROR(__xludf.DUMMYFUNCTION("GOOGLETRANSLATE(A19894,""en"",""hi"")"),"प्रेरी की सवारी पर एक किशोर लड़का")</f>
        <v>प्रेरी की सवारी पर एक किशोर लड़का</v>
      </c>
    </row>
    <row r="19895">
      <c r="A19895" s="1" t="s">
        <v>15665</v>
      </c>
      <c r="B19895" s="2" t="str">
        <f>IFERROR(__xludf.DUMMYFUNCTION("GOOGLETRANSLATE(A19895,""en"",""hi"")"),"सफेद पृष्ठभूमि पर उपहार बॉक्स में हीरे के साथ अंगूठी")</f>
        <v>सफेद पृष्ठभूमि पर उपहार बॉक्स में हीरे के साथ अंगूठी</v>
      </c>
    </row>
    <row r="19896">
      <c r="A19896" s="1" t="s">
        <v>19287</v>
      </c>
      <c r="B19896" s="2" t="str">
        <f>IFERROR(__xludf.DUMMYFUNCTION("GOOGLETRANSLATE(A19896,""en"",""hi"")"),"आज - कविता से प्रेरित हम सड़क को कम यात्रा करने के पेशेवरों की जांच करते हैं।")</f>
        <v>आज - कविता से प्रेरित हम सड़क को कम यात्रा करने के पेशेवरों की जांच करते हैं।</v>
      </c>
    </row>
    <row r="19897">
      <c r="A19897" s="1" t="s">
        <v>19288</v>
      </c>
      <c r="B19897" s="2" t="str">
        <f>IFERROR(__xludf.DUMMYFUNCTION("GOOGLETRANSLATE(A19897,""en"",""hi"")"),"मुद्दे में लड़कों के लिए एक कॉमेडी बनाओ!")</f>
        <v>मुद्दे में लड़कों के लिए एक कॉमेडी बनाओ!</v>
      </c>
    </row>
    <row r="19898">
      <c r="A19898" s="1" t="s">
        <v>19289</v>
      </c>
      <c r="B19898" s="2" t="str">
        <f>IFERROR(__xludf.DUMMYFUNCTION("GOOGLETRANSLATE(A19898,""en"",""hi"")"),"ट्रेलर एक साल में कम से कम एक बार लपेटता है।")</f>
        <v>ट्रेलर एक साल में कम से कम एक बार लपेटता है।</v>
      </c>
    </row>
    <row r="19899">
      <c r="A19899" s="1" t="s">
        <v>19290</v>
      </c>
      <c r="B19899" s="2" t="str">
        <f>IFERROR(__xludf.DUMMYFUNCTION("GOOGLETRANSLATE(A19899,""en"",""hi"")"),"एक बार व्यक्ति जहां पहली टीम को प्रशिक्षित किया गया")</f>
        <v>एक बार व्यक्ति जहां पहली टीम को प्रशिक्षित किया गया</v>
      </c>
    </row>
    <row r="19900">
      <c r="A19900" s="1" t="s">
        <v>19291</v>
      </c>
      <c r="B19900" s="2" t="str">
        <f>IFERROR(__xludf.DUMMYFUNCTION("GOOGLETRANSLATE(A19900,""en"",""hi"")"),"सुनहरा घंटा हमारे ऊपर है क्योंकि दुल्हन और दूल्हे की दूरी पर धूप के साथ ट्रेन के पटरियों के बीच में घूमती है")</f>
        <v>सुनहरा घंटा हमारे ऊपर है क्योंकि दुल्हन और दूल्हे की दूरी पर धूप के साथ ट्रेन के पटरियों के बीच में घूमती है</v>
      </c>
    </row>
    <row r="19901">
      <c r="A19901" s="1" t="s">
        <v>19292</v>
      </c>
      <c r="B19901" s="2" t="str">
        <f>IFERROR(__xludf.DUMMYFUNCTION("GOOGLETRANSLATE(A19901,""en"",""hi"")"),"स्टनर: स्टार ने एक रेसी ब्लैक टी शर्ट ड्रेस में अपनी टोपी जांघों को फ्लैश किया जो उसके ईर्ष्यापूर्ण शरीर को प्रदर्शित करता है")</f>
        <v>स्टनर: स्टार ने एक रेसी ब्लैक टी शर्ट ड्रेस में अपनी टोपी जांघों को फ्लैश किया जो उसके ईर्ष्यापूर्ण शरीर को प्रदर्शित करता है</v>
      </c>
    </row>
    <row r="19902">
      <c r="A19902" s="1" t="s">
        <v>19293</v>
      </c>
      <c r="B19902" s="2" t="str">
        <f>IFERROR(__xludf.DUMMYFUNCTION("GOOGLETRANSLATE(A19902,""en"",""hi"")"),"वैज्ञानिक माइक्रोबायोलॉजिकल प्रयोगशाला में पेट्री डिश में जीवाणु संस्कृति का विश्लेषण करते हैं")</f>
        <v>वैज्ञानिक माइक्रोबायोलॉजिकल प्रयोगशाला में पेट्री डिश में जीवाणु संस्कृति का विश्लेषण करते हैं</v>
      </c>
    </row>
    <row r="19903">
      <c r="A19903" s="1" t="s">
        <v>19294</v>
      </c>
      <c r="B19903" s="2" t="str">
        <f>IFERROR(__xludf.DUMMYFUNCTION("GOOGLETRANSLATE(A19903,""en"",""hi"")"),"एक युवा महिला का पोर्ट्रेट?")</f>
        <v>एक युवा महिला का पोर्ट्रेट?</v>
      </c>
    </row>
    <row r="19904">
      <c r="A19904" s="1" t="s">
        <v>19295</v>
      </c>
      <c r="B19904" s="2" t="str">
        <f>IFERROR(__xludf.DUMMYFUNCTION("GOOGLETRANSLATE(A19904,""en"",""hi"")"),"एक स्पलैश बनाने वाले पानी के ऊपर उड़ने वाला व्यक्ति")</f>
        <v>एक स्पलैश बनाने वाले पानी के ऊपर उड़ने वाला व्यक्ति</v>
      </c>
    </row>
    <row r="19905">
      <c r="A19905" s="1" t="s">
        <v>19296</v>
      </c>
      <c r="B19905" s="2" t="str">
        <f>IFERROR(__xludf.DUMMYFUNCTION("GOOGLETRANSLATE(A19905,""en"",""hi"")"),"एक क्रूज जहाज यात्रियों के साथ नदी के किनारे एक यात्रा लेने के बारे में भरता है")</f>
        <v>एक क्रूज जहाज यात्रियों के साथ नदी के किनारे एक यात्रा लेने के बारे में भरता है</v>
      </c>
    </row>
    <row r="19906">
      <c r="A19906" s="1" t="s">
        <v>19297</v>
      </c>
      <c r="B19906" s="2" t="str">
        <f>IFERROR(__xludf.DUMMYFUNCTION("GOOGLETRANSLATE(A19906,""en"",""hi"")"),"व्हीलचेयर में आदमी, एक अंधेरे कमरे में अकेले बैठा")</f>
        <v>व्हीलचेयर में आदमी, एक अंधेरे कमरे में अकेले बैठा</v>
      </c>
    </row>
    <row r="19907">
      <c r="A19907" s="1" t="s">
        <v>19298</v>
      </c>
      <c r="B19907" s="2" t="str">
        <f>IFERROR(__xludf.DUMMYFUNCTION("GOOGLETRANSLATE(A19907,""en"",""hi"")"),"एक कुत्ते के साथ गरीब आदमी पैसे या भिक्षा के लिए पूछने वाले लोगों पर एक फैला हुआ हाथ से पूछता है")</f>
        <v>एक कुत्ते के साथ गरीब आदमी पैसे या भिक्षा के लिए पूछने वाले लोगों पर एक फैला हुआ हाथ से पूछता है</v>
      </c>
    </row>
    <row r="19908">
      <c r="A19908" s="1" t="s">
        <v>19299</v>
      </c>
      <c r="B19908" s="2" t="str">
        <f>IFERROR(__xludf.DUMMYFUNCTION("GOOGLETRANSLATE(A19908,""en"",""hi"")"),"ब्लॉग: सभी समय की सबसे वफादार कुत्ते नस्लों")</f>
        <v>ब्लॉग: सभी समय की सबसे वफादार कुत्ते नस्लों</v>
      </c>
    </row>
    <row r="19909">
      <c r="A19909" s="1" t="s">
        <v>19300</v>
      </c>
      <c r="B19909" s="2" t="str">
        <f>IFERROR(__xludf.DUMMYFUNCTION("GOOGLETRANSLATE(A19909,""en"",""hi"")"),"बगीचे को एक गंभीर कपकेक बनाने के सत्र के लिए स्थापित किया गया था")</f>
        <v>बगीचे को एक गंभीर कपकेक बनाने के सत्र के लिए स्थापित किया गया था</v>
      </c>
    </row>
    <row r="19910">
      <c r="A19910" s="1" t="s">
        <v>19301</v>
      </c>
      <c r="B19910" s="2" t="str">
        <f>IFERROR(__xludf.DUMMYFUNCTION("GOOGLETRANSLATE(A19910,""en"",""hi"")"),"एथलीट फिल्म फेस्टिवल के दौरान प्रीमियर में भाग लेता है।")</f>
        <v>एथलीट फिल्म फेस्टिवल के दौरान प्रीमियर में भाग लेता है।</v>
      </c>
    </row>
    <row r="19911">
      <c r="A19911" s="1" t="s">
        <v>19302</v>
      </c>
      <c r="B19911" s="2" t="str">
        <f>IFERROR(__xludf.DUMMYFUNCTION("GOOGLETRANSLATE(A19911,""en"",""hi"")"),"सर्दियों के मौसम 2014/2015 के लिए समाचार")</f>
        <v>सर्दियों के मौसम 2014/2015 के लिए समाचार</v>
      </c>
    </row>
    <row r="19912">
      <c r="A19912" s="1" t="s">
        <v>19303</v>
      </c>
      <c r="B19912" s="2" t="str">
        <f>IFERROR(__xludf.DUMMYFUNCTION("GOOGLETRANSLATE(A19912,""en"",""hi"")"),"व्यक्ति ध्रुवीय भालू में से एक है।")</f>
        <v>व्यक्ति ध्रुवीय भालू में से एक है।</v>
      </c>
    </row>
    <row r="19913">
      <c r="A19913" s="1" t="s">
        <v>19304</v>
      </c>
      <c r="B19913" s="2" t="str">
        <f>IFERROR(__xludf.DUMMYFUNCTION("GOOGLETRANSLATE(A19913,""en"",""hi"")"),"एक बुन में थोड़ा ब्राइड ऊपर जा रहा है।")</f>
        <v>एक बुन में थोड़ा ब्राइड ऊपर जा रहा है।</v>
      </c>
    </row>
    <row r="19914">
      <c r="A19914" s="1" t="s">
        <v>8666</v>
      </c>
      <c r="B19914" s="2" t="str">
        <f>IFERROR(__xludf.DUMMYFUNCTION("GOOGLETRANSLATE(A19914,""en"",""hi"")"),"अस्तबल में एक खिड़की पर चेन")</f>
        <v>अस्तबल में एक खिड़की पर चेन</v>
      </c>
    </row>
    <row r="19915">
      <c r="A19915" s="1" t="s">
        <v>19305</v>
      </c>
      <c r="B19915" s="2" t="str">
        <f>IFERROR(__xludf.DUMMYFUNCTION("GOOGLETRANSLATE(A19915,""en"",""hi"")"),"# खेल टीम के खिलाफ एक ग्राउंड बॉल।")</f>
        <v># खेल टीम के खिलाफ एक ग्राउंड बॉल।</v>
      </c>
    </row>
    <row r="19916">
      <c r="A19916" s="1" t="s">
        <v>19306</v>
      </c>
      <c r="B19916" s="2" t="str">
        <f>IFERROR(__xludf.DUMMYFUNCTION("GOOGLETRANSLATE(A19916,""en"",""hi"")"),"बाड़ के पीछे फुटबॉल मैदान")</f>
        <v>बाड़ के पीछे फुटबॉल मैदान</v>
      </c>
    </row>
    <row r="19917">
      <c r="A19917" s="1" t="s">
        <v>19307</v>
      </c>
      <c r="B19917" s="2" t="str">
        <f>IFERROR(__xludf.DUMMYFUNCTION("GOOGLETRANSLATE(A19917,""en"",""hi"")"),"सड़कों में एक वैन")</f>
        <v>सड़कों में एक वैन</v>
      </c>
    </row>
    <row r="19918">
      <c r="A19918" s="1" t="s">
        <v>19308</v>
      </c>
      <c r="B19918" s="2" t="str">
        <f>IFERROR(__xludf.DUMMYFUNCTION("GOOGLETRANSLATE(A19918,""en"",""hi"")"),"अनुकूल: रग्बी प्लेयर अपने काले सूट और धनुष में बने - टाई")</f>
        <v>अनुकूल: रग्बी प्लेयर अपने काले सूट और धनुष में बने - टाई</v>
      </c>
    </row>
    <row r="19919">
      <c r="A19919" s="1" t="s">
        <v>19309</v>
      </c>
      <c r="B19919" s="2" t="str">
        <f>IFERROR(__xludf.DUMMYFUNCTION("GOOGLETRANSLATE(A19919,""en"",""hi"")"),"व्यक्ति मैच के दौरान अपने पक्षों का पहला लक्ष्य स्कोर करता है।")</f>
        <v>व्यक्ति मैच के दौरान अपने पक्षों का पहला लक्ष्य स्कोर करता है।</v>
      </c>
    </row>
    <row r="19920">
      <c r="A19920" s="1" t="s">
        <v>19310</v>
      </c>
      <c r="B19920" s="2" t="str">
        <f>IFERROR(__xludf.DUMMYFUNCTION("GOOGLETRANSLATE(A19920,""en"",""hi"")"),"घोंसले पर जैविक प्रजाति")</f>
        <v>घोंसले पर जैविक प्रजाति</v>
      </c>
    </row>
    <row r="19921">
      <c r="A19921" s="1" t="s">
        <v>19311</v>
      </c>
      <c r="B19921" s="2" t="str">
        <f>IFERROR(__xludf.DUMMYFUNCTION("GOOGLETRANSLATE(A19921,""en"",""hi"")"),"# स्पोर्ट्स टीम वॉक स्पोर्ट्स टीम के खिलाफ एक गेम के दौरान पहली बार फेंक देती है।")</f>
        <v># स्पोर्ट्स टीम वॉक स्पोर्ट्स टीम के खिलाफ एक गेम के दौरान पहली बार फेंक देती है।</v>
      </c>
    </row>
    <row r="19922">
      <c r="A19922" s="1" t="s">
        <v>19312</v>
      </c>
      <c r="B19922" s="2" t="str">
        <f>IFERROR(__xludf.DUMMYFUNCTION("GOOGLETRANSLATE(A19922,""en"",""hi"")"),"फ्लफी सफेद बिल्ली के बच्चे एक प्लास्टिक के झटका में बैठे पूल हरी घास पर रंगीन गेंदों के साथ पूल, सफेद पिकेट बाड़")</f>
        <v>फ्लफी सफेद बिल्ली के बच्चे एक प्लास्टिक के झटका में बैठे पूल हरी घास पर रंगीन गेंदों के साथ पूल, सफेद पिकेट बाड़</v>
      </c>
    </row>
    <row r="19923">
      <c r="A19923" s="1" t="s">
        <v>19313</v>
      </c>
      <c r="B19923" s="2" t="str">
        <f>IFERROR(__xludf.DUMMYFUNCTION("GOOGLETRANSLATE(A19923,""en"",""hi"")"),"यूनेस्को की विश्व धरोहर स्थल और एक शहर का एक पैनोरामा।")</f>
        <v>यूनेस्को की विश्व धरोहर स्थल और एक शहर का एक पैनोरामा।</v>
      </c>
    </row>
    <row r="19924">
      <c r="A19924" s="1" t="s">
        <v>19314</v>
      </c>
      <c r="B19924" s="2" t="str">
        <f>IFERROR(__xludf.DUMMYFUNCTION("GOOGLETRANSLATE(A19924,""en"",""hi"")"),"एक सफेद पृष्ठभूमि पर एक जेलीफ़िश का चित्रण")</f>
        <v>एक सफेद पृष्ठभूमि पर एक जेलीफ़िश का चित्रण</v>
      </c>
    </row>
    <row r="19925">
      <c r="A19925" s="1" t="s">
        <v>19315</v>
      </c>
      <c r="B19925" s="2" t="str">
        <f>IFERROR(__xludf.DUMMYFUNCTION("GOOGLETRANSLATE(A19925,""en"",""hi"")"),"उष्णकटिबंधीय सौर - संचालित घर महासागर और जंगल के शानदार दृश्यों का दावा करता है")</f>
        <v>उष्णकटिबंधीय सौर - संचालित घर महासागर और जंगल के शानदार दृश्यों का दावा करता है</v>
      </c>
    </row>
    <row r="19926">
      <c r="A19926" s="1" t="s">
        <v>19316</v>
      </c>
      <c r="B19926" s="2" t="str">
        <f>IFERROR(__xludf.DUMMYFUNCTION("GOOGLETRANSLATE(A19926,""en"",""hi"")"),"फिल्म में उनकी उपस्थिति के समय अभिनेता")</f>
        <v>फिल्म में उनकी उपस्थिति के समय अभिनेता</v>
      </c>
    </row>
    <row r="19927">
      <c r="A19927" s="1" t="s">
        <v>19317</v>
      </c>
      <c r="B19927" s="2" t="str">
        <f>IFERROR(__xludf.DUMMYFUNCTION("GOOGLETRANSLATE(A19927,""en"",""hi"")"),"गांव में ट्रक पर उत्पादों के लिए मोबाइल शॉप")</f>
        <v>गांव में ट्रक पर उत्पादों के लिए मोबाइल शॉप</v>
      </c>
    </row>
    <row r="19928">
      <c r="A19928" s="1" t="s">
        <v>19318</v>
      </c>
      <c r="B19928" s="2" t="str">
        <f>IFERROR(__xludf.DUMMYFUNCTION("GOOGLETRANSLATE(A19928,""en"",""hi"")"),"बर्फीले तूफ़ान के बाद, बर्फ में लोग।")</f>
        <v>बर्फीले तूफ़ान के बाद, बर्फ में लोग।</v>
      </c>
    </row>
    <row r="19929">
      <c r="A19929" s="1" t="s">
        <v>19319</v>
      </c>
      <c r="B19929" s="2" t="str">
        <f>IFERROR(__xludf.DUMMYFUNCTION("GOOGLETRANSLATE(A19929,""en"",""hi"")"),"लेकसाइड रिट्रीट ने आंशिक रूप से ढलान वाले परिदृश्य में दफनाया")</f>
        <v>लेकसाइड रिट्रीट ने आंशिक रूप से ढलान वाले परिदृश्य में दफनाया</v>
      </c>
    </row>
    <row r="19930">
      <c r="A19930" s="1" t="s">
        <v>19320</v>
      </c>
      <c r="B19930" s="2" t="str">
        <f>IFERROR(__xludf.DUMMYFUNCTION("GOOGLETRANSLATE(A19930,""en"",""hi"")"),"एक पाइन वन के माध्यम से आंदोलन।")</f>
        <v>एक पाइन वन के माध्यम से आंदोलन।</v>
      </c>
    </row>
    <row r="19931">
      <c r="A19931" s="1" t="s">
        <v>19321</v>
      </c>
      <c r="B19931" s="2" t="str">
        <f>IFERROR(__xludf.DUMMYFUNCTION("GOOGLETRANSLATE(A19931,""en"",""hi"")"),"बैंकनोट्स को एक मशीन में गिना जा रहा है")</f>
        <v>बैंकनोट्स को एक मशीन में गिना जा रहा है</v>
      </c>
    </row>
    <row r="19932">
      <c r="A19932" s="1" t="s">
        <v>19322</v>
      </c>
      <c r="B19932" s="2" t="str">
        <f>IFERROR(__xludf.DUMMYFUNCTION("GOOGLETRANSLATE(A19932,""en"",""hi"")"),"एक प्रोफ़ाइल में औसत वर्षों के व्यक्ति का चेहरा जब वह क्लोज अप बोलता है")</f>
        <v>एक प्रोफ़ाइल में औसत वर्षों के व्यक्ति का चेहरा जब वह क्लोज अप बोलता है</v>
      </c>
    </row>
    <row r="19933">
      <c r="A19933" s="1" t="s">
        <v>19323</v>
      </c>
      <c r="B19933" s="2" t="str">
        <f>IFERROR(__xludf.DUMMYFUNCTION("GOOGLETRANSLATE(A19933,""en"",""hi"")"),"कार्निवल गर्मियों की रात में देर से मज़ा प्रदान करता है।")</f>
        <v>कार्निवल गर्मियों की रात में देर से मज़ा प्रदान करता है।</v>
      </c>
    </row>
    <row r="19934">
      <c r="A19934" s="1" t="s">
        <v>19324</v>
      </c>
      <c r="B19934" s="2" t="str">
        <f>IFERROR(__xludf.DUMMYFUNCTION("GOOGLETRANSLATE(A19934,""en"",""hi"")"),"ग्रीन हिल्स पर बाहर चलने वाले वरिष्ठ नागरिकों का समूह")</f>
        <v>ग्रीन हिल्स पर बाहर चलने वाले वरिष्ठ नागरिकों का समूह</v>
      </c>
    </row>
    <row r="19935">
      <c r="A19935" s="1" t="s">
        <v>19325</v>
      </c>
      <c r="B19935" s="2" t="str">
        <f>IFERROR(__xludf.DUMMYFUNCTION("GOOGLETRANSLATE(A19935,""en"",""hi"")"),"सफेद पृष्ठभूमि पर एक लाल रिबन के साथ लेबल, मूल्य टैग।")</f>
        <v>सफेद पृष्ठभूमि पर एक लाल रिबन के साथ लेबल, मूल्य टैग।</v>
      </c>
    </row>
    <row r="19936">
      <c r="A19936" s="1" t="s">
        <v>19326</v>
      </c>
      <c r="B19936" s="2" t="str">
        <f>IFERROR(__xludf.DUMMYFUNCTION("GOOGLETRANSLATE(A19936,""en"",""hi"")"),"उड़ान लाइन पर जेट")</f>
        <v>उड़ान लाइन पर जेट</v>
      </c>
    </row>
    <row r="19937">
      <c r="A19937" s="1" t="s">
        <v>19327</v>
      </c>
      <c r="B19937" s="2" t="str">
        <f>IFERROR(__xludf.DUMMYFUNCTION("GOOGLETRANSLATE(A19937,""en"",""hi"")"),"टार्ड पेडीज्ड पशु - कभी-कभी जीवन में सबसे कठिन निर्णय यह चुन रहा है कि क्या आपको अपने जीवन को बर्बाद कर देना चाहिए या दयालु होना चाहिए और उसे मार डालना चाहिए")</f>
        <v>टार्ड पेडीज्ड पशु - कभी-कभी जीवन में सबसे कठिन निर्णय यह चुन रहा है कि क्या आपको अपने जीवन को बर्बाद कर देना चाहिए या दयालु होना चाहिए और उसे मार डालना चाहिए</v>
      </c>
    </row>
    <row r="19938">
      <c r="A19938" s="1" t="s">
        <v>19328</v>
      </c>
      <c r="B19938" s="2" t="str">
        <f>IFERROR(__xludf.DUMMYFUNCTION("GOOGLETRANSLATE(A19938,""en"",""hi"")"),"हार ने व्यक्ति द्वारा धन जुटाने के लिए समाज को उदारता से दान किया।")</f>
        <v>हार ने व्यक्ति द्वारा धन जुटाने के लिए समाज को उदारता से दान किया।</v>
      </c>
    </row>
    <row r="19939">
      <c r="A19939" s="1" t="s">
        <v>19329</v>
      </c>
      <c r="B19939" s="2" t="str">
        <f>IFERROR(__xludf.DUMMYFUNCTION("GOOGLETRANSLATE(A19939,""en"",""hi"")"),"एक गहरे पुराने भूरे रंग की लकड़ी की मेज पर चश्मा, कांटे, चाकू, नैपकिन और सजावटी फूल कोजी रेस्तरां में रात के खाने के लिए सेवा की")</f>
        <v>एक गहरे पुराने भूरे रंग की लकड़ी की मेज पर चश्मा, कांटे, चाकू, नैपकिन और सजावटी फूल कोजी रेस्तरां में रात के खाने के लिए सेवा की</v>
      </c>
    </row>
    <row r="19940">
      <c r="A19940" s="1" t="s">
        <v>19330</v>
      </c>
      <c r="B19940" s="2" t="str">
        <f>IFERROR(__xludf.DUMMYFUNCTION("GOOGLETRANSLATE(A19940,""en"",""hi"")"),"अभिनेता और व्यक्ति प्रीमियर पर पहुंचते हैं।")</f>
        <v>अभिनेता और व्यक्ति प्रीमियर पर पहुंचते हैं।</v>
      </c>
    </row>
    <row r="19941">
      <c r="A19941" s="1" t="s">
        <v>19331</v>
      </c>
      <c r="B19941" s="2" t="str">
        <f>IFERROR(__xludf.DUMMYFUNCTION("GOOGLETRANSLATE(A19941,""en"",""hi"")"),"क्रिकेट खिलाड़ी क्रिकेट टूर्नामेंट के दौरान एक शॉट खेलने के लिए तैयार करता है।")</f>
        <v>क्रिकेट खिलाड़ी क्रिकेट टूर्नामेंट के दौरान एक शॉट खेलने के लिए तैयार करता है।</v>
      </c>
    </row>
    <row r="19942">
      <c r="A19942" s="1" t="s">
        <v>19332</v>
      </c>
      <c r="B19942" s="2" t="str">
        <f>IFERROR(__xludf.DUMMYFUNCTION("GOOGLETRANSLATE(A19942,""en"",""hi"")"),"जैसा वादा किया गया ... छुट्टी पर कलाकार टी शर्ट देना!")</f>
        <v>जैसा वादा किया गया ... छुट्टी पर कलाकार टी शर्ट देना!</v>
      </c>
    </row>
    <row r="19943">
      <c r="A19943" s="1" t="s">
        <v>19333</v>
      </c>
      <c r="B19943" s="2" t="str">
        <f>IFERROR(__xludf.DUMMYFUNCTION("GOOGLETRANSLATE(A19943,""en"",""hi"")"),"स्पोर्ट्स टीम और ओलंपिक एथलीट ने अपने पहले खिताब के लिए रविवार को खेल जीता, पिछले साल के अंतिम नुकसान में बदलाव।")</f>
        <v>स्पोर्ट्स टीम और ओलंपिक एथलीट ने अपने पहले खिताब के लिए रविवार को खेल जीता, पिछले साल के अंतिम नुकसान में बदलाव।</v>
      </c>
    </row>
    <row r="19944">
      <c r="A19944" s="1" t="s">
        <v>19334</v>
      </c>
      <c r="B19944" s="2" t="str">
        <f>IFERROR(__xludf.DUMMYFUNCTION("GOOGLETRANSLATE(A19944,""en"",""hi"")"),"बच्चा इंटरनेट से जानकारी से चौंक गया।")</f>
        <v>बच्चा इंटरनेट से जानकारी से चौंक गया।</v>
      </c>
    </row>
    <row r="19945">
      <c r="A19945" s="1" t="s">
        <v>19335</v>
      </c>
      <c r="B19945" s="2" t="str">
        <f>IFERROR(__xludf.DUMMYFUNCTION("GOOGLETRANSLATE(A19945,""en"",""hi"")"),"ऑस्ट्रेलियाई नियम फुटबॉलर और व्यक्ति आते हैं।")</f>
        <v>ऑस्ट्रेलियाई नियम फुटबॉलर और व्यक्ति आते हैं।</v>
      </c>
    </row>
    <row r="19946">
      <c r="A19946" s="1" t="s">
        <v>19336</v>
      </c>
      <c r="B19946" s="2" t="str">
        <f>IFERROR(__xludf.DUMMYFUNCTION("GOOGLETRANSLATE(A19946,""en"",""hi"")"),"शरद ऋतु रंग एक पुराने बर्न को फेंक रहा है")</f>
        <v>शरद ऋतु रंग एक पुराने बर्न को फेंक रहा है</v>
      </c>
    </row>
    <row r="19947">
      <c r="A19947" s="1" t="s">
        <v>19337</v>
      </c>
      <c r="B19947" s="2" t="str">
        <f>IFERROR(__xludf.DUMMYFUNCTION("GOOGLETRANSLATE(A19947,""en"",""hi"")"),"नाश्ते की मेज पर हैम और पनीर")</f>
        <v>नाश्ते की मेज पर हैम और पनीर</v>
      </c>
    </row>
    <row r="19948">
      <c r="A19948" s="1" t="s">
        <v>19338</v>
      </c>
      <c r="B19948" s="2" t="str">
        <f>IFERROR(__xludf.DUMMYFUNCTION("GOOGLETRANSLATE(A19948,""en"",""hi"")"),"लॉग ऑन पर आराम करने वाली जैविक प्रजाति।")</f>
        <v>लॉग ऑन पर आराम करने वाली जैविक प्रजाति।</v>
      </c>
    </row>
    <row r="19949">
      <c r="A19949" s="1" t="s">
        <v>19339</v>
      </c>
      <c r="B19949" s="2" t="str">
        <f>IFERROR(__xludf.DUMMYFUNCTION("GOOGLETRANSLATE(A19949,""en"",""hi"")"),"पर्यटक आकर्षण और - सूर्यास्त का समय - और मेरा पसंदीदा समय स्काईलाइन की तस्वीरें लेने के लिए!")</f>
        <v>पर्यटक आकर्षण और - सूर्यास्त का समय - और मेरा पसंदीदा समय स्काईलाइन की तस्वीरें लेने के लिए!</v>
      </c>
    </row>
    <row r="19950">
      <c r="A19950" s="1" t="s">
        <v>1085</v>
      </c>
      <c r="B19950" s="2" t="str">
        <f>IFERROR(__xludf.DUMMYFUNCTION("GOOGLETRANSLATE(A19950,""en"",""hi"")"),"स्नातक समारोह से छवियां।")</f>
        <v>स्नातक समारोह से छवियां।</v>
      </c>
    </row>
    <row r="19951">
      <c r="A19951" s="1" t="s">
        <v>19340</v>
      </c>
      <c r="B19951" s="2" t="str">
        <f>IFERROR(__xludf.DUMMYFUNCTION("GOOGLETRANSLATE(A19951,""en"",""hi"")"),"हस्तनिर्मित रिक्त ग्रीटिंग कार्ड्स का सेट जिसमें दुनिया भर से विंटेज तितली डाक टिकटों की विशेषता है")</f>
        <v>हस्तनिर्मित रिक्त ग्रीटिंग कार्ड्स का सेट जिसमें दुनिया भर से विंटेज तितली डाक टिकटों की विशेषता है</v>
      </c>
    </row>
    <row r="19952">
      <c r="A19952" s="1" t="s">
        <v>19341</v>
      </c>
      <c r="B19952" s="2" t="str">
        <f>IFERROR(__xludf.DUMMYFUNCTION("GOOGLETRANSLATE(A19952,""en"",""hi"")"),"एक नीला घर सड़क से वापस सेट")</f>
        <v>एक नीला घर सड़क से वापस सेट</v>
      </c>
    </row>
    <row r="19953">
      <c r="A19953" s="1" t="s">
        <v>19342</v>
      </c>
      <c r="B19953" s="2" t="str">
        <f>IFERROR(__xludf.DUMMYFUNCTION("GOOGLETRANSLATE(A19953,""en"",""hi"")"),"एक सर्दियों की पृष्ठभूमि, बर्फ और बर्फ के टुकड़े पर पाठ।")</f>
        <v>एक सर्दियों की पृष्ठभूमि, बर्फ और बर्फ के टुकड़े पर पाठ।</v>
      </c>
    </row>
    <row r="19954">
      <c r="A19954" s="1" t="s">
        <v>19343</v>
      </c>
      <c r="B19954" s="2" t="str">
        <f>IFERROR(__xludf.DUMMYFUNCTION("GOOGLETRANSLATE(A19954,""en"",""hi"")"),"एक यात्री ट्रेन के साथ स्टेशन पर कक्षा लोकोमोटिव")</f>
        <v>एक यात्री ट्रेन के साथ स्टेशन पर कक्षा लोकोमोटिव</v>
      </c>
    </row>
    <row r="19955">
      <c r="A19955" s="1" t="s">
        <v>19344</v>
      </c>
      <c r="B19955" s="2" t="str">
        <f>IFERROR(__xludf.DUMMYFUNCTION("GOOGLETRANSLATE(A19955,""en"",""hi"")"),"बाहरी और मध्य कान की एनाटॉमी")</f>
        <v>बाहरी और मध्य कान की एनाटॉमी</v>
      </c>
    </row>
    <row r="19956">
      <c r="A19956" s="1" t="s">
        <v>19345</v>
      </c>
      <c r="B19956" s="2" t="str">
        <f>IFERROR(__xludf.DUMMYFUNCTION("GOOGLETRANSLATE(A19956,""en"",""hi"")"),"होम प्रशंसक बड़ी स्क्रीन देख रहे हैं।")</f>
        <v>होम प्रशंसक बड़ी स्क्रीन देख रहे हैं।</v>
      </c>
    </row>
    <row r="19957">
      <c r="A19957" s="1" t="s">
        <v>19346</v>
      </c>
      <c r="B19957" s="2" t="str">
        <f>IFERROR(__xludf.DUMMYFUNCTION("GOOGLETRANSLATE(A19957,""en"",""hi"")"),"इन सेलेबियों की तरह अपने डेनिम को तैयार करें")</f>
        <v>इन सेलेबियों की तरह अपने डेनिम को तैयार करें</v>
      </c>
    </row>
    <row r="19958">
      <c r="A19958" s="1" t="s">
        <v>19347</v>
      </c>
      <c r="B19958" s="2" t="str">
        <f>IFERROR(__xludf.DUMMYFUNCTION("GOOGLETRANSLATE(A19958,""en"",""hi"")"),"कार्यकर्ता बर्फ को साफ करते हैं क्योंकि वे घटना के लिए बर्फ रिंक का निर्माण करते हैं।")</f>
        <v>कार्यकर्ता बर्फ को साफ करते हैं क्योंकि वे घटना के लिए बर्फ रिंक का निर्माण करते हैं।</v>
      </c>
    </row>
    <row r="19959">
      <c r="A19959" s="1" t="s">
        <v>19348</v>
      </c>
      <c r="B19959" s="2" t="str">
        <f>IFERROR(__xludf.DUMMYFUNCTION("GOOGLETRANSLATE(A19959,""en"",""hi"")"),"घटना में स्कीइंग के ओलंपिक एथलीट")</f>
        <v>घटना में स्कीइंग के ओलंपिक एथलीट</v>
      </c>
    </row>
    <row r="19960">
      <c r="A19960" s="1" t="s">
        <v>19349</v>
      </c>
      <c r="B19960" s="2" t="str">
        <f>IFERROR(__xludf.DUMMYFUNCTION("GOOGLETRANSLATE(A19960,""en"",""hi"")"),"विशाल रेडवुड एक बार फीट लंबा था। लंबा और अपने पतन से पहले पार्क में सबसे लंबा पेड़ माना जाता था।")</f>
        <v>विशाल रेडवुड एक बार फीट लंबा था। लंबा और अपने पतन से पहले पार्क में सबसे लंबा पेड़ माना जाता था।</v>
      </c>
    </row>
    <row r="19961">
      <c r="A19961" s="1" t="s">
        <v>19350</v>
      </c>
      <c r="B19961" s="2" t="str">
        <f>IFERROR(__xludf.DUMMYFUNCTION("GOOGLETRANSLATE(A19961,""en"",""hi"")"),"मजबूत लड़की: उनके प्रदर्शन के बाद ड्रमर उठाता है")</f>
        <v>मजबूत लड़की: उनके प्रदर्शन के बाद ड्रमर उठाता है</v>
      </c>
    </row>
    <row r="19962">
      <c r="A19962" s="1" t="s">
        <v>19351</v>
      </c>
      <c r="B19962" s="2" t="str">
        <f>IFERROR(__xludf.DUMMYFUNCTION("GOOGLETRANSLATE(A19962,""en"",""hi"")"),"प्रकाश फैलाने के तरीके हैं: मोमबत्ती या दर्पण होने के लिए जो इसे दर्शाता है")</f>
        <v>प्रकाश फैलाने के तरीके हैं: मोमबत्ती या दर्पण होने के लिए जो इसे दर्शाता है</v>
      </c>
    </row>
    <row r="19963">
      <c r="A19963" s="1" t="s">
        <v>19352</v>
      </c>
      <c r="B19963" s="2" t="str">
        <f>IFERROR(__xludf.DUMMYFUNCTION("GOOGLETRANSLATE(A19963,""en"",""hi"")"),"प्राकृतिक सौंदर्य: अपने प्राकृतिक घुंघराले बालों को बहुत कम मेक-अप के साथ छेड़छाड़ छोड़ दिया क्योंकि वह दृश्य कलाकार के लिए कैमरे के सामने सामने आई थी")</f>
        <v>प्राकृतिक सौंदर्य: अपने प्राकृतिक घुंघराले बालों को बहुत कम मेक-अप के साथ छेड़छाड़ छोड़ दिया क्योंकि वह दृश्य कलाकार के लिए कैमरे के सामने सामने आई थी</v>
      </c>
    </row>
    <row r="19964">
      <c r="A19964" s="1" t="s">
        <v>19353</v>
      </c>
      <c r="B19964" s="2" t="str">
        <f>IFERROR(__xludf.DUMMYFUNCTION("GOOGLETRANSLATE(A19964,""en"",""hi"")"),"चित्रा की उत्पत्ति क्रैनियल तंत्रिका")</f>
        <v>चित्रा की उत्पत्ति क्रैनियल तंत्रिका</v>
      </c>
    </row>
    <row r="19965">
      <c r="A19965" s="1" t="s">
        <v>19354</v>
      </c>
      <c r="B19965" s="2" t="str">
        <f>IFERROR(__xludf.DUMMYFUNCTION("GOOGLETRANSLATE(A19965,""en"",""hi"")"),"डाउनटाउन पर सूर्योदय की तस्वीर लेते समय हाथ पकड़े हुए कंप्यूटर")</f>
        <v>डाउनटाउन पर सूर्योदय की तस्वीर लेते समय हाथ पकड़े हुए कंप्यूटर</v>
      </c>
    </row>
    <row r="19966">
      <c r="A19966" s="1" t="s">
        <v>19355</v>
      </c>
      <c r="B19966" s="2" t="str">
        <f>IFERROR(__xludf.DUMMYFUNCTION("GOOGLETRANSLATE(A19966,""en"",""hi"")"),"लाल तीर लाल लक्ष्य या डार्ट, सफेद पृष्ठभूमि, उद्देश्यों को प्राप्त करने की अवधारणा के केंद्र को मारते हैं")</f>
        <v>लाल तीर लाल लक्ष्य या डार्ट, सफेद पृष्ठभूमि, उद्देश्यों को प्राप्त करने की अवधारणा के केंद्र को मारते हैं</v>
      </c>
    </row>
    <row r="19967">
      <c r="A19967" s="1" t="s">
        <v>19356</v>
      </c>
      <c r="B19967" s="2" t="str">
        <f>IFERROR(__xludf.DUMMYFUNCTION("GOOGLETRANSLATE(A19967,""en"",""hi"")"),"वेबसाइट होमपेज पर लोगो।")</f>
        <v>वेबसाइट होमपेज पर लोगो।</v>
      </c>
    </row>
    <row r="19968">
      <c r="A19968" s="1" t="s">
        <v>19357</v>
      </c>
      <c r="B19968" s="2" t="str">
        <f>IFERROR(__xludf.DUMMYFUNCTION("GOOGLETRANSLATE(A19968,""en"",""hi"")"),"पवन राष्ट्रीय ध्वज द्वारा फाड़ा।")</f>
        <v>पवन राष्ट्रीय ध्वज द्वारा फाड़ा।</v>
      </c>
    </row>
    <row r="19969">
      <c r="A19969" s="1" t="s">
        <v>19358</v>
      </c>
      <c r="B19969" s="2" t="str">
        <f>IFERROR(__xludf.DUMMYFUNCTION("GOOGLETRANSLATE(A19969,""en"",""hi"")"),"वे पर्यटन और स्थानीय समुदाय के भागीदारों और सदस्यों तक पहुंचे थे")</f>
        <v>वे पर्यटन और स्थानीय समुदाय के भागीदारों और सदस्यों तक पहुंचे थे</v>
      </c>
    </row>
    <row r="19970">
      <c r="A19970" s="1" t="s">
        <v>19359</v>
      </c>
      <c r="B19970" s="2" t="str">
        <f>IFERROR(__xludf.DUMMYFUNCTION("GOOGLETRANSLATE(A19970,""en"",""hi"")"),"बल उसके साथ हो सकता है!")</f>
        <v>बल उसके साथ हो सकता है!</v>
      </c>
    </row>
    <row r="19971">
      <c r="A19971" s="1" t="s">
        <v>19360</v>
      </c>
      <c r="B19971" s="2" t="str">
        <f>IFERROR(__xludf.DUMMYFUNCTION("GOOGLETRANSLATE(A19971,""en"",""hi"")"),"बूढ़ा आदमी बाजार में कपड़े बेच रहा है")</f>
        <v>बूढ़ा आदमी बाजार में कपड़े बेच रहा है</v>
      </c>
    </row>
    <row r="19972">
      <c r="A19972" s="1" t="s">
        <v>19361</v>
      </c>
      <c r="B19972" s="2" t="str">
        <f>IFERROR(__xludf.DUMMYFUNCTION("GOOGLETRANSLATE(A19972,""en"",""hi"")"),"एक परिवर्तनीय कार की सवारी में आनंद लेने वाले युवा लोगों का समूह")</f>
        <v>एक परिवर्तनीय कार की सवारी में आनंद लेने वाले युवा लोगों का समूह</v>
      </c>
    </row>
    <row r="19973">
      <c r="A19973" s="1" t="s">
        <v>19362</v>
      </c>
      <c r="B19973" s="2" t="str">
        <f>IFERROR(__xludf.DUMMYFUNCTION("GOOGLETRANSLATE(A19973,""en"",""hi"")"),"फूलों की आदत।")</f>
        <v>फूलों की आदत।</v>
      </c>
    </row>
    <row r="19974">
      <c r="A19974" s="1" t="s">
        <v>19363</v>
      </c>
      <c r="B19974" s="2" t="str">
        <f>IFERROR(__xludf.DUMMYFUNCTION("GOOGLETRANSLATE(A19974,""en"",""hi"")"),"सामग्री, एक महिला रोमन के प्रमुख")</f>
        <v>सामग्री, एक महिला रोमन के प्रमुख</v>
      </c>
    </row>
    <row r="19975">
      <c r="A19975" s="1" t="s">
        <v>19364</v>
      </c>
      <c r="B19975" s="2" t="str">
        <f>IFERROR(__xludf.DUMMYFUNCTION("GOOGLETRANSLATE(A19975,""en"",""hi"")"),"बंदरगाह में मछली पकड़ने की नाव")</f>
        <v>बंदरगाह में मछली पकड़ने की नाव</v>
      </c>
    </row>
    <row r="19976">
      <c r="A19976" s="1" t="s">
        <v>19365</v>
      </c>
      <c r="B19976" s="2" t="str">
        <f>IFERROR(__xludf.DUMMYFUNCTION("GOOGLETRANSLATE(A19976,""en"",""hi"")"),"जब आप पूरे बॉलरूम को कवर कर सकते हैं और खरोंच से शुरू कर सकते हैं: सुंदर # ड्रैपिंग")</f>
        <v>जब आप पूरे बॉलरूम को कवर कर सकते हैं और खरोंच से शुरू कर सकते हैं: सुंदर # ड्रैपिंग</v>
      </c>
    </row>
    <row r="19977">
      <c r="A19977" s="1" t="s">
        <v>19366</v>
      </c>
      <c r="B19977" s="2" t="str">
        <f>IFERROR(__xludf.DUMMYFUNCTION("GOOGLETRANSLATE(A19977,""en"",""hi"")"),"घर के सामने निश्चित रूप से बालकनी के साथ अलग दिखता है।")</f>
        <v>घर के सामने निश्चित रूप से बालकनी के साथ अलग दिखता है।</v>
      </c>
    </row>
    <row r="19978">
      <c r="A19978" s="1" t="s">
        <v>19367</v>
      </c>
      <c r="B19978" s="2" t="str">
        <f>IFERROR(__xludf.DUMMYFUNCTION("GOOGLETRANSLATE(A19978,""en"",""hi"")"),"लोकप्रिय: दादाजी को डॉटिंग से एक उपहार था")</f>
        <v>लोकप्रिय: दादाजी को डॉटिंग से एक उपहार था</v>
      </c>
    </row>
    <row r="19979">
      <c r="A19979" s="1" t="s">
        <v>19368</v>
      </c>
      <c r="B19979" s="2" t="str">
        <f>IFERROR(__xludf.DUMMYFUNCTION("GOOGLETRANSLATE(A19979,""en"",""hi"")"),"बर्फ से बर्फ गिर रहा है")</f>
        <v>बर्फ से बर्फ गिर रहा है</v>
      </c>
    </row>
    <row r="19980">
      <c r="A19980" s="1" t="s">
        <v>19369</v>
      </c>
      <c r="B19980" s="2" t="str">
        <f>IFERROR(__xludf.DUMMYFUNCTION("GOOGLETRANSLATE(A19980,""en"",""hi"")"),"कुछ भोजन पकाने के लिए एक आदमी अपने घर के बगीचे में कुछ मसाला काटता है")</f>
        <v>कुछ भोजन पकाने के लिए एक आदमी अपने घर के बगीचे में कुछ मसाला काटता है</v>
      </c>
    </row>
    <row r="19981">
      <c r="A19981" s="1" t="s">
        <v>19370</v>
      </c>
      <c r="B19981" s="2" t="str">
        <f>IFERROR(__xludf.DUMMYFUNCTION("GOOGLETRANSLATE(A19981,""en"",""hi"")"),"बर्फ में एक शहर और शहर की स्काईलाइन")</f>
        <v>बर्फ में एक शहर और शहर की स्काईलाइन</v>
      </c>
    </row>
    <row r="19982">
      <c r="A19982" s="1" t="s">
        <v>19371</v>
      </c>
      <c r="B19982" s="2" t="str">
        <f>IFERROR(__xludf.DUMMYFUNCTION("GOOGLETRANSLATE(A19982,""en"",""hi"")"),"वास्तुकार आकर्षण, वास्तुकार द्वारा डिजाइन किया गया।")</f>
        <v>वास्तुकार आकर्षण, वास्तुकार द्वारा डिजाइन किया गया।</v>
      </c>
    </row>
    <row r="19983">
      <c r="A19983" s="1" t="s">
        <v>19372</v>
      </c>
      <c r="B19983" s="2" t="str">
        <f>IFERROR(__xludf.DUMMYFUNCTION("GOOGLETRANSLATE(A19983,""en"",""hi"")"),"महिलाओं के दौरान ओलंपिक एथलीट के बगल में उसका लक्ष्य मनाता है")</f>
        <v>महिलाओं के दौरान ओलंपिक एथलीट के बगल में उसका लक्ष्य मनाता है</v>
      </c>
    </row>
    <row r="19984">
      <c r="A19984" s="1" t="s">
        <v>19373</v>
      </c>
      <c r="B19984" s="2" t="str">
        <f>IFERROR(__xludf.DUMMYFUNCTION("GOOGLETRANSLATE(A19984,""en"",""hi"")"),"सिवाय इसके अलावा वह अभी भी एक छड़ी आकृति है।")</f>
        <v>सिवाय इसके अलावा वह अभी भी एक छड़ी आकृति है।</v>
      </c>
    </row>
    <row r="19985">
      <c r="A19985" s="1" t="s">
        <v>19374</v>
      </c>
      <c r="B19985" s="2" t="str">
        <f>IFERROR(__xludf.DUMMYFUNCTION("GOOGLETRANSLATE(A19985,""en"",""hi"")"),"ये स्ट्रॉबेरी अधिकांश देशभक्ति के लिए जीतते हैं।")</f>
        <v>ये स्ट्रॉबेरी अधिकांश देशभक्ति के लिए जीतते हैं।</v>
      </c>
    </row>
    <row r="19986">
      <c r="A19986" s="1" t="s">
        <v>19375</v>
      </c>
      <c r="B19986" s="2" t="str">
        <f>IFERROR(__xludf.DUMMYFUNCTION("GOOGLETRANSLATE(A19986,""en"",""hi"")"),"समुद्र में लकड़ी और सूर्यास्त पर लकड़ी के मुक्त स्थान")</f>
        <v>समुद्र में लकड़ी और सूर्यास्त पर लकड़ी के मुक्त स्थान</v>
      </c>
    </row>
    <row r="19987">
      <c r="A19987" s="1" t="s">
        <v>19376</v>
      </c>
      <c r="B19987" s="2" t="str">
        <f>IFERROR(__xludf.DUMMYFUNCTION("GOOGLETRANSLATE(A19987,""en"",""hi"")"),"राजनेता ने कांग्रेस बेसबॉल गेम के दौरान 3rd आधार पर राजनेता पर टैग लगाने के लिए")</f>
        <v>राजनेता ने कांग्रेस बेसबॉल गेम के दौरान 3rd आधार पर राजनेता पर टैग लगाने के लिए</v>
      </c>
    </row>
    <row r="19988">
      <c r="A19988" s="1" t="s">
        <v>19377</v>
      </c>
      <c r="B19988" s="2" t="str">
        <f>IFERROR(__xludf.DUMMYFUNCTION("GOOGLETRANSLATE(A19988,""en"",""hi"")"),"एक बेकरी में बिक्री के लिए पोलेंटा एक संकेत के साथ कह रहा है कि प्रदर्शन पर वे केवल चित्रकारी उद्देश्यों के लिए हैं")</f>
        <v>एक बेकरी में बिक्री के लिए पोलेंटा एक संकेत के साथ कह रहा है कि प्रदर्शन पर वे केवल चित्रकारी उद्देश्यों के लिए हैं</v>
      </c>
    </row>
    <row r="19989">
      <c r="A19989" s="1" t="s">
        <v>19378</v>
      </c>
      <c r="B19989" s="2" t="str">
        <f>IFERROR(__xludf.DUMMYFUNCTION("GOOGLETRANSLATE(A19989,""en"",""hi"")"),"लेखक द्वारा एक शाम पोशाक।")</f>
        <v>लेखक द्वारा एक शाम पोशाक।</v>
      </c>
    </row>
    <row r="19990">
      <c r="A19990" s="1" t="s">
        <v>19379</v>
      </c>
      <c r="B19990" s="2" t="str">
        <f>IFERROR(__xludf.DUMMYFUNCTION("GOOGLETRANSLATE(A19990,""en"",""hi"")"),"डुओ एक दूसरे के साथ खेलने के लिए चला गया, सॉकर प्लेयर का कहना है कि वह था")</f>
        <v>डुओ एक दूसरे के साथ खेलने के लिए चला गया, सॉकर प्लेयर का कहना है कि वह था</v>
      </c>
    </row>
    <row r="19991">
      <c r="A19991" s="1" t="s">
        <v>19380</v>
      </c>
      <c r="B19991" s="2" t="str">
        <f>IFERROR(__xludf.DUMMYFUNCTION("GOOGLETRANSLATE(A19991,""en"",""hi"")"),"पीडीए पर पैक करें क्योंकि वह समाचार पत्र में पुरस्कार देती है")</f>
        <v>पीडीए पर पैक करें क्योंकि वह समाचार पत्र में पुरस्कार देती है</v>
      </c>
    </row>
    <row r="19992">
      <c r="A19992" s="1" t="s">
        <v>19381</v>
      </c>
      <c r="B19992" s="2" t="str">
        <f>IFERROR(__xludf.DUMMYFUNCTION("GOOGLETRANSLATE(A19992,""en"",""hi"")"),"एक हेलीकॉप्टर उड़ान लाइन पर बैठता है")</f>
        <v>एक हेलीकॉप्टर उड़ान लाइन पर बैठता है</v>
      </c>
    </row>
    <row r="19993">
      <c r="A19993" s="1" t="s">
        <v>4185</v>
      </c>
      <c r="B19993" s="2" t="str">
        <f>IFERROR(__xludf.DUMMYFUNCTION("GOOGLETRANSLATE(A19993,""en"",""hi"")"),"छवि में हो सकता है: व्यक्ति, एक संगीत वाद्ययंत्र, मंच, गिटार और रात पर")</f>
        <v>छवि में हो सकता है: व्यक्ति, एक संगीत वाद्ययंत्र, मंच, गिटार और रात पर</v>
      </c>
    </row>
    <row r="19994">
      <c r="A19994" s="1" t="s">
        <v>19382</v>
      </c>
      <c r="B19994" s="2" t="str">
        <f>IFERROR(__xludf.DUMMYFUNCTION("GOOGLETRANSLATE(A19994,""en"",""hi"")"),"क्या आप अपने भोजन कक्ष से ऊब गए हैं? एक नए के लिए इस विचार की जाँच करें")</f>
        <v>क्या आप अपने भोजन कक्ष से ऊब गए हैं? एक नए के लिए इस विचार की जाँच करें</v>
      </c>
    </row>
    <row r="19995">
      <c r="A19995" s="1" t="s">
        <v>19383</v>
      </c>
      <c r="B19995" s="2" t="str">
        <f>IFERROR(__xludf.DUMMYFUNCTION("GOOGLETRANSLATE(A19995,""en"",""hi"")"),"कारों की यह लंबी लाइन ...")</f>
        <v>कारों की यह लंबी लाइन ...</v>
      </c>
    </row>
    <row r="19996">
      <c r="A19996" s="1" t="s">
        <v>19384</v>
      </c>
      <c r="B19996" s="2" t="str">
        <f>IFERROR(__xludf.DUMMYFUNCTION("GOOGLETRANSLATE(A19996,""en"",""hi"")"),"एक सफेद बर्च के जंगल")</f>
        <v>एक सफेद बर्च के जंगल</v>
      </c>
    </row>
    <row r="19997">
      <c r="A19997" s="1" t="s">
        <v>19385</v>
      </c>
      <c r="B19997" s="2" t="str">
        <f>IFERROR(__xludf.DUMMYFUNCTION("GOOGLETRANSLATE(A19997,""en"",""hi"")"),"एक इंद्रधनुष - मज़ा के खेल रथ")</f>
        <v>एक इंद्रधनुष - मज़ा के खेल रथ</v>
      </c>
    </row>
    <row r="19998">
      <c r="A19998" s="1" t="s">
        <v>19386</v>
      </c>
      <c r="B19998" s="2" t="str">
        <f>IFERROR(__xludf.DUMMYFUNCTION("GOOGLETRANSLATE(A19998,""en"",""hi"")"),"एक धीमी एल्क व्यक्ति के पास एक सड़क के बीच को अवरुद्ध करता है।")</f>
        <v>एक धीमी एल्क व्यक्ति के पास एक सड़क के बीच को अवरुद्ध करता है।</v>
      </c>
    </row>
    <row r="19999">
      <c r="A19999" s="1" t="s">
        <v>12375</v>
      </c>
      <c r="B19999" s="2" t="str">
        <f>IFERROR(__xludf.DUMMYFUNCTION("GOOGLETRANSLATE(A19999,""en"",""hi"")"),"सूर्योदय में डाउनटाउन और ब्रिज का हवाई दृश्य - ड्रोन वीडियो")</f>
        <v>सूर्योदय में डाउनटाउन और ब्रिज का हवाई दृश्य - ड्रोन वीडियो</v>
      </c>
    </row>
    <row r="20000">
      <c r="A20000" s="1" t="s">
        <v>19387</v>
      </c>
      <c r="B20000" s="2" t="str">
        <f>IFERROR(__xludf.DUMMYFUNCTION("GOOGLETRANSLATE(A20000,""en"",""hi"")"),"व्यक्ति द्वारा पेंटिंग, वीणा बजाने वाला व्यक्ति")</f>
        <v>व्यक्ति द्वारा पेंटिंग, वीणा बजाने वाला व्यक्ति</v>
      </c>
    </row>
    <row r="20001">
      <c r="A20001" s="1" t="s">
        <v>19388</v>
      </c>
      <c r="B20001" s="2" t="str">
        <f>IFERROR(__xludf.DUMMYFUNCTION("GOOGLETRANSLATE(A20001,""en"",""hi"")"),"मजबूत टैकल: सॉकर प्लेयर एक चुनौती देता है")</f>
        <v>मजबूत टैकल: सॉकर प्लेयर एक चुनौती देता है</v>
      </c>
    </row>
    <row r="20002">
      <c r="A20002" s="1" t="s">
        <v>19389</v>
      </c>
      <c r="B20002" s="2" t="str">
        <f>IFERROR(__xludf.DUMMYFUNCTION("GOOGLETRANSLATE(A20002,""en"",""hi"")"),"जीवन में सीखा पाठ आपको किसी अन्य की तरह प्यार करता है।")</f>
        <v>जीवन में सीखा पाठ आपको किसी अन्य की तरह प्यार करता है।</v>
      </c>
    </row>
    <row r="20003">
      <c r="A20003" s="1" t="s">
        <v>7752</v>
      </c>
      <c r="B20003" s="2" t="str">
        <f>IFERROR(__xludf.DUMMYFUNCTION("GOOGLETRANSLATE(A20003,""en"",""hi"")"),"डिनर टेबल पर दोस्तों")</f>
        <v>डिनर टेबल पर दोस्तों</v>
      </c>
    </row>
    <row r="20004">
      <c r="A20004" s="1" t="s">
        <v>19390</v>
      </c>
      <c r="B20004" s="2" t="str">
        <f>IFERROR(__xludf.DUMMYFUNCTION("GOOGLETRANSLATE(A20004,""en"",""hi"")"),"एक लड़की एक अस्थायी राफ्ट पैडल करती है जबकि दूसरा बाढ़ की तस्वीरें लेता है")</f>
        <v>एक लड़की एक अस्थायी राफ्ट पैडल करती है जबकि दूसरा बाढ़ की तस्वीरें लेता है</v>
      </c>
    </row>
    <row r="20005">
      <c r="A20005" s="1" t="s">
        <v>19391</v>
      </c>
      <c r="B20005" s="2" t="str">
        <f>IFERROR(__xludf.DUMMYFUNCTION("GOOGLETRANSLATE(A20005,""en"",""hi"")"),"एक लकड़ी की पृष्ठभूमि पर पिज्जा।")</f>
        <v>एक लकड़ी की पृष्ठभूमि पर पिज्जा।</v>
      </c>
    </row>
    <row r="20006">
      <c r="A20006" s="1" t="s">
        <v>19392</v>
      </c>
      <c r="B20006" s="2" t="str">
        <f>IFERROR(__xludf.DUMMYFUNCTION("GOOGLETRANSLATE(A20006,""en"",""hi"")"),"लैंडिंग के बाद हवाई अड्डे पर टर्मिनल के लिए सफेद विमान चलाता है।")</f>
        <v>लैंडिंग के बाद हवाई अड्डे पर टर्मिनल के लिए सफेद विमान चलाता है।</v>
      </c>
    </row>
    <row r="20007">
      <c r="A20007" s="1" t="s">
        <v>19393</v>
      </c>
      <c r="B20007" s="2" t="str">
        <f>IFERROR(__xludf.DUMMYFUNCTION("GOOGLETRANSLATE(A20007,""en"",""hi"")"),"सेलिब्रिटी एसएस 14 के दौरान शो में भाग लेती है।")</f>
        <v>सेलिब्रिटी एसएस 14 के दौरान शो में भाग लेती है।</v>
      </c>
    </row>
    <row r="20008">
      <c r="A20008" s="1" t="s">
        <v>220</v>
      </c>
      <c r="B20008" s="2" t="str">
        <f>IFERROR(__xludf.DUMMYFUNCTION("GOOGLETRANSLATE(A20008,""en"",""hi"")"),"अभिनेता प्रीमियर पर आता है")</f>
        <v>अभिनेता प्रीमियर पर आता है</v>
      </c>
    </row>
    <row r="20009">
      <c r="A20009" s="1" t="s">
        <v>19394</v>
      </c>
      <c r="B20009" s="2" t="str">
        <f>IFERROR(__xludf.DUMMYFUNCTION("GOOGLETRANSLATE(A20009,""en"",""hi"")"),"इसके चारों ओर स्ट्रॉबेरी के साथ एक गिलास में जैविक प्रजातियों की एक छवि।")</f>
        <v>इसके चारों ओर स्ट्रॉबेरी के साथ एक गिलास में जैविक प्रजातियों की एक छवि।</v>
      </c>
    </row>
    <row r="20010">
      <c r="A20010" s="1" t="s">
        <v>19395</v>
      </c>
      <c r="B20010" s="2" t="str">
        <f>IFERROR(__xludf.DUMMYFUNCTION("GOOGLETRANSLATE(A20010,""en"",""hi"")"),"दुकान में कई ऑब्जेक्ट खरीदे गए।")</f>
        <v>दुकान में कई ऑब्जेक्ट खरीदे गए।</v>
      </c>
    </row>
    <row r="20011">
      <c r="A20011" s="1" t="s">
        <v>19396</v>
      </c>
      <c r="B20011" s="2" t="str">
        <f>IFERROR(__xludf.DUMMYFUNCTION("GOOGLETRANSLATE(A20011,""en"",""hi"")"),"व्यक्ति समारोह में पुरस्कार प्राप्त करने के लिए कक्षा के स्नातकों में से एक था।")</f>
        <v>व्यक्ति समारोह में पुरस्कार प्राप्त करने के लिए कक्षा के स्नातकों में से एक था।</v>
      </c>
    </row>
    <row r="20012">
      <c r="A20012" s="1" t="s">
        <v>19397</v>
      </c>
      <c r="B20012" s="2" t="str">
        <f>IFERROR(__xludf.DUMMYFUNCTION("GOOGLETRANSLATE(A20012,""en"",""hi"")"),"फुटबॉल खिलाड़ी प्रशिक्षण पर नजर रखता है क्योंकि ओलंपिक एथलीट बाधाओं का हल्का काम करता है")</f>
        <v>फुटबॉल खिलाड़ी प्रशिक्षण पर नजर रखता है क्योंकि ओलंपिक एथलीट बाधाओं का हल्का काम करता है</v>
      </c>
    </row>
    <row r="20013">
      <c r="A20013" s="1" t="s">
        <v>19398</v>
      </c>
      <c r="B20013" s="2" t="str">
        <f>IFERROR(__xludf.DUMMYFUNCTION("GOOGLETRANSLATE(A20013,""en"",""hi"")"),"पुरस्कार के दौरान मंच पर बिजनेसपर्स के मुख्य कार्यकारी")</f>
        <v>पुरस्कार के दौरान मंच पर बिजनेसपर्स के मुख्य कार्यकारी</v>
      </c>
    </row>
    <row r="20014">
      <c r="A20014" s="1" t="s">
        <v>19399</v>
      </c>
      <c r="B20014" s="2" t="str">
        <f>IFERROR(__xludf.DUMMYFUNCTION("GOOGLETRANSLATE(A20014,""en"",""hi"")"),"सूर्योदय पर पानी की रेखा पर हथेली के पेड़")</f>
        <v>सूर्योदय पर पानी की रेखा पर हथेली के पेड़</v>
      </c>
    </row>
    <row r="20015">
      <c r="A20015" s="1" t="s">
        <v>19400</v>
      </c>
      <c r="B20015" s="2" t="str">
        <f>IFERROR(__xludf.DUMMYFUNCTION("GOOGLETRANSLATE(A20015,""en"",""hi"")"),"इतना लाल नहीं: लोग लड़कियों को इकट्ठा करने के लिए अपने लाल सामान के साथ गालदार मार्ग लेते हैं।")</f>
        <v>इतना लाल नहीं: लोग लड़कियों को इकट्ठा करने के लिए अपने लाल सामान के साथ गालदार मार्ग लेते हैं।</v>
      </c>
    </row>
    <row r="20016">
      <c r="A20016" s="1" t="s">
        <v>19401</v>
      </c>
      <c r="B20016" s="2" t="str">
        <f>IFERROR(__xludf.DUMMYFUNCTION("GOOGLETRANSLATE(A20016,""en"",""hi"")"),"एक सार्वजनिक फुटपाथ पर बियर की बोतल छोड़ दी गई")</f>
        <v>एक सार्वजनिक फुटपाथ पर बियर की बोतल छोड़ दी गई</v>
      </c>
    </row>
    <row r="20017">
      <c r="A20017" s="1" t="s">
        <v>19402</v>
      </c>
      <c r="B20017" s="2" t="str">
        <f>IFERROR(__xludf.DUMMYFUNCTION("GOOGLETRANSLATE(A20017,""en"",""hi"")"),"यह ताजा नुस्खा न केवल छुट्टी के लिए महान है बल्कि हर दूसरे दिन भी है।")</f>
        <v>यह ताजा नुस्खा न केवल छुट्टी के लिए महान है बल्कि हर दूसरे दिन भी है।</v>
      </c>
    </row>
    <row r="20018">
      <c r="A20018" s="1" t="s">
        <v>19403</v>
      </c>
      <c r="B20018" s="2" t="str">
        <f>IFERROR(__xludf.DUMMYFUNCTION("GOOGLETRANSLATE(A20018,""en"",""hi"")"),"एक फैशन देखो जिसमें लंबी आस्तीन वाली शर्ट, आस्तीन वाले टॉप और फ्रेडेड - हेम जीन्स शामिल हैं।")</f>
        <v>एक फैशन देखो जिसमें लंबी आस्तीन वाली शर्ट, आस्तीन वाले टॉप और फ्रेडेड - हेम जीन्स शामिल हैं।</v>
      </c>
    </row>
    <row r="20019">
      <c r="A20019" s="1" t="s">
        <v>19404</v>
      </c>
      <c r="B20019" s="2" t="str">
        <f>IFERROR(__xludf.DUMMYFUNCTION("GOOGLETRANSLATE(A20019,""en"",""hi"")"),"मीडिया शैली को यह जानने की जरूरत है कि इन अद्भुत जानवरों के साथ क्या हो रहा है और वे कैसे मदद कर सकते हैं।")</f>
        <v>मीडिया शैली को यह जानने की जरूरत है कि इन अद्भुत जानवरों के साथ क्या हो रहा है और वे कैसे मदद कर सकते हैं।</v>
      </c>
    </row>
    <row r="20020">
      <c r="A20020" s="1" t="s">
        <v>19405</v>
      </c>
      <c r="B20020" s="2" t="str">
        <f>IFERROR(__xludf.DUMMYFUNCTION("GOOGLETRANSLATE(A20020,""en"",""hi"")"),"एक प्राचीन इमारत में पुराने लकड़ी के दरवाजे, इस शैली का उपयोग किया जाता है")</f>
        <v>एक प्राचीन इमारत में पुराने लकड़ी के दरवाजे, इस शैली का उपयोग किया जाता है</v>
      </c>
    </row>
    <row r="20021">
      <c r="A20021" s="1" t="s">
        <v>19406</v>
      </c>
      <c r="B20021" s="2" t="str">
        <f>IFERROR(__xludf.DUMMYFUNCTION("GOOGLETRANSLATE(A20021,""en"",""hi"")"),"यातायात सड़क के साथ अपना रास्ता बनाता है।")</f>
        <v>यातायात सड़क के साथ अपना रास्ता बनाता है।</v>
      </c>
    </row>
    <row r="20022">
      <c r="A20022" s="1" t="s">
        <v>19407</v>
      </c>
      <c r="B20022" s="2" t="str">
        <f>IFERROR(__xludf.DUMMYFUNCTION("GOOGLETRANSLATE(A20022,""en"",""hi"")"),"यहां बताया गया है कि घर के हिस्से रात कैसे देखते हैं, बहुत कुछ वास्तव में निजी और आरामदायक है")</f>
        <v>यहां बताया गया है कि घर के हिस्से रात कैसे देखते हैं, बहुत कुछ वास्तव में निजी और आरामदायक है</v>
      </c>
    </row>
    <row r="20023">
      <c r="A20023" s="1" t="s">
        <v>19408</v>
      </c>
      <c r="B20023" s="2" t="str">
        <f>IFERROR(__xludf.DUMMYFUNCTION("GOOGLETRANSLATE(A20023,""en"",""hi"")"),"अपनी नवीनतम पुस्तक के साथ व्यक्ति")</f>
        <v>अपनी नवीनतम पुस्तक के साथ व्यक्ति</v>
      </c>
    </row>
    <row r="20024">
      <c r="A20024" s="1" t="s">
        <v>19409</v>
      </c>
      <c r="B20024" s="2" t="str">
        <f>IFERROR(__xludf.DUMMYFUNCTION("GOOGLETRANSLATE(A20024,""en"",""hi"")"),"एक शराबी डुवेट लॉफ्ट और आपके बिस्तर पर विलासिता का एक रूप जोड़ता है")</f>
        <v>एक शराबी डुवेट लॉफ्ट और आपके बिस्तर पर विलासिता का एक रूप जोड़ता है</v>
      </c>
    </row>
    <row r="20025">
      <c r="A20025" s="1" t="s">
        <v>19410</v>
      </c>
      <c r="B20025" s="2" t="str">
        <f>IFERROR(__xludf.DUMMYFUNCTION("GOOGLETRANSLATE(A20025,""en"",""hi"")"),"आप किस चट्टान को कोयले के ऊपर दिखाए गए समुद्र में खोजने की उम्मीद करेंगे")</f>
        <v>आप किस चट्टान को कोयले के ऊपर दिखाए गए समुद्र में खोजने की उम्मीद करेंगे</v>
      </c>
    </row>
    <row r="20026">
      <c r="A20026" s="1" t="s">
        <v>19411</v>
      </c>
      <c r="B20026" s="2" t="str">
        <f>IFERROR(__xludf.DUMMYFUNCTION("GOOGLETRANSLATE(A20026,""en"",""hi"")"),"अविश्वसनीय नए £ 3m घर के आसपास एक नज़र डालें")</f>
        <v>अविश्वसनीय नए £ 3m घर के आसपास एक नज़र डालें</v>
      </c>
    </row>
    <row r="20027">
      <c r="A20027" s="1" t="s">
        <v>10519</v>
      </c>
      <c r="B20027" s="2" t="str">
        <f>IFERROR(__xludf.DUMMYFUNCTION("GOOGLETRANSLATE(A20027,""en"",""hi"")"),"मिस्टलेटो के तहत मुझसे मिलें।")</f>
        <v>मिस्टलेटो के तहत मुझसे मिलें।</v>
      </c>
    </row>
    <row r="20028">
      <c r="A20028" s="1" t="s">
        <v>19412</v>
      </c>
      <c r="B20028" s="2" t="str">
        <f>IFERROR(__xludf.DUMMYFUNCTION("GOOGLETRANSLATE(A20028,""en"",""hi"")"),"काल्पनिक ब्रह्मांड के बीच, जो हमेशा नारंगी पहनता है?")</f>
        <v>काल्पनिक ब्रह्मांड के बीच, जो हमेशा नारंगी पहनता है?</v>
      </c>
    </row>
    <row r="20029">
      <c r="A20029" s="1" t="s">
        <v>19413</v>
      </c>
      <c r="B20029" s="2" t="str">
        <f>IFERROR(__xludf.DUMMYFUNCTION("GOOGLETRANSLATE(A20029,""en"",""hi"")"),"सोमवार शाम को उसने अपना घर छोड़ने के बाद से व्यक्ति नहीं देखा गया है, और डर है कि वह वृद्ध पुरुषों के समूह से भाग गई हो सकती है।")</f>
        <v>सोमवार शाम को उसने अपना घर छोड़ने के बाद से व्यक्ति नहीं देखा गया है, और डर है कि वह वृद्ध पुरुषों के समूह से भाग गई हो सकती है।</v>
      </c>
    </row>
    <row r="20030">
      <c r="A20030" s="1" t="s">
        <v>19414</v>
      </c>
      <c r="B20030" s="2" t="str">
        <f>IFERROR(__xludf.DUMMYFUNCTION("GOOGLETRANSLATE(A20030,""en"",""hi"")"),"एक रॉक चेहरे पर चढ़ाई एक आदमी")</f>
        <v>एक रॉक चेहरे पर चढ़ाई एक आदमी</v>
      </c>
    </row>
    <row r="20031">
      <c r="A20031" s="1" t="s">
        <v>19415</v>
      </c>
      <c r="B20031" s="2" t="str">
        <f>IFERROR(__xludf.DUMMYFUNCTION("GOOGLETRANSLATE(A20031,""en"",""hi"")"),"एक प्रशंसक से अभिनेता को प्रशंसक कला का उपहार दिया जा रहा है।")</f>
        <v>एक प्रशंसक से अभिनेता को प्रशंसक कला का उपहार दिया जा रहा है।</v>
      </c>
    </row>
    <row r="20032">
      <c r="A20032" s="1" t="s">
        <v>19416</v>
      </c>
      <c r="B20032" s="2" t="str">
        <f>IFERROR(__xludf.DUMMYFUNCTION("GOOGLETRANSLATE(A20032,""en"",""hi"")"),"एक खेत पर पुरानी वैन")</f>
        <v>एक खेत पर पुरानी वैन</v>
      </c>
    </row>
    <row r="20033">
      <c r="A20033" s="1" t="s">
        <v>19417</v>
      </c>
      <c r="B20033" s="2" t="str">
        <f>IFERROR(__xludf.DUMMYFUNCTION("GOOGLETRANSLATE(A20033,""en"",""hi"")"),"भगवान बिशप ने सिंहासन में अपने औपचारिक वस्त्र पहने")</f>
        <v>भगवान बिशप ने सिंहासन में अपने औपचारिक वस्त्र पहने</v>
      </c>
    </row>
    <row r="20034">
      <c r="A20034" s="1" t="s">
        <v>19418</v>
      </c>
      <c r="B20034" s="2" t="str">
        <f>IFERROR(__xludf.DUMMYFUNCTION("GOOGLETRANSLATE(A20034,""en"",""hi"")"),"एक लंबी - परिदृश्य की एक्सपोजर तस्वीर ली गई")</f>
        <v>एक लंबी - परिदृश्य की एक्सपोजर तस्वीर ली गई</v>
      </c>
    </row>
    <row r="20035">
      <c r="A20035" s="1" t="s">
        <v>19419</v>
      </c>
      <c r="B20035" s="2" t="str">
        <f>IFERROR(__xludf.DUMMYFUNCTION("GOOGLETRANSLATE(A20035,""en"",""hi"")"),"कॉम्फी टी शैली में एक लंबी उड़ान से बचने में आपकी मदद करने के लिए बनाया गया था।")</f>
        <v>कॉम्फी टी शैली में एक लंबी उड़ान से बचने में आपकी मदद करने के लिए बनाया गया था।</v>
      </c>
    </row>
    <row r="20036">
      <c r="A20036" s="1" t="s">
        <v>19420</v>
      </c>
      <c r="B20036" s="2" t="str">
        <f>IFERROR(__xludf.DUMMYFUNCTION("GOOGLETRANSLATE(A20036,""en"",""hi"")"),"एक सुंदर आकाश के साथ एक दूरस्थ और निर्जन रेगिस्तानी सड़क")</f>
        <v>एक सुंदर आकाश के साथ एक दूरस्थ और निर्जन रेगिस्तानी सड़क</v>
      </c>
    </row>
    <row r="20037">
      <c r="A20037" s="1" t="s">
        <v>19421</v>
      </c>
      <c r="B20037" s="2" t="str">
        <f>IFERROR(__xludf.DUMMYFUNCTION("GOOGLETRANSLATE(A20037,""en"",""hi"")"),"फ्लिपर्स, मास्क और स्नोर्कल समुद्र में तैराकी के साथ पिता और बेटी")</f>
        <v>फ्लिपर्स, मास्क और स्नोर्कल समुद्र में तैराकी के साथ पिता और बेटी</v>
      </c>
    </row>
    <row r="20038">
      <c r="A20038" s="1" t="s">
        <v>19422</v>
      </c>
      <c r="B20038" s="2" t="str">
        <f>IFERROR(__xludf.DUMMYFUNCTION("GOOGLETRANSLATE(A20038,""en"",""hi"")"),"व्हाइट बैनर के ऊपर थस्टॉप साइन के साथ कुत्ता।")</f>
        <v>व्हाइट बैनर के ऊपर थस्टॉप साइन के साथ कुत्ता।</v>
      </c>
    </row>
    <row r="20039">
      <c r="A20039" s="1" t="s">
        <v>19423</v>
      </c>
      <c r="B20039" s="2" t="str">
        <f>IFERROR(__xludf.DUMMYFUNCTION("GOOGLETRANSLATE(A20039,""en"",""hi"")"),"महल महत्वपूर्ण ऐतिहासिक महत्व का महल")</f>
        <v>महल महत्वपूर्ण ऐतिहासिक महत्व का महल</v>
      </c>
    </row>
    <row r="20040">
      <c r="A20040" s="1" t="s">
        <v>19424</v>
      </c>
      <c r="B20040" s="2" t="str">
        <f>IFERROR(__xludf.DUMMYFUNCTION("GOOGLETRANSLATE(A20040,""en"",""hi"")"),"सिटी स्काईलाइन का हवाई दृश्य")</f>
        <v>सिटी स्काईलाइन का हवाई दृश्य</v>
      </c>
    </row>
    <row r="20041">
      <c r="A20041" s="1" t="s">
        <v>19425</v>
      </c>
      <c r="B20041" s="2" t="str">
        <f>IFERROR(__xludf.DUMMYFUNCTION("GOOGLETRANSLATE(A20041,""en"",""hi"")"),"सामने के आंगन में हमारे कमरे के बाहर")</f>
        <v>सामने के आंगन में हमारे कमरे के बाहर</v>
      </c>
    </row>
    <row r="20042">
      <c r="A20042" s="1" t="s">
        <v>19426</v>
      </c>
      <c r="B20042" s="2" t="str">
        <f>IFERROR(__xludf.DUMMYFUNCTION("GOOGLETRANSLATE(A20042,""en"",""hi"")"),"मार्शल आर्टिस्ट विशेष स्क्रीनिंग में भाग लेता है")</f>
        <v>मार्शल आर्टिस्ट विशेष स्क्रीनिंग में भाग लेता है</v>
      </c>
    </row>
    <row r="20043">
      <c r="A20043" s="1" t="s">
        <v>19427</v>
      </c>
      <c r="B20043" s="2" t="str">
        <f>IFERROR(__xludf.DUMMYFUNCTION("GOOGLETRANSLATE(A20043,""en"",""hi"")"),"साइन के साथ गेट के अनुभाग में अग्रणी पर्यटक आकर्षण")</f>
        <v>साइन के साथ गेट के अनुभाग में अग्रणी पर्यटक आकर्षण</v>
      </c>
    </row>
    <row r="20044">
      <c r="A20044" s="1" t="s">
        <v>19428</v>
      </c>
      <c r="B20044" s="2" t="str">
        <f>IFERROR(__xludf.DUMMYFUNCTION("GOOGLETRANSLATE(A20044,""en"",""hi"")"),"कोरल रीफ्स के एक करीबी गति शॉट।")</f>
        <v>कोरल रीफ्स के एक करीबी गति शॉट।</v>
      </c>
    </row>
    <row r="20045">
      <c r="A20045" s="1" t="s">
        <v>19429</v>
      </c>
      <c r="B20045" s="2" t="str">
        <f>IFERROR(__xludf.DUMMYFUNCTION("GOOGLETRANSLATE(A20045,""en"",""hi"")"),"एक गुलाबी और पीले रंग की पृष्ठभूमि पर व्यक्ति और सफेद मध्यम बालों वाली टैब्बी बिल्ली")</f>
        <v>एक गुलाबी और पीले रंग की पृष्ठभूमि पर व्यक्ति और सफेद मध्यम बालों वाली टैब्बी बिल्ली</v>
      </c>
    </row>
    <row r="20046">
      <c r="A20046" s="1" t="s">
        <v>19430</v>
      </c>
      <c r="B20046" s="2" t="str">
        <f>IFERROR(__xludf.DUMMYFUNCTION("GOOGLETRANSLATE(A20046,""en"",""hi"")"),"रात में भौगोलिक फीचर श्रेणी पर")</f>
        <v>रात में भौगोलिक फीचर श्रेणी पर</v>
      </c>
    </row>
    <row r="20047">
      <c r="A20047" s="1" t="s">
        <v>19431</v>
      </c>
      <c r="B20047" s="2" t="str">
        <f>IFERROR(__xludf.DUMMYFUNCTION("GOOGLETRANSLATE(A20047,""en"",""hi"")"),"व्यक्ति और बास्केटबॉल टीम ने गुरुवार की रात को खेला, बंद कर दिया।")</f>
        <v>व्यक्ति और बास्केटबॉल टीम ने गुरुवार की रात को खेला, बंद कर दिया।</v>
      </c>
    </row>
    <row r="20048">
      <c r="A20048" s="1" t="s">
        <v>19432</v>
      </c>
      <c r="B20048" s="2" t="str">
        <f>IFERROR(__xludf.DUMMYFUNCTION("GOOGLETRANSLATE(A20048,""en"",""hi"")"),"सड़क पर बिखरी हुई बर्फ")</f>
        <v>सड़क पर बिखरी हुई बर्फ</v>
      </c>
    </row>
    <row r="20049">
      <c r="A20049" s="1" t="s">
        <v>19433</v>
      </c>
      <c r="B20049" s="2" t="str">
        <f>IFERROR(__xludf.DUMMYFUNCTION("GOOGLETRANSLATE(A20049,""en"",""hi"")"),"शाम को चावल के खेत")</f>
        <v>शाम को चावल के खेत</v>
      </c>
    </row>
    <row r="20050">
      <c r="A20050" s="1" t="s">
        <v>19434</v>
      </c>
      <c r="B20050" s="2" t="str">
        <f>IFERROR(__xludf.DUMMYFUNCTION("GOOGLETRANSLATE(A20050,""en"",""hi"")"),"एक रेंजर की हरी टोपी।")</f>
        <v>एक रेंजर की हरी टोपी।</v>
      </c>
    </row>
    <row r="20051">
      <c r="A20051" s="1" t="s">
        <v>19435</v>
      </c>
      <c r="B20051" s="2" t="str">
        <f>IFERROR(__xludf.DUMMYFUNCTION("GOOGLETRANSLATE(A20051,""en"",""hi"")"),"मैं वर्षीय सेवानिवृत्त क्रिकेटर कारों से भ्रमित हो गया")</f>
        <v>मैं वर्षीय सेवानिवृत्त क्रिकेटर कारों से भ्रमित हो गया</v>
      </c>
    </row>
    <row r="20052">
      <c r="A20052" s="1" t="s">
        <v>19436</v>
      </c>
      <c r="B20052" s="2" t="str">
        <f>IFERROR(__xludf.DUMMYFUNCTION("GOOGLETRANSLATE(A20052,""en"",""hi"")"),"प्रचारक और अभिनेता प्रीमियर में भाग लेते हैं।")</f>
        <v>प्रचारक और अभिनेता प्रीमियर में भाग लेते हैं।</v>
      </c>
    </row>
    <row r="20053">
      <c r="A20053" s="1" t="s">
        <v>19437</v>
      </c>
      <c r="B20053" s="2" t="str">
        <f>IFERROR(__xludf.DUMMYFUNCTION("GOOGLETRANSLATE(A20053,""en"",""hi"")"),"सर्दियों में जंगल में एक धुंधला निशान, पत्ती रहित ओक पेड़ों और हरी घास प्रदर्शित करना")</f>
        <v>सर्दियों में जंगल में एक धुंधला निशान, पत्ती रहित ओक पेड़ों और हरी घास प्रदर्शित करना</v>
      </c>
    </row>
    <row r="20054">
      <c r="A20054" s="1" t="s">
        <v>19438</v>
      </c>
      <c r="B20054" s="2" t="str">
        <f>IFERROR(__xludf.DUMMYFUNCTION("GOOGLETRANSLATE(A20054,""en"",""hi"")"),"दुल्हन और व्यक्ति के लिए बीच में एक गोल मेज के साथ हेड टेबल")</f>
        <v>दुल्हन और व्यक्ति के लिए बीच में एक गोल मेज के साथ हेड टेबल</v>
      </c>
    </row>
    <row r="20055">
      <c r="A20055" s="1" t="s">
        <v>19439</v>
      </c>
      <c r="B20055" s="2" t="str">
        <f>IFERROR(__xludf.DUMMYFUNCTION("GOOGLETRANSLATE(A20055,""en"",""hi"")"),"सफेद पृष्ठभूमि स्टॉक फोटो पर वसंत फूलों के साथ मेज पर गर्म चॉकलेट का कप")</f>
        <v>सफेद पृष्ठभूमि स्टॉक फोटो पर वसंत फूलों के साथ मेज पर गर्म चॉकलेट का कप</v>
      </c>
    </row>
    <row r="20056">
      <c r="A20056" s="1" t="s">
        <v>19440</v>
      </c>
      <c r="B20056" s="2" t="str">
        <f>IFERROR(__xludf.DUMMYFUNCTION("GOOGLETRANSLATE(A20056,""en"",""hi"")"),"परेड मार्ग के साथ आगे बढ़ने के रूप में कॉफी की सेवा की।")</f>
        <v>परेड मार्ग के साथ आगे बढ़ने के रूप में कॉफी की सेवा की।</v>
      </c>
    </row>
    <row r="20057">
      <c r="A20057" s="1" t="s">
        <v>19441</v>
      </c>
      <c r="B20057" s="2" t="str">
        <f>IFERROR(__xludf.DUMMYFUNCTION("GOOGLETRANSLATE(A20057,""en"",""hi"")"),"यह हवाई छवि न केवल प्राकृतिक सुंदरता को दिखाती है बल्कि उस क्षेत्र में रोलिंग ऊंचाई पर संदर्भ भी प्रदान करती है जो उपग्रह नहीं देख सकती है।")</f>
        <v>यह हवाई छवि न केवल प्राकृतिक सुंदरता को दिखाती है बल्कि उस क्षेत्र में रोलिंग ऊंचाई पर संदर्भ भी प्रदान करती है जो उपग्रह नहीं देख सकती है।</v>
      </c>
    </row>
    <row r="20058">
      <c r="A20058" s="1" t="s">
        <v>19442</v>
      </c>
      <c r="B20058" s="2" t="str">
        <f>IFERROR(__xludf.DUMMYFUNCTION("GOOGLETRANSLATE(A20058,""en"",""hi"")"),"एक सड़क कलाकार के कला कार्य की प्रशंसा करने वाले लोग")</f>
        <v>एक सड़क कलाकार के कला कार्य की प्रशंसा करने वाले लोग</v>
      </c>
    </row>
    <row r="20059">
      <c r="A20059" s="1" t="s">
        <v>19443</v>
      </c>
      <c r="B20059" s="2" t="str">
        <f>IFERROR(__xludf.DUMMYFUNCTION("GOOGLETRANSLATE(A20059,""en"",""hi"")"),"विंटेज मेडिकल इलस्ट्रेशन जो 19 वीं सदी की सर्जरी की भयावहता बताते हैं")</f>
        <v>विंटेज मेडिकल इलस्ट्रेशन जो 19 वीं सदी की सर्जरी की भयावहता बताते हैं</v>
      </c>
    </row>
    <row r="20060">
      <c r="A20060" s="1" t="s">
        <v>19444</v>
      </c>
      <c r="B20060" s="2" t="str">
        <f>IFERROR(__xludf.DUMMYFUNCTION("GOOGLETRANSLATE(A20060,""en"",""hi"")"),"गेहूं एक मैदान में बढ़ रहा है और लगभग फसल के लिए लगभग तैयार है")</f>
        <v>गेहूं एक मैदान में बढ़ रहा है और लगभग फसल के लिए लगभग तैयार है</v>
      </c>
    </row>
    <row r="20061">
      <c r="A20061" s="1" t="s">
        <v>19445</v>
      </c>
      <c r="B20061" s="2" t="str">
        <f>IFERROR(__xludf.DUMMYFUNCTION("GOOGLETRANSLATE(A20061,""en"",""hi"")"),"परंपराएं बदलती: ऐतिहासिक धारणा कि एक जोड़े को परिवार शुरू करने के लिए एक नींव प्रदान करने के लिए शादी करनी चाहिए, जो पिछले दशकों में तेजी से गिर गई है")</f>
        <v>परंपराएं बदलती: ऐतिहासिक धारणा कि एक जोड़े को परिवार शुरू करने के लिए एक नींव प्रदान करने के लिए शादी करनी चाहिए, जो पिछले दशकों में तेजी से गिर गई है</v>
      </c>
    </row>
    <row r="20062">
      <c r="A20062" s="1" t="s">
        <v>19446</v>
      </c>
      <c r="B20062" s="2" t="str">
        <f>IFERROR(__xludf.DUMMYFUNCTION("GOOGLETRANSLATE(A20062,""en"",""hi"")"),"पुल बदलते रंगों से समय चूक")</f>
        <v>पुल बदलते रंगों से समय चूक</v>
      </c>
    </row>
    <row r="20063">
      <c r="A20063" s="1" t="s">
        <v>19447</v>
      </c>
      <c r="B20063" s="2" t="str">
        <f>IFERROR(__xludf.DUMMYFUNCTION("GOOGLETRANSLATE(A20063,""en"",""hi"")"),"मैं एक छड़ी पर अधिक खाना खा रहा हूँ")</f>
        <v>मैं एक छड़ी पर अधिक खाना खा रहा हूँ</v>
      </c>
    </row>
    <row r="20064">
      <c r="A20064" s="1" t="s">
        <v>19448</v>
      </c>
      <c r="B20064" s="2" t="str">
        <f>IFERROR(__xludf.DUMMYFUNCTION("GOOGLETRANSLATE(A20064,""en"",""hi"")"),"एक धातु की पेल में रंगीन ईस्टर अंडे -")</f>
        <v>एक धातु की पेल में रंगीन ईस्टर अंडे -</v>
      </c>
    </row>
    <row r="20065">
      <c r="A20065" s="1" t="s">
        <v>19449</v>
      </c>
      <c r="B20065" s="2" t="str">
        <f>IFERROR(__xludf.DUMMYFUNCTION("GOOGLETRANSLATE(A20065,""en"",""hi"")"),"दोहराव वाले ज्यामितीय आकार मछली के कटोरे में जीवन के लिए एक दृश्य रूपक बनाता है।")</f>
        <v>दोहराव वाले ज्यामितीय आकार मछली के कटोरे में जीवन के लिए एक दृश्य रूपक बनाता है।</v>
      </c>
    </row>
    <row r="20066">
      <c r="A20066" s="1" t="s">
        <v>19450</v>
      </c>
      <c r="B20066" s="2" t="str">
        <f>IFERROR(__xludf.DUMMYFUNCTION("GOOGLETRANSLATE(A20066,""en"",""hi"")"),"देश से शहर का शहर")</f>
        <v>देश से शहर का शहर</v>
      </c>
    </row>
    <row r="20067">
      <c r="A20067" s="1" t="s">
        <v>19451</v>
      </c>
      <c r="B20067" s="2" t="str">
        <f>IFERROR(__xludf.DUMMYFUNCTION("GOOGLETRANSLATE(A20067,""en"",""hi"")"),"एक छतरी के नीचे एक रोमांटिक जोड़े की एक पेंटिंग")</f>
        <v>एक छतरी के नीचे एक रोमांटिक जोड़े की एक पेंटिंग</v>
      </c>
    </row>
    <row r="20068">
      <c r="A20068" s="1" t="s">
        <v>19452</v>
      </c>
      <c r="B20068" s="2" t="str">
        <f>IFERROR(__xludf.DUMMYFUNCTION("GOOGLETRANSLATE(A20068,""en"",""hi"")"),"एक प्यारा, कपड़े पहने हुए बच्चे की लड़की ने अपनी टोकरी से एक पूरे अंडे खाने के लिए तैयार किया जो उसकी तरफ बैठता है।")</f>
        <v>एक प्यारा, कपड़े पहने हुए बच्चे की लड़की ने अपनी टोकरी से एक पूरे अंडे खाने के लिए तैयार किया जो उसकी तरफ बैठता है।</v>
      </c>
    </row>
    <row r="20069">
      <c r="A20069" s="1" t="s">
        <v>19453</v>
      </c>
      <c r="B20069" s="2" t="str">
        <f>IFERROR(__xludf.DUMMYFUNCTION("GOOGLETRANSLATE(A20069,""en"",""hi"")"),"छोटी लड़की एक खाली कमरे के कोने में बैठी अपनी गुड़िया के साथ उदास दिख रही थी")</f>
        <v>छोटी लड़की एक खाली कमरे के कोने में बैठी अपनी गुड़िया के साथ उदास दिख रही थी</v>
      </c>
    </row>
    <row r="20070">
      <c r="A20070" s="1" t="s">
        <v>19454</v>
      </c>
      <c r="B20070" s="2" t="str">
        <f>IFERROR(__xludf.DUMMYFUNCTION("GOOGLETRANSLATE(A20070,""en"",""hi"")"),"एक प्राकृतिक समुद्र तट पर तितली खनिजों को खिलाने के लिए देख रहे हैं")</f>
        <v>एक प्राकृतिक समुद्र तट पर तितली खनिजों को खिलाने के लिए देख रहे हैं</v>
      </c>
    </row>
    <row r="20071">
      <c r="A20071" s="1" t="s">
        <v>19455</v>
      </c>
      <c r="B20071" s="2" t="str">
        <f>IFERROR(__xludf.DUMMYFUNCTION("GOOGLETRANSLATE(A20071,""en"",""hi"")"),"व्यक्ति बिल्ली का हाथ ड्राइंग")</f>
        <v>व्यक्ति बिल्ली का हाथ ड्राइंग</v>
      </c>
    </row>
    <row r="20072">
      <c r="A20072" s="1" t="s">
        <v>19456</v>
      </c>
      <c r="B20072" s="2" t="str">
        <f>IFERROR(__xludf.DUMMYFUNCTION("GOOGLETRANSLATE(A20072,""en"",""hi"")"),"अभिनेता, फिल्म निर्देशक और पुरस्कार विजेता")</f>
        <v>अभिनेता, फिल्म निर्देशक और पुरस्कार विजेता</v>
      </c>
    </row>
    <row r="20073">
      <c r="A20073" s="1" t="s">
        <v>19457</v>
      </c>
      <c r="B20073" s="2" t="str">
        <f>IFERROR(__xludf.DUMMYFUNCTION("GOOGLETRANSLATE(A20073,""en"",""hi"")"),"वह कमरे में सबसे बुद्धिमान व्यक्ति है")</f>
        <v>वह कमरे में सबसे बुद्धिमान व्यक्ति है</v>
      </c>
    </row>
    <row r="20074">
      <c r="A20074" s="1" t="s">
        <v>19458</v>
      </c>
      <c r="B20074" s="2" t="str">
        <f>IFERROR(__xludf.DUMMYFUNCTION("GOOGLETRANSLATE(A20074,""en"",""hi"")"),"एक तूफानी आकाश की पृष्ठभूमि के खिलाफ पावर लाइन")</f>
        <v>एक तूफानी आकाश की पृष्ठभूमि के खिलाफ पावर लाइन</v>
      </c>
    </row>
    <row r="20075">
      <c r="A20075" s="1" t="s">
        <v>19459</v>
      </c>
      <c r="B20075" s="2" t="str">
        <f>IFERROR(__xludf.DUMMYFUNCTION("GOOGLETRANSLATE(A20075,""en"",""hi"")"),"आओ और प्रणाली में निहित हिंसा देखें! किसान - मुझे यह फिल्म पसंद है")</f>
        <v>आओ और प्रणाली में निहित हिंसा देखें! किसान - मुझे यह फिल्म पसंद है</v>
      </c>
    </row>
    <row r="20076">
      <c r="A20076" s="1" t="s">
        <v>19460</v>
      </c>
      <c r="B20076" s="2" t="str">
        <f>IFERROR(__xludf.DUMMYFUNCTION("GOOGLETRANSLATE(A20076,""en"",""hi"")"),"एक पगडंडी पर चलने वाला प्यारा सा भूरा भालू")</f>
        <v>एक पगडंडी पर चलने वाला प्यारा सा भूरा भालू</v>
      </c>
    </row>
    <row r="20077">
      <c r="A20077" s="1" t="s">
        <v>19461</v>
      </c>
      <c r="B20077" s="2" t="str">
        <f>IFERROR(__xludf.DUMMYFUNCTION("GOOGLETRANSLATE(A20077,""en"",""hi"")"),"व्यक्ति एक मैच में ब्लॉक के पीछे एक गेंद भेजता है।")</f>
        <v>व्यक्ति एक मैच में ब्लॉक के पीछे एक गेंद भेजता है।</v>
      </c>
    </row>
    <row r="20078">
      <c r="A20078" s="1" t="s">
        <v>19462</v>
      </c>
      <c r="B20078" s="2" t="str">
        <f>IFERROR(__xludf.DUMMYFUNCTION("GOOGLETRANSLATE(A20078,""en"",""hi"")"),"एक खेल से पहले अमेरिकी फुटबॉल खिलाड़ी गर्म हो रहा है।")</f>
        <v>एक खेल से पहले अमेरिकी फुटबॉल खिलाड़ी गर्म हो रहा है।</v>
      </c>
    </row>
    <row r="20079">
      <c r="A20079" s="1" t="s">
        <v>3402</v>
      </c>
      <c r="B20079" s="2" t="str">
        <f>IFERROR(__xludf.DUMMYFUNCTION("GOOGLETRANSLATE(A20079,""en"",""hi"")"),"बेसबॉल खिलाड़ी खेल टीम के खिलाफ पिच")</f>
        <v>बेसबॉल खिलाड़ी खेल टीम के खिलाफ पिच</v>
      </c>
    </row>
    <row r="20080">
      <c r="A20080" s="1" t="s">
        <v>19463</v>
      </c>
      <c r="B20080" s="2" t="str">
        <f>IFERROR(__xludf.DUMMYFUNCTION("GOOGLETRANSLATE(A20080,""en"",""hi"")"),"छुट्टी पर पर्यटक, एक ट्रेन की प्रतीक्षा कर रहे हैं")</f>
        <v>छुट्टी पर पर्यटक, एक ट्रेन की प्रतीक्षा कर रहे हैं</v>
      </c>
    </row>
    <row r="20081">
      <c r="A20081" s="1" t="s">
        <v>19464</v>
      </c>
      <c r="B20081" s="2" t="str">
        <f>IFERROR(__xludf.DUMMYFUNCTION("GOOGLETRANSLATE(A20081,""en"",""hi"")"),"फिल्म में अपने द्वीप का सर्वेक्षण करने के लिए एक चट्टान पर्चिंग अभिनेता")</f>
        <v>फिल्म में अपने द्वीप का सर्वेक्षण करने के लिए एक चट्टान पर्चिंग अभिनेता</v>
      </c>
    </row>
    <row r="20082">
      <c r="A20082" s="1" t="s">
        <v>19465</v>
      </c>
      <c r="B20082" s="2" t="str">
        <f>IFERROR(__xludf.DUMMYFUNCTION("GOOGLETRANSLATE(A20082,""en"",""hi"")"),"दृश्य कलाकार द्वारा एक रेड इंडियन का पोर्ट्रेट")</f>
        <v>दृश्य कलाकार द्वारा एक रेड इंडियन का पोर्ट्रेट</v>
      </c>
    </row>
    <row r="20083">
      <c r="A20083" s="1" t="s">
        <v>19466</v>
      </c>
      <c r="B20083" s="2" t="str">
        <f>IFERROR(__xludf.DUMMYFUNCTION("GOOGLETRANSLATE(A20083,""en"",""hi"")"),"रंगीन पृष्ठभूमि और चारों ओर कक्षा के साथ धातु की अंगूठी के अंदर प्रतीक।")</f>
        <v>रंगीन पृष्ठभूमि और चारों ओर कक्षा के साथ धातु की अंगूठी के अंदर प्रतीक।</v>
      </c>
    </row>
    <row r="20084">
      <c r="A20084" s="1" t="s">
        <v>19467</v>
      </c>
      <c r="B20084" s="2" t="str">
        <f>IFERROR(__xludf.DUMMYFUNCTION("GOOGLETRANSLATE(A20084,""en"",""hi"")"),"एक बैग से रिच कॉफी पीस, भले ही आप यात्रा कर रहे हों या बाहर हो।")</f>
        <v>एक बैग से रिच कॉफी पीस, भले ही आप यात्रा कर रहे हों या बाहर हो।</v>
      </c>
    </row>
    <row r="20085">
      <c r="A20085" s="1" t="s">
        <v>1283</v>
      </c>
      <c r="B20085" s="2" t="str">
        <f>IFERROR(__xludf.DUMMYFUNCTION("GOOGLETRANSLATE(A20085,""en"",""hi"")"),"पॉप कलाकार विश्व प्रीमियर में भाग लेता है")</f>
        <v>पॉप कलाकार विश्व प्रीमियर में भाग लेता है</v>
      </c>
    </row>
    <row r="20086">
      <c r="A20086" s="1" t="s">
        <v>19468</v>
      </c>
      <c r="B20086" s="2" t="str">
        <f>IFERROR(__xludf.DUMMYFUNCTION("GOOGLETRANSLATE(A20086,""en"",""hi"")"),"प्रचारक आगे शहर के केंद्र से आगे बढ़े")</f>
        <v>प्रचारक आगे शहर के केंद्र से आगे बढ़े</v>
      </c>
    </row>
    <row r="20087">
      <c r="A20087" s="1" t="s">
        <v>19469</v>
      </c>
      <c r="B20087" s="2" t="str">
        <f>IFERROR(__xludf.DUMMYFUNCTION("GOOGLETRANSLATE(A20087,""en"",""hi"")"),"सफेद सीढ़ी ग्रे पृष्ठभूमि पर अलग बादलों में अग्रणी।")</f>
        <v>सफेद सीढ़ी ग्रे पृष्ठभूमि पर अलग बादलों में अग्रणी।</v>
      </c>
    </row>
    <row r="20088">
      <c r="A20088" s="1" t="s">
        <v>19470</v>
      </c>
      <c r="B20088" s="2" t="str">
        <f>IFERROR(__xludf.DUMMYFUNCTION("GOOGLETRANSLATE(A20088,""en"",""hi"")"),"आकाश में पक्षियों का झुंड, शहर के ऊपर")</f>
        <v>आकाश में पक्षियों का झुंड, शहर के ऊपर</v>
      </c>
    </row>
    <row r="20089">
      <c r="A20089" s="1" t="s">
        <v>19471</v>
      </c>
      <c r="B20089" s="2" t="str">
        <f>IFERROR(__xludf.DUMMYFUNCTION("GOOGLETRANSLATE(A20089,""en"",""hi"")"),"शो के लिए पुरस्कार में पहला स्थान विजेता व्यक्ति है।")</f>
        <v>शो के लिए पुरस्कार में पहला स्थान विजेता व्यक्ति है।</v>
      </c>
    </row>
    <row r="20090">
      <c r="A20090" s="1" t="s">
        <v>19472</v>
      </c>
      <c r="B20090" s="2" t="str">
        <f>IFERROR(__xludf.DUMMYFUNCTION("GOOGLETRANSLATE(A20090,""en"",""hi"")"),"सड़क यात्रा से तोड़ो")</f>
        <v>सड़क यात्रा से तोड़ो</v>
      </c>
    </row>
    <row r="20091">
      <c r="A20091" s="1" t="s">
        <v>1263</v>
      </c>
      <c r="B20091" s="2" t="str">
        <f>IFERROR(__xludf.DUMMYFUNCTION("GOOGLETRANSLATE(A20091,""en"",""hi"")"),"छवि में हो सकता है: व्यक्ति, घोड़े, घोड़े और आउटडोर पर सवारी करना")</f>
        <v>छवि में हो सकता है: व्यक्ति, घोड़े, घोड़े और आउटडोर पर सवारी करना</v>
      </c>
    </row>
    <row r="20092">
      <c r="A20092" s="1" t="s">
        <v>19473</v>
      </c>
      <c r="B20092" s="2" t="str">
        <f>IFERROR(__xludf.DUMMYFUNCTION("GOOGLETRANSLATE(A20092,""en"",""hi"")"),"एक भूलभुलैया से बाहर आने वाले व्यवसायी का चित्रण")</f>
        <v>एक भूलभुलैया से बाहर आने वाले व्यवसायी का चित्रण</v>
      </c>
    </row>
    <row r="20093">
      <c r="A20093" s="1" t="s">
        <v>19474</v>
      </c>
      <c r="B20093" s="2" t="str">
        <f>IFERROR(__xludf.DUMMYFUNCTION("GOOGLETRANSLATE(A20093,""en"",""hi"")"),"लाल ऐप्पल एक शाखा पर बढ़ता है")</f>
        <v>लाल ऐप्पल एक शाखा पर बढ़ता है</v>
      </c>
    </row>
    <row r="20094">
      <c r="A20094" s="1" t="s">
        <v>19475</v>
      </c>
      <c r="B20094" s="2" t="str">
        <f>IFERROR(__xludf.DUMMYFUNCTION("GOOGLETRANSLATE(A20094,""en"",""hi"")"),"बॉक्स की हमारी समीक्षा देखें!")</f>
        <v>बॉक्स की हमारी समीक्षा देखें!</v>
      </c>
    </row>
    <row r="20095">
      <c r="A20095" s="1" t="s">
        <v>19476</v>
      </c>
      <c r="B20095" s="2" t="str">
        <f>IFERROR(__xludf.DUMMYFUNCTION("GOOGLETRANSLATE(A20095,""en"",""hi"")"),"पतन में वरिष्ठ फोटोग्राफी")</f>
        <v>पतन में वरिष्ठ फोटोग्राफी</v>
      </c>
    </row>
    <row r="20096">
      <c r="A20096" s="1" t="s">
        <v>19477</v>
      </c>
      <c r="B20096" s="2" t="str">
        <f>IFERROR(__xludf.DUMMYFUNCTION("GOOGLETRANSLATE(A20096,""en"",""hi"")"),"टर्मिनस के ऊपर दक्षिण की ओर ढलान पर छोटे बर्फ आयु ग्लेशियल मोराइन में भूस्खलन।")</f>
        <v>टर्मिनस के ऊपर दक्षिण की ओर ढलान पर छोटे बर्फ आयु ग्लेशियल मोराइन में भूस्खलन।</v>
      </c>
    </row>
    <row r="20097">
      <c r="A20097" s="1" t="s">
        <v>19478</v>
      </c>
      <c r="B20097" s="2" t="str">
        <f>IFERROR(__xludf.DUMMYFUNCTION("GOOGLETRANSLATE(A20097,""en"",""hi"")"),"व्यक्ति से इस नाटकीय शादी की पोशाक में सिर बारी!")</f>
        <v>व्यक्ति से इस नाटकीय शादी की पोशाक में सिर बारी!</v>
      </c>
    </row>
    <row r="20098">
      <c r="A20098" s="1" t="s">
        <v>18313</v>
      </c>
      <c r="B20098" s="2" t="str">
        <f>IFERROR(__xludf.DUMMYFUNCTION("GOOGLETRANSLATE(A20098,""en"",""hi"")"),"एक रसायनज्ञ की दुकान के आंतरिक")</f>
        <v>एक रसायनज्ञ की दुकान के आंतरिक</v>
      </c>
    </row>
    <row r="20099">
      <c r="A20099" s="1" t="s">
        <v>19479</v>
      </c>
      <c r="B20099" s="2" t="str">
        <f>IFERROR(__xludf.DUMMYFUNCTION("GOOGLETRANSLATE(A20099,""en"",""hi"")"),"मंगलवार को नौकाओं, कारों और अन्य मलबे जलमार्ग, व्यक्ति ने राज्य में फंस गए")</f>
        <v>मंगलवार को नौकाओं, कारों और अन्य मलबे जलमार्ग, व्यक्ति ने राज्य में फंस गए</v>
      </c>
    </row>
    <row r="20100">
      <c r="A20100" s="1" t="s">
        <v>19480</v>
      </c>
      <c r="B20100" s="2" t="str">
        <f>IFERROR(__xludf.DUMMYFUNCTION("GOOGLETRANSLATE(A20100,""en"",""hi"")"),"एक सफेद पृष्ठभूमि पर पीले फल और सब्जियों का वर्ग")</f>
        <v>एक सफेद पृष्ठभूमि पर पीले फल और सब्जियों का वर्ग</v>
      </c>
    </row>
    <row r="20101">
      <c r="A20101" s="1" t="s">
        <v>19481</v>
      </c>
      <c r="B20101" s="2" t="str">
        <f>IFERROR(__xludf.DUMMYFUNCTION("GOOGLETRANSLATE(A20101,""en"",""hi"")"),"हम टाउनहाउस के क्लासिक, लंबवत उन्मुख आकार के बाहरी दृश्य से शुरू होते हैं।")</f>
        <v>हम टाउनहाउस के क्लासिक, लंबवत उन्मुख आकार के बाहरी दृश्य से शुरू होते हैं।</v>
      </c>
    </row>
    <row r="20102">
      <c r="A20102" s="1" t="s">
        <v>19482</v>
      </c>
      <c r="B20102" s="2" t="str">
        <f>IFERROR(__xludf.DUMMYFUNCTION("GOOGLETRANSLATE(A20102,""en"",""hi"")"),"विंटेज मोटर कार, ऑटोमोबाइल मॉडल के बाद।")</f>
        <v>विंटेज मोटर कार, ऑटोमोबाइल मॉडल के बाद।</v>
      </c>
    </row>
    <row r="20103">
      <c r="A20103" s="1" t="s">
        <v>19483</v>
      </c>
      <c r="B20103" s="2" t="str">
        <f>IFERROR(__xludf.DUMMYFUNCTION("GOOGLETRANSLATE(A20103,""en"",""hi"")"),"मॉडल एक मीठा बटन पहनता है - ऊपर पोल्का डॉट मिनी ड्रेस और एक बरसात के दिन पर फ्लैट")</f>
        <v>मॉडल एक मीठा बटन पहनता है - ऊपर पोल्का डॉट मिनी ड्रेस और एक बरसात के दिन पर फ्लैट</v>
      </c>
    </row>
    <row r="20104">
      <c r="A20104" s="1" t="s">
        <v>19484</v>
      </c>
      <c r="B20104" s="2" t="str">
        <f>IFERROR(__xludf.DUMMYFUNCTION("GOOGLETRANSLATE(A20104,""en"",""hi"")"),"देश पॉप कलाकार ने एक लाल गेंद गाउन पहना था।")</f>
        <v>देश पॉप कलाकार ने एक लाल गेंद गाउन पहना था।</v>
      </c>
    </row>
    <row r="20105">
      <c r="A20105" s="1" t="s">
        <v>19485</v>
      </c>
      <c r="B20105" s="2" t="str">
        <f>IFERROR(__xludf.DUMMYFUNCTION("GOOGLETRANSLATE(A20105,""en"",""hi"")"),"कार्बनिक पीले प्लम्स शाखा पर हस्तनिर्मित")</f>
        <v>कार्बनिक पीले प्लम्स शाखा पर हस्तनिर्मित</v>
      </c>
    </row>
    <row r="20106">
      <c r="A20106" s="1" t="s">
        <v>19486</v>
      </c>
      <c r="B20106" s="2" t="str">
        <f>IFERROR(__xludf.DUMMYFUNCTION("GOOGLETRANSLATE(A20106,""en"",""hi"")"),"पार्क में आवास प्रकार के लिए चित्र!")</f>
        <v>पार्क में आवास प्रकार के लिए चित्र!</v>
      </c>
    </row>
    <row r="20107">
      <c r="A20107" s="1" t="s">
        <v>10862</v>
      </c>
      <c r="B20107" s="2" t="str">
        <f>IFERROR(__xludf.DUMMYFUNCTION("GOOGLETRANSLATE(A20107,""en"",""hi"")"),"सूर्यास्त - रचनाओं की सुंदरता की प्रशंसा करें")</f>
        <v>सूर्यास्त - रचनाओं की सुंदरता की प्रशंसा करें</v>
      </c>
    </row>
    <row r="20108">
      <c r="A20108" s="1" t="s">
        <v>19487</v>
      </c>
      <c r="B20108" s="2" t="str">
        <f>IFERROR(__xludf.DUMMYFUNCTION("GOOGLETRANSLATE(A20108,""en"",""hi"")"),"हिप हॉप कलाकार कॉकटेल पार्टी और संगीत कार्यक्रम में प्रदर्शन करता है।")</f>
        <v>हिप हॉप कलाकार कॉकटेल पार्टी और संगीत कार्यक्रम में प्रदर्शन करता है।</v>
      </c>
    </row>
    <row r="20109">
      <c r="A20109" s="1" t="s">
        <v>19488</v>
      </c>
      <c r="B20109" s="2" t="str">
        <f>IFERROR(__xludf.DUMMYFUNCTION("GOOGLETRANSLATE(A20109,""en"",""hi"")"),"एक मेज पर तरबूज के स्लाइस")</f>
        <v>एक मेज पर तरबूज के स्लाइस</v>
      </c>
    </row>
    <row r="20110">
      <c r="A20110" s="1" t="s">
        <v>19489</v>
      </c>
      <c r="B20110" s="2" t="str">
        <f>IFERROR(__xludf.DUMMYFUNCTION("GOOGLETRANSLATE(A20110,""en"",""hi"")"),"सफेद पृष्ठभूमि पर एक नीले धनुष के साथ सफेद उपहार बक्से सेट करें")</f>
        <v>सफेद पृष्ठभूमि पर एक नीले धनुष के साथ सफेद उपहार बक्से सेट करें</v>
      </c>
    </row>
    <row r="20111">
      <c r="A20111" s="1" t="s">
        <v>19490</v>
      </c>
      <c r="B20111" s="2" t="str">
        <f>IFERROR(__xludf.DUMMYFUNCTION("GOOGLETRANSLATE(A20111,""en"",""hi"")"),"अभिनेता - ग्रह पर सबसे आकर्षक आदमी।")</f>
        <v>अभिनेता - ग्रह पर सबसे आकर्षक आदमी।</v>
      </c>
    </row>
    <row r="20112">
      <c r="A20112" s="1" t="s">
        <v>11187</v>
      </c>
      <c r="B20112" s="2" t="str">
        <f>IFERROR(__xludf.DUMMYFUNCTION("GOOGLETRANSLATE(A20112,""en"",""hi"")"),"अभिनेता प्रेस कॉन्फ्रेंस में भाग लेते हैं।")</f>
        <v>अभिनेता प्रेस कॉन्फ्रेंस में भाग लेते हैं।</v>
      </c>
    </row>
    <row r="20113">
      <c r="A20113" s="1" t="s">
        <v>19491</v>
      </c>
      <c r="B20113" s="2" t="str">
        <f>IFERROR(__xludf.DUMMYFUNCTION("GOOGLETRANSLATE(A20113,""en"",""hi"")"),"बर्तनों में दिल छड़ी।")</f>
        <v>बर्तनों में दिल छड़ी।</v>
      </c>
    </row>
    <row r="20114">
      <c r="A20114" s="1" t="s">
        <v>19492</v>
      </c>
      <c r="B20114" s="2" t="str">
        <f>IFERROR(__xludf.DUMMYFUNCTION("GOOGLETRANSLATE(A20114,""en"",""hi"")"),"चीनी नगर पालिका हेलोवीन वेशभूषा से कहती है")</f>
        <v>चीनी नगर पालिका हेलोवीन वेशभूषा से कहती है</v>
      </c>
    </row>
    <row r="20115">
      <c r="A20115" s="1" t="s">
        <v>220</v>
      </c>
      <c r="B20115" s="2" t="str">
        <f>IFERROR(__xludf.DUMMYFUNCTION("GOOGLETRANSLATE(A20115,""en"",""hi"")"),"अभिनेता प्रीमियर पर आता है")</f>
        <v>अभिनेता प्रीमियर पर आता है</v>
      </c>
    </row>
    <row r="20116">
      <c r="A20116" s="1" t="s">
        <v>19493</v>
      </c>
      <c r="B20116" s="2" t="str">
        <f>IFERROR(__xludf.DUMMYFUNCTION("GOOGLETRANSLATE(A20116,""en"",""hi"")"),"भवन के सामने लोगो")</f>
        <v>भवन के सामने लोगो</v>
      </c>
    </row>
    <row r="20117">
      <c r="A20117" s="1" t="s">
        <v>19494</v>
      </c>
      <c r="B20117" s="2" t="str">
        <f>IFERROR(__xludf.DUMMYFUNCTION("GOOGLETRANSLATE(A20117,""en"",""hi"")"),"एक भूलभुलैया में यूरो सिक्का")</f>
        <v>एक भूलभुलैया में यूरो सिक्का</v>
      </c>
    </row>
    <row r="20118">
      <c r="A20118" s="1" t="s">
        <v>19495</v>
      </c>
      <c r="B20118" s="2" t="str">
        <f>IFERROR(__xludf.DUMMYFUNCTION("GOOGLETRANSLATE(A20118,""en"",""hi"")"),"प्रस्तुति में भाग लेने वाले लोग पहले के वक्ता को सुनते हैं।")</f>
        <v>प्रस्तुति में भाग लेने वाले लोग पहले के वक्ता को सुनते हैं।</v>
      </c>
    </row>
    <row r="20119">
      <c r="A20119" s="1" t="s">
        <v>19496</v>
      </c>
      <c r="B20119" s="2" t="str">
        <f>IFERROR(__xludf.DUMMYFUNCTION("GOOGLETRANSLATE(A20119,""en"",""hi"")"),"कई छोटे सितारों और पहाड़ों के साथ एक रात का आकाश आंशिक रूप से बादलों द्वारा कवर किया गया")</f>
        <v>कई छोटे सितारों और पहाड़ों के साथ एक रात का आकाश आंशिक रूप से बादलों द्वारा कवर किया गया</v>
      </c>
    </row>
    <row r="20120">
      <c r="A20120" s="1" t="s">
        <v>14664</v>
      </c>
      <c r="B20120" s="2" t="str">
        <f>IFERROR(__xludf.DUMMYFUNCTION("GOOGLETRANSLATE(A20120,""en"",""hi"")"),"बर्फ में जैविक प्रजाति")</f>
        <v>बर्फ में जैविक प्रजाति</v>
      </c>
    </row>
    <row r="20121">
      <c r="A20121" s="1" t="s">
        <v>19497</v>
      </c>
      <c r="B20121" s="2" t="str">
        <f>IFERROR(__xludf.DUMMYFUNCTION("GOOGLETRANSLATE(A20121,""en"",""hi"")"),"घूर्णन भुना हुआ नमकीन मूंगफली तैयार।")</f>
        <v>घूर्णन भुना हुआ नमकीन मूंगफली तैयार।</v>
      </c>
    </row>
    <row r="20122">
      <c r="A20122" s="1" t="s">
        <v>19498</v>
      </c>
      <c r="B20122" s="2" t="str">
        <f>IFERROR(__xludf.DUMMYFUNCTION("GOOGLETRANSLATE(A20122,""en"",""hi"")"),"1 9 80 के दशक से एसक्यू एम स्पेस को छुआ नहीं था जब इसके मालिक ने बीमार होने से पहले प्रारंभिक नवीनीकरण शुरू किया था")</f>
        <v>1 9 80 के दशक से एसक्यू एम स्पेस को छुआ नहीं था जब इसके मालिक ने बीमार होने से पहले प्रारंभिक नवीनीकरण शुरू किया था</v>
      </c>
    </row>
    <row r="20123">
      <c r="A20123" s="1" t="s">
        <v>19499</v>
      </c>
      <c r="B20123" s="2" t="str">
        <f>IFERROR(__xludf.DUMMYFUNCTION("GOOGLETRANSLATE(A20123,""en"",""hi"")"),"एक सफेद पृष्ठभूमि पर स्पाइडर पृथक")</f>
        <v>एक सफेद पृष्ठभूमि पर स्पाइडर पृथक</v>
      </c>
    </row>
    <row r="20124">
      <c r="A20124" s="1" t="s">
        <v>19500</v>
      </c>
      <c r="B20124" s="2" t="str">
        <f>IFERROR(__xludf.DUMMYFUNCTION("GOOGLETRANSLATE(A20124,""en"",""hi"")"),"के डिजाइन - पेनी सिक्के 150 वीं वर्षगांठ की याद करते हैं।")</f>
        <v>के डिजाइन - पेनी सिक्के 150 वीं वर्षगांठ की याद करते हैं।</v>
      </c>
    </row>
    <row r="20125">
      <c r="A20125" s="1" t="s">
        <v>19501</v>
      </c>
      <c r="B20125" s="2" t="str">
        <f>IFERROR(__xludf.DUMMYFUNCTION("GOOGLETRANSLATE(A20125,""en"",""hi"")"),"जमीन पर झपट्टा के बाद वापस उठाने वाला व्यक्ति")</f>
        <v>जमीन पर झपट्टा के बाद वापस उठाने वाला व्यक्ति</v>
      </c>
    </row>
    <row r="20126">
      <c r="A20126" s="1" t="s">
        <v>19502</v>
      </c>
      <c r="B20126" s="2" t="str">
        <f>IFERROR(__xludf.DUMMYFUNCTION("GOOGLETRANSLATE(A20126,""en"",""hi"")"),"खिलाड़ी अपने खेल से पहले राष्ट्रीय गान के लिए खड़े हैं।")</f>
        <v>खिलाड़ी अपने खेल से पहले राष्ट्रीय गान के लिए खड़े हैं।</v>
      </c>
    </row>
    <row r="20127">
      <c r="A20127" s="1" t="s">
        <v>19503</v>
      </c>
      <c r="B20127" s="2" t="str">
        <f>IFERROR(__xludf.DUMMYFUNCTION("GOOGLETRANSLATE(A20127,""en"",""hi"")"),"पिछली पहाड़ियों में दीवार भित्तिचित्र।")</f>
        <v>पिछली पहाड़ियों में दीवार भित्तिचित्र।</v>
      </c>
    </row>
    <row r="20128">
      <c r="A20128" s="1" t="s">
        <v>19504</v>
      </c>
      <c r="B20128" s="2" t="str">
        <f>IFERROR(__xludf.DUMMYFUNCTION("GOOGLETRANSLATE(A20128,""en"",""hi"")"),"सूचीबद्ध साइट पर शो में लोग")</f>
        <v>सूचीबद्ध साइट पर शो में लोग</v>
      </c>
    </row>
    <row r="20129">
      <c r="A20129" s="1" t="s">
        <v>19505</v>
      </c>
      <c r="B20129" s="2" t="str">
        <f>IFERROR(__xludf.DUMMYFUNCTION("GOOGLETRANSLATE(A20129,""en"",""hi"")"),"गुलाबी पृष्ठभूमि पर कॉफी के कप के साथ चित्रण - स्टॉक वेक्टर #")</f>
        <v>गुलाबी पृष्ठभूमि पर कॉफी के कप के साथ चित्रण - स्टॉक वेक्टर #</v>
      </c>
    </row>
    <row r="20130">
      <c r="A20130" s="1" t="s">
        <v>19506</v>
      </c>
      <c r="B20130" s="2" t="str">
        <f>IFERROR(__xludf.DUMMYFUNCTION("GOOGLETRANSLATE(A20130,""en"",""hi"")"),"जिराफ उच्च गुणवत्ता वाले 4 के प्रारूप में पानी में घूमते हैं")</f>
        <v>जिराफ उच्च गुणवत्ता वाले 4 के प्रारूप में पानी में घूमते हैं</v>
      </c>
    </row>
    <row r="20131">
      <c r="A20131" s="1" t="s">
        <v>19507</v>
      </c>
      <c r="B20131" s="2" t="str">
        <f>IFERROR(__xludf.DUMMYFUNCTION("GOOGLETRANSLATE(A20131,""en"",""hi"")"),"पॉप कलाकार विश्व प्रीमियर में भाग लेता है।")</f>
        <v>पॉप कलाकार विश्व प्रीमियर में भाग लेता है।</v>
      </c>
    </row>
    <row r="20132">
      <c r="A20132" s="1" t="s">
        <v>19508</v>
      </c>
      <c r="B20132" s="2" t="str">
        <f>IFERROR(__xludf.DUMMYFUNCTION("GOOGLETRANSLATE(A20132,""en"",""hi"")"),"वसंत में एक धूप दिन पर देखें")</f>
        <v>वसंत में एक धूप दिन पर देखें</v>
      </c>
    </row>
    <row r="20133">
      <c r="A20133" s="1" t="s">
        <v>19509</v>
      </c>
      <c r="B20133" s="2" t="str">
        <f>IFERROR(__xludf.DUMMYFUNCTION("GOOGLETRANSLATE(A20133,""en"",""hi"")"),"ब्लूज़ कलाकार फेस्टिवल में मंच पर प्रदर्शन करता है")</f>
        <v>ब्लूज़ कलाकार फेस्टिवल में मंच पर प्रदर्शन करता है</v>
      </c>
    </row>
    <row r="20134">
      <c r="A20134" s="1" t="s">
        <v>19510</v>
      </c>
      <c r="B20134" s="2" t="str">
        <f>IFERROR(__xludf.DUMMYFUNCTION("GOOGLETRANSLATE(A20134,""en"",""hi"")"),"घटना से पहले सामान्य दृश्य")</f>
        <v>घटना से पहले सामान्य दृश्य</v>
      </c>
    </row>
    <row r="20135">
      <c r="A20135" s="1" t="s">
        <v>19511</v>
      </c>
      <c r="B20135" s="2" t="str">
        <f>IFERROR(__xludf.DUMMYFUNCTION("GOOGLETRANSLATE(A20135,""en"",""hi"")"),"बाईं आंतरिक प्रकोष्ठ पर परिवार टीवी कार्यक्रम।")</f>
        <v>बाईं आंतरिक प्रकोष्ठ पर परिवार टीवी कार्यक्रम।</v>
      </c>
    </row>
    <row r="20136">
      <c r="A20136" s="1" t="s">
        <v>19512</v>
      </c>
      <c r="B20136" s="2" t="str">
        <f>IFERROR(__xludf.DUMMYFUNCTION("GOOGLETRANSLATE(A20136,""en"",""hi"")"),"एक मुक्त घोड़े और गाड़ी की सवारी के साथ साइट का दौरा करना")</f>
        <v>एक मुक्त घोड़े और गाड़ी की सवारी के साथ साइट का दौरा करना</v>
      </c>
    </row>
    <row r="20137">
      <c r="A20137" s="1" t="s">
        <v>19513</v>
      </c>
      <c r="B20137" s="2" t="str">
        <f>IFERROR(__xludf.DUMMYFUNCTION("GOOGLETRANSLATE(A20137,""en"",""hi"")"),"एक उज्ज्वल धूप वाले दिन पर रंगीन शरद ऋतु के पेड़ों के माध्यम से एक मार्ग के क्षैतिज चौड़े कोण")</f>
        <v>एक उज्ज्वल धूप वाले दिन पर रंगीन शरद ऋतु के पेड़ों के माध्यम से एक मार्ग के क्षैतिज चौड़े कोण</v>
      </c>
    </row>
    <row r="20138">
      <c r="A20138" s="1" t="s">
        <v>19514</v>
      </c>
      <c r="B20138" s="2" t="str">
        <f>IFERROR(__xludf.DUMMYFUNCTION("GOOGLETRANSLATE(A20138,""en"",""hi"")"),"ट्रैवलर्स पेड़ों के एक एवेन्यू में आराम करते हैं")</f>
        <v>ट्रैवलर्स पेड़ों के एक एवेन्यू में आराम करते हैं</v>
      </c>
    </row>
    <row r="20139">
      <c r="A20139" s="1" t="s">
        <v>19515</v>
      </c>
      <c r="B20139" s="2" t="str">
        <f>IFERROR(__xludf.DUMMYFUNCTION("GOOGLETRANSLATE(A20139,""en"",""hi"")"),"समापन समारोह: सभी गीत पर?")</f>
        <v>समापन समारोह: सभी गीत पर?</v>
      </c>
    </row>
    <row r="20140">
      <c r="A20140" s="1" t="s">
        <v>19516</v>
      </c>
      <c r="B20140" s="2" t="str">
        <f>IFERROR(__xludf.DUMMYFUNCTION("GOOGLETRANSLATE(A20140,""en"",""hi"")"),"बाहर की ओर खड़ा व्यक्ति - भीड़ की हथियार")</f>
        <v>बाहर की ओर खड़ा व्यक्ति - भीड़ की हथियार</v>
      </c>
    </row>
    <row r="20141">
      <c r="A20141" s="1" t="s">
        <v>19517</v>
      </c>
      <c r="B20141" s="2" t="str">
        <f>IFERROR(__xludf.DUMMYFUNCTION("GOOGLETRANSLATE(A20141,""en"",""hi"")"),"संगीतकार, अभिनेता और फिल्म निर्माता महोत्सव के दौरान प्रीमियर में भाग लेते हैं।")</f>
        <v>संगीतकार, अभिनेता और फिल्म निर्माता महोत्सव के दौरान प्रीमियर में भाग लेते हैं।</v>
      </c>
    </row>
    <row r="20142">
      <c r="A20142" s="1" t="s">
        <v>19518</v>
      </c>
      <c r="B20142" s="2" t="str">
        <f>IFERROR(__xludf.DUMMYFUNCTION("GOOGLETRANSLATE(A20142,""en"",""hi"")"),"व्यवसायी ट्रंक के साथ एक पेड़ को पानी में डाल रहा है")</f>
        <v>व्यवसायी ट्रंक के साथ एक पेड़ को पानी में डाल रहा है</v>
      </c>
    </row>
    <row r="20143">
      <c r="A20143" s="1" t="s">
        <v>19519</v>
      </c>
      <c r="B20143" s="2" t="str">
        <f>IFERROR(__xludf.DUMMYFUNCTION("GOOGLETRANSLATE(A20143,""en"",""hi"")"),"एक घंटे से अधिक समय में बड़ा संघर्ष किक बंद हो जाएगा!")</f>
        <v>एक घंटे से अधिक समय में बड़ा संघर्ष किक बंद हो जाएगा!</v>
      </c>
    </row>
    <row r="20144">
      <c r="A20144" s="1" t="s">
        <v>19520</v>
      </c>
      <c r="B20144" s="2" t="str">
        <f>IFERROR(__xludf.DUMMYFUNCTION("GOOGLETRANSLATE(A20144,""en"",""hi"")"),"समुद्र तट पर घोड़ा और सवार")</f>
        <v>समुद्र तट पर घोड़ा और सवार</v>
      </c>
    </row>
    <row r="20145">
      <c r="A20145" s="1" t="s">
        <v>19521</v>
      </c>
      <c r="B20145" s="2" t="str">
        <f>IFERROR(__xludf.DUMMYFUNCTION("GOOGLETRANSLATE(A20145,""en"",""hi"")"),"व्यक्ति अगर एक सुंदर रसोई जो महान दिखता है और आपको समय बचाता है तो आपकी इच्छा सूची में है!")</f>
        <v>व्यक्ति अगर एक सुंदर रसोई जो महान दिखता है और आपको समय बचाता है तो आपकी इच्छा सूची में है!</v>
      </c>
    </row>
    <row r="20146">
      <c r="A20146" s="1" t="s">
        <v>19522</v>
      </c>
      <c r="B20146" s="2" t="str">
        <f>IFERROR(__xludf.DUMMYFUNCTION("GOOGLETRANSLATE(A20146,""en"",""hi"")"),"कारक, अभिनेता के लिए एक आजीवन जुनून")</f>
        <v>कारक, अभिनेता के लिए एक आजीवन जुनून</v>
      </c>
    </row>
    <row r="20147">
      <c r="A20147" s="1" t="s">
        <v>19523</v>
      </c>
      <c r="B20147" s="2" t="str">
        <f>IFERROR(__xludf.DUMMYFUNCTION("GOOGLETRANSLATE(A20147,""en"",""hi"")"),"प्यारी लड़की सफेद पृष्ठभूमि पर एक छोटी सी बिल्ली को गले लगाता है")</f>
        <v>प्यारी लड़की सफेद पृष्ठभूमि पर एक छोटी सी बिल्ली को गले लगाता है</v>
      </c>
    </row>
    <row r="20148">
      <c r="A20148" s="1" t="s">
        <v>19524</v>
      </c>
      <c r="B20148" s="2" t="str">
        <f>IFERROR(__xludf.DUMMYFUNCTION("GOOGLETRANSLATE(A20148,""en"",""hi"")"),"समुद्र में उष्णकटिबंधीय सूर्यास्त।")</f>
        <v>समुद्र में उष्णकटिबंधीय सूर्यास्त।</v>
      </c>
    </row>
    <row r="20149">
      <c r="A20149" s="1" t="s">
        <v>19525</v>
      </c>
      <c r="B20149" s="2" t="str">
        <f>IFERROR(__xludf.DUMMYFUNCTION("GOOGLETRANSLATE(A20149,""en"",""hi"")"),"एक शहर में पेनिंसुला में पीठ में एम्फीथिएटर")</f>
        <v>एक शहर में पेनिंसुला में पीठ में एम्फीथिएटर</v>
      </c>
    </row>
    <row r="20150">
      <c r="A20150" s="1" t="s">
        <v>19526</v>
      </c>
      <c r="B20150" s="2" t="str">
        <f>IFERROR(__xludf.DUMMYFUNCTION("GOOGLETRANSLATE(A20150,""en"",""hi"")"),"मोटर वाहन उद्योग व्यवसाय धार्मिक नेता को ऑटोमोबाइल मॉडल दान करता है जिसे दान के लिए नीलामी की जाएगी")</f>
        <v>मोटर वाहन उद्योग व्यवसाय धार्मिक नेता को ऑटोमोबाइल मॉडल दान करता है जिसे दान के लिए नीलामी की जाएगी</v>
      </c>
    </row>
    <row r="20151">
      <c r="A20151" s="1" t="s">
        <v>19527</v>
      </c>
      <c r="B20151" s="2" t="str">
        <f>IFERROR(__xludf.DUMMYFUNCTION("GOOGLETRANSLATE(A20151,""en"",""hi"")"),"गर्मियों के महीनों के दौरान, सूरज शायद ही कभी सेट होता है।")</f>
        <v>गर्मियों के महीनों के दौरान, सूरज शायद ही कभी सेट होता है।</v>
      </c>
    </row>
    <row r="20152">
      <c r="A20152" s="1" t="s">
        <v>19528</v>
      </c>
      <c r="B20152" s="2" t="str">
        <f>IFERROR(__xludf.DUMMYFUNCTION("GOOGLETRANSLATE(A20152,""en"",""hi"")"),"एक खेत पर बकरियाँ")</f>
        <v>एक खेत पर बकरियाँ</v>
      </c>
    </row>
    <row r="20153">
      <c r="A20153" s="1" t="s">
        <v>19529</v>
      </c>
      <c r="B20153" s="2" t="str">
        <f>IFERROR(__xludf.DUMMYFUNCTION("GOOGLETRANSLATE(A20153,""en"",""hi"")"),"खेल मैच के दौरान एक खाली स्टैंड के सामने खेला जाता है।")</f>
        <v>खेल मैच के दौरान एक खाली स्टैंड के सामने खेला जाता है।</v>
      </c>
    </row>
    <row r="20154">
      <c r="A20154" s="1" t="s">
        <v>19530</v>
      </c>
      <c r="B20154" s="2" t="str">
        <f>IFERROR(__xludf.DUMMYFUNCTION("GOOGLETRANSLATE(A20154,""en"",""hi"")"),"सम्राट से संबंधित पोशाक उसकी मृत्यु तक रानी थी")</f>
        <v>सम्राट से संबंधित पोशाक उसकी मृत्यु तक रानी थी</v>
      </c>
    </row>
    <row r="20155">
      <c r="A20155" s="1" t="s">
        <v>19531</v>
      </c>
      <c r="B20155" s="2" t="str">
        <f>IFERROR(__xludf.DUMMYFUNCTION("GOOGLETRANSLATE(A20155,""en"",""hi"")"),"एक नींबू पर पारंपरिक सजावटी द्वार - मदीना के अंदर धोया संकीर्ण सड़क")</f>
        <v>एक नींबू पर पारंपरिक सजावटी द्वार - मदीना के अंदर धोया संकीर्ण सड़क</v>
      </c>
    </row>
    <row r="20156">
      <c r="A20156" s="1" t="s">
        <v>19532</v>
      </c>
      <c r="B20156" s="2" t="str">
        <f>IFERROR(__xludf.DUMMYFUNCTION("GOOGLETRANSLATE(A20156,""en"",""hi"")"),"पृष्ठभूमि में लहरों के साथ सीशेल")</f>
        <v>पृष्ठभूमि में लहरों के साथ सीशेल</v>
      </c>
    </row>
    <row r="20157">
      <c r="A20157" s="1" t="s">
        <v>10420</v>
      </c>
      <c r="B20157" s="2" t="str">
        <f>IFERROR(__xludf.DUMMYFUNCTION("GOOGLETRANSLATE(A20157,""en"",""hi"")"),"स्पोर्ट्स टीम के खिलाफ एक फुटबॉल गेम से पहले अमेरिकी फुटबॉल खिलाड़ी")</f>
        <v>स्पोर्ट्स टीम के खिलाफ एक फुटबॉल गेम से पहले अमेरिकी फुटबॉल खिलाड़ी</v>
      </c>
    </row>
    <row r="20158">
      <c r="A20158" s="1" t="s">
        <v>19533</v>
      </c>
      <c r="B20158" s="2" t="str">
        <f>IFERROR(__xludf.DUMMYFUNCTION("GOOGLETRANSLATE(A20158,""en"",""hi"")"),"जैविक जीनस ने अमृत की खोज की, जबकि स्थानीय जंगली फूलों को परागण करते हुए")</f>
        <v>जैविक जीनस ने अमृत की खोज की, जबकि स्थानीय जंगली फूलों को परागण करते हुए</v>
      </c>
    </row>
    <row r="20159">
      <c r="A20159" s="1" t="s">
        <v>19534</v>
      </c>
      <c r="B20159" s="2" t="str">
        <f>IFERROR(__xludf.DUMMYFUNCTION("GOOGLETRANSLATE(A20159,""en"",""hi"")"),"सनबर्न वाला एक उदास आदमी एक संकेत धारण करता है")</f>
        <v>सनबर्न वाला एक उदास आदमी एक संकेत धारण करता है</v>
      </c>
    </row>
    <row r="20160">
      <c r="A20160" s="1" t="s">
        <v>19535</v>
      </c>
      <c r="B20160" s="2" t="str">
        <f>IFERROR(__xludf.DUMMYFUNCTION("GOOGLETRANSLATE(A20160,""en"",""hi"")"),"नाविकों की पुस्तक कवर; एक निवासी अपनी नाव के पीछे के दरवाजे पर अपनी नाव पर घर के दरवाजे पर घेरता है")</f>
        <v>नाविकों की पुस्तक कवर; एक निवासी अपनी नाव के पीछे के दरवाजे पर अपनी नाव पर घर के दरवाजे पर घेरता है</v>
      </c>
    </row>
    <row r="20161">
      <c r="A20161" s="1" t="s">
        <v>19536</v>
      </c>
      <c r="B20161" s="2" t="str">
        <f>IFERROR(__xludf.DUMMYFUNCTION("GOOGLETRANSLATE(A20161,""en"",""hi"")"),"निलंबन पुल के तहत एक बार्ज पास होता है")</f>
        <v>निलंबन पुल के तहत एक बार्ज पास होता है</v>
      </c>
    </row>
    <row r="20162">
      <c r="A20162" s="1" t="s">
        <v>19537</v>
      </c>
      <c r="B20162" s="2" t="str">
        <f>IFERROR(__xludf.DUMMYFUNCTION("GOOGLETRANSLATE(A20162,""en"",""hi"")"),"व्यक्ति द्वारा चित्रकला पर मछुआरे")</f>
        <v>व्यक्ति द्वारा चित्रकला पर मछुआरे</v>
      </c>
    </row>
    <row r="20163">
      <c r="A20163" s="1" t="s">
        <v>19538</v>
      </c>
      <c r="B20163" s="2" t="str">
        <f>IFERROR(__xludf.DUMMYFUNCTION("GOOGLETRANSLATE(A20163,""en"",""hi"")"),"डाइनिंग असाधारण के रूप में असाधारण है लेकिन ताजा अवयवों का उपयोग किया जाता है!")</f>
        <v>डाइनिंग असाधारण के रूप में असाधारण है लेकिन ताजा अवयवों का उपयोग किया जाता है!</v>
      </c>
    </row>
    <row r="20164">
      <c r="A20164" s="1" t="s">
        <v>6636</v>
      </c>
      <c r="B20164" s="2" t="str">
        <f>IFERROR(__xludf.DUMMYFUNCTION("GOOGLETRANSLATE(A20164,""en"",""hi"")"),"सोने की गर्मियों: कैसे पेड़ देश को बदल सकता है")</f>
        <v>सोने की गर्मियों: कैसे पेड़ देश को बदल सकता है</v>
      </c>
    </row>
    <row r="20165">
      <c r="A20165" s="1" t="s">
        <v>19539</v>
      </c>
      <c r="B20165" s="2" t="str">
        <f>IFERROR(__xludf.DUMMYFUNCTION("GOOGLETRANSLATE(A20165,""en"",""hi"")"),"एक ग्रामीण क्षेत्र में परिदृश्य")</f>
        <v>एक ग्रामीण क्षेत्र में परिदृश्य</v>
      </c>
    </row>
    <row r="20166">
      <c r="A20166" s="1" t="s">
        <v>19540</v>
      </c>
      <c r="B20166" s="2" t="str">
        <f>IFERROR(__xludf.DUMMYFUNCTION("GOOGLETRANSLATE(A20166,""en"",""hi"")"),"स्लेट - एक अलग स्टीपल के साथ पहना चर्च।")</f>
        <v>स्लेट - एक अलग स्टीपल के साथ पहना चर्च।</v>
      </c>
    </row>
    <row r="20167">
      <c r="A20167" s="1" t="s">
        <v>19541</v>
      </c>
      <c r="B20167" s="2" t="str">
        <f>IFERROR(__xludf.DUMMYFUNCTION("GOOGLETRANSLATE(A20167,""en"",""hi"")"),"रेखाएं एक पंक्ति के समीकरण को लिखते समय - 3 की ढलान से गुजरती हैं।")</f>
        <v>रेखाएं एक पंक्ति के समीकरण को लिखते समय - 3 की ढलान से गुजरती हैं।</v>
      </c>
    </row>
    <row r="20168">
      <c r="A20168" s="1" t="s">
        <v>19542</v>
      </c>
      <c r="B20168" s="2" t="str">
        <f>IFERROR(__xludf.DUMMYFUNCTION("GOOGLETRANSLATE(A20168,""en"",""hi"")"),"संपत्ति छवि # एफ 2 समुद्र का सामना करना, समुद्र तट, मनोरम दृश्यों तक सीधे पहुंच।")</f>
        <v>संपत्ति छवि # एफ 2 समुद्र का सामना करना, समुद्र तट, मनोरम दृश्यों तक सीधे पहुंच।</v>
      </c>
    </row>
    <row r="20169">
      <c r="A20169" s="1" t="s">
        <v>19543</v>
      </c>
      <c r="B20169" s="2" t="str">
        <f>IFERROR(__xludf.DUMMYFUNCTION("GOOGLETRANSLATE(A20169,""en"",""hi"")"),"गेस्ट हाउस में आपका स्वागत है!")</f>
        <v>गेस्ट हाउस में आपका स्वागत है!</v>
      </c>
    </row>
    <row r="20170">
      <c r="A20170" s="1" t="s">
        <v>19544</v>
      </c>
      <c r="B20170" s="2" t="str">
        <f>IFERROR(__xludf.DUMMYFUNCTION("GOOGLETRANSLATE(A20170,""en"",""hi"")"),"हमने आज साल्ट लेक का दौरा किया और यह एक चित्र सही दिन था।")</f>
        <v>हमने आज साल्ट लेक का दौरा किया और यह एक चित्र सही दिन था।</v>
      </c>
    </row>
    <row r="20171">
      <c r="A20171" s="1" t="s">
        <v>19545</v>
      </c>
      <c r="B20171" s="2" t="str">
        <f>IFERROR(__xludf.DUMMYFUNCTION("GOOGLETRANSLATE(A20171,""en"",""hi"")"),"लेटरिंग और आइकन और सुशी, रोल के आकार के साथ रेट्रो शैली में भोजन के रेस्तरां के लिए वेक्टर लोगो और प्रतीक।")</f>
        <v>लेटरिंग और आइकन और सुशी, रोल के आकार के साथ रेट्रो शैली में भोजन के रेस्तरां के लिए वेक्टर लोगो और प्रतीक।</v>
      </c>
    </row>
    <row r="20172">
      <c r="A20172" s="1" t="s">
        <v>19546</v>
      </c>
      <c r="B20172" s="2" t="str">
        <f>IFERROR(__xludf.DUMMYFUNCTION("GOOGLETRANSLATE(A20172,""en"",""hi"")"),"घास के मैदान पर फूलों का गुच्छा")</f>
        <v>घास के मैदान पर फूलों का गुच्छा</v>
      </c>
    </row>
    <row r="20173">
      <c r="A20173" s="1" t="s">
        <v>19547</v>
      </c>
      <c r="B20173" s="2" t="str">
        <f>IFERROR(__xludf.DUMMYFUNCTION("GOOGLETRANSLATE(A20173,""en"",""hi"")"),"अभिनेता पहली छमाही के दौरान अमेरिकी राज्य के खिलाफ ए-पॉइंटर हिट करता है।")</f>
        <v>अभिनेता पहली छमाही के दौरान अमेरिकी राज्य के खिलाफ ए-पॉइंटर हिट करता है।</v>
      </c>
    </row>
    <row r="20174">
      <c r="A20174" s="1" t="s">
        <v>19548</v>
      </c>
      <c r="B20174" s="2" t="str">
        <f>IFERROR(__xludf.DUMMYFUNCTION("GOOGLETRANSLATE(A20174,""en"",""hi"")"),"व्यक्ति गेंद को डिफेंडर से बचाता है।")</f>
        <v>व्यक्ति गेंद को डिफेंडर से बचाता है।</v>
      </c>
    </row>
    <row r="20175">
      <c r="A20175" s="1" t="s">
        <v>19549</v>
      </c>
      <c r="B20175" s="2" t="str">
        <f>IFERROR(__xludf.DUMMYFUNCTION("GOOGLETRANSLATE(A20175,""en"",""hi"")"),"बुजुर्ग जोड़े बिस्तर पर बात कर रहे हैं")</f>
        <v>बुजुर्ग जोड़े बिस्तर पर बात कर रहे हैं</v>
      </c>
    </row>
    <row r="20176">
      <c r="A20176" s="1" t="s">
        <v>19550</v>
      </c>
      <c r="B20176" s="2" t="str">
        <f>IFERROR(__xludf.DUMMYFUNCTION("GOOGLETRANSLATE(A20176,""en"",""hi"")"),"समारोह के दौरान मंच पर अभिनेता")</f>
        <v>समारोह के दौरान मंच पर अभिनेता</v>
      </c>
    </row>
    <row r="20177">
      <c r="A20177" s="1" t="s">
        <v>19551</v>
      </c>
      <c r="B20177" s="2" t="str">
        <f>IFERROR(__xludf.DUMMYFUNCTION("GOOGLETRANSLATE(A20177,""en"",""hi"")"),"दरवाजे के भूरे रंग के लिए मिरर 37x128 सेमी के साथ")</f>
        <v>दरवाजे के भूरे रंग के लिए मिरर 37x128 सेमी के साथ</v>
      </c>
    </row>
    <row r="20178">
      <c r="A20178" s="1" t="s">
        <v>19552</v>
      </c>
      <c r="B20178" s="2" t="str">
        <f>IFERROR(__xludf.DUMMYFUNCTION("GOOGLETRANSLATE(A20178,""en"",""hi"")"),"एक काले रंग की पृष्ठभूमि पर चंद्रमा और पैटर्न")</f>
        <v>एक काले रंग की पृष्ठभूमि पर चंद्रमा और पैटर्न</v>
      </c>
    </row>
    <row r="20179">
      <c r="A20179" s="1" t="s">
        <v>19553</v>
      </c>
      <c r="B20179" s="2" t="str">
        <f>IFERROR(__xludf.DUMMYFUNCTION("GOOGLETRANSLATE(A20179,""en"",""hi"")"),"पृथ्वी पर सबसे बड़ा पेड़ पाए जाते हैं।")</f>
        <v>पृथ्वी पर सबसे बड़ा पेड़ पाए जाते हैं।</v>
      </c>
    </row>
    <row r="20180">
      <c r="A20180" s="1" t="s">
        <v>19554</v>
      </c>
      <c r="B20180" s="2" t="str">
        <f>IFERROR(__xludf.DUMMYFUNCTION("GOOGLETRANSLATE(A20180,""en"",""hi"")"),"व्यक्ति नए बच्चों के क्षेत्र का हिस्सा दिखाता है।")</f>
        <v>व्यक्ति नए बच्चों के क्षेत्र का हिस्सा दिखाता है।</v>
      </c>
    </row>
    <row r="20181">
      <c r="A20181" s="1" t="s">
        <v>19555</v>
      </c>
      <c r="B20181" s="2" t="str">
        <f>IFERROR(__xludf.DUMMYFUNCTION("GOOGLETRANSLATE(A20181,""en"",""hi"")"),"इस क्रिसमस स्वेटर पर लटकती आस्तीन")</f>
        <v>इस क्रिसमस स्वेटर पर लटकती आस्तीन</v>
      </c>
    </row>
    <row r="20182">
      <c r="A20182" s="1" t="s">
        <v>19556</v>
      </c>
      <c r="B20182" s="2" t="str">
        <f>IFERROR(__xludf.DUMMYFUNCTION("GOOGLETRANSLATE(A20182,""en"",""hi"")"),"आगंतुक एक पायलट की मूर्ति को देखते हैं")</f>
        <v>आगंतुक एक पायलट की मूर्ति को देखते हैं</v>
      </c>
    </row>
    <row r="20183">
      <c r="A20183" s="1" t="s">
        <v>19557</v>
      </c>
      <c r="B20183" s="2" t="str">
        <f>IFERROR(__xludf.DUMMYFUNCTION("GOOGLETRANSLATE(A20183,""en"",""hi"")"),"नदी के ऊपर पुराना पुल")</f>
        <v>नदी के ऊपर पुराना पुल</v>
      </c>
    </row>
    <row r="20184">
      <c r="A20184" s="1" t="s">
        <v>19558</v>
      </c>
      <c r="B20184" s="2" t="str">
        <f>IFERROR(__xludf.DUMMYFUNCTION("GOOGLETRANSLATE(A20184,""en"",""hi"")"),"ब्लैक एंड व्हाइट पत्रिका के कवर पर पॉप कलाकार")</f>
        <v>ब्लैक एंड व्हाइट पत्रिका के कवर पर पॉप कलाकार</v>
      </c>
    </row>
    <row r="20185">
      <c r="A20185" s="1" t="s">
        <v>19559</v>
      </c>
      <c r="B20185" s="2" t="str">
        <f>IFERROR(__xludf.DUMMYFUNCTION("GOOGLETRANSLATE(A20185,""en"",""hi"")"),"गर्मियों में बच्चों द्वारा किए गए शानदार पैटर्न के कुछ उदाहरण।")</f>
        <v>गर्मियों में बच्चों द्वारा किए गए शानदार पैटर्न के कुछ उदाहरण।</v>
      </c>
    </row>
    <row r="20186">
      <c r="A20186" s="1" t="s">
        <v>19560</v>
      </c>
      <c r="B20186" s="2" t="str">
        <f>IFERROR(__xludf.DUMMYFUNCTION("GOOGLETRANSLATE(A20186,""en"",""hi"")"),"लगभग पूरी तरह से मुंडा सिर वाला व्यक्ति, एक प्लेड शर्ट पहने हुए और कैमरे पर स्क्विंटिंग।")</f>
        <v>लगभग पूरी तरह से मुंडा सिर वाला व्यक्ति, एक प्लेड शर्ट पहने हुए और कैमरे पर स्क्विंटिंग।</v>
      </c>
    </row>
    <row r="20187">
      <c r="A20187" s="1" t="s">
        <v>19561</v>
      </c>
      <c r="B20187" s="2" t="str">
        <f>IFERROR(__xludf.DUMMYFUNCTION("GOOGLETRANSLATE(A20187,""en"",""hi"")"),"पुरानी सड़क के साथ जंगल में रंगीन शरद ऋतु परिदृश्य")</f>
        <v>पुरानी सड़क के साथ जंगल में रंगीन शरद ऋतु परिदृश्य</v>
      </c>
    </row>
    <row r="20188">
      <c r="A20188" s="1" t="s">
        <v>19562</v>
      </c>
      <c r="B20188" s="2" t="str">
        <f>IFERROR(__xludf.DUMMYFUNCTION("GOOGLETRANSLATE(A20188,""en"",""hi"")"),"एक विशेषज्ञ के अनुसार, इस सीजन के शीर्ष रुझान अपनाने और रिटायर होने के लिए")</f>
        <v>एक विशेषज्ञ के अनुसार, इस सीजन के शीर्ष रुझान अपनाने और रिटायर होने के लिए</v>
      </c>
    </row>
    <row r="20189">
      <c r="A20189" s="1" t="s">
        <v>19563</v>
      </c>
      <c r="B20189" s="2" t="str">
        <f>IFERROR(__xludf.DUMMYFUNCTION("GOOGLETRANSLATE(A20189,""en"",""hi"")"),"बस बाएं पीछे के पैर के सामने ध्यान से देखो और आप इस मेंढक को काटने वाले मच्छर को देख सकते हैं।")</f>
        <v>बस बाएं पीछे के पैर के सामने ध्यान से देखो और आप इस मेंढक को काटने वाले मच्छर को देख सकते हैं।</v>
      </c>
    </row>
    <row r="20190">
      <c r="A20190" s="1" t="s">
        <v>19564</v>
      </c>
      <c r="B20190" s="2" t="str">
        <f>IFERROR(__xludf.DUMMYFUNCTION("GOOGLETRANSLATE(A20190,""en"",""hi"")"),"मैच के दौरान अमेरिकी फुटबॉल खिलाड़ी")</f>
        <v>मैच के दौरान अमेरिकी फुटबॉल खिलाड़ी</v>
      </c>
    </row>
    <row r="20191">
      <c r="A20191" s="1" t="s">
        <v>19565</v>
      </c>
      <c r="B20191" s="2" t="str">
        <f>IFERROR(__xludf.DUMMYFUNCTION("GOOGLETRANSLATE(A20191,""en"",""hi"")"),"एक रॉकेट के साथ उड़ने वाले व्यापारी वह बहुत रचनात्मक वेक्टर कला चित्रण है")</f>
        <v>एक रॉकेट के साथ उड़ने वाले व्यापारी वह बहुत रचनात्मक वेक्टर कला चित्रण है</v>
      </c>
    </row>
    <row r="20192">
      <c r="A20192" s="1" t="s">
        <v>19566</v>
      </c>
      <c r="B20192" s="2" t="str">
        <f>IFERROR(__xludf.DUMMYFUNCTION("GOOGLETRANSLATE(A20192,""en"",""hi"")"),"एक चावल के मैदान को पार करने वाला आदमी")</f>
        <v>एक चावल के मैदान को पार करने वाला आदमी</v>
      </c>
    </row>
    <row r="20193">
      <c r="A20193" s="1" t="s">
        <v>19567</v>
      </c>
      <c r="B20193" s="2" t="str">
        <f>IFERROR(__xludf.DUMMYFUNCTION("GOOGLETRANSLATE(A20193,""en"",""hi"")"),"नीचे पानी ने शेल्फ, जुलाई में ऑक्सीजन को भंग कर दिया")</f>
        <v>नीचे पानी ने शेल्फ, जुलाई में ऑक्सीजन को भंग कर दिया</v>
      </c>
    </row>
    <row r="20194">
      <c r="A20194" s="1" t="s">
        <v>19568</v>
      </c>
      <c r="B20194" s="2" t="str">
        <f>IFERROR(__xludf.DUMMYFUNCTION("GOOGLETRANSLATE(A20194,""en"",""hi"")"),"रात में युवा पुरुष अपने स्मार्टफोन का उपयोग कर")</f>
        <v>रात में युवा पुरुष अपने स्मार्टफोन का उपयोग कर</v>
      </c>
    </row>
    <row r="20195">
      <c r="A20195" s="1" t="s">
        <v>19569</v>
      </c>
      <c r="B20195" s="2" t="str">
        <f>IFERROR(__xludf.DUMMYFUNCTION("GOOGLETRANSLATE(A20195,""en"",""hi"")"),"देश कलाकार सभी अमेरिकी संगीत कार्यक्रम श्रृंखला के दौरान मंच पर प्रदर्शन करता है।")</f>
        <v>देश कलाकार सभी अमेरिकी संगीत कार्यक्रम श्रृंखला के दौरान मंच पर प्रदर्शन करता है।</v>
      </c>
    </row>
    <row r="20196">
      <c r="A20196" s="1" t="s">
        <v>19570</v>
      </c>
      <c r="B20196" s="2" t="str">
        <f>IFERROR(__xludf.DUMMYFUNCTION("GOOGLETRANSLATE(A20196,""en"",""hi"")"),"पत्रिका संपादक, पत्रकार और अभिनेता फैशन वीक के दौरान गिरावट फैशन शो में भाग लेते हैं।")</f>
        <v>पत्रिका संपादक, पत्रकार और अभिनेता फैशन वीक के दौरान गिरावट फैशन शो में भाग लेते हैं।</v>
      </c>
    </row>
    <row r="20197">
      <c r="A20197" s="1" t="s">
        <v>19571</v>
      </c>
      <c r="B20197" s="2" t="str">
        <f>IFERROR(__xludf.DUMMYFUNCTION("GOOGLETRANSLATE(A20197,""en"",""hi"")"),"बड़ी नीली आंखों के साथ एक सुंदर बिल्ली के चेहरे को बंद करें")</f>
        <v>बड़ी नीली आंखों के साथ एक सुंदर बिल्ली के चेहरे को बंद करें</v>
      </c>
    </row>
    <row r="20198">
      <c r="A20198" s="1" t="s">
        <v>19572</v>
      </c>
      <c r="B20198" s="2" t="str">
        <f>IFERROR(__xludf.DUMMYFUNCTION("GOOGLETRANSLATE(A20198,""en"",""hi"")"),"नियो सोल कलाकार शीर्ष पर पार्टी के बाद नियो आत्मा कलाकार में भाग लेता है।")</f>
        <v>नियो सोल कलाकार शीर्ष पर पार्टी के बाद नियो आत्मा कलाकार में भाग लेता है।</v>
      </c>
    </row>
    <row r="20199">
      <c r="A20199" s="1" t="s">
        <v>19573</v>
      </c>
      <c r="B20199" s="2" t="str">
        <f>IFERROR(__xludf.DUMMYFUNCTION("GOOGLETRANSLATE(A20199,""en"",""hi"")"),"इस आदमी को बताएं")</f>
        <v>इस आदमी को बताएं</v>
      </c>
    </row>
    <row r="20200">
      <c r="A20200" s="1" t="s">
        <v>19574</v>
      </c>
      <c r="B20200" s="2" t="str">
        <f>IFERROR(__xludf.DUMMYFUNCTION("GOOGLETRANSLATE(A20200,""en"",""hi"")"),"एक उल्का आकाश भर में लकीर")</f>
        <v>एक उल्का आकाश भर में लकीर</v>
      </c>
    </row>
    <row r="20201">
      <c r="A20201" s="1" t="s">
        <v>19575</v>
      </c>
      <c r="B20201" s="2" t="str">
        <f>IFERROR(__xludf.DUMMYFUNCTION("GOOGLETRANSLATE(A20201,""en"",""hi"")"),"एक पुरानी दीवार के साथ फूल")</f>
        <v>एक पुरानी दीवार के साथ फूल</v>
      </c>
    </row>
    <row r="20202">
      <c r="A20202" s="1" t="s">
        <v>1212</v>
      </c>
      <c r="B20202" s="2" t="str">
        <f>IFERROR(__xludf.DUMMYFUNCTION("GOOGLETRANSLATE(A20202,""en"",""hi"")"),"एक प्रशिक्षण सत्र के दौरान फुटबॉल खिलाड़ी।")</f>
        <v>एक प्रशिक्षण सत्र के दौरान फुटबॉल खिलाड़ी।</v>
      </c>
    </row>
    <row r="20203">
      <c r="A20203" s="1" t="s">
        <v>19576</v>
      </c>
      <c r="B20203" s="2" t="str">
        <f>IFERROR(__xludf.DUMMYFUNCTION("GOOGLETRANSLATE(A20203,""en"",""hi"")"),"व्यक्ति ने कहा कि वे जिस यात्रा पर गए थे वे नौकरी का हिस्सा थे और अत्यधिक नहीं थे।")</f>
        <v>व्यक्ति ने कहा कि वे जिस यात्रा पर गए थे वे नौकरी का हिस्सा थे और अत्यधिक नहीं थे।</v>
      </c>
    </row>
    <row r="20204">
      <c r="A20204" s="1" t="s">
        <v>19577</v>
      </c>
      <c r="B20204" s="2" t="str">
        <f>IFERROR(__xludf.DUMMYFUNCTION("GOOGLETRANSLATE(A20204,""en"",""hi"")"),"वेबसाइट जो आपको बताती है कि टीवी शो पर दिखाए गए कपड़े कहां खरीदें!")</f>
        <v>वेबसाइट जो आपको बताती है कि टीवी शो पर दिखाए गए कपड़े कहां खरीदें!</v>
      </c>
    </row>
    <row r="20205">
      <c r="A20205" s="1" t="s">
        <v>19578</v>
      </c>
      <c r="B20205" s="2" t="str">
        <f>IFERROR(__xludf.DUMMYFUNCTION("GOOGLETRANSLATE(A20205,""en"",""hi"")"),"पिता और बेटी समुद्रतट पर मस्ती कर रही हैं")</f>
        <v>पिता और बेटी समुद्रतट पर मस्ती कर रही हैं</v>
      </c>
    </row>
    <row r="20206">
      <c r="A20206" s="1" t="s">
        <v>19579</v>
      </c>
      <c r="B20206" s="2" t="str">
        <f>IFERROR(__xludf.DUMMYFUNCTION("GOOGLETRANSLATE(A20206,""en"",""hi"")"),"एक नाटकीय अप्रैल सुबह पर ब्लेड")</f>
        <v>एक नाटकीय अप्रैल सुबह पर ब्लेड</v>
      </c>
    </row>
    <row r="20207">
      <c r="A20207" s="1" t="s">
        <v>19580</v>
      </c>
      <c r="B20207" s="2" t="str">
        <f>IFERROR(__xludf.DUMMYFUNCTION("GOOGLETRANSLATE(A20207,""en"",""hi"")"),"पेड़ों से प्यारा खिलौना भालू")</f>
        <v>पेड़ों से प्यारा खिलौना भालू</v>
      </c>
    </row>
    <row r="20208">
      <c r="A20208" s="1" t="s">
        <v>19581</v>
      </c>
      <c r="B20208" s="2" t="str">
        <f>IFERROR(__xludf.DUMMYFUNCTION("GOOGLETRANSLATE(A20208,""en"",""hi"")"),"व्यक्ति, बाएं, और एक कार्प के साथ व्यक्ति पकड़ा गया।")</f>
        <v>व्यक्ति, बाएं, और एक कार्प के साथ व्यक्ति पकड़ा गया।</v>
      </c>
    </row>
    <row r="20209">
      <c r="A20209" s="1" t="s">
        <v>19582</v>
      </c>
      <c r="B20209" s="2" t="str">
        <f>IFERROR(__xludf.DUMMYFUNCTION("GOOGLETRANSLATE(A20209,""en"",""hi"")"),"वेक्टर सार एक सफेद पृष्ठभूमि पर अलग लाइनों के साथ नक्शा।")</f>
        <v>वेक्टर सार एक सफेद पृष्ठभूमि पर अलग लाइनों के साथ नक्शा।</v>
      </c>
    </row>
    <row r="20210">
      <c r="A20210" s="1" t="s">
        <v>19583</v>
      </c>
      <c r="B20210" s="2" t="str">
        <f>IFERROR(__xludf.DUMMYFUNCTION("GOOGLETRANSLATE(A20210,""en"",""hi"")"),"प्रदर्शन पर पुरस्कार में कुछ प्रविष्टियों के साथ संगठन संस्थापक।")</f>
        <v>प्रदर्शन पर पुरस्कार में कुछ प्रविष्टियों के साथ संगठन संस्थापक।</v>
      </c>
    </row>
    <row r="20211">
      <c r="A20211" s="1" t="s">
        <v>19584</v>
      </c>
      <c r="B20211" s="2" t="str">
        <f>IFERROR(__xludf.DUMMYFUNCTION("GOOGLETRANSLATE(A20211,""en"",""hi"")"),"शिक्षा के विषय पर शौक।")</f>
        <v>शिक्षा के विषय पर शौक।</v>
      </c>
    </row>
    <row r="20212">
      <c r="A20212" s="1" t="s">
        <v>11669</v>
      </c>
      <c r="B20212" s="2" t="str">
        <f>IFERROR(__xludf.DUMMYFUNCTION("GOOGLETRANSLATE(A20212,""en"",""hi"")"),"मॉडल - शो में पहुंचे")</f>
        <v>मॉडल - शो में पहुंचे</v>
      </c>
    </row>
    <row r="20213">
      <c r="A20213" s="1" t="s">
        <v>19585</v>
      </c>
      <c r="B20213" s="2" t="str">
        <f>IFERROR(__xludf.DUMMYFUNCTION("GOOGLETRANSLATE(A20213,""en"",""hi"")"),"ऊबड़ रोलिंग पहाड़ियों पर बादल और सूरज की रोशनी")</f>
        <v>ऊबड़ रोलिंग पहाड़ियों पर बादल और सूरज की रोशनी</v>
      </c>
    </row>
    <row r="20214">
      <c r="A20214" s="1" t="s">
        <v>19586</v>
      </c>
      <c r="B20214" s="2" t="str">
        <f>IFERROR(__xludf.DUMMYFUNCTION("GOOGLETRANSLATE(A20214,""en"",""hi"")"),"पॉप कलाकार, एक दिल के साथ जीवंत तीखा खेलने के लिए डाला गया है")</f>
        <v>पॉप कलाकार, एक दिल के साथ जीवंत तीखा खेलने के लिए डाला गया है</v>
      </c>
    </row>
    <row r="20215">
      <c r="A20215" s="1" t="s">
        <v>19587</v>
      </c>
      <c r="B20215" s="2" t="str">
        <f>IFERROR(__xludf.DUMMYFUNCTION("GOOGLETRANSLATE(A20215,""en"",""hi"")"),"हाल के स्नातकों द्वारा डिजाइन और बनाया गया एक घर")</f>
        <v>हाल के स्नातकों द्वारा डिजाइन और बनाया गया एक घर</v>
      </c>
    </row>
    <row r="20216">
      <c r="A20216" s="1" t="s">
        <v>19588</v>
      </c>
      <c r="B20216" s="2" t="str">
        <f>IFERROR(__xludf.DUMMYFUNCTION("GOOGLETRANSLATE(A20216,""en"",""hi"")"),"सामने एक इंद्रधनुष ध्वज के साथ अभिनेता")</f>
        <v>सामने एक इंद्रधनुष ध्वज के साथ अभिनेता</v>
      </c>
    </row>
    <row r="20217">
      <c r="A20217" s="1" t="s">
        <v>19589</v>
      </c>
      <c r="B20217" s="2" t="str">
        <f>IFERROR(__xludf.DUMMYFUNCTION("GOOGLETRANSLATE(A20217,""en"",""hi"")"),"सीधी रेखा quilting के साथ गुलाबी और भूरे रंग से प्यार।")</f>
        <v>सीधी रेखा quilting के साथ गुलाबी और भूरे रंग से प्यार।</v>
      </c>
    </row>
    <row r="20218">
      <c r="A20218" s="1" t="s">
        <v>19590</v>
      </c>
      <c r="B20218" s="2" t="str">
        <f>IFERROR(__xludf.DUMMYFUNCTION("GOOGLETRANSLATE(A20218,""en"",""hi"")"),"लंबे कोट में आदमी, हेलमेट और चश्मे एक विंटेज मोटरसाइकिल की सवारी करते हैं, पीछे के गांठ")</f>
        <v>लंबे कोट में आदमी, हेलमेट और चश्मे एक विंटेज मोटरसाइकिल की सवारी करते हैं, पीछे के गांठ</v>
      </c>
    </row>
    <row r="20219">
      <c r="A20219" s="1" t="s">
        <v>19591</v>
      </c>
      <c r="B20219" s="2" t="str">
        <f>IFERROR(__xludf.DUMMYFUNCTION("GOOGLETRANSLATE(A20219,""en"",""hi"")"),"स्टाइलिश जोड़ी: लॉन्च में भी फैशन डिजाइनर था, जो मॉडल को कुछ समर्थन दिखाने में प्रसन्न था क्योंकि उन्होंने चित्रों को एक साथ लिया था")</f>
        <v>स्टाइलिश जोड़ी: लॉन्च में भी फैशन डिजाइनर था, जो मॉडल को कुछ समर्थन दिखाने में प्रसन्न था क्योंकि उन्होंने चित्रों को एक साथ लिया था</v>
      </c>
    </row>
    <row r="20220">
      <c r="A20220" s="1" t="s">
        <v>19592</v>
      </c>
      <c r="B20220" s="2" t="str">
        <f>IFERROR(__xludf.DUMMYFUNCTION("GOOGLETRANSLATE(A20220,""en"",""hi"")"),"एक कोआला के साथ पॉप कलाकार")</f>
        <v>एक कोआला के साथ पॉप कलाकार</v>
      </c>
    </row>
    <row r="20221">
      <c r="A20221" s="1" t="s">
        <v>19593</v>
      </c>
      <c r="B20221" s="2" t="str">
        <f>IFERROR(__xludf.DUMMYFUNCTION("GOOGLETRANSLATE(A20221,""en"",""hi"")"),"लोग एक पार्क में एक वर्ग में भाग लेते हैं।")</f>
        <v>लोग एक पार्क में एक वर्ग में भाग लेते हैं।</v>
      </c>
    </row>
    <row r="20222">
      <c r="A20222" s="1" t="s">
        <v>13140</v>
      </c>
      <c r="B20222" s="2" t="str">
        <f>IFERROR(__xludf.DUMMYFUNCTION("GOOGLETRANSLATE(A20222,""en"",""hi"")"),"अभिनेता लैमेमल नोहो में प्रीमियर में भाग लेता है")</f>
        <v>अभिनेता लैमेमल नोहो में प्रीमियर में भाग लेता है</v>
      </c>
    </row>
    <row r="20223">
      <c r="A20223" s="1" t="s">
        <v>19594</v>
      </c>
      <c r="B20223" s="2" t="str">
        <f>IFERROR(__xludf.DUMMYFUNCTION("GOOGLETRANSLATE(A20223,""en"",""hi"")"),"उच्च विस्तार और सटीकता के साथ मानचित्र और यह प्रांतों में बांटा गया है जो विभिन्न उज्ज्वल रंगों के साथ रंगीन होते हैं")</f>
        <v>उच्च विस्तार और सटीकता के साथ मानचित्र और यह प्रांतों में बांटा गया है जो विभिन्न उज्ज्वल रंगों के साथ रंगीन होते हैं</v>
      </c>
    </row>
    <row r="20224">
      <c r="A20224" s="1" t="s">
        <v>19595</v>
      </c>
      <c r="B20224" s="2" t="str">
        <f>IFERROR(__xludf.DUMMYFUNCTION("GOOGLETRANSLATE(A20224,""en"",""hi"")"),"अधिकांश लोग जिनके पास एक सुराग है जो कलाकार को ब्लूज़ करता है, शायद यह सीखने के लिए आश्चर्यचकित होगा कि वह अभी भी सांस ले रहा है।")</f>
        <v>अधिकांश लोग जिनके पास एक सुराग है जो कलाकार को ब्लूज़ करता है, शायद यह सीखने के लिए आश्चर्यचकित होगा कि वह अभी भी सांस ले रहा है।</v>
      </c>
    </row>
    <row r="20225">
      <c r="A20225" s="1" t="s">
        <v>19596</v>
      </c>
      <c r="B20225" s="2" t="str">
        <f>IFERROR(__xludf.DUMMYFUNCTION("GOOGLETRANSLATE(A20225,""en"",""hi"")"),"पृष्ठभूमि में एक बड़े महल के साथ रंगीन इमारतों।")</f>
        <v>पृष्ठभूमि में एक बड़े महल के साथ रंगीन इमारतों।</v>
      </c>
    </row>
    <row r="20226">
      <c r="A20226" s="1" t="s">
        <v>19597</v>
      </c>
      <c r="B20226" s="2" t="str">
        <f>IFERROR(__xludf.DUMMYFUNCTION("GOOGLETRANSLATE(A20226,""en"",""hi"")"),"काले रंग की पृष्ठभूमि के साथ लाल शराब के एक गिलास का चरम तंग शॉट")</f>
        <v>काले रंग की पृष्ठभूमि के साथ लाल शराब के एक गिलास का चरम तंग शॉट</v>
      </c>
    </row>
    <row r="20227">
      <c r="A20227" s="1" t="s">
        <v>19598</v>
      </c>
      <c r="B20227" s="2" t="str">
        <f>IFERROR(__xludf.DUMMYFUNCTION("GOOGLETRANSLATE(A20227,""en"",""hi"")"),"आपातकालीन वाहनों के लिए एक मार्ग छोड़कर मोटरवे पर कारें")</f>
        <v>आपातकालीन वाहनों के लिए एक मार्ग छोड़कर मोटरवे पर कारें</v>
      </c>
    </row>
    <row r="20228">
      <c r="A20228" s="1" t="s">
        <v>19599</v>
      </c>
      <c r="B20228" s="2" t="str">
        <f>IFERROR(__xludf.DUMMYFUNCTION("GOOGLETRANSLATE(A20228,""en"",""hi"")"),"फिल्म निर्देशक द्वारा आइवी और व्यक्ति।")</f>
        <v>फिल्म निर्देशक द्वारा आइवी और व्यक्ति।</v>
      </c>
    </row>
    <row r="20229">
      <c r="A20229" s="1" t="s">
        <v>19600</v>
      </c>
      <c r="B20229" s="2" t="str">
        <f>IFERROR(__xludf.DUMMYFUNCTION("GOOGLETRANSLATE(A20229,""en"",""hi"")"),"एक सफेद पृष्ठभूमि पर बैलेरीना सिल्हूट")</f>
        <v>एक सफेद पृष्ठभूमि पर बैलेरीना सिल्हूट</v>
      </c>
    </row>
    <row r="20230">
      <c r="A20230" s="1" t="s">
        <v>19601</v>
      </c>
      <c r="B20230" s="2" t="str">
        <f>IFERROR(__xludf.DUMMYFUNCTION("GOOGLETRANSLATE(A20230,""en"",""hi"")"),"एक महिला हिना और उसके शावकों के शॉट बंद कर दिया")</f>
        <v>एक महिला हिना और उसके शावकों के शॉट बंद कर दिया</v>
      </c>
    </row>
    <row r="20231">
      <c r="A20231" s="1" t="s">
        <v>7559</v>
      </c>
      <c r="B20231" s="2" t="str">
        <f>IFERROR(__xludf.DUMMYFUNCTION("GOOGLETRANSLATE(A20231,""en"",""hi"")"),"सप्ताह - एक शहर में तस्वीरें बनाम फुटबॉल खेल।")</f>
        <v>सप्ताह - एक शहर में तस्वीरें बनाम फुटबॉल खेल।</v>
      </c>
    </row>
    <row r="20232">
      <c r="A20232" s="1" t="s">
        <v>19602</v>
      </c>
      <c r="B20232" s="2" t="str">
        <f>IFERROR(__xludf.DUMMYFUNCTION("GOOGLETRANSLATE(A20232,""en"",""hi"")"),"दृश्य: पुलिस क्षेत्र से घुमक्कड़ को हटा दें।")</f>
        <v>दृश्य: पुलिस क्षेत्र से घुमक्कड़ को हटा दें।</v>
      </c>
    </row>
    <row r="20233">
      <c r="A20233" s="1" t="s">
        <v>19603</v>
      </c>
      <c r="B20233" s="2" t="str">
        <f>IFERROR(__xludf.DUMMYFUNCTION("GOOGLETRANSLATE(A20233,""en"",""hi"")"),"कार्ड खेलने वाले लोगों का एक समूह।")</f>
        <v>कार्ड खेलने वाले लोगों का एक समूह।</v>
      </c>
    </row>
    <row r="20234">
      <c r="A20234" s="1" t="s">
        <v>19604</v>
      </c>
      <c r="B20234" s="2" t="str">
        <f>IFERROR(__xludf.DUMMYFUNCTION("GOOGLETRANSLATE(A20234,""en"",""hi"")"),"वह घर जिसमें व्यक्ति बड़ा हुआ")</f>
        <v>वह घर जिसमें व्यक्ति बड़ा हुआ</v>
      </c>
    </row>
    <row r="20235">
      <c r="A20235" s="1" t="s">
        <v>19605</v>
      </c>
      <c r="B20235" s="2" t="str">
        <f>IFERROR(__xludf.DUMMYFUNCTION("GOOGLETRANSLATE(A20235,""en"",""hi"")"),"राजनेता हस्तनिर्मित फर्नीचर और घर के सामान के पीछे शिल्पकार है")</f>
        <v>राजनेता हस्तनिर्मित फर्नीचर और घर के सामान के पीछे शिल्पकार है</v>
      </c>
    </row>
    <row r="20236">
      <c r="A20236" s="1" t="s">
        <v>19606</v>
      </c>
      <c r="B20236" s="2" t="str">
        <f>IFERROR(__xludf.DUMMYFUNCTION("GOOGLETRANSLATE(A20236,""en"",""hi"")"),"सफेद पृष्ठभूमि पर एक तितली के साथ फूल।")</f>
        <v>सफेद पृष्ठभूमि पर एक तितली के साथ फूल।</v>
      </c>
    </row>
    <row r="20237">
      <c r="A20237" s="1" t="s">
        <v>19607</v>
      </c>
      <c r="B20237" s="2" t="str">
        <f>IFERROR(__xludf.DUMMYFUNCTION("GOOGLETRANSLATE(A20237,""en"",""hi"")"),"फिल्म चरित्र, उसके ऊपर एक बारिश बादल के साथ।")</f>
        <v>फिल्म चरित्र, उसके ऊपर एक बारिश बादल के साथ।</v>
      </c>
    </row>
    <row r="20238">
      <c r="A20238" s="1" t="s">
        <v>19608</v>
      </c>
      <c r="B20238" s="2" t="str">
        <f>IFERROR(__xludf.DUMMYFUNCTION("GOOGLETRANSLATE(A20238,""en"",""hi"")"),"बेघर जानवरों के लिए एक आश्रय में सलाखों के पीछे एक बिल्ली")</f>
        <v>बेघर जानवरों के लिए एक आश्रय में सलाखों के पीछे एक बिल्ली</v>
      </c>
    </row>
    <row r="20239">
      <c r="A20239" s="1" t="s">
        <v>19609</v>
      </c>
      <c r="B20239" s="2" t="str">
        <f>IFERROR(__xludf.DUMMYFUNCTION("GOOGLETRANSLATE(A20239,""en"",""hi"")"),"एक शहर सभी तरह से बंदरगाह के लिए - देखा")</f>
        <v>एक शहर सभी तरह से बंदरगाह के लिए - देखा</v>
      </c>
    </row>
    <row r="20240">
      <c r="A20240" s="1" t="s">
        <v>19610</v>
      </c>
      <c r="B20240" s="2" t="str">
        <f>IFERROR(__xludf.DUMMYFUNCTION("GOOGLETRANSLATE(A20240,""en"",""hi"")"),"चौथा घर के बाहरी मोर्चे को समाप्त कर दिया")</f>
        <v>चौथा घर के बाहरी मोर्चे को समाप्त कर दिया</v>
      </c>
    </row>
    <row r="20241">
      <c r="A20241" s="1" t="s">
        <v>19611</v>
      </c>
      <c r="B20241" s="2" t="str">
        <f>IFERROR(__xludf.DUMMYFUNCTION("GOOGLETRANSLATE(A20241,""en"",""hi"")"),"भौगोलिक विशेषता, सूर्य में प्रसिद्ध पत्थर की आर्क")</f>
        <v>भौगोलिक विशेषता, सूर्य में प्रसिद्ध पत्थर की आर्क</v>
      </c>
    </row>
    <row r="20242">
      <c r="A20242" s="1" t="s">
        <v>19612</v>
      </c>
      <c r="B20242" s="2" t="str">
        <f>IFERROR(__xludf.DUMMYFUNCTION("GOOGLETRANSLATE(A20242,""en"",""hi"")"),"यह पैटर्न केवल मानव भाषा में लिखा गया है।")</f>
        <v>यह पैटर्न केवल मानव भाषा में लिखा गया है।</v>
      </c>
    </row>
    <row r="20243">
      <c r="A20243" s="1" t="s">
        <v>19613</v>
      </c>
      <c r="B20243" s="2" t="str">
        <f>IFERROR(__xludf.DUMMYFUNCTION("GOOGLETRANSLATE(A20243,""en"",""hi"")"),"महिलाएं एक लंबे जहाज के सामने कपड़ों में बाहर निकल गईं")</f>
        <v>महिलाएं एक लंबे जहाज के सामने कपड़ों में बाहर निकल गईं</v>
      </c>
    </row>
    <row r="20244">
      <c r="A20244" s="1" t="s">
        <v>19614</v>
      </c>
      <c r="B20244" s="2" t="str">
        <f>IFERROR(__xludf.DUMMYFUNCTION("GOOGLETRANSLATE(A20244,""en"",""hi"")"),"झंडे वाले लोगों की भीड़")</f>
        <v>झंडे वाले लोगों की भीड़</v>
      </c>
    </row>
    <row r="20245">
      <c r="A20245" s="1" t="s">
        <v>19615</v>
      </c>
      <c r="B20245" s="2" t="str">
        <f>IFERROR(__xludf.DUMMYFUNCTION("GOOGLETRANSLATE(A20245,""en"",""hi"")"),"डायरी द्वारा एक असली शादी की तस्वीरें")</f>
        <v>डायरी द्वारा एक असली शादी की तस्वीरें</v>
      </c>
    </row>
    <row r="20246">
      <c r="A20246" s="1" t="s">
        <v>19616</v>
      </c>
      <c r="B20246" s="2" t="str">
        <f>IFERROR(__xludf.DUMMYFUNCTION("GOOGLETRANSLATE(A20246,""en"",""hi"")"),"सनी डे पर स्काईलाइन के दाईं ओर धीमी पैन")</f>
        <v>सनी डे पर स्काईलाइन के दाईं ओर धीमी पैन</v>
      </c>
    </row>
    <row r="20247">
      <c r="A20247" s="1" t="s">
        <v>19617</v>
      </c>
      <c r="B20247" s="2" t="str">
        <f>IFERROR(__xludf.DUMMYFUNCTION("GOOGLETRANSLATE(A20247,""en"",""hi"")"),"दोस्त एक हाइक से पहले एक कार के खुले हिस्से में बात करते हुए बैठते हैं")</f>
        <v>दोस्त एक हाइक से पहले एक कार के खुले हिस्से में बात करते हुए बैठते हैं</v>
      </c>
    </row>
    <row r="20248">
      <c r="A20248" s="1" t="s">
        <v>19618</v>
      </c>
      <c r="B20248" s="2" t="str">
        <f>IFERROR(__xludf.DUMMYFUNCTION("GOOGLETRANSLATE(A20248,""en"",""hi"")"),"आत्मा में संगीत ब्रह्मांड द्वारा सुना जा सकता है। दार्शनिक")</f>
        <v>आत्मा में संगीत ब्रह्मांड द्वारा सुना जा सकता है। दार्शनिक</v>
      </c>
    </row>
    <row r="20249">
      <c r="A20249" s="1" t="s">
        <v>19619</v>
      </c>
      <c r="B20249" s="2" t="str">
        <f>IFERROR(__xludf.DUMMYFUNCTION("GOOGLETRANSLATE(A20249,""en"",""hi"")"),"अपने पालतू जानवरों के साथ हस्तियों के पुराने स्नैपशॉट्स कुछ रोज़ विचित्र विंटेज हैं")</f>
        <v>अपने पालतू जानवरों के साथ हस्तियों के पुराने स्नैपशॉट्स कुछ रोज़ विचित्र विंटेज हैं</v>
      </c>
    </row>
    <row r="20250">
      <c r="A20250" s="1" t="s">
        <v>19620</v>
      </c>
      <c r="B20250" s="2" t="str">
        <f>IFERROR(__xludf.DUMMYFUNCTION("GOOGLETRANSLATE(A20250,""en"",""hi"")"),"जंपसूट में मुख्य एक पिचर पकड़े हुए")</f>
        <v>जंपसूट में मुख्य एक पिचर पकड़े हुए</v>
      </c>
    </row>
    <row r="20251">
      <c r="A20251" s="1" t="s">
        <v>19621</v>
      </c>
      <c r="B20251" s="2" t="str">
        <f>IFERROR(__xludf.DUMMYFUNCTION("GOOGLETRANSLATE(A20251,""en"",""hi"")"),"बिजनेस मैन एक और स्तर पर eyewear लेता है")</f>
        <v>बिजनेस मैन एक और स्तर पर eyewear लेता है</v>
      </c>
    </row>
    <row r="20252">
      <c r="A20252" s="1" t="s">
        <v>19622</v>
      </c>
      <c r="B20252" s="2" t="str">
        <f>IFERROR(__xludf.DUMMYFUNCTION("GOOGLETRANSLATE(A20252,""en"",""hi"")"),"जिले में उज्ज्वल संकेतों के साथ एक शॉपिंग स्ट्रीट")</f>
        <v>जिले में उज्ज्वल संकेतों के साथ एक शॉपिंग स्ट्रीट</v>
      </c>
    </row>
    <row r="20253">
      <c r="A20253" s="1" t="s">
        <v>19623</v>
      </c>
      <c r="B20253" s="2" t="str">
        <f>IFERROR(__xludf.DUMMYFUNCTION("GOOGLETRANSLATE(A20253,""en"",""hi"")"),"एक कोबल्ड रोड पर सूरज की रोशनी और छाया के पैटर्न।")</f>
        <v>एक कोबल्ड रोड पर सूरज की रोशनी और छाया के पैटर्न।</v>
      </c>
    </row>
    <row r="20254">
      <c r="A20254" s="1" t="s">
        <v>19624</v>
      </c>
      <c r="B20254" s="2" t="str">
        <f>IFERROR(__xludf.DUMMYFUNCTION("GOOGLETRANSLATE(A20254,""en"",""hi"")"),"आइकन के सेट के साथ कार्डबोर्ड बॉक्स खोलें, डिजाइन के लिए तत्व")</f>
        <v>आइकन के सेट के साथ कार्डबोर्ड बॉक्स खोलें, डिजाइन के लिए तत्व</v>
      </c>
    </row>
    <row r="20255">
      <c r="A20255" s="1" t="s">
        <v>19625</v>
      </c>
      <c r="B20255" s="2" t="str">
        <f>IFERROR(__xludf.DUMMYFUNCTION("GOOGLETRANSLATE(A20255,""en"",""hi"")"),"शिखर से नीचे का दृश्य")</f>
        <v>शिखर से नीचे का दृश्य</v>
      </c>
    </row>
    <row r="20256">
      <c r="A20256" s="1" t="s">
        <v>19626</v>
      </c>
      <c r="B20256" s="2" t="str">
        <f>IFERROR(__xludf.DUMMYFUNCTION("GOOGLETRANSLATE(A20256,""en"",""hi"")"),"विशालकाय मॉस - ढके हुए पेड़ के बीच चलना")</f>
        <v>विशालकाय मॉस - ढके हुए पेड़ के बीच चलना</v>
      </c>
    </row>
    <row r="20257">
      <c r="A20257" s="1" t="s">
        <v>19627</v>
      </c>
      <c r="B20257" s="2" t="str">
        <f>IFERROR(__xludf.DUMMYFUNCTION("GOOGLETRANSLATE(A20257,""en"",""hi"")"),"खिड़की से रोते हुए महिला")</f>
        <v>खिड़की से रोते हुए महिला</v>
      </c>
    </row>
    <row r="20258">
      <c r="A20258" s="1" t="s">
        <v>19628</v>
      </c>
      <c r="B20258" s="2" t="str">
        <f>IFERROR(__xludf.DUMMYFUNCTION("GOOGLETRANSLATE(A20258,""en"",""hi"")"),"एक स्पष्ट नीले आकाश में उड़ने वाले ब्लेड के साथ एक नीला और सफेद हेलीकॉप्टर।")</f>
        <v>एक स्पष्ट नीले आकाश में उड़ने वाले ब्लेड के साथ एक नीला और सफेद हेलीकॉप्टर।</v>
      </c>
    </row>
    <row r="20259">
      <c r="A20259" s="1" t="s">
        <v>19629</v>
      </c>
      <c r="B20259" s="2" t="str">
        <f>IFERROR(__xludf.DUMMYFUNCTION("GOOGLETRANSLATE(A20259,""en"",""hi"")"),"जिम में डंबेल की पंक्तियाँ।")</f>
        <v>जिम में डंबेल की पंक्तियाँ।</v>
      </c>
    </row>
    <row r="20260">
      <c r="A20260" s="1" t="s">
        <v>19630</v>
      </c>
      <c r="B20260" s="2" t="str">
        <f>IFERROR(__xludf.DUMMYFUNCTION("GOOGLETRANSLATE(A20260,""en"",""hi"")"),"प्रवृत्ति पर: एक नए मालिक का आगमन फैशन ब्रांड के शेयरों को बढ़ावा दे सकता है")</f>
        <v>प्रवृत्ति पर: एक नए मालिक का आगमन फैशन ब्रांड के शेयरों को बढ़ावा दे सकता है</v>
      </c>
    </row>
    <row r="20261">
      <c r="A20261" s="1" t="s">
        <v>19631</v>
      </c>
      <c r="B20261" s="2" t="str">
        <f>IFERROR(__xludf.DUMMYFUNCTION("GOOGLETRANSLATE(A20261,""en"",""hi"")"),"एक मॉडल भारतीय अंतर्राष्ट्रीय आभूषण सप्ताह की रैंप चला जाता है")</f>
        <v>एक मॉडल भारतीय अंतर्राष्ट्रीय आभूषण सप्ताह की रैंप चला जाता है</v>
      </c>
    </row>
    <row r="20262">
      <c r="A20262" s="1" t="s">
        <v>19632</v>
      </c>
      <c r="B20262" s="2" t="str">
        <f>IFERROR(__xludf.DUMMYFUNCTION("GOOGLETRANSLATE(A20262,""en"",""hi"")"),"बेसबॉल खिलाड़ी 27,000 की भीड़ को स्वीकार करता है क्योंकि जातीयता ने स्पोर्ट्स टीम को एक स्थायी ओवेशन को करीब दिया।")</f>
        <v>बेसबॉल खिलाड़ी 27,000 की भीड़ को स्वीकार करता है क्योंकि जातीयता ने स्पोर्ट्स टीम को एक स्थायी ओवेशन को करीब दिया।</v>
      </c>
    </row>
    <row r="20263">
      <c r="A20263" s="1" t="s">
        <v>19633</v>
      </c>
      <c r="B20263" s="2" t="str">
        <f>IFERROR(__xludf.DUMMYFUNCTION("GOOGLETRANSLATE(A20263,""en"",""hi"")"),"वाटर्स में तैराकी डॉल्फिन का एक गुच्छा")</f>
        <v>वाटर्स में तैराकी डॉल्फिन का एक गुच्छा</v>
      </c>
    </row>
    <row r="20264">
      <c r="A20264" s="1" t="s">
        <v>19634</v>
      </c>
      <c r="B20264" s="2" t="str">
        <f>IFERROR(__xludf.DUMMYFUNCTION("GOOGLETRANSLATE(A20264,""en"",""hi"")"),"पाठ में पाठ से बॉक्स ए शब्द का अध्ययन करें।")</f>
        <v>पाठ में पाठ से बॉक्स ए शब्द का अध्ययन करें।</v>
      </c>
    </row>
    <row r="20265">
      <c r="A20265" s="1" t="s">
        <v>19635</v>
      </c>
      <c r="B20265" s="2" t="str">
        <f>IFERROR(__xludf.DUMMYFUNCTION("GOOGLETRANSLATE(A20265,""en"",""hi"")"),"समुद्री पर समुद्री डाकू जहाज।")</f>
        <v>समुद्री पर समुद्री डाकू जहाज।</v>
      </c>
    </row>
    <row r="20266">
      <c r="A20266" s="1" t="s">
        <v>19636</v>
      </c>
      <c r="B20266" s="2" t="str">
        <f>IFERROR(__xludf.DUMMYFUNCTION("GOOGLETRANSLATE(A20266,""en"",""hi"")"),"साथ में घोड़ों या टट्टू की संभावना है या सड़क पार करने की संभावना है")</f>
        <v>साथ में घोड़ों या टट्टू की संभावना है या सड़क पार करने की संभावना है</v>
      </c>
    </row>
    <row r="20267">
      <c r="A20267" s="1" t="s">
        <v>19637</v>
      </c>
      <c r="B20267" s="2" t="str">
        <f>IFERROR(__xludf.DUMMYFUNCTION("GOOGLETRANSLATE(A20267,""en"",""hi"")"),"संकेत - बहुत सरल रेखाओं से छोटे पुरुषों के प्रतीक; रोग को रूपरेखा में परिवर्तित नहीं किया जाता है; आप लाइनों की मोटाई बदल सकते हैं")</f>
        <v>संकेत - बहुत सरल रेखाओं से छोटे पुरुषों के प्रतीक; रोग को रूपरेखा में परिवर्तित नहीं किया जाता है; आप लाइनों की मोटाई बदल सकते हैं</v>
      </c>
    </row>
    <row r="20268">
      <c r="A20268" s="1" t="s">
        <v>19638</v>
      </c>
      <c r="B20268" s="2" t="str">
        <f>IFERROR(__xludf.DUMMYFUNCTION("GOOGLETRANSLATE(A20268,""en"",""hi"")"),"अभिनेता ने इन सुंदर खरगोशों के साथ क्लिक किया")</f>
        <v>अभिनेता ने इन सुंदर खरगोशों के साथ क्लिक किया</v>
      </c>
    </row>
    <row r="20269">
      <c r="A20269" s="1" t="s">
        <v>19639</v>
      </c>
      <c r="B20269" s="2" t="str">
        <f>IFERROR(__xludf.DUMMYFUNCTION("GOOGLETRANSLATE(A20269,""en"",""hi"")"),"Im एकमात्र व्यक्ति जो बारिश में एक आइसक्रीम शंकु खाता है")</f>
        <v>Im एकमात्र व्यक्ति जो बारिश में एक आइसक्रीम शंकु खाता है</v>
      </c>
    </row>
    <row r="20270">
      <c r="A20270" s="1" t="s">
        <v>19640</v>
      </c>
      <c r="B20270" s="2" t="str">
        <f>IFERROR(__xludf.DUMMYFUNCTION("GOOGLETRANSLATE(A20270,""en"",""hi"")"),"अमेरिकी फुटबॉल खिलाड़ी आदमी का एक अच्छा दिखने वाला टुकड़ा है!")</f>
        <v>अमेरिकी फुटबॉल खिलाड़ी आदमी का एक अच्छा दिखने वाला टुकड़ा है!</v>
      </c>
    </row>
    <row r="20271">
      <c r="A20271" s="1" t="s">
        <v>19641</v>
      </c>
      <c r="B20271" s="2" t="str">
        <f>IFERROR(__xludf.DUMMYFUNCTION("GOOGLETRANSLATE(A20271,""en"",""hi"")"),"और रिवरसाइड, पर्यटन के लिए एक फोकल प्वाइंट")</f>
        <v>और रिवरसाइड, पर्यटन के लिए एक फोकल प्वाइंट</v>
      </c>
    </row>
    <row r="20272">
      <c r="A20272" s="1" t="s">
        <v>19642</v>
      </c>
      <c r="B20272" s="2" t="str">
        <f>IFERROR(__xludf.DUMMYFUNCTION("GOOGLETRANSLATE(A20272,""en"",""hi"")"),"व्यक्ति सैन्य कमांडर का पसंदीदा डिश")</f>
        <v>व्यक्ति सैन्य कमांडर का पसंदीदा डिश</v>
      </c>
    </row>
    <row r="20273">
      <c r="A20273" s="1" t="s">
        <v>19643</v>
      </c>
      <c r="B20273" s="2" t="str">
        <f>IFERROR(__xludf.DUMMYFUNCTION("GOOGLETRANSLATE(A20273,""en"",""hi"")"),"इंटरेक्टिव मैप का आंशिक स्क्रीन कैप्चर दूतावास प्रेषण")</f>
        <v>इंटरेक्टिव मैप का आंशिक स्क्रीन कैप्चर दूतावास प्रेषण</v>
      </c>
    </row>
    <row r="20274">
      <c r="A20274" s="1" t="s">
        <v>19644</v>
      </c>
      <c r="B20274" s="2" t="str">
        <f>IFERROR(__xludf.DUMMYFUNCTION("GOOGLETRANSLATE(A20274,""en"",""hi"")"),"एक मछुआरे का एक चित्रण")</f>
        <v>एक मछुआरे का एक चित्रण</v>
      </c>
    </row>
    <row r="20275">
      <c r="A20275" s="1" t="s">
        <v>19645</v>
      </c>
      <c r="B20275" s="2" t="str">
        <f>IFERROR(__xludf.DUMMYFUNCTION("GOOGLETRANSLATE(A20275,""en"",""hi"")"),"पुरस्कार से सना हुआ ग्लास विंडो, व्यक्ति द्वारा")</f>
        <v>पुरस्कार से सना हुआ ग्लास विंडो, व्यक्ति द्वारा</v>
      </c>
    </row>
    <row r="20276">
      <c r="A20276" s="1" t="s">
        <v>19646</v>
      </c>
      <c r="B20276" s="2" t="str">
        <f>IFERROR(__xludf.DUMMYFUNCTION("GOOGLETRANSLATE(A20276,""en"",""hi"")"),"एक बरसात के दिन में हरी घास पर महिला")</f>
        <v>एक बरसात के दिन में हरी घास पर महिला</v>
      </c>
    </row>
    <row r="20277">
      <c r="A20277" s="1" t="s">
        <v>19647</v>
      </c>
      <c r="B20277" s="2" t="str">
        <f>IFERROR(__xludf.DUMMYFUNCTION("GOOGLETRANSLATE(A20277,""en"",""hi"")"),"पर्यटक आकर्षण नए नवीनीकृत तट पर स्थित है।")</f>
        <v>पर्यटक आकर्षण नए नवीनीकृत तट पर स्थित है।</v>
      </c>
    </row>
    <row r="20278">
      <c r="A20278" s="1" t="s">
        <v>19648</v>
      </c>
      <c r="B20278" s="2" t="str">
        <f>IFERROR(__xludf.DUMMYFUNCTION("GOOGLETRANSLATE(A20278,""en"",""hi"")"),"ग्रीष्मकालीन घास के मैदान पर प्यार में प्यारा बनीज।")</f>
        <v>ग्रीष्मकालीन घास के मैदान पर प्यार में प्यारा बनीज।</v>
      </c>
    </row>
    <row r="20279">
      <c r="A20279" s="1" t="s">
        <v>19649</v>
      </c>
      <c r="B20279" s="2" t="str">
        <f>IFERROR(__xludf.DUMMYFUNCTION("GOOGLETRANSLATE(A20279,""en"",""hi"")"),"गार्डन में शतरंज खेल रहा युवा जोड़े")</f>
        <v>गार्डन में शतरंज खेल रहा युवा जोड़े</v>
      </c>
    </row>
    <row r="20280">
      <c r="A20280" s="1" t="s">
        <v>19650</v>
      </c>
      <c r="B20280" s="2" t="str">
        <f>IFERROR(__xludf.DUMMYFUNCTION("GOOGLETRANSLATE(A20280,""en"",""hi"")"),"एक काउबॉय और एक खेत पर उसका घोड़ा")</f>
        <v>एक काउबॉय और एक खेत पर उसका घोड़ा</v>
      </c>
    </row>
    <row r="20281">
      <c r="A20281" s="1" t="s">
        <v>19651</v>
      </c>
      <c r="B20281" s="2" t="str">
        <f>IFERROR(__xludf.DUMMYFUNCTION("GOOGLETRANSLATE(A20281,""en"",""hi"")"),"1 9 वीं शताब्दी में एक पुराने ऋषि की प्राचीन ओरिएंटल कांस्य प्रतिमा।")</f>
        <v>1 9 वीं शताब्दी में एक पुराने ऋषि की प्राचीन ओरिएंटल कांस्य प्रतिमा।</v>
      </c>
    </row>
    <row r="20282">
      <c r="A20282" s="1" t="s">
        <v>19652</v>
      </c>
      <c r="B20282" s="2" t="str">
        <f>IFERROR(__xludf.DUMMYFUNCTION("GOOGLETRANSLATE(A20282,""en"",""hi"")"),"एक मधुमक्खी का पानी का रंग")</f>
        <v>एक मधुमक्खी का पानी का रंग</v>
      </c>
    </row>
    <row r="20283">
      <c r="A20283" s="1" t="s">
        <v>19653</v>
      </c>
      <c r="B20283" s="2" t="str">
        <f>IFERROR(__xludf.DUMMYFUNCTION("GOOGLETRANSLATE(A20283,""en"",""hi"")"),"भू-तापीय क्षेत्र में एक उज्ज्वल हरी झील")</f>
        <v>भू-तापीय क्षेत्र में एक उज्ज्वल हरी झील</v>
      </c>
    </row>
    <row r="20284">
      <c r="A20284" s="1" t="s">
        <v>19654</v>
      </c>
      <c r="B20284" s="2" t="str">
        <f>IFERROR(__xludf.DUMMYFUNCTION("GOOGLETRANSLATE(A20284,""en"",""hi"")"),"एक झील के पीछे बादल, पेड़ अग्रभूमि में चलते हुए")</f>
        <v>एक झील के पीछे बादल, पेड़ अग्रभूमि में चलते हुए</v>
      </c>
    </row>
    <row r="20285">
      <c r="A20285" s="1" t="s">
        <v>19655</v>
      </c>
      <c r="B20285" s="2" t="str">
        <f>IFERROR(__xludf.DUMMYFUNCTION("GOOGLETRANSLATE(A20285,""en"",""hi"")"),"पहाड़ पर घने पाइन वन")</f>
        <v>पहाड़ पर घने पाइन वन</v>
      </c>
    </row>
    <row r="20286">
      <c r="A20286" s="1" t="s">
        <v>19656</v>
      </c>
      <c r="B20286" s="2" t="str">
        <f>IFERROR(__xludf.DUMMYFUNCTION("GOOGLETRANSLATE(A20286,""en"",""hi"")"),"ब्लू पैंट में बार्बी और व्यक्ति")</f>
        <v>ब्लू पैंट में बार्बी और व्यक्ति</v>
      </c>
    </row>
    <row r="20287">
      <c r="A20287" s="1" t="s">
        <v>961</v>
      </c>
      <c r="B20287" s="2" t="str">
        <f>IFERROR(__xludf.DUMMYFUNCTION("GOOGLETRANSLATE(A20287,""en"",""hi"")"),"लड़कों बास्केटबॉल खेल में छवियां।")</f>
        <v>लड़कों बास्केटबॉल खेल में छवियां।</v>
      </c>
    </row>
    <row r="20288">
      <c r="A20288" s="1" t="s">
        <v>19657</v>
      </c>
      <c r="B20288" s="2" t="str">
        <f>IFERROR(__xludf.DUMMYFUNCTION("GOOGLETRANSLATE(A20288,""en"",""hi"")"),"फैशन मॉडल एक मॉडल है जो अपनी बड़ी आंखों के लिए फैशन की दुनिया में जाना जाता है")</f>
        <v>फैशन मॉडल एक मॉडल है जो अपनी बड़ी आंखों के लिए फैशन की दुनिया में जाना जाता है</v>
      </c>
    </row>
    <row r="20289">
      <c r="A20289" s="1" t="s">
        <v>2042</v>
      </c>
      <c r="B20289" s="2" t="str">
        <f>IFERROR(__xludf.DUMMYFUNCTION("GOOGLETRANSLATE(A20289,""en"",""hi"")"),"व्यक्ति उत्सव के दौरान प्रीमियर में भाग लेता है")</f>
        <v>व्यक्ति उत्सव के दौरान प्रीमियर में भाग लेता है</v>
      </c>
    </row>
    <row r="20290">
      <c r="A20290" s="1" t="s">
        <v>7</v>
      </c>
      <c r="B20290" s="2" t="str">
        <f>IFERROR(__xludf.DUMMYFUNCTION("GOOGLETRANSLATE(A20290,""en"",""hi"")"),"पारंपरिक सजावटी पुष्प Paisley Bandanna।")</f>
        <v>पारंपरिक सजावटी पुष्प Paisley Bandanna।</v>
      </c>
    </row>
    <row r="20291">
      <c r="A20291" s="1" t="s">
        <v>19658</v>
      </c>
      <c r="B20291" s="2" t="str">
        <f>IFERROR(__xludf.DUMMYFUNCTION("GOOGLETRANSLATE(A20291,""en"",""hi"")"),"... हॉलिडे सेंटरपीस - ए-फुट क्रिसमस ट्री जलाया गया था।")</f>
        <v>... हॉलिडे सेंटरपीस - ए-फुट क्रिसमस ट्री जलाया गया था।</v>
      </c>
    </row>
    <row r="20292">
      <c r="A20292" s="1" t="s">
        <v>19659</v>
      </c>
      <c r="B20292" s="2" t="str">
        <f>IFERROR(__xludf.DUMMYFUNCTION("GOOGLETRANSLATE(A20292,""en"",""hi"")"),"पुराने घरों पर नक्काशीदार लकड़ी के ट्रिम के टुकड़े")</f>
        <v>पुराने घरों पर नक्काशीदार लकड़ी के ट्रिम के टुकड़े</v>
      </c>
    </row>
    <row r="20293">
      <c r="A20293" s="1" t="s">
        <v>19660</v>
      </c>
      <c r="B20293" s="2" t="str">
        <f>IFERROR(__xludf.DUMMYFUNCTION("GOOGLETRANSLATE(A20293,""en"",""hi"")"),"एक आदमी आग के बाद फूल देता है")</f>
        <v>एक आदमी आग के बाद फूल देता है</v>
      </c>
    </row>
    <row r="20294">
      <c r="A20294" s="1" t="s">
        <v>19661</v>
      </c>
      <c r="B20294" s="2" t="str">
        <f>IFERROR(__xludf.DUMMYFUNCTION("GOOGLETRANSLATE(A20294,""en"",""hi"")"),"आप अपने परिवार के वास्तविक भोजन को बजट पर खिला सकते हैं!")</f>
        <v>आप अपने परिवार के वास्तविक भोजन को बजट पर खिला सकते हैं!</v>
      </c>
    </row>
    <row r="20295">
      <c r="A20295" s="1" t="s">
        <v>19662</v>
      </c>
      <c r="B20295" s="2" t="str">
        <f>IFERROR(__xludf.DUMMYFUNCTION("GOOGLETRANSLATE(A20295,""en"",""hi"")"),"मुझे अतिरिक्त बैठने के लिए कमरा पसंद है।")</f>
        <v>मुझे अतिरिक्त बैठने के लिए कमरा पसंद है।</v>
      </c>
    </row>
    <row r="20296">
      <c r="A20296" s="1" t="s">
        <v>19663</v>
      </c>
      <c r="B20296" s="2" t="str">
        <f>IFERROR(__xludf.DUMMYFUNCTION("GOOGLETRANSLATE(A20296,""en"",""hi"")"),"एक्शन में कुत्ता भेड़ भेड़ - उनके शुल्क ने £ 9,240 का पिछला रिकॉर्ड तोड़ दिया जो बनाया गया था")</f>
        <v>एक्शन में कुत्ता भेड़ भेड़ - उनके शुल्क ने £ 9,240 का पिछला रिकॉर्ड तोड़ दिया जो बनाया गया था</v>
      </c>
    </row>
    <row r="20297">
      <c r="A20297" s="1" t="s">
        <v>19664</v>
      </c>
      <c r="B20297" s="2" t="str">
        <f>IFERROR(__xludf.DUMMYFUNCTION("GOOGLETRANSLATE(A20297,""en"",""hi"")"),"छवि: संगीत कॉमेडी फिल्म से दृश्य में संख्या से वेशभूषा का बड़ा स्वीट")</f>
        <v>छवि: संगीत कॉमेडी फिल्म से दृश्य में संख्या से वेशभूषा का बड़ा स्वीट</v>
      </c>
    </row>
    <row r="20298">
      <c r="A20298" s="1" t="s">
        <v>164</v>
      </c>
      <c r="B20298" s="2" t="str">
        <f>IFERROR(__xludf.DUMMYFUNCTION("GOOGLETRANSLATE(A20298,""en"",""hi"")"),"शहर में स्थित बिक्री के लिए घर")</f>
        <v>शहर में स्थित बिक्री के लिए घर</v>
      </c>
    </row>
    <row r="20299">
      <c r="A20299" s="1" t="s">
        <v>19665</v>
      </c>
      <c r="B20299" s="2" t="str">
        <f>IFERROR(__xludf.DUMMYFUNCTION("GOOGLETRANSLATE(A20299,""en"",""hi"")"),"शाम शरद ऋतु वन, मां और बेटे तम्बू से बाहर")</f>
        <v>शाम शरद ऋतु वन, मां और बेटे तम्बू से बाहर</v>
      </c>
    </row>
    <row r="20300">
      <c r="A20300" s="1" t="s">
        <v>19666</v>
      </c>
      <c r="B20300" s="2" t="str">
        <f>IFERROR(__xludf.DUMMYFUNCTION("GOOGLETRANSLATE(A20300,""en"",""hi"")"),"माता-पिता अपनी बेटी को एक धूप के दिन पार्क में एक झूले पर धक्का देते हैं")</f>
        <v>माता-पिता अपनी बेटी को एक धूप के दिन पार्क में एक झूले पर धक्का देते हैं</v>
      </c>
    </row>
    <row r="20301">
      <c r="A20301" s="1" t="s">
        <v>19667</v>
      </c>
      <c r="B20301" s="2" t="str">
        <f>IFERROR(__xludf.DUMMYFUNCTION("GOOGLETRANSLATE(A20301,""en"",""hi"")"),"शहर के केंद्र में पानी की विशेषताएं")</f>
        <v>शहर के केंद्र में पानी की विशेषताएं</v>
      </c>
    </row>
    <row r="20302">
      <c r="A20302" s="1" t="s">
        <v>19668</v>
      </c>
      <c r="B20302" s="2" t="str">
        <f>IFERROR(__xludf.DUMMYFUNCTION("GOOGLETRANSLATE(A20302,""en"",""hi"")"),"एक युवा लड़की का पोर्ट्रेट सूरज की रोशनी में मुस्कुराते हुए कैमरे को देखकर, खुश महसूस कर रहा है")</f>
        <v>एक युवा लड़की का पोर्ट्रेट सूरज की रोशनी में मुस्कुराते हुए कैमरे को देखकर, खुश महसूस कर रहा है</v>
      </c>
    </row>
    <row r="20303">
      <c r="A20303" s="1" t="s">
        <v>19669</v>
      </c>
      <c r="B20303" s="2" t="str">
        <f>IFERROR(__xludf.DUMMYFUNCTION("GOOGLETRANSLATE(A20303,""en"",""hi"")"),"शराब पैटर्न के चश्मा किसी भी डिजाइन के लिए नीले रंग में निर्बाध दोहराएं।")</f>
        <v>शराब पैटर्न के चश्मा किसी भी डिजाइन के लिए नीले रंग में निर्बाध दोहराएं।</v>
      </c>
    </row>
    <row r="20304">
      <c r="A20304" s="1" t="s">
        <v>19670</v>
      </c>
      <c r="B20304" s="2" t="str">
        <f>IFERROR(__xludf.DUMMYFUNCTION("GOOGLETRANSLATE(A20304,""en"",""hi"")"),"उठाए गए बालकनी से देखें")</f>
        <v>उठाए गए बालकनी से देखें</v>
      </c>
    </row>
    <row r="20305">
      <c r="A20305" s="1" t="s">
        <v>19671</v>
      </c>
      <c r="B20305" s="2" t="str">
        <f>IFERROR(__xludf.DUMMYFUNCTION("GOOGLETRANSLATE(A20305,""en"",""hi"")"),"बारिश में एक बच्चा हँस रहा था।")</f>
        <v>बारिश में एक बच्चा हँस रहा था।</v>
      </c>
    </row>
    <row r="20306">
      <c r="A20306" s="1" t="s">
        <v>2023</v>
      </c>
      <c r="B20306" s="2" t="str">
        <f>IFERROR(__xludf.DUMMYFUNCTION("GOOGLETRANSLATE(A20306,""en"",""hi"")"),"एक मॉडल घटना के दौरान फैशन शो में रनवे चलता है।")</f>
        <v>एक मॉडल घटना के दौरान फैशन शो में रनवे चलता है।</v>
      </c>
    </row>
    <row r="20307">
      <c r="A20307" s="1" t="s">
        <v>19672</v>
      </c>
      <c r="B20307" s="2" t="str">
        <f>IFERROR(__xludf.DUMMYFUNCTION("GOOGLETRANSLATE(A20307,""en"",""hi"")"),"व्यक्ति ने इतिहास पर परिभाषित पुस्तक लिखी है।")</f>
        <v>व्यक्ति ने इतिहास पर परिभाषित पुस्तक लिखी है।</v>
      </c>
    </row>
    <row r="20308">
      <c r="A20308" s="1" t="s">
        <v>19673</v>
      </c>
      <c r="B20308" s="2" t="str">
        <f>IFERROR(__xludf.DUMMYFUNCTION("GOOGLETRANSLATE(A20308,""en"",""hi"")"),"शरीर और चेहरे पर अवांछित और अनियंत्रित बाल कष्टप्रद हैं।")</f>
        <v>शरीर और चेहरे पर अवांछित और अनियंत्रित बाल कष्टप्रद हैं।</v>
      </c>
    </row>
    <row r="20309">
      <c r="A20309" s="1" t="s">
        <v>19674</v>
      </c>
      <c r="B20309" s="2" t="str">
        <f>IFERROR(__xludf.DUMMYFUNCTION("GOOGLETRANSLATE(A20309,""en"",""hi"")"),"आविष्कार में हवा में उड़ने वाले गोरा बालों के साथ प्रकृति में पहाड़ के शीर्ष पर मुस्कुराते हुए व्यक्ति का पोर्ट्रेट बंद करें")</f>
        <v>आविष्कार में हवा में उड़ने वाले गोरा बालों के साथ प्रकृति में पहाड़ के शीर्ष पर मुस्कुराते हुए व्यक्ति का पोर्ट्रेट बंद करें</v>
      </c>
    </row>
    <row r="20310">
      <c r="A20310" s="1" t="s">
        <v>19675</v>
      </c>
      <c r="B20310" s="2" t="str">
        <f>IFERROR(__xludf.DUMMYFUNCTION("GOOGLETRANSLATE(A20310,""en"",""hi"")"),"एक संलग्नक पर उत्सुक युवा घोड़ों।")</f>
        <v>एक संलग्नक पर उत्सुक युवा घोड़ों।</v>
      </c>
    </row>
    <row r="20311">
      <c r="A20311" s="1" t="s">
        <v>19676</v>
      </c>
      <c r="B20311" s="2" t="str">
        <f>IFERROR(__xludf.DUMMYFUNCTION("GOOGLETRANSLATE(A20311,""en"",""hi"")"),"सूर्यास्त में एक धुआं भरे क्षितिज का एक स्थापित शॉट।")</f>
        <v>सूर्यास्त में एक धुआं भरे क्षितिज का एक स्थापित शॉट।</v>
      </c>
    </row>
    <row r="20312">
      <c r="A20312" s="1" t="s">
        <v>19677</v>
      </c>
      <c r="B20312" s="2" t="str">
        <f>IFERROR(__xludf.DUMMYFUNCTION("GOOGLETRANSLATE(A20312,""en"",""hi"")"),"पृष्ठभूमि में लोगों के साथ कम ज्वार पर एक शहर")</f>
        <v>पृष्ठभूमि में लोगों के साथ कम ज्वार पर एक शहर</v>
      </c>
    </row>
    <row r="20313">
      <c r="A20313" s="1" t="s">
        <v>19678</v>
      </c>
      <c r="B20313" s="2" t="str">
        <f>IFERROR(__xludf.DUMMYFUNCTION("GOOGLETRANSLATE(A20313,""en"",""hi"")"),"एक चट्टान में एक छेद द्वारा व्यक्त किया गया व्यक्ति")</f>
        <v>एक चट्टान में एक छेद द्वारा व्यक्त किया गया व्यक्ति</v>
      </c>
    </row>
    <row r="20314">
      <c r="A20314" s="1" t="s">
        <v>19679</v>
      </c>
      <c r="B20314" s="2" t="str">
        <f>IFERROR(__xludf.DUMMYFUNCTION("GOOGLETRANSLATE(A20314,""en"",""hi"")"),"व्यक्ति अभ्यास के दौरान बास्केटबॉल पास करता है")</f>
        <v>व्यक्ति अभ्यास के दौरान बास्केटबॉल पास करता है</v>
      </c>
    </row>
    <row r="20315">
      <c r="A20315" s="1" t="s">
        <v>19680</v>
      </c>
      <c r="B20315" s="2" t="str">
        <f>IFERROR(__xludf.DUMMYFUNCTION("GOOGLETRANSLATE(A20315,""en"",""hi"")"),"एक भीड़ के सामने प्रदर्शन करता है।")</f>
        <v>एक भीड़ के सामने प्रदर्शन करता है।</v>
      </c>
    </row>
    <row r="20316">
      <c r="A20316" s="1" t="s">
        <v>19681</v>
      </c>
      <c r="B20316" s="2" t="str">
        <f>IFERROR(__xludf.DUMMYFUNCTION("GOOGLETRANSLATE(A20316,""en"",""hi"")"),"एक आदमी अपने पजामा में अपने लाउंज कुर्सी में झपकी ले रहा है")</f>
        <v>एक आदमी अपने पजामा में अपने लाउंज कुर्सी में झपकी ले रहा है</v>
      </c>
    </row>
    <row r="20317">
      <c r="A20317" s="1" t="s">
        <v>19682</v>
      </c>
      <c r="B20317" s="2" t="str">
        <f>IFERROR(__xludf.DUMMYFUNCTION("GOOGLETRANSLATE(A20317,""en"",""hi"")"),"मार्शल आर्टिस्ट आगे एक खुले प्रशिक्षण सत्र में अपने हड़ताली पर काम करता है")</f>
        <v>मार्शल आर्टिस्ट आगे एक खुले प्रशिक्षण सत्र में अपने हड़ताली पर काम करता है</v>
      </c>
    </row>
    <row r="20318">
      <c r="A20318" s="1" t="s">
        <v>19683</v>
      </c>
      <c r="B20318" s="2" t="str">
        <f>IFERROR(__xludf.DUMMYFUNCTION("GOOGLETRANSLATE(A20318,""en"",""hi"")"),"एक बड़ी आग से काला धुआं")</f>
        <v>एक बड़ी आग से काला धुआं</v>
      </c>
    </row>
    <row r="20319">
      <c r="A20319" s="1" t="s">
        <v>19684</v>
      </c>
      <c r="B20319" s="2" t="str">
        <f>IFERROR(__xludf.DUMMYFUNCTION("GOOGLETRANSLATE(A20319,""en"",""hi"")"),"प्रांत में एक कवर पुल")</f>
        <v>प्रांत में एक कवर पुल</v>
      </c>
    </row>
    <row r="20320">
      <c r="A20320" s="1" t="s">
        <v>19685</v>
      </c>
      <c r="B20320" s="2" t="str">
        <f>IFERROR(__xludf.DUMMYFUNCTION("GOOGLETRANSLATE(A20320,""en"",""hi"")"),"महान व्यक्ति की एक तस्वीर, सम्राट और महान व्यक्ति का सबसे छोटा बच्चा।")</f>
        <v>महान व्यक्ति की एक तस्वीर, सम्राट और महान व्यक्ति का सबसे छोटा बच्चा।</v>
      </c>
    </row>
    <row r="20321">
      <c r="A20321" s="1" t="s">
        <v>19686</v>
      </c>
      <c r="B20321" s="2" t="str">
        <f>IFERROR(__xludf.DUMMYFUNCTION("GOOGLETRANSLATE(A20321,""en"",""hi"")"),"गिरावट के दौरान प्रस्तुति में एक मॉडल।")</f>
        <v>गिरावट के दौरान प्रस्तुति में एक मॉडल।</v>
      </c>
    </row>
    <row r="20322">
      <c r="A20322" s="1" t="s">
        <v>19687</v>
      </c>
      <c r="B20322" s="2" t="str">
        <f>IFERROR(__xludf.DUMMYFUNCTION("GOOGLETRANSLATE(A20322,""en"",""hi"")"),"स्पोर्टी फिट महिला पहाड़ के शीर्ष पर योग का अभ्यास कर रही है")</f>
        <v>स्पोर्टी फिट महिला पहाड़ के शीर्ष पर योग का अभ्यास कर रही है</v>
      </c>
    </row>
    <row r="20323">
      <c r="A20323" s="1" t="s">
        <v>19688</v>
      </c>
      <c r="B20323" s="2" t="str">
        <f>IFERROR(__xludf.DUMMYFUNCTION("GOOGLETRANSLATE(A20323,""en"",""hi"")"),"ऑफिस ब्लू के लिए महिलाओं की शैली अनुरूप सूट जैकेट")</f>
        <v>ऑफिस ब्लू के लिए महिलाओं की शैली अनुरूप सूट जैकेट</v>
      </c>
    </row>
    <row r="20324">
      <c r="A20324" s="1" t="s">
        <v>19689</v>
      </c>
      <c r="B20324" s="2" t="str">
        <f>IFERROR(__xludf.DUMMYFUNCTION("GOOGLETRANSLATE(A20324,""en"",""hi"")"),"जंगल में जंगली हरी फर्न")</f>
        <v>जंगल में जंगली हरी फर्न</v>
      </c>
    </row>
    <row r="20325">
      <c r="A20325" s="1" t="s">
        <v>19191</v>
      </c>
      <c r="B20325" s="2" t="str">
        <f>IFERROR(__xludf.DUMMYFUNCTION("GOOGLETRANSLATE(A20325,""en"",""hi"")"),"उत्पाद लाइन मोटरसाइकिल लिस्टिंग के लिए और तस्वीरें देखें")</f>
        <v>उत्पाद लाइन मोटरसाइकिल लिस्टिंग के लिए और तस्वीरें देखें</v>
      </c>
    </row>
    <row r="20326">
      <c r="A20326" s="1" t="s">
        <v>19690</v>
      </c>
      <c r="B20326" s="2" t="str">
        <f>IFERROR(__xludf.DUMMYFUNCTION("GOOGLETRANSLATE(A20326,""en"",""hi"")"),"सबसे छोटा, असामान्य घर बनाना।")</f>
        <v>सबसे छोटा, असामान्य घर बनाना।</v>
      </c>
    </row>
    <row r="20327">
      <c r="A20327" s="1" t="s">
        <v>19691</v>
      </c>
      <c r="B20327" s="2" t="str">
        <f>IFERROR(__xludf.DUMMYFUNCTION("GOOGLETRANSLATE(A20327,""en"",""hi"")"),"रोशनी के जादुई क्षेत्र में फोटो वीडियो क्रिसमस जादू")</f>
        <v>रोशनी के जादुई क्षेत्र में फोटो वीडियो क्रिसमस जादू</v>
      </c>
    </row>
    <row r="20328">
      <c r="A20328" s="1" t="s">
        <v>19692</v>
      </c>
      <c r="B20328" s="2" t="str">
        <f>IFERROR(__xludf.DUMMYFUNCTION("GOOGLETRANSLATE(A20328,""en"",""hi"")"),"विद्रोह की एक पेंटिंग।")</f>
        <v>विद्रोह की एक पेंटिंग।</v>
      </c>
    </row>
    <row r="20329">
      <c r="A20329" s="1" t="s">
        <v>19693</v>
      </c>
      <c r="B20329" s="2" t="str">
        <f>IFERROR(__xludf.DUMMYFUNCTION("GOOGLETRANSLATE(A20329,""en"",""hi"")"),"कक्षा से उसके कुछ छात्रों के साथ व्यक्ति।")</f>
        <v>कक्षा से उसके कुछ छात्रों के साथ व्यक्ति।</v>
      </c>
    </row>
    <row r="20330">
      <c r="A20330" s="1" t="s">
        <v>19694</v>
      </c>
      <c r="B20330" s="2" t="str">
        <f>IFERROR(__xludf.DUMMYFUNCTION("GOOGLETRANSLATE(A20330,""en"",""hi"")"),"एक विमान एक विमान से ईंधन प्राप्त करने के लिए तैयार करता है")</f>
        <v>एक विमान एक विमान से ईंधन प्राप्त करने के लिए तैयार करता है</v>
      </c>
    </row>
    <row r="20331">
      <c r="A20331" s="1" t="s">
        <v>19695</v>
      </c>
      <c r="B20331" s="2" t="str">
        <f>IFERROR(__xludf.DUMMYFUNCTION("GOOGLETRANSLATE(A20331,""en"",""hi"")"),"एक सफेद पृष्ठभूमि में अपने पक्ष की तलाश में जमीन पर बैठे युवा पुरुष")</f>
        <v>एक सफेद पृष्ठभूमि में अपने पक्ष की तलाश में जमीन पर बैठे युवा पुरुष</v>
      </c>
    </row>
    <row r="20332">
      <c r="A20332" s="1" t="s">
        <v>19696</v>
      </c>
      <c r="B20332" s="2" t="str">
        <f>IFERROR(__xludf.DUMMYFUNCTION("GOOGLETRANSLATE(A20332,""en"",""hi"")"),"लड़कों की टीम ने अपना विभाजन जीता।")</f>
        <v>लड़कों की टीम ने अपना विभाजन जीता।</v>
      </c>
    </row>
    <row r="20333">
      <c r="A20333" s="1" t="s">
        <v>19697</v>
      </c>
      <c r="B20333" s="2" t="str">
        <f>IFERROR(__xludf.DUMMYFUNCTION("GOOGLETRANSLATE(A20333,""en"",""hi"")"),"हाइब्रिड के हड़ताली रंगीन फूल")</f>
        <v>हाइब्रिड के हड़ताली रंगीन फूल</v>
      </c>
    </row>
    <row r="20334">
      <c r="A20334" s="1" t="s">
        <v>19698</v>
      </c>
      <c r="B20334" s="2" t="str">
        <f>IFERROR(__xludf.DUMMYFUNCTION("GOOGLETRANSLATE(A20334,""en"",""hi"")"),"शौचालय और वेक्टर आइकन सेट।")</f>
        <v>शौचालय और वेक्टर आइकन सेट।</v>
      </c>
    </row>
    <row r="20335">
      <c r="A20335" s="1" t="s">
        <v>19699</v>
      </c>
      <c r="B20335" s="2" t="str">
        <f>IFERROR(__xludf.DUMMYFUNCTION("GOOGLETRANSLATE(A20335,""en"",""hi"")"),"भोजन मेरे पसंदीदा पतन खाद्य पदार्थों में से दो का संयोजन है: मीठे आलू और कॉर्नब्रेड।")</f>
        <v>भोजन मेरे पसंदीदा पतन खाद्य पदार्थों में से दो का संयोजन है: मीठे आलू और कॉर्नब्रेड।</v>
      </c>
    </row>
    <row r="20336">
      <c r="A20336" s="1" t="s">
        <v>19700</v>
      </c>
      <c r="B20336" s="2" t="str">
        <f>IFERROR(__xludf.DUMMYFUNCTION("GOOGLETRANSLATE(A20336,""en"",""hi"")"),"अभिनेता थ्रिलर फिल्म के प्रीमियर में भाग लेता है")</f>
        <v>अभिनेता थ्रिलर फिल्म के प्रीमियर में भाग लेता है</v>
      </c>
    </row>
    <row r="20337">
      <c r="A20337" s="1" t="s">
        <v>19701</v>
      </c>
      <c r="B20337" s="2" t="str">
        <f>IFERROR(__xludf.DUMMYFUNCTION("GOOGLETRANSLATE(A20337,""en"",""hi"")"),"एक विविध कार्यालय में बिल्डिंग समारोह")</f>
        <v>एक विविध कार्यालय में बिल्डिंग समारोह</v>
      </c>
    </row>
    <row r="20338">
      <c r="A20338" s="1" t="s">
        <v>19702</v>
      </c>
      <c r="B20338" s="2" t="str">
        <f>IFERROR(__xludf.DUMMYFUNCTION("GOOGLETRANSLATE(A20338,""en"",""hi"")"),"मुख्य बार, इसके ऊपर छोटे ऊपर के भोजन कक्ष के साथ।")</f>
        <v>मुख्य बार, इसके ऊपर छोटे ऊपर के भोजन कक्ष के साथ।</v>
      </c>
    </row>
    <row r="20339">
      <c r="A20339" s="1" t="s">
        <v>19703</v>
      </c>
      <c r="B20339" s="2" t="str">
        <f>IFERROR(__xludf.DUMMYFUNCTION("GOOGLETRANSLATE(A20339,""en"",""hi"")"),"राष्ट्रीय कपड़े पहने हुए महिलाएं सड़क से चलती हैं।")</f>
        <v>राष्ट्रीय कपड़े पहने हुए महिलाएं सड़क से चलती हैं।</v>
      </c>
    </row>
    <row r="20340">
      <c r="A20340" s="1" t="s">
        <v>19704</v>
      </c>
      <c r="B20340" s="2" t="str">
        <f>IFERROR(__xludf.DUMMYFUNCTION("GOOGLETRANSLATE(A20340,""en"",""hi"")"),"सिंगल प्लेयर वीडियो गेम चलाएगा और जीवन जैसे एनिमेट्रोनिक डायनासोर शामिल होंगे।")</f>
        <v>सिंगल प्लेयर वीडियो गेम चलाएगा और जीवन जैसे एनिमेट्रोनिक डायनासोर शामिल होंगे।</v>
      </c>
    </row>
    <row r="20341">
      <c r="A20341" s="1" t="s">
        <v>19705</v>
      </c>
      <c r="B20341" s="2" t="str">
        <f>IFERROR(__xludf.DUMMYFUNCTION("GOOGLETRANSLATE(A20341,""en"",""hi"")"),"एक बेहतर नर्तक माना जाने के बावजूद, पॉप कलाकार को व्यक्ति को अंक प्राप्त हुए")</f>
        <v>एक बेहतर नर्तक माना जाने के बावजूद, पॉप कलाकार को व्यक्ति को अंक प्राप्त हुए</v>
      </c>
    </row>
    <row r="20342">
      <c r="A20342" s="1" t="s">
        <v>19706</v>
      </c>
      <c r="B20342" s="2" t="str">
        <f>IFERROR(__xludf.DUMMYFUNCTION("GOOGLETRANSLATE(A20342,""en"",""hi"")"),"एक तस्वीर लेने वाला एक फोटोग्राफर")</f>
        <v>एक तस्वीर लेने वाला एक फोटोग्राफर</v>
      </c>
    </row>
    <row r="20343">
      <c r="A20343" s="1" t="s">
        <v>19707</v>
      </c>
      <c r="B20343" s="2" t="str">
        <f>IFERROR(__xludf.DUMMYFUNCTION("GOOGLETRANSLATE(A20343,""en"",""hi"")"),"नई आवास संपत्ति का हवाई दृश्य।")</f>
        <v>नई आवास संपत्ति का हवाई दृश्य।</v>
      </c>
    </row>
    <row r="20344">
      <c r="A20344" s="1" t="s">
        <v>19708</v>
      </c>
      <c r="B20344" s="2" t="str">
        <f>IFERROR(__xludf.DUMMYFUNCTION("GOOGLETRANSLATE(A20344,""en"",""hi"")"),"एक सफेद पृष्ठभूमि पर गेहूं कान और बीज अलग।")</f>
        <v>एक सफेद पृष्ठभूमि पर गेहूं कान और बीज अलग।</v>
      </c>
    </row>
    <row r="20345">
      <c r="A20345" s="1" t="s">
        <v>19709</v>
      </c>
      <c r="B20345" s="2" t="str">
        <f>IFERROR(__xludf.DUMMYFUNCTION("GOOGLETRANSLATE(A20345,""en"",""hi"")"),"व्यक्ति: परिवार के व्यक्ति द्वारा दान किया गया")</f>
        <v>व्यक्ति: परिवार के व्यक्ति द्वारा दान किया गया</v>
      </c>
    </row>
    <row r="20346">
      <c r="A20346" s="1" t="s">
        <v>19710</v>
      </c>
      <c r="B20346" s="2" t="str">
        <f>IFERROR(__xludf.DUMMYFUNCTION("GOOGLETRANSLATE(A20346,""en"",""hi"")"),"व्यक्ति ने शनिवार सुबह सूरजमुखी को डरा दिया।")</f>
        <v>व्यक्ति ने शनिवार सुबह सूरजमुखी को डरा दिया।</v>
      </c>
    </row>
    <row r="20347">
      <c r="A20347" s="1" t="s">
        <v>19711</v>
      </c>
      <c r="B20347" s="2" t="str">
        <f>IFERROR(__xludf.DUMMYFUNCTION("GOOGLETRANSLATE(A20347,""en"",""hi"")"),"बस अगर मुझे कभी भी एक ईंट फायरप्लेस पेंट करना सीखने की ज़रूरत है।")</f>
        <v>बस अगर मुझे कभी भी एक ईंट फायरप्लेस पेंट करना सीखने की ज़रूरत है।</v>
      </c>
    </row>
    <row r="20348">
      <c r="A20348" s="1" t="s">
        <v>19712</v>
      </c>
      <c r="B20348" s="2" t="str">
        <f>IFERROR(__xludf.DUMMYFUNCTION("GOOGLETRANSLATE(A20348,""en"",""hi"")"),"केले की रोटी का एक छोटा इतिहास")</f>
        <v>केले की रोटी का एक छोटा इतिहास</v>
      </c>
    </row>
    <row r="20349">
      <c r="A20349" s="1" t="s">
        <v>19713</v>
      </c>
      <c r="B20349" s="2" t="str">
        <f>IFERROR(__xludf.DUMMYFUNCTION("GOOGLETRANSLATE(A20349,""en"",""hi"")"),"दिल के एक सिल्हूट में बुलबुले और धुनें।")</f>
        <v>दिल के एक सिल्हूट में बुलबुले और धुनें।</v>
      </c>
    </row>
    <row r="20350">
      <c r="A20350" s="1" t="s">
        <v>19714</v>
      </c>
      <c r="B20350" s="2" t="str">
        <f>IFERROR(__xludf.DUMMYFUNCTION("GOOGLETRANSLATE(A20350,""en"",""hi"")"),"व्यक्ति स्काइलाईट आधुनिक में गिरावट के दौरान फैशन शो में भाग लेता है।")</f>
        <v>व्यक्ति स्काइलाईट आधुनिक में गिरावट के दौरान फैशन शो में भाग लेता है।</v>
      </c>
    </row>
    <row r="20351">
      <c r="A20351" s="1" t="s">
        <v>19715</v>
      </c>
      <c r="B20351" s="2" t="str">
        <f>IFERROR(__xludf.DUMMYFUNCTION("GOOGLETRANSLATE(A20351,""en"",""hi"")"),"कार्ड, निमंत्रण, कवर टेम्पलेट डिजाइन, लाइन कला पृष्ठभूमि।")</f>
        <v>कार्ड, निमंत्रण, कवर टेम्पलेट डिजाइन, लाइन कला पृष्ठभूमि।</v>
      </c>
    </row>
    <row r="20352">
      <c r="A20352" s="1" t="s">
        <v>19716</v>
      </c>
      <c r="B20352" s="2" t="str">
        <f>IFERROR(__xludf.DUMMYFUNCTION("GOOGLETRANSLATE(A20352,""en"",""hi"")"),"एक टैंक के पास खड़े प्रदर्शनकारियों")</f>
        <v>एक टैंक के पास खड़े प्रदर्शनकारियों</v>
      </c>
    </row>
    <row r="20353">
      <c r="A20353" s="1" t="s">
        <v>19717</v>
      </c>
      <c r="B20353" s="2" t="str">
        <f>IFERROR(__xludf.DUMMYFUNCTION("GOOGLETRANSLATE(A20353,""en"",""hi"")"),"आप कितनी बार एक विक को गर्म मोम और एक हाथ से बना मोमबत्ती के व्यास में डुबकी देते हैं।")</f>
        <v>आप कितनी बार एक विक को गर्म मोम और एक हाथ से बना मोमबत्ती के व्यास में डुबकी देते हैं।</v>
      </c>
    </row>
    <row r="20354">
      <c r="A20354" s="1" t="s">
        <v>19718</v>
      </c>
      <c r="B20354" s="2" t="str">
        <f>IFERROR(__xludf.DUMMYFUNCTION("GOOGLETRANSLATE(A20354,""en"",""hi"")"),"माना जाता है कि, हर अनार के बीज होते हैं।")</f>
        <v>माना जाता है कि, हर अनार के बीज होते हैं।</v>
      </c>
    </row>
    <row r="20355">
      <c r="A20355" s="1" t="s">
        <v>19719</v>
      </c>
      <c r="B20355" s="2" t="str">
        <f>IFERROR(__xludf.DUMMYFUNCTION("GOOGLETRANSLATE(A20355,""en"",""hi"")"),"फुटबॉल खिलाड़ी और फुटबॉल खिलाड़ी प्रशिक्षण सत्र के दौरान गेंद के लिए प्रतिस्पर्धा करते हैं")</f>
        <v>फुटबॉल खिलाड़ी और फुटबॉल खिलाड़ी प्रशिक्षण सत्र के दौरान गेंद के लिए प्रतिस्पर्धा करते हैं</v>
      </c>
    </row>
    <row r="20356">
      <c r="A20356" s="1" t="s">
        <v>19720</v>
      </c>
      <c r="B20356" s="2" t="str">
        <f>IFERROR(__xludf.DUMMYFUNCTION("GOOGLETRANSLATE(A20356,""en"",""hi"")"),"एक युवा महिला सड़क पर अपने हाथ में एक स्वादिष्ट सॉसेज के साथ खड़ी है")</f>
        <v>एक युवा महिला सड़क पर अपने हाथ में एक स्वादिष्ट सॉसेज के साथ खड़ी है</v>
      </c>
    </row>
    <row r="20357">
      <c r="A20357" s="1" t="s">
        <v>19721</v>
      </c>
      <c r="B20357" s="2" t="str">
        <f>IFERROR(__xludf.DUMMYFUNCTION("GOOGLETRANSLATE(A20357,""en"",""hi"")"),"पृष्ठभूमि में भड़काने के साथ सूर्यास्त के नीचे चेरी खिलना")</f>
        <v>पृष्ठभूमि में भड़काने के साथ सूर्यास्त के नीचे चेरी खिलना</v>
      </c>
    </row>
    <row r="20358">
      <c r="A20358" s="1" t="s">
        <v>19722</v>
      </c>
      <c r="B20358" s="2" t="str">
        <f>IFERROR(__xludf.DUMMYFUNCTION("GOOGLETRANSLATE(A20358,""en"",""hi"")"),"लेखक द्वारा रेल मार्ग का निर्माण।")</f>
        <v>लेखक द्वारा रेल मार्ग का निर्माण।</v>
      </c>
    </row>
    <row r="20359">
      <c r="A20359" s="1" t="s">
        <v>19723</v>
      </c>
      <c r="B20359" s="2" t="str">
        <f>IFERROR(__xludf.DUMMYFUNCTION("GOOGLETRANSLATE(A20359,""en"",""hi"")"),"एक महिला और युवा बच्चे एक सड़क के किनारे एक इलेक्ट्रिक स्कूटर की सवारी करते हैं")</f>
        <v>एक महिला और युवा बच्चे एक सड़क के किनारे एक इलेक्ट्रिक स्कूटर की सवारी करते हैं</v>
      </c>
    </row>
    <row r="20360">
      <c r="A20360" s="1" t="s">
        <v>19724</v>
      </c>
      <c r="B20360" s="2" t="str">
        <f>IFERROR(__xludf.DUMMYFUNCTION("GOOGLETRANSLATE(A20360,""en"",""hi"")"),"बगीचे में युवा माँ और बच्चे")</f>
        <v>बगीचे में युवा माँ और बच्चे</v>
      </c>
    </row>
    <row r="20361">
      <c r="A20361" s="1" t="s">
        <v>19725</v>
      </c>
      <c r="B20361" s="2" t="str">
        <f>IFERROR(__xludf.DUMMYFUNCTION("GOOGLETRANSLATE(A20361,""en"",""hi"")"),"नहीं 8495 - व्यक्ति का चित्र")</f>
        <v>नहीं 8495 - व्यक्ति का चित्र</v>
      </c>
    </row>
    <row r="20362">
      <c r="A20362" s="1" t="s">
        <v>19726</v>
      </c>
      <c r="B20362" s="2" t="str">
        <f>IFERROR(__xludf.DUMMYFUNCTION("GOOGLETRANSLATE(A20362,""en"",""hi"")"),"अमेरिकी राज्य लाइटहाउस का घर है।")</f>
        <v>अमेरिकी राज्य लाइटहाउस का घर है।</v>
      </c>
    </row>
    <row r="20363">
      <c r="A20363" s="1" t="s">
        <v>19727</v>
      </c>
      <c r="B20363" s="2" t="str">
        <f>IFERROR(__xludf.DUMMYFUNCTION("GOOGLETRANSLATE(A20363,""en"",""hi"")"),"एक नीली चाय - प्रकाश लालटेन खिड़की के सिले पर बैठा")</f>
        <v>एक नीली चाय - प्रकाश लालटेन खिड़की के सिले पर बैठा</v>
      </c>
    </row>
    <row r="20364">
      <c r="A20364" s="1" t="s">
        <v>19728</v>
      </c>
      <c r="B20364" s="2" t="str">
        <f>IFERROR(__xludf.DUMMYFUNCTION("GOOGLETRANSLATE(A20364,""en"",""hi"")"),"व्यक्ति: संगीत आइकन एक उज्ज्वल सफेद खुले - गर्दन शर्ट और काले जींस में आकस्मिक रूप से पहने हुए एक सफेद स्ट्रॉ टोपी के साथ मिलकर")</f>
        <v>व्यक्ति: संगीत आइकन एक उज्ज्वल सफेद खुले - गर्दन शर्ट और काले जींस में आकस्मिक रूप से पहने हुए एक सफेद स्ट्रॉ टोपी के साथ मिलकर</v>
      </c>
    </row>
    <row r="20365">
      <c r="A20365" s="1" t="s">
        <v>19729</v>
      </c>
      <c r="B20365" s="2" t="str">
        <f>IFERROR(__xludf.DUMMYFUNCTION("GOOGLETRANSLATE(A20365,""en"",""hi"")"),"हॉरर फिल्म के विश्व प्रीमियर के लिए अभिनेता आ रहा है")</f>
        <v>हॉरर फिल्म के विश्व प्रीमियर के लिए अभिनेता आ रहा है</v>
      </c>
    </row>
    <row r="20366">
      <c r="A20366" s="1" t="s">
        <v>19730</v>
      </c>
      <c r="B20366" s="2" t="str">
        <f>IFERROR(__xludf.DUMMYFUNCTION("GOOGLETRANSLATE(A20366,""en"",""hi"")"),"एक व्यक्ति एक मोबाइल फोन का उपयोग करता है")</f>
        <v>एक व्यक्ति एक मोबाइल फोन का उपयोग करता है</v>
      </c>
    </row>
    <row r="20367">
      <c r="A20367" s="1" t="s">
        <v>19731</v>
      </c>
      <c r="B20367" s="2" t="str">
        <f>IFERROR(__xludf.DUMMYFUNCTION("GOOGLETRANSLATE(A20367,""en"",""hi"")"),"छात्र शिक्षक को ध्यान से कक्षा में सुनते हैं")</f>
        <v>छात्र शिक्षक को ध्यान से कक्षा में सुनते हैं</v>
      </c>
    </row>
    <row r="20368">
      <c r="A20368" s="1" t="s">
        <v>10251</v>
      </c>
      <c r="B20368" s="2" t="str">
        <f>IFERROR(__xludf.DUMMYFUNCTION("GOOGLETRANSLATE(A20368,""en"",""hi"")"),"छवि में शामिल हो सकते हैं: व्यक्ति, एक संगीत वाद्ययंत्र बजाना, मंच, संगीत कार्यक्रम और इनडोर पर")</f>
        <v>छवि में शामिल हो सकते हैं: व्यक्ति, एक संगीत वाद्ययंत्र बजाना, मंच, संगीत कार्यक्रम और इनडोर पर</v>
      </c>
    </row>
    <row r="20369">
      <c r="A20369" s="1" t="s">
        <v>19732</v>
      </c>
      <c r="B20369" s="2" t="str">
        <f>IFERROR(__xludf.DUMMYFUNCTION("GOOGLETRANSLATE(A20369,""en"",""hi"")"),"प्रत्येक yurt एक बाथरूम, पाकगृह और निजी डेक से लैस है।")</f>
        <v>प्रत्येक yurt एक बाथरूम, पाकगृह और निजी डेक से लैस है।</v>
      </c>
    </row>
    <row r="20370">
      <c r="A20370" s="1" t="s">
        <v>19733</v>
      </c>
      <c r="B20370" s="2" t="str">
        <f>IFERROR(__xludf.DUMMYFUNCTION("GOOGLETRANSLATE(A20370,""en"",""hi"")"),"एक लाइव प्रदर्शन के दौरान फर्श को घुमाया")</f>
        <v>एक लाइव प्रदर्शन के दौरान फर्श को घुमाया</v>
      </c>
    </row>
    <row r="20371">
      <c r="A20371" s="1" t="s">
        <v>19734</v>
      </c>
      <c r="B20371" s="2" t="str">
        <f>IFERROR(__xludf.DUMMYFUNCTION("GOOGLETRANSLATE(A20371,""en"",""hi"")"),"प्रोटोपंक कलाकार रंगमंच में मंच पर प्रदर्शन करता है।")</f>
        <v>प्रोटोपंक कलाकार रंगमंच में मंच पर प्रदर्शन करता है।</v>
      </c>
    </row>
    <row r="20372">
      <c r="A20372" s="1" t="s">
        <v>19735</v>
      </c>
      <c r="B20372" s="2" t="str">
        <f>IFERROR(__xludf.DUMMYFUNCTION("GOOGLETRANSLATE(A20372,""en"",""hi"")"),"खेल उपकरण व्यापार छाती पर सामने जेब और बड़े इन्सिग्निया के साथ हुडी को ज़िप करें।")</f>
        <v>खेल उपकरण व्यापार छाती पर सामने जेब और बड़े इन्सिग्निया के साथ हुडी को ज़िप करें।</v>
      </c>
    </row>
    <row r="20373">
      <c r="A20373" s="1" t="s">
        <v>19736</v>
      </c>
      <c r="B20373" s="2" t="str">
        <f>IFERROR(__xludf.DUMMYFUNCTION("GOOGLETRANSLATE(A20373,""en"",""hi"")"),"होटल: ड्राइंग रूम ... इतिहास की भावना के साथ")</f>
        <v>होटल: ड्राइंग रूम ... इतिहास की भावना के साथ</v>
      </c>
    </row>
    <row r="20374">
      <c r="A20374" s="1" t="s">
        <v>19737</v>
      </c>
      <c r="B20374" s="2" t="str">
        <f>IFERROR(__xludf.DUMMYFUNCTION("GOOGLETRANSLATE(A20374,""en"",""hi"")"),"व्यक्ति का शरीर, समुद्र तट पर धोया जाता है क्योंकि पर्यटक पास में चले गए")</f>
        <v>व्यक्ति का शरीर, समुद्र तट पर धोया जाता है क्योंकि पर्यटक पास में चले गए</v>
      </c>
    </row>
    <row r="20375">
      <c r="A20375" s="1" t="s">
        <v>19738</v>
      </c>
      <c r="B20375" s="2" t="str">
        <f>IFERROR(__xludf.DUMMYFUNCTION("GOOGLETRANSLATE(A20375,""en"",""hi"")"),"जमीन पर बैठकर एक आम चिम्पांजी भोजन खाने")</f>
        <v>जमीन पर बैठकर एक आम चिम्पांजी भोजन खाने</v>
      </c>
    </row>
    <row r="20376">
      <c r="A20376" s="1" t="s">
        <v>19739</v>
      </c>
      <c r="B20376" s="2" t="str">
        <f>IFERROR(__xludf.DUMMYFUNCTION("GOOGLETRANSLATE(A20376,""en"",""hi"")"),"जंगल में वसंत में जंगली सूअर, बो और पिगलेट")</f>
        <v>जंगल में वसंत में जंगली सूअर, बो और पिगलेट</v>
      </c>
    </row>
    <row r="20377">
      <c r="A20377" s="1" t="s">
        <v>19740</v>
      </c>
      <c r="B20377" s="2" t="str">
        <f>IFERROR(__xludf.DUMMYFUNCTION("GOOGLETRANSLATE(A20377,""en"",""hi"")"),"लोक रॉक कलाकार का संगीतकार त्यौहार के दौरान मंच पर प्रदर्शन करता है")</f>
        <v>लोक रॉक कलाकार का संगीतकार त्यौहार के दौरान मंच पर प्रदर्शन करता है</v>
      </c>
    </row>
    <row r="20378">
      <c r="A20378" s="1" t="s">
        <v>19741</v>
      </c>
      <c r="B20378" s="2" t="str">
        <f>IFERROR(__xludf.DUMMYFUNCTION("GOOGLETRANSLATE(A20378,""en"",""hi"")"),"अस्पताल के प्रतीक्षा कक्ष में व्यक्ति, सिर और एक कीपर")</f>
        <v>अस्पताल के प्रतीक्षा कक्ष में व्यक्ति, सिर और एक कीपर</v>
      </c>
    </row>
    <row r="20379">
      <c r="A20379" s="1" t="s">
        <v>19742</v>
      </c>
      <c r="B20379" s="2" t="str">
        <f>IFERROR(__xludf.DUMMYFUNCTION("GOOGLETRANSLATE(A20379,""en"",""hi"")"),"एक टाइल टेबल टॉप पर रखे गए बैंकनोट्स के साथ अग्रभूमि में कार्ड का हाथ")</f>
        <v>एक टाइल टेबल टॉप पर रखे गए बैंकनोट्स के साथ अग्रभूमि में कार्ड का हाथ</v>
      </c>
    </row>
    <row r="20380">
      <c r="A20380" s="1" t="s">
        <v>19743</v>
      </c>
      <c r="B20380" s="2" t="str">
        <f>IFERROR(__xludf.DUMMYFUNCTION("GOOGLETRANSLATE(A20380,""en"",""hi"")"),"फुटबॉल खिलाड़ी ने फुटबॉल टीम के खिलाफ शानदार लक्ष्य बनाए")</f>
        <v>फुटबॉल खिलाड़ी ने फुटबॉल टीम के खिलाफ शानदार लक्ष्य बनाए</v>
      </c>
    </row>
    <row r="20381">
      <c r="A20381" s="1" t="s">
        <v>19744</v>
      </c>
      <c r="B20381" s="2" t="str">
        <f>IFERROR(__xludf.DUMMYFUNCTION("GOOGLETRANSLATE(A20381,""en"",""hi"")"),"सैन्य व्यक्ति द्वारा हफ्ते पहले लिया गया यह तस्वीर एक बैल मूस का है कि अधिकारियों को अब झील के पास दर्शकों के सामने गोली मार दी गई थी।")</f>
        <v>सैन्य व्यक्ति द्वारा हफ्ते पहले लिया गया यह तस्वीर एक बैल मूस का है कि अधिकारियों को अब झील के पास दर्शकों के सामने गोली मार दी गई थी।</v>
      </c>
    </row>
    <row r="20382">
      <c r="A20382" s="1" t="s">
        <v>19745</v>
      </c>
      <c r="B20382" s="2" t="str">
        <f>IFERROR(__xludf.DUMMYFUNCTION("GOOGLETRANSLATE(A20382,""en"",""hi"")"),"एक हरे मोस पर शादी के छल्ले")</f>
        <v>एक हरे मोस पर शादी के छल्ले</v>
      </c>
    </row>
    <row r="20383">
      <c r="A20383" s="1" t="s">
        <v>19746</v>
      </c>
      <c r="B20383" s="2" t="str">
        <f>IFERROR(__xludf.DUMMYFUNCTION("GOOGLETRANSLATE(A20383,""en"",""hi"")"),"ग्रामीण इलाकों का व्यापक पैनोरमा।")</f>
        <v>ग्रामीण इलाकों का व्यापक पैनोरमा।</v>
      </c>
    </row>
    <row r="20384">
      <c r="A20384" s="1" t="s">
        <v>19747</v>
      </c>
      <c r="B20384" s="2" t="str">
        <f>IFERROR(__xludf.DUMMYFUNCTION("GOOGLETRANSLATE(A20384,""en"",""hi"")"),"मनोवैज्ञानिक थ्रिलर फिल्म का प्रीमियर")</f>
        <v>मनोवैज्ञानिक थ्रिलर फिल्म का प्रीमियर</v>
      </c>
    </row>
    <row r="20385">
      <c r="A20385" s="1" t="s">
        <v>19748</v>
      </c>
      <c r="B20385" s="2" t="str">
        <f>IFERROR(__xludf.DUMMYFUNCTION("GOOGLETRANSLATE(A20385,""en"",""hi"")"),"एक बर्फीले जंगल में धूप की एक किरण")</f>
        <v>एक बर्फीले जंगल में धूप की एक किरण</v>
      </c>
    </row>
    <row r="20386">
      <c r="A20386" s="1" t="s">
        <v>19749</v>
      </c>
      <c r="B20386" s="2" t="str">
        <f>IFERROR(__xludf.DUMMYFUNCTION("GOOGLETRANSLATE(A20386,""en"",""hi"")"),"पशु एक कुत्ता है जिसने विनम्र, वफादार और बुद्धिमान पैदा किया।")</f>
        <v>पशु एक कुत्ता है जिसने विनम्र, वफादार और बुद्धिमान पैदा किया।</v>
      </c>
    </row>
    <row r="20387">
      <c r="A20387" s="1" t="s">
        <v>19750</v>
      </c>
      <c r="B20387" s="2" t="str">
        <f>IFERROR(__xludf.DUMMYFUNCTION("GOOGLETRANSLATE(A20387,""en"",""hi"")"),"एक दीवार के खिलाफ धातु बैरल ढेर")</f>
        <v>एक दीवार के खिलाफ धातु बैरल ढेर</v>
      </c>
    </row>
    <row r="20388">
      <c r="A20388" s="1" t="s">
        <v>19751</v>
      </c>
      <c r="B20388" s="2" t="str">
        <f>IFERROR(__xludf.DUMMYFUNCTION("GOOGLETRANSLATE(A20388,""en"",""hi"")"),"मैं कल मेरे संग्रह के माध्यम से जा रहा था।")</f>
        <v>मैं कल मेरे संग्रह के माध्यम से जा रहा था।</v>
      </c>
    </row>
    <row r="20389">
      <c r="A20389" s="1" t="s">
        <v>19752</v>
      </c>
      <c r="B20389" s="2" t="str">
        <f>IFERROR(__xludf.DUMMYFUNCTION("GOOGLETRANSLATE(A20389,""en"",""hi"")"),"सॉकर प्लेयर मैच के दौरान पेनल्टी स्पॉट से फुटबॉल खिलाड़ी पिछले फुटबॉल खिलाड़ी के दूसरे लक्ष्य को स्कोर करता है।")</f>
        <v>सॉकर प्लेयर मैच के दौरान पेनल्टी स्पॉट से फुटबॉल खिलाड़ी पिछले फुटबॉल खिलाड़ी के दूसरे लक्ष्य को स्कोर करता है।</v>
      </c>
    </row>
    <row r="20390">
      <c r="A20390" s="1" t="s">
        <v>19753</v>
      </c>
      <c r="B20390" s="2" t="str">
        <f>IFERROR(__xludf.DUMMYFUNCTION("GOOGLETRANSLATE(A20390,""en"",""hi"")"),"निचले दाएं पर देखा गया, एक हल्का toned दृढ़ लकड़ी उठाया मंजिल एक खुली कार्यालय की जगह रखती है, गहरे toned minimalist डेस्क के साथ देखा।")</f>
        <v>निचले दाएं पर देखा गया, एक हल्का toned दृढ़ लकड़ी उठाया मंजिल एक खुली कार्यालय की जगह रखती है, गहरे toned minimalist डेस्क के साथ देखा।</v>
      </c>
    </row>
    <row r="20391">
      <c r="A20391" s="1" t="s">
        <v>19754</v>
      </c>
      <c r="B20391" s="2" t="str">
        <f>IFERROR(__xludf.DUMMYFUNCTION("GOOGLETRANSLATE(A20391,""en"",""hi"")"),"ब्लॉगर मैच के दौरान फुटबॉल खिलाड़ी के खिलाफ गेंद को संभालता है")</f>
        <v>ब्लॉगर मैच के दौरान फुटबॉल खिलाड़ी के खिलाफ गेंद को संभालता है</v>
      </c>
    </row>
    <row r="20392">
      <c r="A20392" s="1" t="s">
        <v>19755</v>
      </c>
      <c r="B20392" s="2" t="str">
        <f>IFERROR(__xludf.DUMMYFUNCTION("GOOGLETRANSLATE(A20392,""en"",""hi"")"),"पेट्रोग्लिफ, रॉक आर्ट का प्राचीन रूप, सड़क के साथ एक शुष्क पहाड़ी पर")</f>
        <v>पेट्रोग्लिफ, रॉक आर्ट का प्राचीन रूप, सड़क के साथ एक शुष्क पहाड़ी पर</v>
      </c>
    </row>
    <row r="20393">
      <c r="A20393" s="1" t="s">
        <v>19756</v>
      </c>
      <c r="B20393" s="2" t="str">
        <f>IFERROR(__xludf.DUMMYFUNCTION("GOOGLETRANSLATE(A20393,""en"",""hi"")"),"एक शादी में नौटिकल सजावट")</f>
        <v>एक शादी में नौटिकल सजावट</v>
      </c>
    </row>
    <row r="20394">
      <c r="A20394" s="1" t="s">
        <v>19757</v>
      </c>
      <c r="B20394" s="2" t="str">
        <f>IFERROR(__xludf.DUMMYFUNCTION("GOOGLETRANSLATE(A20394,""en"",""hi"")"),"शैली में यह फूल बैंगनी आभूषण।")</f>
        <v>शैली में यह फूल बैंगनी आभूषण।</v>
      </c>
    </row>
    <row r="20395">
      <c r="A20395" s="1" t="s">
        <v>19758</v>
      </c>
      <c r="B20395" s="2" t="str">
        <f>IFERROR(__xludf.DUMMYFUNCTION("GOOGLETRANSLATE(A20395,""en"",""hi"")"),"उन्होंने राजनेता के लिए होस्ट की गई घटना में व्यक्तिगत रूप से पहने हुए गहने देखो।")</f>
        <v>उन्होंने राजनेता के लिए होस्ट की गई घटना में व्यक्तिगत रूप से पहने हुए गहने देखो।</v>
      </c>
    </row>
    <row r="20396">
      <c r="A20396" s="1" t="s">
        <v>19759</v>
      </c>
      <c r="B20396" s="2" t="str">
        <f>IFERROR(__xludf.DUMMYFUNCTION("GOOGLETRANSLATE(A20396,""en"",""hi"")"),"pensive खुश आदमी - एक सफेद पृष्ठभूमि पर अलग")</f>
        <v>pensive खुश आदमी - एक सफेद पृष्ठभूमि पर अलग</v>
      </c>
    </row>
    <row r="20397">
      <c r="A20397" s="1" t="s">
        <v>19760</v>
      </c>
      <c r="B20397" s="2" t="str">
        <f>IFERROR(__xludf.DUMMYFUNCTION("GOOGLETRANSLATE(A20397,""en"",""hi"")"),"एक दौरे पर सड़क कला")</f>
        <v>एक दौरे पर सड़क कला</v>
      </c>
    </row>
    <row r="20398">
      <c r="A20398" s="1" t="s">
        <v>19761</v>
      </c>
      <c r="B20398" s="2" t="str">
        <f>IFERROR(__xludf.DUMMYFUNCTION("GOOGLETRANSLATE(A20398,""en"",""hi"")"),"पोस्टर कॉमिक बुक कैरेक्टर मास्क से दूर चलता है")</f>
        <v>पोस्टर कॉमिक बुक कैरेक्टर मास्क से दूर चलता है</v>
      </c>
    </row>
    <row r="20399">
      <c r="A20399" s="1" t="s">
        <v>19762</v>
      </c>
      <c r="B20399" s="2" t="str">
        <f>IFERROR(__xludf.DUMMYFUNCTION("GOOGLETRANSLATE(A20399,""en"",""hi"")"),"फैशन लड़कियों को एक अच्छा पोशाक पसंद है।")</f>
        <v>फैशन लड़कियों को एक अच्छा पोशाक पसंद है।</v>
      </c>
    </row>
    <row r="20400">
      <c r="A20400" s="1" t="s">
        <v>19763</v>
      </c>
      <c r="B20400" s="2" t="str">
        <f>IFERROR(__xludf.DUMMYFUNCTION("GOOGLETRANSLATE(A20400,""en"",""hi"")"),"अभिनेता और उनकी टीम के सदस्य शेष वर्ग और न्यायाधीशों के पहले अपने हस्तक्षेप पेश करने से पहले खड़े होते हैं।")</f>
        <v>अभिनेता और उनकी टीम के सदस्य शेष वर्ग और न्यायाधीशों के पहले अपने हस्तक्षेप पेश करने से पहले खड़े होते हैं।</v>
      </c>
    </row>
    <row r="20401">
      <c r="A20401" s="1" t="s">
        <v>19764</v>
      </c>
      <c r="B20401" s="2" t="str">
        <f>IFERROR(__xludf.DUMMYFUNCTION("GOOGLETRANSLATE(A20401,""en"",""hi"")"),"ब्लू-ग्रीन ग्रेडियेंट के साथ कंपनियों और ब्रांडों के लिए पत्र एम का लोगो।")</f>
        <v>ब्लू-ग्रीन ग्रेडियेंट के साथ कंपनियों और ब्रांडों के लिए पत्र एम का लोगो।</v>
      </c>
    </row>
    <row r="20402">
      <c r="A20402" s="1" t="s">
        <v>19765</v>
      </c>
      <c r="B20402" s="2" t="str">
        <f>IFERROR(__xludf.DUMMYFUNCTION("GOOGLETRANSLATE(A20402,""en"",""hi"")"),"पृष्ठभूमि में सूर्यास्त के साथ विंग")</f>
        <v>पृष्ठभूमि में सूर्यास्त के साथ विंग</v>
      </c>
    </row>
    <row r="20403">
      <c r="A20403" s="1" t="s">
        <v>19766</v>
      </c>
      <c r="B20403" s="2" t="str">
        <f>IFERROR(__xludf.DUMMYFUNCTION("GOOGLETRANSLATE(A20403,""en"",""hi"")"),"फ़्लोटिंग दूर: समूह ने छोटी नाव में उच्च समुद्रों को ले लिया")</f>
        <v>फ़्लोटिंग दूर: समूह ने छोटी नाव में उच्च समुद्रों को ले लिया</v>
      </c>
    </row>
    <row r="20404">
      <c r="A20404" s="1" t="s">
        <v>19767</v>
      </c>
      <c r="B20404" s="2" t="str">
        <f>IFERROR(__xludf.DUMMYFUNCTION("GOOGLETRANSLATE(A20404,""en"",""hi"")"),"पीले डूडल के साथ एक पृष्ठभूमि पर दमास्क गोल्डन पुष्प पैटर्न।")</f>
        <v>पीले डूडल के साथ एक पृष्ठभूमि पर दमास्क गोल्डन पुष्प पैटर्न।</v>
      </c>
    </row>
    <row r="20405">
      <c r="A20405" s="1" t="s">
        <v>19768</v>
      </c>
      <c r="B20405" s="2" t="str">
        <f>IFERROR(__xludf.DUMMYFUNCTION("GOOGLETRANSLATE(A20405,""en"",""hi"")"),"बगीचे के रास्ते में कदम बनाने के लिए पत्थरों का उपयोग करना")</f>
        <v>बगीचे के रास्ते में कदम बनाने के लिए पत्थरों का उपयोग करना</v>
      </c>
    </row>
    <row r="20406">
      <c r="A20406" s="1" t="s">
        <v>19769</v>
      </c>
      <c r="B20406" s="2" t="str">
        <f>IFERROR(__xludf.DUMMYFUNCTION("GOOGLETRANSLATE(A20406,""en"",""hi"")"),"एक लकड़ी की चटाई पर सुशी और चॉपस्टिक्स")</f>
        <v>एक लकड़ी की चटाई पर सुशी और चॉपस्टिक्स</v>
      </c>
    </row>
    <row r="20407">
      <c r="A20407" s="1" t="s">
        <v>19770</v>
      </c>
      <c r="B20407" s="2" t="str">
        <f>IFERROR(__xludf.DUMMYFUNCTION("GOOGLETRANSLATE(A20407,""en"",""hi"")"),"व्यक्ति ने कहा कि वह अपने सम्मान में मूर्ति रखना था")</f>
        <v>व्यक्ति ने कहा कि वह अपने सम्मान में मूर्ति रखना था</v>
      </c>
    </row>
    <row r="20408">
      <c r="A20408" s="1" t="s">
        <v>19771</v>
      </c>
      <c r="B20408" s="2" t="str">
        <f>IFERROR(__xludf.DUMMYFUNCTION("GOOGLETRANSLATE(A20408,""en"",""hi"")"),"गोल्फर गोल्फ टूर्नामेंट के तीसरे दौर के दौरान दूसरे छेद पर अपने टी शॉट देखता है।")</f>
        <v>गोल्फर गोल्फ टूर्नामेंट के तीसरे दौर के दौरान दूसरे छेद पर अपने टी शॉट देखता है।</v>
      </c>
    </row>
    <row r="20409">
      <c r="A20409" s="1" t="s">
        <v>19772</v>
      </c>
      <c r="B20409" s="2" t="str">
        <f>IFERROR(__xludf.DUMMYFUNCTION("GOOGLETRANSLATE(A20409,""en"",""hi"")"),"उस व्यक्ति द्वारा टैटू मैं इन्हें प्यार करता हूं।")</f>
        <v>उस व्यक्ति द्वारा टैटू मैं इन्हें प्यार करता हूं।</v>
      </c>
    </row>
    <row r="20410">
      <c r="A20410" s="1" t="s">
        <v>19773</v>
      </c>
      <c r="B20410" s="2" t="str">
        <f>IFERROR(__xludf.DUMMYFUNCTION("GOOGLETRANSLATE(A20410,""en"",""hi"")"),"सूर्यास्त, धीमी गति के दौरान समुद्र तट पर चलने वाली युवा आकर्षक महिला")</f>
        <v>सूर्यास्त, धीमी गति के दौरान समुद्र तट पर चलने वाली युवा आकर्षक महिला</v>
      </c>
    </row>
    <row r="20411">
      <c r="A20411" s="1" t="s">
        <v>19774</v>
      </c>
      <c r="B20411" s="2" t="str">
        <f>IFERROR(__xludf.DUMMYFUNCTION("GOOGLETRANSLATE(A20411,""en"",""hi"")"),"शहर का जीवन, हवाई अड्डे पर चलने वाले लोगों को धुंधला")</f>
        <v>शहर का जीवन, हवाई अड्डे पर चलने वाले लोगों को धुंधला</v>
      </c>
    </row>
    <row r="20412">
      <c r="A20412" s="1" t="s">
        <v>19775</v>
      </c>
      <c r="B20412" s="2" t="str">
        <f>IFERROR(__xludf.DUMMYFUNCTION("GOOGLETRANSLATE(A20412,""en"",""hi"")"),"डाइनिंग हॉल में काफी रात")</f>
        <v>डाइनिंग हॉल में काफी रात</v>
      </c>
    </row>
    <row r="20413">
      <c r="A20413" s="1" t="s">
        <v>19776</v>
      </c>
      <c r="B20413" s="2" t="str">
        <f>IFERROR(__xludf.DUMMYFUNCTION("GOOGLETRANSLATE(A20413,""en"",""hi"")"),"एक कप चाय के साथ बंदर")</f>
        <v>एक कप चाय के साथ बंदर</v>
      </c>
    </row>
    <row r="20414">
      <c r="A20414" s="1" t="s">
        <v>19777</v>
      </c>
      <c r="B20414" s="2" t="str">
        <f>IFERROR(__xludf.DUMMYFUNCTION("GOOGLETRANSLATE(A20414,""en"",""hi"")"),"चयापचय एक जीव के भीतर होने वाली सभी रासायनिक प्रतिक्रियाएं")</f>
        <v>चयापचय एक जीव के भीतर होने वाली सभी रासायनिक प्रतिक्रियाएं</v>
      </c>
    </row>
    <row r="20415">
      <c r="A20415" s="1" t="s">
        <v>19778</v>
      </c>
      <c r="B20415" s="2" t="str">
        <f>IFERROR(__xludf.DUMMYFUNCTION("GOOGLETRANSLATE(A20415,""en"",""hi"")"),"हार्ड रॉक कलाकार और व्यक्ति का व्यक्ति फेस्टिवल में मंच पर प्रदर्शन करता है")</f>
        <v>हार्ड रॉक कलाकार और व्यक्ति का व्यक्ति फेस्टिवल में मंच पर प्रदर्शन करता है</v>
      </c>
    </row>
    <row r="20416">
      <c r="A20416" s="1" t="s">
        <v>19779</v>
      </c>
      <c r="B20416" s="2" t="str">
        <f>IFERROR(__xludf.DUMMYFUNCTION("GOOGLETRANSLATE(A20416,""en"",""hi"")"),"400 मीटर फ्रीस्टाइल एस 8 में अपने कांस्य पदक के साथ पोडियम पर एथलीट")</f>
        <v>400 मीटर फ्रीस्टाइल एस 8 में अपने कांस्य पदक के साथ पोडियम पर एथलीट</v>
      </c>
    </row>
    <row r="20417">
      <c r="A20417" s="1" t="s">
        <v>19780</v>
      </c>
      <c r="B20417" s="2" t="str">
        <f>IFERROR(__xludf.DUMMYFUNCTION("GOOGLETRANSLATE(A20417,""en"",""hi"")"),"हार्ड रॉक कलाकार ऑनस्टेज करता है")</f>
        <v>हार्ड रॉक कलाकार ऑनस्टेज करता है</v>
      </c>
    </row>
    <row r="20418">
      <c r="A20418" s="1" t="s">
        <v>164</v>
      </c>
      <c r="B20418" s="2" t="str">
        <f>IFERROR(__xludf.DUMMYFUNCTION("GOOGLETRANSLATE(A20418,""en"",""hi"")"),"शहर में स्थित बिक्री के लिए घर")</f>
        <v>शहर में स्थित बिक्री के लिए घर</v>
      </c>
    </row>
    <row r="20419">
      <c r="A20419" s="1" t="s">
        <v>19781</v>
      </c>
      <c r="B20419" s="2" t="str">
        <f>IFERROR(__xludf.DUMMYFUNCTION("GOOGLETRANSLATE(A20419,""en"",""hi"")"),"# खेल टीम के खिलाफ खेल से पहले गर्मियों के दौरान गेंद को गोली मारता है।")</f>
        <v># खेल टीम के खिलाफ खेल से पहले गर्मियों के दौरान गेंद को गोली मारता है।</v>
      </c>
    </row>
    <row r="20420">
      <c r="A20420" s="1" t="s">
        <v>19782</v>
      </c>
      <c r="B20420" s="2" t="str">
        <f>IFERROR(__xludf.DUMMYFUNCTION("GOOGLETRANSLATE(A20420,""en"",""hi"")"),"एक पारदर्शी हुड के साथ ऑटोमोबाइल बनाते हैं")</f>
        <v>एक पारदर्शी हुड के साथ ऑटोमोबाइल बनाते हैं</v>
      </c>
    </row>
    <row r="20421">
      <c r="A20421" s="1" t="s">
        <v>19783</v>
      </c>
      <c r="B20421" s="2" t="str">
        <f>IFERROR(__xludf.DUMMYFUNCTION("GOOGLETRANSLATE(A20421,""en"",""hi"")"),"निर्माण कागज से बाहर एक स्कूल बस बनाओ।")</f>
        <v>निर्माण कागज से बाहर एक स्कूल बस बनाओ।</v>
      </c>
    </row>
    <row r="20422">
      <c r="A20422" s="1" t="s">
        <v>19784</v>
      </c>
      <c r="B20422" s="2" t="str">
        <f>IFERROR(__xludf.DUMMYFUNCTION("GOOGLETRANSLATE(A20422,""en"",""hi"")"),"विशेष रूप से शर्ट की तरह, लेकिन टी शर्ट के लिए $ 40 थोड़ा सा है।")</f>
        <v>विशेष रूप से शर्ट की तरह, लेकिन टी शर्ट के लिए $ 40 थोड़ा सा है।</v>
      </c>
    </row>
    <row r="20423">
      <c r="A20423" s="1" t="s">
        <v>19785</v>
      </c>
      <c r="B20423" s="2" t="str">
        <f>IFERROR(__xludf.DUMMYFUNCTION("GOOGLETRANSLATE(A20423,""en"",""hi"")"),"खिलौनों के साथ खेल के मैदान पर एक साथ बैठे बच्चे")</f>
        <v>खिलौनों के साथ खेल के मैदान पर एक साथ बैठे बच्चे</v>
      </c>
    </row>
    <row r="20424">
      <c r="A20424" s="1" t="s">
        <v>19786</v>
      </c>
      <c r="B20424" s="2" t="str">
        <f>IFERROR(__xludf.DUMMYFUNCTION("GOOGLETRANSLATE(A20424,""en"",""hi"")"),"समुद्र तट पर समुद्री कछुए - फोटो #")</f>
        <v>समुद्र तट पर समुद्री कछुए - फोटो #</v>
      </c>
    </row>
    <row r="20425">
      <c r="A20425" s="1" t="s">
        <v>19787</v>
      </c>
      <c r="B20425" s="2" t="str">
        <f>IFERROR(__xludf.DUMMYFUNCTION("GOOGLETRANSLATE(A20425,""en"",""hi"")"),"Sequins और एक डिजाइन के साथ पोशाक")</f>
        <v>Sequins और एक डिजाइन के साथ पोशाक</v>
      </c>
    </row>
    <row r="20426">
      <c r="A20426" s="1" t="s">
        <v>19788</v>
      </c>
      <c r="B20426" s="2" t="str">
        <f>IFERROR(__xludf.DUMMYFUNCTION("GOOGLETRANSLATE(A20426,""en"",""hi"")"),"अमीर रंगों और एक संतुलित पैलेट का उपयोग करके अपने आप को गर्मजोशी और आराम में घेरें।")</f>
        <v>अमीर रंगों और एक संतुलित पैलेट का उपयोग करके अपने आप को गर्मजोशी और आराम में घेरें।</v>
      </c>
    </row>
    <row r="20427">
      <c r="A20427" s="1" t="s">
        <v>19789</v>
      </c>
      <c r="B20427" s="2" t="str">
        <f>IFERROR(__xludf.DUMMYFUNCTION("GOOGLETRANSLATE(A20427,""en"",""hi"")"),"कमल और लिली बारिश में पैड")</f>
        <v>कमल और लिली बारिश में पैड</v>
      </c>
    </row>
    <row r="20428">
      <c r="A20428" s="1" t="s">
        <v>19790</v>
      </c>
      <c r="B20428" s="2" t="str">
        <f>IFERROR(__xludf.DUMMYFUNCTION("GOOGLETRANSLATE(A20428,""en"",""hi"")"),"रात में अंग्रेजी मेट्रोपॉलिटन बोरो")</f>
        <v>रात में अंग्रेजी मेट्रोपॉलिटन बोरो</v>
      </c>
    </row>
    <row r="20429">
      <c r="A20429" s="1" t="s">
        <v>19791</v>
      </c>
      <c r="B20429" s="2" t="str">
        <f>IFERROR(__xludf.DUMMYFUNCTION("GOOGLETRANSLATE(A20429,""en"",""hi"")"),"मैं तुम्हारे हाथ को पकड़ना चाहता हूं, समुद्र तट पर हाथ पकड़े हुए जोड़े की छाया")</f>
        <v>मैं तुम्हारे हाथ को पकड़ना चाहता हूं, समुद्र तट पर हाथ पकड़े हुए जोड़े की छाया</v>
      </c>
    </row>
    <row r="20430">
      <c r="A20430" s="1" t="s">
        <v>19792</v>
      </c>
      <c r="B20430" s="2" t="str">
        <f>IFERROR(__xludf.DUMMYFUNCTION("GOOGLETRANSLATE(A20430,""en"",""hi"")"),"एक पुरानी कुर्सी की सरल सजावट")</f>
        <v>एक पुरानी कुर्सी की सरल सजावट</v>
      </c>
    </row>
    <row r="20431">
      <c r="A20431" s="1" t="s">
        <v>19793</v>
      </c>
      <c r="B20431" s="2" t="str">
        <f>IFERROR(__xludf.DUMMYFUNCTION("GOOGLETRANSLATE(A20431,""en"",""hi"")"),"जंगल, वेक्टर चित्रण चित्रण में विदेशी पौधों की स्टिकर सुंदर पत्ता")</f>
        <v>जंगल, वेक्टर चित्रण चित्रण में विदेशी पौधों की स्टिकर सुंदर पत्ता</v>
      </c>
    </row>
    <row r="20432">
      <c r="A20432" s="1" t="s">
        <v>19794</v>
      </c>
      <c r="B20432" s="2" t="str">
        <f>IFERROR(__xludf.DUMMYFUNCTION("GOOGLETRANSLATE(A20432,""en"",""hi"")"),"एक कमरा साझा करने वाले लड़कों के लिए क्या एक अच्छा विचार है!")</f>
        <v>एक कमरा साझा करने वाले लड़कों के लिए क्या एक अच्छा विचार है!</v>
      </c>
    </row>
    <row r="20433">
      <c r="A20433" s="1" t="s">
        <v>19795</v>
      </c>
      <c r="B20433" s="2" t="str">
        <f>IFERROR(__xludf.DUMMYFUNCTION("GOOGLETRANSLATE(A20433,""en"",""hi"")"),"अभिनेता त्योहार के दौरान लाल कालीन में भाग लेता है")</f>
        <v>अभिनेता त्योहार के दौरान लाल कालीन में भाग लेता है</v>
      </c>
    </row>
    <row r="20434">
      <c r="A20434" s="1" t="s">
        <v>19796</v>
      </c>
      <c r="B20434" s="2" t="str">
        <f>IFERROR(__xludf.DUMMYFUNCTION("GOOGLETRANSLATE(A20434,""en"",""hi"")"),"मुझे अपने सभी गियर के साथ!")</f>
        <v>मुझे अपने सभी गियर के साथ!</v>
      </c>
    </row>
    <row r="20435">
      <c r="A20435" s="1" t="s">
        <v>19797</v>
      </c>
      <c r="B20435" s="2" t="str">
        <f>IFERROR(__xludf.DUMMYFUNCTION("GOOGLETRANSLATE(A20435,""en"",""hi"")"),"लोग बर्फ में पहले ट्रैक बनाते हैं।")</f>
        <v>लोग बर्फ में पहले ट्रैक बनाते हैं।</v>
      </c>
    </row>
    <row r="20436">
      <c r="A20436" s="1" t="s">
        <v>19798</v>
      </c>
      <c r="B20436" s="2" t="str">
        <f>IFERROR(__xludf.DUMMYFUNCTION("GOOGLETRANSLATE(A20436,""en"",""hi"")"),"उत्सव अभी भी शहर के लिए शुरू हुआ है क्योंकि उनकी टीम ने पहली बार पहली बार स्पोर्ट्स लीग चैम्पियनशिप पर कब्जा कर लिया है")</f>
        <v>उत्सव अभी भी शहर के लिए शुरू हुआ है क्योंकि उनकी टीम ने पहली बार पहली बार स्पोर्ट्स लीग चैम्पियनशिप पर कब्जा कर लिया है</v>
      </c>
    </row>
    <row r="20437">
      <c r="A20437" s="1" t="s">
        <v>19799</v>
      </c>
      <c r="B20437" s="2" t="str">
        <f>IFERROR(__xludf.DUMMYFUNCTION("GOOGLETRANSLATE(A20437,""en"",""hi"")"),"एक परित्यक्त गांव में एक परित्यक्त गाँवों में")</f>
        <v>एक परित्यक्त गांव में एक परित्यक्त गाँवों में</v>
      </c>
    </row>
    <row r="20438">
      <c r="A20438" s="1" t="s">
        <v>19800</v>
      </c>
      <c r="B20438" s="2" t="str">
        <f>IFERROR(__xludf.DUMMYFUNCTION("GOOGLETRANSLATE(A20438,""en"",""hi"")"),"दिसंबर की सुबह एक ठंढ धूमजी पर नहर द्वारा लकड़ी की रोइंग नाव।")</f>
        <v>दिसंबर की सुबह एक ठंढ धूमजी पर नहर द्वारा लकड़ी की रोइंग नाव।</v>
      </c>
    </row>
    <row r="20439">
      <c r="A20439" s="1" t="s">
        <v>19801</v>
      </c>
      <c r="B20439" s="2" t="str">
        <f>IFERROR(__xludf.DUMMYFUNCTION("GOOGLETRANSLATE(A20439,""en"",""hi"")"),"व्यक्ति की तरह कैसे दिखें")</f>
        <v>व्यक्ति की तरह कैसे दिखें</v>
      </c>
    </row>
    <row r="20440">
      <c r="A20440" s="1" t="s">
        <v>19802</v>
      </c>
      <c r="B20440" s="2" t="str">
        <f>IFERROR(__xludf.DUMMYFUNCTION("GOOGLETRANSLATE(A20440,""en"",""hi"")"),"एक धूप ग्रीष्मकालीन सूर्योदय के दौरान सुंदर प्राकृतिक सीस्केप का हवाई दृश्य।")</f>
        <v>एक धूप ग्रीष्मकालीन सूर्योदय के दौरान सुंदर प्राकृतिक सीस्केप का हवाई दृश्य।</v>
      </c>
    </row>
    <row r="20441">
      <c r="A20441" s="1" t="s">
        <v>19803</v>
      </c>
      <c r="B20441" s="2" t="str">
        <f>IFERROR(__xludf.DUMMYFUNCTION("GOOGLETRANSLATE(A20441,""en"",""hi"")"),"नवीनतम विकास में अपार्टमेंट पहले से ही अपने ऑफ-द-प्लान की कीमतों से कहीं अधिक बेच रहे हैं।")</f>
        <v>नवीनतम विकास में अपार्टमेंट पहले से ही अपने ऑफ-द-प्लान की कीमतों से कहीं अधिक बेच रहे हैं।</v>
      </c>
    </row>
    <row r="20442">
      <c r="A20442" s="1" t="s">
        <v>19804</v>
      </c>
      <c r="B20442" s="2" t="str">
        <f>IFERROR(__xludf.DUMMYFUNCTION("GOOGLETRANSLATE(A20442,""en"",""hi"")"),"... सड़क के नीचे कैनोइंग द्वारा")</f>
        <v>... सड़क के नीचे कैनोइंग द्वारा</v>
      </c>
    </row>
    <row r="20443">
      <c r="A20443" s="1" t="s">
        <v>19805</v>
      </c>
      <c r="B20443" s="2" t="str">
        <f>IFERROR(__xludf.DUMMYFUNCTION("GOOGLETRANSLATE(A20443,""en"",""hi"")"),"दिनांक की पहली यात्रा से समय के लिए साजिश।")</f>
        <v>दिनांक की पहली यात्रा से समय के लिए साजिश।</v>
      </c>
    </row>
    <row r="20444">
      <c r="A20444" s="1" t="s">
        <v>19806</v>
      </c>
      <c r="B20444" s="2" t="str">
        <f>IFERROR(__xludf.DUMMYFUNCTION("GOOGLETRANSLATE(A20444,""en"",""hi"")"),"शादी में अपने पिता के साथ दुल्हन")</f>
        <v>शादी में अपने पिता के साथ दुल्हन</v>
      </c>
    </row>
    <row r="20445">
      <c r="A20445" s="1" t="s">
        <v>19807</v>
      </c>
      <c r="B20445" s="2" t="str">
        <f>IFERROR(__xludf.DUMMYFUNCTION("GOOGLETRANSLATE(A20445,""en"",""hi"")"),"टूर बनाने वाले ट्रक को इस महीने के अंत में रन के अंत में एक अनुभवी प्रस्तुत किया जाएगा")</f>
        <v>टूर बनाने वाले ट्रक को इस महीने के अंत में रन के अंत में एक अनुभवी प्रस्तुत किया जाएगा</v>
      </c>
    </row>
    <row r="20446">
      <c r="A20446" s="1" t="s">
        <v>19808</v>
      </c>
      <c r="B20446" s="2" t="str">
        <f>IFERROR(__xludf.DUMMYFUNCTION("GOOGLETRANSLATE(A20446,""en"",""hi"")"),"हाथी राष्ट्रीय उद्यान में दृष्टिकोण पर पानी पीते हैं")</f>
        <v>हाथी राष्ट्रीय उद्यान में दृष्टिकोण पर पानी पीते हैं</v>
      </c>
    </row>
    <row r="20447">
      <c r="A20447" s="1" t="s">
        <v>19809</v>
      </c>
      <c r="B20447" s="2" t="str">
        <f>IFERROR(__xludf.DUMMYFUNCTION("GOOGLETRANSLATE(A20447,""en"",""hi"")"),"मां टहलने के लिए घुमक्कड़ में बच्चे को रोल करती है")</f>
        <v>मां टहलने के लिए घुमक्कड़ में बच्चे को रोल करती है</v>
      </c>
    </row>
    <row r="20448">
      <c r="A20448" s="1" t="s">
        <v>19810</v>
      </c>
      <c r="B20448" s="2" t="str">
        <f>IFERROR(__xludf.DUMMYFUNCTION("GOOGLETRANSLATE(A20448,""en"",""hi"")"),"व्यक्ति और श्रीमती की कब्र। राजा")</f>
        <v>व्यक्ति और श्रीमती की कब्र। राजा</v>
      </c>
    </row>
    <row r="20449">
      <c r="A20449" s="1" t="s">
        <v>19811</v>
      </c>
      <c r="B20449" s="2" t="str">
        <f>IFERROR(__xludf.DUMMYFUNCTION("GOOGLETRANSLATE(A20449,""en"",""hi"")"),"शहर का मनवे द्वारा देखें")</f>
        <v>शहर का मनवे द्वारा देखें</v>
      </c>
    </row>
    <row r="20450">
      <c r="A20450" s="1" t="s">
        <v>19812</v>
      </c>
      <c r="B20450" s="2" t="str">
        <f>IFERROR(__xludf.DUMMYFUNCTION("GOOGLETRANSLATE(A20450,""en"",""hi"")"),"पाठ के लिए शरद ऋतु लाल पृष्ठभूमि।")</f>
        <v>पाठ के लिए शरद ऋतु लाल पृष्ठभूमि।</v>
      </c>
    </row>
    <row r="20451">
      <c r="A20451" s="1" t="s">
        <v>19813</v>
      </c>
      <c r="B20451" s="2" t="str">
        <f>IFERROR(__xludf.DUMMYFUNCTION("GOOGLETRANSLATE(A20451,""en"",""hi"")"),"काम पर एक कारखाने का अवलोकन")</f>
        <v>काम पर एक कारखाने का अवलोकन</v>
      </c>
    </row>
    <row r="20452">
      <c r="A20452" s="1" t="s">
        <v>19814</v>
      </c>
      <c r="B20452" s="2" t="str">
        <f>IFERROR(__xludf.DUMMYFUNCTION("GOOGLETRANSLATE(A20452,""en"",""hi"")"),"पहली परियोजना चित्र का मोबाइल-अनुकूल संस्करण।")</f>
        <v>पहली परियोजना चित्र का मोबाइल-अनुकूल संस्करण।</v>
      </c>
    </row>
    <row r="20453">
      <c r="A20453" s="1" t="s">
        <v>19815</v>
      </c>
      <c r="B20453" s="2" t="str">
        <f>IFERROR(__xludf.DUMMYFUNCTION("GOOGLETRANSLATE(A20453,""en"",""hi"")"),"एक कोरल रीफ के सामने तैरने वाली हजारों छोटी मछलियों का शोल")</f>
        <v>एक कोरल रीफ के सामने तैरने वाली हजारों छोटी मछलियों का शोल</v>
      </c>
    </row>
    <row r="20454">
      <c r="A20454" s="1" t="s">
        <v>19816</v>
      </c>
      <c r="B20454" s="2" t="str">
        <f>IFERROR(__xludf.DUMMYFUNCTION("GOOGLETRANSLATE(A20454,""en"",""hi"")"),"यात्रियों ने पिछले बोर्डिंग गेट्स के इंतजार क्षेत्र के माध्यम से घूमते हुए")</f>
        <v>यात्रियों ने पिछले बोर्डिंग गेट्स के इंतजार क्षेत्र के माध्यम से घूमते हुए</v>
      </c>
    </row>
    <row r="20455">
      <c r="A20455" s="1" t="s">
        <v>19817</v>
      </c>
      <c r="B20455" s="2" t="str">
        <f>IFERROR(__xludf.DUMMYFUNCTION("GOOGLETRANSLATE(A20455,""en"",""hi"")"),"शाखा पानी पर हवा में बहती है")</f>
        <v>शाखा पानी पर हवा में बहती है</v>
      </c>
    </row>
    <row r="20456">
      <c r="A20456" s="1" t="s">
        <v>19818</v>
      </c>
      <c r="B20456" s="2" t="str">
        <f>IFERROR(__xludf.DUMMYFUNCTION("GOOGLETRANSLATE(A20456,""en"",""hi"")"),"पीओवी शॉट एक मेट्रो ट्रेन के अंदर बैठे पर्यटकों और यात्रियों के लिए खुले दरवाजे से बाहर देखकर भीड़ घंटे के दौरान मंच पर इंतजार कर रहा था")</f>
        <v>पीओवी शॉट एक मेट्रो ट्रेन के अंदर बैठे पर्यटकों और यात्रियों के लिए खुले दरवाजे से बाहर देखकर भीड़ घंटे के दौरान मंच पर इंतजार कर रहा था</v>
      </c>
    </row>
    <row r="20457">
      <c r="A20457" s="1" t="s">
        <v>19819</v>
      </c>
      <c r="B20457" s="2" t="str">
        <f>IFERROR(__xludf.DUMMYFUNCTION("GOOGLETRANSLATE(A20457,""en"",""hi"")"),"व्यक्ति बिस्तर बनाता है; बाथरोब फर्श पर अब बिस्तर के पैर पर छोड़ दिया!")</f>
        <v>व्यक्ति बिस्तर बनाता है; बाथरोब फर्श पर अब बिस्तर के पैर पर छोड़ दिया!</v>
      </c>
    </row>
    <row r="20458">
      <c r="A20458" s="1" t="s">
        <v>19820</v>
      </c>
      <c r="B20458" s="2" t="str">
        <f>IFERROR(__xludf.DUMMYFUNCTION("GOOGLETRANSLATE(A20458,""en"",""hi"")"),"पानी के किनारे से नीचे")</f>
        <v>पानी के किनारे से नीचे</v>
      </c>
    </row>
    <row r="20459">
      <c r="A20459" s="1" t="s">
        <v>19821</v>
      </c>
      <c r="B20459" s="2" t="str">
        <f>IFERROR(__xludf.DUMMYFUNCTION("GOOGLETRANSLATE(A20459,""en"",""hi"")"),"आकर्षक गोरा युवा मां अपने छोटे बच्चे के साथ खेलते हुए कंबल पर बाहर आराम कर रही है")</f>
        <v>आकर्षक गोरा युवा मां अपने छोटे बच्चे के साथ खेलते हुए कंबल पर बाहर आराम कर रही है</v>
      </c>
    </row>
    <row r="20460">
      <c r="A20460" s="1" t="s">
        <v>19822</v>
      </c>
      <c r="B20460" s="2" t="str">
        <f>IFERROR(__xludf.DUMMYFUNCTION("GOOGLETRANSLATE(A20460,""en"",""hi"")"),"एक प्यारा हिस्पैनिक लड़के का मजेदार पोर्ट्रेट एक सफेद पृष्ठभूमि पर अलग")</f>
        <v>एक प्यारा हिस्पैनिक लड़के का मजेदार पोर्ट्रेट एक सफेद पृष्ठभूमि पर अलग</v>
      </c>
    </row>
    <row r="20461">
      <c r="A20461" s="1" t="s">
        <v>19823</v>
      </c>
      <c r="B20461" s="2" t="str">
        <f>IFERROR(__xludf.DUMMYFUNCTION("GOOGLETRANSLATE(A20461,""en"",""hi"")"),"रेत में समुद्र तट पर टॉडलर रेंग।")</f>
        <v>रेत में समुद्र तट पर टॉडलर रेंग।</v>
      </c>
    </row>
    <row r="20462">
      <c r="A20462" s="1" t="s">
        <v>19824</v>
      </c>
      <c r="B20462" s="2" t="str">
        <f>IFERROR(__xludf.DUMMYFUNCTION("GOOGLETRANSLATE(A20462,""en"",""hi"")"),"गुब्बारे का एक गुच्छा रखने वाली महिला")</f>
        <v>गुब्बारे का एक गुच्छा रखने वाली महिला</v>
      </c>
    </row>
    <row r="20463">
      <c r="A20463" s="1" t="s">
        <v>19825</v>
      </c>
      <c r="B20463" s="2" t="str">
        <f>IFERROR(__xludf.DUMMYFUNCTION("GOOGLETRANSLATE(A20463,""en"",""hi"")"),"आगे के प्रशिक्षण के दौरान सॉकर खिलाड़ी देखता है।")</f>
        <v>आगे के प्रशिक्षण के दौरान सॉकर खिलाड़ी देखता है।</v>
      </c>
    </row>
    <row r="20464">
      <c r="A20464" s="1" t="s">
        <v>19826</v>
      </c>
      <c r="B20464" s="2" t="str">
        <f>IFERROR(__xludf.DUMMYFUNCTION("GOOGLETRANSLATE(A20464,""en"",""hi"")"),"अभिनेता बहुत पर आता है।")</f>
        <v>अभिनेता बहुत पर आता है।</v>
      </c>
    </row>
    <row r="20465">
      <c r="A20465" s="1" t="s">
        <v>19827</v>
      </c>
      <c r="B20465" s="2" t="str">
        <f>IFERROR(__xludf.DUMMYFUNCTION("GOOGLETRANSLATE(A20465,""en"",""hi"")"),"रॉयल ब्लू शॉर्ट्स कभी नहीं पहने आकार, अभी भी इस पर टैग है।")</f>
        <v>रॉयल ब्लू शॉर्ट्स कभी नहीं पहने आकार, अभी भी इस पर टैग है।</v>
      </c>
    </row>
    <row r="20466">
      <c r="A20466" s="1" t="s">
        <v>19828</v>
      </c>
      <c r="B20466" s="2" t="str">
        <f>IFERROR(__xludf.DUMMYFUNCTION("GOOGLETRANSLATE(A20466,""en"",""hi"")"),"समुद्र तट से नीले इनलेट और पहाड़ों को देख रहे हैं")</f>
        <v>समुद्र तट से नीले इनलेट और पहाड़ों को देख रहे हैं</v>
      </c>
    </row>
    <row r="20467">
      <c r="A20467" s="1" t="s">
        <v>19829</v>
      </c>
      <c r="B20467" s="2" t="str">
        <f>IFERROR(__xludf.DUMMYFUNCTION("GOOGLETRANSLATE(A20467,""en"",""hi"")"),"एक बर्फ से ढकी पहाड़ी पर घोड़ों की सवारी करने वाले पुरुष")</f>
        <v>एक बर्फ से ढकी पहाड़ी पर घोड़ों की सवारी करने वाले पुरुष</v>
      </c>
    </row>
    <row r="20468">
      <c r="A20468" s="1" t="s">
        <v>19830</v>
      </c>
      <c r="B20468" s="2" t="str">
        <f>IFERROR(__xludf.DUMMYFUNCTION("GOOGLETRANSLATE(A20468,""en"",""hi"")"),"एक ट्यूलिप के साथ डिजाइन के लिए फूल पृष्ठभूमि")</f>
        <v>एक ट्यूलिप के साथ डिजाइन के लिए फूल पृष्ठभूमि</v>
      </c>
    </row>
    <row r="20469">
      <c r="A20469" s="1" t="s">
        <v>19831</v>
      </c>
      <c r="B20469" s="2" t="str">
        <f>IFERROR(__xludf.DUMMYFUNCTION("GOOGLETRANSLATE(A20469,""en"",""hi"")"),"उसके हाथ में बियर के एक मग के साथ एक आदमी।")</f>
        <v>उसके हाथ में बियर के एक मग के साथ एक आदमी।</v>
      </c>
    </row>
    <row r="20470">
      <c r="A20470" s="1" t="s">
        <v>19832</v>
      </c>
      <c r="B20470" s="2" t="str">
        <f>IFERROR(__xludf.DUMMYFUNCTION("GOOGLETRANSLATE(A20470,""en"",""hi"")"),"लकड़ी के कटोरे और चम्मच, रंगीन कार्टून चित्रण में पेपरिका पाउडर")</f>
        <v>लकड़ी के कटोरे और चम्मच, रंगीन कार्टून चित्रण में पेपरिका पाउडर</v>
      </c>
    </row>
    <row r="20471">
      <c r="A20471" s="1" t="s">
        <v>19833</v>
      </c>
      <c r="B20471" s="2" t="str">
        <f>IFERROR(__xludf.DUMMYFUNCTION("GOOGLETRANSLATE(A20471,""en"",""hi"")"),"अपार्टमेंट की ऊंची छत अंतरिक्ष को निश्चित रूप से भव्यता की भावना देती है जिसे केवल शहर के क्षितिज के अद्भुत मनोरम दृश्यों से मेल किया जा सकता है, जो टब से भी दिखाई दे रहे हैं")</f>
        <v>अपार्टमेंट की ऊंची छत अंतरिक्ष को निश्चित रूप से भव्यता की भावना देती है जिसे केवल शहर के क्षितिज के अद्भुत मनोरम दृश्यों से मेल किया जा सकता है, जो टब से भी दिखाई दे रहे हैं</v>
      </c>
    </row>
    <row r="20472">
      <c r="A20472" s="1" t="s">
        <v>19834</v>
      </c>
      <c r="B20472" s="2" t="str">
        <f>IFERROR(__xludf.DUMMYFUNCTION("GOOGLETRANSLATE(A20472,""en"",""hi"")"),"एक मध्यकालीन कैथेड्रल में काल्पनिक चरित्र की मूर्ति")</f>
        <v>एक मध्यकालीन कैथेड्रल में काल्पनिक चरित्र की मूर्ति</v>
      </c>
    </row>
    <row r="20473">
      <c r="A20473" s="1" t="s">
        <v>4622</v>
      </c>
      <c r="B20473" s="2" t="str">
        <f>IFERROR(__xludf.DUMMYFUNCTION("GOOGLETRANSLATE(A20473,""en"",""hi"")"),"उत्कीर्णन की शैली में लाइनों का निर्बाध पैटर्न")</f>
        <v>उत्कीर्णन की शैली में लाइनों का निर्बाध पैटर्न</v>
      </c>
    </row>
    <row r="20474">
      <c r="A20474" s="1" t="s">
        <v>19835</v>
      </c>
      <c r="B20474" s="2" t="str">
        <f>IFERROR(__xludf.DUMMYFUNCTION("GOOGLETRANSLATE(A20474,""en"",""hi"")"),"एक घायल डॉल्फिन एक गोताखोर के पास आता है और मदद मांगता है।")</f>
        <v>एक घायल डॉल्फिन एक गोताखोर के पास आता है और मदद मांगता है।</v>
      </c>
    </row>
    <row r="20475">
      <c r="A20475" s="1" t="s">
        <v>19836</v>
      </c>
      <c r="B20475" s="2" t="str">
        <f>IFERROR(__xludf.DUMMYFUNCTION("GOOGLETRANSLATE(A20475,""en"",""hi"")"),"अगर मुझे पता है कि प्यार क्या है, तो यह आपके कारण है।")</f>
        <v>अगर मुझे पता है कि प्यार क्या है, तो यह आपके कारण है।</v>
      </c>
    </row>
    <row r="20476">
      <c r="A20476" s="1" t="s">
        <v>19837</v>
      </c>
      <c r="B20476" s="2" t="str">
        <f>IFERROR(__xludf.DUMMYFUNCTION("GOOGLETRANSLATE(A20476,""en"",""hi"")"),"रंगमंच के लिए एक सेवा के साथ ट्रांजिट वाहन प्रकार।")</f>
        <v>रंगमंच के लिए एक सेवा के साथ ट्रांजिट वाहन प्रकार।</v>
      </c>
    </row>
    <row r="20477">
      <c r="A20477" s="1" t="s">
        <v>19838</v>
      </c>
      <c r="B20477" s="2" t="str">
        <f>IFERROR(__xludf.DUMMYFUNCTION("GOOGLETRANSLATE(A20477,""en"",""hi"")"),"व्यक्ति के साथ घोड़ा था")</f>
        <v>व्यक्ति के साथ घोड़ा था</v>
      </c>
    </row>
    <row r="20478">
      <c r="A20478" s="1" t="s">
        <v>19839</v>
      </c>
      <c r="B20478" s="2" t="str">
        <f>IFERROR(__xludf.DUMMYFUNCTION("GOOGLETRANSLATE(A20478,""en"",""hi"")"),"गिरावट लैंडस्केप के लिए रंगों का एक नया सेट लाता है।")</f>
        <v>गिरावट लैंडस्केप के लिए रंगों का एक नया सेट लाता है।</v>
      </c>
    </row>
    <row r="20479">
      <c r="A20479" s="1" t="s">
        <v>19840</v>
      </c>
      <c r="B20479" s="2" t="str">
        <f>IFERROR(__xludf.DUMMYFUNCTION("GOOGLETRANSLATE(A20479,""en"",""hi"")"),"एक खेल आयोजन में ट्रॉफी के साथ जीतने वाली टीम को जीतना।")</f>
        <v>एक खेल आयोजन में ट्रॉफी के साथ जीतने वाली टीम को जीतना।</v>
      </c>
    </row>
    <row r="20480">
      <c r="A20480" s="1" t="s">
        <v>19841</v>
      </c>
      <c r="B20480" s="2" t="str">
        <f>IFERROR(__xludf.DUMMYFUNCTION("GOOGLETRANSLATE(A20480,""en"",""hi"")"),"सशस्त्र पुलिस अधिकारी स्टेशन पर एक भूमिगत ट्यूब ट्रेन की एक गाड़ी के माध्यम से चलते हैं।")</f>
        <v>सशस्त्र पुलिस अधिकारी स्टेशन पर एक भूमिगत ट्यूब ट्रेन की एक गाड़ी के माध्यम से चलते हैं।</v>
      </c>
    </row>
    <row r="20481">
      <c r="A20481" s="1" t="s">
        <v>19842</v>
      </c>
      <c r="B20481" s="2" t="str">
        <f>IFERROR(__xludf.DUMMYFUNCTION("GOOGLETRANSLATE(A20481,""en"",""hi"")"),"रास्पबेरी और सफेद चॉकलेट ट्रिपल परत केक के लिए छवि, अंतर 629 जी का स्वाद लें")</f>
        <v>रास्पबेरी और सफेद चॉकलेट ट्रिपल परत केक के लिए छवि, अंतर 629 जी का स्वाद लें</v>
      </c>
    </row>
    <row r="20482">
      <c r="A20482" s="1" t="s">
        <v>19843</v>
      </c>
      <c r="B20482" s="2" t="str">
        <f>IFERROR(__xludf.DUMMYFUNCTION("GOOGLETRANSLATE(A20482,""en"",""hi"")"),"युवा प्रशंसकों ने खेल से पहले कार्यक्रम पढ़ा")</f>
        <v>युवा प्रशंसकों ने खेल से पहले कार्यक्रम पढ़ा</v>
      </c>
    </row>
    <row r="20483">
      <c r="A20483" s="1" t="s">
        <v>19844</v>
      </c>
      <c r="B20483" s="2" t="str">
        <f>IFERROR(__xludf.DUMMYFUNCTION("GOOGLETRANSLATE(A20483,""en"",""hi"")"),"युवा महिला बसकर एक लकड़ी के बक्से पर बैठे पैसे के लिए अपने गिटार बजाते हुए")</f>
        <v>युवा महिला बसकर एक लकड़ी के बक्से पर बैठे पैसे के लिए अपने गिटार बजाते हुए</v>
      </c>
    </row>
    <row r="20484">
      <c r="A20484" s="1" t="s">
        <v>19845</v>
      </c>
      <c r="B20484" s="2" t="str">
        <f>IFERROR(__xludf.DUMMYFUNCTION("GOOGLETRANSLATE(A20484,""en"",""hi"")"),"अभिनेता थ्रिलर फिल्म के प्रीमियर में आता है।")</f>
        <v>अभिनेता थ्रिलर फिल्म के प्रीमियर में आता है।</v>
      </c>
    </row>
    <row r="20485">
      <c r="A20485" s="1" t="s">
        <v>19846</v>
      </c>
      <c r="B20485" s="2" t="str">
        <f>IFERROR(__xludf.DUMMYFUNCTION("GOOGLETRANSLATE(A20485,""en"",""hi"")"),"क्या आप ग्रीष्मकालीन दैनिक मेल ऑनलाइन के लिए अपने आदमी पर एक पैक स्प्रे करेंगे")</f>
        <v>क्या आप ग्रीष्मकालीन दैनिक मेल ऑनलाइन के लिए अपने आदमी पर एक पैक स्प्रे करेंगे</v>
      </c>
    </row>
    <row r="20486">
      <c r="A20486" s="1" t="s">
        <v>930</v>
      </c>
      <c r="B20486" s="2" t="str">
        <f>IFERROR(__xludf.DUMMYFUNCTION("GOOGLETRANSLATE(A20486,""en"",""hi"")"),"छवि में हो सकता है: व्यक्ति, मंच पर और एक संगीत वाद्ययंत्र बजाना")</f>
        <v>छवि में हो सकता है: व्यक्ति, मंच पर और एक संगीत वाद्ययंत्र बजाना</v>
      </c>
    </row>
    <row r="20487">
      <c r="A20487" s="1" t="s">
        <v>19847</v>
      </c>
      <c r="B20487" s="2" t="str">
        <f>IFERROR(__xludf.DUMMYFUNCTION("GOOGLETRANSLATE(A20487,""en"",""hi"")"),"गली के साथ ताड़ के पेड़")</f>
        <v>गली के साथ ताड़ के पेड़</v>
      </c>
    </row>
    <row r="20488">
      <c r="A20488" s="1" t="s">
        <v>19848</v>
      </c>
      <c r="B20488" s="2" t="str">
        <f>IFERROR(__xludf.DUMMYFUNCTION("GOOGLETRANSLATE(A20488,""en"",""hi"")"),"पॉप कलाकार अपनी फिल्म के विश्व प्रीमियर के लिए आते हैं")</f>
        <v>पॉप कलाकार अपनी फिल्म के विश्व प्रीमियर के लिए आते हैं</v>
      </c>
    </row>
    <row r="20489">
      <c r="A20489" s="1" t="s">
        <v>19849</v>
      </c>
      <c r="B20489" s="2" t="str">
        <f>IFERROR(__xludf.DUMMYFUNCTION("GOOGLETRANSLATE(A20489,""en"",""hi"")"),"तटीय चेतावनी संकेत चट्टानों से गिरने वाले मानवीय व्यक्ति को दिखा रहा है")</f>
        <v>तटीय चेतावनी संकेत चट्टानों से गिरने वाले मानवीय व्यक्ति को दिखा रहा है</v>
      </c>
    </row>
    <row r="20490">
      <c r="A20490" s="1" t="s">
        <v>19850</v>
      </c>
      <c r="B20490" s="2" t="str">
        <f>IFERROR(__xludf.DUMMYFUNCTION("GOOGLETRANSLATE(A20490,""en"",""hi"")"),"एक गोल्फ कोर्स और आकाश से देखा गया एक विला")</f>
        <v>एक गोल्फ कोर्स और आकाश से देखा गया एक विला</v>
      </c>
    </row>
    <row r="20491">
      <c r="A20491" s="1" t="s">
        <v>19851</v>
      </c>
      <c r="B20491" s="2" t="str">
        <f>IFERROR(__xludf.DUMMYFUNCTION("GOOGLETRANSLATE(A20491,""en"",""hi"")"),"प्रशंसकों ने मैच के अंत में मनाया")</f>
        <v>प्रशंसकों ने मैच के अंत में मनाया</v>
      </c>
    </row>
    <row r="20492">
      <c r="A20492" s="1" t="s">
        <v>6660</v>
      </c>
      <c r="B20492" s="2" t="str">
        <f>IFERROR(__xludf.DUMMYFUNCTION("GOOGLETRANSLATE(A20492,""en"",""hi"")"),"एक पेड़ की शाखा पर जैविक प्रजाति")</f>
        <v>एक पेड़ की शाखा पर जैविक प्रजाति</v>
      </c>
    </row>
    <row r="20493">
      <c r="A20493" s="1" t="s">
        <v>19852</v>
      </c>
      <c r="B20493" s="2" t="str">
        <f>IFERROR(__xludf.DUMMYFUNCTION("GOOGLETRANSLATE(A20493,""en"",""hi"")"),"राजकुमारी सोफिया को अपने पारंपरिक पोशाक में देखा जाता है - जिसमें बक्सेदार जूते और कढ़ाई टोपी शामिल है - क्योंकि वह अपने बेटे को ले जाती है।")</f>
        <v>राजकुमारी सोफिया को अपने पारंपरिक पोशाक में देखा जाता है - जिसमें बक्सेदार जूते और कढ़ाई टोपी शामिल है - क्योंकि वह अपने बेटे को ले जाती है।</v>
      </c>
    </row>
    <row r="20494">
      <c r="A20494" s="1" t="s">
        <v>19853</v>
      </c>
      <c r="B20494" s="2" t="str">
        <f>IFERROR(__xludf.DUMMYFUNCTION("GOOGLETRANSLATE(A20494,""en"",""hi"")"),"महिला विदेशी का चेहरा।")</f>
        <v>महिला विदेशी का चेहरा।</v>
      </c>
    </row>
    <row r="20495">
      <c r="A20495" s="1" t="s">
        <v>19854</v>
      </c>
      <c r="B20495" s="2" t="str">
        <f>IFERROR(__xludf.DUMMYFUNCTION("GOOGLETRANSLATE(A20495,""en"",""hi"")"),"व्यक्ति को कुछ राज्यों में लोगों से शादी करने के लिए नियुक्त किया गया ताकि वह हमारे दो दोस्तों से शादी कर सके।")</f>
        <v>व्यक्ति को कुछ राज्यों में लोगों से शादी करने के लिए नियुक्त किया गया ताकि वह हमारे दो दोस्तों से शादी कर सके।</v>
      </c>
    </row>
    <row r="20496">
      <c r="A20496" s="1" t="s">
        <v>19855</v>
      </c>
      <c r="B20496" s="2" t="str">
        <f>IFERROR(__xludf.DUMMYFUNCTION("GOOGLETRANSLATE(A20496,""en"",""hi"")"),"एक केंद्रित बुल एल्क का रूप।")</f>
        <v>एक केंद्रित बुल एल्क का रूप।</v>
      </c>
    </row>
    <row r="20497">
      <c r="A20497" s="1" t="s">
        <v>19856</v>
      </c>
      <c r="B20497" s="2" t="str">
        <f>IFERROR(__xludf.DUMMYFUNCTION("GOOGLETRANSLATE(A20497,""en"",""hi"")"),"Catskill उच्च चोटियों पहाड़ और विलय नदी के साथ आधा गुंबद")</f>
        <v>Catskill उच्च चोटियों पहाड़ और विलय नदी के साथ आधा गुंबद</v>
      </c>
    </row>
    <row r="20498">
      <c r="A20498" s="1" t="s">
        <v>19857</v>
      </c>
      <c r="B20498" s="2" t="str">
        <f>IFERROR(__xludf.DUMMYFUNCTION("GOOGLETRANSLATE(A20498,""en"",""hi"")"),"लाइन पत्तियों वेक्टर कला चित्रण के साथ दिनांक शादी के निमंत्रण टेम्पलेट को बचाओ")</f>
        <v>लाइन पत्तियों वेक्टर कला चित्रण के साथ दिनांक शादी के निमंत्रण टेम्पलेट को बचाओ</v>
      </c>
    </row>
    <row r="20499">
      <c r="A20499" s="1" t="s">
        <v>19858</v>
      </c>
      <c r="B20499" s="2" t="str">
        <f>IFERROR(__xludf.DUMMYFUNCTION("GOOGLETRANSLATE(A20499,""en"",""hi"")"),"शादी के लिए तैयार हो रही है")</f>
        <v>शादी के लिए तैयार हो रही है</v>
      </c>
    </row>
    <row r="20500">
      <c r="A20500" s="1" t="s">
        <v>19859</v>
      </c>
      <c r="B20500" s="2" t="str">
        <f>IFERROR(__xludf.DUMMYFUNCTION("GOOGLETRANSLATE(A20500,""en"",""hi"")"),"कलाकार व्यक्ति में त्योहार के दिन मंच पर प्रदर्शन करता है")</f>
        <v>कलाकार व्यक्ति में त्योहार के दिन मंच पर प्रदर्शन करता है</v>
      </c>
    </row>
    <row r="20501">
      <c r="A20501" s="1" t="s">
        <v>19860</v>
      </c>
      <c r="B20501" s="2" t="str">
        <f>IFERROR(__xludf.DUMMYFUNCTION("GOOGLETRANSLATE(A20501,""en"",""hi"")"),"विदेशी मुद्रा की एक किस्म")</f>
        <v>विदेशी मुद्रा की एक किस्म</v>
      </c>
    </row>
    <row r="20502">
      <c r="A20502" s="1" t="s">
        <v>13671</v>
      </c>
      <c r="B20502" s="2" t="str">
        <f>IFERROR(__xludf.DUMMYFUNCTION("GOOGLETRANSLATE(A20502,""en"",""hi"")"),"फैशन वीक के दौरान ग्रीष्मकालीन फैशन शो में एक मॉडल रनवे चलता है।")</f>
        <v>फैशन वीक के दौरान ग्रीष्मकालीन फैशन शो में एक मॉडल रनवे चलता है।</v>
      </c>
    </row>
    <row r="20503">
      <c r="A20503" s="1" t="s">
        <v>19861</v>
      </c>
      <c r="B20503" s="2" t="str">
        <f>IFERROR(__xludf.DUMMYFUNCTION("GOOGLETRANSLATE(A20503,""en"",""hi"")"),"कॉमेडियन के साथ एक साक्षात्कार के दौरान पॉप कलाकार")</f>
        <v>कॉमेडियन के साथ एक साक्षात्कार के दौरान पॉप कलाकार</v>
      </c>
    </row>
    <row r="20504">
      <c r="A20504" s="1" t="s">
        <v>19862</v>
      </c>
      <c r="B20504" s="2" t="str">
        <f>IFERROR(__xludf.DUMMYFUNCTION("GOOGLETRANSLATE(A20504,""en"",""hi"")"),"संगीत कलाकार त्यौहार के दौरान प्रदर्शन करता है")</f>
        <v>संगीत कलाकार त्यौहार के दौरान प्रदर्शन करता है</v>
      </c>
    </row>
    <row r="20505">
      <c r="A20505" s="1" t="s">
        <v>19863</v>
      </c>
      <c r="B20505" s="2" t="str">
        <f>IFERROR(__xludf.DUMMYFUNCTION("GOOGLETRANSLATE(A20505,""en"",""hi"")"),"फिल्म में फिल्म चरित्र के रूप में सैन्य अधिकारी")</f>
        <v>फिल्म में फिल्म चरित्र के रूप में सैन्य अधिकारी</v>
      </c>
    </row>
    <row r="20506">
      <c r="A20506" s="1" t="s">
        <v>19864</v>
      </c>
      <c r="B20506" s="2" t="str">
        <f>IFERROR(__xludf.DUMMYFUNCTION("GOOGLETRANSLATE(A20506,""en"",""hi"")"),"व्यक्ति एक सबक के माध्यम से उसकी कक्षा का नेतृत्व करता है।")</f>
        <v>व्यक्ति एक सबक के माध्यम से उसकी कक्षा का नेतृत्व करता है।</v>
      </c>
    </row>
    <row r="20507">
      <c r="A20507" s="1" t="s">
        <v>19865</v>
      </c>
      <c r="B20507" s="2" t="str">
        <f>IFERROR(__xludf.DUMMYFUNCTION("GOOGLETRANSLATE(A20507,""en"",""hi"")"),"रंग की एकदम सही पॉप के लिए एक मजेदार गुलाबी में wedges की एक क्लासिक जोड़ी।")</f>
        <v>रंग की एकदम सही पॉप के लिए एक मजेदार गुलाबी में wedges की एक क्लासिक जोड़ी।</v>
      </c>
    </row>
    <row r="20508">
      <c r="A20508" s="1" t="s">
        <v>2861</v>
      </c>
      <c r="B20508" s="2" t="str">
        <f>IFERROR(__xludf.DUMMYFUNCTION("GOOGLETRANSLATE(A20508,""en"",""hi"")"),"एक्सप्रेस टॉप - बैक अप जिपर के साथ ब्लैक एक्सप्रेस टैंक टॉप")</f>
        <v>एक्सप्रेस टॉप - बैक अप जिपर के साथ ब्लैक एक्सप्रेस टैंक टॉप</v>
      </c>
    </row>
    <row r="20509">
      <c r="A20509" s="1" t="s">
        <v>19866</v>
      </c>
      <c r="B20509" s="2" t="str">
        <f>IFERROR(__xludf.DUMMYFUNCTION("GOOGLETRANSLATE(A20509,""en"",""hi"")"),"आखिरी वार्तालाप कक्षा के दौरान, हमने उन्नत छात्रों के साथ बातचीत की थी।")</f>
        <v>आखिरी वार्तालाप कक्षा के दौरान, हमने उन्नत छात्रों के साथ बातचीत की थी।</v>
      </c>
    </row>
    <row r="20510">
      <c r="A20510" s="1" t="s">
        <v>19867</v>
      </c>
      <c r="B20510" s="2" t="str">
        <f>IFERROR(__xludf.DUMMYFUNCTION("GOOGLETRANSLATE(A20510,""en"",""hi"")"),"मुझे नमक और काली मिर्च के बाल पसंद हैं और व्यक्ति पर कटौती।")</f>
        <v>मुझे नमक और काली मिर्च के बाल पसंद हैं और व्यक्ति पर कटौती।</v>
      </c>
    </row>
    <row r="20511">
      <c r="A20511" s="1" t="s">
        <v>19868</v>
      </c>
      <c r="B20511" s="2" t="str">
        <f>IFERROR(__xludf.DUMMYFUNCTION("GOOGLETRANSLATE(A20511,""en"",""hi"")"),"शीर्ष पर फोम के साथ बियर का एक पिंट।")</f>
        <v>शीर्ष पर फोम के साथ बियर का एक पिंट।</v>
      </c>
    </row>
    <row r="20512">
      <c r="A20512" s="1" t="s">
        <v>19869</v>
      </c>
      <c r="B20512" s="2" t="str">
        <f>IFERROR(__xludf.DUMMYFUNCTION("GOOGLETRANSLATE(A20512,""en"",""hi"")"),"पनीर के साथ एक मूसट्रैप में मृत माउस")</f>
        <v>पनीर के साथ एक मूसट्रैप में मृत माउस</v>
      </c>
    </row>
    <row r="20513">
      <c r="A20513" s="1" t="s">
        <v>19870</v>
      </c>
      <c r="B20513" s="2" t="str">
        <f>IFERROR(__xludf.DUMMYFUNCTION("GOOGLETRANSLATE(A20513,""en"",""hi"")"),"यह सुंदरता बेहद लंबे बाल होने के वर्षों के बाद अपने बालों को काटने का फैसला करती है!")</f>
        <v>यह सुंदरता बेहद लंबे बाल होने के वर्षों के बाद अपने बालों को काटने का फैसला करती है!</v>
      </c>
    </row>
    <row r="20514">
      <c r="A20514" s="1" t="s">
        <v>19871</v>
      </c>
      <c r="B20514" s="2" t="str">
        <f>IFERROR(__xludf.DUMMYFUNCTION("GOOGLETRANSLATE(A20514,""en"",""hi"")"),"रात के शहर में टहलने पर वरिष्ठ महिला।")</f>
        <v>रात के शहर में टहलने पर वरिष्ठ महिला।</v>
      </c>
    </row>
    <row r="20515">
      <c r="A20515" s="1" t="s">
        <v>19872</v>
      </c>
      <c r="B20515" s="2" t="str">
        <f>IFERROR(__xludf.DUMMYFUNCTION("GOOGLETRANSLATE(A20515,""en"",""hi"")"),"एक बैठक के लिए कार्यालय में डॉक्टरों की टीमवर्क")</f>
        <v>एक बैठक के लिए कार्यालय में डॉक्टरों की टीमवर्क</v>
      </c>
    </row>
    <row r="20516">
      <c r="A20516" s="1" t="s">
        <v>19873</v>
      </c>
      <c r="B20516" s="2" t="str">
        <f>IFERROR(__xludf.DUMMYFUNCTION("GOOGLETRANSLATE(A20516,""en"",""hi"")"),"ज्वालामुखी सभी ज्वालामुखी वेंट हैं।")</f>
        <v>ज्वालामुखी सभी ज्वालामुखी वेंट हैं।</v>
      </c>
    </row>
    <row r="20517">
      <c r="A20517" s="1" t="s">
        <v>19874</v>
      </c>
      <c r="B20517" s="2" t="str">
        <f>IFERROR(__xludf.DUMMYFUNCTION("GOOGLETRANSLATE(A20517,""en"",""hi"")"),"सभी प्रमुख कमरों से नाटकीय समुद्र के दृश्यों के साथ घर के सामने।")</f>
        <v>सभी प्रमुख कमरों से नाटकीय समुद्र के दृश्यों के साथ घर के सामने।</v>
      </c>
    </row>
    <row r="20518">
      <c r="A20518" s="1" t="s">
        <v>19875</v>
      </c>
      <c r="B20518" s="2" t="str">
        <f>IFERROR(__xludf.DUMMYFUNCTION("GOOGLETRANSLATE(A20518,""en"",""hi"")"),"अमेरिकी फुटबॉल खिलाड़ी एक फुटबॉल खेल के पहले भाग के दौरान खेल टीम के खिलाफ एक पास फेंकता है")</f>
        <v>अमेरिकी फुटबॉल खिलाड़ी एक फुटबॉल खेल के पहले भाग के दौरान खेल टीम के खिलाफ एक पास फेंकता है</v>
      </c>
    </row>
    <row r="20519">
      <c r="A20519" s="1" t="s">
        <v>19876</v>
      </c>
      <c r="B20519" s="2" t="str">
        <f>IFERROR(__xludf.DUMMYFUNCTION("GOOGLETRANSLATE(A20519,""en"",""hi"")"),"फुटबॉल खिलाड़ी खेल के लिए वापस आ गया है?")</f>
        <v>फुटबॉल खिलाड़ी खेल के लिए वापस आ गया है?</v>
      </c>
    </row>
    <row r="20520">
      <c r="A20520" s="1" t="s">
        <v>19877</v>
      </c>
      <c r="B20520" s="2" t="str">
        <f>IFERROR(__xludf.DUMMYFUNCTION("GOOGLETRANSLATE(A20520,""en"",""hi"")"),"दरवाजे के माध्यम से चलने वाला व्यक्ति")</f>
        <v>दरवाजे के माध्यम से चलने वाला व्यक्ति</v>
      </c>
    </row>
    <row r="20521">
      <c r="A20521" s="1" t="s">
        <v>19878</v>
      </c>
      <c r="B20521" s="2" t="str">
        <f>IFERROR(__xludf.DUMMYFUNCTION("GOOGLETRANSLATE(A20521,""en"",""hi"")"),"लोग लॉस एंजिल्स प्रीमियर में भाग लेते हैं")</f>
        <v>लोग लॉस एंजिल्स प्रीमियर में भाग लेते हैं</v>
      </c>
    </row>
    <row r="20522">
      <c r="A20522" s="1" t="s">
        <v>19879</v>
      </c>
      <c r="B20522" s="2" t="str">
        <f>IFERROR(__xludf.DUMMYFUNCTION("GOOGLETRANSLATE(A20522,""en"",""hi"")"),"एक जंगली रास्ते पर चलने वाली वरिष्ठ लड़की")</f>
        <v>एक जंगली रास्ते पर चलने वाली वरिष्ठ लड़की</v>
      </c>
    </row>
    <row r="20523">
      <c r="A20523" s="1" t="s">
        <v>19880</v>
      </c>
      <c r="B20523" s="2" t="str">
        <f>IFERROR(__xludf.DUMMYFUNCTION("GOOGLETRANSLATE(A20523,""en"",""hi"")"),"एक छोटी मेज पर फल का एक कटोरा")</f>
        <v>एक छोटी मेज पर फल का एक कटोरा</v>
      </c>
    </row>
    <row r="20524">
      <c r="A20524" s="1" t="s">
        <v>136</v>
      </c>
      <c r="B20524" s="2" t="str">
        <f>IFERROR(__xludf.DUMMYFUNCTION("GOOGLETRANSLATE(A20524,""en"",""hi"")"),"लड़कियों बास्केटबॉल खेल से छवियां।")</f>
        <v>लड़कियों बास्केटबॉल खेल से छवियां।</v>
      </c>
    </row>
    <row r="20525">
      <c r="A20525" s="1" t="s">
        <v>19881</v>
      </c>
      <c r="B20525" s="2" t="str">
        <f>IFERROR(__xludf.DUMMYFUNCTION("GOOGLETRANSLATE(A20525,""en"",""hi"")"),"भारी धातु कलाकार के थ्रैश धातु कलाकार मंच पर प्रदर्शन करते हैं।")</f>
        <v>भारी धातु कलाकार के थ्रैश धातु कलाकार मंच पर प्रदर्शन करते हैं।</v>
      </c>
    </row>
    <row r="20526">
      <c r="A20526" s="1" t="s">
        <v>19882</v>
      </c>
      <c r="B20526" s="2" t="str">
        <f>IFERROR(__xludf.DUMMYFUNCTION("GOOGLETRANSLATE(A20526,""en"",""hi"")"),"व्यक्ति के द्वीप पर रंगीन घरों के साथ सड़क")</f>
        <v>व्यक्ति के द्वीप पर रंगीन घरों के साथ सड़क</v>
      </c>
    </row>
    <row r="20527">
      <c r="A20527" s="1" t="s">
        <v>19883</v>
      </c>
      <c r="B20527" s="2" t="str">
        <f>IFERROR(__xludf.DUMMYFUNCTION("GOOGLETRANSLATE(A20527,""en"",""hi"")"),"पुराने बंदरगाह पर सफेद मछली पकड़ने की नाव")</f>
        <v>पुराने बंदरगाह पर सफेद मछली पकड़ने की नाव</v>
      </c>
    </row>
    <row r="20528">
      <c r="A20528" s="1" t="s">
        <v>19884</v>
      </c>
      <c r="B20528" s="2" t="str">
        <f>IFERROR(__xludf.DUMMYFUNCTION("GOOGLETRANSLATE(A20528,""en"",""hi"")"),"टुगबोट का लिविंग रूम।")</f>
        <v>टुगबोट का लिविंग रूम।</v>
      </c>
    </row>
    <row r="20529">
      <c r="A20529" s="1" t="s">
        <v>19885</v>
      </c>
      <c r="B20529" s="2" t="str">
        <f>IFERROR(__xludf.DUMMYFUNCTION("GOOGLETRANSLATE(A20529,""en"",""hi"")"),"गीले रेत समुद्र तट के साथ नंगे पैर चलने वाली महिला का शीर्ष दृश्य।")</f>
        <v>गीले रेत समुद्र तट के साथ नंगे पैर चलने वाली महिला का शीर्ष दृश्य।</v>
      </c>
    </row>
    <row r="20530">
      <c r="A20530" s="1" t="s">
        <v>19886</v>
      </c>
      <c r="B20530" s="2" t="str">
        <f>IFERROR(__xludf.DUMMYFUNCTION("GOOGLETRANSLATE(A20530,""en"",""hi"")"),"व्यक्ति अपने व्यापार को बुलाता है और घर की सजावट में एक मजबूत पैलेट के महत्व पर जोर देता है।")</f>
        <v>व्यक्ति अपने व्यापार को बुलाता है और घर की सजावट में एक मजबूत पैलेट के महत्व पर जोर देता है।</v>
      </c>
    </row>
    <row r="20531">
      <c r="A20531" s="1" t="s">
        <v>19887</v>
      </c>
      <c r="B20531" s="2" t="str">
        <f>IFERROR(__xludf.DUMMYFUNCTION("GOOGLETRANSLATE(A20531,""en"",""hi"")"),"एक क्लिपिंग पथ के साथ सफेद पर गोल क्रैकर।")</f>
        <v>एक क्लिपिंग पथ के साथ सफेद पर गोल क्रैकर।</v>
      </c>
    </row>
    <row r="20532">
      <c r="A20532" s="1" t="s">
        <v>19888</v>
      </c>
      <c r="B20532" s="2" t="str">
        <f>IFERROR(__xludf.DUMMYFUNCTION("GOOGLETRANSLATE(A20532,""en"",""hi"")"),"कुछ साल पहले चित्रित किया गया।")</f>
        <v>कुछ साल पहले चित्रित किया गया।</v>
      </c>
    </row>
    <row r="20533">
      <c r="A20533" s="1" t="s">
        <v>19889</v>
      </c>
      <c r="B20533" s="2" t="str">
        <f>IFERROR(__xludf.DUMMYFUNCTION("GOOGLETRANSLATE(A20533,""en"",""hi"")"),"अमेरिकी फुटबॉल टीम के खिलाफ पहली तिमाही के दौरान व्यक्ति एक पास फेंकता है।")</f>
        <v>अमेरिकी फुटबॉल टीम के खिलाफ पहली तिमाही के दौरान व्यक्ति एक पास फेंकता है।</v>
      </c>
    </row>
    <row r="20534">
      <c r="A20534" s="1" t="s">
        <v>19890</v>
      </c>
      <c r="B20534" s="2" t="str">
        <f>IFERROR(__xludf.DUMMYFUNCTION("GOOGLETRANSLATE(A20534,""en"",""hi"")"),"एक छात्र आंगन भर में घूमता है।")</f>
        <v>एक छात्र आंगन भर में घूमता है।</v>
      </c>
    </row>
    <row r="20535">
      <c r="A20535" s="1" t="s">
        <v>19891</v>
      </c>
      <c r="B20535" s="2" t="str">
        <f>IFERROR(__xludf.DUMMYFUNCTION("GOOGLETRANSLATE(A20535,""en"",""hi"")"),"अवधि की एक तस्वीर, एक मूर्तिकला")</f>
        <v>अवधि की एक तस्वीर, एक मूर्तिकला</v>
      </c>
    </row>
    <row r="20536">
      <c r="A20536" s="1" t="s">
        <v>19892</v>
      </c>
      <c r="B20536" s="2" t="str">
        <f>IFERROR(__xludf.DUMMYFUNCTION("GOOGLETRANSLATE(A20536,""en"",""hi"")"),"व्यक्ति मंच पर रहते हैं।")</f>
        <v>व्यक्ति मंच पर रहते हैं।</v>
      </c>
    </row>
    <row r="20537">
      <c r="A20537" s="1" t="s">
        <v>19893</v>
      </c>
      <c r="B20537" s="2" t="str">
        <f>IFERROR(__xludf.DUMMYFUNCTION("GOOGLETRANSLATE(A20537,""en"",""hi"")"),"एक महिला समुद्र तट पर कुछ चट्टानों पर चल रही है")</f>
        <v>एक महिला समुद्र तट पर कुछ चट्टानों पर चल रही है</v>
      </c>
    </row>
    <row r="20538">
      <c r="A20538" s="1" t="s">
        <v>19894</v>
      </c>
      <c r="B20538" s="2" t="str">
        <f>IFERROR(__xludf.DUMMYFUNCTION("GOOGLETRANSLATE(A20538,""en"",""hi"")"),"आकाश में बादलों के ऊपर उड़ान")</f>
        <v>आकाश में बादलों के ऊपर उड़ान</v>
      </c>
    </row>
    <row r="20539">
      <c r="A20539" s="1" t="s">
        <v>19895</v>
      </c>
      <c r="B20539" s="2" t="str">
        <f>IFERROR(__xludf.DUMMYFUNCTION("GOOGLETRANSLATE(A20539,""en"",""hi"")"),"ओलंपिक एथलीट और उनकी टीम घटना के दौरान रिले में जीत मनाती है।")</f>
        <v>ओलंपिक एथलीट और उनकी टीम घटना के दौरान रिले में जीत मनाती है।</v>
      </c>
    </row>
    <row r="20540">
      <c r="A20540" s="1" t="s">
        <v>19896</v>
      </c>
      <c r="B20540" s="2" t="str">
        <f>IFERROR(__xludf.DUMMYFUNCTION("GOOGLETRANSLATE(A20540,""en"",""hi"")"),"रात के खाने के लिए रॉकेट के साथ एक मिडवेक स्टेक के लिए खुद का इलाज करें")</f>
        <v>रात के खाने के लिए रॉकेट के साथ एक मिडवेक स्टेक के लिए खुद का इलाज करें</v>
      </c>
    </row>
    <row r="20541">
      <c r="A20541" s="1" t="s">
        <v>19897</v>
      </c>
      <c r="B20541" s="2" t="str">
        <f>IFERROR(__xludf.DUMMYFUNCTION("GOOGLETRANSLATE(A20541,""en"",""hi"")"),"विमान और विमान मॉडल में")</f>
        <v>विमान और विमान मॉडल में</v>
      </c>
    </row>
    <row r="20542">
      <c r="A20542" s="1" t="s">
        <v>19898</v>
      </c>
      <c r="B20542" s="2" t="str">
        <f>IFERROR(__xludf.DUMMYFUNCTION("GOOGLETRANSLATE(A20542,""en"",""hi"")"),"मास्टर बेडरूम से पहाड़ पर सूर्योदय।")</f>
        <v>मास्टर बेडरूम से पहाड़ पर सूर्योदय।</v>
      </c>
    </row>
    <row r="20543">
      <c r="A20543" s="1" t="s">
        <v>19899</v>
      </c>
      <c r="B20543" s="2" t="str">
        <f>IFERROR(__xludf.DUMMYFUNCTION("GOOGLETRANSLATE(A20543,""en"",""hi"")"),"अंदर एक भूलभुलैया के साथ पुरुष सिर")</f>
        <v>अंदर एक भूलभुलैया के साथ पुरुष सिर</v>
      </c>
    </row>
    <row r="20544">
      <c r="A20544" s="1" t="s">
        <v>19900</v>
      </c>
      <c r="B20544" s="2" t="str">
        <f>IFERROR(__xludf.DUMMYFUNCTION("GOOGLETRANSLATE(A20544,""en"",""hi"")"),"हाइकर रॉक पर आराम")</f>
        <v>हाइकर रॉक पर आराम</v>
      </c>
    </row>
    <row r="20545">
      <c r="A20545" s="1" t="s">
        <v>19901</v>
      </c>
      <c r="B20545" s="2" t="str">
        <f>IFERROR(__xludf.DUMMYFUNCTION("GOOGLETRANSLATE(A20545,""en"",""hi"")"),"उस फ़ॉन्ट और इन रंगों के कॉम्बो से प्यार करें।")</f>
        <v>उस फ़ॉन्ट और इन रंगों के कॉम्बो से प्यार करें।</v>
      </c>
    </row>
    <row r="20546">
      <c r="A20546" s="1" t="s">
        <v>19902</v>
      </c>
      <c r="B20546" s="2" t="str">
        <f>IFERROR(__xludf.DUMMYFUNCTION("GOOGLETRANSLATE(A20546,""en"",""hi"")"),"प्रवेश कक्ष में देख रहे हैं")</f>
        <v>प्रवेश कक्ष में देख रहे हैं</v>
      </c>
    </row>
    <row r="20547">
      <c r="A20547" s="1" t="s">
        <v>19903</v>
      </c>
      <c r="B20547" s="2" t="str">
        <f>IFERROR(__xludf.DUMMYFUNCTION("GOOGLETRANSLATE(A20547,""en"",""hi"")"),"जमीन पर खेलने वाली जैविक प्रजातियों का समूह")</f>
        <v>जमीन पर खेलने वाली जैविक प्रजातियों का समूह</v>
      </c>
    </row>
    <row r="20548">
      <c r="A20548" s="1" t="s">
        <v>19904</v>
      </c>
      <c r="B20548" s="2" t="str">
        <f>IFERROR(__xludf.DUMMYFUNCTION("GOOGLETRANSLATE(A20548,""en"",""hi"")"),"मैच के दौरान एक सामान्य दृश्य")</f>
        <v>मैच के दौरान एक सामान्य दृश्य</v>
      </c>
    </row>
    <row r="20549">
      <c r="A20549" s="1" t="s">
        <v>19905</v>
      </c>
      <c r="B20549" s="2" t="str">
        <f>IFERROR(__xludf.DUMMYFUNCTION("GOOGLETRANSLATE(A20549,""en"",""hi"")"),"हवा में जा रहे जौ क्षेत्र")</f>
        <v>हवा में जा रहे जौ क्षेत्र</v>
      </c>
    </row>
    <row r="20550">
      <c r="A20550" s="1" t="s">
        <v>19906</v>
      </c>
      <c r="B20550" s="2" t="str">
        <f>IFERROR(__xludf.DUMMYFUNCTION("GOOGLETRANSLATE(A20550,""en"",""hi"")"),"एक मक्खी मछुआरा शाम की सुनहरी रोशनी में अपनी किस्मत की कोशिश करता है")</f>
        <v>एक मक्खी मछुआरा शाम की सुनहरी रोशनी में अपनी किस्मत की कोशिश करता है</v>
      </c>
    </row>
    <row r="20551">
      <c r="A20551" s="1" t="s">
        <v>19907</v>
      </c>
      <c r="B20551" s="2" t="str">
        <f>IFERROR(__xludf.DUMMYFUNCTION("GOOGLETRANSLATE(A20551,""en"",""hi"")"),"पिछले महीने भारी धातु कलाकार के साथ प्रदर्शन किया गया प्रगतिशील धातु कलाकार यहां चित्रित किया गया")</f>
        <v>पिछले महीने भारी धातु कलाकार के साथ प्रदर्शन किया गया प्रगतिशील धातु कलाकार यहां चित्रित किया गया</v>
      </c>
    </row>
    <row r="20552">
      <c r="A20552" s="1" t="s">
        <v>19908</v>
      </c>
      <c r="B20552" s="2" t="str">
        <f>IFERROR(__xludf.DUMMYFUNCTION("GOOGLETRANSLATE(A20552,""en"",""hi"")"),"अंधेरे और हल्के रंग के पंख।")</f>
        <v>अंधेरे और हल्के रंग के पंख।</v>
      </c>
    </row>
    <row r="20553">
      <c r="A20553" s="1" t="s">
        <v>19909</v>
      </c>
      <c r="B20553" s="2" t="str">
        <f>IFERROR(__xludf.DUMMYFUNCTION("GOOGLETRANSLATE(A20553,""en"",""hi"")"),"जूते के लिए एक जगह के साथ यात्रा बैग")</f>
        <v>जूते के लिए एक जगह के साथ यात्रा बैग</v>
      </c>
    </row>
    <row r="20554">
      <c r="A20554" s="1" t="s">
        <v>19910</v>
      </c>
      <c r="B20554" s="2" t="str">
        <f>IFERROR(__xludf.DUMMYFUNCTION("GOOGLETRANSLATE(A20554,""en"",""hi"")"),"मुझे लगता है कि हम में से अधिकांश पूरी तरह से सहमत हो सकते हैं कि शरद ऋतु उन सभी का सबसे अच्छा मौसम है।")</f>
        <v>मुझे लगता है कि हम में से अधिकांश पूरी तरह से सहमत हो सकते हैं कि शरद ऋतु उन सभी का सबसे अच्छा मौसम है।</v>
      </c>
    </row>
    <row r="20555">
      <c r="A20555" s="1" t="s">
        <v>19911</v>
      </c>
      <c r="B20555" s="2" t="str">
        <f>IFERROR(__xludf.DUMMYFUNCTION("GOOGLETRANSLATE(A20555,""en"",""hi"")"),"एक धीमी कुकर में बने एक समृद्ध और शानदार डेयरी मुफ्त गर्म चॉकलेट!")</f>
        <v>एक धीमी कुकर में बने एक समृद्ध और शानदार डेयरी मुफ्त गर्म चॉकलेट!</v>
      </c>
    </row>
    <row r="20556">
      <c r="A20556" s="1" t="s">
        <v>19912</v>
      </c>
      <c r="B20556" s="2" t="str">
        <f>IFERROR(__xludf.DUMMYFUNCTION("GOOGLETRANSLATE(A20556,""en"",""hi"")"),"वरिष्ठ पुरुष एक छोटी नाव से मछली पकड़ने")</f>
        <v>वरिष्ठ पुरुष एक छोटी नाव से मछली पकड़ने</v>
      </c>
    </row>
    <row r="20557">
      <c r="A20557" s="1" t="s">
        <v>19913</v>
      </c>
      <c r="B20557" s="2" t="str">
        <f>IFERROR(__xludf.DUMMYFUNCTION("GOOGLETRANSLATE(A20557,""en"",""hi"")"),"# बेसबॉल खिलाड़ी के रूप में स्पोर्ट्स टीम के खिलाफ एक डबल हिट करता है।")</f>
        <v># बेसबॉल खिलाड़ी के रूप में स्पोर्ट्स टीम के खिलाफ एक डबल हिट करता है।</v>
      </c>
    </row>
    <row r="20558">
      <c r="A20558" s="1" t="s">
        <v>2055</v>
      </c>
      <c r="B20558" s="2" t="str">
        <f>IFERROR(__xludf.DUMMYFUNCTION("GOOGLETRANSLATE(A20558,""en"",""hi"")"),"छवि में हो सकता है: व्यक्ति, एक संगीत वाद्ययंत्र बजाना, मंच और गिटार पर")</f>
        <v>छवि में हो सकता है: व्यक्ति, एक संगीत वाद्ययंत्र बजाना, मंच और गिटार पर</v>
      </c>
    </row>
    <row r="20559">
      <c r="A20559" s="1" t="s">
        <v>19914</v>
      </c>
      <c r="B20559" s="2" t="str">
        <f>IFERROR(__xludf.DUMMYFUNCTION("GOOGLETRANSLATE(A20559,""en"",""hi"")"),"व्यक्ति अपनी माँ के साथ एक प्रेस कॉन्फ्रेंस में भाग लेता है")</f>
        <v>व्यक्ति अपनी माँ के साथ एक प्रेस कॉन्फ्रेंस में भाग लेता है</v>
      </c>
    </row>
    <row r="20560">
      <c r="A20560" s="1" t="s">
        <v>19915</v>
      </c>
      <c r="B20560" s="2" t="str">
        <f>IFERROR(__xludf.DUMMYFUNCTION("GOOGLETRANSLATE(A20560,""en"",""hi"")"),"पुरुष: एक नीले कार्डिगन और ग्रे जीन्स में आराम से देखा गया")</f>
        <v>पुरुष: एक नीले कार्डिगन और ग्रे जीन्स में आराम से देखा गया</v>
      </c>
    </row>
    <row r="20561">
      <c r="A20561" s="1" t="s">
        <v>19916</v>
      </c>
      <c r="B20561" s="2" t="str">
        <f>IFERROR(__xludf.DUMMYFUNCTION("GOOGLETRANSLATE(A20561,""en"",""hi"")"),"व्यक्ति पत्रिका के लिए एक अंतरंग साक्षात्कार में अभिनेता के लिए खुलता है।")</f>
        <v>व्यक्ति पत्रिका के लिए एक अंतरंग साक्षात्कार में अभिनेता के लिए खुलता है।</v>
      </c>
    </row>
    <row r="20562">
      <c r="A20562" s="1" t="s">
        <v>19917</v>
      </c>
      <c r="B20562" s="2" t="str">
        <f>IFERROR(__xludf.DUMMYFUNCTION("GOOGLETRANSLATE(A20562,""en"",""hi"")"),"छोटे बाल ... इस पर यह कटौती प्यार!")</f>
        <v>छोटे बाल ... इस पर यह कटौती प्यार!</v>
      </c>
    </row>
    <row r="20563">
      <c r="A20563" s="1" t="s">
        <v>19918</v>
      </c>
      <c r="B20563" s="2" t="str">
        <f>IFERROR(__xludf.DUMMYFUNCTION("GOOGLETRANSLATE(A20563,""en"",""hi"")"),"शीतकालीन सूर्य एक यात्रा पर रेल ट्रैक द्वारा पेड़ों और चिमनी के पीछे सेट होता है।")</f>
        <v>शीतकालीन सूर्य एक यात्रा पर रेल ट्रैक द्वारा पेड़ों और चिमनी के पीछे सेट होता है।</v>
      </c>
    </row>
    <row r="20564">
      <c r="A20564" s="1" t="s">
        <v>19919</v>
      </c>
      <c r="B20564" s="2" t="str">
        <f>IFERROR(__xludf.DUMMYFUNCTION("GOOGLETRANSLATE(A20564,""en"",""hi"")"),"आपके और आपके तोता के साथ खेलने के लिए लकड़ी के मोती।")</f>
        <v>आपके और आपके तोता के साथ खेलने के लिए लकड़ी के मोती।</v>
      </c>
    </row>
    <row r="20565">
      <c r="A20565" s="1" t="s">
        <v>19920</v>
      </c>
      <c r="B20565" s="2" t="str">
        <f>IFERROR(__xludf.DUMMYFUNCTION("GOOGLETRANSLATE(A20565,""en"",""hi"")"),"अंधेरे के बाद एक सड़क पर अपने सामान के साथ एक बुजुर्ग बेघर आदमी")</f>
        <v>अंधेरे के बाद एक सड़क पर अपने सामान के साथ एक बुजुर्ग बेघर आदमी</v>
      </c>
    </row>
    <row r="20566">
      <c r="A20566" s="1" t="s">
        <v>19921</v>
      </c>
      <c r="B20566" s="2" t="str">
        <f>IFERROR(__xludf.DUMMYFUNCTION("GOOGLETRANSLATE(A20566,""en"",""hi"")"),"एक पार्क में हैप्पी बीगल डॉग")</f>
        <v>एक पार्क में हैप्पी बीगल डॉग</v>
      </c>
    </row>
    <row r="20567">
      <c r="A20567" s="1" t="s">
        <v>7271</v>
      </c>
      <c r="B20567" s="2" t="str">
        <f>IFERROR(__xludf.DUMMYFUNCTION("GOOGLETRANSLATE(A20567,""en"",""hi"")"),"महोत्सव के दौरान प्रीमियर में अभिनेता")</f>
        <v>महोत्सव के दौरान प्रीमियर में अभिनेता</v>
      </c>
    </row>
    <row r="20568">
      <c r="A20568" s="1" t="s">
        <v>19922</v>
      </c>
      <c r="B20568" s="2" t="str">
        <f>IFERROR(__xludf.DUMMYFUNCTION("GOOGLETRANSLATE(A20568,""en"",""hi"")"),"घाटी में दूरी में पथ के बगल में व्यक्ति।")</f>
        <v>घाटी में दूरी में पथ के बगल में व्यक्ति।</v>
      </c>
    </row>
    <row r="20569">
      <c r="A20569" s="1" t="s">
        <v>2055</v>
      </c>
      <c r="B20569" s="2" t="str">
        <f>IFERROR(__xludf.DUMMYFUNCTION("GOOGLETRANSLATE(A20569,""en"",""hi"")"),"छवि में हो सकता है: व्यक्ति, एक संगीत वाद्ययंत्र बजाना, मंच और गिटार पर")</f>
        <v>छवि में हो सकता है: व्यक्ति, एक संगीत वाद्ययंत्र बजाना, मंच और गिटार पर</v>
      </c>
    </row>
    <row r="20570">
      <c r="A20570" s="1" t="s">
        <v>19923</v>
      </c>
      <c r="B20570" s="2" t="str">
        <f>IFERROR(__xludf.DUMMYFUNCTION("GOOGLETRANSLATE(A20570,""en"",""hi"")"),"पिलोन को बार्ज पर स्थानांतरित किया जाता है जो इसे फेरी करेगा")</f>
        <v>पिलोन को बार्ज पर स्थानांतरित किया जाता है जो इसे फेरी करेगा</v>
      </c>
    </row>
    <row r="20571">
      <c r="A20571" s="1" t="s">
        <v>19924</v>
      </c>
      <c r="B20571" s="2" t="str">
        <f>IFERROR(__xludf.DUMMYFUNCTION("GOOGLETRANSLATE(A20571,""en"",""hi"")"),"हवा से द्वीप देखने की हमारी पहली झलक।")</f>
        <v>हवा से द्वीप देखने की हमारी पहली झलक।</v>
      </c>
    </row>
    <row r="20572">
      <c r="A20572" s="1" t="s">
        <v>19925</v>
      </c>
      <c r="B20572" s="2" t="str">
        <f>IFERROR(__xludf.DUMMYFUNCTION("GOOGLETRANSLATE(A20572,""en"",""hi"")"),"बाजारों में स्थानीय महिला")</f>
        <v>बाजारों में स्थानीय महिला</v>
      </c>
    </row>
    <row r="20573">
      <c r="A20573" s="1" t="s">
        <v>19926</v>
      </c>
      <c r="B20573" s="2" t="str">
        <f>IFERROR(__xludf.DUMMYFUNCTION("GOOGLETRANSLATE(A20573,""en"",""hi"")"),"सूर्यास्त एक रेगिस्तान में जंजीर पर्वत शिखर और घाटियों पर चमकता है।")</f>
        <v>सूर्यास्त एक रेगिस्तान में जंजीर पर्वत शिखर और घाटियों पर चमकता है।</v>
      </c>
    </row>
    <row r="20574">
      <c r="A20574" s="1" t="s">
        <v>19927</v>
      </c>
      <c r="B20574" s="2" t="str">
        <f>IFERROR(__xludf.DUMMYFUNCTION("GOOGLETRANSLATE(A20574,""en"",""hi"")"),"कभी-कभी एक सर्फर लड़की को ठंडा करने की जरूरत होती है।")</f>
        <v>कभी-कभी एक सर्फर लड़की को ठंडा करने की जरूरत होती है।</v>
      </c>
    </row>
    <row r="20575">
      <c r="A20575" s="1" t="s">
        <v>19928</v>
      </c>
      <c r="B20575" s="2" t="str">
        <f>IFERROR(__xludf.DUMMYFUNCTION("GOOGLETRANSLATE(A20575,""en"",""hi"")"),"सैटेलाइट के पास अंतरिक्ष शटल प्रयास।")</f>
        <v>सैटेलाइट के पास अंतरिक्ष शटल प्रयास।</v>
      </c>
    </row>
    <row r="20576">
      <c r="A20576" s="1" t="s">
        <v>19929</v>
      </c>
      <c r="B20576" s="2" t="str">
        <f>IFERROR(__xludf.DUMMYFUNCTION("GOOGLETRANSLATE(A20576,""en"",""hi"")"),"बास्केटबॉल शूटिंग गार्ड ने एक सेमीफाइनल गेम में टीम के जीत में गंभीरता से आनन्दित किया")</f>
        <v>बास्केटबॉल शूटिंग गार्ड ने एक सेमीफाइनल गेम में टीम के जीत में गंभीरता से आनन्दित किया</v>
      </c>
    </row>
    <row r="20577">
      <c r="A20577" s="1" t="s">
        <v>19930</v>
      </c>
      <c r="B20577" s="2" t="str">
        <f>IFERROR(__xludf.DUMMYFUNCTION("GOOGLETRANSLATE(A20577,""en"",""hi"")"),"एक चरवाहा और उसके कुत्ते के साथ रंगीन पृष्ठभूमि भेड़ के झुंड की रक्षा कर रही है")</f>
        <v>एक चरवाहा और उसके कुत्ते के साथ रंगीन पृष्ठभूमि भेड़ के झुंड की रक्षा कर रही है</v>
      </c>
    </row>
    <row r="20578">
      <c r="A20578" s="1" t="s">
        <v>19931</v>
      </c>
      <c r="B20578" s="2" t="str">
        <f>IFERROR(__xludf.DUMMYFUNCTION("GOOGLETRANSLATE(A20578,""en"",""hi"")"),"चिकित्सा ध्यान: टीम के एक सदस्य को एम्बुलेंस के पीछे लिया जाता है")</f>
        <v>चिकित्सा ध्यान: टीम के एक सदस्य को एम्बुलेंस के पीछे लिया जाता है</v>
      </c>
    </row>
    <row r="20579">
      <c r="A20579" s="1" t="s">
        <v>19932</v>
      </c>
      <c r="B20579" s="2" t="str">
        <f>IFERROR(__xludf.DUMMYFUNCTION("GOOGLETRANSLATE(A20579,""en"",""hi"")"),"यदि आप अपने पिता या दादाजी को कुछ पेश करना चाहते हैं तो इस परियोजना को लकड़ी के पैलेट से बाहर निकालें।")</f>
        <v>यदि आप अपने पिता या दादाजी को कुछ पेश करना चाहते हैं तो इस परियोजना को लकड़ी के पैलेट से बाहर निकालें।</v>
      </c>
    </row>
    <row r="20580">
      <c r="A20580" s="1" t="s">
        <v>19933</v>
      </c>
      <c r="B20580" s="2" t="str">
        <f>IFERROR(__xludf.DUMMYFUNCTION("GOOGLETRANSLATE(A20580,""en"",""hi"")"),"ईव्स पर रोशनी के साथ एक मानक क्रिसमस प्रकाश प्रदर्शन।")</f>
        <v>ईव्स पर रोशनी के साथ एक मानक क्रिसमस प्रकाश प्रदर्शन।</v>
      </c>
    </row>
    <row r="20581">
      <c r="A20581" s="1" t="s">
        <v>19934</v>
      </c>
      <c r="B20581" s="2" t="str">
        <f>IFERROR(__xludf.DUMMYFUNCTION("GOOGLETRANSLATE(A20581,""en"",""hi"")"),"अवधारणा कला, विषय के बारे में शब्दों के साथ बनाया गया")</f>
        <v>अवधारणा कला, विषय के बारे में शब्दों के साथ बनाया गया</v>
      </c>
    </row>
    <row r="20582">
      <c r="A20582" s="1" t="s">
        <v>19935</v>
      </c>
      <c r="B20582" s="2" t="str">
        <f>IFERROR(__xludf.DUMMYFUNCTION("GOOGLETRANSLATE(A20582,""en"",""hi"")"),"जेट पहने हुए जेट में पायलट")</f>
        <v>जेट पहने हुए जेट में पायलट</v>
      </c>
    </row>
    <row r="20583">
      <c r="A20583" s="1" t="s">
        <v>19936</v>
      </c>
      <c r="B20583" s="2" t="str">
        <f>IFERROR(__xludf.DUMMYFUNCTION("GOOGLETRANSLATE(A20583,""en"",""hi"")"),"इस तस्वीर को खाना बनाना पत्नी द्वारा ले जा रहा था")</f>
        <v>इस तस्वीर को खाना बनाना पत्नी द्वारा ले जा रहा था</v>
      </c>
    </row>
    <row r="20584">
      <c r="A20584" s="1" t="s">
        <v>19937</v>
      </c>
      <c r="B20584" s="2" t="str">
        <f>IFERROR(__xludf.DUMMYFUNCTION("GOOGLETRANSLATE(A20584,""en"",""hi"")"),"एयरशो में प्रदर्शन करने वाला संगठन")</f>
        <v>एयरशो में प्रदर्शन करने वाला संगठन</v>
      </c>
    </row>
    <row r="20585">
      <c r="A20585" s="1" t="s">
        <v>19938</v>
      </c>
      <c r="B20585" s="2" t="str">
        <f>IFERROR(__xludf.DUMMYFUNCTION("GOOGLETRANSLATE(A20585,""en"",""hi"")"),"अभिनेता: बर्फ के नीचे चलना")</f>
        <v>अभिनेता: बर्फ के नीचे चलना</v>
      </c>
    </row>
    <row r="20586">
      <c r="A20586" s="1" t="s">
        <v>19939</v>
      </c>
      <c r="B20586" s="2" t="str">
        <f>IFERROR(__xludf.DUMMYFUNCTION("GOOGLETRANSLATE(A20586,""en"",""hi"")"),"एक बड़ी खिड़की के साथ पारंपरिक रूप से सुसज्जित बैठे क्षेत्र")</f>
        <v>एक बड़ी खिड़की के साथ पारंपरिक रूप से सुसज्जित बैठे क्षेत्र</v>
      </c>
    </row>
    <row r="20587">
      <c r="A20587" s="1" t="s">
        <v>19940</v>
      </c>
      <c r="B20587" s="2" t="str">
        <f>IFERROR(__xludf.DUMMYFUNCTION("GOOGLETRANSLATE(A20587,""en"",""hi"")"),"अभिनेता को दुनिया की सबसे खूबसूरत महिला कहा जाता है।")</f>
        <v>अभिनेता को दुनिया की सबसे खूबसूरत महिला कहा जाता है।</v>
      </c>
    </row>
    <row r="20588">
      <c r="A20588" s="1" t="s">
        <v>19941</v>
      </c>
      <c r="B20588" s="2" t="str">
        <f>IFERROR(__xludf.DUMMYFUNCTION("GOOGLETRANSLATE(A20588,""en"",""hi"")"),"उम्र से रेत पर रजत दिरहम।")</f>
        <v>उम्र से रेत पर रजत दिरहम।</v>
      </c>
    </row>
    <row r="20589">
      <c r="A20589" s="1" t="s">
        <v>19942</v>
      </c>
      <c r="B20589" s="2" t="str">
        <f>IFERROR(__xludf.DUMMYFUNCTION("GOOGLETRANSLATE(A20589,""en"",""hi"")"),"मॉडल शो और नीलामी में दिखाई देता है")</f>
        <v>मॉडल शो और नीलामी में दिखाई देता है</v>
      </c>
    </row>
    <row r="20590">
      <c r="A20590" s="1" t="s">
        <v>19943</v>
      </c>
      <c r="B20590" s="2" t="str">
        <f>IFERROR(__xludf.DUMMYFUNCTION("GOOGLETRANSLATE(A20590,""en"",""hi"")"),"शहर में लैपटॉप और सेलफोन वाले व्यवसायी लोग")</f>
        <v>शहर में लैपटॉप और सेलफोन वाले व्यवसायी लोग</v>
      </c>
    </row>
    <row r="20591">
      <c r="A20591" s="1" t="s">
        <v>19944</v>
      </c>
      <c r="B20591" s="2" t="str">
        <f>IFERROR(__xludf.DUMMYFUNCTION("GOOGLETRANSLATE(A20591,""en"",""hi"")"),"व्यक्ति फायरवुड इकट्ठा करने के लिए बाहर निकलता है, कोई आसान काम नहीं करता है जब अधिकांश सूखे लकड़ी को बर्फ के कुछ पैरों के नीचे दफनाया जाता है।")</f>
        <v>व्यक्ति फायरवुड इकट्ठा करने के लिए बाहर निकलता है, कोई आसान काम नहीं करता है जब अधिकांश सूखे लकड़ी को बर्फ के कुछ पैरों के नीचे दफनाया जाता है।</v>
      </c>
    </row>
    <row r="20592">
      <c r="A20592" s="1" t="s">
        <v>19945</v>
      </c>
      <c r="B20592" s="2" t="str">
        <f>IFERROR(__xludf.DUMMYFUNCTION("GOOGLETRANSLATE(A20592,""en"",""hi"")"),"किनारे के साथ संगत कॉइल यूएसबी केबल")</f>
        <v>किनारे के साथ संगत कॉइल यूएसबी केबल</v>
      </c>
    </row>
    <row r="20593">
      <c r="A20593" s="1" t="s">
        <v>19946</v>
      </c>
      <c r="B20593" s="2" t="str">
        <f>IFERROR(__xludf.DUMMYFUNCTION("GOOGLETRANSLATE(A20593,""en"",""hi"")"),"एक प्लेट पर सार्डिन की हड्डियों, खाया")</f>
        <v>एक प्लेट पर सार्डिन की हड्डियों, खाया</v>
      </c>
    </row>
    <row r="20594">
      <c r="A20594" s="1" t="s">
        <v>19947</v>
      </c>
      <c r="B20594" s="2" t="str">
        <f>IFERROR(__xludf.DUMMYFUNCTION("GOOGLETRANSLATE(A20594,""en"",""hi"")"),"एक डेस्क पर एक कंप्यूटर माउस")</f>
        <v>एक डेस्क पर एक कंप्यूटर माउस</v>
      </c>
    </row>
    <row r="20595">
      <c r="A20595" s="1" t="s">
        <v>19948</v>
      </c>
      <c r="B20595" s="2" t="str">
        <f>IFERROR(__xludf.DUMMYFUNCTION("GOOGLETRANSLATE(A20595,""en"",""hi"")"),"# खेल टीम के खिलाफ पिचों का।")</f>
        <v># खेल टीम के खिलाफ पिचों का।</v>
      </c>
    </row>
    <row r="20596">
      <c r="A20596" s="1" t="s">
        <v>19949</v>
      </c>
      <c r="B20596" s="2" t="str">
        <f>IFERROR(__xludf.DUMMYFUNCTION("GOOGLETRANSLATE(A20596,""en"",""hi"")"),"# खेल टीम के खिलाफ एक खेल से पहले गर्मजोशी में भाग लेता है।")</f>
        <v># खेल टीम के खिलाफ एक खेल से पहले गर्मजोशी में भाग लेता है।</v>
      </c>
    </row>
    <row r="20597">
      <c r="A20597" s="1" t="s">
        <v>19950</v>
      </c>
      <c r="B20597" s="2" t="str">
        <f>IFERROR(__xludf.DUMMYFUNCTION("GOOGLETRANSLATE(A20597,""en"",""hi"")"),"एक दौड़ में गति का नेतृत्व करने वाले घोड़े और जॉकी")</f>
        <v>एक दौड़ में गति का नेतृत्व करने वाले घोड़े और जॉकी</v>
      </c>
    </row>
    <row r="20598">
      <c r="A20598" s="1" t="s">
        <v>19951</v>
      </c>
      <c r="B20598" s="2" t="str">
        <f>IFERROR(__xludf.DUMMYFUNCTION("GOOGLETRANSLATE(A20598,""en"",""hi"")"),"जब आप सीट लेने से पहले बस शुरू होते हैं तो यह कैसा लगता है।")</f>
        <v>जब आप सीट लेने से पहले बस शुरू होते हैं तो यह कैसा लगता है।</v>
      </c>
    </row>
    <row r="20599">
      <c r="A20599" s="1" t="s">
        <v>19952</v>
      </c>
      <c r="B20599" s="2" t="str">
        <f>IFERROR(__xludf.DUMMYFUNCTION("GOOGLETRANSLATE(A20599,""en"",""hi"")"),"शुक्रवार की रात को अपने बास्केटबाल गेम की पहली तिमाही के दौरान सैन्य व्यक्ति द्वारा बचाव के दौरान टोकरी की आंखें।")</f>
        <v>शुक्रवार की रात को अपने बास्केटबाल गेम की पहली तिमाही के दौरान सैन्य व्यक्ति द्वारा बचाव के दौरान टोकरी की आंखें।</v>
      </c>
    </row>
    <row r="20600">
      <c r="A20600" s="1" t="s">
        <v>19953</v>
      </c>
      <c r="B20600" s="2" t="str">
        <f>IFERROR(__xludf.DUMMYFUNCTION("GOOGLETRANSLATE(A20600,""en"",""hi"")"),"समुद्र तट पर समुद्र तट पर शरारती लड़कों पर घूमते हुए घूमते हैं")</f>
        <v>समुद्र तट पर समुद्र तट पर शरारती लड़कों पर घूमते हुए घूमते हैं</v>
      </c>
    </row>
    <row r="20601">
      <c r="A20601" s="1" t="s">
        <v>19954</v>
      </c>
      <c r="B20601" s="2" t="str">
        <f>IFERROR(__xludf.DUMMYFUNCTION("GOOGLETRANSLATE(A20601,""en"",""hi"")"),"मैं रंगीन ग्लास और एल्यूमीनियम प्लेटों पर पोर्ट्रेट बनाता हूं।")</f>
        <v>मैं रंगीन ग्लास और एल्यूमीनियम प्लेटों पर पोर्ट्रेट बनाता हूं।</v>
      </c>
    </row>
    <row r="20602">
      <c r="A20602" s="1" t="s">
        <v>19955</v>
      </c>
      <c r="B20602" s="2" t="str">
        <f>IFERROR(__xludf.DUMMYFUNCTION("GOOGLETRANSLATE(A20602,""en"",""hi"")"),"सामन के स्वास्थ्य लाभ - अपने भोजन की जांच करें")</f>
        <v>सामन के स्वास्थ्य लाभ - अपने भोजन की जांच करें</v>
      </c>
    </row>
    <row r="20603">
      <c r="A20603" s="1" t="s">
        <v>19956</v>
      </c>
      <c r="B20603" s="2" t="str">
        <f>IFERROR(__xludf.DUMMYFUNCTION("GOOGLETRANSLATE(A20603,""en"",""hi"")"),"राक्षसी, बुराई पहाड़ों में सेट के रूप में एक तूफान के सामने काले सिल्हूट लग रहा है।")</f>
        <v>राक्षसी, बुराई पहाड़ों में सेट के रूप में एक तूफान के सामने काले सिल्हूट लग रहा है।</v>
      </c>
    </row>
    <row r="20604">
      <c r="A20604" s="1" t="s">
        <v>19957</v>
      </c>
      <c r="B20604" s="2" t="str">
        <f>IFERROR(__xludf.DUMMYFUNCTION("GOOGLETRANSLATE(A20604,""en"",""hi"")"),"जानवर में कुत्ते नस्लों में सूचीबद्ध है")</f>
        <v>जानवर में कुत्ते नस्लों में सूचीबद्ध है</v>
      </c>
    </row>
    <row r="20605">
      <c r="A20605" s="1" t="s">
        <v>19958</v>
      </c>
      <c r="B20605" s="2" t="str">
        <f>IFERROR(__xludf.DUMMYFUNCTION("GOOGLETRANSLATE(A20605,""en"",""hi"")"),"फुटबॉल गेंद या फुटबॉल हवा के माध्यम से गति")</f>
        <v>फुटबॉल गेंद या फुटबॉल हवा के माध्यम से गति</v>
      </c>
    </row>
    <row r="20606">
      <c r="A20606" s="1" t="s">
        <v>19959</v>
      </c>
      <c r="B20606" s="2" t="str">
        <f>IFERROR(__xludf.DUMMYFUNCTION("GOOGLETRANSLATE(A20606,""en"",""hi"")"),"मैंने इतनी सारी महिलाओं के साथ अपने पूर्व को धोखा दिया, हम शादीशुदा थे, मैं केवल इतना ही जानता हूं कि वे किस संख्या में थे और उनका नाम नहीं था")</f>
        <v>मैंने इतनी सारी महिलाओं के साथ अपने पूर्व को धोखा दिया, हम शादीशुदा थे, मैं केवल इतना ही जानता हूं कि वे किस संख्या में थे और उनका नाम नहीं था</v>
      </c>
    </row>
    <row r="20607">
      <c r="A20607" s="1" t="s">
        <v>19960</v>
      </c>
      <c r="B20607" s="2" t="str">
        <f>IFERROR(__xludf.DUMMYFUNCTION("GOOGLETRANSLATE(A20607,""en"",""hi"")"),"बेसबॉल खिलाड़ी और अभिनेता ने वर्ष के खिलाड़ी और पिचर के रूप में चुना")</f>
        <v>बेसबॉल खिलाड़ी और अभिनेता ने वर्ष के खिलाड़ी और पिचर के रूप में चुना</v>
      </c>
    </row>
    <row r="20608">
      <c r="A20608" s="1" t="s">
        <v>19961</v>
      </c>
      <c r="B20608" s="2" t="str">
        <f>IFERROR(__xludf.DUMMYFUNCTION("GOOGLETRANSLATE(A20608,""en"",""hi"")"),"पहली टीम प्रशिक्षण सत्र के दौरान फुटबॉल खिलाड़ी, फुटबॉल खिलाड़ी, फुटबॉल खिलाड़ी और फुटबॉल खिलाड़ी कार्रवाई में।")</f>
        <v>पहली टीम प्रशिक्षण सत्र के दौरान फुटबॉल खिलाड़ी, फुटबॉल खिलाड़ी, फुटबॉल खिलाड़ी और फुटबॉल खिलाड़ी कार्रवाई में।</v>
      </c>
    </row>
    <row r="20609">
      <c r="A20609" s="1" t="s">
        <v>19962</v>
      </c>
      <c r="B20609" s="2" t="str">
        <f>IFERROR(__xludf.DUMMYFUNCTION("GOOGLETRANSLATE(A20609,""en"",""hi"")"),"एक वायरस, बैक्टीरिया, सेल का 3 डी वैचारिक चित्रण।")</f>
        <v>एक वायरस, बैक्टीरिया, सेल का 3 डी वैचारिक चित्रण।</v>
      </c>
    </row>
    <row r="20610">
      <c r="A20610" s="1" t="s">
        <v>19963</v>
      </c>
      <c r="B20610" s="2" t="str">
        <f>IFERROR(__xludf.DUMMYFUNCTION("GOOGLETRANSLATE(A20610,""en"",""hi"")"),"जिस क्रम में आप त्रिकोण मायने रखता है!")</f>
        <v>जिस क्रम में आप त्रिकोण मायने रखता है!</v>
      </c>
    </row>
    <row r="20611">
      <c r="A20611" s="1" t="s">
        <v>19964</v>
      </c>
      <c r="B20611" s="2" t="str">
        <f>IFERROR(__xludf.DUMMYFUNCTION("GOOGLETRANSLATE(A20611,""en"",""hi"")"),"बाजार में बिक्री के लिए आलू, ज़ूम इन करें")</f>
        <v>बाजार में बिक्री के लिए आलू, ज़ूम इन करें</v>
      </c>
    </row>
    <row r="20612">
      <c r="A20612" s="1" t="s">
        <v>19965</v>
      </c>
      <c r="B20612" s="2" t="str">
        <f>IFERROR(__xludf.DUMMYFUNCTION("GOOGLETRANSLATE(A20612,""en"",""hi"")"),"शहरों पर नदी का दौरा!")</f>
        <v>शहरों पर नदी का दौरा!</v>
      </c>
    </row>
    <row r="20613">
      <c r="A20613" s="1" t="s">
        <v>19966</v>
      </c>
      <c r="B20613" s="2" t="str">
        <f>IFERROR(__xludf.DUMMYFUNCTION("GOOGLETRANSLATE(A20613,""en"",""hi"")"),"नई कारें देश के लिए दिखने के लिए आ रही हैं")</f>
        <v>नई कारें देश के लिए दिखने के लिए आ रही हैं</v>
      </c>
    </row>
    <row r="20614">
      <c r="A20614" s="1" t="s">
        <v>19967</v>
      </c>
      <c r="B20614" s="2" t="str">
        <f>IFERROR(__xludf.DUMMYFUNCTION("GOOGLETRANSLATE(A20614,""en"",""hi"")"),"अभिनेता एक स्किम्पी हल्टर पहने हुए जबकि बाहर और बाहर")</f>
        <v>अभिनेता एक स्किम्पी हल्टर पहने हुए जबकि बाहर और बाहर</v>
      </c>
    </row>
    <row r="20615">
      <c r="A20615" s="1" t="s">
        <v>19968</v>
      </c>
      <c r="B20615" s="2" t="str">
        <f>IFERROR(__xludf.DUMMYFUNCTION("GOOGLETRANSLATE(A20615,""en"",""hi"")"),"क्षेत्र में एक सुंदर, हरी वन तल।")</f>
        <v>क्षेत्र में एक सुंदर, हरी वन तल।</v>
      </c>
    </row>
    <row r="20616">
      <c r="A20616" s="1" t="s">
        <v>19969</v>
      </c>
      <c r="B20616" s="2" t="str">
        <f>IFERROR(__xludf.DUMMYFUNCTION("GOOGLETRANSLATE(A20616,""en"",""hi"")"),"एक कंप्यूटर कीबोर्ड पर महिला टाइपिंग।")</f>
        <v>एक कंप्यूटर कीबोर्ड पर महिला टाइपिंग।</v>
      </c>
    </row>
    <row r="20617">
      <c r="A20617" s="1" t="s">
        <v>19970</v>
      </c>
      <c r="B20617" s="2" t="str">
        <f>IFERROR(__xludf.DUMMYFUNCTION("GOOGLETRANSLATE(A20617,""en"",""hi"")"),"गायक गीतकार प्रीमियर में भाग लेते हैं")</f>
        <v>गायक गीतकार प्रीमियर में भाग लेते हैं</v>
      </c>
    </row>
    <row r="20618">
      <c r="A20618" s="1" t="s">
        <v>19971</v>
      </c>
      <c r="B20618" s="2" t="str">
        <f>IFERROR(__xludf.DUMMYFUNCTION("GOOGLETRANSLATE(A20618,""en"",""hi"")"),"फेरी से देखने का सुरम्य शहर")</f>
        <v>फेरी से देखने का सुरम्य शहर</v>
      </c>
    </row>
    <row r="20619">
      <c r="A20619" s="1" t="s">
        <v>4217</v>
      </c>
      <c r="B20619" s="2" t="str">
        <f>IFERROR(__xludf.DUMMYFUNCTION("GOOGLETRANSLATE(A20619,""en"",""hi"")"),"फैशन वीक के दौरान शो में एक मॉडल रनवे चलता है")</f>
        <v>फैशन वीक के दौरान शो में एक मॉडल रनवे चलता है</v>
      </c>
    </row>
    <row r="20620">
      <c r="A20620" s="1" t="s">
        <v>19972</v>
      </c>
      <c r="B20620" s="2" t="str">
        <f>IFERROR(__xludf.DUMMYFUNCTION("GOOGLETRANSLATE(A20620,""en"",""hi"")"),"अंतरिक्ष मिशन एक रॉकेट के ऊपर लॉन्च किया गया है।")</f>
        <v>अंतरिक्ष मिशन एक रॉकेट के ऊपर लॉन्च किया गया है।</v>
      </c>
    </row>
    <row r="20621">
      <c r="A20621" s="1" t="s">
        <v>19973</v>
      </c>
      <c r="B20621" s="2" t="str">
        <f>IFERROR(__xludf.DUMMYFUNCTION("GOOGLETRANSLATE(A20621,""en"",""hi"")"),"बैंड द्वारा कुछ गाने।")</f>
        <v>बैंड द्वारा कुछ गाने।</v>
      </c>
    </row>
    <row r="20622">
      <c r="A20622" s="1" t="s">
        <v>14075</v>
      </c>
      <c r="B20622" s="2" t="str">
        <f>IFERROR(__xludf.DUMMYFUNCTION("GOOGLETRANSLATE(A20622,""en"",""hi"")"),"ऑस्ट्रेलियाई नियम फुटबॉलर एक प्रशिक्षण सत्र के दौरान गेंद को चिह्नित करता है।")</f>
        <v>ऑस्ट्रेलियाई नियम फुटबॉलर एक प्रशिक्षण सत्र के दौरान गेंद को चिह्नित करता है।</v>
      </c>
    </row>
    <row r="20623">
      <c r="A20623" s="1" t="s">
        <v>19974</v>
      </c>
      <c r="B20623" s="2" t="str">
        <f>IFERROR(__xludf.DUMMYFUNCTION("GOOGLETRANSLATE(A20623,""en"",""hi"")"),"कॉलेज फुटबॉल गेम के पहले भाग के दौरान अमेरिकी राज्य के खिलाफ अपने टचडाउन रन का जश्न मनाने के लिए एथलीट को हवा में फहराया जाता है")</f>
        <v>कॉलेज फुटबॉल गेम के पहले भाग के दौरान अमेरिकी राज्य के खिलाफ अपने टचडाउन रन का जश्न मनाने के लिए एथलीट को हवा में फहराया जाता है</v>
      </c>
    </row>
    <row r="20624">
      <c r="A20624" s="1" t="s">
        <v>19975</v>
      </c>
      <c r="B20624" s="2" t="str">
        <f>IFERROR(__xludf.DUMMYFUNCTION("GOOGLETRANSLATE(A20624,""en"",""hi"")"),"यह - बेडरूम पैलेस विशेषता - इंच मोटी दीवारों, एक लिफ्ट और स्काइलाईट्स फिल्मिंग स्थान के बाहर स्थित है, जबकि $ 4,499,000 के लिए सूचीबद्ध है")</f>
        <v>यह - बेडरूम पैलेस विशेषता - इंच मोटी दीवारों, एक लिफ्ट और स्काइलाईट्स फिल्मिंग स्थान के बाहर स्थित है, जबकि $ 4,499,000 के लिए सूचीबद्ध है</v>
      </c>
    </row>
    <row r="20625">
      <c r="A20625" s="1" t="s">
        <v>19976</v>
      </c>
      <c r="B20625" s="2" t="str">
        <f>IFERROR(__xludf.DUMMYFUNCTION("GOOGLETRANSLATE(A20625,""en"",""hi"")"),"सॉकर प्लेयर को मैच के दौरान आदमी द्वारा पीला कार्ड दिखाया गया है")</f>
        <v>सॉकर प्लेयर को मैच के दौरान आदमी द्वारा पीला कार्ड दिखाया गया है</v>
      </c>
    </row>
    <row r="20626">
      <c r="A20626" s="1" t="s">
        <v>19977</v>
      </c>
      <c r="B20626" s="2" t="str">
        <f>IFERROR(__xludf.DUMMYFUNCTION("GOOGLETRANSLATE(A20626,""en"",""hi"")"),"सफेद पर पृथक एक श्रृंखला से साइन")</f>
        <v>सफेद पर पृथक एक श्रृंखला से साइन</v>
      </c>
    </row>
    <row r="20627">
      <c r="A20627" s="1" t="s">
        <v>19978</v>
      </c>
      <c r="B20627" s="2" t="str">
        <f>IFERROR(__xludf.DUMMYFUNCTION("GOOGLETRANSLATE(A20627,""en"",""hi"")"),"अभिनेता एक अज्ञात व्यक्ति के साथ चलता है जो स्केटबोर्ड धारण कर रहा है")</f>
        <v>अभिनेता एक अज्ञात व्यक्ति के साथ चलता है जो स्केटबोर्ड धारण कर रहा है</v>
      </c>
    </row>
    <row r="20628">
      <c r="A20628" s="1" t="s">
        <v>19979</v>
      </c>
      <c r="B20628" s="2" t="str">
        <f>IFERROR(__xludf.DUMMYFUNCTION("GOOGLETRANSLATE(A20628,""en"",""hi"")"),"जंक्शन पर छोड़ दिया।")</f>
        <v>जंक्शन पर छोड़ दिया।</v>
      </c>
    </row>
    <row r="20629">
      <c r="A20629" s="1" t="s">
        <v>19980</v>
      </c>
      <c r="B20629" s="2" t="str">
        <f>IFERROR(__xludf.DUMMYFUNCTION("GOOGLETRANSLATE(A20629,""en"",""hi"")"),"एक घर का रहने वाला कमरा।")</f>
        <v>एक घर का रहने वाला कमरा।</v>
      </c>
    </row>
    <row r="20630">
      <c r="A20630" s="1" t="s">
        <v>19981</v>
      </c>
      <c r="B20630" s="2" t="str">
        <f>IFERROR(__xludf.DUMMYFUNCTION("GOOGLETRANSLATE(A20630,""en"",""hi"")"),"प्रसिद्ध श्रृंखला से दीवार स्टिकर।")</f>
        <v>प्रसिद्ध श्रृंखला से दीवार स्टिकर।</v>
      </c>
    </row>
    <row r="20631">
      <c r="A20631" s="1" t="s">
        <v>19982</v>
      </c>
      <c r="B20631" s="2" t="str">
        <f>IFERROR(__xludf.DUMMYFUNCTION("GOOGLETRANSLATE(A20631,""en"",""hi"")"),"मेरी पत्नी ने हमारे शराबी बिल्ली के लिए कुछ ऐसा बनाया जब वह अपने कंधे पर घाव हो गया।")</f>
        <v>मेरी पत्नी ने हमारे शराबी बिल्ली के लिए कुछ ऐसा बनाया जब वह अपने कंधे पर घाव हो गया।</v>
      </c>
    </row>
    <row r="20632">
      <c r="A20632" s="1" t="s">
        <v>19983</v>
      </c>
      <c r="B20632" s="2" t="str">
        <f>IFERROR(__xludf.DUMMYFUNCTION("GOOGLETRANSLATE(A20632,""en"",""hi"")"),"बेसबॉल प्लेयर ने सातवीं पारी में इस गेंद पर एक उत्कृष्ट पकड़ बना दिया।")</f>
        <v>बेसबॉल प्लेयर ने सातवीं पारी में इस गेंद पर एक उत्कृष्ट पकड़ बना दिया।</v>
      </c>
    </row>
    <row r="20633">
      <c r="A20633" s="1" t="s">
        <v>19984</v>
      </c>
      <c r="B20633" s="2" t="str">
        <f>IFERROR(__xludf.DUMMYFUNCTION("GOOGLETRANSLATE(A20633,""en"",""hi"")"),"एक खाली कमरे में, नीले प्रिंट के साथ महिला")</f>
        <v>एक खाली कमरे में, नीले प्रिंट के साथ महिला</v>
      </c>
    </row>
    <row r="20634">
      <c r="A20634" s="1" t="s">
        <v>19985</v>
      </c>
      <c r="B20634" s="2" t="str">
        <f>IFERROR(__xludf.DUMMYFUNCTION("GOOGLETRANSLATE(A20634,""en"",""hi"")"),"एक नीली पृष्ठभूमि पर प्यारा जानवर के साथ मजेदार ग्रीन iguana निर्बाध पैटर्न।")</f>
        <v>एक नीली पृष्ठभूमि पर प्यारा जानवर के साथ मजेदार ग्रीन iguana निर्बाध पैटर्न।</v>
      </c>
    </row>
    <row r="20635">
      <c r="A20635" s="1" t="s">
        <v>19986</v>
      </c>
      <c r="B20635" s="2" t="str">
        <f>IFERROR(__xludf.DUMMYFUNCTION("GOOGLETRANSLATE(A20635,""en"",""hi"")"),"मोमबत्ती धारक के अंदर मोमबत्ती जलती हुई")</f>
        <v>मोमबत्ती धारक के अंदर मोमबत्ती जलती हुई</v>
      </c>
    </row>
    <row r="20636">
      <c r="A20636" s="1" t="s">
        <v>19987</v>
      </c>
      <c r="B20636" s="2" t="str">
        <f>IFERROR(__xludf.DUMMYFUNCTION("GOOGLETRANSLATE(A20636,""en"",""hi"")"),"मेरी चॉकलेट चिप कुकीज़ कभी ऐसा नहीं लगती!")</f>
        <v>मेरी चॉकलेट चिप कुकीज़ कभी ऐसा नहीं लगती!</v>
      </c>
    </row>
    <row r="20637">
      <c r="A20637" s="1" t="s">
        <v>19988</v>
      </c>
      <c r="B20637" s="2" t="str">
        <f>IFERROR(__xludf.DUMMYFUNCTION("GOOGLETRANSLATE(A20637,""en"",""hi"")"),"फुटपाथ के साथ चलने वाले लोग")</f>
        <v>फुटपाथ के साथ चलने वाले लोग</v>
      </c>
    </row>
    <row r="20638">
      <c r="A20638" s="1" t="s">
        <v>19989</v>
      </c>
      <c r="B20638" s="2" t="str">
        <f>IFERROR(__xludf.DUMMYFUNCTION("GOOGLETRANSLATE(A20638,""en"",""hi"")"),"* ग्रीष्मकालीन ब्लैक औपचारिक स्कर्ट महिलाओं के वस्त्र और काले")</f>
        <v>* ग्रीष्मकालीन ब्लैक औपचारिक स्कर्ट महिलाओं के वस्त्र और काले</v>
      </c>
    </row>
    <row r="20639">
      <c r="A20639" s="1" t="s">
        <v>19990</v>
      </c>
      <c r="B20639" s="2" t="str">
        <f>IFERROR(__xludf.DUMMYFUNCTION("GOOGLETRANSLATE(A20639,""en"",""hi"")"),"छत पर नौटिकल चार्ट।")</f>
        <v>छत पर नौटिकल चार्ट।</v>
      </c>
    </row>
    <row r="20640">
      <c r="A20640" s="1" t="s">
        <v>10184</v>
      </c>
      <c r="B20640" s="2" t="str">
        <f>IFERROR(__xludf.DUMMYFUNCTION("GOOGLETRANSLATE(A20640,""en"",""hi"")"),"अभिनेता विश्व प्रीमियर में भाग लेता है।")</f>
        <v>अभिनेता विश्व प्रीमियर में भाग लेता है।</v>
      </c>
    </row>
    <row r="20641">
      <c r="A20641" s="1" t="s">
        <v>19991</v>
      </c>
      <c r="B20641" s="2" t="str">
        <f>IFERROR(__xludf.DUMMYFUNCTION("GOOGLETRANSLATE(A20641,""en"",""hi"")"),"बच्चे बच्चों द्वारा खिलाया जा रहा है।")</f>
        <v>बच्चे बच्चों द्वारा खिलाया जा रहा है।</v>
      </c>
    </row>
    <row r="20642">
      <c r="A20642" s="1" t="s">
        <v>19992</v>
      </c>
      <c r="B20642" s="2" t="str">
        <f>IFERROR(__xludf.DUMMYFUNCTION("GOOGLETRANSLATE(A20642,""en"",""hi"")"),"सेलिब्रिटी, प्रवक्ता और सेलिब्रिटी उत्पादन कंपनी में भाग लेते हैं।")</f>
        <v>सेलिब्रिटी, प्रवक्ता और सेलिब्रिटी उत्पादन कंपनी में भाग लेते हैं।</v>
      </c>
    </row>
    <row r="20643">
      <c r="A20643" s="1" t="s">
        <v>19993</v>
      </c>
      <c r="B20643" s="2" t="str">
        <f>IFERROR(__xludf.DUMMYFUNCTION("GOOGLETRANSLATE(A20643,""en"",""hi"")"),"व्यक्ति द्वारा नई पत्रिका का कवर!")</f>
        <v>व्यक्ति द्वारा नई पत्रिका का कवर!</v>
      </c>
    </row>
    <row r="20644">
      <c r="A20644" s="1" t="s">
        <v>19994</v>
      </c>
      <c r="B20644" s="2" t="str">
        <f>IFERROR(__xludf.DUMMYFUNCTION("GOOGLETRANSLATE(A20644,""en"",""hi"")"),"एक युवा महिला एक अनानास का आभूषण रखती है।")</f>
        <v>एक युवा महिला एक अनानास का आभूषण रखती है।</v>
      </c>
    </row>
    <row r="20645">
      <c r="A20645" s="1" t="s">
        <v>19995</v>
      </c>
      <c r="B20645" s="2" t="str">
        <f>IFERROR(__xludf.DUMMYFUNCTION("GOOGLETRANSLATE(A20645,""en"",""hi"")"),"हिप हॉप कलाकार त्योहार के दौरान ऑनस्टेज करता है")</f>
        <v>हिप हॉप कलाकार त्योहार के दौरान ऑनस्टेज करता है</v>
      </c>
    </row>
    <row r="20646">
      <c r="A20646" s="1" t="s">
        <v>19996</v>
      </c>
      <c r="B20646" s="2" t="str">
        <f>IFERROR(__xludf.DUMMYFUNCTION("GOOGLETRANSLATE(A20646,""en"",""hi"")"),"दक्षिण से मुख्य भवन।")</f>
        <v>दक्षिण से मुख्य भवन।</v>
      </c>
    </row>
    <row r="20647">
      <c r="A20647" s="1" t="s">
        <v>19997</v>
      </c>
      <c r="B20647" s="2" t="str">
        <f>IFERROR(__xludf.DUMMYFUNCTION("GOOGLETRANSLATE(A20647,""en"",""hi"")"),"संपत्ति छवि # खेत जानवरों के साथ पहाड़ों में घर")</f>
        <v>संपत्ति छवि # खेत जानवरों के साथ पहाड़ों में घर</v>
      </c>
    </row>
    <row r="20648">
      <c r="A20648" s="1" t="s">
        <v>19998</v>
      </c>
      <c r="B20648" s="2" t="str">
        <f>IFERROR(__xludf.DUMMYFUNCTION("GOOGLETRANSLATE(A20648,""en"",""hi"")"),"एक निर्माण स्थल पर लकड़ी में उठाना")</f>
        <v>एक निर्माण स्थल पर लकड़ी में उठाना</v>
      </c>
    </row>
    <row r="20649">
      <c r="A20649" s="1" t="s">
        <v>19999</v>
      </c>
      <c r="B20649" s="2" t="str">
        <f>IFERROR(__xludf.DUMMYFUNCTION("GOOGLETRANSLATE(A20649,""en"",""hi"")"),"ऑटोमोबाइल मॉडल का पहला चरण, एक कार, चालक")</f>
        <v>ऑटोमोबाइल मॉडल का पहला चरण, एक कार, चालक</v>
      </c>
    </row>
    <row r="20650">
      <c r="A20650" s="1" t="s">
        <v>20000</v>
      </c>
      <c r="B20650" s="2" t="str">
        <f>IFERROR(__xludf.DUMMYFUNCTION("GOOGLETRANSLATE(A20650,""en"",""hi"")"),"व्यापार, पानी के पार शरीर के लिए प्रस्थान")</f>
        <v>व्यापार, पानी के पार शरीर के लिए प्रस्थान</v>
      </c>
    </row>
    <row r="20651">
      <c r="A20651" s="1" t="s">
        <v>20001</v>
      </c>
      <c r="B20651" s="2" t="str">
        <f>IFERROR(__xludf.DUMMYFUNCTION("GOOGLETRANSLATE(A20651,""en"",""hi"")"),"बादल वाले आकाश के साथ एक मार्श पर उड़ान भरने से पानी में दिखाई दिया")</f>
        <v>बादल वाले आकाश के साथ एक मार्श पर उड़ान भरने से पानी में दिखाई दिया</v>
      </c>
    </row>
    <row r="20652">
      <c r="A20652" s="1" t="s">
        <v>20002</v>
      </c>
      <c r="B20652" s="2" t="str">
        <f>IFERROR(__xludf.DUMMYFUNCTION("GOOGLETRANSLATE(A20652,""en"",""hi"")"),"एक पड़ोस का एक स्क्रीनशॉट जिसे वर्गीकृत किया गया था।")</f>
        <v>एक पड़ोस का एक स्क्रीनशॉट जिसे वर्गीकृत किया गया था।</v>
      </c>
    </row>
    <row r="20653">
      <c r="A20653" s="1" t="s">
        <v>20003</v>
      </c>
      <c r="B20653" s="2" t="str">
        <f>IFERROR(__xludf.DUMMYFUNCTION("GOOGLETRANSLATE(A20653,""en"",""hi"")"),"एक छिपकली के साथ मोज़ेक शादी के केक")</f>
        <v>एक छिपकली के साथ मोज़ेक शादी के केक</v>
      </c>
    </row>
    <row r="20654">
      <c r="A20654" s="1" t="s">
        <v>20004</v>
      </c>
      <c r="B20654" s="2" t="str">
        <f>IFERROR(__xludf.DUMMYFUNCTION("GOOGLETRANSLATE(A20654,""en"",""hi"")"),"सार वेक्टर लोगो डिजाइन टेम्पलेट।")</f>
        <v>सार वेक्टर लोगो डिजाइन टेम्पलेट।</v>
      </c>
    </row>
    <row r="20655">
      <c r="A20655" s="1" t="s">
        <v>6119</v>
      </c>
      <c r="B20655" s="2" t="str">
        <f>IFERROR(__xludf.DUMMYFUNCTION("GOOGLETRANSLATE(A20655,""en"",""hi"")"),"अभिनेता एक विशेष स्क्रीनिंग में भाग लेता है")</f>
        <v>अभिनेता एक विशेष स्क्रीनिंग में भाग लेता है</v>
      </c>
    </row>
    <row r="20656">
      <c r="A20656" s="1" t="s">
        <v>20005</v>
      </c>
      <c r="B20656" s="2" t="str">
        <f>IFERROR(__xludf.DUMMYFUNCTION("GOOGLETRANSLATE(A20656,""en"",""hi"")"),"इमारत के पास राजनेता की घुड़सवार मूर्ति")</f>
        <v>इमारत के पास राजनेता की घुड़सवार मूर्ति</v>
      </c>
    </row>
    <row r="20657">
      <c r="A20657" s="1" t="s">
        <v>20006</v>
      </c>
      <c r="B20657" s="2" t="str">
        <f>IFERROR(__xludf.DUMMYFUNCTION("GOOGLETRANSLATE(A20657,""en"",""hi"")"),"मैदानों का एक हिस्सा और स्थल में प्रवेश")</f>
        <v>मैदानों का एक हिस्सा और स्थल में प्रवेश</v>
      </c>
    </row>
    <row r="20658">
      <c r="A20658" s="1" t="s">
        <v>20007</v>
      </c>
      <c r="B20658" s="2" t="str">
        <f>IFERROR(__xludf.DUMMYFUNCTION("GOOGLETRANSLATE(A20658,""en"",""hi"")"),"हमारे पूर्वजों का आकाश")</f>
        <v>हमारे पूर्वजों का आकाश</v>
      </c>
    </row>
    <row r="20659">
      <c r="A20659" s="1" t="s">
        <v>20008</v>
      </c>
      <c r="B20659" s="2" t="str">
        <f>IFERROR(__xludf.DUMMYFUNCTION("GOOGLETRANSLATE(A20659,""en"",""hi"")"),"सांप्रदायिक हमले में अपनी बस से पहले सभी मुस्कुराते हैं")</f>
        <v>सांप्रदायिक हमले में अपनी बस से पहले सभी मुस्कुराते हैं</v>
      </c>
    </row>
    <row r="20660">
      <c r="A20660" s="1" t="s">
        <v>20009</v>
      </c>
      <c r="B20660" s="2" t="str">
        <f>IFERROR(__xludf.DUMMYFUNCTION("GOOGLETRANSLATE(A20660,""en"",""hi"")"),"केंद्र में मुख्य सड़क में पैदल यात्री क्रॉसिंग का उपयोग करना")</f>
        <v>केंद्र में मुख्य सड़क में पैदल यात्री क्रॉसिंग का उपयोग करना</v>
      </c>
    </row>
    <row r="20661">
      <c r="A20661" s="1" t="s">
        <v>20010</v>
      </c>
      <c r="B20661" s="2" t="str">
        <f>IFERROR(__xludf.DUMMYFUNCTION("GOOGLETRANSLATE(A20661,""en"",""hi"")"),"एक परमाणु के साथ एक नक्शे का चित्रण")</f>
        <v>एक परमाणु के साथ एक नक्शे का चित्रण</v>
      </c>
    </row>
    <row r="20662">
      <c r="A20662" s="1" t="s">
        <v>20011</v>
      </c>
      <c r="B20662" s="2" t="str">
        <f>IFERROR(__xludf.DUMMYFUNCTION("GOOGLETRANSLATE(A20662,""en"",""hi"")"),"मुझ में एक कांटा चिपकाओ।")</f>
        <v>मुझ में एक कांटा चिपकाओ।</v>
      </c>
    </row>
    <row r="20663">
      <c r="A20663" s="1" t="s">
        <v>20012</v>
      </c>
      <c r="B20663" s="2" t="str">
        <f>IFERROR(__xludf.DUMMYFUNCTION("GOOGLETRANSLATE(A20663,""en"",""hi"")"),"खेत पर किसान, सेम पिकिंग")</f>
        <v>खेत पर किसान, सेम पिकिंग</v>
      </c>
    </row>
    <row r="20664">
      <c r="A20664" s="1" t="s">
        <v>20013</v>
      </c>
      <c r="B20664" s="2" t="str">
        <f>IFERROR(__xludf.DUMMYFUNCTION("GOOGLETRANSLATE(A20664,""en"",""hi"")"),"एक छोटी बेटी के साथ मम मोमबत्तियों को उड़ाते हैं।")</f>
        <v>एक छोटी बेटी के साथ मम मोमबत्तियों को उड़ाते हैं।</v>
      </c>
    </row>
    <row r="20665">
      <c r="A20665" s="1" t="s">
        <v>20014</v>
      </c>
      <c r="B20665" s="2" t="str">
        <f>IFERROR(__xludf.DUMMYFUNCTION("GOOGLETRANSLATE(A20665,""en"",""hi"")"),"पत्रकार, केंद्र, पुरस्कार के साथ प्रस्तुत किया गया है")</f>
        <v>पत्रकार, केंद्र, पुरस्कार के साथ प्रस्तुत किया गया है</v>
      </c>
    </row>
    <row r="20666">
      <c r="A20666" s="1" t="s">
        <v>20015</v>
      </c>
      <c r="B20666" s="2" t="str">
        <f>IFERROR(__xludf.DUMMYFUNCTION("GOOGLETRANSLATE(A20666,""en"",""hi"")"),"टमाटर के पौधों के साथ एक ग्रीनहाउस।")</f>
        <v>टमाटर के पौधों के साथ एक ग्रीनहाउस।</v>
      </c>
    </row>
    <row r="20667">
      <c r="A20667" s="1" t="s">
        <v>20016</v>
      </c>
      <c r="B20667" s="2" t="str">
        <f>IFERROR(__xludf.DUMMYFUNCTION("GOOGLETRANSLATE(A20667,""en"",""hi"")"),"अभिनेता को त्योहार में एक पोर्ट्रेट सत्र के लिए फोटो खिंचवाया जाता है")</f>
        <v>अभिनेता को त्योहार में एक पोर्ट्रेट सत्र के लिए फोटो खिंचवाया जाता है</v>
      </c>
    </row>
    <row r="20668">
      <c r="A20668" s="1" t="s">
        <v>20017</v>
      </c>
      <c r="B20668" s="2" t="str">
        <f>IFERROR(__xludf.DUMMYFUNCTION("GOOGLETRANSLATE(A20668,""en"",""hi"")"),"एक फोटो के लिए अभिनेता बनता है।")</f>
        <v>एक फोटो के लिए अभिनेता बनता है।</v>
      </c>
    </row>
    <row r="20669">
      <c r="A20669" s="1" t="s">
        <v>12106</v>
      </c>
      <c r="B20669" s="2" t="str">
        <f>IFERROR(__xludf.DUMMYFUNCTION("GOOGLETRANSLATE(A20669,""en"",""hi"")"),"शतरंज का एक विशाल खेल")</f>
        <v>शतरंज का एक विशाल खेल</v>
      </c>
    </row>
    <row r="20670">
      <c r="A20670" s="1" t="s">
        <v>20018</v>
      </c>
      <c r="B20670" s="2" t="str">
        <f>IFERROR(__xludf.DUMMYFUNCTION("GOOGLETRANSLATE(A20670,""en"",""hi"")"),"मिनी - एक बॉक्स में काले मोंडो घास पौधे")</f>
        <v>मिनी - एक बॉक्स में काले मोंडो घास पौधे</v>
      </c>
    </row>
    <row r="20671">
      <c r="A20671" s="1" t="s">
        <v>20019</v>
      </c>
      <c r="B20671" s="2" t="str">
        <f>IFERROR(__xludf.DUMMYFUNCTION("GOOGLETRANSLATE(A20671,""en"",""hi"")"),"चिकन, मछली, या सब्जियों के साथ सॉस की सेवा करें।")</f>
        <v>चिकन, मछली, या सब्जियों के साथ सॉस की सेवा करें।</v>
      </c>
    </row>
    <row r="20672">
      <c r="A20672" s="1" t="s">
        <v>20020</v>
      </c>
      <c r="B20672" s="2" t="str">
        <f>IFERROR(__xludf.DUMMYFUNCTION("GOOGLETRANSLATE(A20672,""en"",""hi"")"),"भोजन का समय: डाइनिंग रूम लॉन तक खोला गया")</f>
        <v>भोजन का समय: डाइनिंग रूम लॉन तक खोला गया</v>
      </c>
    </row>
    <row r="20673">
      <c r="A20673" s="1" t="s">
        <v>20021</v>
      </c>
      <c r="B20673" s="2" t="str">
        <f>IFERROR(__xludf.DUMMYFUNCTION("GOOGLETRANSLATE(A20673,""en"",""hi"")"),"एक पेड़ के तहत विवाहित - प्लास्टर और आपदा")</f>
        <v>एक पेड़ के तहत विवाहित - प्लास्टर और आपदा</v>
      </c>
    </row>
    <row r="20674">
      <c r="A20674" s="1" t="s">
        <v>20022</v>
      </c>
      <c r="B20674" s="2" t="str">
        <f>IFERROR(__xludf.DUMMYFUNCTION("GOOGLETRANSLATE(A20674,""en"",""hi"")"),"मुझे आश्चर्य है कि क्या अन्य कुत्ते सोचते हैं कि पूडल अजीब धार्मिक पंथ के सदस्य हैं। # कुत्तों # पालतू जानवर # उद्धरण # पशु")</f>
        <v>मुझे आश्चर्य है कि क्या अन्य कुत्ते सोचते हैं कि पूडल अजीब धार्मिक पंथ के सदस्य हैं। # कुत्तों # पालतू जानवर # उद्धरण # पशु</v>
      </c>
    </row>
    <row r="20675">
      <c r="A20675" s="1" t="s">
        <v>20023</v>
      </c>
      <c r="B20675" s="2" t="str">
        <f>IFERROR(__xludf.DUMMYFUNCTION("GOOGLETRANSLATE(A20675,""en"",""hi"")"),"एयरलाइन नीलामी में बिक्री के लिए एक प्लेट के बिना कंपनी की कारों की पेशकश करती है")</f>
        <v>एयरलाइन नीलामी में बिक्री के लिए एक प्लेट के बिना कंपनी की कारों की पेशकश करती है</v>
      </c>
    </row>
    <row r="20676">
      <c r="A20676" s="1" t="s">
        <v>20024</v>
      </c>
      <c r="B20676" s="2" t="str">
        <f>IFERROR(__xludf.DUMMYFUNCTION("GOOGLETRANSLATE(A20676,""en"",""hi"")"),"एक लड़की बुधवार को पिछले घरों पर चलती है जो एक पड़ोसी घर से एक पड़ोसी घर से छत, बाड़ और लॉन पर उड़ाए गए इन्सुलेशन में लेपित थीं।")</f>
        <v>एक लड़की बुधवार को पिछले घरों पर चलती है जो एक पड़ोसी घर से एक पड़ोसी घर से छत, बाड़ और लॉन पर उड़ाए गए इन्सुलेशन में लेपित थीं।</v>
      </c>
    </row>
    <row r="20677">
      <c r="A20677" s="1" t="s">
        <v>20025</v>
      </c>
      <c r="B20677" s="2" t="str">
        <f>IFERROR(__xludf.DUMMYFUNCTION("GOOGLETRANSLATE(A20677,""en"",""hi"")"),"गिलास पर दिल, प्यार का प्रतीक")</f>
        <v>गिलास पर दिल, प्यार का प्रतीक</v>
      </c>
    </row>
    <row r="20678">
      <c r="A20678" s="1" t="s">
        <v>20026</v>
      </c>
      <c r="B20678" s="2" t="str">
        <f>IFERROR(__xludf.DUMMYFUNCTION("GOOGLETRANSLATE(A20678,""en"",""hi"")"),"दोस्तों के साथ एक दिन बीयर")</f>
        <v>दोस्तों के साथ एक दिन बीयर</v>
      </c>
    </row>
    <row r="20679">
      <c r="A20679" s="1" t="s">
        <v>20027</v>
      </c>
      <c r="B20679" s="2" t="str">
        <f>IFERROR(__xludf.DUMMYFUNCTION("GOOGLETRANSLATE(A20679,""en"",""hi"")"),"क्रिसमस पेड़ के कपड़े के पास पुस्तक पढ़ने वाले अपने बच्चों के साथ मां")</f>
        <v>क्रिसमस पेड़ के कपड़े के पास पुस्तक पढ़ने वाले अपने बच्चों के साथ मां</v>
      </c>
    </row>
    <row r="20680">
      <c r="A20680" s="1" t="s">
        <v>20028</v>
      </c>
      <c r="B20680" s="2" t="str">
        <f>IFERROR(__xludf.DUMMYFUNCTION("GOOGLETRANSLATE(A20680,""en"",""hi"")"),"एक पंक्ति में खड़े छात्र और एक मंच पर मुस्कुराते हुए")</f>
        <v>एक पंक्ति में खड़े छात्र और एक मंच पर मुस्कुराते हुए</v>
      </c>
    </row>
    <row r="20681">
      <c r="A20681" s="1" t="s">
        <v>20029</v>
      </c>
      <c r="B20681" s="2" t="str">
        <f>IFERROR(__xludf.DUMMYFUNCTION("GOOGLETRANSLATE(A20681,""en"",""hi"")"),"फोटो / फ्रंट की समीक्षा करें, बुधवार की शाम के बेसबॉल गेम के दौरान घर की प्लेट में सुरक्षित व्यक्ति के रूप में गेंद के लिए पहुंचता है।")</f>
        <v>फोटो / फ्रंट की समीक्षा करें, बुधवार की शाम के बेसबॉल गेम के दौरान घर की प्लेट में सुरक्षित व्यक्ति के रूप में गेंद के लिए पहुंचता है।</v>
      </c>
    </row>
    <row r="20682">
      <c r="A20682" s="1" t="s">
        <v>20030</v>
      </c>
      <c r="B20682" s="2" t="str">
        <f>IFERROR(__xludf.DUMMYFUNCTION("GOOGLETRANSLATE(A20682,""en"",""hi"")"),"पॉप कलाकार का मोम आंकड़ा अनावरण किया जाता है")</f>
        <v>पॉप कलाकार का मोम आंकड़ा अनावरण किया जाता है</v>
      </c>
    </row>
    <row r="20683">
      <c r="A20683" s="1" t="s">
        <v>20031</v>
      </c>
      <c r="B20683" s="2" t="str">
        <f>IFERROR(__xludf.DUMMYFUNCTION("GOOGLETRANSLATE(A20683,""en"",""hi"")"),"एक बुर्ज पर छत लगाना")</f>
        <v>एक बुर्ज पर छत लगाना</v>
      </c>
    </row>
    <row r="20684">
      <c r="A20684" s="1" t="s">
        <v>20032</v>
      </c>
      <c r="B20684" s="2" t="str">
        <f>IFERROR(__xludf.DUMMYFUNCTION("GOOGLETRANSLATE(A20684,""en"",""hi"")"),"बिजली प्राप्त करने के लिए एक आउटडोर विद्युत आउटलेट जोड़ें जहां आपको इसकी आवश्यकता है, खासकर छुट्टियों की रोशनी के लिए।")</f>
        <v>बिजली प्राप्त करने के लिए एक आउटडोर विद्युत आउटलेट जोड़ें जहां आपको इसकी आवश्यकता है, खासकर छुट्टियों की रोशनी के लिए।</v>
      </c>
    </row>
    <row r="20685">
      <c r="A20685" s="1" t="s">
        <v>20033</v>
      </c>
      <c r="B20685" s="2" t="str">
        <f>IFERROR(__xludf.DUMMYFUNCTION("GOOGLETRANSLATE(A20685,""en"",""hi"")"),"टोपी, चश्मा और हाथ में एक आवर्धक ग्लास में अज्ञात आदमी।")</f>
        <v>टोपी, चश्मा और हाथ में एक आवर्धक ग्लास में अज्ञात आदमी।</v>
      </c>
    </row>
    <row r="20686">
      <c r="A20686" s="1" t="s">
        <v>20034</v>
      </c>
      <c r="B20686" s="2" t="str">
        <f>IFERROR(__xludf.DUMMYFUNCTION("GOOGLETRANSLATE(A20686,""en"",""hi"")"),"पुरानी शैली स्टूडियो जैसा कि सड़कों पर देखा गया है")</f>
        <v>पुरानी शैली स्टूडियो जैसा कि सड़कों पर देखा गया है</v>
      </c>
    </row>
    <row r="20687">
      <c r="A20687" s="1" t="s">
        <v>20035</v>
      </c>
      <c r="B20687" s="2" t="str">
        <f>IFERROR(__xludf.DUMMYFUNCTION("GOOGLETRANSLATE(A20687,""en"",""hi"")"),"एक महिला शहर में एक खाली दुकान के सामने चलती है")</f>
        <v>एक महिला शहर में एक खाली दुकान के सामने चलती है</v>
      </c>
    </row>
    <row r="20688">
      <c r="A20688" s="1" t="s">
        <v>20036</v>
      </c>
      <c r="B20688" s="2" t="str">
        <f>IFERROR(__xludf.DUMMYFUNCTION("GOOGLETRANSLATE(A20688,""en"",""hi"")"),"प्रशिक्षण सत्र के दौरान प्रशिक्षण का सामान्य दृश्य।")</f>
        <v>प्रशिक्षण सत्र के दौरान प्रशिक्षण का सामान्य दृश्य।</v>
      </c>
    </row>
    <row r="20689">
      <c r="A20689" s="1" t="s">
        <v>20037</v>
      </c>
      <c r="B20689" s="2" t="str">
        <f>IFERROR(__xludf.DUMMYFUNCTION("GOOGLETRANSLATE(A20689,""en"",""hi"")"),"मैलेट के लॉन्च से पहले फ्लैगशिप स्टोर के बाहर प्रशंसक कतारें")</f>
        <v>मैलेट के लॉन्च से पहले फ्लैगशिप स्टोर के बाहर प्रशंसक कतारें</v>
      </c>
    </row>
    <row r="20690">
      <c r="A20690" s="1" t="s">
        <v>20038</v>
      </c>
      <c r="B20690" s="2" t="str">
        <f>IFERROR(__xludf.DUMMYFUNCTION("GOOGLETRANSLATE(A20690,""en"",""hi"")"),"व्यक्ति अपनी बेटी के साथ अभ्यास से ब्रेक का आनंद लेता है।")</f>
        <v>व्यक्ति अपनी बेटी के साथ अभ्यास से ब्रेक का आनंद लेता है।</v>
      </c>
    </row>
    <row r="20691">
      <c r="A20691" s="1" t="s">
        <v>20039</v>
      </c>
      <c r="B20691" s="2" t="str">
        <f>IFERROR(__xludf.DUMMYFUNCTION("GOOGLETRANSLATE(A20691,""en"",""hi"")"),"एक दुकान के ऊपर लोगो")</f>
        <v>एक दुकान के ऊपर लोगो</v>
      </c>
    </row>
    <row r="20692">
      <c r="A20692" s="1" t="s">
        <v>20040</v>
      </c>
      <c r="B20692" s="2" t="str">
        <f>IFERROR(__xludf.DUMMYFUNCTION("GOOGLETRANSLATE(A20692,""en"",""hi"")"),"मेरे व्यक्ति ने मुझे यह मीठा फ्लास्क मिला!")</f>
        <v>मेरे व्यक्ति ने मुझे यह मीठा फ्लास्क मिला!</v>
      </c>
    </row>
    <row r="20693">
      <c r="A20693" s="1" t="s">
        <v>20041</v>
      </c>
      <c r="B20693" s="2" t="str">
        <f>IFERROR(__xludf.DUMMYFUNCTION("GOOGLETRANSLATE(A20693,""en"",""hi"")"),"सड़क के किनारे के पिछले छोटे धातु shacks पिछले esparpment के माध्यम से मुख्य सड़क पर ड्राइविंग वाहन")</f>
        <v>सड़क के किनारे के पिछले छोटे धातु shacks पिछले esparpment के माध्यम से मुख्य सड़क पर ड्राइविंग वाहन</v>
      </c>
    </row>
    <row r="20694">
      <c r="A20694" s="1" t="s">
        <v>20042</v>
      </c>
      <c r="B20694" s="2" t="str">
        <f>IFERROR(__xludf.DUMMYFUNCTION("GOOGLETRANSLATE(A20694,""en"",""hi"")"),"आप शीर्ष से शहर के आसपास शांति शहर देख सकते हैं")</f>
        <v>आप शीर्ष से शहर के आसपास शांति शहर देख सकते हैं</v>
      </c>
    </row>
    <row r="20695">
      <c r="A20695" s="1" t="s">
        <v>20043</v>
      </c>
      <c r="B20695" s="2" t="str">
        <f>IFERROR(__xludf.DUMMYFUNCTION("GOOGLETRANSLATE(A20695,""en"",""hi"")"),"गिटारवादक लाभ संगीत कार्यक्रम के दौरान प्रदर्शन करता है।")</f>
        <v>गिटारवादक लाभ संगीत कार्यक्रम के दौरान प्रदर्शन करता है।</v>
      </c>
    </row>
    <row r="20696">
      <c r="A20696" s="1" t="s">
        <v>20044</v>
      </c>
      <c r="B20696" s="2" t="str">
        <f>IFERROR(__xludf.DUMMYFUNCTION("GOOGLETRANSLATE(A20696,""en"",""hi"")"),"शाम को माउंटेन रेंज के सिल्हूट के साथ धुंधली घाटी के विशाल पैनोरमा व्यू।")</f>
        <v>शाम को माउंटेन रेंज के सिल्हूट के साथ धुंधली घाटी के विशाल पैनोरमा व्यू।</v>
      </c>
    </row>
    <row r="20697">
      <c r="A20697" s="1" t="s">
        <v>20045</v>
      </c>
      <c r="B20697" s="2" t="str">
        <f>IFERROR(__xludf.DUMMYFUNCTION("GOOGLETRANSLATE(A20697,""en"",""hi"")"),"वन्य जीवन की सबसे मजेदार चित्र जो आप इस वर्ष देखेंगे")</f>
        <v>वन्य जीवन की सबसे मजेदार चित्र जो आप इस वर्ष देखेंगे</v>
      </c>
    </row>
    <row r="20698">
      <c r="A20698" s="1" t="s">
        <v>20046</v>
      </c>
      <c r="B20698" s="2" t="str">
        <f>IFERROR(__xludf.DUMMYFUNCTION("GOOGLETRANSLATE(A20698,""en"",""hi"")"),"कॉलेज के लिए व्यक्ति ... पुराने sweatshirts का भी उपयोग - मोटे तौर पर इसके रजाई को बंद कर दिया।")</f>
        <v>कॉलेज के लिए व्यक्ति ... पुराने sweatshirts का भी उपयोग - मोटे तौर पर इसके रजाई को बंद कर दिया।</v>
      </c>
    </row>
    <row r="20699">
      <c r="A20699" s="1" t="s">
        <v>20047</v>
      </c>
      <c r="B20699" s="2" t="str">
        <f>IFERROR(__xludf.DUMMYFUNCTION("GOOGLETRANSLATE(A20699,""en"",""hi"")"),"कपड़े बनावट के साथ ध्वज जो हवा में आगे बढ़ रहा है।")</f>
        <v>कपड़े बनावट के साथ ध्वज जो हवा में आगे बढ़ रहा है।</v>
      </c>
    </row>
    <row r="20700">
      <c r="A20700" s="1" t="s">
        <v>20048</v>
      </c>
      <c r="B20700" s="2" t="str">
        <f>IFERROR(__xludf.DUMMYFUNCTION("GOOGLETRANSLATE(A20700,""en"",""hi"")"),"हवा में बैठे जैविक प्रजाति")</f>
        <v>हवा में बैठे जैविक प्रजाति</v>
      </c>
    </row>
    <row r="20701">
      <c r="A20701" s="1" t="s">
        <v>20049</v>
      </c>
      <c r="B20701" s="2" t="str">
        <f>IFERROR(__xludf.DUMMYFUNCTION("GOOGLETRANSLATE(A20701,""en"",""hi"")"),"उपहार और खरीदारी बैग रखने वाले युवा जोड़े का पोर्ट्रेट")</f>
        <v>उपहार और खरीदारी बैग रखने वाले युवा जोड़े का पोर्ट्रेट</v>
      </c>
    </row>
    <row r="20702">
      <c r="A20702" s="1" t="s">
        <v>20050</v>
      </c>
      <c r="B20702" s="2" t="str">
        <f>IFERROR(__xludf.DUMMYFUNCTION("GOOGLETRANSLATE(A20702,""en"",""hi"")"),"हार्ड रॉक कलाकार के बाद बस क्षणों ने उसे गलियारे से नीचे चलाया, हमारी दुल्हन एक फोटो शूट के साथ मनाती है।")</f>
        <v>हार्ड रॉक कलाकार के बाद बस क्षणों ने उसे गलियारे से नीचे चलाया, हमारी दुल्हन एक फोटो शूट के साथ मनाती है।</v>
      </c>
    </row>
    <row r="20703">
      <c r="A20703" s="1" t="s">
        <v>20051</v>
      </c>
      <c r="B20703" s="2" t="str">
        <f>IFERROR(__xludf.DUMMYFUNCTION("GOOGLETRANSLATE(A20703,""en"",""hi"")"),"# खेल कार्रवाई के दौरान आइस हॉकी टीम के खिलाफ एक चेहरा के लिए तैयार करता है।")</f>
        <v># खेल कार्रवाई के दौरान आइस हॉकी टीम के खिलाफ एक चेहरा के लिए तैयार करता है।</v>
      </c>
    </row>
    <row r="20704">
      <c r="A20704" s="1" t="s">
        <v>20052</v>
      </c>
      <c r="B20704" s="2" t="str">
        <f>IFERROR(__xludf.DUMMYFUNCTION("GOOGLETRANSLATE(A20704,""en"",""hi"")"),"एक चट्टान के किनारे पर लोगों की धुंधली रेखा")</f>
        <v>एक चट्टान के किनारे पर लोगों की धुंधली रेखा</v>
      </c>
    </row>
    <row r="20705">
      <c r="A20705" s="1" t="s">
        <v>20053</v>
      </c>
      <c r="B20705" s="2" t="str">
        <f>IFERROR(__xludf.DUMMYFUNCTION("GOOGLETRANSLATE(A20705,""en"",""hi"")"),"हवा में लहराते झंडा - अत्यधिक विस्तृत कपड़े बनावट - निर्बाध लूपिंग, संगठन क्षेत्र प्रस्तुत करना")</f>
        <v>हवा में लहराते झंडा - अत्यधिक विस्तृत कपड़े बनावट - निर्बाध लूपिंग, संगठन क्षेत्र प्रस्तुत करना</v>
      </c>
    </row>
    <row r="20706">
      <c r="A20706" s="1" t="s">
        <v>20054</v>
      </c>
      <c r="B20706" s="2" t="str">
        <f>IFERROR(__xludf.DUMMYFUNCTION("GOOGLETRANSLATE(A20706,""en"",""hi"")"),"पहला अजीब रेस्तरां, सभी तालिकाओं के साथ भोजन के साथ सेट किया गया, भले ही हमारे समूह की तुलना में अधिक मेहमान थे।")</f>
        <v>पहला अजीब रेस्तरां, सभी तालिकाओं के साथ भोजन के साथ सेट किया गया, भले ही हमारे समूह की तुलना में अधिक मेहमान थे।</v>
      </c>
    </row>
    <row r="20707">
      <c r="A20707" s="1" t="s">
        <v>20055</v>
      </c>
      <c r="B20707" s="2" t="str">
        <f>IFERROR(__xludf.DUMMYFUNCTION("GOOGLETRANSLATE(A20707,""en"",""hi"")"),"एक घास के मैदान में एक लाल लोमड़ी का एक चित्र")</f>
        <v>एक घास के मैदान में एक लाल लोमड़ी का एक चित्र</v>
      </c>
    </row>
    <row r="20708">
      <c r="A20708" s="1" t="s">
        <v>20056</v>
      </c>
      <c r="B20708" s="2" t="str">
        <f>IFERROR(__xludf.DUMMYFUNCTION("GOOGLETRANSLATE(A20708,""en"",""hi"")"),"मोटरसाइकिलों पर सशस्त्र बल ने पश्चिमी भाग में घरों को नष्ट कर दिया है")</f>
        <v>मोटरसाइकिलों पर सशस्त्र बल ने पश्चिमी भाग में घरों को नष्ट कर दिया है</v>
      </c>
    </row>
    <row r="20709">
      <c r="A20709" s="1" t="s">
        <v>20057</v>
      </c>
      <c r="B20709" s="2" t="str">
        <f>IFERROR(__xludf.DUMMYFUNCTION("GOOGLETRANSLATE(A20709,""en"",""hi"")"),"संगीतकार महोत्सव के दौरान कलाकार के साथ प्रदर्शन करता है।")</f>
        <v>संगीतकार महोत्सव के दौरान कलाकार के साथ प्रदर्शन करता है।</v>
      </c>
    </row>
    <row r="20710">
      <c r="A20710" s="1" t="s">
        <v>20058</v>
      </c>
      <c r="B20710" s="2" t="str">
        <f>IFERROR(__xludf.DUMMYFUNCTION("GOOGLETRANSLATE(A20710,""en"",""hi"")"),"सेलिब्रिटी एक बड़ी मुस्कान देता है क्योंकि व्यक्ति उसके प्रति स्केट करता है।")</f>
        <v>सेलिब्रिटी एक बड़ी मुस्कान देता है क्योंकि व्यक्ति उसके प्रति स्केट करता है।</v>
      </c>
    </row>
    <row r="20711">
      <c r="A20711" s="1" t="s">
        <v>20059</v>
      </c>
      <c r="B20711" s="2" t="str">
        <f>IFERROR(__xludf.DUMMYFUNCTION("GOOGLETRANSLATE(A20711,""en"",""hi"")"),"अधिकारियों एस्कॉर्टिंग स्टेट्समैन कारों के बेड़े के बगल में खड़े हैं।")</f>
        <v>अधिकारियों एस्कॉर्टिंग स्टेट्समैन कारों के बेड़े के बगल में खड़े हैं।</v>
      </c>
    </row>
    <row r="20712">
      <c r="A20712" s="1" t="s">
        <v>20060</v>
      </c>
      <c r="B20712" s="2" t="str">
        <f>IFERROR(__xludf.DUMMYFUNCTION("GOOGLETRANSLATE(A20712,""en"",""hi"")"),"शाम को एक शानदार दृश्य के साथ पूल।")</f>
        <v>शाम को एक शानदार दृश्य के साथ पूल।</v>
      </c>
    </row>
    <row r="20713">
      <c r="A20713" s="1" t="s">
        <v>20061</v>
      </c>
      <c r="B20713" s="2" t="str">
        <f>IFERROR(__xludf.DUMMYFUNCTION("GOOGLETRANSLATE(A20713,""en"",""hi"")"),"लड़के के साथ चलने वाला फव्वारा")</f>
        <v>लड़के के साथ चलने वाला फव्वारा</v>
      </c>
    </row>
    <row r="20714">
      <c r="A20714" s="1" t="s">
        <v>20062</v>
      </c>
      <c r="B20714" s="2" t="str">
        <f>IFERROR(__xludf.DUMMYFUNCTION("GOOGLETRANSLATE(A20714,""en"",""hi"")"),"ओलंपिक एथलीट महिलाओं की उच्च कूद में दूसरे को खत्म करता है")</f>
        <v>ओलंपिक एथलीट महिलाओं की उच्च कूद में दूसरे को खत्म करता है</v>
      </c>
    </row>
    <row r="20715">
      <c r="A20715" s="1" t="s">
        <v>20063</v>
      </c>
      <c r="B20715" s="2" t="str">
        <f>IFERROR(__xludf.DUMMYFUNCTION("GOOGLETRANSLATE(A20715,""en"",""hi"")"),"दोस्ताना मैच के दौरान सॉकर प्लेयर")</f>
        <v>दोस्ताना मैच के दौरान सॉकर प्लेयर</v>
      </c>
    </row>
    <row r="20716">
      <c r="A20716" s="1" t="s">
        <v>20064</v>
      </c>
      <c r="B20716" s="2" t="str">
        <f>IFERROR(__xludf.DUMMYFUNCTION("GOOGLETRANSLATE(A20716,""en"",""hi"")"),"टूथपिक पर छोटा झंडा")</f>
        <v>टूथपिक पर छोटा झंडा</v>
      </c>
    </row>
    <row r="20717">
      <c r="A20717" s="1" t="s">
        <v>20065</v>
      </c>
      <c r="B20717" s="2" t="str">
        <f>IFERROR(__xludf.DUMMYFUNCTION("GOOGLETRANSLATE(A20717,""en"",""hi"")"),"गहरी बर्फ में युवा महिला स्कीइंग पेड़")</f>
        <v>गहरी बर्फ में युवा महिला स्कीइंग पेड़</v>
      </c>
    </row>
    <row r="20718">
      <c r="A20718" s="1" t="s">
        <v>20066</v>
      </c>
      <c r="B20718" s="2" t="str">
        <f>IFERROR(__xludf.DUMMYFUNCTION("GOOGLETRANSLATE(A20718,""en"",""hi"")"),"खोल - चौंक गया: घर में अकेले छोड़ दिया प्रस्थान के बाद, व्यक्ति मुश्किल से उस खबरों को पच सकता है कि उसने शो जीता था")</f>
        <v>खोल - चौंक गया: घर में अकेले छोड़ दिया प्रस्थान के बाद, व्यक्ति मुश्किल से उस खबरों को पच सकता है कि उसने शो जीता था</v>
      </c>
    </row>
    <row r="20719">
      <c r="A20719" s="1" t="s">
        <v>20067</v>
      </c>
      <c r="B20719" s="2" t="str">
        <f>IFERROR(__xludf.DUMMYFUNCTION("GOOGLETRANSLATE(A20719,""en"",""hi"")"),"एक लकड़ी के फर्श पर सिर के लिए एक खुश युवा जोड़े")</f>
        <v>एक लकड़ी के फर्श पर सिर के लिए एक खुश युवा जोड़े</v>
      </c>
    </row>
    <row r="20720">
      <c r="A20720" s="1" t="s">
        <v>20068</v>
      </c>
      <c r="B20720" s="2" t="str">
        <f>IFERROR(__xludf.DUMMYFUNCTION("GOOGLETRANSLATE(A20720,""en"",""hi"")"),"... मैं उस मुस्कान का कारण बनना चाहूंगा।")</f>
        <v>... मैं उस मुस्कान का कारण बनना चाहूंगा।</v>
      </c>
    </row>
    <row r="20721">
      <c r="A20721" s="1" t="s">
        <v>20069</v>
      </c>
      <c r="B20721" s="2" t="str">
        <f>IFERROR(__xludf.DUMMYFUNCTION("GOOGLETRANSLATE(A20721,""en"",""hi"")"),"होटल में औद्योगिक डिजाइनर द्वारा डिजाइन की गई 7 वीं मंजिल")</f>
        <v>होटल में औद्योगिक डिजाइनर द्वारा डिजाइन की गई 7 वीं मंजिल</v>
      </c>
    </row>
    <row r="20722">
      <c r="A20722" s="1" t="s">
        <v>20070</v>
      </c>
      <c r="B20722" s="2" t="str">
        <f>IFERROR(__xludf.DUMMYFUNCTION("GOOGLETRANSLATE(A20722,""en"",""hi"")"),"एक दिल के वेक्टर चित्रण।")</f>
        <v>एक दिल के वेक्टर चित्रण।</v>
      </c>
    </row>
    <row r="20723">
      <c r="A20723" s="1" t="s">
        <v>20071</v>
      </c>
      <c r="B20723" s="2" t="str">
        <f>IFERROR(__xludf.DUMMYFUNCTION("GOOGLETRANSLATE(A20723,""en"",""hi"")"),"एक हाथ में ग्रह को पकड़े हुए")</f>
        <v>एक हाथ में ग्रह को पकड़े हुए</v>
      </c>
    </row>
    <row r="20724">
      <c r="A20724" s="1" t="s">
        <v>20072</v>
      </c>
      <c r="B20724" s="2" t="str">
        <f>IFERROR(__xludf.DUMMYFUNCTION("GOOGLETRANSLATE(A20724,""en"",""hi"")"),"स्कूलों और पार्कों के पास इस आकर्षक कहानी के घर में आपका स्वागत है!")</f>
        <v>स्कूलों और पार्कों के पास इस आकर्षक कहानी के घर में आपका स्वागत है!</v>
      </c>
    </row>
    <row r="20725">
      <c r="A20725" s="1" t="s">
        <v>20073</v>
      </c>
      <c r="B20725" s="2" t="str">
        <f>IFERROR(__xludf.DUMMYFUNCTION("GOOGLETRANSLATE(A20725,""en"",""hi"")"),"होटल में क्रिसमस की सजावट")</f>
        <v>होटल में क्रिसमस की सजावट</v>
      </c>
    </row>
    <row r="20726">
      <c r="A20726" s="1" t="s">
        <v>20074</v>
      </c>
      <c r="B20726" s="2" t="str">
        <f>IFERROR(__xludf.DUMMYFUNCTION("GOOGLETRANSLATE(A20726,""en"",""hi"")"),"जिराफ एक सफेद पृष्ठभूमि पर एक दिल पकड़े हुए")</f>
        <v>जिराफ एक सफेद पृष्ठभूमि पर एक दिल पकड़े हुए</v>
      </c>
    </row>
    <row r="20727">
      <c r="A20727" s="1" t="s">
        <v>20075</v>
      </c>
      <c r="B20727" s="2" t="str">
        <f>IFERROR(__xludf.DUMMYFUNCTION("GOOGLETRANSLATE(A20727,""en"",""hi"")"),"समुद्र तट पर पिज्जा खाने वाली मां के साथ बच्चे")</f>
        <v>समुद्र तट पर पिज्जा खाने वाली मां के साथ बच्चे</v>
      </c>
    </row>
    <row r="20728">
      <c r="A20728" s="1" t="s">
        <v>20076</v>
      </c>
      <c r="B20728" s="2" t="str">
        <f>IFERROR(__xludf.DUMMYFUNCTION("GOOGLETRANSLATE(A20728,""en"",""hi"")"),"देश के रूप में मैं पुष्टि कर सकता हूं कि यह वास्तव में एक सामान्य नाश्ता है।")</f>
        <v>देश के रूप में मैं पुष्टि कर सकता हूं कि यह वास्तव में एक सामान्य नाश्ता है।</v>
      </c>
    </row>
    <row r="20729">
      <c r="A20729" s="1" t="s">
        <v>20077</v>
      </c>
      <c r="B20729" s="2" t="str">
        <f>IFERROR(__xludf.DUMMYFUNCTION("GOOGLETRANSLATE(A20729,""en"",""hi"")"),"खेल टीम के खिलाफ पिचर फेंकता है")</f>
        <v>खेल टीम के खिलाफ पिचर फेंकता है</v>
      </c>
    </row>
    <row r="20730">
      <c r="A20730" s="1" t="s">
        <v>20078</v>
      </c>
      <c r="B20730" s="2" t="str">
        <f>IFERROR(__xludf.DUMMYFUNCTION("GOOGLETRANSLATE(A20730,""en"",""hi"")"),"क्रिसमस पोर्च पर प्रेप।")</f>
        <v>क्रिसमस पोर्च पर प्रेप।</v>
      </c>
    </row>
    <row r="20731">
      <c r="A20731" s="1" t="s">
        <v>20079</v>
      </c>
      <c r="B20731" s="2" t="str">
        <f>IFERROR(__xludf.DUMMYFUNCTION("GOOGLETRANSLATE(A20731,""en"",""hi"")"),"यह अद्वितीय केबिन नेत्रहीन वास्तव में कुछ और है।")</f>
        <v>यह अद्वितीय केबिन नेत्रहीन वास्तव में कुछ और है।</v>
      </c>
    </row>
    <row r="20732">
      <c r="A20732" s="1" t="s">
        <v>20080</v>
      </c>
      <c r="B20732" s="2" t="str">
        <f>IFERROR(__xludf.DUMMYFUNCTION("GOOGLETRANSLATE(A20732,""en"",""hi"")"),"अभिनेता चर्चा करने के लिए श्रृंखला में भाग लेता है।")</f>
        <v>अभिनेता चर्चा करने के लिए श्रृंखला में भाग लेता है।</v>
      </c>
    </row>
    <row r="20733">
      <c r="A20733" s="1" t="s">
        <v>20081</v>
      </c>
      <c r="B20733" s="2" t="str">
        <f>IFERROR(__xludf.DUMMYFUNCTION("GOOGLETRANSLATE(A20733,""en"",""hi"")"),"इस संकेत को हर सड़क कोने पर होना चाहिए।")</f>
        <v>इस संकेत को हर सड़क कोने पर होना चाहिए।</v>
      </c>
    </row>
    <row r="20734">
      <c r="A20734" s="1" t="s">
        <v>3931</v>
      </c>
      <c r="B20734" s="2" t="str">
        <f>IFERROR(__xludf.DUMMYFUNCTION("GOOGLETRANSLATE(A20734,""en"",""hi"")"),"सप्ताह - फुटबॉल खेल से तस्वीरें।")</f>
        <v>सप्ताह - फुटबॉल खेल से तस्वीरें।</v>
      </c>
    </row>
    <row r="20735">
      <c r="A20735" s="1" t="s">
        <v>20082</v>
      </c>
      <c r="B20735" s="2" t="str">
        <f>IFERROR(__xludf.DUMMYFUNCTION("GOOGLETRANSLATE(A20735,""en"",""hi"")"),"वीडियो: तट से पानी के नीचे पाया गया वन")</f>
        <v>वीडियो: तट से पानी के नीचे पाया गया वन</v>
      </c>
    </row>
    <row r="20736">
      <c r="A20736" s="1" t="s">
        <v>20083</v>
      </c>
      <c r="B20736" s="2" t="str">
        <f>IFERROR(__xludf.DUMMYFUNCTION("GOOGLETRANSLATE(A20736,""en"",""hi"")"),"पर्यटक आकर्षण जिसमें दुनिया का सबसे बड़ा पेड़, रेडवुड होता है")</f>
        <v>पर्यटक आकर्षण जिसमें दुनिया का सबसे बड़ा पेड़, रेडवुड होता है</v>
      </c>
    </row>
    <row r="20737">
      <c r="A20737" s="1" t="s">
        <v>20084</v>
      </c>
      <c r="B20737" s="2" t="str">
        <f>IFERROR(__xludf.DUMMYFUNCTION("GOOGLETRANSLATE(A20737,""en"",""hi"")"),"यह वर्ग फुट घर वास्तव में पहले मानव निर्मित पर्यटक आकर्षण था।")</f>
        <v>यह वर्ग फुट घर वास्तव में पहले मानव निर्मित पर्यटक आकर्षण था।</v>
      </c>
    </row>
    <row r="20738">
      <c r="A20738" s="1" t="s">
        <v>20085</v>
      </c>
      <c r="B20738" s="2" t="str">
        <f>IFERROR(__xludf.DUMMYFUNCTION("GOOGLETRANSLATE(A20738,""en"",""hi"")"),"पेड़ों में ऑरंगुटन झूलते हुए")</f>
        <v>पेड़ों में ऑरंगुटन झूलते हुए</v>
      </c>
    </row>
    <row r="20739">
      <c r="A20739" s="1" t="s">
        <v>20086</v>
      </c>
      <c r="B20739" s="2" t="str">
        <f>IFERROR(__xludf.DUMMYFUNCTION("GOOGLETRANSLATE(A20739,""en"",""hi"")"),"पानी पर बैठने वाले बहुत कम घरों में से एक")</f>
        <v>पानी पर बैठने वाले बहुत कम घरों में से एक</v>
      </c>
    </row>
    <row r="20740">
      <c r="A20740" s="1" t="s">
        <v>20087</v>
      </c>
      <c r="B20740" s="2" t="str">
        <f>IFERROR(__xludf.DUMMYFUNCTION("GOOGLETRANSLATE(A20740,""en"",""hi"")"),"एक आकस्मिक हेवीवेट इन्सुलेटेड पैटर्न पैटर्न के साथ आपकी खिड़की शैलियों।")</f>
        <v>एक आकस्मिक हेवीवेट इन्सुलेटेड पैटर्न पैटर्न के साथ आपकी खिड़की शैलियों।</v>
      </c>
    </row>
    <row r="20741">
      <c r="A20741" s="1" t="s">
        <v>20088</v>
      </c>
      <c r="B20741" s="2" t="str">
        <f>IFERROR(__xludf.DUMMYFUNCTION("GOOGLETRANSLATE(A20741,""en"",""hi"")"),"पाइन पेड़ों के माध्यम से बहने वाले बादलों की रंग छवि")</f>
        <v>पाइन पेड़ों के माध्यम से बहने वाले बादलों की रंग छवि</v>
      </c>
    </row>
    <row r="20742">
      <c r="A20742" s="1" t="s">
        <v>20089</v>
      </c>
      <c r="B20742" s="2" t="str">
        <f>IFERROR(__xludf.DUMMYFUNCTION("GOOGLETRANSLATE(A20742,""en"",""hi"")"),"काले चाय के साथ चाय कांच का गिलास, भोजन और चीनी के साथ पृष्ठभूमि में हो सकता है")</f>
        <v>काले चाय के साथ चाय कांच का गिलास, भोजन और चीनी के साथ पृष्ठभूमि में हो सकता है</v>
      </c>
    </row>
    <row r="20743">
      <c r="A20743" s="1" t="s">
        <v>20090</v>
      </c>
      <c r="B20743" s="2" t="str">
        <f>IFERROR(__xludf.DUMMYFUNCTION("GOOGLETRANSLATE(A20743,""en"",""hi"")"),"एक साथ खुश परिवार, माता-पिता अपने छोटे बच्चे के साथ सूर्यास्त में।")</f>
        <v>एक साथ खुश परिवार, माता-पिता अपने छोटे बच्चे के साथ सूर्यास्त में।</v>
      </c>
    </row>
    <row r="20744">
      <c r="A20744" s="1" t="s">
        <v>20091</v>
      </c>
      <c r="B20744" s="2" t="str">
        <f>IFERROR(__xludf.DUMMYFUNCTION("GOOGLETRANSLATE(A20744,""en"",""hi"")"),"गोल्फर ट्रॉफी के साथ होता है")</f>
        <v>गोल्फर ट्रॉफी के साथ होता है</v>
      </c>
    </row>
    <row r="20745">
      <c r="A20745" s="1" t="s">
        <v>20092</v>
      </c>
      <c r="B20745" s="2" t="str">
        <f>IFERROR(__xludf.DUMMYFUNCTION("GOOGLETRANSLATE(A20745,""en"",""hi"")"),"एक मजबूत आदमी का चित्रण एक कार उठाने")</f>
        <v>एक मजबूत आदमी का चित्रण एक कार उठाने</v>
      </c>
    </row>
    <row r="20746">
      <c r="A20746" s="1" t="s">
        <v>20093</v>
      </c>
      <c r="B20746" s="2" t="str">
        <f>IFERROR(__xludf.DUMMYFUNCTION("GOOGLETRANSLATE(A20746,""en"",""hi"")"),"अभिनेता राजनेता के प्रधान मंत्री और उनके प्रतिनिधिमंडल से मुलाकात की।")</f>
        <v>अभिनेता राजनेता के प्रधान मंत्री और उनके प्रतिनिधिमंडल से मुलाकात की।</v>
      </c>
    </row>
    <row r="20747">
      <c r="A20747" s="1" t="s">
        <v>20094</v>
      </c>
      <c r="B20747" s="2" t="str">
        <f>IFERROR(__xludf.DUMMYFUNCTION("GOOGLETRANSLATE(A20747,""en"",""hi"")"),"युवा पुरुष और महिला एक कुर्सी में बैठी, लैपटॉप को देखकर, एक सफेद पृष्ठभूमि पर अलग।")</f>
        <v>युवा पुरुष और महिला एक कुर्सी में बैठी, लैपटॉप को देखकर, एक सफेद पृष्ठभूमि पर अलग।</v>
      </c>
    </row>
    <row r="20748">
      <c r="A20748" s="1" t="s">
        <v>20095</v>
      </c>
      <c r="B20748" s="2" t="str">
        <f>IFERROR(__xludf.DUMMYFUNCTION("GOOGLETRANSLATE(A20748,""en"",""hi"")"),"फर्न फर्न फर्न फर्न फर्श से गिरने वाले पेड़ से समर्थित है।")</f>
        <v>फर्न फर्न फर्न फर्न फर्श से गिरने वाले पेड़ से समर्थित है।</v>
      </c>
    </row>
    <row r="20749">
      <c r="A20749" s="1" t="s">
        <v>20096</v>
      </c>
      <c r="B20749" s="2" t="str">
        <f>IFERROR(__xludf.DUMMYFUNCTION("GOOGLETRANSLATE(A20749,""en"",""hi"")"),"नदी के ऊपर सुबह की रोशनी")</f>
        <v>नदी के ऊपर सुबह की रोशनी</v>
      </c>
    </row>
    <row r="20750">
      <c r="A20750" s="1" t="s">
        <v>20097</v>
      </c>
      <c r="B20750" s="2" t="str">
        <f>IFERROR(__xludf.DUMMYFUNCTION("GOOGLETRANSLATE(A20750,""en"",""hi"")"),"मेरे दोस्तों के बेटे को एक जादू थीम्ड जन्मदिन की पार्टी थी।")</f>
        <v>मेरे दोस्तों के बेटे को एक जादू थीम्ड जन्मदिन की पार्टी थी।</v>
      </c>
    </row>
    <row r="20751">
      <c r="A20751" s="1" t="s">
        <v>20098</v>
      </c>
      <c r="B20751" s="2" t="str">
        <f>IFERROR(__xludf.DUMMYFUNCTION("GOOGLETRANSLATE(A20751,""en"",""hi"")"),"समर्थन: पत्नी ने अपने पति को कहा है।")</f>
        <v>समर्थन: पत्नी ने अपने पति को कहा है।</v>
      </c>
    </row>
    <row r="20752">
      <c r="A20752" s="1" t="s">
        <v>20099</v>
      </c>
      <c r="B20752" s="2" t="str">
        <f>IFERROR(__xludf.DUMMYFUNCTION("GOOGLETRANSLATE(A20752,""en"",""hi"")"),"बास्केटबॉल टीम खेल टीम के खिलाफ खेल के बाद मनाती है।")</f>
        <v>बास्केटबॉल टीम खेल टीम के खिलाफ खेल के बाद मनाती है।</v>
      </c>
    </row>
    <row r="20753">
      <c r="A20753" s="1" t="s">
        <v>20100</v>
      </c>
      <c r="B20753" s="2" t="str">
        <f>IFERROR(__xludf.DUMMYFUNCTION("GOOGLETRANSLATE(A20753,""en"",""hi"")"),"जींस, टखने के जूते और हार की विशेषता वाले एक फैशन लुक।")</f>
        <v>जींस, टखने के जूते और हार की विशेषता वाले एक फैशन लुक।</v>
      </c>
    </row>
    <row r="20754">
      <c r="A20754" s="1" t="s">
        <v>20101</v>
      </c>
      <c r="B20754" s="2" t="str">
        <f>IFERROR(__xludf.DUMMYFUNCTION("GOOGLETRANSLATE(A20754,""en"",""hi"")"),"शहर के पास तट")</f>
        <v>शहर के पास तट</v>
      </c>
    </row>
    <row r="20755">
      <c r="A20755" s="1" t="s">
        <v>20102</v>
      </c>
      <c r="B20755" s="2" t="str">
        <f>IFERROR(__xludf.DUMMYFUNCTION("GOOGLETRANSLATE(A20755,""en"",""hi"")"),"हाथ से तैयार मंडला, एक नीली पृष्ठभूमि पर गोल्डन सार पैटर्न।")</f>
        <v>हाथ से तैयार मंडला, एक नीली पृष्ठभूमि पर गोल्डन सार पैटर्न।</v>
      </c>
    </row>
    <row r="20756">
      <c r="A20756" s="1" t="s">
        <v>20103</v>
      </c>
      <c r="B20756" s="2" t="str">
        <f>IFERROR(__xludf.DUMMYFUNCTION("GOOGLETRANSLATE(A20756,""en"",""hi"")"),"बीच में गंदगी सड़क")</f>
        <v>बीच में गंदगी सड़क</v>
      </c>
    </row>
    <row r="20757">
      <c r="A20757" s="1" t="s">
        <v>20104</v>
      </c>
      <c r="B20757" s="2" t="str">
        <f>IFERROR(__xludf.DUMMYFUNCTION("GOOGLETRANSLATE(A20757,""en"",""hi"")"),"लड़कियों बास्केटबॉल खेल में छवियां।")</f>
        <v>लड़कियों बास्केटबॉल खेल में छवियां।</v>
      </c>
    </row>
    <row r="20758">
      <c r="A20758" s="1" t="s">
        <v>20105</v>
      </c>
      <c r="B20758" s="2" t="str">
        <f>IFERROR(__xludf.DUMMYFUNCTION("GOOGLETRANSLATE(A20758,""en"",""hi"")"),"युवा रोमांटिक जोड़ी - लंबी रोशनी में सुंदर लड़की गुलाबी पोशाक और सुन्दर आदमी playfully सूर्यास्त में झील के किनारे के साथ चलता है")</f>
        <v>युवा रोमांटिक जोड़ी - लंबी रोशनी में सुंदर लड़की गुलाबी पोशाक और सुन्दर आदमी playfully सूर्यास्त में झील के किनारे के साथ चलता है</v>
      </c>
    </row>
    <row r="20759">
      <c r="A20759" s="1" t="s">
        <v>20106</v>
      </c>
      <c r="B20759" s="2" t="str">
        <f>IFERROR(__xludf.DUMMYFUNCTION("GOOGLETRANSLATE(A20759,""en"",""hi"")"),"फुटबॉल खिलाड़ी लक्ष्य पर एक मौका याद करता है")</f>
        <v>फुटबॉल खिलाड़ी लक्ष्य पर एक मौका याद करता है</v>
      </c>
    </row>
    <row r="20760">
      <c r="A20760" s="1" t="s">
        <v>20107</v>
      </c>
      <c r="B20760" s="2" t="str">
        <f>IFERROR(__xludf.DUMMYFUNCTION("GOOGLETRANSLATE(A20760,""en"",""hi"")"),"स्कूल के छात्रों के साथ एक इंटरैक्टिव वर्ग के दौरान कॉमिक बुक कैरेक्टर और लेखक।")</f>
        <v>स्कूल के छात्रों के साथ एक इंटरैक्टिव वर्ग के दौरान कॉमिक बुक कैरेक्टर और लेखक।</v>
      </c>
    </row>
    <row r="20761">
      <c r="A20761" s="1" t="s">
        <v>20108</v>
      </c>
      <c r="B20761" s="2" t="str">
        <f>IFERROR(__xludf.DUMMYFUNCTION("GOOGLETRANSLATE(A20761,""en"",""hi"")"),"गुलाबी फूल के करीब")</f>
        <v>गुलाबी फूल के करीब</v>
      </c>
    </row>
    <row r="20762">
      <c r="A20762" s="1" t="s">
        <v>20109</v>
      </c>
      <c r="B20762" s="2" t="str">
        <f>IFERROR(__xludf.DUMMYFUNCTION("GOOGLETRANSLATE(A20762,""en"",""hi"")"),"एक सूखे फूल दुल्हन का गुलदस्ता।")</f>
        <v>एक सूखे फूल दुल्हन का गुलदस्ता।</v>
      </c>
    </row>
    <row r="20763">
      <c r="A20763" s="1" t="s">
        <v>20110</v>
      </c>
      <c r="B20763" s="2" t="str">
        <f>IFERROR(__xludf.DUMMYFUNCTION("GOOGLETRANSLATE(A20763,""en"",""hi"")"),"भोज को दर्शाने वाली राहत।")</f>
        <v>भोज को दर्शाने वाली राहत।</v>
      </c>
    </row>
    <row r="20764">
      <c r="A20764" s="1" t="s">
        <v>20111</v>
      </c>
      <c r="B20764" s="2" t="str">
        <f>IFERROR(__xludf.DUMMYFUNCTION("GOOGLETRANSLATE(A20764,""en"",""hi"")"),"पत्रकार लाल कालीन पर कैमरों के लिए मुस्कुराता है।")</f>
        <v>पत्रकार लाल कालीन पर कैमरों के लिए मुस्कुराता है।</v>
      </c>
    </row>
    <row r="20765">
      <c r="A20765" s="1" t="s">
        <v>20112</v>
      </c>
      <c r="B20765" s="2" t="str">
        <f>IFERROR(__xludf.DUMMYFUNCTION("GOOGLETRANSLATE(A20765,""en"",""hi"")"),"एक बहुत गुस्से वाली महिला का एक हड़ताली चित्र")</f>
        <v>एक बहुत गुस्से वाली महिला का एक हड़ताली चित्र</v>
      </c>
    </row>
    <row r="20766">
      <c r="A20766" s="1" t="s">
        <v>20113</v>
      </c>
      <c r="B20766" s="2" t="str">
        <f>IFERROR(__xludf.DUMMYFUNCTION("GOOGLETRANSLATE(A20766,""en"",""hi"")"),"एक शाखा पर एक मीठा पका हुआ स्वस्थ नीला बेर")</f>
        <v>एक शाखा पर एक मीठा पका हुआ स्वस्थ नीला बेर</v>
      </c>
    </row>
    <row r="20767">
      <c r="A20767" s="1" t="s">
        <v>20114</v>
      </c>
      <c r="B20767" s="2" t="str">
        <f>IFERROR(__xludf.DUMMYFUNCTION("GOOGLETRANSLATE(A20767,""en"",""hi"")"),"समुद्र तटों पर डंप किया गया")</f>
        <v>समुद्र तटों पर डंप किया गया</v>
      </c>
    </row>
    <row r="20768">
      <c r="A20768" s="1" t="s">
        <v>20115</v>
      </c>
      <c r="B20768" s="2" t="str">
        <f>IFERROR(__xludf.DUMMYFUNCTION("GOOGLETRANSLATE(A20768,""en"",""hi"")"),"एक उच्चारण दीवार के रूप में फ्रेम")</f>
        <v>एक उच्चारण दीवार के रूप में फ्रेम</v>
      </c>
    </row>
    <row r="20769">
      <c r="A20769" s="1" t="s">
        <v>20116</v>
      </c>
      <c r="B20769" s="2" t="str">
        <f>IFERROR(__xludf.DUMMYFUNCTION("GOOGLETRANSLATE(A20769,""en"",""hi"")"),"बास्केटबॉल शूटिंग गार्ड अपने खेल की पहली तिमाही में खेल टीम खेलते समय कोच के साथ हंसता है")</f>
        <v>बास्केटबॉल शूटिंग गार्ड अपने खेल की पहली तिमाही में खेल टीम खेलते समय कोच के साथ हंसता है</v>
      </c>
    </row>
    <row r="20770">
      <c r="A20770" s="1" t="s">
        <v>20117</v>
      </c>
      <c r="B20770" s="2" t="str">
        <f>IFERROR(__xludf.DUMMYFUNCTION("GOOGLETRANSLATE(A20770,""en"",""hi"")"),"गैंगस्टा रैप कलाकार पुरस्कार देता है")</f>
        <v>गैंगस्टा रैप कलाकार पुरस्कार देता है</v>
      </c>
    </row>
    <row r="20771">
      <c r="A20771" s="1" t="s">
        <v>20118</v>
      </c>
      <c r="B20771" s="2" t="str">
        <f>IFERROR(__xludf.DUMMYFUNCTION("GOOGLETRANSLATE(A20771,""en"",""hi"")"),"कोकेशियान पुरुष हाथ एक काले रंग की पृष्ठभूमि के सामने कुछ पकड़ते हैं")</f>
        <v>कोकेशियान पुरुष हाथ एक काले रंग की पृष्ठभूमि के सामने कुछ पकड़ते हैं</v>
      </c>
    </row>
    <row r="20772">
      <c r="A20772" s="1" t="s">
        <v>20119</v>
      </c>
      <c r="B20772" s="2" t="str">
        <f>IFERROR(__xludf.DUMMYFUNCTION("GOOGLETRANSLATE(A20772,""en"",""hi"")"),"नहर में पुराना प्रवेश द्वार।")</f>
        <v>नहर में पुराना प्रवेश द्वार।</v>
      </c>
    </row>
    <row r="20773">
      <c r="A20773" s="1" t="s">
        <v>20120</v>
      </c>
      <c r="B20773" s="2" t="str">
        <f>IFERROR(__xludf.DUMMYFUNCTION("GOOGLETRANSLATE(A20773,""en"",""hi"")"),"एक नीले आकाश के नीचे मंदिर")</f>
        <v>एक नीले आकाश के नीचे मंदिर</v>
      </c>
    </row>
    <row r="20774">
      <c r="A20774" s="1" t="s">
        <v>20121</v>
      </c>
      <c r="B20774" s="2" t="str">
        <f>IFERROR(__xludf.DUMMYFUNCTION("GOOGLETRANSLATE(A20774,""en"",""hi"")"),"अमेरिकी राज्य एक सुंदर पार्क है जो सीमा के करीब स्थित है।")</f>
        <v>अमेरिकी राज्य एक सुंदर पार्क है जो सीमा के करीब स्थित है।</v>
      </c>
    </row>
    <row r="20775">
      <c r="A20775" s="1" t="s">
        <v>20122</v>
      </c>
      <c r="B20775" s="2" t="str">
        <f>IFERROR(__xludf.DUMMYFUNCTION("GOOGLETRANSLATE(A20775,""en"",""hi"")"),"यदि आप मूल्य जागरूक हैं और अपने बजट में कुछ खरीदना चाहते हैं, तो सस्ती ऑनलाइन प्लस आकार के कपड़े आपके लिए सही विकल्प हैं।")</f>
        <v>यदि आप मूल्य जागरूक हैं और अपने बजट में कुछ खरीदना चाहते हैं, तो सस्ती ऑनलाइन प्लस आकार के कपड़े आपके लिए सही विकल्प हैं।</v>
      </c>
    </row>
    <row r="20776">
      <c r="A20776" s="1" t="s">
        <v>20123</v>
      </c>
      <c r="B20776" s="2" t="str">
        <f>IFERROR(__xludf.DUMMYFUNCTION("GOOGLETRANSLATE(A20776,""en"",""hi"")"),"क्षेत्रों में रहस्यमय खंडहर।")</f>
        <v>क्षेत्रों में रहस्यमय खंडहर।</v>
      </c>
    </row>
    <row r="20777">
      <c r="A20777" s="1" t="s">
        <v>20124</v>
      </c>
      <c r="B20777" s="2" t="str">
        <f>IFERROR(__xludf.DUMMYFUNCTION("GOOGLETRANSLATE(A20777,""en"",""hi"")"),"यह पत्ता लगता है कि इसके अद्भुत पेंट के साथ छेड़छाड़ की गई है")</f>
        <v>यह पत्ता लगता है कि इसके अद्भुत पेंट के साथ छेड़छाड़ की गई है</v>
      </c>
    </row>
    <row r="20778">
      <c r="A20778" s="1" t="s">
        <v>20125</v>
      </c>
      <c r="B20778" s="2" t="str">
        <f>IFERROR(__xludf.DUMMYFUNCTION("GOOGLETRANSLATE(A20778,""en"",""hi"")"),"क्रिसमस के लिए मैं बस आपको चाहता हूं ।")</f>
        <v>क्रिसमस के लिए मैं बस आपको चाहता हूं ।</v>
      </c>
    </row>
    <row r="20779">
      <c r="A20779" s="1" t="s">
        <v>20126</v>
      </c>
      <c r="B20779" s="2" t="str">
        <f>IFERROR(__xludf.DUMMYFUNCTION("GOOGLETRANSLATE(A20779,""en"",""hi"")"),"गोधूलि के समय में भवन और गगनचुंबी इमारतें")</f>
        <v>गोधूलि के समय में भवन और गगनचुंबी इमारतें</v>
      </c>
    </row>
    <row r="20780">
      <c r="A20780" s="1" t="s">
        <v>20127</v>
      </c>
      <c r="B20780" s="2" t="str">
        <f>IFERROR(__xludf.DUMMYFUNCTION("GOOGLETRANSLATE(A20780,""en"",""hi"")"),"एक सफेद पृष्ठभूमि पर पुरुष व्यापार सिल्हूट चित्रण")</f>
        <v>एक सफेद पृष्ठभूमि पर पुरुष व्यापार सिल्हूट चित्रण</v>
      </c>
    </row>
    <row r="20781">
      <c r="A20781" s="1" t="s">
        <v>20128</v>
      </c>
      <c r="B20781" s="2" t="str">
        <f>IFERROR(__xludf.DUMMYFUNCTION("GOOGLETRANSLATE(A20781,""en"",""hi"")"),"उत्पादन लाइन पर कार")</f>
        <v>उत्पादन लाइन पर कार</v>
      </c>
    </row>
    <row r="20782">
      <c r="A20782" s="1" t="s">
        <v>20129</v>
      </c>
      <c r="B20782" s="2" t="str">
        <f>IFERROR(__xludf.DUMMYFUNCTION("GOOGLETRANSLATE(A20782,""en"",""hi"")"),"परेशान पानी पर एक पुल, यदि आप करेंगे।")</f>
        <v>परेशान पानी पर एक पुल, यदि आप करेंगे।</v>
      </c>
    </row>
    <row r="20783">
      <c r="A20783" s="1" t="s">
        <v>20130</v>
      </c>
      <c r="B20783" s="2" t="str">
        <f>IFERROR(__xludf.DUMMYFUNCTION("GOOGLETRANSLATE(A20783,""en"",""hi"")"),"बास्केटबॉल कोच बास्केटबॉल टीम के खिलाफ खेल के दौरान अपनी टीम को निर्देश देता है।")</f>
        <v>बास्केटबॉल कोच बास्केटबॉल टीम के खिलाफ खेल के दौरान अपनी टीम को निर्देश देता है।</v>
      </c>
    </row>
    <row r="20784">
      <c r="A20784" s="1" t="s">
        <v>20131</v>
      </c>
      <c r="B20784" s="2" t="str">
        <f>IFERROR(__xludf.DUMMYFUNCTION("GOOGLETRANSLATE(A20784,""en"",""hi"")"),"शिलालेख के साथ गोल्डन रिबन ग्रैंड ओपनिंग सितंबर का सातवां सफेद पृष्ठभूमि पर लाल हवा के गुब्बारे के साथ कन्फेटी के साथ")</f>
        <v>शिलालेख के साथ गोल्डन रिबन ग्रैंड ओपनिंग सितंबर का सातवां सफेद पृष्ठभूमि पर लाल हवा के गुब्बारे के साथ कन्फेटी के साथ</v>
      </c>
    </row>
    <row r="20785">
      <c r="A20785" s="1" t="s">
        <v>20132</v>
      </c>
      <c r="B20785" s="2" t="str">
        <f>IFERROR(__xludf.DUMMYFUNCTION("GOOGLETRANSLATE(A20785,""en"",""hi"")"),"एक क्षेत्र में शानदार भालू")</f>
        <v>एक क्षेत्र में शानदार भालू</v>
      </c>
    </row>
    <row r="20786">
      <c r="A20786" s="1" t="s">
        <v>20133</v>
      </c>
      <c r="B20786" s="2" t="str">
        <f>IFERROR(__xludf.DUMMYFUNCTION("GOOGLETRANSLATE(A20786,""en"",""hi"")"),"सौंदर्य सैलून में मॉडल के लिए मेकअप लागू करने वाली युवा महिला।")</f>
        <v>सौंदर्य सैलून में मॉडल के लिए मेकअप लागू करने वाली युवा महिला।</v>
      </c>
    </row>
    <row r="20787">
      <c r="A20787" s="1" t="s">
        <v>20134</v>
      </c>
      <c r="B20787" s="2" t="str">
        <f>IFERROR(__xludf.DUMMYFUNCTION("GOOGLETRANSLATE(A20787,""en"",""hi"")"),"खोला गया ईमेल वेक्टर आइकन, खोले हुए लिफाफे का प्रतीक।")</f>
        <v>खोला गया ईमेल वेक्टर आइकन, खोले हुए लिफाफे का प्रतीक।</v>
      </c>
    </row>
    <row r="20788">
      <c r="A20788" s="1" t="s">
        <v>20135</v>
      </c>
      <c r="B20788" s="2" t="str">
        <f>IFERROR(__xludf.DUMMYFUNCTION("GOOGLETRANSLATE(A20788,""en"",""hi"")"),"भोजन कक्ष लोगों को बैठ सकता है।")</f>
        <v>भोजन कक्ष लोगों को बैठ सकता है।</v>
      </c>
    </row>
    <row r="20789">
      <c r="A20789" s="1" t="s">
        <v>20136</v>
      </c>
      <c r="B20789" s="2" t="str">
        <f>IFERROR(__xludf.DUMMYFUNCTION("GOOGLETRANSLATE(A20789,""en"",""hi"")"),"संगीत समूह का व्यक्ति अपने संगीत कार्यक्रम के दौरान मंच पर प्रदर्शन करता है।")</f>
        <v>संगीत समूह का व्यक्ति अपने संगीत कार्यक्रम के दौरान मंच पर प्रदर्शन करता है।</v>
      </c>
    </row>
    <row r="20790">
      <c r="A20790" s="1" t="s">
        <v>20137</v>
      </c>
      <c r="B20790" s="2" t="str">
        <f>IFERROR(__xludf.DUMMYFUNCTION("GOOGLETRANSLATE(A20790,""en"",""hi"")"),"ऑटोमोटिव क्लास का फ्रंट व्यू")</f>
        <v>ऑटोमोटिव क्लास का फ्रंट व्यू</v>
      </c>
    </row>
    <row r="20791">
      <c r="A20791" s="1" t="s">
        <v>20138</v>
      </c>
      <c r="B20791" s="2" t="str">
        <f>IFERROR(__xludf.DUMMYFUNCTION("GOOGLETRANSLATE(A20791,""en"",""hi"")"),"सर्कल, फूलों की निर्बाध बनावट।")</f>
        <v>सर्कल, फूलों की निर्बाध बनावट।</v>
      </c>
    </row>
    <row r="20792">
      <c r="A20792" s="1" t="s">
        <v>5487</v>
      </c>
      <c r="B20792" s="2" t="str">
        <f>IFERROR(__xludf.DUMMYFUNCTION("GOOGLETRANSLATE(A20792,""en"",""hi"")"),"एक उष्णकटिबंधीय वर्षावन का हवाई शॉट")</f>
        <v>एक उष्णकटिबंधीय वर्षावन का हवाई शॉट</v>
      </c>
    </row>
    <row r="20793">
      <c r="A20793" s="1" t="s">
        <v>20139</v>
      </c>
      <c r="B20793" s="2" t="str">
        <f>IFERROR(__xludf.DUMMYFUNCTION("GOOGLETRANSLATE(A20793,""en"",""hi"")"),"व्यक्ति का एथलीट भाग के रूप में दूसरे पैर मैच के दौरान गेंद को चलाता है।")</f>
        <v>व्यक्ति का एथलीट भाग के रूप में दूसरे पैर मैच के दौरान गेंद को चलाता है।</v>
      </c>
    </row>
    <row r="20794">
      <c r="A20794" s="1" t="s">
        <v>20140</v>
      </c>
      <c r="B20794" s="2" t="str">
        <f>IFERROR(__xludf.DUMMYFUNCTION("GOOGLETRANSLATE(A20794,""en"",""hi"")"),"एक परिवार सर्दियों की पैदल दूरी पर।")</f>
        <v>एक परिवार सर्दियों की पैदल दूरी पर।</v>
      </c>
    </row>
    <row r="20795">
      <c r="A20795" s="1" t="s">
        <v>20141</v>
      </c>
      <c r="B20795" s="2" t="str">
        <f>IFERROR(__xludf.DUMMYFUNCTION("GOOGLETRANSLATE(A20795,""en"",""hi"")"),"धार्मिक नेता भगवान के जुनून के उत्सव के दौरान प्रार्थना करते हैं")</f>
        <v>धार्मिक नेता भगवान के जुनून के उत्सव के दौरान प्रार्थना करते हैं</v>
      </c>
    </row>
    <row r="20796">
      <c r="A20796" s="1" t="s">
        <v>20142</v>
      </c>
      <c r="B20796" s="2" t="str">
        <f>IFERROR(__xludf.DUMMYFUNCTION("GOOGLETRANSLATE(A20796,""en"",""hi"")"),"खेल में लक्ष्य पर एथलीट शूट करता है।")</f>
        <v>खेल में लक्ष्य पर एथलीट शूट करता है।</v>
      </c>
    </row>
    <row r="20797">
      <c r="A20797" s="1" t="s">
        <v>20143</v>
      </c>
      <c r="B20797" s="2" t="str">
        <f>IFERROR(__xludf.DUMMYFUNCTION("GOOGLETRANSLATE(A20797,""en"",""hi"")"),"पुराने चर्च का दृश्य")</f>
        <v>पुराने चर्च का दृश्य</v>
      </c>
    </row>
    <row r="20798">
      <c r="A20798" s="1" t="s">
        <v>20144</v>
      </c>
      <c r="B20798" s="2" t="str">
        <f>IFERROR(__xludf.DUMMYFUNCTION("GOOGLETRANSLATE(A20798,""en"",""hi"")"),"ड्राइविंग शुरू करने से पहले सभी बर्फ और बर्फ विंडस्क्रीन से स्पष्ट होनी चाहिए")</f>
        <v>ड्राइविंग शुरू करने से पहले सभी बर्फ और बर्फ विंडस्क्रीन से स्पष्ट होनी चाहिए</v>
      </c>
    </row>
    <row r="20799">
      <c r="A20799" s="1" t="s">
        <v>20145</v>
      </c>
      <c r="B20799" s="2" t="str">
        <f>IFERROR(__xludf.DUMMYFUNCTION("GOOGLETRANSLATE(A20799,""en"",""hi"")"),"बगीचे में एक पुरानी सीढ़ी पर जैविक जीनस सुखाने")</f>
        <v>बगीचे में एक पुरानी सीढ़ी पर जैविक जीनस सुखाने</v>
      </c>
    </row>
    <row r="20800">
      <c r="A20800" s="1" t="s">
        <v>20146</v>
      </c>
      <c r="B20800" s="2" t="str">
        <f>IFERROR(__xludf.DUMMYFUNCTION("GOOGLETRANSLATE(A20800,""en"",""hi"")"),"आनंद और दर्द के बीच एक अच्छी रेखा है।")</f>
        <v>आनंद और दर्द के बीच एक अच्छी रेखा है।</v>
      </c>
    </row>
    <row r="20801">
      <c r="A20801" s="1" t="s">
        <v>20147</v>
      </c>
      <c r="B20801" s="2" t="str">
        <f>IFERROR(__xludf.DUMMYFUNCTION("GOOGLETRANSLATE(A20801,""en"",""hi"")"),"एक बंदरगाह में नाव और पेलिकन")</f>
        <v>एक बंदरगाह में नाव और पेलिकन</v>
      </c>
    </row>
    <row r="20802">
      <c r="A20802" s="1" t="s">
        <v>20148</v>
      </c>
      <c r="B20802" s="2" t="str">
        <f>IFERROR(__xludf.DUMMYFUNCTION("GOOGLETRANSLATE(A20802,""en"",""hi"")"),"एक लाल पृष्ठभूमि पर फ्लैट शैली में पीला कुंजी आइकन")</f>
        <v>एक लाल पृष्ठभूमि पर फ्लैट शैली में पीला कुंजी आइकन</v>
      </c>
    </row>
    <row r="20803">
      <c r="A20803" s="1" t="s">
        <v>20149</v>
      </c>
      <c r="B20803" s="2" t="str">
        <f>IFERROR(__xludf.DUMMYFUNCTION("GOOGLETRANSLATE(A20803,""en"",""hi"")"),"ओल्ड्स के लिए हेयर स्टाइल: अब से साल की उम्र में महिलाओं के लिए बाल शैलियों यहां से एक हेयर स्टाइल है")</f>
        <v>ओल्ड्स के लिए हेयर स्टाइल: अब से साल की उम्र में महिलाओं के लिए बाल शैलियों यहां से एक हेयर स्टाइल है</v>
      </c>
    </row>
    <row r="20804">
      <c r="A20804" s="1" t="s">
        <v>20150</v>
      </c>
      <c r="B20804" s="2" t="str">
        <f>IFERROR(__xludf.DUMMYFUNCTION("GOOGLETRANSLATE(A20804,""en"",""hi"")"),"महिला रॉक पर्वतारोही एक चुनौतीपूर्ण चट्टान के किनारे पर अपनी अगली पकड़ तक पहुंचने के लिए संघर्ष करती है")</f>
        <v>महिला रॉक पर्वतारोही एक चुनौतीपूर्ण चट्टान के किनारे पर अपनी अगली पकड़ तक पहुंचने के लिए संघर्ष करती है</v>
      </c>
    </row>
    <row r="20805">
      <c r="A20805" s="1" t="s">
        <v>20151</v>
      </c>
      <c r="B20805" s="2" t="str">
        <f>IFERROR(__xludf.DUMMYFUNCTION("GOOGLETRANSLATE(A20805,""en"",""hi"")"),"हेलीकॉप्टर बिजली लाइनों को जोड़ने, केबल के लिए एक बिजली पिलोन पर कार्यकर्ता")</f>
        <v>हेलीकॉप्टर बिजली लाइनों को जोड़ने, केबल के लिए एक बिजली पिलोन पर कार्यकर्ता</v>
      </c>
    </row>
    <row r="20806">
      <c r="A20806" s="1" t="s">
        <v>20152</v>
      </c>
      <c r="B20806" s="2" t="str">
        <f>IFERROR(__xludf.DUMMYFUNCTION("GOOGLETRANSLATE(A20806,""en"",""hi"")"),"बोर्डवॉक के साथ कनेक्टिंग छाया के लिए डेक पर क्षेत्र और एक पेरेगोला")</f>
        <v>बोर्डवॉक के साथ कनेक्टिंग छाया के लिए डेक पर क्षेत्र और एक पेरेगोला</v>
      </c>
    </row>
    <row r="20807">
      <c r="A20807" s="1" t="s">
        <v>20153</v>
      </c>
      <c r="B20807" s="2" t="str">
        <f>IFERROR(__xludf.DUMMYFUNCTION("GOOGLETRANSLATE(A20807,""en"",""hi"")"),"हस्तियाँ एक रात का आनंद लें: व्यक्ति")</f>
        <v>हस्तियाँ एक रात का आनंद लें: व्यक्ति</v>
      </c>
    </row>
    <row r="20808">
      <c r="A20808" s="1" t="s">
        <v>20154</v>
      </c>
      <c r="B20808" s="2" t="str">
        <f>IFERROR(__xludf.DUMMYFUNCTION("GOOGLETRANSLATE(A20808,""en"",""hi"")"),"अपने गिलास में एक रिम जोड़ें;)")</f>
        <v>अपने गिलास में एक रिम जोड़ें;)</v>
      </c>
    </row>
    <row r="20809">
      <c r="A20809" s="1" t="s">
        <v>20155</v>
      </c>
      <c r="B20809" s="2" t="str">
        <f>IFERROR(__xludf.DUMMYFUNCTION("GOOGLETRANSLATE(A20809,""en"",""hi"")"),"सीजन चरित्र पोस्टर: यहां सभी 12 देखें")</f>
        <v>सीजन चरित्र पोस्टर: यहां सभी 12 देखें</v>
      </c>
    </row>
    <row r="20810">
      <c r="A20810" s="1" t="s">
        <v>20156</v>
      </c>
      <c r="B20810" s="2" t="str">
        <f>IFERROR(__xludf.DUMMYFUNCTION("GOOGLETRANSLATE(A20810,""en"",""hi"")"),"रात में जब टर्नडोज़ ने दौड़ की, तो यह पहले उत्तरदाताओं तक था - पुलिस, अग्निशामक, पैरामेडिक्स - लोगों को नुकसान के रास्ते से बाहर निकालने के लिए।")</f>
        <v>रात में जब टर्नडोज़ ने दौड़ की, तो यह पहले उत्तरदाताओं तक था - पुलिस, अग्निशामक, पैरामेडिक्स - लोगों को नुकसान के रास्ते से बाहर निकालने के लिए।</v>
      </c>
    </row>
    <row r="20811">
      <c r="A20811" s="1" t="s">
        <v>20157</v>
      </c>
      <c r="B20811" s="2" t="str">
        <f>IFERROR(__xludf.DUMMYFUNCTION("GOOGLETRANSLATE(A20811,""en"",""hi"")"),"सड़क में दुकानों और दुकानदारों के साथ स्की रिज़ॉर्ट में एक बर्फ से ढकी हुई सड़क")</f>
        <v>सड़क में दुकानों और दुकानदारों के साथ स्की रिज़ॉर्ट में एक बर्फ से ढकी हुई सड़क</v>
      </c>
    </row>
    <row r="20812">
      <c r="A20812" s="1" t="s">
        <v>20158</v>
      </c>
      <c r="B20812" s="2" t="str">
        <f>IFERROR(__xludf.DUMMYFUNCTION("GOOGLETRANSLATE(A20812,""en"",""hi"")"),"अभिनेता एक घोड़े पर बैठे फिल्म के एक दृश्य में एक अज्ञात अभिनेता के साथ")</f>
        <v>अभिनेता एक घोड़े पर बैठे फिल्म के एक दृश्य में एक अज्ञात अभिनेता के साथ</v>
      </c>
    </row>
    <row r="20813">
      <c r="A20813" s="1" t="s">
        <v>20159</v>
      </c>
      <c r="B20813" s="2" t="str">
        <f>IFERROR(__xludf.DUMMYFUNCTION("GOOGLETRANSLATE(A20813,""en"",""hi"")"),"आर्कटिक अध्ययन के लिए ये ध्रुवीय भालू ग्रेड और ऊपर के लिए मजेदार हैं।")</f>
        <v>आर्कटिक अध्ययन के लिए ये ध्रुवीय भालू ग्रेड और ऊपर के लिए मजेदार हैं।</v>
      </c>
    </row>
    <row r="20814">
      <c r="A20814" s="1" t="s">
        <v>20160</v>
      </c>
      <c r="B20814" s="2" t="str">
        <f>IFERROR(__xludf.DUMMYFUNCTION("GOOGLETRANSLATE(A20814,""en"",""hi"")"),"जमीन पर बैठे जैविक उप-प्रजातियां बंद करें")</f>
        <v>जमीन पर बैठे जैविक उप-प्रजातियां बंद करें</v>
      </c>
    </row>
    <row r="20815">
      <c r="A20815" s="1" t="s">
        <v>20161</v>
      </c>
      <c r="B20815" s="2" t="str">
        <f>IFERROR(__xludf.DUMMYFUNCTION("GOOGLETRANSLATE(A20815,""en"",""hi"")"),"फायर पिट, लेक और बोट हाउस पर देखने वाले डेक से देखें")</f>
        <v>फायर पिट, लेक और बोट हाउस पर देखने वाले डेक से देखें</v>
      </c>
    </row>
    <row r="20816">
      <c r="A20816" s="1" t="s">
        <v>20162</v>
      </c>
      <c r="B20816" s="2" t="str">
        <f>IFERROR(__xludf.DUMMYFUNCTION("GOOGLETRANSLATE(A20816,""en"",""hi"")"),"विनिर्माण व्यापार प्यार उस स्टोर!")</f>
        <v>विनिर्माण व्यापार प्यार उस स्टोर!</v>
      </c>
    </row>
    <row r="20817">
      <c r="A20817" s="1" t="s">
        <v>20163</v>
      </c>
      <c r="B20817" s="2" t="str">
        <f>IFERROR(__xludf.DUMMYFUNCTION("GOOGLETRANSLATE(A20817,""en"",""hi"")"),"छोटे लड़के को खुश चेहरे के साथ पार्क में चल रहा था")</f>
        <v>छोटे लड़के को खुश चेहरे के साथ पार्क में चल रहा था</v>
      </c>
    </row>
    <row r="20818">
      <c r="A20818" s="1" t="s">
        <v>20164</v>
      </c>
      <c r="B20818" s="2" t="str">
        <f>IFERROR(__xludf.DUMMYFUNCTION("GOOGLETRANSLATE(A20818,""en"",""hi"")"),"डंडेलियन बीज हवा में उड़ते हैं।")</f>
        <v>डंडेलियन बीज हवा में उड़ते हैं।</v>
      </c>
    </row>
    <row r="20819">
      <c r="A20819" s="1" t="s">
        <v>20165</v>
      </c>
      <c r="B20819" s="2" t="str">
        <f>IFERROR(__xludf.DUMMYFUNCTION("GOOGLETRANSLATE(A20819,""en"",""hi"")"),"कार्यशाला में लटकते उपकरण का चयन")</f>
        <v>कार्यशाला में लटकते उपकरण का चयन</v>
      </c>
    </row>
    <row r="20820">
      <c r="A20820" s="1" t="s">
        <v>20166</v>
      </c>
      <c r="B20820" s="2" t="str">
        <f>IFERROR(__xludf.DUMMYFUNCTION("GOOGLETRANSLATE(A20820,""en"",""hi"")"),"पत्ती में एक चींटी")</f>
        <v>पत्ती में एक चींटी</v>
      </c>
    </row>
    <row r="20821">
      <c r="A20821" s="1" t="s">
        <v>20167</v>
      </c>
      <c r="B20821" s="2" t="str">
        <f>IFERROR(__xludf.DUMMYFUNCTION("GOOGLETRANSLATE(A20821,""en"",""hi"")"),"कॉपी स्पेस के साथ दिल के आकार के साथ एक लाल पृष्ठभूमि।")</f>
        <v>कॉपी स्पेस के साथ दिल के आकार के साथ एक लाल पृष्ठभूमि।</v>
      </c>
    </row>
    <row r="20822">
      <c r="A20822" s="1" t="s">
        <v>20168</v>
      </c>
      <c r="B20822" s="2" t="str">
        <f>IFERROR(__xludf.DUMMYFUNCTION("GOOGLETRANSLATE(A20822,""en"",""hi"")"),"इन-गेम: एक डबल बेड वाला एक काफी सामान्य दिखने वाला होटल कमरा, और एक डिजिटल घड़ी जो 60: 00 पढ़ती है।")</f>
        <v>इन-गेम: एक डबल बेड वाला एक काफी सामान्य दिखने वाला होटल कमरा, और एक डिजिटल घड़ी जो 60: 00 पढ़ती है।</v>
      </c>
    </row>
    <row r="20823">
      <c r="A20823" s="1" t="s">
        <v>20169</v>
      </c>
      <c r="B20823" s="2" t="str">
        <f>IFERROR(__xludf.DUMMYFUNCTION("GOOGLETRANSLATE(A20823,""en"",""hi"")"),"लोग गांव में ब्लैकस्मिथ की बाहों पब के बाहर सूरज में एक पेय का आनंद ले रहे हैं")</f>
        <v>लोग गांव में ब्लैकस्मिथ की बाहों पब के बाहर सूरज में एक पेय का आनंद ले रहे हैं</v>
      </c>
    </row>
    <row r="20824">
      <c r="A20824" s="1" t="s">
        <v>20170</v>
      </c>
      <c r="B20824" s="2" t="str">
        <f>IFERROR(__xludf.DUMMYFUNCTION("GOOGLETRANSLATE(A20824,""en"",""hi"")"),"ऐप पर ब्लैक सूट की पहली उपस्थिति पढ़ें")</f>
        <v>ऐप पर ब्लैक सूट की पहली उपस्थिति पढ़ें</v>
      </c>
    </row>
    <row r="20825">
      <c r="A20825" s="1" t="s">
        <v>656</v>
      </c>
      <c r="B20825" s="2" t="str">
        <f>IFERROR(__xludf.DUMMYFUNCTION("GOOGLETRANSLATE(A20825,""en"",""hi"")"),"छवि में हो सकता है: व्यक्ति, मंच पर, एक संगीत वाद्ययंत्र और इनडोर खेल रहा है")</f>
        <v>छवि में हो सकता है: व्यक्ति, मंच पर, एक संगीत वाद्ययंत्र और इनडोर खेल रहा है</v>
      </c>
    </row>
    <row r="20826">
      <c r="A20826" s="1" t="s">
        <v>20171</v>
      </c>
      <c r="B20826" s="2" t="str">
        <f>IFERROR(__xludf.DUMMYFUNCTION("GOOGLETRANSLATE(A20826,""en"",""hi"")"),"एंटीना इस तरह के आइकन का पूरा संग्रह मेरे पोर्टफोलियो में है")</f>
        <v>एंटीना इस तरह के आइकन का पूरा संग्रह मेरे पोर्टफोलियो में है</v>
      </c>
    </row>
    <row r="20827">
      <c r="A20827" s="1" t="s">
        <v>20172</v>
      </c>
      <c r="B20827" s="2" t="str">
        <f>IFERROR(__xludf.DUMMYFUNCTION("GOOGLETRANSLATE(A20827,""en"",""hi"")"),"संगीत कलाकार प्रीमियर में भाग लेता है")</f>
        <v>संगीत कलाकार प्रीमियर में भाग लेता है</v>
      </c>
    </row>
    <row r="20828">
      <c r="A20828" s="1" t="s">
        <v>20173</v>
      </c>
      <c r="B20828" s="2" t="str">
        <f>IFERROR(__xludf.DUMMYFUNCTION("GOOGLETRANSLATE(A20828,""en"",""hi"")"),"बाड़ पर सजावटी फूल पॉट के साथ सफेद और भूरा वास्तुकला")</f>
        <v>बाड़ पर सजावटी फूल पॉट के साथ सफेद और भूरा वास्तुकला</v>
      </c>
    </row>
    <row r="20829">
      <c r="A20829" s="1" t="s">
        <v>20174</v>
      </c>
      <c r="B20829" s="2" t="str">
        <f>IFERROR(__xludf.DUMMYFUNCTION("GOOGLETRANSLATE(A20829,""en"",""hi"")"),"एक शहर में एक बार शहर के केंद्र के माध्यम से एक लेन सड़क मार्ग था।")</f>
        <v>एक शहर में एक बार शहर के केंद्र के माध्यम से एक लेन सड़क मार्ग था।</v>
      </c>
    </row>
    <row r="20830">
      <c r="A20830" s="1" t="s">
        <v>20175</v>
      </c>
      <c r="B20830" s="2" t="str">
        <f>IFERROR(__xludf.DUMMYFUNCTION("GOOGLETRANSLATE(A20830,""en"",""hi"")"),"सेलिब्रिटी एक नई गोरा बालों की शैली के खेल, क्योंकि वह संगीत वीडियो कलाकार के साथ दिखने के लिए छोड़ती है")</f>
        <v>सेलिब्रिटी एक नई गोरा बालों की शैली के खेल, क्योंकि वह संगीत वीडियो कलाकार के साथ दिखने के लिए छोड़ती है</v>
      </c>
    </row>
    <row r="20831">
      <c r="A20831" s="1" t="s">
        <v>20176</v>
      </c>
      <c r="B20831" s="2" t="str">
        <f>IFERROR(__xludf.DUMMYFUNCTION("GOOGLETRANSLATE(A20831,""en"",""hi"")"),"काली पृष्ठभूमि पर बिजली की हड़ताल")</f>
        <v>काली पृष्ठभूमि पर बिजली की हड़ताल</v>
      </c>
    </row>
    <row r="20832">
      <c r="A20832" s="1" t="s">
        <v>20177</v>
      </c>
      <c r="B20832" s="2" t="str">
        <f>IFERROR(__xludf.DUMMYFUNCTION("GOOGLETRANSLATE(A20832,""en"",""hi"")"),"होटल लॉबी में स्नोमैन")</f>
        <v>होटल लॉबी में स्नोमैन</v>
      </c>
    </row>
    <row r="20833">
      <c r="A20833" s="1" t="s">
        <v>20178</v>
      </c>
      <c r="B20833" s="2" t="str">
        <f>IFERROR(__xludf.DUMMYFUNCTION("GOOGLETRANSLATE(A20833,""en"",""hi"")"),"सफेद पृष्ठभूमि पर एक उष्णकटिबंधीय द्वीप के साथ छोटे ग्रह।")</f>
        <v>सफेद पृष्ठभूमि पर एक उष्णकटिबंधीय द्वीप के साथ छोटे ग्रह।</v>
      </c>
    </row>
    <row r="20834">
      <c r="A20834" s="1" t="s">
        <v>20179</v>
      </c>
      <c r="B20834" s="2" t="str">
        <f>IFERROR(__xludf.DUMMYFUNCTION("GOOGLETRANSLATE(A20834,""en"",""hi"")"),"क्रिकेटर स्पेकसर काउंटी मैच के दौरान एक शॉट खेलता है।")</f>
        <v>क्रिकेटर स्पेकसर काउंटी मैच के दौरान एक शॉट खेलता है।</v>
      </c>
    </row>
    <row r="20835">
      <c r="A20835" s="1" t="s">
        <v>20180</v>
      </c>
      <c r="B20835" s="2" t="str">
        <f>IFERROR(__xludf.DUMMYFUNCTION("GOOGLETRANSLATE(A20835,""en"",""hi"")"),"पहाड़ों में ग्रीष्मकालीन परिदृश्य और बादलों के साथ गहरे नीले आकाश")</f>
        <v>पहाड़ों में ग्रीष्मकालीन परिदृश्य और बादलों के साथ गहरे नीले आकाश</v>
      </c>
    </row>
    <row r="20836">
      <c r="A20836" s="1" t="s">
        <v>20181</v>
      </c>
      <c r="B20836" s="2" t="str">
        <f>IFERROR(__xludf.DUMMYFUNCTION("GOOGLETRANSLATE(A20836,""en"",""hi"")"),"व्यापारिक पुरुष भविष्य के वेक्टर के रास्तों पर आगे चलते हैं")</f>
        <v>व्यापारिक पुरुष भविष्य के वेक्टर के रास्तों पर आगे चलते हैं</v>
      </c>
    </row>
    <row r="20837">
      <c r="A20837" s="1" t="s">
        <v>20182</v>
      </c>
      <c r="B20837" s="2" t="str">
        <f>IFERROR(__xludf.DUMMYFUNCTION("GOOGLETRANSLATE(A20837,""en"",""hi"")"),"देश, घास के लिए hitched")</f>
        <v>देश, घास के लिए hitched</v>
      </c>
    </row>
    <row r="20838">
      <c r="A20838" s="1" t="s">
        <v>20183</v>
      </c>
      <c r="B20838" s="2" t="str">
        <f>IFERROR(__xludf.DUMMYFUNCTION("GOOGLETRANSLATE(A20838,""en"",""hi"")"),"स्टाइलिज्ड जिराफ के एक डिजाइन के साथ सजाए गए एक उर")</f>
        <v>स्टाइलिज्ड जिराफ के एक डिजाइन के साथ सजाए गए एक उर</v>
      </c>
    </row>
    <row r="20839">
      <c r="A20839" s="1" t="s">
        <v>20184</v>
      </c>
      <c r="B20839" s="2" t="str">
        <f>IFERROR(__xludf.DUMMYFUNCTION("GOOGLETRANSLATE(A20839,""en"",""hi"")"),"# बास्केटबॉल टीम के खिलाफ एक खेल के दौरान रेफरी के साथ बोलता है।")</f>
        <v># बास्केटबॉल टीम के खिलाफ एक खेल के दौरान रेफरी के साथ बोलता है।</v>
      </c>
    </row>
    <row r="20840">
      <c r="A20840" s="1" t="s">
        <v>20185</v>
      </c>
      <c r="B20840" s="2" t="str">
        <f>IFERROR(__xludf.DUMMYFUNCTION("GOOGLETRANSLATE(A20840,""en"",""hi"")"),"स्नातक के नाम के साथ गुड़िया")</f>
        <v>स्नातक के नाम के साथ गुड़िया</v>
      </c>
    </row>
    <row r="20841">
      <c r="A20841" s="1" t="s">
        <v>20186</v>
      </c>
      <c r="B20841" s="2" t="str">
        <f>IFERROR(__xludf.DUMMYFUNCTION("GOOGLETRANSLATE(A20841,""en"",""hi"")"),"रॉक प्रकार और महासागर तरंगों पर उड़ान")</f>
        <v>रॉक प्रकार और महासागर तरंगों पर उड़ान</v>
      </c>
    </row>
    <row r="20842">
      <c r="A20842" s="1" t="s">
        <v>20187</v>
      </c>
      <c r="B20842" s="2" t="str">
        <f>IFERROR(__xludf.DUMMYFUNCTION("GOOGLETRANSLATE(A20842,""en"",""hi"")"),"शहर के बाहर स्थित एक व्यक्ति द्वारा डिजाइन किए गए अवकाश घरों की एक हड़ताली जोड़ी है।")</f>
        <v>शहर के बाहर स्थित एक व्यक्ति द्वारा डिजाइन किए गए अवकाश घरों की एक हड़ताली जोड़ी है।</v>
      </c>
    </row>
    <row r="20843">
      <c r="A20843" s="1" t="s">
        <v>20188</v>
      </c>
      <c r="B20843" s="2" t="str">
        <f>IFERROR(__xludf.DUMMYFUNCTION("GOOGLETRANSLATE(A20843,""en"",""hi"")"),"पूर्ण आकार के पैन इस सप्ताह के अंत में हमारे ऑनलाइन स्टोर में आ रहे हैं! ;)")</f>
        <v>पूर्ण आकार के पैन इस सप्ताह के अंत में हमारे ऑनलाइन स्टोर में आ रहे हैं! ;)</v>
      </c>
    </row>
    <row r="20844">
      <c r="A20844" s="1" t="s">
        <v>20189</v>
      </c>
      <c r="B20844" s="2" t="str">
        <f>IFERROR(__xludf.DUMMYFUNCTION("GOOGLETRANSLATE(A20844,""en"",""hi"")"),"एक नियॉन जन्मदिन का केक व्यक्ति द्वारा प्रेरित")</f>
        <v>एक नियॉन जन्मदिन का केक व्यक्ति द्वारा प्रेरित</v>
      </c>
    </row>
    <row r="20845">
      <c r="A20845" s="1" t="s">
        <v>20190</v>
      </c>
      <c r="B20845" s="2" t="str">
        <f>IFERROR(__xludf.DUMMYFUNCTION("GOOGLETRANSLATE(A20845,""en"",""hi"")"),"ट्रेंडी डेको बनावट हुप बालियां खरीदें।")</f>
        <v>ट्रेंडी डेको बनावट हुप बालियां खरीदें।</v>
      </c>
    </row>
    <row r="20846">
      <c r="A20846" s="1" t="s">
        <v>20191</v>
      </c>
      <c r="B20846" s="2" t="str">
        <f>IFERROR(__xludf.DUMMYFUNCTION("GOOGLETRANSLATE(A20846,""en"",""hi"")"),"कला को देखकर दीर्घाओं में लोग")</f>
        <v>कला को देखकर दीर्घाओं में लोग</v>
      </c>
    </row>
    <row r="20847">
      <c r="A20847" s="1" t="s">
        <v>20192</v>
      </c>
      <c r="B20847" s="2" t="str">
        <f>IFERROR(__xludf.DUMMYFUNCTION("GOOGLETRANSLATE(A20847,""en"",""hi"")"),"युवा रेडहेड महिला पृष्ठभूमि में एक लोकोमोटिव के साथ रेलर में रेल ट्रैक पर बैठी है")</f>
        <v>युवा रेडहेड महिला पृष्ठभूमि में एक लोकोमोटिव के साथ रेलर में रेल ट्रैक पर बैठी है</v>
      </c>
    </row>
    <row r="20848">
      <c r="A20848" s="1" t="s">
        <v>20193</v>
      </c>
      <c r="B20848" s="2" t="str">
        <f>IFERROR(__xludf.DUMMYFUNCTION("GOOGLETRANSLATE(A20848,""en"",""hi"")"),"प्राचीन दीवार के माध्यम से आर्क में सीढ़ी, प्रभाववादी शैली में कैनवास पर मूल तेल चित्रकला")</f>
        <v>प्राचीन दीवार के माध्यम से आर्क में सीढ़ी, प्रभाववादी शैली में कैनवास पर मूल तेल चित्रकला</v>
      </c>
    </row>
    <row r="20849">
      <c r="A20849" s="1" t="s">
        <v>20194</v>
      </c>
      <c r="B20849" s="2" t="str">
        <f>IFERROR(__xludf.DUMMYFUNCTION("GOOGLETRANSLATE(A20849,""en"",""hi"")"),"सजावट - टेबल पर चित्रित अंडे की टोकरी डालें")</f>
        <v>सजावट - टेबल पर चित्रित अंडे की टोकरी डालें</v>
      </c>
    </row>
    <row r="20850">
      <c r="A20850" s="1" t="s">
        <v>20195</v>
      </c>
      <c r="B20850" s="2" t="str">
        <f>IFERROR(__xludf.DUMMYFUNCTION("GOOGLETRANSLATE(A20850,""en"",""hi"")"),"एक शहर के दौरान व्यक्ति और जॉकी देखी जाती हैं")</f>
        <v>एक शहर के दौरान व्यक्ति और जॉकी देखी जाती हैं</v>
      </c>
    </row>
    <row r="20851">
      <c r="A20851" s="1" t="s">
        <v>20196</v>
      </c>
      <c r="B20851" s="2" t="str">
        <f>IFERROR(__xludf.DUMMYFUNCTION("GOOGLETRANSLATE(A20851,""en"",""hi"")"),"शुष्क गर्मी के दौरान कम पानी का स्तर")</f>
        <v>शुष्क गर्मी के दौरान कम पानी का स्तर</v>
      </c>
    </row>
    <row r="20852">
      <c r="A20852" s="1" t="s">
        <v>20197</v>
      </c>
      <c r="B20852" s="2" t="str">
        <f>IFERROR(__xludf.DUMMYFUNCTION("GOOGLETRANSLATE(A20852,""en"",""hi"")"),"नवीनतम फैशन रुझानों के साथ अपनी गुड़िया रखें।")</f>
        <v>नवीनतम फैशन रुझानों के साथ अपनी गुड़िया रखें।</v>
      </c>
    </row>
    <row r="20853">
      <c r="A20853" s="1" t="s">
        <v>20198</v>
      </c>
      <c r="B20853" s="2" t="str">
        <f>IFERROR(__xludf.DUMMYFUNCTION("GOOGLETRANSLATE(A20853,""en"",""hi"")"),"बर्फ में एक आउटडोर क्रिसमस के पेड़ पर एक बाउबल की तस्वीर")</f>
        <v>बर्फ में एक आउटडोर क्रिसमस के पेड़ पर एक बाउबल की तस्वीर</v>
      </c>
    </row>
    <row r="20854">
      <c r="A20854" s="1" t="s">
        <v>20199</v>
      </c>
      <c r="B20854" s="2" t="str">
        <f>IFERROR(__xludf.DUMMYFUNCTION("GOOGLETRANSLATE(A20854,""en"",""hi"")"),"पॉप रॉक कलाकार घटना होस्ट करता है।")</f>
        <v>पॉप रॉक कलाकार घटना होस्ट करता है।</v>
      </c>
    </row>
    <row r="20855">
      <c r="A20855" s="1" t="s">
        <v>20200</v>
      </c>
      <c r="B20855" s="2" t="str">
        <f>IFERROR(__xludf.DUMMYFUNCTION("GOOGLETRANSLATE(A20855,""en"",""hi"")"),"सुंदर युवा आदमी सफेद मोनोक्रोम पृष्ठभूमि पर उसके मुंह पर एक सफेद कार्ड पकड़े हुए")</f>
        <v>सुंदर युवा आदमी सफेद मोनोक्रोम पृष्ठभूमि पर उसके मुंह पर एक सफेद कार्ड पकड़े हुए</v>
      </c>
    </row>
    <row r="20856">
      <c r="A20856" s="1" t="s">
        <v>20201</v>
      </c>
      <c r="B20856" s="2" t="str">
        <f>IFERROR(__xludf.DUMMYFUNCTION("GOOGLETRANSLATE(A20856,""en"",""hi"")"),"देखें कि हम नवीनतम शैलियों के साथ हमारे पसंदीदा पतन के टुकड़ों को कैसे मिलाकर मिलाते हैं")</f>
        <v>देखें कि हम नवीनतम शैलियों के साथ हमारे पसंदीदा पतन के टुकड़ों को कैसे मिलाकर मिलाते हैं</v>
      </c>
    </row>
    <row r="20857">
      <c r="A20857" s="1" t="s">
        <v>20202</v>
      </c>
      <c r="B20857" s="2" t="str">
        <f>IFERROR(__xludf.DUMMYFUNCTION("GOOGLETRANSLATE(A20857,""en"",""hi"")"),"व्यक्ति ने अपनी पसंदीदा बूटियों को जोड़ा - और क्या? घटना पर एक पोशाक।")</f>
        <v>व्यक्ति ने अपनी पसंदीदा बूटियों को जोड़ा - और क्या? घटना पर एक पोशाक।</v>
      </c>
    </row>
    <row r="20858">
      <c r="A20858" s="1" t="s">
        <v>20203</v>
      </c>
      <c r="B20858" s="2" t="str">
        <f>IFERROR(__xludf.DUMMYFUNCTION("GOOGLETRANSLATE(A20858,""en"",""hi"")"),"अभिनेता टीवी नेटवर्क और घटना में भाग लेते हैं।")</f>
        <v>अभिनेता टीवी नेटवर्क और घटना में भाग लेते हैं।</v>
      </c>
    </row>
    <row r="20859">
      <c r="A20859" s="1" t="s">
        <v>20204</v>
      </c>
      <c r="B20859" s="2" t="str">
        <f>IFERROR(__xludf.DUMMYFUNCTION("GOOGLETRANSLATE(A20859,""en"",""hi"")"),"एक इमारत का वेक्टर चित्रण")</f>
        <v>एक इमारत का वेक्टर चित्रण</v>
      </c>
    </row>
    <row r="20860">
      <c r="A20860" s="1" t="s">
        <v>4003</v>
      </c>
      <c r="B20860" s="2" t="str">
        <f>IFERROR(__xludf.DUMMYFUNCTION("GOOGLETRANSLATE(A20860,""en"",""hi"")"),"स्कूल में स्नातक से छवियां।")</f>
        <v>स्कूल में स्नातक से छवियां।</v>
      </c>
    </row>
    <row r="20861">
      <c r="A20861" s="1" t="s">
        <v>20205</v>
      </c>
      <c r="B20861" s="2" t="str">
        <f>IFERROR(__xludf.DUMMYFUNCTION("GOOGLETRANSLATE(A20861,""en"",""hi"")"),"मैंने इस एक्सेंट टेबल को इस घटना से व्यक्ति और मुख्य पर पिन किया!")</f>
        <v>मैंने इस एक्सेंट टेबल को इस घटना से व्यक्ति और मुख्य पर पिन किया!</v>
      </c>
    </row>
    <row r="20862">
      <c r="A20862" s="1" t="s">
        <v>20206</v>
      </c>
      <c r="B20862" s="2" t="str">
        <f>IFERROR(__xludf.DUMMYFUNCTION("GOOGLETRANSLATE(A20862,""en"",""hi"")"),"एक काले रंग की पृष्ठभूमि पर सोने की बारोक निर्बाध पैटर्न।")</f>
        <v>एक काले रंग की पृष्ठभूमि पर सोने की बारोक निर्बाध पैटर्न।</v>
      </c>
    </row>
    <row r="20863">
      <c r="A20863" s="1" t="s">
        <v>20207</v>
      </c>
      <c r="B20863" s="2" t="str">
        <f>IFERROR(__xludf.DUMMYFUNCTION("GOOGLETRANSLATE(A20863,""en"",""hi"")"),"गुलाबी, चमकदार, बच्चे के जूते की एक सुंदर छोटी जोड़ी में फेंकने वाली उंगलियों के साथ स्टॉक छवि।")</f>
        <v>गुलाबी, चमकदार, बच्चे के जूते की एक सुंदर छोटी जोड़ी में फेंकने वाली उंगलियों के साथ स्टॉक छवि।</v>
      </c>
    </row>
    <row r="20864">
      <c r="A20864" s="1" t="s">
        <v>20208</v>
      </c>
      <c r="B20864" s="2" t="str">
        <f>IFERROR(__xludf.DUMMYFUNCTION("GOOGLETRANSLATE(A20864,""en"",""hi"")"),"मैं अपनी बिल्ली को मेरे साथ घूमने के लिए मिलूंगा।")</f>
        <v>मैं अपनी बिल्ली को मेरे साथ घूमने के लिए मिलूंगा।</v>
      </c>
    </row>
    <row r="20865">
      <c r="A20865" s="1" t="s">
        <v>20209</v>
      </c>
      <c r="B20865" s="2" t="str">
        <f>IFERROR(__xludf.DUMMYFUNCTION("GOOGLETRANSLATE(A20865,""en"",""hi"")"),"एक पौधे के हिस्सों मुद्रण योग्य।")</f>
        <v>एक पौधे के हिस्सों मुद्रण योग्य।</v>
      </c>
    </row>
    <row r="20866">
      <c r="A20866" s="1" t="s">
        <v>20210</v>
      </c>
      <c r="B20866" s="2" t="str">
        <f>IFERROR(__xludf.DUMMYFUNCTION("GOOGLETRANSLATE(A20866,""en"",""hi"")"),"फल, केक, पेय पदार्थ और गुलाब के साथ सजाए गए शादी की मेज का साइड व्यू")</f>
        <v>फल, केक, पेय पदार्थ और गुलाब के साथ सजाए गए शादी की मेज का साइड व्यू</v>
      </c>
    </row>
    <row r="20867">
      <c r="A20867" s="1" t="s">
        <v>2023</v>
      </c>
      <c r="B20867" s="2" t="str">
        <f>IFERROR(__xludf.DUMMYFUNCTION("GOOGLETRANSLATE(A20867,""en"",""hi"")"),"एक मॉडल घटना के दौरान फैशन शो में रनवे चलता है।")</f>
        <v>एक मॉडल घटना के दौरान फैशन शो में रनवे चलता है।</v>
      </c>
    </row>
    <row r="20868">
      <c r="A20868" s="1" t="s">
        <v>20211</v>
      </c>
      <c r="B20868" s="2" t="str">
        <f>IFERROR(__xludf.DUMMYFUNCTION("GOOGLETRANSLATE(A20868,""en"",""hi"")"),"बालों रहित मिश्रित - नस्ल कुत्ता, एक बुलडॉग और एक चीनी क्रेस्टेड कुत्ते के बीच मिश्रण, बैठकर और सफेद पृष्ठभूमि के सामने कैमरा देख रहा है")</f>
        <v>बालों रहित मिश्रित - नस्ल कुत्ता, एक बुलडॉग और एक चीनी क्रेस्टेड कुत्ते के बीच मिश्रण, बैठकर और सफेद पृष्ठभूमि के सामने कैमरा देख रहा है</v>
      </c>
    </row>
    <row r="20869">
      <c r="A20869" s="1" t="s">
        <v>20212</v>
      </c>
      <c r="B20869" s="2" t="str">
        <f>IFERROR(__xludf.DUMMYFUNCTION("GOOGLETRANSLATE(A20869,""en"",""hi"")"),"लेकिन कुछ दिनों के भीतर, और वापस बारिश वापस आ गई।")</f>
        <v>लेकिन कुछ दिनों के भीतर, और वापस बारिश वापस आ गई।</v>
      </c>
    </row>
    <row r="20870">
      <c r="A20870" s="1" t="s">
        <v>20213</v>
      </c>
      <c r="B20870" s="2" t="str">
        <f>IFERROR(__xludf.DUMMYFUNCTION("GOOGLETRANSLATE(A20870,""en"",""hi"")"),"मोहक अल्पाइन दुनिया पर जाएं")</f>
        <v>मोहक अल्पाइन दुनिया पर जाएं</v>
      </c>
    </row>
    <row r="20871">
      <c r="A20871" s="1" t="s">
        <v>20214</v>
      </c>
      <c r="B20871" s="2" t="str">
        <f>IFERROR(__xludf.DUMMYFUNCTION("GOOGLETRANSLATE(A20871,""en"",""hi"")"),"अच्छी खिड़की के साथ घर की छत।")</f>
        <v>अच्छी खिड़की के साथ घर की छत।</v>
      </c>
    </row>
    <row r="20872">
      <c r="A20872" s="1" t="s">
        <v>20215</v>
      </c>
      <c r="B20872" s="2" t="str">
        <f>IFERROR(__xludf.DUMMYFUNCTION("GOOGLETRANSLATE(A20872,""en"",""hi"")"),"महाद्वीप द्वारा एक डॉल्फिन के साथ लड़का")</f>
        <v>महाद्वीप द्वारा एक डॉल्फिन के साथ लड़का</v>
      </c>
    </row>
    <row r="20873">
      <c r="A20873" s="1" t="s">
        <v>20216</v>
      </c>
      <c r="B20873" s="2" t="str">
        <f>IFERROR(__xludf.DUMMYFUNCTION("GOOGLETRANSLATE(A20873,""en"",""hi"")"),"बेबी ध्रुवीय भालू बर्फ में आनंद ले रहे हैं")</f>
        <v>बेबी ध्रुवीय भालू बर्फ में आनंद ले रहे हैं</v>
      </c>
    </row>
    <row r="20874">
      <c r="A20874" s="1" t="s">
        <v>20217</v>
      </c>
      <c r="B20874" s="2" t="str">
        <f>IFERROR(__xludf.DUMMYFUNCTION("GOOGLETRANSLATE(A20874,""en"",""hi"")"),"हम एक दुकान खरीदे गए किट को इकट्ठा करेंगे या किसी भी डिजाइन से अपने शेड का निर्माण करेंगे।")</f>
        <v>हम एक दुकान खरीदे गए किट को इकट्ठा करेंगे या किसी भी डिजाइन से अपने शेड का निर्माण करेंगे।</v>
      </c>
    </row>
    <row r="20875">
      <c r="A20875" s="1" t="s">
        <v>20218</v>
      </c>
      <c r="B20875" s="2" t="str">
        <f>IFERROR(__xludf.DUMMYFUNCTION("GOOGLETRANSLATE(A20875,""en"",""hi"")"),"हिप्स्टर लड़की और लड़के ने एक सड़क पर चलने वाली ठंडी शैली में कपड़े पहने")</f>
        <v>हिप्स्टर लड़की और लड़के ने एक सड़क पर चलने वाली ठंडी शैली में कपड़े पहने</v>
      </c>
    </row>
    <row r="20876">
      <c r="A20876" s="1" t="s">
        <v>20219</v>
      </c>
      <c r="B20876" s="2" t="str">
        <f>IFERROR(__xludf.DUMMYFUNCTION("GOOGLETRANSLATE(A20876,""en"",""hi"")"),"एक सफेद पृष्ठभूमि पर पोशाक पहनने वाले लोगों की एक साधारण ड्राइंग का चित्रण")</f>
        <v>एक सफेद पृष्ठभूमि पर पोशाक पहनने वाले लोगों की एक साधारण ड्राइंग का चित्रण</v>
      </c>
    </row>
    <row r="20877">
      <c r="A20877" s="1" t="s">
        <v>20220</v>
      </c>
      <c r="B20877" s="2" t="str">
        <f>IFERROR(__xludf.DUMMYFUNCTION("GOOGLETRANSLATE(A20877,""en"",""hi"")"),"मैं एक लड़की के रूप में व्यक्ति को देखने के लिए बहुत उत्साहित हूं :)")</f>
        <v>मैं एक लड़की के रूप में व्यक्ति को देखने के लिए बहुत उत्साहित हूं :)</v>
      </c>
    </row>
    <row r="20878">
      <c r="A20878" s="1" t="s">
        <v>20221</v>
      </c>
      <c r="B20878" s="2" t="str">
        <f>IFERROR(__xludf.DUMMYFUNCTION("GOOGLETRANSLATE(A20878,""en"",""hi"")"),"खुली हवा पर एक कप सुबह की कॉफी")</f>
        <v>खुली हवा पर एक कप सुबह की कॉफी</v>
      </c>
    </row>
    <row r="20879">
      <c r="A20879" s="1" t="s">
        <v>20222</v>
      </c>
      <c r="B20879" s="2" t="str">
        <f>IFERROR(__xludf.DUMMYFUNCTION("GOOGLETRANSLATE(A20879,""en"",""hi"")"),"एक मुद्रित स्कर्ट और पंप के साथ पहने ऊंट कोट।")</f>
        <v>एक मुद्रित स्कर्ट और पंप के साथ पहने ऊंट कोट।</v>
      </c>
    </row>
    <row r="20880">
      <c r="A20880" s="1" t="s">
        <v>20223</v>
      </c>
      <c r="B20880" s="2" t="str">
        <f>IFERROR(__xludf.DUMMYFUNCTION("GOOGLETRANSLATE(A20880,""en"",""hi"")"),"बुजुर्ग महिलाएं एक पार्क में एक नृत्य करती हैं।")</f>
        <v>बुजुर्ग महिलाएं एक पार्क में एक नृत्य करती हैं।</v>
      </c>
    </row>
    <row r="20881">
      <c r="A20881" s="1" t="s">
        <v>20224</v>
      </c>
      <c r="B20881" s="2" t="str">
        <f>IFERROR(__xludf.DUMMYFUNCTION("GOOGLETRANSLATE(A20881,""en"",""hi"")"),"शौचालय पूरी तरह से एक ट्रेंडी बार में दीवारों पर भित्तिचित्र के साथ सजाया गया")</f>
        <v>शौचालय पूरी तरह से एक ट्रेंडी बार में दीवारों पर भित्तिचित्र के साथ सजाया गया</v>
      </c>
    </row>
    <row r="20882">
      <c r="A20882" s="1" t="s">
        <v>20225</v>
      </c>
      <c r="B20882" s="2" t="str">
        <f>IFERROR(__xludf.DUMMYFUNCTION("GOOGLETRANSLATE(A20882,""en"",""hi"")"),"चिड़ियाघर: तस्वीरों को लेना आसान है जो जानवरों की तरह दिखते हैं।")</f>
        <v>चिड़ियाघर: तस्वीरों को लेना आसान है जो जानवरों की तरह दिखते हैं।</v>
      </c>
    </row>
    <row r="20883">
      <c r="A20883" s="1" t="s">
        <v>20226</v>
      </c>
      <c r="B20883" s="2" t="str">
        <f>IFERROR(__xludf.DUMMYFUNCTION("GOOGLETRANSLATE(A20883,""en"",""hi"")"),"अभिनेता और उसकी बेटी पुरस्कार देती हैं")</f>
        <v>अभिनेता और उसकी बेटी पुरस्कार देती हैं</v>
      </c>
    </row>
    <row r="20884">
      <c r="A20884" s="1" t="s">
        <v>20227</v>
      </c>
      <c r="B20884" s="2" t="str">
        <f>IFERROR(__xludf.DUMMYFUNCTION("GOOGLETRANSLATE(A20884,""en"",""hi"")"),"संगीत वीडियो कलाकार पुरस्कार पर आता है")</f>
        <v>संगीत वीडियो कलाकार पुरस्कार पर आता है</v>
      </c>
    </row>
    <row r="20885">
      <c r="A20885" s="1" t="s">
        <v>20228</v>
      </c>
      <c r="B20885" s="2" t="str">
        <f>IFERROR(__xludf.DUMMYFUNCTION("GOOGLETRANSLATE(A20885,""en"",""hi"")"),"गति से संचालित ट्रेन, एक कैम्बर्ड बेंड में झुकाव")</f>
        <v>गति से संचालित ट्रेन, एक कैम्बर्ड बेंड में झुकाव</v>
      </c>
    </row>
    <row r="20886">
      <c r="A20886" s="1" t="s">
        <v>20229</v>
      </c>
      <c r="B20886" s="2" t="str">
        <f>IFERROR(__xludf.DUMMYFUNCTION("GOOGLETRANSLATE(A20886,""en"",""hi"")"),"ऐतिहासिक स्थानों के स्थान के राष्ट्रीय रजिस्टर के पीछे दिखाई दे रहा है।")</f>
        <v>ऐतिहासिक स्थानों के स्थान के राष्ट्रीय रजिस्टर के पीछे दिखाई दे रहा है।</v>
      </c>
    </row>
    <row r="20887">
      <c r="A20887" s="1" t="s">
        <v>20230</v>
      </c>
      <c r="B20887" s="2" t="str">
        <f>IFERROR(__xludf.DUMMYFUNCTION("GOOGLETRANSLATE(A20887,""en"",""hi"")"),"$ 100 के तहत सबसे अच्छा पुष्प मैक्सी कपड़े।")</f>
        <v>$ 100 के तहत सबसे अच्छा पुष्प मैक्सी कपड़े।</v>
      </c>
    </row>
    <row r="20888">
      <c r="A20888" s="1" t="s">
        <v>20231</v>
      </c>
      <c r="B20888" s="2" t="str">
        <f>IFERROR(__xludf.DUMMYFUNCTION("GOOGLETRANSLATE(A20888,""en"",""hi"")"),"विचार: स्फटिक और फूलों के साथ एक चमकदार कद्दू बनाओ")</f>
        <v>विचार: स्फटिक और फूलों के साथ एक चमकदार कद्दू बनाओ</v>
      </c>
    </row>
    <row r="20889">
      <c r="A20889" s="1" t="s">
        <v>13450</v>
      </c>
      <c r="B20889" s="2" t="str">
        <f>IFERROR(__xludf.DUMMYFUNCTION("GOOGLETRANSLATE(A20889,""en"",""hi"")"),"जीवन साइकिल की सवारी करने जैसा है ।")</f>
        <v>जीवन साइकिल की सवारी करने जैसा है ।</v>
      </c>
    </row>
    <row r="20890">
      <c r="A20890" s="1" t="s">
        <v>20232</v>
      </c>
      <c r="B20890" s="2" t="str">
        <f>IFERROR(__xludf.DUMMYFUNCTION("GOOGLETRANSLATE(A20890,""en"",""hi"")"),"त्यौहार के समान, त्यौहार एक ऐसी घटना है जो हजारों आगंतुकों को आकर्षित करती है।")</f>
        <v>त्यौहार के समान, त्यौहार एक ऐसी घटना है जो हजारों आगंतुकों को आकर्षित करती है।</v>
      </c>
    </row>
    <row r="20891">
      <c r="A20891" s="1" t="s">
        <v>20233</v>
      </c>
      <c r="B20891" s="2" t="str">
        <f>IFERROR(__xludf.DUMMYFUNCTION("GOOGLETRANSLATE(A20891,""en"",""hi"")"),"एक खदान का सामान्य दृश्य जो अपने पत्थर के लिए प्रसिद्ध है")</f>
        <v>एक खदान का सामान्य दृश्य जो अपने पत्थर के लिए प्रसिद्ध है</v>
      </c>
    </row>
    <row r="20892">
      <c r="A20892" s="1" t="s">
        <v>20234</v>
      </c>
      <c r="B20892" s="2" t="str">
        <f>IFERROR(__xludf.DUMMYFUNCTION("GOOGLETRANSLATE(A20892,""en"",""hi"")"),"उस बदमाश बालों को देखो!")</f>
        <v>उस बदमाश बालों को देखो!</v>
      </c>
    </row>
    <row r="20893">
      <c r="A20893" s="1" t="s">
        <v>20235</v>
      </c>
      <c r="B20893" s="2" t="str">
        <f>IFERROR(__xludf.DUMMYFUNCTION("GOOGLETRANSLATE(A20893,""en"",""hi"")"),"एक खाली क्षेत्र पेड़ों का एक चक्र होस्ट करता है।")</f>
        <v>एक खाली क्षेत्र पेड़ों का एक चक्र होस्ट करता है।</v>
      </c>
    </row>
    <row r="20894">
      <c r="A20894" s="1" t="s">
        <v>20236</v>
      </c>
      <c r="B20894" s="2" t="str">
        <f>IFERROR(__xludf.DUMMYFUNCTION("GOOGLETRANSLATE(A20894,""en"",""hi"")"),"सरकारी एजेंसी पुरस्कार पर प्रदर्शन करती हैं")</f>
        <v>सरकारी एजेंसी पुरस्कार पर प्रदर्शन करती हैं</v>
      </c>
    </row>
    <row r="20895">
      <c r="A20895" s="1" t="s">
        <v>20237</v>
      </c>
      <c r="B20895" s="2" t="str">
        <f>IFERROR(__xludf.DUMMYFUNCTION("GOOGLETRANSLATE(A20895,""en"",""hi"")"),"झील पर पुराने घाट पर एक बचाव की नाव")</f>
        <v>झील पर पुराने घाट पर एक बचाव की नाव</v>
      </c>
    </row>
    <row r="20896">
      <c r="A20896" s="1" t="s">
        <v>20238</v>
      </c>
      <c r="B20896" s="2" t="str">
        <f>IFERROR(__xludf.DUMMYFUNCTION("GOOGLETRANSLATE(A20896,""en"",""hi"")"),"फोटो साझा करने वाली वेबसाइट के माध्यम से मूर्तियां।")</f>
        <v>फोटो साझा करने वाली वेबसाइट के माध्यम से मूर्तियां।</v>
      </c>
    </row>
    <row r="20897">
      <c r="A20897" s="1" t="s">
        <v>20239</v>
      </c>
      <c r="B20897" s="2" t="str">
        <f>IFERROR(__xludf.DUMMYFUNCTION("GOOGLETRANSLATE(A20897,""en"",""hi"")"),"भयानक छोटे बेडरूम एक छोटे से बेडरूम में अंतरिक्ष को अधिकतम करने के लिए कैसे।")</f>
        <v>भयानक छोटे बेडरूम एक छोटे से बेडरूम में अंतरिक्ष को अधिकतम करने के लिए कैसे।</v>
      </c>
    </row>
    <row r="20898">
      <c r="A20898" s="1" t="s">
        <v>20240</v>
      </c>
      <c r="B20898" s="2" t="str">
        <f>IFERROR(__xludf.DUMMYFUNCTION("GOOGLETRANSLATE(A20898,""en"",""hi"")"),"प्यारा सा लड़का अपने टेडी बियर को एक किताब पढ़ रहा है")</f>
        <v>प्यारा सा लड़का अपने टेडी बियर को एक किताब पढ़ रहा है</v>
      </c>
    </row>
    <row r="20899">
      <c r="A20899" s="1" t="s">
        <v>20241</v>
      </c>
      <c r="B20899" s="2" t="str">
        <f>IFERROR(__xludf.DUMMYFUNCTION("GOOGLETRANSLATE(A20899,""en"",""hi"")"),"कॉटेज रेंटल - आपके प्रवास के दौरान निजी उपयोग के लिए किराए पर लिया जा सकता है")</f>
        <v>कॉटेज रेंटल - आपके प्रवास के दौरान निजी उपयोग के लिए किराए पर लिया जा सकता है</v>
      </c>
    </row>
    <row r="20900">
      <c r="A20900" s="1" t="s">
        <v>20242</v>
      </c>
      <c r="B20900" s="2" t="str">
        <f>IFERROR(__xludf.DUMMYFUNCTION("GOOGLETRANSLATE(A20900,""en"",""hi"")"),"एक अंधेरे या मध्यम ग्रे में सरल शेकर शैली कम अलमारियाँ")</f>
        <v>एक अंधेरे या मध्यम ग्रे में सरल शेकर शैली कम अलमारियाँ</v>
      </c>
    </row>
    <row r="20901">
      <c r="A20901" s="1" t="s">
        <v>20243</v>
      </c>
      <c r="B20901" s="2" t="str">
        <f>IFERROR(__xludf.DUMMYFUNCTION("GOOGLETRANSLATE(A20901,""en"",""hi"")"),"बेघर आदमी खरीदारी अवधि के दौरान ग्राहकों का इंतजार कर रहा है।")</f>
        <v>बेघर आदमी खरीदारी अवधि के दौरान ग्राहकों का इंतजार कर रहा है।</v>
      </c>
    </row>
    <row r="20902">
      <c r="A20902" s="1" t="s">
        <v>20244</v>
      </c>
      <c r="B20902" s="2" t="str">
        <f>IFERROR(__xludf.DUMMYFUNCTION("GOOGLETRANSLATE(A20902,""en"",""hi"")"),"एक स्टोनी ग्राउंड के लिए आदमी का हाथ")</f>
        <v>एक स्टोनी ग्राउंड के लिए आदमी का हाथ</v>
      </c>
    </row>
    <row r="20903">
      <c r="A20903" s="1" t="s">
        <v>20245</v>
      </c>
      <c r="B20903" s="2" t="str">
        <f>IFERROR(__xludf.DUMMYFUNCTION("GOOGLETRANSLATE(A20903,""en"",""hi"")"),"ब्लूज़ कलाकार प्रदर्शन करते हुए वह एक गिटार बज रहा है")</f>
        <v>ब्लूज़ कलाकार प्रदर्शन करते हुए वह एक गिटार बज रहा है</v>
      </c>
    </row>
    <row r="20904">
      <c r="A20904" s="1" t="s">
        <v>20246</v>
      </c>
      <c r="B20904" s="2" t="str">
        <f>IFERROR(__xludf.DUMMYFUNCTION("GOOGLETRANSLATE(A20904,""en"",""hi"")"),"ट्रिप हॉप कलाकार त्योहार के दौरान मंच पर प्रदर्शन करते हैं")</f>
        <v>ट्रिप हॉप कलाकार त्योहार के दौरान मंच पर प्रदर्शन करते हैं</v>
      </c>
    </row>
    <row r="20905">
      <c r="A20905" s="1" t="s">
        <v>20247</v>
      </c>
      <c r="B20905" s="2" t="str">
        <f>IFERROR(__xludf.DUMMYFUNCTION("GOOGLETRANSLATE(A20905,""en"",""hi"")"),"नीली पृष्ठभूमि स्टॉक वेक्टर पर मेरी क्रिसमस दिवस")</f>
        <v>नीली पृष्ठभूमि स्टॉक वेक्टर पर मेरी क्रिसमस दिवस</v>
      </c>
    </row>
    <row r="20906">
      <c r="A20906" s="1" t="s">
        <v>20248</v>
      </c>
      <c r="B20906" s="2" t="str">
        <f>IFERROR(__xludf.DUMMYFUNCTION("GOOGLETRANSLATE(A20906,""en"",""hi"")"),"... या एक बिस्तर जो सोफे के रूप में दोगुना हो जाता है।")</f>
        <v>... या एक बिस्तर जो सोफे के रूप में दोगुना हो जाता है।</v>
      </c>
    </row>
    <row r="20907">
      <c r="A20907" s="1" t="s">
        <v>20249</v>
      </c>
      <c r="B20907" s="2" t="str">
        <f>IFERROR(__xludf.DUMMYFUNCTION("GOOGLETRANSLATE(A20907,""en"",""hi"")"),"फूल पैटर्न किसी भी डिजाइन के लिए नीले रंग में निर्बाध दोहराएं।")</f>
        <v>फूल पैटर्न किसी भी डिजाइन के लिए नीले रंग में निर्बाध दोहराएं।</v>
      </c>
    </row>
    <row r="20908">
      <c r="A20908" s="1" t="s">
        <v>20250</v>
      </c>
      <c r="B20908" s="2" t="str">
        <f>IFERROR(__xludf.DUMMYFUNCTION("GOOGLETRANSLATE(A20908,""en"",""hi"")"),"जिराफ के साथ एक करीबी मुठभेड़")</f>
        <v>जिराफ के साथ एक करीबी मुठभेड़</v>
      </c>
    </row>
    <row r="20909">
      <c r="A20909" s="1" t="s">
        <v>20251</v>
      </c>
      <c r="B20909" s="2" t="str">
        <f>IFERROR(__xludf.DUMMYFUNCTION("GOOGLETRANSLATE(A20909,""en"",""hi"")"),"# पहली छमाही में खेल टीम के खिलाफ एक शॉट डालता है।")</f>
        <v># पहली छमाही में खेल टीम के खिलाफ एक शॉट डालता है।</v>
      </c>
    </row>
    <row r="20910">
      <c r="A20910" s="1" t="s">
        <v>20252</v>
      </c>
      <c r="B20910" s="2" t="str">
        <f>IFERROR(__xludf.DUMMYFUNCTION("GOOGLETRANSLATE(A20910,""en"",""hi"")"),"कंधे की पोशाक से दूर व्यक्ति")</f>
        <v>कंधे की पोशाक से दूर व्यक्ति</v>
      </c>
    </row>
    <row r="20911">
      <c r="A20911" s="1" t="s">
        <v>20253</v>
      </c>
      <c r="B20911" s="2" t="str">
        <f>IFERROR(__xludf.DUMMYFUNCTION("GOOGLETRANSLATE(A20911,""en"",""hi"")"),"सफेद पर अलग डबल डेक्ड बस का मॉडल")</f>
        <v>सफेद पर अलग डबल डेक्ड बस का मॉडल</v>
      </c>
    </row>
    <row r="20912">
      <c r="A20912" s="1" t="s">
        <v>20254</v>
      </c>
      <c r="B20912" s="2" t="str">
        <f>IFERROR(__xludf.DUMMYFUNCTION("GOOGLETRANSLATE(A20912,""en"",""hi"")"),"एक सफेद पृष्ठभूमि पर सावधानी आदमी गुफा विंटेज रस्टी धातु चिह्न")</f>
        <v>एक सफेद पृष्ठभूमि पर सावधानी आदमी गुफा विंटेज रस्टी धातु चिह्न</v>
      </c>
    </row>
    <row r="20913">
      <c r="A20913" s="1" t="s">
        <v>20255</v>
      </c>
      <c r="B20913" s="2" t="str">
        <f>IFERROR(__xludf.DUMMYFUNCTION("GOOGLETRANSLATE(A20913,""en"",""hi"")"),"SS17 के दौरान एक मॉडल शो में रनवे चलता है")</f>
        <v>SS17 के दौरान एक मॉडल शो में रनवे चलता है</v>
      </c>
    </row>
    <row r="20914">
      <c r="A20914" s="1" t="s">
        <v>20256</v>
      </c>
      <c r="B20914" s="2" t="str">
        <f>IFERROR(__xludf.DUMMYFUNCTION("GOOGLETRANSLATE(A20914,""en"",""hi"")"),"व्यक्ति द्वारा काल्पनिक वस्तु तार अभिभावकों को प्रत्येक छोर में जोड़ने के लिए एक महान तकनीक दिखाती है ताकि धागे को आसानी से कंगन में वापस काम किया जा सके।")</f>
        <v>व्यक्ति द्वारा काल्पनिक वस्तु तार अभिभावकों को प्रत्येक छोर में जोड़ने के लिए एक महान तकनीक दिखाती है ताकि धागे को आसानी से कंगन में वापस काम किया जा सके।</v>
      </c>
    </row>
    <row r="20915">
      <c r="A20915" s="1" t="s">
        <v>20257</v>
      </c>
      <c r="B20915" s="2" t="str">
        <f>IFERROR(__xludf.DUMMYFUNCTION("GOOGLETRANSLATE(A20915,""en"",""hi"")"),"एक विषय, डरावनी रात पर वेक्टर चित्रण।")</f>
        <v>एक विषय, डरावनी रात पर वेक्टर चित्रण।</v>
      </c>
    </row>
    <row r="20916">
      <c r="A20916" s="1" t="s">
        <v>20258</v>
      </c>
      <c r="B20916" s="2" t="str">
        <f>IFERROR(__xludf.DUMMYFUNCTION("GOOGLETRANSLATE(A20916,""en"",""hi"")"),"इलेक्ट्रिक अवधारणा कार ऑटोमोबाइल मॉडल पर आधारित है, जिसने भाग लिया।")</f>
        <v>इलेक्ट्रिक अवधारणा कार ऑटोमोबाइल मॉडल पर आधारित है, जिसने भाग लिया।</v>
      </c>
    </row>
    <row r="20917">
      <c r="A20917" s="1" t="s">
        <v>20259</v>
      </c>
      <c r="B20917" s="2" t="str">
        <f>IFERROR(__xludf.DUMMYFUNCTION("GOOGLETRANSLATE(A20917,""en"",""hi"")"),"सुंदर घुंघराले बाल इशारे के साथ युवा महिला मेरे पीछे आओ और समुद्र तट पर चल रहा है, धीमी गति")</f>
        <v>सुंदर घुंघराले बाल इशारे के साथ युवा महिला मेरे पीछे आओ और समुद्र तट पर चल रहा है, धीमी गति</v>
      </c>
    </row>
    <row r="20918">
      <c r="A20918" s="1" t="s">
        <v>20260</v>
      </c>
      <c r="B20918" s="2" t="str">
        <f>IFERROR(__xludf.DUMMYFUNCTION("GOOGLETRANSLATE(A20918,""en"",""hi"")"),"आपके बच्चे के कमरे के लिए एक इंद्रधनुष क्रोकेटेड बंटिंग।")</f>
        <v>आपके बच्चे के कमरे के लिए एक इंद्रधनुष क्रोकेटेड बंटिंग।</v>
      </c>
    </row>
    <row r="20919">
      <c r="A20919" s="1" t="s">
        <v>20261</v>
      </c>
      <c r="B20919" s="2" t="str">
        <f>IFERROR(__xludf.DUMMYFUNCTION("GOOGLETRANSLATE(A20919,""en"",""hi"")"),"वसा और स्लिम आदमी सफेद पृष्ठभूमि पर एक दूसरे के विपरीत - आहार के पहले और बाद में #")</f>
        <v>वसा और स्लिम आदमी सफेद पृष्ठभूमि पर एक दूसरे के विपरीत - आहार के पहले और बाद में #</v>
      </c>
    </row>
    <row r="20920">
      <c r="A20920" s="1" t="s">
        <v>20262</v>
      </c>
      <c r="B20920" s="2" t="str">
        <f>IFERROR(__xludf.DUMMYFUNCTION("GOOGLETRANSLATE(A20920,""en"",""hi"")"),"केंद्रीय भाग में सड़क पर")</f>
        <v>केंद्रीय भाग में सड़क पर</v>
      </c>
    </row>
    <row r="20921">
      <c r="A20921" s="1" t="s">
        <v>20263</v>
      </c>
      <c r="B20921" s="2" t="str">
        <f>IFERROR(__xludf.DUMMYFUNCTION("GOOGLETRANSLATE(A20921,""en"",""hi"")"),"एक दुर्लभ प्लग - हाइब्रिड कार में एक दुकान के बाहर पार्क किया गया")</f>
        <v>एक दुर्लभ प्लग - हाइब्रिड कार में एक दुकान के बाहर पार्क किया गया</v>
      </c>
    </row>
    <row r="20922">
      <c r="A20922" s="1" t="s">
        <v>20264</v>
      </c>
      <c r="B20922" s="2" t="str">
        <f>IFERROR(__xludf.DUMMYFUNCTION("GOOGLETRANSLATE(A20922,""en"",""hi"")"),"महासागर एक साथ आते हैं लेकिन पानी मिश्रण नहीं करता है")</f>
        <v>महासागर एक साथ आते हैं लेकिन पानी मिश्रण नहीं करता है</v>
      </c>
    </row>
    <row r="20923">
      <c r="A20923" s="1" t="s">
        <v>20265</v>
      </c>
      <c r="B20923" s="2" t="str">
        <f>IFERROR(__xludf.DUMMYFUNCTION("GOOGLETRANSLATE(A20923,""en"",""hi"")"),"अपने होंठ के बाहरी रेखा को ड्रा करें")</f>
        <v>अपने होंठ के बाहरी रेखा को ड्रा करें</v>
      </c>
    </row>
    <row r="20924">
      <c r="A20924" s="1" t="s">
        <v>20266</v>
      </c>
      <c r="B20924" s="2" t="str">
        <f>IFERROR(__xludf.DUMMYFUNCTION("GOOGLETRANSLATE(A20924,""en"",""hi"")"),"कोने में एक पौधा कुछ रंग लाता है जो अन्यथा एक बहुत साफ-कट-कट होता है।")</f>
        <v>कोने में एक पौधा कुछ रंग लाता है जो अन्यथा एक बहुत साफ-कट-कट होता है।</v>
      </c>
    </row>
    <row r="20925">
      <c r="A20925" s="1" t="s">
        <v>20267</v>
      </c>
      <c r="B20925" s="2" t="str">
        <f>IFERROR(__xludf.DUMMYFUNCTION("GOOGLETRANSLATE(A20925,""en"",""hi"")"),"एक चिड़ियाघर में जैविक प्रजाति")</f>
        <v>एक चिड़ियाघर में जैविक प्रजाति</v>
      </c>
    </row>
    <row r="20926">
      <c r="A20926" s="1" t="s">
        <v>20268</v>
      </c>
      <c r="B20926" s="2" t="str">
        <f>IFERROR(__xludf.DUMMYFUNCTION("GOOGLETRANSLATE(A20926,""en"",""hi"")"),"फुटबॉल खिलाड़ी अपने मैच के दौरान फुटबॉल खिलाड़ी के साथ जलता है।")</f>
        <v>फुटबॉल खिलाड़ी अपने मैच के दौरान फुटबॉल खिलाड़ी के साथ जलता है।</v>
      </c>
    </row>
    <row r="20927">
      <c r="A20927" s="1" t="s">
        <v>20269</v>
      </c>
      <c r="B20927" s="2" t="str">
        <f>IFERROR(__xludf.DUMMYFUNCTION("GOOGLETRANSLATE(A20927,""en"",""hi"")"),"एक साइकिल की सवारी करने वाले प्यारा सा हाथी के साथ चित्रण।")</f>
        <v>एक साइकिल की सवारी करने वाले प्यारा सा हाथी के साथ चित्रण।</v>
      </c>
    </row>
    <row r="20928">
      <c r="A20928" s="1" t="s">
        <v>20270</v>
      </c>
      <c r="B20928" s="2" t="str">
        <f>IFERROR(__xludf.DUMMYFUNCTION("GOOGLETRANSLATE(A20928,""en"",""hi"")"),"एक दर्जन या उससे अधिक कस्बों और गांवों से घिरा हुआ, झील खरीदारों को उच्च अंत विकल्पों की एक विस्तृत श्रृंखला प्रदान करता है।")</f>
        <v>एक दर्जन या उससे अधिक कस्बों और गांवों से घिरा हुआ, झील खरीदारों को उच्च अंत विकल्पों की एक विस्तृत श्रृंखला प्रदान करता है।</v>
      </c>
    </row>
    <row r="20929">
      <c r="A20929" s="1" t="s">
        <v>20271</v>
      </c>
      <c r="B20929" s="2" t="str">
        <f>IFERROR(__xludf.DUMMYFUNCTION("GOOGLETRANSLATE(A20929,""en"",""hi"")"),"मस्तिष्क पर आघात के साथ मानव सिर की आंतरिक छवि")</f>
        <v>मस्तिष्क पर आघात के साथ मानव सिर की आंतरिक छवि</v>
      </c>
    </row>
    <row r="20930">
      <c r="A20930" s="1" t="s">
        <v>20272</v>
      </c>
      <c r="B20930" s="2" t="str">
        <f>IFERROR(__xludf.DUMMYFUNCTION("GOOGLETRANSLATE(A20930,""en"",""hi"")"),"3 के दौरान इशारे के फुटबॉल टीम मैनेजर।")</f>
        <v>3 के दौरान इशारे के फुटबॉल टीम मैनेजर।</v>
      </c>
    </row>
    <row r="20931">
      <c r="A20931" s="1" t="s">
        <v>20273</v>
      </c>
      <c r="B20931" s="2" t="str">
        <f>IFERROR(__xludf.DUMMYFUNCTION("GOOGLETRANSLATE(A20931,""en"",""hi"")"),"एक पकवान बनाने के लिए एक महाराज की छवि")</f>
        <v>एक पकवान बनाने के लिए एक महाराज की छवि</v>
      </c>
    </row>
    <row r="20932">
      <c r="A20932" s="1" t="s">
        <v>20274</v>
      </c>
      <c r="B20932" s="2" t="str">
        <f>IFERROR(__xludf.DUMMYFUNCTION("GOOGLETRANSLATE(A20932,""en"",""hi"")"),"व्यक्ति, एक ग्रेड छात्र, लंबी कूद में एक उड़ान छलांग लेता है।")</f>
        <v>व्यक्ति, एक ग्रेड छात्र, लंबी कूद में एक उड़ान छलांग लेता है।</v>
      </c>
    </row>
    <row r="20933">
      <c r="A20933" s="1" t="s">
        <v>20275</v>
      </c>
      <c r="B20933" s="2" t="str">
        <f>IFERROR(__xludf.DUMMYFUNCTION("GOOGLETRANSLATE(A20933,""en"",""hi"")"),"मैं समुद्र से जीना चाहता हूं ... वह मेरा सपना है।")</f>
        <v>मैं समुद्र से जीना चाहता हूं ... वह मेरा सपना है।</v>
      </c>
    </row>
    <row r="20934">
      <c r="A20934" s="1" t="s">
        <v>20276</v>
      </c>
      <c r="B20934" s="2" t="str">
        <f>IFERROR(__xludf.DUMMYFUNCTION("GOOGLETRANSLATE(A20934,""en"",""hi"")"),"व्यंजन - सभी व्यंजन जिन्हें मैंने खा लिया")</f>
        <v>व्यंजन - सभी व्यंजन जिन्हें मैंने खा लिया</v>
      </c>
    </row>
    <row r="20935">
      <c r="A20935" s="1" t="s">
        <v>20277</v>
      </c>
      <c r="B20935" s="2" t="str">
        <f>IFERROR(__xludf.DUMMYFUNCTION("GOOGLETRANSLATE(A20935,""en"",""hi"")"),"दवा - उपयोग के साथ तेल, और क्यों यह आवश्यक तेलों की रानी के रूप में अपनी प्रतिष्ठा का हकदार है")</f>
        <v>दवा - उपयोग के साथ तेल, और क्यों यह आवश्यक तेलों की रानी के रूप में अपनी प्रतिष्ठा का हकदार है</v>
      </c>
    </row>
    <row r="20936">
      <c r="A20936" s="1" t="s">
        <v>20278</v>
      </c>
      <c r="B20936" s="2" t="str">
        <f>IFERROR(__xludf.DUMMYFUNCTION("GOOGLETRANSLATE(A20936,""en"",""hi"")"),"कंप्यूटर हार्डवेयर व्यवसाय द्वारा कब्जे वाली एक सुविधा के बाहर एक लोगो साइन")</f>
        <v>कंप्यूटर हार्डवेयर व्यवसाय द्वारा कब्जे वाली एक सुविधा के बाहर एक लोगो साइन</v>
      </c>
    </row>
    <row r="20937">
      <c r="A20937" s="1" t="s">
        <v>20279</v>
      </c>
      <c r="B20937" s="2" t="str">
        <f>IFERROR(__xludf.DUMMYFUNCTION("GOOGLETRANSLATE(A20937,""en"",""hi"")"),"बच्चे की लड़की एक बच्चों की कुर्सी में बैठी है और कमरे में एक चम्मच के साथ खेल रही है")</f>
        <v>बच्चे की लड़की एक बच्चों की कुर्सी में बैठी है और कमरे में एक चम्मच के साथ खेल रही है</v>
      </c>
    </row>
    <row r="20938">
      <c r="A20938" s="1" t="s">
        <v>20280</v>
      </c>
      <c r="B20938" s="2" t="str">
        <f>IFERROR(__xludf.DUMMYFUNCTION("GOOGLETRANSLATE(A20938,""en"",""hi"")"),"मध्य पूर्व में देश एक सुंदर देश है।")</f>
        <v>मध्य पूर्व में देश एक सुंदर देश है।</v>
      </c>
    </row>
    <row r="20939">
      <c r="A20939" s="1" t="s">
        <v>20281</v>
      </c>
      <c r="B20939" s="2" t="str">
        <f>IFERROR(__xludf.DUMMYFUNCTION("GOOGLETRANSLATE(A20939,""en"",""hi"")"),"बिक्री दौर से एक मील के बारे में स्थित है।")</f>
        <v>बिक्री दौर से एक मील के बारे में स्थित है।</v>
      </c>
    </row>
    <row r="20940">
      <c r="A20940" s="1" t="s">
        <v>20282</v>
      </c>
      <c r="B20940" s="2" t="str">
        <f>IFERROR(__xludf.DUMMYFUNCTION("GOOGLETRANSLATE(A20940,""en"",""hi"")"),"वाटर स्पोर्ट्स शिविर में मनोरंजक अवसरों का मुख्य आकर्षण है।")</f>
        <v>वाटर स्पोर्ट्स शिविर में मनोरंजक अवसरों का मुख्य आकर्षण है।</v>
      </c>
    </row>
    <row r="20941">
      <c r="A20941" s="1" t="s">
        <v>10187</v>
      </c>
      <c r="B20941" s="2" t="str">
        <f>IFERROR(__xludf.DUMMYFUNCTION("GOOGLETRANSLATE(A20941,""en"",""hi"")"),"अमेरिकी फुटबॉल खिलाड़ी खेल टीम के खिलाफ एक खेल के दौरान देखता है")</f>
        <v>अमेरिकी फुटबॉल खिलाड़ी खेल टीम के खिलाफ एक खेल के दौरान देखता है</v>
      </c>
    </row>
    <row r="20942">
      <c r="A20942" s="1" t="s">
        <v>20283</v>
      </c>
      <c r="B20942" s="2" t="str">
        <f>IFERROR(__xludf.DUMMYFUNCTION("GOOGLETRANSLATE(A20942,""en"",""hi"")"),"मोटरसाइकिलिस्ट सूर्यास्त के दौरान समुद्र तट पर अपनी मोटरबाइक चलाते हुए।")</f>
        <v>मोटरसाइकिलिस्ट सूर्यास्त के दौरान समुद्र तट पर अपनी मोटरबाइक चलाते हुए।</v>
      </c>
    </row>
    <row r="20943">
      <c r="A20943" s="1" t="s">
        <v>20284</v>
      </c>
      <c r="B20943" s="2" t="str">
        <f>IFERROR(__xludf.DUMMYFUNCTION("GOOGLETRANSLATE(A20943,""en"",""hi"")"),"राजमार्ग दिवस पर गुजरती कारें")</f>
        <v>राजमार्ग दिवस पर गुजरती कारें</v>
      </c>
    </row>
    <row r="20944">
      <c r="A20944" s="1" t="s">
        <v>20285</v>
      </c>
      <c r="B20944" s="2" t="str">
        <f>IFERROR(__xludf.DUMMYFUNCTION("GOOGLETRANSLATE(A20944,""en"",""hi"")"),"पानी से बाहर देख रहे हैं।")</f>
        <v>पानी से बाहर देख रहे हैं।</v>
      </c>
    </row>
    <row r="20945">
      <c r="A20945" s="1" t="s">
        <v>20286</v>
      </c>
      <c r="B20945" s="2" t="str">
        <f>IFERROR(__xludf.DUMMYFUNCTION("GOOGLETRANSLATE(A20945,""en"",""hi"")"),"पानी के बड़े विचार")</f>
        <v>पानी के बड़े विचार</v>
      </c>
    </row>
    <row r="20946">
      <c r="A20946" s="1" t="s">
        <v>20287</v>
      </c>
      <c r="B20946" s="2" t="str">
        <f>IFERROR(__xludf.DUMMYFUNCTION("GOOGLETRANSLATE(A20946,""en"",""hi"")"),"व्यक्ति हमेशा एक अच्छी तरह से तैयार आदमी है!")</f>
        <v>व्यक्ति हमेशा एक अच्छी तरह से तैयार आदमी है!</v>
      </c>
    </row>
    <row r="20947">
      <c r="A20947" s="1" t="s">
        <v>20288</v>
      </c>
      <c r="B20947" s="2" t="str">
        <f>IFERROR(__xludf.DUMMYFUNCTION("GOOGLETRANSLATE(A20947,""en"",""hi"")"),"जहां मुझे अपने जीवन का सबसे बुरा सनबर्न मिला!")</f>
        <v>जहां मुझे अपने जीवन का सबसे बुरा सनबर्न मिला!</v>
      </c>
    </row>
    <row r="20948">
      <c r="A20948" s="1" t="s">
        <v>20289</v>
      </c>
      <c r="B20948" s="2" t="str">
        <f>IFERROR(__xludf.DUMMYFUNCTION("GOOGLETRANSLATE(A20948,""en"",""hi"")"),"राजनेता राजनेता और उसकी पत्नी के सम्मान में एक आश्चर्यजनक गाउन पहने हुए।")</f>
        <v>राजनेता राजनेता और उसकी पत्नी के सम्मान में एक आश्चर्यजनक गाउन पहने हुए।</v>
      </c>
    </row>
    <row r="20949">
      <c r="A20949" s="1" t="s">
        <v>20290</v>
      </c>
      <c r="B20949" s="2" t="str">
        <f>IFERROR(__xludf.DUMMYFUNCTION("GOOGLETRANSLATE(A20949,""en"",""hi"")"),"एक पुरानी मछली पकड़ने की नाव का धनुष")</f>
        <v>एक पुरानी मछली पकड़ने की नाव का धनुष</v>
      </c>
    </row>
    <row r="20950">
      <c r="A20950" s="1" t="s">
        <v>20291</v>
      </c>
      <c r="B20950" s="2" t="str">
        <f>IFERROR(__xludf.DUMMYFUNCTION("GOOGLETRANSLATE(A20950,""en"",""hi"")"),"गेहूं के एक क्षेत्र में रंगीन विंडमिल")</f>
        <v>गेहूं के एक क्षेत्र में रंगीन विंडमिल</v>
      </c>
    </row>
    <row r="20951">
      <c r="A20951" s="1" t="s">
        <v>20292</v>
      </c>
      <c r="B20951" s="2" t="str">
        <f>IFERROR(__xludf.DUMMYFUNCTION("GOOGLETRANSLATE(A20951,""en"",""hi"")"),"फिल्म कॉस्ट्यूमर डिजाइनर ने भी एक विला रखा; यह स्थित था")</f>
        <v>फिल्म कॉस्ट्यूमर डिजाइनर ने भी एक विला रखा; यह स्थित था</v>
      </c>
    </row>
    <row r="20952">
      <c r="A20952" s="1" t="s">
        <v>20293</v>
      </c>
      <c r="B20952" s="2" t="str">
        <f>IFERROR(__xludf.DUMMYFUNCTION("GOOGLETRANSLATE(A20952,""en"",""hi"")"),"सोमवार को 1.2 के स्प्रिंट जीतने के बाद मुद्रा के लिए अपने चेक के साथ व्यक्ति।")</f>
        <v>सोमवार को 1.2 के स्प्रिंट जीतने के बाद मुद्रा के लिए अपने चेक के साथ व्यक्ति।</v>
      </c>
    </row>
    <row r="20953">
      <c r="A20953" s="1" t="s">
        <v>18351</v>
      </c>
      <c r="B20953" s="2" t="str">
        <f>IFERROR(__xludf.DUMMYFUNCTION("GOOGLETRANSLATE(A20953,""en"",""hi"")"),"एक सफेद पृष्ठभूमि पर व्हीलचेयर में लोगों के वेक्टर सिल्हूट।")</f>
        <v>एक सफेद पृष्ठभूमि पर व्हीलचेयर में लोगों के वेक्टर सिल्हूट।</v>
      </c>
    </row>
    <row r="20954">
      <c r="A20954" s="1" t="s">
        <v>20294</v>
      </c>
      <c r="B20954" s="2" t="str">
        <f>IFERROR(__xludf.DUMMYFUNCTION("GOOGLETRANSLATE(A20954,""en"",""hi"")"),"अभिनेता ने दौड़ में तीसरे अभ्यास सत्र के दौरान अपनी कार को चलाया")</f>
        <v>अभिनेता ने दौड़ में तीसरे अभ्यास सत्र के दौरान अपनी कार को चलाया</v>
      </c>
    </row>
    <row r="20955">
      <c r="A20955" s="1" t="s">
        <v>20295</v>
      </c>
      <c r="B20955" s="2" t="str">
        <f>IFERROR(__xludf.DUMMYFUNCTION("GOOGLETRANSLATE(A20955,""en"",""hi"")"),"# खेल टीम के खिलाफ एक खेल के दौरान एक नाटक कहते हैं।")</f>
        <v># खेल टीम के खिलाफ एक खेल के दौरान एक नाटक कहते हैं।</v>
      </c>
    </row>
    <row r="20956">
      <c r="A20956" s="1" t="s">
        <v>20296</v>
      </c>
      <c r="B20956" s="2" t="str">
        <f>IFERROR(__xludf.DUMMYFUNCTION("GOOGLETRANSLATE(A20956,""en"",""hi"")"),"दुल्हन के कान में फुसफुसाहट के रूप में वह मुस्कुराता है।")</f>
        <v>दुल्हन के कान में फुसफुसाहट के रूप में वह मुस्कुराता है।</v>
      </c>
    </row>
    <row r="20957">
      <c r="A20957" s="1" t="s">
        <v>20297</v>
      </c>
      <c r="B20957" s="2" t="str">
        <f>IFERROR(__xludf.DUMMYFUNCTION("GOOGLETRANSLATE(A20957,""en"",""hi"")"),"तूफान से पहले बाद में बादल")</f>
        <v>तूफान से पहले बाद में बादल</v>
      </c>
    </row>
    <row r="20958">
      <c r="A20958" s="1" t="s">
        <v>20298</v>
      </c>
      <c r="B20958" s="2" t="str">
        <f>IFERROR(__xludf.DUMMYFUNCTION("GOOGLETRANSLATE(A20958,""en"",""hi"")"),"अभिनेता 4 वीं वीआईपी प्रीमियर रात में पहुंचे।")</f>
        <v>अभिनेता 4 वीं वीआईपी प्रीमियर रात में पहुंचे।</v>
      </c>
    </row>
    <row r="20959">
      <c r="A20959" s="1" t="s">
        <v>20299</v>
      </c>
      <c r="B20959" s="2" t="str">
        <f>IFERROR(__xludf.DUMMYFUNCTION("GOOGLETRANSLATE(A20959,""en"",""hi"")"),"एक इलेक्ट्रिक आरा के साथ लकड़ी काटने")</f>
        <v>एक इलेक्ट्रिक आरा के साथ लकड़ी काटने</v>
      </c>
    </row>
    <row r="20960">
      <c r="A20960" s="1" t="s">
        <v>20300</v>
      </c>
      <c r="B20960" s="2" t="str">
        <f>IFERROR(__xludf.DUMMYFUNCTION("GOOGLETRANSLATE(A20960,""en"",""hi"")"),"जंगल के घर की सड़क")</f>
        <v>जंगल के घर की सड़क</v>
      </c>
    </row>
    <row r="20961">
      <c r="A20961" s="1" t="s">
        <v>3558</v>
      </c>
      <c r="B20961" s="2" t="str">
        <f>IFERROR(__xludf.DUMMYFUNCTION("GOOGLETRANSLATE(A20961,""en"",""hi"")"),"# खेल टीम के खिलाफ गेंद को गोली मारता है।")</f>
        <v># खेल टीम के खिलाफ गेंद को गोली मारता है।</v>
      </c>
    </row>
    <row r="20962">
      <c r="A20962" s="1" t="s">
        <v>20301</v>
      </c>
      <c r="B20962" s="2" t="str">
        <f>IFERROR(__xludf.DUMMYFUNCTION("GOOGLETRANSLATE(A20962,""en"",""hi"")"),"बिंदु पर, घर इतिहासकार के स्वामित्व वाली एक बड़ी संपत्ति का हिस्सा था")</f>
        <v>बिंदु पर, घर इतिहासकार के स्वामित्व वाली एक बड़ी संपत्ति का हिस्सा था</v>
      </c>
    </row>
    <row r="20963">
      <c r="A20963" s="1" t="s">
        <v>20302</v>
      </c>
      <c r="B20963" s="2" t="str">
        <f>IFERROR(__xludf.DUMMYFUNCTION("GOOGLETRANSLATE(A20963,""en"",""hi"")"),"पर्यटक आकर्षण - स्टॉक फोटो #")</f>
        <v>पर्यटक आकर्षण - स्टॉक फोटो #</v>
      </c>
    </row>
    <row r="20964">
      <c r="A20964" s="1" t="s">
        <v>20303</v>
      </c>
      <c r="B20964" s="2" t="str">
        <f>IFERROR(__xludf.DUMMYFUNCTION("GOOGLETRANSLATE(A20964,""en"",""hi"")"),"पहाड़ की ढलानों पर ग्रीन टेरेस्ड चावल के मैदान")</f>
        <v>पहाड़ की ढलानों पर ग्रीन टेरेस्ड चावल के मैदान</v>
      </c>
    </row>
    <row r="20965">
      <c r="A20965" s="1" t="s">
        <v>20304</v>
      </c>
      <c r="B20965" s="2" t="str">
        <f>IFERROR(__xludf.DUMMYFUNCTION("GOOGLETRANSLATE(A20965,""en"",""hi"")"),"जैविक जीनस, एक ऑर्किड रंगीन क्रेप मर्टल ब्लॉसम के लिए उड़ान भरने।")</f>
        <v>जैविक जीनस, एक ऑर्किड रंगीन क्रेप मर्टल ब्लॉसम के लिए उड़ान भरने।</v>
      </c>
    </row>
    <row r="20966">
      <c r="A20966" s="1" t="s">
        <v>20305</v>
      </c>
      <c r="B20966" s="2" t="str">
        <f>IFERROR(__xludf.DUMMYFUNCTION("GOOGLETRANSLATE(A20966,""en"",""hi"")"),"क्षेत्र वास्तुकार द्वारा स्थित एक बड़ी धातु मूर्तिकला है")</f>
        <v>क्षेत्र वास्तुकार द्वारा स्थित एक बड़ी धातु मूर्तिकला है</v>
      </c>
    </row>
    <row r="20967">
      <c r="A20967" s="1" t="s">
        <v>20306</v>
      </c>
      <c r="B20967" s="2" t="str">
        <f>IFERROR(__xludf.DUMMYFUNCTION("GOOGLETRANSLATE(A20967,""en"",""hi"")"),"पुरस्कार के दौरान पुरस्कार के साथ कॉमेडियन")</f>
        <v>पुरस्कार के दौरान पुरस्कार के साथ कॉमेडियन</v>
      </c>
    </row>
    <row r="20968">
      <c r="A20968" s="1" t="s">
        <v>20307</v>
      </c>
      <c r="B20968" s="2" t="str">
        <f>IFERROR(__xludf.DUMMYFUNCTION("GOOGLETRANSLATE(A20968,""en"",""hi"")"),"इंडी रॉक कलाकार भाग के रूप में प्रदर्शन करता है")</f>
        <v>इंडी रॉक कलाकार भाग के रूप में प्रदर्शन करता है</v>
      </c>
    </row>
    <row r="20969">
      <c r="A20969" s="1" t="s">
        <v>20308</v>
      </c>
      <c r="B20969" s="2" t="str">
        <f>IFERROR(__xludf.DUMMYFUNCTION("GOOGLETRANSLATE(A20969,""en"",""hi"")"),"बंगाल बिल्ली की ऊंचाई क्या है")</f>
        <v>बंगाल बिल्ली की ऊंचाई क्या है</v>
      </c>
    </row>
    <row r="20970">
      <c r="A20970" s="1" t="s">
        <v>20309</v>
      </c>
      <c r="B20970" s="2" t="str">
        <f>IFERROR(__xludf.DUMMYFUNCTION("GOOGLETRANSLATE(A20970,""en"",""hi"")"),"मैच के दौरान व्यक्ति और आदमी द्वारा आदमी का निपटारा किया जाता है")</f>
        <v>मैच के दौरान व्यक्ति और आदमी द्वारा आदमी का निपटारा किया जाता है</v>
      </c>
    </row>
    <row r="20971">
      <c r="A20971" s="1" t="s">
        <v>20310</v>
      </c>
      <c r="B20971" s="2" t="str">
        <f>IFERROR(__xludf.DUMMYFUNCTION("GOOGLETRANSLATE(A20971,""en"",""hi"")"),"व्यक्ति घटनाओं की आश्चर्यजनक बारी को तोड़ता है और पूर्वावलोकन करता है कि शो के लिए स्टोर में क्या है")</f>
        <v>व्यक्ति घटनाओं की आश्चर्यजनक बारी को तोड़ता है और पूर्वावलोकन करता है कि शो के लिए स्टोर में क्या है</v>
      </c>
    </row>
    <row r="20972">
      <c r="A20972" s="1" t="s">
        <v>20311</v>
      </c>
      <c r="B20972" s="2" t="str">
        <f>IFERROR(__xludf.DUMMYFUNCTION("GOOGLETRANSLATE(A20972,""en"",""hi"")"),"घास के मैदान के बीच में बड़ा पेड़")</f>
        <v>घास के मैदान के बीच में बड़ा पेड़</v>
      </c>
    </row>
    <row r="20973">
      <c r="A20973" s="1" t="s">
        <v>20312</v>
      </c>
      <c r="B20973" s="2" t="str">
        <f>IFERROR(__xludf.DUMMYFUNCTION("GOOGLETRANSLATE(A20973,""en"",""hi"")"),"लकड़ी की पृष्ठभूमि पर ताजा गाजर व्यवस्थित।")</f>
        <v>लकड़ी की पृष्ठभूमि पर ताजा गाजर व्यवस्थित।</v>
      </c>
    </row>
    <row r="20974">
      <c r="A20974" s="1" t="s">
        <v>20313</v>
      </c>
      <c r="B20974" s="2" t="str">
        <f>IFERROR(__xludf.DUMMYFUNCTION("GOOGLETRANSLATE(A20974,""en"",""hi"")"),"फिल्म चरित्र एक टुकड़ा सूट में शैली करता है।")</f>
        <v>फिल्म चरित्र एक टुकड़ा सूट में शैली करता है।</v>
      </c>
    </row>
    <row r="20975">
      <c r="A20975" s="1" t="s">
        <v>20314</v>
      </c>
      <c r="B20975" s="2" t="str">
        <f>IFERROR(__xludf.DUMMYFUNCTION("GOOGLETRANSLATE(A20975,""en"",""hi"")"),"ऊर्ध्वाधर दीवारें ईंटें उच्च हैं, इससे भी अधिक बट्रेस की आवश्यकता होगी।")</f>
        <v>ऊर्ध्वाधर दीवारें ईंटें उच्च हैं, इससे भी अधिक बट्रेस की आवश्यकता होगी।</v>
      </c>
    </row>
    <row r="20976">
      <c r="A20976" s="1" t="s">
        <v>20315</v>
      </c>
      <c r="B20976" s="2" t="str">
        <f>IFERROR(__xludf.DUMMYFUNCTION("GOOGLETRANSLATE(A20976,""en"",""hi"")"),"एक नीली पृष्ठभूमि पर एक साधारण डिजाइन में आइकन ध्वनिक गिटार")</f>
        <v>एक नीली पृष्ठभूमि पर एक साधारण डिजाइन में आइकन ध्वनिक गिटार</v>
      </c>
    </row>
    <row r="20977">
      <c r="A20977" s="1" t="s">
        <v>20316</v>
      </c>
      <c r="B20977" s="2" t="str">
        <f>IFERROR(__xludf.DUMMYFUNCTION("GOOGLETRANSLATE(A20977,""en"",""hi"")"),"छवि: ओपेरा चरित्र अपनी महान दादी के साथ कुछ गुणवत्ता का आनंद ले रहा है!")</f>
        <v>छवि: ओपेरा चरित्र अपनी महान दादी के साथ कुछ गुणवत्ता का आनंद ले रहा है!</v>
      </c>
    </row>
    <row r="20978">
      <c r="A20978" s="1" t="s">
        <v>20317</v>
      </c>
      <c r="B20978" s="2" t="str">
        <f>IFERROR(__xludf.DUMMYFUNCTION("GOOGLETRANSLATE(A20978,""en"",""hi"")"),"एक स्वर्ण घुड़सवार मूर्ति अलंकृत इमारतों में से एक को ठीक करती है")</f>
        <v>एक स्वर्ण घुड़सवार मूर्ति अलंकृत इमारतों में से एक को ठीक करती है</v>
      </c>
    </row>
    <row r="20979">
      <c r="A20979" s="1" t="s">
        <v>20318</v>
      </c>
      <c r="B20979" s="2" t="str">
        <f>IFERROR(__xludf.DUMMYFUNCTION("GOOGLETRANSLATE(A20979,""en"",""hi"")"),"बादलों और इंद्रधनुष के बीच आकाश में रनिंग पेगासस के साथ प्यारा चित्रण")</f>
        <v>बादलों और इंद्रधनुष के बीच आकाश में रनिंग पेगासस के साथ प्यारा चित्रण</v>
      </c>
    </row>
    <row r="20980">
      <c r="A20980" s="1" t="s">
        <v>20319</v>
      </c>
      <c r="B20980" s="2" t="str">
        <f>IFERROR(__xludf.DUMMYFUNCTION("GOOGLETRANSLATE(A20980,""en"",""hi"")"),"नया - महासागर और जंगल के पास घरों का निर्माण")</f>
        <v>नया - महासागर और जंगल के पास घरों का निर्माण</v>
      </c>
    </row>
    <row r="20981">
      <c r="A20981" s="1" t="s">
        <v>20320</v>
      </c>
      <c r="B20981" s="2" t="str">
        <f>IFERROR(__xludf.DUMMYFUNCTION("GOOGLETRANSLATE(A20981,""en"",""hi"")"),"पार्क में रंगीन पत्तियों के साथ शरद ऋतु दृश्य")</f>
        <v>पार्क में रंगीन पत्तियों के साथ शरद ऋतु दृश्य</v>
      </c>
    </row>
    <row r="20982">
      <c r="A20982" s="1" t="s">
        <v>20321</v>
      </c>
      <c r="B20982" s="2" t="str">
        <f>IFERROR(__xludf.DUMMYFUNCTION("GOOGLETRANSLATE(A20982,""en"",""hi"")"),"अभिनेता खलनायक व्यक्ति खेलता है")</f>
        <v>अभिनेता खलनायक व्यक्ति खेलता है</v>
      </c>
    </row>
    <row r="20983">
      <c r="A20983" s="1" t="s">
        <v>20322</v>
      </c>
      <c r="B20983" s="2" t="str">
        <f>IFERROR(__xludf.DUMMYFUNCTION("GOOGLETRANSLATE(A20983,""en"",""hi"")"),"एक पूर्णिमा वेक्टर कला चित्रण के सामने एक शहर के क्षितिज का चित्रण")</f>
        <v>एक पूर्णिमा वेक्टर कला चित्रण के सामने एक शहर के क्षितिज का चित्रण</v>
      </c>
    </row>
    <row r="20984">
      <c r="A20984" s="1" t="s">
        <v>20323</v>
      </c>
      <c r="B20984" s="2" t="str">
        <f>IFERROR(__xludf.DUMMYFUNCTION("GOOGLETRANSLATE(A20984,""en"",""hi"")"),"बंगलों का विशिष्ट प्रकाश और हवादार ट्विन बेडरूम")</f>
        <v>बंगलों का विशिष्ट प्रकाश और हवादार ट्विन बेडरूम</v>
      </c>
    </row>
    <row r="20985">
      <c r="A20985" s="1" t="s">
        <v>20324</v>
      </c>
      <c r="B20985" s="2" t="str">
        <f>IFERROR(__xludf.DUMMYFUNCTION("GOOGLETRANSLATE(A20985,""en"",""hi"")"),"किनारे के साथ मूर्तियों की रेखा को दूरी में देखा जा सकता है")</f>
        <v>किनारे के साथ मूर्तियों की रेखा को दूरी में देखा जा सकता है</v>
      </c>
    </row>
    <row r="20986">
      <c r="A20986" s="1" t="s">
        <v>20325</v>
      </c>
      <c r="B20986" s="2" t="str">
        <f>IFERROR(__xludf.DUMMYFUNCTION("GOOGLETRANSLATE(A20986,""en"",""hi"")"),"एक पुस्तकालय में खुश छात्र")</f>
        <v>एक पुस्तकालय में खुश छात्र</v>
      </c>
    </row>
    <row r="20987">
      <c r="A20987" s="1" t="s">
        <v>20326</v>
      </c>
      <c r="B20987" s="2" t="str">
        <f>IFERROR(__xludf.DUMMYFUNCTION("GOOGLETRANSLATE(A20987,""en"",""hi"")"),"गोंद के साथ एक उछाल वाली गेंद कैसे बनाएं")</f>
        <v>गोंद के साथ एक उछाल वाली गेंद कैसे बनाएं</v>
      </c>
    </row>
    <row r="20988">
      <c r="A20988" s="1" t="s">
        <v>20327</v>
      </c>
      <c r="B20988" s="2" t="str">
        <f>IFERROR(__xludf.DUMMYFUNCTION("GOOGLETRANSLATE(A20988,""en"",""hi"")"),"एक शीतकालीन जंगल में बर्फ की अपनी कार की सफाई की खुश लड़की।")</f>
        <v>एक शीतकालीन जंगल में बर्फ की अपनी कार की सफाई की खुश लड़की।</v>
      </c>
    </row>
    <row r="20989">
      <c r="A20989" s="1" t="s">
        <v>20328</v>
      </c>
      <c r="B20989" s="2" t="str">
        <f>IFERROR(__xludf.DUMMYFUNCTION("GOOGLETRANSLATE(A20989,""en"",""hi"")"),"एस की शैली में सार रेखाओं के साथ पोस्टर।")</f>
        <v>एस की शैली में सार रेखाओं के साथ पोस्टर।</v>
      </c>
    </row>
    <row r="20990">
      <c r="A20990" s="1" t="s">
        <v>20329</v>
      </c>
      <c r="B20990" s="2" t="str">
        <f>IFERROR(__xludf.DUMMYFUNCTION("GOOGLETRANSLATE(A20990,""en"",""hi"")"),"एक प्रकाश पृष्ठभूमि पर युवा लाल बिल्ली")</f>
        <v>एक प्रकाश पृष्ठभूमि पर युवा लाल बिल्ली</v>
      </c>
    </row>
    <row r="20991">
      <c r="A20991" s="1" t="s">
        <v>20330</v>
      </c>
      <c r="B20991" s="2" t="str">
        <f>IFERROR(__xludf.DUMMYFUNCTION("GOOGLETRANSLATE(A20991,""en"",""hi"")"),"अभिनेता, फिल्म निर्देशक और अभिनेता उत्सव के दौरान प्रीमियर के लिए आते हैं।")</f>
        <v>अभिनेता, फिल्म निर्देशक और अभिनेता उत्सव के दौरान प्रीमियर के लिए आते हैं।</v>
      </c>
    </row>
    <row r="20992">
      <c r="A20992" s="1" t="s">
        <v>20331</v>
      </c>
      <c r="B20992" s="2" t="str">
        <f>IFERROR(__xludf.DUMMYFUNCTION("GOOGLETRANSLATE(A20992,""en"",""hi"")"),"सड़कें सड़क पर जाती हैं।")</f>
        <v>सड़कें सड़क पर जाती हैं।</v>
      </c>
    </row>
    <row r="20993">
      <c r="A20993" s="1" t="s">
        <v>20332</v>
      </c>
      <c r="B20993" s="2" t="str">
        <f>IFERROR(__xludf.DUMMYFUNCTION("GOOGLETRANSLATE(A20993,""en"",""hi"")"),"निजी चिड़ियाघर में एक भूख शुतुरमुर्ग।")</f>
        <v>निजी चिड़ियाघर में एक भूख शुतुरमुर्ग।</v>
      </c>
    </row>
    <row r="20994">
      <c r="A20994" s="1" t="s">
        <v>20333</v>
      </c>
      <c r="B20994" s="2" t="str">
        <f>IFERROR(__xludf.DUMMYFUNCTION("GOOGLETRANSLATE(A20994,""en"",""hi"")"),"बुलबुलेशन: तुरंत, पानी हिंसक रूप से बुलबुला शुरू होता है, सभी तरफ और जमीन पर छिड़काव करता है")</f>
        <v>बुलबुलेशन: तुरंत, पानी हिंसक रूप से बुलबुला शुरू होता है, सभी तरफ और जमीन पर छिड़काव करता है</v>
      </c>
    </row>
    <row r="20995">
      <c r="A20995" s="1" t="s">
        <v>1054</v>
      </c>
      <c r="B20995" s="2" t="str">
        <f>IFERROR(__xludf.DUMMYFUNCTION("GOOGLETRANSLATE(A20995,""en"",""hi"")"),"अभिनेता प्रीमियर पर पहुंचते हैं।")</f>
        <v>अभिनेता प्रीमियर पर पहुंचते हैं।</v>
      </c>
    </row>
    <row r="20996">
      <c r="A20996" s="1" t="s">
        <v>20334</v>
      </c>
      <c r="B20996" s="2" t="str">
        <f>IFERROR(__xludf.DUMMYFUNCTION("GOOGLETRANSLATE(A20996,""en"",""hi"")"),"गिटार पर पारंपरिक संगीत खेल रहे सोमब्रो में बिल्ली।")</f>
        <v>गिटार पर पारंपरिक संगीत खेल रहे सोमब्रो में बिल्ली।</v>
      </c>
    </row>
    <row r="20997">
      <c r="A20997" s="1" t="s">
        <v>20335</v>
      </c>
      <c r="B20997" s="2" t="str">
        <f>IFERROR(__xludf.DUMMYFUNCTION("GOOGLETRANSLATE(A20997,""en"",""hi"")"),"लोगों का पारंपरिक घर रॉयल्टी - मुफ़्त")</f>
        <v>लोगों का पारंपरिक घर रॉयल्टी - मुफ़्त</v>
      </c>
    </row>
    <row r="20998">
      <c r="A20998" s="1" t="s">
        <v>20336</v>
      </c>
      <c r="B20998" s="2" t="str">
        <f>IFERROR(__xludf.DUMMYFUNCTION("GOOGLETRANSLATE(A20998,""en"",""hi"")"),"अपने सी के साथ एक लड़के का पोर्ट्रेट। विद्यालय ।")</f>
        <v>अपने सी के साथ एक लड़के का पोर्ट्रेट। विद्यालय ।</v>
      </c>
    </row>
    <row r="20999">
      <c r="A20999" s="1" t="s">
        <v>20337</v>
      </c>
      <c r="B20999" s="2" t="str">
        <f>IFERROR(__xludf.DUMMYFUNCTION("GOOGLETRANSLATE(A20999,""en"",""hi"")"),"खिलाड़ियों को व्यक्ति के दौरान एक युवा खिलाड़ी के साथ देखा जाता है।")</f>
        <v>खिलाड़ियों को व्यक्ति के दौरान एक युवा खिलाड़ी के साथ देखा जाता है।</v>
      </c>
    </row>
    <row r="21000">
      <c r="A21000" s="1" t="s">
        <v>20338</v>
      </c>
      <c r="B21000" s="2" t="str">
        <f>IFERROR(__xludf.DUMMYFUNCTION("GOOGLETRANSLATE(A21000,""en"",""hi"")"),"रसोई में रस पीने वाली प्यारी लड़की")</f>
        <v>रसोई में रस पीने वाली प्यारी लड़की</v>
      </c>
    </row>
    <row r="21001">
      <c r="A21001" s="1" t="s">
        <v>18679</v>
      </c>
      <c r="B21001" s="2" t="str">
        <f>IFERROR(__xludf.DUMMYFUNCTION("GOOGLETRANSLATE(A21001,""en"",""hi"")"),"फिल्म अभिनेता प्रीमियर में भाग लेता है")</f>
        <v>फिल्म अभिनेता प्रीमियर में भाग लेता है</v>
      </c>
    </row>
    <row r="21002">
      <c r="A21002" s="1" t="s">
        <v>20339</v>
      </c>
      <c r="B21002" s="2" t="str">
        <f>IFERROR(__xludf.DUMMYFUNCTION("GOOGLETRANSLATE(A21002,""en"",""hi"")"),"असुरक्षित प्यार इतनी मुश्किल क्यों है? हम खुद को यह बहुत ही सवाल पूछते हैं क्योंकि यह परेशान है कि हम अपने जीवन में कैसे अटक सकते हैं।")</f>
        <v>असुरक्षित प्यार इतनी मुश्किल क्यों है? हम खुद को यह बहुत ही सवाल पूछते हैं क्योंकि यह परेशान है कि हम अपने जीवन में कैसे अटक सकते हैं।</v>
      </c>
    </row>
    <row r="21003">
      <c r="A21003" s="1" t="s">
        <v>20340</v>
      </c>
      <c r="B21003" s="2" t="str">
        <f>IFERROR(__xludf.DUMMYFUNCTION("GOOGLETRANSLATE(A21003,""en"",""hi"")"),"दुकानदार एक दुकान से गुजरते हैं")</f>
        <v>दुकानदार एक दुकान से गुजरते हैं</v>
      </c>
    </row>
    <row r="21004">
      <c r="A21004" s="1" t="s">
        <v>20341</v>
      </c>
      <c r="B21004" s="2" t="str">
        <f>IFERROR(__xludf.DUMMYFUNCTION("GOOGLETRANSLATE(A21004,""en"",""hi"")"),"क्या आप जानते थे कि हॉक्स सबसे तेज मानव आंखों की तुलना में अधिक स्पष्ट रूप से देख सकते हैं?")</f>
        <v>क्या आप जानते थे कि हॉक्स सबसे तेज मानव आंखों की तुलना में अधिक स्पष्ट रूप से देख सकते हैं?</v>
      </c>
    </row>
    <row r="21005">
      <c r="A21005" s="1" t="s">
        <v>10184</v>
      </c>
      <c r="B21005" s="2" t="str">
        <f>IFERROR(__xludf.DUMMYFUNCTION("GOOGLETRANSLATE(A21005,""en"",""hi"")"),"अभिनेता विश्व प्रीमियर में भाग लेता है।")</f>
        <v>अभिनेता विश्व प्रीमियर में भाग लेता है।</v>
      </c>
    </row>
    <row r="21006">
      <c r="A21006" s="1" t="s">
        <v>20342</v>
      </c>
      <c r="B21006" s="2" t="str">
        <f>IFERROR(__xludf.DUMMYFUNCTION("GOOGLETRANSLATE(A21006,""en"",""hi"")"),"एक बिल्ली के बच्चे का टकराव और ग्रामीण इलाकों में एक कुत्ता")</f>
        <v>एक बिल्ली के बच्चे का टकराव और ग्रामीण इलाकों में एक कुत्ता</v>
      </c>
    </row>
    <row r="21007">
      <c r="A21007" s="1" t="s">
        <v>20343</v>
      </c>
      <c r="B21007" s="2" t="str">
        <f>IFERROR(__xludf.DUMMYFUNCTION("GOOGLETRANSLATE(A21007,""en"",""hi"")"),"यदि आप इसे पढ़ रहे हैं, तो मैं चाहता हूं कि मैं जान सकूं कि मैं अपने कुत्तों से प्यार करता हूं।")</f>
        <v>यदि आप इसे पढ़ रहे हैं, तो मैं चाहता हूं कि मैं जान सकूं कि मैं अपने कुत्तों से प्यार करता हूं।</v>
      </c>
    </row>
    <row r="21008">
      <c r="A21008" s="1" t="s">
        <v>20344</v>
      </c>
      <c r="B21008" s="2" t="str">
        <f>IFERROR(__xludf.DUMMYFUNCTION("GOOGLETRANSLATE(A21008,""en"",""hi"")"),"लाल लोमड़ी बर्फ रॉयल्टी में बैठी - मुक्त")</f>
        <v>लाल लोमड़ी बर्फ रॉयल्टी में बैठी - मुक्त</v>
      </c>
    </row>
    <row r="21009">
      <c r="A21009" s="1" t="s">
        <v>20345</v>
      </c>
      <c r="B21009" s="2" t="str">
        <f>IFERROR(__xludf.DUMMYFUNCTION("GOOGLETRANSLATE(A21009,""en"",""hi"")"),"पुरस्कार पर रेड कार्पेट पर अभिनेता।")</f>
        <v>पुरस्कार पर रेड कार्पेट पर अभिनेता।</v>
      </c>
    </row>
    <row r="21010">
      <c r="A21010" s="1" t="s">
        <v>930</v>
      </c>
      <c r="B21010" s="2" t="str">
        <f>IFERROR(__xludf.DUMMYFUNCTION("GOOGLETRANSLATE(A21010,""en"",""hi"")"),"छवि में हो सकता है: व्यक्ति, मंच पर और एक संगीत वाद्ययंत्र बजाना")</f>
        <v>छवि में हो सकता है: व्यक्ति, मंच पर और एक संगीत वाद्ययंत्र बजाना</v>
      </c>
    </row>
    <row r="21011">
      <c r="A21011" s="1" t="s">
        <v>20346</v>
      </c>
      <c r="B21011" s="2" t="str">
        <f>IFERROR(__xludf.DUMMYFUNCTION("GOOGLETRANSLATE(A21011,""en"",""hi"")"),"एक प्रशिक्षण सत्र के दौरान रग्बी खिलाड़ी बैग में चलता है।")</f>
        <v>एक प्रशिक्षण सत्र के दौरान रग्बी खिलाड़ी बैग में चलता है।</v>
      </c>
    </row>
    <row r="21012">
      <c r="A21012" s="1" t="s">
        <v>20347</v>
      </c>
      <c r="B21012" s="2" t="str">
        <f>IFERROR(__xludf.DUMMYFUNCTION("GOOGLETRANSLATE(A21012,""en"",""hi"")"),"भारी धातु कलाकार शो में भाग लेता है")</f>
        <v>भारी धातु कलाकार शो में भाग लेता है</v>
      </c>
    </row>
    <row r="21013">
      <c r="A21013" s="1" t="s">
        <v>20348</v>
      </c>
      <c r="B21013" s="2" t="str">
        <f>IFERROR(__xludf.DUMMYFUNCTION("GOOGLETRANSLATE(A21013,""en"",""hi"")"),"सफेद पृष्ठभूमि पर एक चिहुआहुआ कुत्ते की वेक्टर छवि")</f>
        <v>सफेद पृष्ठभूमि पर एक चिहुआहुआ कुत्ते की वेक्टर छवि</v>
      </c>
    </row>
    <row r="21014">
      <c r="A21014" s="1" t="s">
        <v>20349</v>
      </c>
      <c r="B21014" s="2" t="str">
        <f>IFERROR(__xludf.DUMMYFUNCTION("GOOGLETRANSLATE(A21014,""en"",""hi"")"),"व्यक्ति - सेना में किस तरह से सेवा कर रहा है, जिस तरह से आपने अपने जीवन और अपने करियर से संपर्क किया है?")</f>
        <v>व्यक्ति - सेना में किस तरह से सेवा कर रहा है, जिस तरह से आपने अपने जीवन और अपने करियर से संपर्क किया है?</v>
      </c>
    </row>
    <row r="21015">
      <c r="A21015" s="1" t="s">
        <v>20350</v>
      </c>
      <c r="B21015" s="2" t="str">
        <f>IFERROR(__xludf.DUMMYFUNCTION("GOOGLETRANSLATE(A21015,""en"",""hi"")"),"फुटबॉलर, कप्तान, फुटबॉल खिलाड़ी से दबाव में रेखा को नीचे की ओर खेलता है")</f>
        <v>फुटबॉलर, कप्तान, फुटबॉल खिलाड़ी से दबाव में रेखा को नीचे की ओर खेलता है</v>
      </c>
    </row>
    <row r="21016">
      <c r="A21016" s="1" t="s">
        <v>20351</v>
      </c>
      <c r="B21016" s="2" t="str">
        <f>IFERROR(__xludf.DUMMYFUNCTION("GOOGLETRANSLATE(A21016,""en"",""hi"")"),"फिल्म डी एक शहर के दौरान संगीत कार्यक्रम में प्रगतिशील रॉक कलाकार")</f>
        <v>फिल्म डी एक शहर के दौरान संगीत कार्यक्रम में प्रगतिशील रॉक कलाकार</v>
      </c>
    </row>
    <row r="21017">
      <c r="A21017" s="1" t="s">
        <v>12732</v>
      </c>
      <c r="B21017" s="2" t="str">
        <f>IFERROR(__xludf.DUMMYFUNCTION("GOOGLETRANSLATE(A21017,""en"",""hi"")"),"छवि में हो सकता है: व्यक्ति, मंच पर, एक संगीत वाद्ययंत्र, गिटार और संगीत कार्यक्रम खेलना")</f>
        <v>छवि में हो सकता है: व्यक्ति, मंच पर, एक संगीत वाद्ययंत्र, गिटार और संगीत कार्यक्रम खेलना</v>
      </c>
    </row>
    <row r="21018">
      <c r="A21018" s="1" t="s">
        <v>20352</v>
      </c>
      <c r="B21018" s="2" t="str">
        <f>IFERROR(__xludf.DUMMYFUNCTION("GOOGLETRANSLATE(A21018,""en"",""hi"")"),"माइक्रोवेव में स्टाइल स्पंज केक")</f>
        <v>माइक्रोवेव में स्टाइल स्पंज केक</v>
      </c>
    </row>
    <row r="21019">
      <c r="A21019" s="1" t="s">
        <v>20353</v>
      </c>
      <c r="B21019" s="2" t="str">
        <f>IFERROR(__xludf.DUMMYFUNCTION("GOOGLETRANSLATE(A21019,""en"",""hi"")"),"सड़क जंक्शन में रेस्तरां")</f>
        <v>सड़क जंक्शन में रेस्तरां</v>
      </c>
    </row>
    <row r="21020">
      <c r="A21020" s="1" t="s">
        <v>20354</v>
      </c>
      <c r="B21020" s="2" t="str">
        <f>IFERROR(__xludf.DUMMYFUNCTION("GOOGLETRANSLATE(A21020,""en"",""hi"")"),"काले विंटेज ड्रेस के साथ देखो")</f>
        <v>काले विंटेज ड्रेस के साथ देखो</v>
      </c>
    </row>
    <row r="21021">
      <c r="A21021" s="1" t="s">
        <v>20355</v>
      </c>
      <c r="B21021" s="2" t="str">
        <f>IFERROR(__xludf.DUMMYFUNCTION("GOOGLETRANSLATE(A21021,""en"",""hi"")"),"नर्सरी में छोटी लड़की खींचती है।")</f>
        <v>नर्सरी में छोटी लड़की खींचती है।</v>
      </c>
    </row>
    <row r="21022">
      <c r="A21022" s="1" t="s">
        <v>20356</v>
      </c>
      <c r="B21022" s="2" t="str">
        <f>IFERROR(__xludf.DUMMYFUNCTION("GOOGLETRANSLATE(A21022,""en"",""hi"")"),"फुटबॉल खिलाड़ी स्टेडियम में फुटबॉल टीम के लिए एक नए खिलाड़ी के रूप में अपनी प्रस्तुति के दौरान बनता है।")</f>
        <v>फुटबॉल खिलाड़ी स्टेडियम में फुटबॉल टीम के लिए एक नए खिलाड़ी के रूप में अपनी प्रस्तुति के दौरान बनता है।</v>
      </c>
    </row>
    <row r="21023">
      <c r="A21023" s="1" t="s">
        <v>20357</v>
      </c>
      <c r="B21023" s="2" t="str">
        <f>IFERROR(__xludf.DUMMYFUNCTION("GOOGLETRANSLATE(A21023,""en"",""hi"")"),"टीवी होस्ट बनाम सॉकर मैच")</f>
        <v>टीवी होस्ट बनाम सॉकर मैच</v>
      </c>
    </row>
    <row r="21024">
      <c r="A21024" s="1" t="s">
        <v>20358</v>
      </c>
      <c r="B21024" s="2" t="str">
        <f>IFERROR(__xludf.DUMMYFUNCTION("GOOGLETRANSLATE(A21024,""en"",""hi"")"),"मुख्य हॉल को परिवार के कमरे में जाने वाली दीवारों को खोलकर आकार में दोगुना किया जा सकता है")</f>
        <v>मुख्य हॉल को परिवार के कमरे में जाने वाली दीवारों को खोलकर आकार में दोगुना किया जा सकता है</v>
      </c>
    </row>
    <row r="21025">
      <c r="A21025" s="1" t="s">
        <v>20359</v>
      </c>
      <c r="B21025" s="2" t="str">
        <f>IFERROR(__xludf.DUMMYFUNCTION("GOOGLETRANSLATE(A21025,""en"",""hi"")"),"बहुत सारे मजेदार तकिए और एक सुंदर देश इतना सुंदर सोफा और कुर्सियों पर फेंक दिया")</f>
        <v>बहुत सारे मजेदार तकिए और एक सुंदर देश इतना सुंदर सोफा और कुर्सियों पर फेंक दिया</v>
      </c>
    </row>
    <row r="21026">
      <c r="A21026" s="1" t="s">
        <v>20360</v>
      </c>
      <c r="B21026" s="2" t="str">
        <f>IFERROR(__xludf.DUMMYFUNCTION("GOOGLETRANSLATE(A21026,""en"",""hi"")"),"व्यक्ति शो के दौरान मंच पर प्रदर्शन करता है")</f>
        <v>व्यक्ति शो के दौरान मंच पर प्रदर्शन करता है</v>
      </c>
    </row>
    <row r="21027">
      <c r="A21027" s="1" t="s">
        <v>20361</v>
      </c>
      <c r="B21027" s="2" t="str">
        <f>IFERROR(__xludf.DUMMYFUNCTION("GOOGLETRANSLATE(A21027,""en"",""hi"")"),"वस्त्र व्यवसाय: सड़क का दृश्य")</f>
        <v>वस्त्र व्यवसाय: सड़क का दृश्य</v>
      </c>
    </row>
    <row r="21028">
      <c r="A21028" s="1" t="s">
        <v>20362</v>
      </c>
      <c r="B21028" s="2" t="str">
        <f>IFERROR(__xludf.DUMMYFUNCTION("GOOGLETRANSLATE(A21028,""en"",""hi"")"),"चूंकि कमरा जो अतिथि की गोपनीयता की गारंटी देगा।")</f>
        <v>चूंकि कमरा जो अतिथि की गोपनीयता की गारंटी देगा।</v>
      </c>
    </row>
    <row r="21029">
      <c r="A21029" s="1" t="s">
        <v>20363</v>
      </c>
      <c r="B21029" s="2" t="str">
        <f>IFERROR(__xludf.DUMMYFUNCTION("GOOGLETRANSLATE(A21029,""en"",""hi"")"),"संगीत कलाकार मंच पर प्रदर्शन करता है")</f>
        <v>संगीत कलाकार मंच पर प्रदर्शन करता है</v>
      </c>
    </row>
    <row r="21030">
      <c r="A21030" s="1" t="s">
        <v>20364</v>
      </c>
      <c r="B21030" s="2" t="str">
        <f>IFERROR(__xludf.DUMMYFUNCTION("GOOGLETRANSLATE(A21030,""en"",""hi"")"),"सट्टा कथा पुस्तक से छोटे घर में व्यक्ति के साथ वेक्टर चित्रण")</f>
        <v>सट्टा कथा पुस्तक से छोटे घर में व्यक्ति के साथ वेक्टर चित्रण</v>
      </c>
    </row>
    <row r="21031">
      <c r="A21031" s="1" t="s">
        <v>20365</v>
      </c>
      <c r="B21031" s="2" t="str">
        <f>IFERROR(__xludf.DUMMYFUNCTION("GOOGLETRANSLATE(A21031,""en"",""hi"")"),"चिड़ियाघर में पेंगुइन खिलाने के पेशे")</f>
        <v>चिड़ियाघर में पेंगुइन खिलाने के पेशे</v>
      </c>
    </row>
    <row r="21032">
      <c r="A21032" s="1" t="s">
        <v>20366</v>
      </c>
      <c r="B21032" s="2" t="str">
        <f>IFERROR(__xludf.DUMMYFUNCTION("GOOGLETRANSLATE(A21032,""en"",""hi"")"),"व्यक्ति ने क्रिकेट खिलाड़ी और व्यक्ति द्वारा 161 रन स्टैंड पर अनुवर्ती करने के लिए एक नाबाद 67 को स्ट्रोक किया और गणतंत्र को विकेट जीतने के लिए")</f>
        <v>व्यक्ति ने क्रिकेट खिलाड़ी और व्यक्ति द्वारा 161 रन स्टैंड पर अनुवर्ती करने के लिए एक नाबाद 67 को स्ट्रोक किया और गणतंत्र को विकेट जीतने के लिए</v>
      </c>
    </row>
    <row r="21033">
      <c r="A21033" s="1" t="s">
        <v>20367</v>
      </c>
      <c r="B21033" s="2" t="str">
        <f>IFERROR(__xludf.DUMMYFUNCTION("GOOGLETRANSLATE(A21033,""en"",""hi"")"),"बर्फ पर भोजन खाने का गिलहरी")</f>
        <v>बर्फ पर भोजन खाने का गिलहरी</v>
      </c>
    </row>
    <row r="21034">
      <c r="A21034" s="1" t="s">
        <v>20368</v>
      </c>
      <c r="B21034" s="2" t="str">
        <f>IFERROR(__xludf.DUMMYFUNCTION("GOOGLETRANSLATE(A21034,""en"",""hi"")"),"एक छोटी सी क्लिप जो एक पुराने, सफेद आदमी को कैमरे के लिए एक ग्रे शर्ट दिखाती है।")</f>
        <v>एक छोटी सी क्लिप जो एक पुराने, सफेद आदमी को कैमरे के लिए एक ग्रे शर्ट दिखाती है।</v>
      </c>
    </row>
    <row r="21035">
      <c r="A21035" s="1" t="s">
        <v>20369</v>
      </c>
      <c r="B21035" s="2" t="str">
        <f>IFERROR(__xludf.DUMMYFUNCTION("GOOGLETRANSLATE(A21035,""en"",""hi"")"),"रॉयल वेडिंग चौथी सालगिरह: फोटो में व्यक्ति की कहानी")</f>
        <v>रॉयल वेडिंग चौथी सालगिरह: फोटो में व्यक्ति की कहानी</v>
      </c>
    </row>
    <row r="21036">
      <c r="A21036" s="1" t="s">
        <v>20370</v>
      </c>
      <c r="B21036" s="2" t="str">
        <f>IFERROR(__xludf.DUMMYFUNCTION("GOOGLETRANSLATE(A21036,""en"",""hi"")"),"व्यक्ति टीम के # द्वारा गेंद चलाता है।")</f>
        <v>व्यक्ति टीम के # द्वारा गेंद चलाता है।</v>
      </c>
    </row>
    <row r="21037">
      <c r="A21037" s="1" t="s">
        <v>20371</v>
      </c>
      <c r="B21037" s="2" t="str">
        <f>IFERROR(__xludf.DUMMYFUNCTION("GOOGLETRANSLATE(A21037,""en"",""hi"")"),"चरागाह में चराई वाले युवा घोड़े")</f>
        <v>चरागाह में चराई वाले युवा घोड़े</v>
      </c>
    </row>
    <row r="21038">
      <c r="A21038" s="1" t="s">
        <v>20372</v>
      </c>
      <c r="B21038" s="2" t="str">
        <f>IFERROR(__xludf.DUMMYFUNCTION("GOOGLETRANSLATE(A21038,""en"",""hi"")"),"उत्कीर्णन से तूफान के दौरान ब्रिटेन के घटक देश से लाइटहाउस")</f>
        <v>उत्कीर्णन से तूफान के दौरान ब्रिटेन के घटक देश से लाइटहाउस</v>
      </c>
    </row>
    <row r="21039">
      <c r="A21039" s="1" t="s">
        <v>20373</v>
      </c>
      <c r="B21039" s="2" t="str">
        <f>IFERROR(__xludf.DUMMYFUNCTION("GOOGLETRANSLATE(A21039,""en"",""hi"")"),"दुकानदार ने अपनी खरीदारी के बाद कतार में दूसरों से बात की, जबकि एक और महिला ने अपने उभरा बैग दिखाया")</f>
        <v>दुकानदार ने अपनी खरीदारी के बाद कतार में दूसरों से बात की, जबकि एक और महिला ने अपने उभरा बैग दिखाया</v>
      </c>
    </row>
    <row r="21040">
      <c r="A21040" s="1" t="s">
        <v>20374</v>
      </c>
      <c r="B21040" s="2" t="str">
        <f>IFERROR(__xludf.DUMMYFUNCTION("GOOGLETRANSLATE(A21040,""en"",""hi"")"),"एक मोपेड पर एक बतख का चित्रण: वेक्टर कला")</f>
        <v>एक मोपेड पर एक बतख का चित्रण: वेक्टर कला</v>
      </c>
    </row>
    <row r="21041">
      <c r="A21041" s="1" t="s">
        <v>20375</v>
      </c>
      <c r="B21041" s="2" t="str">
        <f>IFERROR(__xludf.DUMMYFUNCTION("GOOGLETRANSLATE(A21041,""en"",""hi"")"),"बायोलॉजिकल प्रजातियां आदेश लेती हैं, मैं बिना किसी गंदगी के एक डबल कीड़ा चाहता हूं ...")</f>
        <v>बायोलॉजिकल प्रजातियां आदेश लेती हैं, मैं बिना किसी गंदगी के एक डबल कीड़ा चाहता हूं ...</v>
      </c>
    </row>
    <row r="21042">
      <c r="A21042" s="1" t="s">
        <v>20376</v>
      </c>
      <c r="B21042" s="2" t="str">
        <f>IFERROR(__xludf.DUMMYFUNCTION("GOOGLETRANSLATE(A21042,""en"",""hi"")"),"डी पर नियंत्रण और इलाज भूखंडों के आसपास के क्षेत्र पर टर्मिनेट फीडिंग के साथ बोर्डों के अनुपात।")</f>
        <v>डी पर नियंत्रण और इलाज भूखंडों के आसपास के क्षेत्र पर टर्मिनेट फीडिंग के साथ बोर्डों के अनुपात।</v>
      </c>
    </row>
    <row r="21043">
      <c r="A21043" s="1" t="s">
        <v>20377</v>
      </c>
      <c r="B21043" s="2" t="str">
        <f>IFERROR(__xludf.DUMMYFUNCTION("GOOGLETRANSLATE(A21043,""en"",""hi"")"),"पीले आंखों के साथ एक लंबे बालों वाली गहरे भूरे रंग की बिल्ली का पोर्ट्रेट")</f>
        <v>पीले आंखों के साथ एक लंबे बालों वाली गहरे भूरे रंग की बिल्ली का पोर्ट्रेट</v>
      </c>
    </row>
    <row r="21044">
      <c r="A21044" s="1" t="s">
        <v>20378</v>
      </c>
      <c r="B21044" s="2" t="str">
        <f>IFERROR(__xludf.DUMMYFUNCTION("GOOGLETRANSLATE(A21044,""en"",""hi"")"),"# एक खेल में खेल टीम के खिलाफ काम करता है।")</f>
        <v># एक खेल में खेल टीम के खिलाफ काम करता है।</v>
      </c>
    </row>
    <row r="21045">
      <c r="A21045" s="1" t="s">
        <v>4023</v>
      </c>
      <c r="B21045" s="2" t="str">
        <f>IFERROR(__xludf.DUMMYFUNCTION("GOOGLETRANSLATE(A21045,""en"",""hi"")"),"सफेद पृष्ठभूमि पर एक छोटा सा सुंदर घर।")</f>
        <v>सफेद पृष्ठभूमि पर एक छोटा सा सुंदर घर।</v>
      </c>
    </row>
    <row r="21046">
      <c r="A21046" s="1" t="s">
        <v>20379</v>
      </c>
      <c r="B21046" s="2" t="str">
        <f>IFERROR(__xludf.DUMMYFUNCTION("GOOGLETRANSLATE(A21046,""en"",""hi"")"),"उपन्यास के लिए फिर से डिजाइन किया गया कवर।")</f>
        <v>उपन्यास के लिए फिर से डिजाइन किया गया कवर।</v>
      </c>
    </row>
    <row r="21047">
      <c r="A21047" s="1" t="s">
        <v>20380</v>
      </c>
      <c r="B21047" s="2" t="str">
        <f>IFERROR(__xludf.DUMMYFUNCTION("GOOGLETRANSLATE(A21047,""en"",""hi"")"),"स्वयंसेवक एक लड़के को अलविदा कहते हैं।")</f>
        <v>स्वयंसेवक एक लड़के को अलविदा कहते हैं।</v>
      </c>
    </row>
    <row r="21048">
      <c r="A21048" s="1" t="s">
        <v>20381</v>
      </c>
      <c r="B21048" s="2" t="str">
        <f>IFERROR(__xludf.DUMMYFUNCTION("GOOGLETRANSLATE(A21048,""en"",""hi"")"),"चिप्स के एक बड़े ढेर को रेक करने के बारे में एक हाथ")</f>
        <v>चिप्स के एक बड़े ढेर को रेक करने के बारे में एक हाथ</v>
      </c>
    </row>
    <row r="21049">
      <c r="A21049" s="1" t="s">
        <v>20382</v>
      </c>
      <c r="B21049" s="2" t="str">
        <f>IFERROR(__xludf.DUMMYFUNCTION("GOOGLETRANSLATE(A21049,""en"",""hi"")"),"फोटोग्राफर ने फोटोग्राफिंग हस्तियों से एक कैरियर बनाया है लेकिन तस्वीरों को शार्क में स्थानांतरित कर दिया है।")</f>
        <v>फोटोग्राफर ने फोटोग्राफिंग हस्तियों से एक कैरियर बनाया है लेकिन तस्वीरों को शार्क में स्थानांतरित कर दिया है।</v>
      </c>
    </row>
    <row r="21050">
      <c r="A21050" s="1" t="s">
        <v>20383</v>
      </c>
      <c r="B21050" s="2" t="str">
        <f>IFERROR(__xludf.DUMMYFUNCTION("GOOGLETRANSLATE(A21050,""en"",""hi"")"),"एक लैपटॉप और टाइपिंग का उपयोग करके एक कार्यालय में डेस्क पर बैठे स्टाइलिश कार्यकारी का पोर्ट्रेट।")</f>
        <v>एक लैपटॉप और टाइपिंग का उपयोग करके एक कार्यालय में डेस्क पर बैठे स्टाइलिश कार्यकारी का पोर्ट्रेट।</v>
      </c>
    </row>
    <row r="21051">
      <c r="A21051" s="1" t="s">
        <v>20384</v>
      </c>
      <c r="B21051" s="2" t="str">
        <f>IFERROR(__xludf.DUMMYFUNCTION("GOOGLETRANSLATE(A21051,""en"",""hi"")"),"एक पेशेवर रसोई में भोजन तैयार करना")</f>
        <v>एक पेशेवर रसोई में भोजन तैयार करना</v>
      </c>
    </row>
    <row r="21052">
      <c r="A21052" s="1" t="s">
        <v>20385</v>
      </c>
      <c r="B21052" s="2" t="str">
        <f>IFERROR(__xludf.DUMMYFUNCTION("GOOGLETRANSLATE(A21052,""en"",""hi"")"),"घटना में छात्रों का एक पार अनुभाग।")</f>
        <v>घटना में छात्रों का एक पार अनुभाग।</v>
      </c>
    </row>
    <row r="21053">
      <c r="A21053" s="1" t="s">
        <v>20386</v>
      </c>
      <c r="B21053" s="2" t="str">
        <f>IFERROR(__xludf.DUMMYFUNCTION("GOOGLETRANSLATE(A21053,""en"",""hi"")"),"फूल वितरण सुबह जाने के लिए इंतजार - एक शहर के लिए अधिकांश गुलदस्ते बस इतना अधिक विशेष हैं")</f>
        <v>फूल वितरण सुबह जाने के लिए इंतजार - एक शहर के लिए अधिकांश गुलदस्ते बस इतना अधिक विशेष हैं</v>
      </c>
    </row>
    <row r="21054">
      <c r="A21054" s="1" t="s">
        <v>948</v>
      </c>
      <c r="B21054" s="2" t="str">
        <f>IFERROR(__xludf.DUMMYFUNCTION("GOOGLETRANSLATE(A21054,""en"",""hi"")"),"एक सर्कल में पत्र लोगो डिजाइन।")</f>
        <v>एक सर्कल में पत्र लोगो डिजाइन।</v>
      </c>
    </row>
    <row r="21055">
      <c r="A21055" s="1" t="s">
        <v>20387</v>
      </c>
      <c r="B21055" s="2" t="str">
        <f>IFERROR(__xludf.DUMMYFUNCTION("GOOGLETRANSLATE(A21055,""en"",""hi"")"),"अमेरिकी ध्वज रोडियो में एक प्रवेश द्वार बनाता है")</f>
        <v>अमेरिकी ध्वज रोडियो में एक प्रवेश द्वार बनाता है</v>
      </c>
    </row>
    <row r="21056">
      <c r="A21056" s="1" t="s">
        <v>20388</v>
      </c>
      <c r="B21056" s="2" t="str">
        <f>IFERROR(__xludf.DUMMYFUNCTION("GOOGLETRANSLATE(A21056,""en"",""hi"")"),"एक झील के समीप एक छोटा अल्पाइन गाँव")</f>
        <v>एक झील के समीप एक छोटा अल्पाइन गाँव</v>
      </c>
    </row>
    <row r="21057">
      <c r="A21057" s="1" t="s">
        <v>20389</v>
      </c>
      <c r="B21057" s="2" t="str">
        <f>IFERROR(__xludf.DUMMYFUNCTION("GOOGLETRANSLATE(A21057,""en"",""hi"")"),"अभिनेता ने घटना के लिए तैयार किया।")</f>
        <v>अभिनेता ने घटना के लिए तैयार किया।</v>
      </c>
    </row>
    <row r="21058">
      <c r="A21058" s="1" t="s">
        <v>20390</v>
      </c>
      <c r="B21058" s="2" t="str">
        <f>IFERROR(__xludf.DUMMYFUNCTION("GOOGLETRANSLATE(A21058,""en"",""hi"")"),"दीवार और प्रकाश की तरह")</f>
        <v>दीवार और प्रकाश की तरह</v>
      </c>
    </row>
    <row r="21059">
      <c r="A21059" s="1" t="s">
        <v>20391</v>
      </c>
      <c r="B21059" s="2" t="str">
        <f>IFERROR(__xludf.DUMMYFUNCTION("GOOGLETRANSLATE(A21059,""en"",""hi"")"),"क्रिकेट प्लेयर नेट सत्र के दौरान प्रतिक्रिया करता है।")</f>
        <v>क्रिकेट प्लेयर नेट सत्र के दौरान प्रतिक्रिया करता है।</v>
      </c>
    </row>
    <row r="21060">
      <c r="A21060" s="1" t="s">
        <v>20392</v>
      </c>
      <c r="B21060" s="2" t="str">
        <f>IFERROR(__xludf.DUMMYFUNCTION("GOOGLETRANSLATE(A21060,""en"",""hi"")"),"यह सामान्य पैटर्न ग्रीक कुंजी ट्रिम और ठोस नौसेना सीमा से एक उच्च अंत बढ़ावा मिलता है।")</f>
        <v>यह सामान्य पैटर्न ग्रीक कुंजी ट्रिम और ठोस नौसेना सीमा से एक उच्च अंत बढ़ावा मिलता है।</v>
      </c>
    </row>
    <row r="21061">
      <c r="A21061" s="1" t="s">
        <v>20393</v>
      </c>
      <c r="B21061" s="2" t="str">
        <f>IFERROR(__xludf.DUMMYFUNCTION("GOOGLETRANSLATE(A21061,""en"",""hi"")"),"पाठ के साथ निर्बाध पैटर्न बेच दिया।")</f>
        <v>पाठ के साथ निर्बाध पैटर्न बेच दिया।</v>
      </c>
    </row>
    <row r="21062">
      <c r="A21062" s="1" t="s">
        <v>20394</v>
      </c>
      <c r="B21062" s="2" t="str">
        <f>IFERROR(__xludf.DUMMYFUNCTION("GOOGLETRANSLATE(A21062,""en"",""hi"")"),"शहर पार्क में जंगली जानवर")</f>
        <v>शहर पार्क में जंगली जानवर</v>
      </c>
    </row>
    <row r="21063">
      <c r="A21063" s="1" t="s">
        <v>20395</v>
      </c>
      <c r="B21063" s="2" t="str">
        <f>IFERROR(__xludf.DUMMYFUNCTION("GOOGLETRANSLATE(A21063,""en"",""hi"")"),"बेसबॉल खिलाड़ी खेल टीम के खिलाफ बचाता है")</f>
        <v>बेसबॉल खिलाड़ी खेल टीम के खिलाफ बचाता है</v>
      </c>
    </row>
    <row r="21064">
      <c r="A21064" s="1" t="s">
        <v>20396</v>
      </c>
      <c r="B21064" s="2" t="str">
        <f>IFERROR(__xludf.DUMMYFUNCTION("GOOGLETRANSLATE(A21064,""en"",""hi"")"),"सड़क पर मोटर वाहन उद्योग व्यापार")</f>
        <v>सड़क पर मोटर वाहन उद्योग व्यापार</v>
      </c>
    </row>
    <row r="21065">
      <c r="A21065" s="1" t="s">
        <v>20397</v>
      </c>
      <c r="B21065" s="2" t="str">
        <f>IFERROR(__xludf.DUMMYFUNCTION("GOOGLETRANSLATE(A21065,""en"",""hi"")"),"पेंट करने के लिए प्यार का एक अधिनियम है: कलाकार बताते हैं कि उनकी कला क्या चलती है")</f>
        <v>पेंट करने के लिए प्यार का एक अधिनियम है: कलाकार बताते हैं कि उनकी कला क्या चलती है</v>
      </c>
    </row>
    <row r="21066">
      <c r="A21066" s="1" t="s">
        <v>20398</v>
      </c>
      <c r="B21066" s="2" t="str">
        <f>IFERROR(__xludf.DUMMYFUNCTION("GOOGLETRANSLATE(A21066,""en"",""hi"")"),"जैसा कि आप शहर की ओर ड्राइव करते हैं")</f>
        <v>जैसा कि आप शहर की ओर ड्राइव करते हैं</v>
      </c>
    </row>
    <row r="21067">
      <c r="A21067" s="1" t="s">
        <v>20399</v>
      </c>
      <c r="B21067" s="2" t="str">
        <f>IFERROR(__xludf.DUMMYFUNCTION("GOOGLETRANSLATE(A21067,""en"",""hi"")"),"एक बारबेल पकड़े मांसपेशियों के आदमी का पिछला दृश्य।")</f>
        <v>एक बारबेल पकड़े मांसपेशियों के आदमी का पिछला दृश्य।</v>
      </c>
    </row>
    <row r="21068">
      <c r="A21068" s="1" t="s">
        <v>20400</v>
      </c>
      <c r="B21068" s="2" t="str">
        <f>IFERROR(__xludf.DUMMYFUNCTION("GOOGLETRANSLATE(A21068,""en"",""hi"")"),"एक दिल के रूप में कबूतर और एक रिबन।")</f>
        <v>एक दिल के रूप में कबूतर और एक रिबन।</v>
      </c>
    </row>
    <row r="21069">
      <c r="A21069" s="1" t="s">
        <v>20401</v>
      </c>
      <c r="B21069" s="2" t="str">
        <f>IFERROR(__xludf.DUMMYFUNCTION("GOOGLETRANSLATE(A21069,""en"",""hi"")"),"व्यक्ति को घर के रास्ते पर हंसते हुए देखा गया")</f>
        <v>व्यक्ति को घर के रास्ते पर हंसते हुए देखा गया</v>
      </c>
    </row>
    <row r="21070">
      <c r="A21070" s="1" t="s">
        <v>20402</v>
      </c>
      <c r="B21070" s="2" t="str">
        <f>IFERROR(__xludf.DUMMYFUNCTION("GOOGLETRANSLATE(A21070,""en"",""hi"")"),"एक दृश्य के साथ कमरा: घर में छत खिड़कियों की मंजिल है जो पेड़ों पर देखती है")</f>
        <v>एक दृश्य के साथ कमरा: घर में छत खिड़कियों की मंजिल है जो पेड़ों पर देखती है</v>
      </c>
    </row>
    <row r="21071">
      <c r="A21071" s="1" t="s">
        <v>20403</v>
      </c>
      <c r="B21071" s="2" t="str">
        <f>IFERROR(__xludf.DUMMYFUNCTION("GOOGLETRANSLATE(A21071,""en"",""hi"")"),"गेहूं हवा में घूम रहा है")</f>
        <v>गेहूं हवा में घूम रहा है</v>
      </c>
    </row>
    <row r="21072">
      <c r="A21072" s="1" t="s">
        <v>20404</v>
      </c>
      <c r="B21072" s="2" t="str">
        <f>IFERROR(__xludf.DUMMYFUNCTION("GOOGLETRANSLATE(A21072,""en"",""hi"")"),"एक परिदृश्य, अपनी विकृत, जंगली सुंदरता के लिए प्रसिद्ध")</f>
        <v>एक परिदृश्य, अपनी विकृत, जंगली सुंदरता के लिए प्रसिद्ध</v>
      </c>
    </row>
    <row r="21073">
      <c r="A21073" s="1" t="s">
        <v>20405</v>
      </c>
      <c r="B21073" s="2" t="str">
        <f>IFERROR(__xludf.DUMMYFUNCTION("GOOGLETRANSLATE(A21073,""en"",""hi"")"),"साइरस बादलों के साथ एक नाटकीय आकाश के नीचे शिखर सम्मेलन")</f>
        <v>साइरस बादलों के साथ एक नाटकीय आकाश के नीचे शिखर सम्मेलन</v>
      </c>
    </row>
    <row r="21074">
      <c r="A21074" s="1" t="s">
        <v>20406</v>
      </c>
      <c r="B21074" s="2" t="str">
        <f>IFERROR(__xludf.DUMMYFUNCTION("GOOGLETRANSLATE(A21074,""en"",""hi"")"),"एक फेशिज्म अवधि में एक निर्माण का बाहरी हिस्सा")</f>
        <v>एक फेशिज्म अवधि में एक निर्माण का बाहरी हिस्सा</v>
      </c>
    </row>
    <row r="21075">
      <c r="A21075" s="1" t="s">
        <v>20407</v>
      </c>
      <c r="B21075" s="2" t="str">
        <f>IFERROR(__xludf.DUMMYFUNCTION("GOOGLETRANSLATE(A21075,""en"",""hi"")"),"बच्चों के कमरे के लिए कूल शेल्फ विचार")</f>
        <v>बच्चों के कमरे के लिए कूल शेल्फ विचार</v>
      </c>
    </row>
    <row r="21076">
      <c r="A21076" s="1" t="s">
        <v>20408</v>
      </c>
      <c r="B21076" s="2" t="str">
        <f>IFERROR(__xludf.DUMMYFUNCTION("GOOGLETRANSLATE(A21076,""en"",""hi"")"),"डेविल्स रेस कोर्स में पर्यटक राफ्टिंग")</f>
        <v>डेविल्स रेस कोर्स में पर्यटक राफ्टिंग</v>
      </c>
    </row>
    <row r="21077">
      <c r="A21077" s="1" t="s">
        <v>20409</v>
      </c>
      <c r="B21077" s="2" t="str">
        <f>IFERROR(__xludf.DUMMYFUNCTION("GOOGLETRANSLATE(A21077,""en"",""hi"")"),"खिड़की के माध्यम से आने वाली रोशनी एक गाड़ी के इंटीरियर में छाया रखती है")</f>
        <v>खिड़की के माध्यम से आने वाली रोशनी एक गाड़ी के इंटीरियर में छाया रखती है</v>
      </c>
    </row>
    <row r="21078">
      <c r="A21078" s="1" t="s">
        <v>20410</v>
      </c>
      <c r="B21078" s="2" t="str">
        <f>IFERROR(__xludf.DUMMYFUNCTION("GOOGLETRANSLATE(A21078,""en"",""hi"")"),"समुद्र द्वारा रंगीन जल पूल में तैरती महिला।")</f>
        <v>समुद्र द्वारा रंगीन जल पूल में तैरती महिला।</v>
      </c>
    </row>
    <row r="21079">
      <c r="A21079" s="1" t="s">
        <v>20411</v>
      </c>
      <c r="B21079" s="2" t="str">
        <f>IFERROR(__xludf.DUMMYFUNCTION("GOOGLETRANSLATE(A21079,""en"",""hi"")"),"सूरज पश्चिम में स्थापित हो रहा है")</f>
        <v>सूरज पश्चिम में स्थापित हो रहा है</v>
      </c>
    </row>
    <row r="21080">
      <c r="A21080" s="1" t="s">
        <v>20412</v>
      </c>
      <c r="B21080" s="2" t="str">
        <f>IFERROR(__xludf.DUMMYFUNCTION("GOOGLETRANSLATE(A21080,""en"",""hi"")"),"एक टूटे हुए ट्रैक्टर को ठीक करने वाले पुरुष")</f>
        <v>एक टूटे हुए ट्रैक्टर को ठीक करने वाले पुरुष</v>
      </c>
    </row>
    <row r="21081">
      <c r="A21081" s="1" t="s">
        <v>20413</v>
      </c>
      <c r="B21081" s="2" t="str">
        <f>IFERROR(__xludf.DUMMYFUNCTION("GOOGLETRANSLATE(A21081,""en"",""hi"")"),"टैटू, अपने सिर पर एक मंडला के साथ हिरण सिर")</f>
        <v>टैटू, अपने सिर पर एक मंडला के साथ हिरण सिर</v>
      </c>
    </row>
    <row r="21082">
      <c r="A21082" s="1" t="s">
        <v>20414</v>
      </c>
      <c r="B21082" s="2" t="str">
        <f>IFERROR(__xludf.DUMMYFUNCTION("GOOGLETRANSLATE(A21082,""en"",""hi"")"),"एक फुटबॉल खेल के दौरान अमेरिकी फुटबॉल खिलाड़ी।")</f>
        <v>एक फुटबॉल खेल के दौरान अमेरिकी फुटबॉल खिलाड़ी।</v>
      </c>
    </row>
    <row r="21083">
      <c r="A21083" s="1" t="s">
        <v>20415</v>
      </c>
      <c r="B21083" s="2" t="str">
        <f>IFERROR(__xludf.DUMMYFUNCTION("GOOGLETRANSLATE(A21083,""en"",""hi"")"),"संसदीय गणराज्य के खिलाफ एक सत्र के दौरान फुटबॉल खिलाड़ी।")</f>
        <v>संसदीय गणराज्य के खिलाफ एक सत्र के दौरान फुटबॉल खिलाड़ी।</v>
      </c>
    </row>
    <row r="21084">
      <c r="A21084" s="1" t="s">
        <v>20416</v>
      </c>
      <c r="B21084" s="2" t="str">
        <f>IFERROR(__xludf.DUMMYFUNCTION("GOOGLETRANSLATE(A21084,""en"",""hi"")"),"सशस्त्र बल राष्ट्रपति उद्घाटन परेड में भाग लेते हैं")</f>
        <v>सशस्त्र बल राष्ट्रपति उद्घाटन परेड में भाग लेते हैं</v>
      </c>
    </row>
    <row r="21085">
      <c r="A21085" s="1" t="s">
        <v>20417</v>
      </c>
      <c r="B21085" s="2" t="str">
        <f>IFERROR(__xludf.DUMMYFUNCTION("GOOGLETRANSLATE(A21085,""en"",""hi"")"),"क्रशिंग तरंगों के साथ एक खूबसूरत तटीय विशेषता पर ध्यान केंद्रित करने के लिए कैमरे को टिल्ट करना।")</f>
        <v>क्रशिंग तरंगों के साथ एक खूबसूरत तटीय विशेषता पर ध्यान केंद्रित करने के लिए कैमरे को टिल्ट करना।</v>
      </c>
    </row>
    <row r="21086">
      <c r="A21086" s="1" t="s">
        <v>20418</v>
      </c>
      <c r="B21086" s="2" t="str">
        <f>IFERROR(__xludf.DUMMYFUNCTION("GOOGLETRANSLATE(A21086,""en"",""hi"")"),"हमेशा एक cuddle के लिए समय: लोग एक हग में एक हग साझा करते हैं - सेट पर वार्मिंग पल")</f>
        <v>हमेशा एक cuddle के लिए समय: लोग एक हग में एक हग साझा करते हैं - सेट पर वार्मिंग पल</v>
      </c>
    </row>
    <row r="21087">
      <c r="A21087" s="1" t="s">
        <v>1263</v>
      </c>
      <c r="B21087" s="2" t="str">
        <f>IFERROR(__xludf.DUMMYFUNCTION("GOOGLETRANSLATE(A21087,""en"",""hi"")"),"छवि में हो सकता है: व्यक्ति, घोड़े, घोड़े और आउटडोर पर सवारी करना")</f>
        <v>छवि में हो सकता है: व्यक्ति, घोड़े, घोड़े और आउटडोर पर सवारी करना</v>
      </c>
    </row>
    <row r="21088">
      <c r="A21088" s="1" t="s">
        <v>20419</v>
      </c>
      <c r="B21088" s="2" t="str">
        <f>IFERROR(__xludf.DUMMYFUNCTION("GOOGLETRANSLATE(A21088,""en"",""hi"")"),"छवि को काले और सफेद में परिवर्तित कर दिया गया है। व्यक्ति एस्ट्रा में एक संगीत कार्यक्रम के दौरान मंच पर लाइव प्रदर्शन करता है।")</f>
        <v>छवि को काले और सफेद में परिवर्तित कर दिया गया है। व्यक्ति एस्ट्रा में एक संगीत कार्यक्रम के दौरान मंच पर लाइव प्रदर्शन करता है।</v>
      </c>
    </row>
    <row r="21089">
      <c r="A21089" s="1" t="s">
        <v>20420</v>
      </c>
      <c r="B21089" s="2" t="str">
        <f>IFERROR(__xludf.DUMMYFUNCTION("GOOGLETRANSLATE(A21089,""en"",""hi"")"),"स्टाइलिश, रेट्रो बक्से और मंडलियों का चित्रण।")</f>
        <v>स्टाइलिश, रेट्रो बक्से और मंडलियों का चित्रण।</v>
      </c>
    </row>
    <row r="21090">
      <c r="A21090" s="1" t="s">
        <v>20421</v>
      </c>
      <c r="B21090" s="2" t="str">
        <f>IFERROR(__xludf.DUMMYFUNCTION("GOOGLETRANSLATE(A21090,""en"",""hi"")"),"पिता जानवरों के बारे में बहुत कुछ जानते हैं।")</f>
        <v>पिता जानवरों के बारे में बहुत कुछ जानते हैं।</v>
      </c>
    </row>
    <row r="21091">
      <c r="A21091" s="1" t="s">
        <v>20422</v>
      </c>
      <c r="B21091" s="2" t="str">
        <f>IFERROR(__xludf.DUMMYFUNCTION("GOOGLETRANSLATE(A21091,""en"",""hi"")"),"मूर्त, लंगर, या समुद्र में, यह एक विशेष बोर्ड के लिए हमेशा एक अच्छा विचार है।")</f>
        <v>मूर्त, लंगर, या समुद्र में, यह एक विशेष बोर्ड के लिए हमेशा एक अच्छा विचार है।</v>
      </c>
    </row>
    <row r="21092">
      <c r="A21092" s="1" t="s">
        <v>20423</v>
      </c>
      <c r="B21092" s="2" t="str">
        <f>IFERROR(__xludf.DUMMYFUNCTION("GOOGLETRANSLATE(A21092,""en"",""hi"")"),"चित्रित एक शहर के लिए योजनाबद्ध स्टेडियम की एक कलाकार की छाप है")</f>
        <v>चित्रित एक शहर के लिए योजनाबद्ध स्टेडियम की एक कलाकार की छाप है</v>
      </c>
    </row>
    <row r="21093">
      <c r="A21093" s="1" t="s">
        <v>20424</v>
      </c>
      <c r="B21093" s="2" t="str">
        <f>IFERROR(__xludf.DUMMYFUNCTION("GOOGLETRANSLATE(A21093,""en"",""hi"")"),"यदि आप किसी अन्य देश से बच्चे को अपनाने की सोच रहे हैं, तो यहां कुछ युक्तियां दी गई हैं ताकि आप जान सकें कि क्या उम्मीद करनी है।")</f>
        <v>यदि आप किसी अन्य देश से बच्चे को अपनाने की सोच रहे हैं, तो यहां कुछ युक्तियां दी गई हैं ताकि आप जान सकें कि क्या उम्मीद करनी है।</v>
      </c>
    </row>
    <row r="21094">
      <c r="A21094" s="1" t="s">
        <v>20425</v>
      </c>
      <c r="B21094" s="2" t="str">
        <f>IFERROR(__xludf.DUMMYFUNCTION("GOOGLETRANSLATE(A21094,""en"",""hi"")"),"लोगो - पौराणिक पक्षी का रचनात्मक लोगो")</f>
        <v>लोगो - पौराणिक पक्षी का रचनात्मक लोगो</v>
      </c>
    </row>
    <row r="21095">
      <c r="A21095" s="1" t="s">
        <v>20426</v>
      </c>
      <c r="B21095" s="2" t="str">
        <f>IFERROR(__xludf.DUMMYFUNCTION("GOOGLETRANSLATE(A21095,""en"",""hi"")"),"जिले में सड़क पर कोई निकास संकेत नहीं")</f>
        <v>जिले में सड़क पर कोई निकास संकेत नहीं</v>
      </c>
    </row>
    <row r="21096">
      <c r="A21096" s="1" t="s">
        <v>20427</v>
      </c>
      <c r="B21096" s="2" t="str">
        <f>IFERROR(__xludf.DUMMYFUNCTION("GOOGLETRANSLATE(A21096,""en"",""hi"")"),"लोगों ने राजनीतिज्ञ के खिलाफ एक विरोध के दौरान नारे का जप किया")</f>
        <v>लोगों ने राजनीतिज्ञ के खिलाफ एक विरोध के दौरान नारे का जप किया</v>
      </c>
    </row>
    <row r="21097">
      <c r="A21097" s="1" t="s">
        <v>20428</v>
      </c>
      <c r="B21097" s="2" t="str">
        <f>IFERROR(__xludf.DUMMYFUNCTION("GOOGLETRANSLATE(A21097,""en"",""hi"")"),"पानी की सतह पर पत्ता।")</f>
        <v>पानी की सतह पर पत्ता।</v>
      </c>
    </row>
    <row r="21098">
      <c r="A21098" s="1" t="s">
        <v>20429</v>
      </c>
      <c r="B21098" s="2" t="str">
        <f>IFERROR(__xludf.DUMMYFUNCTION("GOOGLETRANSLATE(A21098,""en"",""hi"")"),"कभी आश्चर्य है कि क्यों बीयर, शराब और आत्माओं को अक्सर लोकप्रिय व्यंजनों में सामग्री के रूप में सूचीबद्ध किया जाता है? और क्या शराब वास्तव में जलती है? हम यह सब समझाते हैं।")</f>
        <v>कभी आश्चर्य है कि क्यों बीयर, शराब और आत्माओं को अक्सर लोकप्रिय व्यंजनों में सामग्री के रूप में सूचीबद्ध किया जाता है? और क्या शराब वास्तव में जलती है? हम यह सब समझाते हैं।</v>
      </c>
    </row>
    <row r="21099">
      <c r="A21099" s="1" t="s">
        <v>20430</v>
      </c>
      <c r="B21099" s="2" t="str">
        <f>IFERROR(__xludf.DUMMYFUNCTION("GOOGLETRANSLATE(A21099,""en"",""hi"")"),"10 व्यवहार आप कैंडी मकई के एक बैग के साथ बना सकते हैं")</f>
        <v>10 व्यवहार आप कैंडी मकई के एक बैग के साथ बना सकते हैं</v>
      </c>
    </row>
    <row r="21100">
      <c r="A21100" s="1" t="s">
        <v>20431</v>
      </c>
      <c r="B21100" s="2" t="str">
        <f>IFERROR(__xludf.DUMMYFUNCTION("GOOGLETRANSLATE(A21100,""en"",""hi"")"),"व्यक्ति कहते हैं: पुडिंग के हिस्सों को प्लेट पर परोसा जाना चाहिए, कभी भी कटोरे में नहीं।")</f>
        <v>व्यक्ति कहते हैं: पुडिंग के हिस्सों को प्लेट पर परोसा जाना चाहिए, कभी भी कटोरे में नहीं।</v>
      </c>
    </row>
    <row r="21101">
      <c r="A21101" s="1" t="s">
        <v>20432</v>
      </c>
      <c r="B21101" s="2" t="str">
        <f>IFERROR(__xludf.DUMMYFUNCTION("GOOGLETRANSLATE(A21101,""en"",""hi"")"),"शहर राजधानी शहर निवासियों के साथ स्थान फिल्मा रहा है।")</f>
        <v>शहर राजधानी शहर निवासियों के साथ स्थान फिल्मा रहा है।</v>
      </c>
    </row>
    <row r="21102">
      <c r="A21102" s="1" t="s">
        <v>20433</v>
      </c>
      <c r="B21102" s="2" t="str">
        <f>IFERROR(__xludf.DUMMYFUNCTION("GOOGLETRANSLATE(A21102,""en"",""hi"")"),"अगर मुझे कभी टैटू मिलता है तो यह होगा।")</f>
        <v>अगर मुझे कभी टैटू मिलता है तो यह होगा।</v>
      </c>
    </row>
    <row r="21103">
      <c r="A21103" s="1" t="s">
        <v>20434</v>
      </c>
      <c r="B21103" s="2" t="str">
        <f>IFERROR(__xludf.DUMMYFUNCTION("GOOGLETRANSLATE(A21103,""en"",""hi"")"),"प्यारा सा खुश लड़का घर पर पुराने पुराने काले टाइपराइटर के पीछे उंगली बढ़ाना")</f>
        <v>प्यारा सा खुश लड़का घर पर पुराने पुराने काले टाइपराइटर के पीछे उंगली बढ़ाना</v>
      </c>
    </row>
    <row r="21104">
      <c r="A21104" s="1" t="s">
        <v>20435</v>
      </c>
      <c r="B21104" s="2" t="str">
        <f>IFERROR(__xludf.DUMMYFUNCTION("GOOGLETRANSLATE(A21104,""en"",""hi"")"),"ये नाखून सही लंबाई की तरह दिखते हैं।")</f>
        <v>ये नाखून सही लंबाई की तरह दिखते हैं।</v>
      </c>
    </row>
    <row r="21105">
      <c r="A21105" s="1" t="s">
        <v>20436</v>
      </c>
      <c r="B21105" s="2" t="str">
        <f>IFERROR(__xludf.DUMMYFUNCTION("GOOGLETRANSLATE(A21105,""en"",""hi"")"),"एक स्पष्ट नीले आकाश पर राष्ट्रीय ध्वज")</f>
        <v>एक स्पष्ट नीले आकाश पर राष्ट्रीय ध्वज</v>
      </c>
    </row>
    <row r="21106">
      <c r="A21106" s="1" t="s">
        <v>20437</v>
      </c>
      <c r="B21106" s="2" t="str">
        <f>IFERROR(__xludf.DUMMYFUNCTION("GOOGLETRANSLATE(A21106,""en"",""hi"")"),"Premiere के लिए कलाकार, अभिनेता, अभिनेता, अभिनेता, मुद्रा।")</f>
        <v>Premiere के लिए कलाकार, अभिनेता, अभिनेता, अभिनेता, मुद्रा।</v>
      </c>
    </row>
    <row r="21107">
      <c r="A21107" s="1" t="s">
        <v>20438</v>
      </c>
      <c r="B21107" s="2" t="str">
        <f>IFERROR(__xludf.DUMMYFUNCTION("GOOGLETRANSLATE(A21107,""en"",""hi"")"),"अभिनेता, फिल्म निर्देशक और व्यक्ति त्यौहार के दौरान अनुकूलन के विश्व प्रीमियर में भाग लेते हैं।")</f>
        <v>अभिनेता, फिल्म निर्देशक और व्यक्ति त्यौहार के दौरान अनुकूलन के विश्व प्रीमियर में भाग लेते हैं।</v>
      </c>
    </row>
    <row r="21108">
      <c r="A21108" s="1" t="s">
        <v>20439</v>
      </c>
      <c r="B21108" s="2" t="str">
        <f>IFERROR(__xludf.DUMMYFUNCTION("GOOGLETRANSLATE(A21108,""en"",""hi"")"),"एक पुराना कुटीर एक ग्रीष्मकालीन घर में परिवर्तित हो गया")</f>
        <v>एक पुराना कुटीर एक ग्रीष्मकालीन घर में परिवर्तित हो गया</v>
      </c>
    </row>
    <row r="21109">
      <c r="A21109" s="1" t="s">
        <v>20440</v>
      </c>
      <c r="B21109" s="2" t="str">
        <f>IFERROR(__xludf.DUMMYFUNCTION("GOOGLETRANSLATE(A21109,""en"",""hi"")"),"एक दिन में बचे समय को बताने के लिए अपने हाथ का उपयोग करना")</f>
        <v>एक दिन में बचे समय को बताने के लिए अपने हाथ का उपयोग करना</v>
      </c>
    </row>
    <row r="21110">
      <c r="A21110" s="1" t="s">
        <v>20441</v>
      </c>
      <c r="B21110" s="2" t="str">
        <f>IFERROR(__xludf.DUMMYFUNCTION("GOOGLETRANSLATE(A21110,""en"",""hi"")"),"अभिनेता अपनी प्रचार यात्रा के दौरान पांचवीं मंजिल पर 40 वीं वर्षगांठ पार्टी में भाग लेता है।")</f>
        <v>अभिनेता अपनी प्रचार यात्रा के दौरान पांचवीं मंजिल पर 40 वीं वर्षगांठ पार्टी में भाग लेता है।</v>
      </c>
    </row>
    <row r="21111">
      <c r="A21111" s="1" t="s">
        <v>20442</v>
      </c>
      <c r="B21111" s="2" t="str">
        <f>IFERROR(__xludf.DUMMYFUNCTION("GOOGLETRANSLATE(A21111,""en"",""hi"")"),"Delicatessen: पोर्च पर आप डाइनिंग रूम के अंदर देख सकते हैं")</f>
        <v>Delicatessen: पोर्च पर आप डाइनिंग रूम के अंदर देख सकते हैं</v>
      </c>
    </row>
    <row r="21112">
      <c r="A21112" s="1" t="s">
        <v>20443</v>
      </c>
      <c r="B21112" s="2" t="str">
        <f>IFERROR(__xludf.DUMMYFUNCTION("GOOGLETRANSLATE(A21112,""en"",""hi"")"),"खुले दरवाजे नहीं खोलते हैं, लेकिन खिड़कियां जो एक बार के लिए खोलती हैं, और ऊपर की छोटी खिड़की")</f>
        <v>खुले दरवाजे नहीं खोलते हैं, लेकिन खिड़कियां जो एक बार के लिए खोलती हैं, और ऊपर की छोटी खिड़की</v>
      </c>
    </row>
    <row r="21113">
      <c r="A21113" s="1" t="s">
        <v>20444</v>
      </c>
      <c r="B21113" s="2" t="str">
        <f>IFERROR(__xludf.DUMMYFUNCTION("GOOGLETRANSLATE(A21113,""en"",""hi"")"),"टाइल की जड़ें टाइल पैटर्न के साथ बढ़ीं")</f>
        <v>टाइल की जड़ें टाइल पैटर्न के साथ बढ़ीं</v>
      </c>
    </row>
    <row r="21114">
      <c r="A21114" s="1" t="s">
        <v>20445</v>
      </c>
      <c r="B21114" s="2" t="str">
        <f>IFERROR(__xludf.DUMMYFUNCTION("GOOGLETRANSLATE(A21114,""en"",""hi"")"),"बाहर * अभिनेता प्रीमियर में भाग लेता है")</f>
        <v>बाहर * अभिनेता प्रीमियर में भाग लेता है</v>
      </c>
    </row>
    <row r="21115">
      <c r="A21115" s="1" t="s">
        <v>20446</v>
      </c>
      <c r="B21115" s="2" t="str">
        <f>IFERROR(__xludf.DUMMYFUNCTION("GOOGLETRANSLATE(A21115,""en"",""hi"")"),"ग्रेट गेटहाउस और वेस्ट फ्रंट, बोरो")</f>
        <v>ग्रेट गेटहाउस और वेस्ट फ्रंट, बोरो</v>
      </c>
    </row>
    <row r="21116">
      <c r="A21116" s="1" t="s">
        <v>20447</v>
      </c>
      <c r="B21116" s="2" t="str">
        <f>IFERROR(__xludf.DUMMYFUNCTION("GOOGLETRANSLATE(A21116,""en"",""hi"")"),"नोटबुक पर काम कर रहे रंगीन बिजनेस मैन")</f>
        <v>नोटबुक पर काम कर रहे रंगीन बिजनेस मैन</v>
      </c>
    </row>
    <row r="21117">
      <c r="A21117" s="1" t="s">
        <v>20448</v>
      </c>
      <c r="B21117" s="2" t="str">
        <f>IFERROR(__xludf.DUMMYFUNCTION("GOOGLETRANSLATE(A21117,""en"",""hi"")"),"शहर में व्यस्त यातायात चढ़ाई और डाउनहिल का समय चूक")</f>
        <v>शहर में व्यस्त यातायात चढ़ाई और डाउनहिल का समय चूक</v>
      </c>
    </row>
    <row r="21118">
      <c r="A21118" s="1" t="s">
        <v>9859</v>
      </c>
      <c r="B21118" s="2" t="str">
        <f>IFERROR(__xludf.DUMMYFUNCTION("GOOGLETRANSLATE(A21118,""en"",""hi"")"),"एक प्रशिक्षण सत्र के दौरान सॉकर प्लेयर।")</f>
        <v>एक प्रशिक्षण सत्र के दौरान सॉकर प्लेयर।</v>
      </c>
    </row>
    <row r="21119">
      <c r="A21119" s="1" t="s">
        <v>20449</v>
      </c>
      <c r="B21119" s="2" t="str">
        <f>IFERROR(__xludf.DUMMYFUNCTION("GOOGLETRANSLATE(A21119,""en"",""hi"")"),"व्यक्ति अपने सुंदर प्रधान मंत्री पति के साथ ठाठ और परिष्कृत दिखता था।")</f>
        <v>व्यक्ति अपने सुंदर प्रधान मंत्री पति के साथ ठाठ और परिष्कृत दिखता था।</v>
      </c>
    </row>
    <row r="21120">
      <c r="A21120" s="1" t="s">
        <v>20450</v>
      </c>
      <c r="B21120" s="2" t="str">
        <f>IFERROR(__xludf.DUMMYFUNCTION("GOOGLETRANSLATE(A21120,""en"",""hi"")"),"नदी, डॉली द्वारा शहर में काम करने वाले व्यवसायी लोग")</f>
        <v>नदी, डॉली द्वारा शहर में काम करने वाले व्यवसायी लोग</v>
      </c>
    </row>
    <row r="21121">
      <c r="A21121" s="1" t="s">
        <v>20451</v>
      </c>
      <c r="B21121" s="2" t="str">
        <f>IFERROR(__xludf.DUMMYFUNCTION("GOOGLETRANSLATE(A21121,""en"",""hi"")"),"एक सफेद सूट में एक युवा पुरुष चिकित्सक गुस्सा वेक्टर कला चित्रण है")</f>
        <v>एक सफेद सूट में एक युवा पुरुष चिकित्सक गुस्सा वेक्टर कला चित्रण है</v>
      </c>
    </row>
    <row r="21122">
      <c r="A21122" s="1" t="s">
        <v>20452</v>
      </c>
      <c r="B21122" s="2" t="str">
        <f>IFERROR(__xludf.DUMMYFUNCTION("GOOGLETRANSLATE(A21122,""en"",""hi"")"),"एक मॉडल हाउस की तस्वीर")</f>
        <v>एक मॉडल हाउस की तस्वीर</v>
      </c>
    </row>
    <row r="21123">
      <c r="A21123" s="1" t="s">
        <v>20453</v>
      </c>
      <c r="B21123" s="2" t="str">
        <f>IFERROR(__xludf.DUMMYFUNCTION("GOOGLETRANSLATE(A21123,""en"",""hi"")"),"एक मॉडल पेरिस मेन्सवेअर फैशन वीक के दौरान वसंत ग्रीष्मकालीन फैशन शो में रनवे चलता है।")</f>
        <v>एक मॉडल पेरिस मेन्सवेअर फैशन वीक के दौरान वसंत ग्रीष्मकालीन फैशन शो में रनवे चलता है।</v>
      </c>
    </row>
    <row r="21124">
      <c r="A21124" s="1" t="s">
        <v>20454</v>
      </c>
      <c r="B21124" s="2" t="str">
        <f>IFERROR(__xludf.DUMMYFUNCTION("GOOGLETRANSLATE(A21124,""en"",""hi"")"),"झरने और नदी एक बादल वसंत दिवस पर फिल्माया गया।")</f>
        <v>झरने और नदी एक बादल वसंत दिवस पर फिल्माया गया।</v>
      </c>
    </row>
    <row r="21125">
      <c r="A21125" s="1" t="s">
        <v>20455</v>
      </c>
      <c r="B21125" s="2" t="str">
        <f>IFERROR(__xludf.DUMMYFUNCTION("GOOGLETRANSLATE(A21125,""en"",""hi"")"),"जानवर, पानी से एक खिलौना को पुनः प्राप्त करना")</f>
        <v>जानवर, पानी से एक खिलौना को पुनः प्राप्त करना</v>
      </c>
    </row>
    <row r="21126">
      <c r="A21126" s="1" t="s">
        <v>20456</v>
      </c>
      <c r="B21126" s="2" t="str">
        <f>IFERROR(__xludf.DUMMYFUNCTION("GOOGLETRANSLATE(A21126,""en"",""hi"")"),"एक मुस्कुराहट आदमी एक मोटरसाइकिल पर बैठा है जो एक खुदरा स्टोर के सामने फुटपाथ पर खड़ी है")</f>
        <v>एक मुस्कुराहट आदमी एक मोटरसाइकिल पर बैठा है जो एक खुदरा स्टोर के सामने फुटपाथ पर खड़ी है</v>
      </c>
    </row>
    <row r="21127">
      <c r="A21127" s="1" t="s">
        <v>20457</v>
      </c>
      <c r="B21127" s="2" t="str">
        <f>IFERROR(__xludf.DUMMYFUNCTION("GOOGLETRANSLATE(A21127,""en"",""hi"")"),"ड्यून्स के ऊपर")</f>
        <v>ड्यून्स के ऊपर</v>
      </c>
    </row>
    <row r="21128">
      <c r="A21128" s="1" t="s">
        <v>20458</v>
      </c>
      <c r="B21128" s="2" t="str">
        <f>IFERROR(__xludf.DUMMYFUNCTION("GOOGLETRANSLATE(A21128,""en"",""hi"")"),"लड़कियों के लिए छोटे टैटू जो वर्षों से सुंदर रहेगा")</f>
        <v>लड़कियों के लिए छोटे टैटू जो वर्षों से सुंदर रहेगा</v>
      </c>
    </row>
    <row r="21129">
      <c r="A21129" s="1" t="s">
        <v>20459</v>
      </c>
      <c r="B21129" s="2" t="str">
        <f>IFERROR(__xludf.DUMMYFUNCTION("GOOGLETRANSLATE(A21129,""en"",""hi"")"),"अग्निशामक आग को रोकने के लिए बैकफायर को प्रज्वलित करते हैं")</f>
        <v>अग्निशामक आग को रोकने के लिए बैकफायर को प्रज्वलित करते हैं</v>
      </c>
    </row>
    <row r="21130">
      <c r="A21130" s="1" t="s">
        <v>20460</v>
      </c>
      <c r="B21130" s="2" t="str">
        <f>IFERROR(__xludf.DUMMYFUNCTION("GOOGLETRANSLATE(A21130,""en"",""hi"")"),"एक ठेठ घर के आधुनिक घर के इंटीरियर")</f>
        <v>एक ठेठ घर के आधुनिक घर के इंटीरियर</v>
      </c>
    </row>
    <row r="21131">
      <c r="A21131" s="1" t="s">
        <v>20461</v>
      </c>
      <c r="B21131" s="2" t="str">
        <f>IFERROR(__xludf.DUMMYFUNCTION("GOOGLETRANSLATE(A21131,""en"",""hi"")"),"लोप - ईयर खरगोश एक सफेद पृष्ठभूमि स्टॉक फोटो पर अपने हिंद पैरों पर खड़ा है")</f>
        <v>लोप - ईयर खरगोश एक सफेद पृष्ठभूमि स्टॉक फोटो पर अपने हिंद पैरों पर खड़ा है</v>
      </c>
    </row>
    <row r="21132">
      <c r="A21132" s="1" t="s">
        <v>20462</v>
      </c>
      <c r="B21132" s="2" t="str">
        <f>IFERROR(__xludf.DUMMYFUNCTION("GOOGLETRANSLATE(A21132,""en"",""hi"")"),"कार्यकर्ता चेनसॉ द्वारा एक पेड़ की शाखा में कटौती")</f>
        <v>कार्यकर्ता चेनसॉ द्वारा एक पेड़ की शाखा में कटौती</v>
      </c>
    </row>
    <row r="21133">
      <c r="A21133" s="1" t="s">
        <v>20463</v>
      </c>
      <c r="B21133" s="2" t="str">
        <f>IFERROR(__xludf.DUMMYFUNCTION("GOOGLETRANSLATE(A21133,""en"",""hi"")"),"व्यक्ति के बगल में, फुटबॉल का नया घर बन जाएगा।")</f>
        <v>व्यक्ति के बगल में, फुटबॉल का नया घर बन जाएगा।</v>
      </c>
    </row>
    <row r="21134">
      <c r="A21134" s="1" t="s">
        <v>20464</v>
      </c>
      <c r="B21134" s="2" t="str">
        <f>IFERROR(__xludf.DUMMYFUNCTION("GOOGLETRANSLATE(A21134,""en"",""hi"")"),"काले और भूरे रंग की धारीदार टैब्बी बिल्ली बनावट गुलाबी और पीले रंग की पृष्ठभूमि के साथ एक पैटर्न वाले नीले कंबल पर लेट रही है, देख रहे हैं")</f>
        <v>काले और भूरे रंग की धारीदार टैब्बी बिल्ली बनावट गुलाबी और पीले रंग की पृष्ठभूमि के साथ एक पैटर्न वाले नीले कंबल पर लेट रही है, देख रहे हैं</v>
      </c>
    </row>
    <row r="21135">
      <c r="A21135" s="1" t="s">
        <v>20465</v>
      </c>
      <c r="B21135" s="2" t="str">
        <f>IFERROR(__xludf.DUMMYFUNCTION("GOOGLETRANSLATE(A21135,""en"",""hi"")"),"दुनिया में सबसे बड़ा मगरमच्छ कभी रिकॉर्ड किया गया - फोटो #")</f>
        <v>दुनिया में सबसे बड़ा मगरमच्छ कभी रिकॉर्ड किया गया - फोटो #</v>
      </c>
    </row>
    <row r="21136">
      <c r="A21136" s="1" t="s">
        <v>20466</v>
      </c>
      <c r="B21136" s="2" t="str">
        <f>IFERROR(__xludf.DUMMYFUNCTION("GOOGLETRANSLATE(A21136,""en"",""hi"")"),"एक मानव खोपड़ी का कलात्मक वेक्टर चित्रण।")</f>
        <v>एक मानव खोपड़ी का कलात्मक वेक्टर चित्रण।</v>
      </c>
    </row>
    <row r="21137">
      <c r="A21137" s="1" t="s">
        <v>20467</v>
      </c>
      <c r="B21137" s="2" t="str">
        <f>IFERROR(__xludf.DUMMYFUNCTION("GOOGLETRANSLATE(A21137,""en"",""hi"")"),"घोड़ा मैदान पर गैलप चलाता है")</f>
        <v>घोड़ा मैदान पर गैलप चलाता है</v>
      </c>
    </row>
    <row r="21138">
      <c r="A21138" s="1" t="s">
        <v>13029</v>
      </c>
      <c r="B21138" s="2" t="str">
        <f>IFERROR(__xludf.DUMMYFUNCTION("GOOGLETRANSLATE(A21138,""en"",""hi"")"),"वेबसाइट होमपेज पर लोगो")</f>
        <v>वेबसाइट होमपेज पर लोगो</v>
      </c>
    </row>
    <row r="21139">
      <c r="A21139" s="1" t="s">
        <v>20468</v>
      </c>
      <c r="B21139" s="2" t="str">
        <f>IFERROR(__xludf.DUMMYFUNCTION("GOOGLETRANSLATE(A21139,""en"",""hi"")"),"भ्रमित करने के लिए आवश्यक संख्या का कार्टून")</f>
        <v>भ्रमित करने के लिए आवश्यक संख्या का कार्टून</v>
      </c>
    </row>
    <row r="21140">
      <c r="A21140" s="1" t="s">
        <v>20469</v>
      </c>
      <c r="B21140" s="2" t="str">
        <f>IFERROR(__xludf.DUMMYFUNCTION("GOOGLETRANSLATE(A21140,""en"",""hi"")"),"आइस हॉकी ने एक पोर्ट्रेट के लिए विंगर को छोड़ दिया")</f>
        <v>आइस हॉकी ने एक पोर्ट्रेट के लिए विंगर को छोड़ दिया</v>
      </c>
    </row>
    <row r="21141">
      <c r="A21141" s="1" t="s">
        <v>20470</v>
      </c>
      <c r="B21141" s="2" t="str">
        <f>IFERROR(__xludf.DUMMYFUNCTION("GOOGLETRANSLATE(A21141,""en"",""hi"")"),"पहाड़ पर पहाड़ पर हाइकर")</f>
        <v>पहाड़ पर पहाड़ पर हाइकर</v>
      </c>
    </row>
    <row r="21142">
      <c r="A21142" s="1" t="s">
        <v>20471</v>
      </c>
      <c r="B21142" s="2" t="str">
        <f>IFERROR(__xludf.DUMMYFUNCTION("GOOGLETRANSLATE(A21142,""en"",""hi"")"),"# बास्केटबॉल टीम के खिलाफ गेंद को गोली मारता है।")</f>
        <v># बास्केटबॉल टीम के खिलाफ गेंद को गोली मारता है।</v>
      </c>
    </row>
    <row r="21143">
      <c r="A21143" s="1" t="s">
        <v>20472</v>
      </c>
      <c r="B21143" s="2" t="str">
        <f>IFERROR(__xludf.DUMMYFUNCTION("GOOGLETRANSLATE(A21143,""en"",""hi"")"),"एक फैशन देखो जो कढ़ाई शर्ट, खुदरा और कैनवास जूते की विशेषता है।")</f>
        <v>एक फैशन देखो जो कढ़ाई शर्ट, खुदरा और कैनवास जूते की विशेषता है।</v>
      </c>
    </row>
    <row r="21144">
      <c r="A21144" s="1" t="s">
        <v>20473</v>
      </c>
      <c r="B21144" s="2" t="str">
        <f>IFERROR(__xludf.DUMMYFUNCTION("GOOGLETRANSLATE(A21144,""en"",""hi"")"),"लड़कों के लिए पोशाक - हाथ में एक छड़ के साथ महंगा फर कोट में सर्दियों का राजा")</f>
        <v>लड़कों के लिए पोशाक - हाथ में एक छड़ के साथ महंगा फर कोट में सर्दियों का राजा</v>
      </c>
    </row>
    <row r="21145">
      <c r="A21145" s="1" t="s">
        <v>20474</v>
      </c>
      <c r="B21145" s="2" t="str">
        <f>IFERROR(__xludf.DUMMYFUNCTION("GOOGLETRANSLATE(A21145,""en"",""hi"")"),"नाविक अप्रैल से अगस्त तक शहर के आसपास के पानी में प्रतिस्पर्धा करते हैं।")</f>
        <v>नाविक अप्रैल से अगस्त तक शहर के आसपास के पानी में प्रतिस्पर्धा करते हैं।</v>
      </c>
    </row>
    <row r="21146">
      <c r="A21146" s="1" t="s">
        <v>20475</v>
      </c>
      <c r="B21146" s="2" t="str">
        <f>IFERROR(__xludf.DUMMYFUNCTION("GOOGLETRANSLATE(A21146,""en"",""hi"")"),"गोल्ड स्टाइल में एक पाइन पेड़ पर लटका क्रिसमस खिलौने")</f>
        <v>गोल्ड स्टाइल में एक पाइन पेड़ पर लटका क्रिसमस खिलौने</v>
      </c>
    </row>
    <row r="21147">
      <c r="A21147" s="1" t="s">
        <v>20476</v>
      </c>
      <c r="B21147" s="2" t="str">
        <f>IFERROR(__xludf.DUMMYFUNCTION("GOOGLETRANSLATE(A21147,""en"",""hi"")"),"खुदरा व्यवसाय द्वारा स्नीकर्स हम सभी ने इन प्रशिक्षकों को पहना था")</f>
        <v>खुदरा व्यवसाय द्वारा स्नीकर्स हम सभी ने इन प्रशिक्षकों को पहना था</v>
      </c>
    </row>
    <row r="21148">
      <c r="A21148" s="1" t="s">
        <v>20477</v>
      </c>
      <c r="B21148" s="2" t="str">
        <f>IFERROR(__xludf.DUMMYFUNCTION("GOOGLETRANSLATE(A21148,""en"",""hi"")"),"श्वेत पृष्ठभूमि वेक्टर पर पृथक विस्तृत रूपरेखा मानचित्र पर हथियारों का ध्वज और राष्ट्रीय कोट")</f>
        <v>श्वेत पृष्ठभूमि वेक्टर पर पृथक विस्तृत रूपरेखा मानचित्र पर हथियारों का ध्वज और राष्ट्रीय कोट</v>
      </c>
    </row>
    <row r="21149">
      <c r="A21149" s="1" t="s">
        <v>20478</v>
      </c>
      <c r="B21149" s="2" t="str">
        <f>IFERROR(__xludf.DUMMYFUNCTION("GOOGLETRANSLATE(A21149,""en"",""hi"")"),"वहां रहने के लिए खुश: समीक्षकों द्वारा प्रशंसित सितारा सभी मुस्कुराते थे क्योंकि वह खेल आयोजन के लिए मंच पर ले गया था")</f>
        <v>वहां रहने के लिए खुश: समीक्षकों द्वारा प्रशंसित सितारा सभी मुस्कुराते थे क्योंकि वह खेल आयोजन के लिए मंच पर ले गया था</v>
      </c>
    </row>
    <row r="21150">
      <c r="A21150" s="1" t="s">
        <v>20479</v>
      </c>
      <c r="B21150" s="2" t="str">
        <f>IFERROR(__xludf.DUMMYFUNCTION("GOOGLETRANSLATE(A21150,""en"",""hi"")"),"व्यक्ति एक शहर के साथ मंगलवार के पहले गेम में एक पिच आग लगाता है।")</f>
        <v>व्यक्ति एक शहर के साथ मंगलवार के पहले गेम में एक पिच आग लगाता है।</v>
      </c>
    </row>
    <row r="21151">
      <c r="A21151" s="1" t="s">
        <v>20480</v>
      </c>
      <c r="B21151" s="2" t="str">
        <f>IFERROR(__xludf.DUMMYFUNCTION("GOOGLETRANSLATE(A21151,""en"",""hi"")"),"मंगलवार को गर्म: क्या शब्द इंगित करते हैं कि एक संख्या सकारात्मक या नकारात्मक है।")</f>
        <v>मंगलवार को गर्म: क्या शब्द इंगित करते हैं कि एक संख्या सकारात्मक या नकारात्मक है।</v>
      </c>
    </row>
    <row r="21152">
      <c r="A21152" s="1" t="s">
        <v>20481</v>
      </c>
      <c r="B21152" s="2" t="str">
        <f>IFERROR(__xludf.DUMMYFUNCTION("GOOGLETRANSLATE(A21152,""en"",""hi"")"),"आदमी एक रेस्तरां में रात में स्मार्टफोन का उपयोग करता है")</f>
        <v>आदमी एक रेस्तरां में रात में स्मार्टफोन का उपयोग करता है</v>
      </c>
    </row>
    <row r="21153">
      <c r="A21153" s="1" t="s">
        <v>20482</v>
      </c>
      <c r="B21153" s="2" t="str">
        <f>IFERROR(__xludf.DUMMYFUNCTION("GOOGLETRANSLATE(A21153,""en"",""hi"")"),"इस गर्मी में फुटबॉल खिलाड़ी के आस-पास की अटकलें हैं, और ऐसा लगता है कि कार्रवाई की कमी अंततः संवैधानिक गणराज्य को दूर कर सकती है।")</f>
        <v>इस गर्मी में फुटबॉल खिलाड़ी के आस-पास की अटकलें हैं, और ऐसा लगता है कि कार्रवाई की कमी अंततः संवैधानिक गणराज्य को दूर कर सकती है।</v>
      </c>
    </row>
    <row r="21154">
      <c r="A21154" s="1" t="s">
        <v>20483</v>
      </c>
      <c r="B21154" s="2" t="str">
        <f>IFERROR(__xludf.DUMMYFUNCTION("GOOGLETRANSLATE(A21154,""en"",""hi"")"),"एक सफेद पृष्ठभूमि पर रंगीन पिरामिड का वेक्टर चित्रण सेट।")</f>
        <v>एक सफेद पृष्ठभूमि पर रंगीन पिरामिड का वेक्टर चित्रण सेट।</v>
      </c>
    </row>
    <row r="21155">
      <c r="A21155" s="1" t="s">
        <v>20484</v>
      </c>
      <c r="B21155" s="2" t="str">
        <f>IFERROR(__xludf.DUMMYFUNCTION("GOOGLETRANSLATE(A21155,""en"",""hi"")"),"सीनियर दुनिया भर में, असली वरिष्ठ टेनिस खिलाड़ी")</f>
        <v>सीनियर दुनिया भर में, असली वरिष्ठ टेनिस खिलाड़ी</v>
      </c>
    </row>
    <row r="21156">
      <c r="A21156" s="1" t="s">
        <v>20485</v>
      </c>
      <c r="B21156" s="2" t="str">
        <f>IFERROR(__xludf.DUMMYFUNCTION("GOOGLETRANSLATE(A21156,""en"",""hi"")"),"वह अपने कुत्ते को समुद्र के किनारे चलने का आनंद लेता है।")</f>
        <v>वह अपने कुत्ते को समुद्र के किनारे चलने का आनंद लेता है।</v>
      </c>
    </row>
    <row r="21157">
      <c r="A21157" s="1" t="s">
        <v>20486</v>
      </c>
      <c r="B21157" s="2" t="str">
        <f>IFERROR(__xludf.DUMMYFUNCTION("GOOGLETRANSLATE(A21157,""en"",""hi"")"),"ओलंपिक एथलीट शानदार ओटी विजेता के बाद उनके पीछे एक भ्रमित प्रशंसक के रूप में मनाता है।")</f>
        <v>ओलंपिक एथलीट शानदार ओटी विजेता के बाद उनके पीछे एक भ्रमित प्रशंसक के रूप में मनाता है।</v>
      </c>
    </row>
    <row r="21158">
      <c r="A21158" s="1" t="s">
        <v>20487</v>
      </c>
      <c r="B21158" s="2" t="str">
        <f>IFERROR(__xludf.DUMMYFUNCTION("GOOGLETRANSLATE(A21158,""en"",""hi"")"),"युवा पुरुष फिल्मांकन स्थान नीचे चलते हैं।")</f>
        <v>युवा पुरुष फिल्मांकन स्थान नीचे चलते हैं।</v>
      </c>
    </row>
    <row r="21159">
      <c r="A21159" s="1" t="s">
        <v>20488</v>
      </c>
      <c r="B21159" s="2" t="str">
        <f>IFERROR(__xludf.DUMMYFUNCTION("GOOGLETRANSLATE(A21159,""en"",""hi"")"),"उत्तर पश्चिम कोने पर एक बड़ी लहर समुद्र के चट्टानों को पाउंड करती है।")</f>
        <v>उत्तर पश्चिम कोने पर एक बड़ी लहर समुद्र के चट्टानों को पाउंड करती है।</v>
      </c>
    </row>
    <row r="21160">
      <c r="A21160" s="1" t="s">
        <v>20489</v>
      </c>
      <c r="B21160" s="2" t="str">
        <f>IFERROR(__xludf.DUMMYFUNCTION("GOOGLETRANSLATE(A21160,""en"",""hi"")"),"यह एक दिन में जंगल में एक पुरुष एल्क है")</f>
        <v>यह एक दिन में जंगल में एक पुरुष एल्क है</v>
      </c>
    </row>
    <row r="21161">
      <c r="A21161" s="1" t="s">
        <v>20490</v>
      </c>
      <c r="B21161" s="2" t="str">
        <f>IFERROR(__xludf.DUMMYFUNCTION("GOOGLETRANSLATE(A21161,""en"",""hi"")"),"बच्चा कैफे में स्मार्टफोन के साथ खेल रहा है")</f>
        <v>बच्चा कैफे में स्मार्टफोन के साथ खेल रहा है</v>
      </c>
    </row>
    <row r="21162">
      <c r="A21162" s="1" t="s">
        <v>20491</v>
      </c>
      <c r="B21162" s="2" t="str">
        <f>IFERROR(__xludf.DUMMYFUNCTION("GOOGLETRANSLATE(A21162,""en"",""hi"")"),"पीने के दोस्त: लोग अपने जीतने वाले कॉकटेल के एक दौर में पकड़ते हैं।")</f>
        <v>पीने के दोस्त: लोग अपने जीतने वाले कॉकटेल के एक दौर में पकड़ते हैं।</v>
      </c>
    </row>
    <row r="21163">
      <c r="A21163" s="1" t="s">
        <v>20492</v>
      </c>
      <c r="B21163" s="2" t="str">
        <f>IFERROR(__xludf.DUMMYFUNCTION("GOOGLETRANSLATE(A21163,""en"",""hi"")"),"एक टैबलेट पर एक बच्चे के साथ परिवार")</f>
        <v>एक टैबलेट पर एक बच्चे के साथ परिवार</v>
      </c>
    </row>
    <row r="21164">
      <c r="A21164" s="1" t="s">
        <v>16245</v>
      </c>
      <c r="B21164" s="2" t="str">
        <f>IFERROR(__xludf.DUMMYFUNCTION("GOOGLETRANSLATE(A21164,""en"",""hi"")"),"मिलान मेन्सवेअर फैशन वीक के दौरान फैशन शो में एक मॉडल रनवे चलता है")</f>
        <v>मिलान मेन्सवेअर फैशन वीक के दौरान फैशन शो में एक मॉडल रनवे चलता है</v>
      </c>
    </row>
    <row r="21165">
      <c r="A21165" s="1" t="s">
        <v>20493</v>
      </c>
      <c r="B21165" s="2" t="str">
        <f>IFERROR(__xludf.DUMMYFUNCTION("GOOGLETRANSLATE(A21165,""en"",""hi"")"),"एक ईजीआरटी वाटरशेड में एक दलदल से दूर ले जाता है।")</f>
        <v>एक ईजीआरटी वाटरशेड में एक दलदल से दूर ले जाता है।</v>
      </c>
    </row>
    <row r="21166">
      <c r="A21166" s="1" t="s">
        <v>20494</v>
      </c>
      <c r="B21166" s="2" t="str">
        <f>IFERROR(__xludf.DUMMYFUNCTION("GOOGLETRANSLATE(A21166,""en"",""hi"")"),"फिल्मांकन स्थान के ऊपर जल निकासी के रिज पर आग जलती हुई।")</f>
        <v>फिल्मांकन स्थान के ऊपर जल निकासी के रिज पर आग जलती हुई।</v>
      </c>
    </row>
    <row r="21167">
      <c r="A21167" s="1" t="s">
        <v>20495</v>
      </c>
      <c r="B21167" s="2" t="str">
        <f>IFERROR(__xludf.DUMMYFUNCTION("GOOGLETRANSLATE(A21167,""en"",""hi"")"),"आदमी मुस्कुराते हुए जबकि उसकी प्रेमिका लाल गुब्बारे मुक्त फोटो से भरे कमरे को देखती है")</f>
        <v>आदमी मुस्कुराते हुए जबकि उसकी प्रेमिका लाल गुब्बारे मुक्त फोटो से भरे कमरे को देखती है</v>
      </c>
    </row>
    <row r="21168">
      <c r="A21168" s="1" t="s">
        <v>20496</v>
      </c>
      <c r="B21168" s="2" t="str">
        <f>IFERROR(__xludf.DUMMYFUNCTION("GOOGLETRANSLATE(A21168,""en"",""hi"")"),"जिंजरब्रेड हाउस पर एल्फ")</f>
        <v>जिंजरब्रेड हाउस पर एल्फ</v>
      </c>
    </row>
    <row r="21169">
      <c r="A21169" s="1" t="s">
        <v>20497</v>
      </c>
      <c r="B21169" s="2" t="str">
        <f>IFERROR(__xludf.DUMMYFUNCTION("GOOGLETRANSLATE(A21169,""en"",""hi"")"),"एक कमरे में कपड़े और वॉलपेपर।")</f>
        <v>एक कमरे में कपड़े और वॉलपेपर।</v>
      </c>
    </row>
    <row r="21170">
      <c r="A21170" s="1" t="s">
        <v>20498</v>
      </c>
      <c r="B21170" s="2" t="str">
        <f>IFERROR(__xludf.DUMMYFUNCTION("GOOGLETRANSLATE(A21170,""en"",""hi"")"),"लोग इनडोर बाजार में एक स्थानीय रेस्तरां के बाहरी बैठने के क्षेत्र में भोजन करते हैं।")</f>
        <v>लोग इनडोर बाजार में एक स्थानीय रेस्तरां के बाहरी बैठने के क्षेत्र में भोजन करते हैं।</v>
      </c>
    </row>
    <row r="21171">
      <c r="A21171" s="1" t="s">
        <v>20499</v>
      </c>
      <c r="B21171" s="2" t="str">
        <f>IFERROR(__xludf.DUMMYFUNCTION("GOOGLETRANSLATE(A21171,""en"",""hi"")"),"रसोई घर बनाने वाली सैंडविच में मां और बच्चे")</f>
        <v>रसोई घर बनाने वाली सैंडविच में मां और बच्चे</v>
      </c>
    </row>
    <row r="21172">
      <c r="A21172" s="1" t="s">
        <v>20500</v>
      </c>
      <c r="B21172" s="2" t="str">
        <f>IFERROR(__xludf.DUMMYFUNCTION("GOOGLETRANSLATE(A21172,""en"",""hi"")"),"सजावटी दिल के अंदर ऑर्नेट रहस्यवादी आंख।")</f>
        <v>सजावटी दिल के अंदर ऑर्नेट रहस्यवादी आंख।</v>
      </c>
    </row>
    <row r="21173">
      <c r="A21173" s="1" t="s">
        <v>20501</v>
      </c>
      <c r="B21173" s="2" t="str">
        <f>IFERROR(__xludf.DUMMYFUNCTION("GOOGLETRANSLATE(A21173,""en"",""hi"")"),"युवा केंद्रित व्यवसायी चार्ट के साथ कंप्यूटर स्क्रीन को देखकर और कार्यालय की मेज पर बैठे मोबाइल फोन पर बात करते हुए")</f>
        <v>युवा केंद्रित व्यवसायी चार्ट के साथ कंप्यूटर स्क्रीन को देखकर और कार्यालय की मेज पर बैठे मोबाइल फोन पर बात करते हुए</v>
      </c>
    </row>
    <row r="21174">
      <c r="A21174" s="1" t="s">
        <v>20502</v>
      </c>
      <c r="B21174" s="2" t="str">
        <f>IFERROR(__xludf.DUMMYFUNCTION("GOOGLETRANSLATE(A21174,""en"",""hi"")"),"फोटोग्राफ: माउंटेन सुबह की रोशनी पकड़ रहा है।")</f>
        <v>फोटोग्राफ: माउंटेन सुबह की रोशनी पकड़ रहा है।</v>
      </c>
    </row>
    <row r="21175">
      <c r="A21175" s="1" t="s">
        <v>20503</v>
      </c>
      <c r="B21175" s="2" t="str">
        <f>IFERROR(__xludf.DUMMYFUNCTION("GOOGLETRANSLATE(A21175,""en"",""hi"")"),"सफेद पृष्ठभूमि पर राष्ट्रीय ध्वज के साथ गोल चमकदार आइकन")</f>
        <v>सफेद पृष्ठभूमि पर राष्ट्रीय ध्वज के साथ गोल चमकदार आइकन</v>
      </c>
    </row>
    <row r="21176">
      <c r="A21176" s="1" t="s">
        <v>20504</v>
      </c>
      <c r="B21176" s="2" t="str">
        <f>IFERROR(__xludf.DUMMYFUNCTION("GOOGLETRANSLATE(A21176,""en"",""hi"")"),"4 का हिस्सा: एक स्केचबुक में बनाने के लिए एक पुरानी किताब रीसाइक्लिंग")</f>
        <v>4 का हिस्सा: एक स्केचबुक में बनाने के लिए एक पुरानी किताब रीसाइक्लिंग</v>
      </c>
    </row>
    <row r="21177">
      <c r="A21177" s="1" t="s">
        <v>7877</v>
      </c>
      <c r="B21177" s="2" t="str">
        <f>IFERROR(__xludf.DUMMYFUNCTION("GOOGLETRANSLATE(A21177,""en"",""hi"")"),"अभिनेता विश्व प्रीमियर में भाग लेते हैं")</f>
        <v>अभिनेता विश्व प्रीमियर में भाग लेते हैं</v>
      </c>
    </row>
    <row r="21178">
      <c r="A21178" s="1" t="s">
        <v>20505</v>
      </c>
      <c r="B21178" s="2" t="str">
        <f>IFERROR(__xludf.DUMMYFUNCTION("GOOGLETRANSLATE(A21178,""en"",""hi"")"),"देश कलाकार त्यौहार के दौरान प्रदर्शन करता है")</f>
        <v>देश कलाकार त्यौहार के दौरान प्रदर्शन करता है</v>
      </c>
    </row>
    <row r="21179">
      <c r="A21179" s="1" t="s">
        <v>20506</v>
      </c>
      <c r="B21179" s="2" t="str">
        <f>IFERROR(__xludf.DUMMYFUNCTION("GOOGLETRANSLATE(A21179,""en"",""hi"")"),"एक थर्मामीटर का उपयोग करें जो छात्रों को पढ़ने के लिए सरल है।")</f>
        <v>एक थर्मामीटर का उपयोग करें जो छात्रों को पढ़ने के लिए सरल है।</v>
      </c>
    </row>
    <row r="21180">
      <c r="A21180" s="1" t="s">
        <v>282</v>
      </c>
      <c r="B21180" s="2" t="str">
        <f>IFERROR(__xludf.DUMMYFUNCTION("GOOGLETRANSLATE(A21180,""en"",""hi"")"),"गेंद के लिए व्यक्ति और लड़ाई")</f>
        <v>गेंद के लिए व्यक्ति और लड़ाई</v>
      </c>
    </row>
    <row r="21181">
      <c r="A21181" s="1" t="s">
        <v>2055</v>
      </c>
      <c r="B21181" s="2" t="str">
        <f>IFERROR(__xludf.DUMMYFUNCTION("GOOGLETRANSLATE(A21181,""en"",""hi"")"),"छवि में हो सकता है: व्यक्ति, एक संगीत वाद्ययंत्र बजाना, मंच और गिटार पर")</f>
        <v>छवि में हो सकता है: व्यक्ति, एक संगीत वाद्ययंत्र बजाना, मंच और गिटार पर</v>
      </c>
    </row>
    <row r="21182">
      <c r="A21182" s="1" t="s">
        <v>20507</v>
      </c>
      <c r="B21182" s="2" t="str">
        <f>IFERROR(__xludf.DUMMYFUNCTION("GOOGLETRANSLATE(A21182,""en"",""hi"")"),"युवा बच्चा सफेद पर एक मजेदार चेहरा कर रहा है")</f>
        <v>युवा बच्चा सफेद पर एक मजेदार चेहरा कर रहा है</v>
      </c>
    </row>
    <row r="21183">
      <c r="A21183" s="1" t="s">
        <v>20508</v>
      </c>
      <c r="B21183" s="2" t="str">
        <f>IFERROR(__xludf.DUMMYFUNCTION("GOOGLETRANSLATE(A21183,""en"",""hi"")"),"रॉक कलाकार सर्वनाश के दौरान गिटार बजाना")</f>
        <v>रॉक कलाकार सर्वनाश के दौरान गिटार बजाना</v>
      </c>
    </row>
    <row r="21184">
      <c r="A21184" s="1" t="s">
        <v>20509</v>
      </c>
      <c r="B21184" s="2" t="str">
        <f>IFERROR(__xludf.DUMMYFUNCTION("GOOGLETRANSLATE(A21184,""en"",""hi"")"),"ग्रीष्मकालीन घर के अंदर पुनर्जागरण संरचना")</f>
        <v>ग्रीष्मकालीन घर के अंदर पुनर्जागरण संरचना</v>
      </c>
    </row>
    <row r="21185">
      <c r="A21185" s="1" t="s">
        <v>20510</v>
      </c>
      <c r="B21185" s="2" t="str">
        <f>IFERROR(__xludf.DUMMYFUNCTION("GOOGLETRANSLATE(A21185,""en"",""hi"")"),"पॉप कलाकार, पॉप कलाकार, और अभिनेता पुरस्कारों के दौरान मंचल बोलते हैं।")</f>
        <v>पॉप कलाकार, पॉप कलाकार, और अभिनेता पुरस्कारों के दौरान मंचल बोलते हैं।</v>
      </c>
    </row>
    <row r="21186">
      <c r="A21186" s="1" t="s">
        <v>20511</v>
      </c>
      <c r="B21186" s="2" t="str">
        <f>IFERROR(__xludf.DUMMYFUNCTION("GOOGLETRANSLATE(A21186,""en"",""hi"")"),"फुटबॉल टीम के खिलाफ संघर्ष के दौरान फुटबॉल गोलकीपर बूट्स inflatable गेंदें दूर")</f>
        <v>फुटबॉल टीम के खिलाफ संघर्ष के दौरान फुटबॉल गोलकीपर बूट्स inflatable गेंदें दूर</v>
      </c>
    </row>
    <row r="21187">
      <c r="A21187" s="1" t="s">
        <v>20512</v>
      </c>
      <c r="B21187" s="2" t="str">
        <f>IFERROR(__xludf.DUMMYFUNCTION("GOOGLETRANSLATE(A21187,""en"",""hi"")"),"घरों की एक रंगीन पंक्ति।")</f>
        <v>घरों की एक रंगीन पंक्ति।</v>
      </c>
    </row>
    <row r="21188">
      <c r="A21188" s="1" t="s">
        <v>20513</v>
      </c>
      <c r="B21188" s="2" t="str">
        <f>IFERROR(__xludf.DUMMYFUNCTION("GOOGLETRANSLATE(A21188,""en"",""hi"")"),"हरे पत्ते जंगल में सूरज के संपर्क में हैं")</f>
        <v>हरे पत्ते जंगल में सूरज के संपर्क में हैं</v>
      </c>
    </row>
    <row r="21189">
      <c r="A21189" s="1" t="s">
        <v>20514</v>
      </c>
      <c r="B21189" s="2" t="str">
        <f>IFERROR(__xludf.DUMMYFUNCTION("GOOGLETRANSLATE(A21189,""en"",""hi"")"),"तीर को निर्वहन करने के लिए तैयार आर्डर का सिल्हूट")</f>
        <v>तीर को निर्वहन करने के लिए तैयार आर्डर का सिल्हूट</v>
      </c>
    </row>
    <row r="21190">
      <c r="A21190" s="1" t="s">
        <v>20515</v>
      </c>
      <c r="B21190" s="2" t="str">
        <f>IFERROR(__xludf.DUMMYFUNCTION("GOOGLETRANSLATE(A21190,""en"",""hi"")"),"पुरस्कार के दौरान कॉमेडियन संबोधित आवास प्रकार।")</f>
        <v>पुरस्कार के दौरान कॉमेडियन संबोधित आवास प्रकार।</v>
      </c>
    </row>
    <row r="21191">
      <c r="A21191" s="1" t="s">
        <v>20516</v>
      </c>
      <c r="B21191" s="2" t="str">
        <f>IFERROR(__xludf.DUMMYFUNCTION("GOOGLETRANSLATE(A21191,""en"",""hi"")"),"मैच के दिन उद्घाटन समारोह का सामान्य दृश्य।")</f>
        <v>मैच के दिन उद्घाटन समारोह का सामान्य दृश्य।</v>
      </c>
    </row>
    <row r="21192">
      <c r="A21192" s="1" t="s">
        <v>20517</v>
      </c>
      <c r="B21192" s="2" t="str">
        <f>IFERROR(__xludf.DUMMYFUNCTION("GOOGLETRANSLATE(A21192,""en"",""hi"")"),"खिड़की पर जोड़े के साथ सुइट")</f>
        <v>खिड़की पर जोड़े के साथ सुइट</v>
      </c>
    </row>
    <row r="21193">
      <c r="A21193" s="1" t="s">
        <v>20518</v>
      </c>
      <c r="B21193" s="2" t="str">
        <f>IFERROR(__xludf.DUMMYFUNCTION("GOOGLETRANSLATE(A21193,""en"",""hi"")"),"हार्ड रॉक कलाकार आयोजित पुरस्कारों के दौरान पुरस्कार मंच प्रस्तुत करता है।")</f>
        <v>हार्ड रॉक कलाकार आयोजित पुरस्कारों के दौरान पुरस्कार मंच प्रस्तुत करता है।</v>
      </c>
    </row>
    <row r="21194">
      <c r="A21194" s="1" t="s">
        <v>20519</v>
      </c>
      <c r="B21194" s="2" t="str">
        <f>IFERROR(__xludf.DUMMYFUNCTION("GOOGLETRANSLATE(A21194,""en"",""hi"")"),"एक रेस्तरां के बाहरी मोर्चे")</f>
        <v>एक रेस्तरां के बाहरी मोर्चे</v>
      </c>
    </row>
    <row r="21195">
      <c r="A21195" s="1" t="s">
        <v>20520</v>
      </c>
      <c r="B21195" s="2" t="str">
        <f>IFERROR(__xludf.DUMMYFUNCTION("GOOGLETRANSLATE(A21195,""en"",""hi"")"),"एक खिड़की के माध्यम से देख रहे एक लड़के का सिल्हूट")</f>
        <v>एक खिड़की के माध्यम से देख रहे एक लड़के का सिल्हूट</v>
      </c>
    </row>
    <row r="21196">
      <c r="A21196" s="1" t="s">
        <v>20521</v>
      </c>
      <c r="B21196" s="2" t="str">
        <f>IFERROR(__xludf.DUMMYFUNCTION("GOOGLETRANSLATE(A21196,""en"",""hi"")"),"प्यार में क्या गिर रहा है ... चित्र")</f>
        <v>प्यार में क्या गिर रहा है ... चित्र</v>
      </c>
    </row>
    <row r="21197">
      <c r="A21197" s="1" t="s">
        <v>20522</v>
      </c>
      <c r="B21197" s="2" t="str">
        <f>IFERROR(__xludf.DUMMYFUNCTION("GOOGLETRANSLATE(A21197,""en"",""hi"")"),"टूटे हुए ड्रमस्टिक्स से बना एक क्रॉस।")</f>
        <v>टूटे हुए ड्रमस्टिक्स से बना एक क्रॉस।</v>
      </c>
    </row>
    <row r="21198">
      <c r="A21198" s="1" t="s">
        <v>20523</v>
      </c>
      <c r="B21198" s="2" t="str">
        <f>IFERROR(__xludf.DUMMYFUNCTION("GOOGLETRANSLATE(A21198,""en"",""hi"")"),"एक मॉडल गिरावट के दौरान फैशन शो में बैकस्टेज तैयार करता है।")</f>
        <v>एक मॉडल गिरावट के दौरान फैशन शो में बैकस्टेज तैयार करता है।</v>
      </c>
    </row>
    <row r="21199">
      <c r="A21199" s="1" t="s">
        <v>20524</v>
      </c>
      <c r="B21199" s="2" t="str">
        <f>IFERROR(__xludf.DUMMYFUNCTION("GOOGLETRANSLATE(A21199,""en"",""hi"")"),"नए मुख्यालय के लिए आंतरिक डिजाइन")</f>
        <v>नए मुख्यालय के लिए आंतरिक डिजाइन</v>
      </c>
    </row>
    <row r="21200">
      <c r="A21200" s="1" t="s">
        <v>20525</v>
      </c>
      <c r="B21200" s="2" t="str">
        <f>IFERROR(__xludf.DUMMYFUNCTION("GOOGLETRANSLATE(A21200,""en"",""hi"")"),"लड़के एक क्षेत्र यात्रा के दौरान पेड़ पर देखो")</f>
        <v>लड़के एक क्षेत्र यात्रा के दौरान पेड़ पर देखो</v>
      </c>
    </row>
    <row r="21201">
      <c r="A21201" s="1" t="s">
        <v>20526</v>
      </c>
      <c r="B21201" s="2" t="str">
        <f>IFERROR(__xludf.DUMMYFUNCTION("GOOGLETRANSLATE(A21201,""en"",""hi"")"),"उस पर गैज़बो के साथ एक बड़ा पत्थर आर्क")</f>
        <v>उस पर गैज़बो के साथ एक बड़ा पत्थर आर्क</v>
      </c>
    </row>
    <row r="21202">
      <c r="A21202" s="1" t="s">
        <v>20527</v>
      </c>
      <c r="B21202" s="2" t="str">
        <f>IFERROR(__xludf.DUMMYFUNCTION("GOOGLETRANSLATE(A21202,""en"",""hi"")"),"एक लाल बिल्ली के बच्चे की जल रंग ड्राइंग")</f>
        <v>एक लाल बिल्ली के बच्चे की जल रंग ड्राइंग</v>
      </c>
    </row>
    <row r="21203">
      <c r="A21203" s="1" t="s">
        <v>20528</v>
      </c>
      <c r="B21203" s="2" t="str">
        <f>IFERROR(__xludf.DUMMYFUNCTION("GOOGLETRANSLATE(A21203,""en"",""hi"")"),"एक काले रंग की पृष्ठभूमि पर सुंदर आग की लपटें।")</f>
        <v>एक काले रंग की पृष्ठभूमि पर सुंदर आग की लपटें।</v>
      </c>
    </row>
    <row r="21204">
      <c r="A21204" s="1" t="s">
        <v>2595</v>
      </c>
      <c r="B21204" s="2" t="str">
        <f>IFERROR(__xludf.DUMMYFUNCTION("GOOGLETRANSLATE(A21204,""en"",""hi"")"),"छुट्टी के लिए पृष्ठभूमि का वेक्टर चित्रण।")</f>
        <v>छुट्टी के लिए पृष्ठभूमि का वेक्टर चित्रण।</v>
      </c>
    </row>
    <row r="21205">
      <c r="A21205" s="1" t="s">
        <v>20529</v>
      </c>
      <c r="B21205" s="2" t="str">
        <f>IFERROR(__xludf.DUMMYFUNCTION("GOOGLETRANSLATE(A21205,""en"",""hi"")"),"गुलाबी में सुंदर: व्यक्ति ने कहा कि एक डुबकी एक डुबकी - रंगीन गाउन फैशन डिजाइनर द्वारा बनाई गई जब उसने कहा")</f>
        <v>गुलाबी में सुंदर: व्यक्ति ने कहा कि एक डुबकी एक डुबकी - रंगीन गाउन फैशन डिजाइनर द्वारा बनाई गई जब उसने कहा</v>
      </c>
    </row>
    <row r="21206">
      <c r="A21206" s="1" t="s">
        <v>20530</v>
      </c>
      <c r="B21206" s="2" t="str">
        <f>IFERROR(__xludf.DUMMYFUNCTION("GOOGLETRANSLATE(A21206,""en"",""hi"")"),"आप पूंछ वाले पंखों को वापस बढ़ते हुए देख सकते हैं")</f>
        <v>आप पूंछ वाले पंखों को वापस बढ़ते हुए देख सकते हैं</v>
      </c>
    </row>
    <row r="21207">
      <c r="A21207" s="1" t="s">
        <v>20531</v>
      </c>
      <c r="B21207" s="2" t="str">
        <f>IFERROR(__xludf.DUMMYFUNCTION("GOOGLETRANSLATE(A21207,""en"",""hi"")"),"एक बुलबुला प्रभाव के लिए पानी, वायु और तेल मिश्रित")</f>
        <v>एक बुलबुला प्रभाव के लिए पानी, वायु और तेल मिश्रित</v>
      </c>
    </row>
    <row r="21208">
      <c r="A21208" s="1" t="s">
        <v>20532</v>
      </c>
      <c r="B21208" s="2" t="str">
        <f>IFERROR(__xludf.DUMMYFUNCTION("GOOGLETRANSLATE(A21208,""en"",""hi"")"),"भीड़ शुरू करने के लिए एक आउटडोर प्रदर्शन की प्रतीक्षा कर रही है")</f>
        <v>भीड़ शुरू करने के लिए एक आउटडोर प्रदर्शन की प्रतीक्षा कर रही है</v>
      </c>
    </row>
    <row r="21209">
      <c r="A21209" s="1" t="s">
        <v>1866</v>
      </c>
      <c r="B21209" s="2" t="str">
        <f>IFERROR(__xludf.DUMMYFUNCTION("GOOGLETRANSLATE(A21209,""en"",""hi"")"),"मिलान मेन्सवेअर फैशन वीक के दौरान ग्रीष्मकालीन फैशन शो में एक मॉडल रनवे चलता है।")</f>
        <v>मिलान मेन्सवेअर फैशन वीक के दौरान ग्रीष्मकालीन फैशन शो में एक मॉडल रनवे चलता है।</v>
      </c>
    </row>
    <row r="21210">
      <c r="A21210" s="1" t="s">
        <v>20533</v>
      </c>
      <c r="B21210" s="2" t="str">
        <f>IFERROR(__xludf.DUMMYFUNCTION("GOOGLETRANSLATE(A21210,""en"",""hi"")"),"एक सफेद पृष्ठभूमि पर गोल्ड हॉर्सशो।")</f>
        <v>एक सफेद पृष्ठभूमि पर गोल्ड हॉर्सशो।</v>
      </c>
    </row>
    <row r="21211">
      <c r="A21211" s="1" t="s">
        <v>20534</v>
      </c>
      <c r="B21211" s="2" t="str">
        <f>IFERROR(__xludf.DUMMYFUNCTION("GOOGLETRANSLATE(A21211,""en"",""hi"")"),"सूर्यास्त के दौरान समुद्र तट पर चलने वाला पेशा")</f>
        <v>सूर्यास्त के दौरान समुद्र तट पर चलने वाला पेशा</v>
      </c>
    </row>
    <row r="21212">
      <c r="A21212" s="1" t="s">
        <v>20535</v>
      </c>
      <c r="B21212" s="2" t="str">
        <f>IFERROR(__xludf.DUMMYFUNCTION("GOOGLETRANSLATE(A21212,""en"",""hi"")"),"एक घोड़े पर मध्ययुगीन नाइट: वेक्टर कला")</f>
        <v>एक घोड़े पर मध्ययुगीन नाइट: वेक्टर कला</v>
      </c>
    </row>
    <row r="21213">
      <c r="A21213" s="1" t="s">
        <v>20536</v>
      </c>
      <c r="B21213" s="2" t="str">
        <f>IFERROR(__xludf.DUMMYFUNCTION("GOOGLETRANSLATE(A21213,""en"",""hi"")"),"गार्डन सेंटर, गार्डन सेंटर में मैदान में उगाए गए कनिष्ठ")</f>
        <v>गार्डन सेंटर, गार्डन सेंटर में मैदान में उगाए गए कनिष्ठ</v>
      </c>
    </row>
    <row r="21214">
      <c r="A21214" s="1" t="s">
        <v>20537</v>
      </c>
      <c r="B21214" s="2" t="str">
        <f>IFERROR(__xludf.DUMMYFUNCTION("GOOGLETRANSLATE(A21214,""en"",""hi"")"),"इस नौटिकल मत्स्यांगना जन्मदिन की पार्टी में एक गोता लगा लो!")</f>
        <v>इस नौटिकल मत्स्यांगना जन्मदिन की पार्टी में एक गोता लगा लो!</v>
      </c>
    </row>
    <row r="21215">
      <c r="A21215" s="1" t="s">
        <v>20538</v>
      </c>
      <c r="B21215" s="2" t="str">
        <f>IFERROR(__xludf.DUMMYFUNCTION("GOOGLETRANSLATE(A21215,""en"",""hi"")"),"उनकी मां को अपनी जुड़वां बहन और उसके स्वर्गीय दादा के साथ एक बच्चे के रूप में चित्रित किया जाता है।")</f>
        <v>उनकी मां को अपनी जुड़वां बहन और उसके स्वर्गीय दादा के साथ एक बच्चे के रूप में चित्रित किया जाता है।</v>
      </c>
    </row>
    <row r="21216">
      <c r="A21216" s="1" t="s">
        <v>20539</v>
      </c>
      <c r="B21216" s="2" t="str">
        <f>IFERROR(__xludf.DUMMYFUNCTION("GOOGLETRANSLATE(A21216,""en"",""hi"")"),"पॉप कलाकार के बाद फ्रांसीसी पत्रिकाओं के सामने वाले पृष्ठों पर एक दृश्य कैंसर से मर गया है।")</f>
        <v>पॉप कलाकार के बाद फ्रांसीसी पत्रिकाओं के सामने वाले पृष्ठों पर एक दृश्य कैंसर से मर गया है।</v>
      </c>
    </row>
    <row r="21217">
      <c r="A21217" s="1" t="s">
        <v>20540</v>
      </c>
      <c r="B21217" s="2" t="str">
        <f>IFERROR(__xludf.DUMMYFUNCTION("GOOGLETRANSLATE(A21217,""en"",""hi"")"),"क्षेत्रीय लड़कों के गोल्फ के दौरान तीन पर टी हो जाएगा।")</f>
        <v>क्षेत्रीय लड़कों के गोल्फ के दौरान तीन पर टी हो जाएगा।</v>
      </c>
    </row>
    <row r="21218">
      <c r="A21218" s="1" t="s">
        <v>20541</v>
      </c>
      <c r="B21218" s="2" t="str">
        <f>IFERROR(__xludf.DUMMYFUNCTION("GOOGLETRANSLATE(A21218,""en"",""hi"")"),"शनिवार को संतों के खिलाफ उद्घाटन घर के खेल से कार्रवाई में व्यक्ति।")</f>
        <v>शनिवार को संतों के खिलाफ उद्घाटन घर के खेल से कार्रवाई में व्यक्ति।</v>
      </c>
    </row>
    <row r="21219">
      <c r="A21219" s="1" t="s">
        <v>20542</v>
      </c>
      <c r="B21219" s="2" t="str">
        <f>IFERROR(__xludf.DUMMYFUNCTION("GOOGLETRANSLATE(A21219,""en"",""hi"")"),"कार्टून के कुछ पात्र")</f>
        <v>कार्टून के कुछ पात्र</v>
      </c>
    </row>
    <row r="21220">
      <c r="A21220" s="1" t="s">
        <v>20543</v>
      </c>
      <c r="B21220" s="2" t="str">
        <f>IFERROR(__xludf.DUMMYFUNCTION("GOOGLETRANSLATE(A21220,""en"",""hi"")"),"एक सैनिक एक परिसर के बाहर है और संदिग्ध के लिए देखता है")</f>
        <v>एक सैनिक एक परिसर के बाहर है और संदिग्ध के लिए देखता है</v>
      </c>
    </row>
    <row r="21221">
      <c r="A21221" s="1" t="s">
        <v>20544</v>
      </c>
      <c r="B21221" s="2" t="str">
        <f>IFERROR(__xludf.DUMMYFUNCTION("GOOGLETRANSLATE(A21221,""en"",""hi"")"),"सैन्य कमांडर की एक मीटर लंबी प्रतिमा।")</f>
        <v>सैन्य कमांडर की एक मीटर लंबी प्रतिमा।</v>
      </c>
    </row>
    <row r="21222">
      <c r="A21222" s="1" t="s">
        <v>20545</v>
      </c>
      <c r="B21222" s="2" t="str">
        <f>IFERROR(__xludf.DUMMYFUNCTION("GOOGLETRANSLATE(A21222,""en"",""hi"")"),"ऐसा लगता है जैसे मीठा बच्चा बिल्डर की आवाज़ सुन रहा था।")</f>
        <v>ऐसा लगता है जैसे मीठा बच्चा बिल्डर की आवाज़ सुन रहा था।</v>
      </c>
    </row>
    <row r="21223">
      <c r="A21223" s="1" t="s">
        <v>20546</v>
      </c>
      <c r="B21223" s="2" t="str">
        <f>IFERROR(__xludf.DUMMYFUNCTION("GOOGLETRANSLATE(A21223,""en"",""hi"")"),"पार्क में उनके रन पर मज़े करने वाली महिलाएं")</f>
        <v>पार्क में उनके रन पर मज़े करने वाली महिलाएं</v>
      </c>
    </row>
    <row r="21224">
      <c r="A21224" s="1" t="s">
        <v>20547</v>
      </c>
      <c r="B21224" s="2" t="str">
        <f>IFERROR(__xludf.DUMMYFUNCTION("GOOGLETRANSLATE(A21224,""en"",""hi"")"),"फिल्म के अभिनेता त्यौहार के दौरान एक चित्र के लिए poses।")</f>
        <v>फिल्म के अभिनेता त्यौहार के दौरान एक चित्र के लिए poses।</v>
      </c>
    </row>
    <row r="21225">
      <c r="A21225" s="1" t="s">
        <v>15401</v>
      </c>
      <c r="B21225" s="2" t="str">
        <f>IFERROR(__xludf.DUMMYFUNCTION("GOOGLETRANSLATE(A21225,""en"",""hi"")"),"राष्ट्रीय ध्वज, नया और विभिन्न लहर प्रभाव।")</f>
        <v>राष्ट्रीय ध्वज, नया और विभिन्न लहर प्रभाव।</v>
      </c>
    </row>
    <row r="21226">
      <c r="A21226" s="1" t="s">
        <v>20548</v>
      </c>
      <c r="B21226" s="2" t="str">
        <f>IFERROR(__xludf.DUMMYFUNCTION("GOOGLETRANSLATE(A21226,""en"",""hi"")"),"संगठन नेता ने अपने भयानक डेनिम को एक सफेद टी और एक कोट के साथ एक कोट के साथ जोड़ दिया")</f>
        <v>संगठन नेता ने अपने भयानक डेनिम को एक सफेद टी और एक कोट के साथ एक कोट के साथ जोड़ दिया</v>
      </c>
    </row>
    <row r="21227">
      <c r="A21227" s="1" t="s">
        <v>20549</v>
      </c>
      <c r="B21227" s="2" t="str">
        <f>IFERROR(__xludf.DUMMYFUNCTION("GOOGLETRANSLATE(A21227,""en"",""hi"")"),"युवा पक्षी नीले आकाश वापस जमीन के साथ एक नंगे पेड़ की एक शाखा पर बैठे")</f>
        <v>युवा पक्षी नीले आकाश वापस जमीन के साथ एक नंगे पेड़ की एक शाखा पर बैठे</v>
      </c>
    </row>
    <row r="21228">
      <c r="A21228" s="1" t="s">
        <v>20550</v>
      </c>
      <c r="B21228" s="2" t="str">
        <f>IFERROR(__xludf.DUMMYFUNCTION("GOOGLETRANSLATE(A21228,""en"",""hi"")"),"एक पुराने लकड़ी के बोर्ड पर एक घोंसले में बटेर अंडे और पंख।")</f>
        <v>एक पुराने लकड़ी के बोर्ड पर एक घोंसले में बटेर अंडे और पंख।</v>
      </c>
    </row>
    <row r="21229">
      <c r="A21229" s="1" t="s">
        <v>20551</v>
      </c>
      <c r="B21229" s="2" t="str">
        <f>IFERROR(__xludf.DUMMYFUNCTION("GOOGLETRANSLATE(A21229,""en"",""hi"")"),"देश बनाम देश के दौरान व्यक्ति गेंद फेंकता है")</f>
        <v>देश बनाम देश के दौरान व्यक्ति गेंद फेंकता है</v>
      </c>
    </row>
    <row r="21230">
      <c r="A21230" s="1" t="s">
        <v>20552</v>
      </c>
      <c r="B21230" s="2" t="str">
        <f>IFERROR(__xludf.DUMMYFUNCTION("GOOGLETRANSLATE(A21230,""en"",""hi"")"),"क्लॉक टॉवर की तरह क्रिसमस ट्री टावर्स हाई")</f>
        <v>क्लॉक टॉवर की तरह क्रिसमस ट्री टावर्स हाई</v>
      </c>
    </row>
    <row r="21231">
      <c r="A21231" s="1" t="s">
        <v>20553</v>
      </c>
      <c r="B21231" s="2" t="str">
        <f>IFERROR(__xludf.DUMMYFUNCTION("GOOGLETRANSLATE(A21231,""en"",""hi"")"),"महासागरों में कितना नमक है?")</f>
        <v>महासागरों में कितना नमक है?</v>
      </c>
    </row>
    <row r="21232">
      <c r="A21232" s="1" t="s">
        <v>20554</v>
      </c>
      <c r="B21232" s="2" t="str">
        <f>IFERROR(__xludf.DUMMYFUNCTION("GOOGLETRANSLATE(A21232,""en"",""hi"")"),"यह हमारी बालकनी से एक तस्वीर है।")</f>
        <v>यह हमारी बालकनी से एक तस्वीर है।</v>
      </c>
    </row>
    <row r="21233">
      <c r="A21233" s="1" t="s">
        <v>20555</v>
      </c>
      <c r="B21233" s="2" t="str">
        <f>IFERROR(__xludf.DUMMYFUNCTION("GOOGLETRANSLATE(A21233,""en"",""hi"")"),"एक तितली के साथ एक खुश छोटी लड़की की वेक्टर चित्रण।")</f>
        <v>एक तितली के साथ एक खुश छोटी लड़की की वेक्टर चित्रण।</v>
      </c>
    </row>
    <row r="21234">
      <c r="A21234" s="1" t="s">
        <v>20556</v>
      </c>
      <c r="B21234" s="2" t="str">
        <f>IFERROR(__xludf.DUMMYFUNCTION("GOOGLETRANSLATE(A21234,""en"",""hi"")"),"डिजाइनर और व्यक्ति वसंत के दौरान फैशन शो में भाग लेते हैं।")</f>
        <v>डिजाइनर और व्यक्ति वसंत के दौरान फैशन शो में भाग लेते हैं।</v>
      </c>
    </row>
    <row r="21235">
      <c r="A21235" s="1" t="s">
        <v>20557</v>
      </c>
      <c r="B21235" s="2" t="str">
        <f>IFERROR(__xludf.DUMMYFUNCTION("GOOGLETRANSLATE(A21235,""en"",""hi"")"),"आतिशबाजी समापन समारोह के दौरान स्टेडियम को प्रकाश देती है")</f>
        <v>आतिशबाजी समापन समारोह के दौरान स्टेडियम को प्रकाश देती है</v>
      </c>
    </row>
    <row r="21236">
      <c r="A21236" s="1" t="s">
        <v>20558</v>
      </c>
      <c r="B21236" s="2" t="str">
        <f>IFERROR(__xludf.DUMMYFUNCTION("GOOGLETRANSLATE(A21236,""en"",""hi"")"),"एक शहर के खिलाफ एक खेल के दौरान घर के लिए दौड़।")</f>
        <v>एक शहर के खिलाफ एक खेल के दौरान घर के लिए दौड़।</v>
      </c>
    </row>
    <row r="21237">
      <c r="A21237" s="1" t="s">
        <v>20559</v>
      </c>
      <c r="B21237" s="2" t="str">
        <f>IFERROR(__xludf.DUMMYFUNCTION("GOOGLETRANSLATE(A21237,""en"",""hi"")"),"व्यक्ति ने डांस फ्लोर को बहादुर किया और यहां तक ​​कि दुल्हन के साथ एक मोड़ भी मिला!")</f>
        <v>व्यक्ति ने डांस फ्लोर को बहादुर किया और यहां तक ​​कि दुल्हन के साथ एक मोड़ भी मिला!</v>
      </c>
    </row>
    <row r="21238">
      <c r="A21238" s="1" t="s">
        <v>20560</v>
      </c>
      <c r="B21238" s="2" t="str">
        <f>IFERROR(__xludf.DUMMYFUNCTION("GOOGLETRANSLATE(A21238,""en"",""hi"")"),"सफेद लिली का एक गुलदस्ता।")</f>
        <v>सफेद लिली का एक गुलदस्ता।</v>
      </c>
    </row>
    <row r="21239">
      <c r="A21239" s="1" t="s">
        <v>20561</v>
      </c>
      <c r="B21239" s="2" t="str">
        <f>IFERROR(__xludf.DUMMYFUNCTION("GOOGLETRANSLATE(A21239,""en"",""hi"")"),"चट्टान के किनारे पर एक लाइटहाउस")</f>
        <v>चट्टान के किनारे पर एक लाइटहाउस</v>
      </c>
    </row>
    <row r="21240">
      <c r="A21240" s="1" t="s">
        <v>3025</v>
      </c>
      <c r="B21240" s="2" t="str">
        <f>IFERROR(__xludf.DUMMYFUNCTION("GOOGLETRANSLATE(A21240,""en"",""hi"")"),"जाम्बेज़ी देश संपत्ति बिक्री के लिए संपत्ति।")</f>
        <v>जाम्बेज़ी देश संपत्ति बिक्री के लिए संपत्ति।</v>
      </c>
    </row>
    <row r="21241">
      <c r="A21241" s="1" t="s">
        <v>20562</v>
      </c>
      <c r="B21241" s="2" t="str">
        <f>IFERROR(__xludf.DUMMYFUNCTION("GOOGLETRANSLATE(A21241,""en"",""hi"")"),"रात में शहर में सड़क पर खड़े चमकती रोशनी के साथ फायर ट्रक।")</f>
        <v>रात में शहर में सड़क पर खड़े चमकती रोशनी के साथ फायर ट्रक।</v>
      </c>
    </row>
    <row r="21242">
      <c r="A21242" s="1" t="s">
        <v>20563</v>
      </c>
      <c r="B21242" s="2" t="str">
        <f>IFERROR(__xludf.DUMMYFUNCTION("GOOGLETRANSLATE(A21242,""en"",""hi"")"),"व्यक्ति इस नई नियुक्ति की घोषणा करने के लिए एक प्रेस कॉन्फ्रेंस के दौरान अपने समर्थकों का धन्यवाद करता है।")</f>
        <v>व्यक्ति इस नई नियुक्ति की घोषणा करने के लिए एक प्रेस कॉन्फ्रेंस के दौरान अपने समर्थकों का धन्यवाद करता है।</v>
      </c>
    </row>
    <row r="21243">
      <c r="A21243" s="1" t="s">
        <v>20564</v>
      </c>
      <c r="B21243" s="2" t="str">
        <f>IFERROR(__xludf.DUMMYFUNCTION("GOOGLETRANSLATE(A21243,""en"",""hi"")"),"सूर्यास्त, एक नए दिन में उतारो")</f>
        <v>सूर्यास्त, एक नए दिन में उतारो</v>
      </c>
    </row>
    <row r="21244">
      <c r="A21244" s="1" t="s">
        <v>20565</v>
      </c>
      <c r="B21244" s="2" t="str">
        <f>IFERROR(__xludf.DUMMYFUNCTION("GOOGLETRANSLATE(A21244,""en"",""hi"")"),"एक मोटरसाइकिल पर दुल्हन और दुल्हन")</f>
        <v>एक मोटरसाइकिल पर दुल्हन और दुल्हन</v>
      </c>
    </row>
    <row r="21245">
      <c r="A21245" s="1" t="s">
        <v>20566</v>
      </c>
      <c r="B21245" s="2" t="str">
        <f>IFERROR(__xludf.DUMMYFUNCTION("GOOGLETRANSLATE(A21245,""en"",""hi"")"),"स्थानीय गैस स्टेशन पर बेक्ड रविवार की रोटी के प्रतिशत रोटी के अवशेष।")</f>
        <v>स्थानीय गैस स्टेशन पर बेक्ड रविवार की रोटी के प्रतिशत रोटी के अवशेष।</v>
      </c>
    </row>
    <row r="21246">
      <c r="A21246" s="1" t="s">
        <v>20567</v>
      </c>
      <c r="B21246" s="2" t="str">
        <f>IFERROR(__xludf.DUMMYFUNCTION("GOOGLETRANSLATE(A21246,""en"",""hi"")"),"मुख्य प्रवेश हॉल में भीड़")</f>
        <v>मुख्य प्रवेश हॉल में भीड़</v>
      </c>
    </row>
    <row r="21247">
      <c r="A21247" s="1" t="s">
        <v>20568</v>
      </c>
      <c r="B21247" s="2" t="str">
        <f>IFERROR(__xludf.DUMMYFUNCTION("GOOGLETRANSLATE(A21247,""en"",""hi"")"),"प्यारा युवा लड़की धोने और बाथरूम में आराम")</f>
        <v>प्यारा युवा लड़की धोने और बाथरूम में आराम</v>
      </c>
    </row>
    <row r="21248">
      <c r="A21248" s="1" t="s">
        <v>20569</v>
      </c>
      <c r="B21248" s="2" t="str">
        <f>IFERROR(__xludf.DUMMYFUNCTION("GOOGLETRANSLATE(A21248,""en"",""hi"")"),"वेडिंग केक के आसपास चाय की रोशनी")</f>
        <v>वेडिंग केक के आसपास चाय की रोशनी</v>
      </c>
    </row>
    <row r="21249">
      <c r="A21249" s="1" t="s">
        <v>20570</v>
      </c>
      <c r="B21249" s="2" t="str">
        <f>IFERROR(__xludf.DUMMYFUNCTION("GOOGLETRANSLATE(A21249,""en"",""hi"")"),"कोकेशियान परिवार एक उष्णकटिबंधीय समुद्र तट पर चल रहा है")</f>
        <v>कोकेशियान परिवार एक उष्णकटिबंधीय समुद्र तट पर चल रहा है</v>
      </c>
    </row>
    <row r="21250">
      <c r="A21250" s="1" t="s">
        <v>20571</v>
      </c>
      <c r="B21250" s="2" t="str">
        <f>IFERROR(__xludf.DUMMYFUNCTION("GOOGLETRANSLATE(A21250,""en"",""hi"")"),"एक उत्तम पैटर्न में स्टार")</f>
        <v>एक उत्तम पैटर्न में स्टार</v>
      </c>
    </row>
    <row r="21251">
      <c r="A21251" s="1" t="s">
        <v>20572</v>
      </c>
      <c r="B21251" s="2" t="str">
        <f>IFERROR(__xludf.DUMMYFUNCTION("GOOGLETRANSLATE(A21251,""en"",""hi"")"),"एक युवा पीला पिल्ला एक बगीचे में फूल के बर्तन के साथ खेलता है")</f>
        <v>एक युवा पीला पिल्ला एक बगीचे में फूल के बर्तन के साथ खेलता है</v>
      </c>
    </row>
    <row r="21252">
      <c r="A21252" s="1" t="s">
        <v>20573</v>
      </c>
      <c r="B21252" s="2" t="str">
        <f>IFERROR(__xludf.DUMMYFUNCTION("GOOGLETRANSLATE(A21252,""en"",""hi"")"),"पीले रंग का समुद्र आपको बताता है कि प्रशंसकों कहाँ हैं।")</f>
        <v>पीले रंग का समुद्र आपको बताता है कि प्रशंसकों कहाँ हैं।</v>
      </c>
    </row>
    <row r="21253">
      <c r="A21253" s="1" t="s">
        <v>20574</v>
      </c>
      <c r="B21253" s="2" t="str">
        <f>IFERROR(__xludf.DUMMYFUNCTION("GOOGLETRANSLATE(A21253,""en"",""hi"")"),"पठार पर एक पवन टरबाइन और एक बिजली पिलोन")</f>
        <v>पठार पर एक पवन टरबाइन और एक बिजली पिलोन</v>
      </c>
    </row>
    <row r="21254">
      <c r="A21254" s="1" t="s">
        <v>20575</v>
      </c>
      <c r="B21254" s="2" t="str">
        <f>IFERROR(__xludf.DUMMYFUNCTION("GOOGLETRANSLATE(A21254,""en"",""hi"")"),"कलाकार त्योहार के दिन प्रदर्शन करता है")</f>
        <v>कलाकार त्योहार के दिन प्रदर्शन करता है</v>
      </c>
    </row>
    <row r="21255">
      <c r="A21255" s="1" t="s">
        <v>20576</v>
      </c>
      <c r="B21255" s="2" t="str">
        <f>IFERROR(__xludf.DUMMYFUNCTION("GOOGLETRANSLATE(A21255,""en"",""hi"")"),"लोकोमोटिव क्लास ने भाप ट्रेन को संचालित किया")</f>
        <v>लोकोमोटिव क्लास ने भाप ट्रेन को संचालित किया</v>
      </c>
    </row>
    <row r="21256">
      <c r="A21256" s="1" t="s">
        <v>20577</v>
      </c>
      <c r="B21256" s="2" t="str">
        <f>IFERROR(__xludf.DUMMYFUNCTION("GOOGLETRANSLATE(A21256,""en"",""hi"")"),"मानव एक मोबाइल फोन से बाहर आ रहा है")</f>
        <v>मानव एक मोबाइल फोन से बाहर आ रहा है</v>
      </c>
    </row>
    <row r="21257">
      <c r="A21257" s="1" t="s">
        <v>20578</v>
      </c>
      <c r="B21257" s="2" t="str">
        <f>IFERROR(__xludf.DUMMYFUNCTION("GOOGLETRANSLATE(A21257,""en"",""hi"")"),"मैं चीनी खोपड़ी से भ्रमित हूं और मैं चाहता हूं कि यह डिजाइन मेरी त्वचा पर टैटू करें।")</f>
        <v>मैं चीनी खोपड़ी से भ्रमित हूं और मैं चाहता हूं कि यह डिजाइन मेरी त्वचा पर टैटू करें।</v>
      </c>
    </row>
    <row r="21258">
      <c r="A21258" s="1" t="s">
        <v>2023</v>
      </c>
      <c r="B21258" s="2" t="str">
        <f>IFERROR(__xludf.DUMMYFUNCTION("GOOGLETRANSLATE(A21258,""en"",""hi"")"),"एक मॉडल घटना के दौरान फैशन शो में रनवे चलता है।")</f>
        <v>एक मॉडल घटना के दौरान फैशन शो में रनवे चलता है।</v>
      </c>
    </row>
    <row r="21259">
      <c r="A21259" s="1" t="s">
        <v>20579</v>
      </c>
      <c r="B21259" s="2" t="str">
        <f>IFERROR(__xludf.DUMMYFUNCTION("GOOGLETRANSLATE(A21259,""en"",""hi"")"),"प्रवेश द्वार पर 1560 में निर्मित संरचना")</f>
        <v>प्रवेश द्वार पर 1560 में निर्मित संरचना</v>
      </c>
    </row>
    <row r="21260">
      <c r="A21260" s="1" t="s">
        <v>20580</v>
      </c>
      <c r="B21260" s="2" t="str">
        <f>IFERROR(__xludf.DUMMYFUNCTION("GOOGLETRANSLATE(A21260,""en"",""hi"")"),"बच्चे फर्श को उजागर करते हैं।")</f>
        <v>बच्चे फर्श को उजागर करते हैं।</v>
      </c>
    </row>
    <row r="21261">
      <c r="A21261" s="1" t="s">
        <v>20581</v>
      </c>
      <c r="B21261" s="2" t="str">
        <f>IFERROR(__xludf.DUMMYFUNCTION("GOOGLETRANSLATE(A21261,""en"",""hi"")"),"एक बेंच पर खड़े स्पैरो और उसके चोंच पर एक मैगोट है।")</f>
        <v>एक बेंच पर खड़े स्पैरो और उसके चोंच पर एक मैगोट है।</v>
      </c>
    </row>
    <row r="21262">
      <c r="A21262" s="1" t="s">
        <v>20582</v>
      </c>
      <c r="B21262" s="2" t="str">
        <f>IFERROR(__xludf.DUMMYFUNCTION("GOOGLETRANSLATE(A21262,""en"",""hi"")"),"फेस्टिवल के दौरान लोक रॉक कलाकार प्रदर्शन करता है")</f>
        <v>फेस्टिवल के दौरान लोक रॉक कलाकार प्रदर्शन करता है</v>
      </c>
    </row>
    <row r="21263">
      <c r="A21263" s="1" t="s">
        <v>20583</v>
      </c>
      <c r="B21263" s="2" t="str">
        <f>IFERROR(__xludf.DUMMYFUNCTION("GOOGLETRANSLATE(A21263,""en"",""hi"")"),"सोमवार के सौर ग्रहण के दौरान आकाश मंद हो गया क्योंकि भीड़ घटना के लिए एकत्र हुई।")</f>
        <v>सोमवार के सौर ग्रहण के दौरान आकाश मंद हो गया क्योंकि भीड़ घटना के लिए एकत्र हुई।</v>
      </c>
    </row>
    <row r="21264">
      <c r="A21264" s="1" t="s">
        <v>20584</v>
      </c>
      <c r="B21264" s="2" t="str">
        <f>IFERROR(__xludf.DUMMYFUNCTION("GOOGLETRANSLATE(A21264,""en"",""hi"")"),"समुद्री भोजन बाजार में एक स्टाल में बिग लॉबस्टर।")</f>
        <v>समुद्री भोजन बाजार में एक स्टाल में बिग लॉबस्टर।</v>
      </c>
    </row>
    <row r="21265">
      <c r="A21265" s="1" t="s">
        <v>20585</v>
      </c>
      <c r="B21265" s="2" t="str">
        <f>IFERROR(__xludf.DUMMYFUNCTION("GOOGLETRANSLATE(A21265,""en"",""hi"")"),"एक गोदी से बंधे डोनी के ऊपर सूर्योदय")</f>
        <v>एक गोदी से बंधे डोनी के ऊपर सूर्योदय</v>
      </c>
    </row>
    <row r="21266">
      <c r="A21266" s="1" t="s">
        <v>20586</v>
      </c>
      <c r="B21266" s="2" t="str">
        <f>IFERROR(__xludf.DUMMYFUNCTION("GOOGLETRANSLATE(A21266,""en"",""hi"")"),"सुंदर युवा रेडहेड महिला एक बड़े फूल के आकार के पीले लॉलीपॉप के साथ खुशी से मुस्कुराते हुए - स्टॉक फोटो #")</f>
        <v>सुंदर युवा रेडहेड महिला एक बड़े फूल के आकार के पीले लॉलीपॉप के साथ खुशी से मुस्कुराते हुए - स्टॉक फोटो #</v>
      </c>
    </row>
    <row r="21267">
      <c r="A21267" s="1" t="s">
        <v>20587</v>
      </c>
      <c r="B21267" s="2" t="str">
        <f>IFERROR(__xludf.DUMMYFUNCTION("GOOGLETRANSLATE(A21267,""en"",""hi"")"),"संबंधित बिंदुओं की पहचान करें लेखक एक सूचनात्मक पाठ में बनाता है")</f>
        <v>संबंधित बिंदुओं की पहचान करें लेखक एक सूचनात्मक पाठ में बनाता है</v>
      </c>
    </row>
    <row r="21268">
      <c r="A21268" s="1" t="s">
        <v>20588</v>
      </c>
      <c r="B21268" s="2" t="str">
        <f>IFERROR(__xludf.DUMMYFUNCTION("GOOGLETRANSLATE(A21268,""en"",""hi"")"),"एक हवाई दृश्य उद्योग और खुदरा व्यापार दिखा रहा है")</f>
        <v>एक हवाई दृश्य उद्योग और खुदरा व्यापार दिखा रहा है</v>
      </c>
    </row>
    <row r="21269">
      <c r="A21269" s="1" t="s">
        <v>20589</v>
      </c>
      <c r="B21269" s="2" t="str">
        <f>IFERROR(__xludf.DUMMYFUNCTION("GOOGLETRANSLATE(A21269,""en"",""hi"")"),"रंगीन बच्चों के खेल का मैदान का हवाई दृश्य")</f>
        <v>रंगीन बच्चों के खेल का मैदान का हवाई दृश्य</v>
      </c>
    </row>
    <row r="21270">
      <c r="A21270" s="1" t="s">
        <v>20590</v>
      </c>
      <c r="B21270" s="2" t="str">
        <f>IFERROR(__xludf.DUMMYFUNCTION("GOOGLETRANSLATE(A21270,""en"",""hi"")"),"एक लाल पैटर्न के साथ सोने की पृष्ठभूमि")</f>
        <v>एक लाल पैटर्न के साथ सोने की पृष्ठभूमि</v>
      </c>
    </row>
    <row r="21271">
      <c r="A21271" s="1" t="s">
        <v>20591</v>
      </c>
      <c r="B21271" s="2" t="str">
        <f>IFERROR(__xludf.DUMMYFUNCTION("GOOGLETRANSLATE(A21271,""en"",""hi"")"),"फुटबॉल खिलाड़ी और उनकी टीम - फुटबॉल विश्व कप, मैच से पहले साथी")</f>
        <v>फुटबॉल खिलाड़ी और उनकी टीम - फुटबॉल विश्व कप, मैच से पहले साथी</v>
      </c>
    </row>
    <row r="21272">
      <c r="A21272" s="1" t="s">
        <v>20592</v>
      </c>
      <c r="B21272" s="2" t="str">
        <f>IFERROR(__xludf.DUMMYFUNCTION("GOOGLETRANSLATE(A21272,""en"",""hi"")"),"फायरफ्लियों की तरह चमकदार पौधों विद्युत प्रकाश को बदल सकते हैं")</f>
        <v>फायरफ्लियों की तरह चमकदार पौधों विद्युत प्रकाश को बदल सकते हैं</v>
      </c>
    </row>
    <row r="21273">
      <c r="A21273" s="1" t="s">
        <v>20593</v>
      </c>
      <c r="B21273" s="2" t="str">
        <f>IFERROR(__xludf.DUMMYFUNCTION("GOOGLETRANSLATE(A21273,""en"",""hi"")"),"प्यारा पग लपेटा ऊपर एक बग के रूप में")</f>
        <v>प्यारा पग लपेटा ऊपर एक बग के रूप में</v>
      </c>
    </row>
    <row r="21274">
      <c r="A21274" s="1" t="s">
        <v>20594</v>
      </c>
      <c r="B21274" s="2" t="str">
        <f>IFERROR(__xludf.DUMMYFUNCTION("GOOGLETRANSLATE(A21274,""en"",""hi"")"),"देश कलाकार त्यौहार में प्रदर्शन करता है")</f>
        <v>देश कलाकार त्यौहार में प्रदर्शन करता है</v>
      </c>
    </row>
    <row r="21275">
      <c r="A21275" s="1" t="s">
        <v>20595</v>
      </c>
      <c r="B21275" s="2" t="str">
        <f>IFERROR(__xludf.DUMMYFUNCTION("GOOGLETRANSLATE(A21275,""en"",""hi"")"),"सर्दी - सुइट के बाहर देखें।")</f>
        <v>सर्दी - सुइट के बाहर देखें।</v>
      </c>
    </row>
    <row r="21276">
      <c r="A21276" s="1" t="s">
        <v>20596</v>
      </c>
      <c r="B21276" s="2" t="str">
        <f>IFERROR(__xludf.DUMMYFUNCTION("GOOGLETRANSLATE(A21276,""en"",""hi"")"),"एक अंधेरे जंगल में जड़ों के साथ डरावनी पेड़।")</f>
        <v>एक अंधेरे जंगल में जड़ों के साथ डरावनी पेड़।</v>
      </c>
    </row>
    <row r="21277">
      <c r="A21277" s="1" t="s">
        <v>20597</v>
      </c>
      <c r="B21277" s="2" t="str">
        <f>IFERROR(__xludf.DUMMYFUNCTION("GOOGLETRANSLATE(A21277,""en"",""hi"")"),"पिता एक पार्क में हवा में अपनी बच्ची को फेंक रहा है")</f>
        <v>पिता एक पार्क में हवा में अपनी बच्ची को फेंक रहा है</v>
      </c>
    </row>
    <row r="21278">
      <c r="A21278" s="1" t="s">
        <v>20598</v>
      </c>
      <c r="B21278" s="2" t="str">
        <f>IFERROR(__xludf.DUMMYFUNCTION("GOOGLETRANSLATE(A21278,""en"",""hi"")"),"शहर के चारों ओर पुरुषों की सड़क दौड़")</f>
        <v>शहर के चारों ओर पुरुषों की सड़क दौड़</v>
      </c>
    </row>
    <row r="21279">
      <c r="A21279" s="1" t="s">
        <v>20599</v>
      </c>
      <c r="B21279" s="2" t="str">
        <f>IFERROR(__xludf.DUMMYFUNCTION("GOOGLETRANSLATE(A21279,""en"",""hi"")"),"जबकि सैन्य कमांडर निश्चित रूप से है, यह निवासियों साल के लंबे, लुभावनी पहाड़ के दृश्यों का आनंद ले सकते हैं।")</f>
        <v>जबकि सैन्य कमांडर निश्चित रूप से है, यह निवासियों साल के लंबे, लुभावनी पहाड़ के दृश्यों का आनंद ले सकते हैं।</v>
      </c>
    </row>
    <row r="21280">
      <c r="A21280" s="1" t="s">
        <v>20600</v>
      </c>
      <c r="B21280" s="2" t="str">
        <f>IFERROR(__xludf.DUMMYFUNCTION("GOOGLETRANSLATE(A21280,""en"",""hi"")"),"पेनी ने आज मेरी बांह पर स्टार किया।")</f>
        <v>पेनी ने आज मेरी बांह पर स्टार किया।</v>
      </c>
    </row>
    <row r="21281">
      <c r="A21281" s="1" t="s">
        <v>20601</v>
      </c>
      <c r="B21281" s="2" t="str">
        <f>IFERROR(__xludf.DUMMYFUNCTION("GOOGLETRANSLATE(A21281,""en"",""hi"")"),"इसके चारों ओर एक रिबन वाला दिल।")</f>
        <v>इसके चारों ओर एक रिबन वाला दिल।</v>
      </c>
    </row>
    <row r="21282">
      <c r="A21282" s="1" t="s">
        <v>20602</v>
      </c>
      <c r="B21282" s="2" t="str">
        <f>IFERROR(__xludf.DUMMYFUNCTION("GOOGLETRANSLATE(A21282,""en"",""hi"")"),"सफेद बादलों के साथ एक बड़ा क्रॉस इसके पीछे तैर रहा है")</f>
        <v>सफेद बादलों के साथ एक बड़ा क्रॉस इसके पीछे तैर रहा है</v>
      </c>
    </row>
    <row r="21283">
      <c r="A21283" s="1" t="s">
        <v>20603</v>
      </c>
      <c r="B21283" s="2" t="str">
        <f>IFERROR(__xludf.DUMMYFUNCTION("GOOGLETRANSLATE(A21283,""en"",""hi"")"),"एक उग्र वृक्ष एक घर के खिलाफ झुकता है")</f>
        <v>एक उग्र वृक्ष एक घर के खिलाफ झुकता है</v>
      </c>
    </row>
    <row r="21284">
      <c r="A21284" s="1" t="s">
        <v>20604</v>
      </c>
      <c r="B21284" s="2" t="str">
        <f>IFERROR(__xludf.DUMMYFUNCTION("GOOGLETRANSLATE(A21284,""en"",""hi"")"),"फिल्मांकन स्थान एक रोमांचक शहर है लेकिन यह भी")</f>
        <v>फिल्मांकन स्थान एक रोमांचक शहर है लेकिन यह भी</v>
      </c>
    </row>
    <row r="21285">
      <c r="A21285" s="1" t="s">
        <v>20605</v>
      </c>
      <c r="B21285" s="2" t="str">
        <f>IFERROR(__xludf.DUMMYFUNCTION("GOOGLETRANSLATE(A21285,""en"",""hi"")"),"पानी की बोतल रखने के बाहर गर्भवती महिला।")</f>
        <v>पानी की बोतल रखने के बाहर गर्भवती महिला।</v>
      </c>
    </row>
    <row r="21286">
      <c r="A21286" s="1" t="s">
        <v>20606</v>
      </c>
      <c r="B21286" s="2" t="str">
        <f>IFERROR(__xludf.DUMMYFUNCTION("GOOGLETRANSLATE(A21286,""en"",""hi"")"),"व्यक्ति धर्म के लिए है मुख्य धर्म संगठन संस्थापक है।")</f>
        <v>व्यक्ति धर्म के लिए है मुख्य धर्म संगठन संस्थापक है।</v>
      </c>
    </row>
    <row r="21287">
      <c r="A21287" s="1" t="s">
        <v>20607</v>
      </c>
      <c r="B21287" s="2" t="str">
        <f>IFERROR(__xludf.DUMMYFUNCTION("GOOGLETRANSLATE(A21287,""en"",""hi"")"),"कपड़ा सभी एक तरह का है।")</f>
        <v>कपड़ा सभी एक तरह का है।</v>
      </c>
    </row>
    <row r="21288">
      <c r="A21288" s="1" t="s">
        <v>20608</v>
      </c>
      <c r="B21288" s="2" t="str">
        <f>IFERROR(__xludf.DUMMYFUNCTION("GOOGLETRANSLATE(A21288,""en"",""hi"")"),"बहुत पहले टोपी दिनों में ... सर्का")</f>
        <v>बहुत पहले टोपी दिनों में ... सर्का</v>
      </c>
    </row>
    <row r="21289">
      <c r="A21289" s="1" t="s">
        <v>20609</v>
      </c>
      <c r="B21289" s="2" t="str">
        <f>IFERROR(__xludf.DUMMYFUNCTION("GOOGLETRANSLATE(A21289,""en"",""hi"")"),"हम स्वस्थ और पोषक तत्व घने भोजन और सुविधा के साथ स्नैक्स विकल्पों के साथ कड़ी मेहनत समुदाय का समर्थन करना चाहते हैं!")</f>
        <v>हम स्वस्थ और पोषक तत्व घने भोजन और सुविधा के साथ स्नैक्स विकल्पों के साथ कड़ी मेहनत समुदाय का समर्थन करना चाहते हैं!</v>
      </c>
    </row>
    <row r="21290">
      <c r="A21290" s="1" t="s">
        <v>20610</v>
      </c>
      <c r="B21290" s="2" t="str">
        <f>IFERROR(__xludf.DUMMYFUNCTION("GOOGLETRANSLATE(A21290,""en"",""hi"")"),"उद्योग को अब बनाए रखा जाता है और संगठन द्वारा खोला जाता है")</f>
        <v>उद्योग को अब बनाए रखा जाता है और संगठन द्वारा खोला जाता है</v>
      </c>
    </row>
    <row r="21291">
      <c r="A21291" s="1" t="s">
        <v>20611</v>
      </c>
      <c r="B21291" s="2" t="str">
        <f>IFERROR(__xludf.DUMMYFUNCTION("GOOGLETRANSLATE(A21291,""en"",""hi"")"),"गिरावट में एक शहर")</f>
        <v>गिरावट में एक शहर</v>
      </c>
    </row>
    <row r="21292">
      <c r="A21292" s="1" t="s">
        <v>20612</v>
      </c>
      <c r="B21292" s="2" t="str">
        <f>IFERROR(__xludf.DUMMYFUNCTION("GOOGLETRANSLATE(A21292,""en"",""hi"")"),"एक प्रशंसक मैच से पहले अपना समर्थन दिखाता है।")</f>
        <v>एक प्रशंसक मैच से पहले अपना समर्थन दिखाता है।</v>
      </c>
    </row>
    <row r="21293">
      <c r="A21293" s="1" t="s">
        <v>20613</v>
      </c>
      <c r="B21293" s="2" t="str">
        <f>IFERROR(__xludf.DUMMYFUNCTION("GOOGLETRANSLATE(A21293,""en"",""hi"")"),"खेल का एक नायक।")</f>
        <v>खेल का एक नायक।</v>
      </c>
    </row>
    <row r="21294">
      <c r="A21294" s="1" t="s">
        <v>20614</v>
      </c>
      <c r="B21294" s="2" t="str">
        <f>IFERROR(__xludf.DUMMYFUNCTION("GOOGLETRANSLATE(A21294,""en"",""hi"")"),"हाथ आइकन में कैमरा, फोटो")</f>
        <v>हाथ आइकन में कैमरा, फोटो</v>
      </c>
    </row>
    <row r="21295">
      <c r="A21295" s="1" t="s">
        <v>20615</v>
      </c>
      <c r="B21295" s="2" t="str">
        <f>IFERROR(__xludf.DUMMYFUNCTION("GOOGLETRANSLATE(A21295,""en"",""hi"")"),"एक ऐसी दुनिया के लिए ऊर्जा जो कभी नहीं सोती है")</f>
        <v>एक ऐसी दुनिया के लिए ऊर्जा जो कभी नहीं सोती है</v>
      </c>
    </row>
    <row r="21296">
      <c r="A21296" s="1" t="s">
        <v>20616</v>
      </c>
      <c r="B21296" s="2" t="str">
        <f>IFERROR(__xludf.DUMMYFUNCTION("GOOGLETRANSLATE(A21296,""en"",""hi"")"),"तट के सामने लकड़ी की बेंच")</f>
        <v>तट के सामने लकड़ी की बेंच</v>
      </c>
    </row>
    <row r="21297">
      <c r="A21297" s="1" t="s">
        <v>20617</v>
      </c>
      <c r="B21297" s="2" t="str">
        <f>IFERROR(__xludf.DUMMYFUNCTION("GOOGLETRANSLATE(A21297,""en"",""hi"")"),"व्यक्ति ड्रम पर बैंड में शामिल हो गया।")</f>
        <v>व्यक्ति ड्रम पर बैंड में शामिल हो गया।</v>
      </c>
    </row>
    <row r="21298">
      <c r="A21298" s="1" t="s">
        <v>20618</v>
      </c>
      <c r="B21298" s="2" t="str">
        <f>IFERROR(__xludf.DUMMYFUNCTION("GOOGLETRANSLATE(A21298,""en"",""hi"")"),"क्रिकेट प्लेयर, क्रिकेट प्लेयर, व्यक्ति और क्रिकेट प्लेयर।")</f>
        <v>क्रिकेट प्लेयर, क्रिकेट प्लेयर, व्यक्ति और क्रिकेट प्लेयर।</v>
      </c>
    </row>
    <row r="21299">
      <c r="A21299" s="1" t="s">
        <v>20619</v>
      </c>
      <c r="B21299" s="2" t="str">
        <f>IFERROR(__xludf.DUMMYFUNCTION("GOOGLETRANSLATE(A21299,""en"",""hi"")"),"जलमार्गों पर स्थित है")</f>
        <v>जलमार्गों पर स्थित है</v>
      </c>
    </row>
    <row r="21300">
      <c r="A21300" s="1" t="s">
        <v>20620</v>
      </c>
      <c r="B21300" s="2" t="str">
        <f>IFERROR(__xludf.DUMMYFUNCTION("GOOGLETRANSLATE(A21300,""en"",""hi"")"),"टेनिस खिलाड़ी दिन में अपने महिलाओं के एकल के पहले राउंड मैच के दौरान टेनिस खिलाड़ी के खिलाफ एक बिंदु के बाद प्रतिक्रिया करता है")</f>
        <v>टेनिस खिलाड़ी दिन में अपने महिलाओं के एकल के पहले राउंड मैच के दौरान टेनिस खिलाड़ी के खिलाफ एक बिंदु के बाद प्रतिक्रिया करता है</v>
      </c>
    </row>
    <row r="21301">
      <c r="A21301" s="1" t="s">
        <v>20621</v>
      </c>
      <c r="B21301" s="2" t="str">
        <f>IFERROR(__xludf.DUMMYFUNCTION("GOOGLETRANSLATE(A21301,""en"",""hi"")"),"अपने बच्चों के साथ इस सुंदर छोटे पंख और पाइप क्लीनर परी बनाओ।")</f>
        <v>अपने बच्चों के साथ इस सुंदर छोटे पंख और पाइप क्लीनर परी बनाओ।</v>
      </c>
    </row>
    <row r="21302">
      <c r="A21302" s="1" t="s">
        <v>20622</v>
      </c>
      <c r="B21302" s="2" t="str">
        <f>IFERROR(__xludf.DUMMYFUNCTION("GOOGLETRANSLATE(A21302,""en"",""hi"")"),"लय और ब्लूज़ कलाकार और फोटोग्राफर व्यक्ति पर आते हैं")</f>
        <v>लय और ब्लूज़ कलाकार और फोटोग्राफर व्यक्ति पर आते हैं</v>
      </c>
    </row>
    <row r="21303">
      <c r="A21303" s="1" t="s">
        <v>20623</v>
      </c>
      <c r="B21303" s="2" t="str">
        <f>IFERROR(__xludf.DUMMYFUNCTION("GOOGLETRANSLATE(A21303,""en"",""hi"")"),"सुबह की रोशनी में सीमा")</f>
        <v>सुबह की रोशनी में सीमा</v>
      </c>
    </row>
    <row r="21304">
      <c r="A21304" s="1" t="s">
        <v>20624</v>
      </c>
      <c r="B21304" s="2" t="str">
        <f>IFERROR(__xludf.DUMMYFUNCTION("GOOGLETRANSLATE(A21304,""en"",""hi"")"),"तेंदुआ एक पेड़ के कांटा में सो रहा है")</f>
        <v>तेंदुआ एक पेड़ के कांटा में सो रहा है</v>
      </c>
    </row>
    <row r="21305">
      <c r="A21305" s="1" t="s">
        <v>20625</v>
      </c>
      <c r="B21305" s="2" t="str">
        <f>IFERROR(__xludf.DUMMYFUNCTION("GOOGLETRANSLATE(A21305,""en"",""hi"")"),"एक सफेद पृष्ठभूमि पर एक पेड़ के साथ पृथ्वी")</f>
        <v>एक सफेद पृष्ठभूमि पर एक पेड़ के साथ पृथ्वी</v>
      </c>
    </row>
    <row r="21306">
      <c r="A21306" s="1" t="s">
        <v>20626</v>
      </c>
      <c r="B21306" s="2" t="str">
        <f>IFERROR(__xludf.DUMMYFUNCTION("GOOGLETRANSLATE(A21306,""en"",""hi"")"),"पियानोवादक त्योहार के दूसरे दिन के दौरान मंच पर प्रदर्शन करता है")</f>
        <v>पियानोवादक त्योहार के दूसरे दिन के दौरान मंच पर प्रदर्शन करता है</v>
      </c>
    </row>
    <row r="21307">
      <c r="A21307" s="1" t="s">
        <v>12431</v>
      </c>
      <c r="B21307" s="2" t="str">
        <f>IFERROR(__xludf.DUMMYFUNCTION("GOOGLETRANSLATE(A21307,""en"",""hi"")"),"अनन्य संपत्ति की छवि")</f>
        <v>अनन्य संपत्ति की छवि</v>
      </c>
    </row>
    <row r="21308">
      <c r="A21308" s="1" t="s">
        <v>20627</v>
      </c>
      <c r="B21308" s="2" t="str">
        <f>IFERROR(__xludf.DUMMYFUNCTION("GOOGLETRANSLATE(A21308,""en"",""hi"")"),"कंपनी एस हड़ताली पैटर्न में से एक")</f>
        <v>कंपनी एस हड़ताली पैटर्न में से एक</v>
      </c>
    </row>
    <row r="21309">
      <c r="A21309" s="1" t="s">
        <v>20628</v>
      </c>
      <c r="B21309" s="2" t="str">
        <f>IFERROR(__xludf.DUMMYFUNCTION("GOOGLETRANSLATE(A21309,""en"",""hi"")"),"पूर्ण दंगा गियर में पुलिस अधिकारी एक दीवार बनाते हैं।")</f>
        <v>पूर्ण दंगा गियर में पुलिस अधिकारी एक दीवार बनाते हैं।</v>
      </c>
    </row>
    <row r="21310">
      <c r="A21310" s="1" t="s">
        <v>20629</v>
      </c>
      <c r="B21310" s="2" t="str">
        <f>IFERROR(__xludf.DUMMYFUNCTION("GOOGLETRANSLATE(A21310,""en"",""hi"")"),"मादा समुद्री कछुए उसके अंडे डालने के बाद समुद्र में वापस रेंगती है।")</f>
        <v>मादा समुद्री कछुए उसके अंडे डालने के बाद समुद्र में वापस रेंगती है।</v>
      </c>
    </row>
    <row r="21311">
      <c r="A21311" s="1" t="s">
        <v>20630</v>
      </c>
      <c r="B21311" s="2" t="str">
        <f>IFERROR(__xludf.DUMMYFUNCTION("GOOGLETRANSLATE(A21311,""en"",""hi"")"),"व्यक्ति - मैं आगे बढ़ने के लिए इंतजार नहीं कर सकता ताकि मैं इन और मुर्गियों और निश्चित रूप से मेरे खरगोशों को प्राप्त कर सकूं ... और एक सुअर को भोजन कहा जा सकता है")</f>
        <v>व्यक्ति - मैं आगे बढ़ने के लिए इंतजार नहीं कर सकता ताकि मैं इन और मुर्गियों और निश्चित रूप से मेरे खरगोशों को प्राप्त कर सकूं ... और एक सुअर को भोजन कहा जा सकता है</v>
      </c>
    </row>
    <row r="21312">
      <c r="A21312" s="1" t="s">
        <v>20631</v>
      </c>
      <c r="B21312" s="2" t="str">
        <f>IFERROR(__xludf.DUMMYFUNCTION("GOOGLETRANSLATE(A21312,""en"",""hi"")"),"वह गहने की तुलना में कहीं अधिक कीमती है।")</f>
        <v>वह गहने की तुलना में कहीं अधिक कीमती है।</v>
      </c>
    </row>
    <row r="21313">
      <c r="A21313" s="1" t="s">
        <v>20632</v>
      </c>
      <c r="B21313" s="2" t="str">
        <f>IFERROR(__xludf.DUMMYFUNCTION("GOOGLETRANSLATE(A21313,""en"",""hi"")"),"परिवार घर पर मेज पर खाना खाने")</f>
        <v>परिवार घर पर मेज पर खाना खाने</v>
      </c>
    </row>
    <row r="21314">
      <c r="A21314" s="1" t="s">
        <v>20633</v>
      </c>
      <c r="B21314" s="2" t="str">
        <f>IFERROR(__xludf.DUMMYFUNCTION("GOOGLETRANSLATE(A21314,""en"",""hi"")"),"एक लटकन कान की बाली कैसे करें।")</f>
        <v>एक लटकन कान की बाली कैसे करें।</v>
      </c>
    </row>
    <row r="21315">
      <c r="A21315" s="1" t="s">
        <v>20634</v>
      </c>
      <c r="B21315" s="2" t="str">
        <f>IFERROR(__xludf.DUMMYFUNCTION("GOOGLETRANSLATE(A21315,""en"",""hi"")"),"अंधेरा और भयभीत तूफान सूर्यास्त में फिल्मांकन स्थान पर प्रचलित है")</f>
        <v>अंधेरा और भयभीत तूफान सूर्यास्त में फिल्मांकन स्थान पर प्रचलित है</v>
      </c>
    </row>
    <row r="21316">
      <c r="A21316" s="1" t="s">
        <v>20635</v>
      </c>
      <c r="B21316" s="2" t="str">
        <f>IFERROR(__xludf.DUMMYFUNCTION("GOOGLETRANSLATE(A21316,""en"",""hi"")"),"प्रतीक के अंदर चमकदार और चमकदार धुंध।")</f>
        <v>प्रतीक के अंदर चमकदार और चमकदार धुंध।</v>
      </c>
    </row>
    <row r="21317">
      <c r="A21317" s="1" t="s">
        <v>20636</v>
      </c>
      <c r="B21317" s="2" t="str">
        <f>IFERROR(__xludf.DUMMYFUNCTION("GOOGLETRANSLATE(A21317,""en"",""hi"")"),"एक अभयारण्य में शिकार का पक्षी")</f>
        <v>एक अभयारण्य में शिकार का पक्षी</v>
      </c>
    </row>
    <row r="21318">
      <c r="A21318" s="1" t="s">
        <v>20637</v>
      </c>
      <c r="B21318" s="2" t="str">
        <f>IFERROR(__xludf.DUMMYFUNCTION("GOOGLETRANSLATE(A21318,""en"",""hi"")"),"पहली महिला बोलने के बाद एक छात्र राजनेता के बगल में अपने फोन के साथ चित्र लेता है।")</f>
        <v>पहली महिला बोलने के बाद एक छात्र राजनेता के बगल में अपने फोन के साथ चित्र लेता है।</v>
      </c>
    </row>
    <row r="21319">
      <c r="A21319" s="1" t="s">
        <v>20638</v>
      </c>
      <c r="B21319" s="2" t="str">
        <f>IFERROR(__xludf.DUMMYFUNCTION("GOOGLETRANSLATE(A21319,""en"",""hi"")"),"पत्रकार फिल्म समारोह के दौरान लाल कालीन चलता है")</f>
        <v>पत्रकार फिल्म समारोह के दौरान लाल कालीन चलता है</v>
      </c>
    </row>
    <row r="21320">
      <c r="A21320" s="1" t="s">
        <v>20639</v>
      </c>
      <c r="B21320" s="2" t="str">
        <f>IFERROR(__xludf.DUMMYFUNCTION("GOOGLETRANSLATE(A21320,""en"",""hi"")"),"पेंटिंग कलाकार में सुइट का रानी आकार का बेडरूम")</f>
        <v>पेंटिंग कलाकार में सुइट का रानी आकार का बेडरूम</v>
      </c>
    </row>
    <row r="21321">
      <c r="A21321" s="1" t="s">
        <v>20640</v>
      </c>
      <c r="B21321" s="2" t="str">
        <f>IFERROR(__xludf.DUMMYFUNCTION("GOOGLETRANSLATE(A21321,""en"",""hi"")"),"आधुनिक, फैशन समझदार पुरुषों के लिए एक श्रृंखला: परिष्कृत शहरी दिखने के लिए स्वच्छ डिजाइन, विशेष फिटिंग, गुणवत्ता सामग्री और युवा दृष्टिकोण।")</f>
        <v>आधुनिक, फैशन समझदार पुरुषों के लिए एक श्रृंखला: परिष्कृत शहरी दिखने के लिए स्वच्छ डिजाइन, विशेष फिटिंग, गुणवत्ता सामग्री और युवा दृष्टिकोण।</v>
      </c>
    </row>
    <row r="21322">
      <c r="A21322" s="1" t="s">
        <v>20641</v>
      </c>
      <c r="B21322" s="2" t="str">
        <f>IFERROR(__xludf.DUMMYFUNCTION("GOOGLETRANSLATE(A21322,""en"",""hi"")"),"यह तब होता है जब क्रिसमस लाइट स्विच हो रहा है")</f>
        <v>यह तब होता है जब क्रिसमस लाइट स्विच हो रहा है</v>
      </c>
    </row>
    <row r="21323">
      <c r="A21323" s="1" t="s">
        <v>20642</v>
      </c>
      <c r="B21323" s="2" t="str">
        <f>IFERROR(__xludf.DUMMYFUNCTION("GOOGLETRANSLATE(A21323,""en"",""hi"")"),"टीम के लिए रेट्रो पोस्टर डिजाइन।")</f>
        <v>टीम के लिए रेट्रो पोस्टर डिजाइन।</v>
      </c>
    </row>
    <row r="21324">
      <c r="A21324" s="1" t="s">
        <v>20643</v>
      </c>
      <c r="B21324" s="2" t="str">
        <f>IFERROR(__xludf.DUMMYFUNCTION("GOOGLETRANSLATE(A21324,""en"",""hi"")"),"नए पिल्ला को युवा बच्चों को एक मनोरंजक और मैत्रीपूर्ण तरीके से अपरिचित परिस्थितियों में पेश करने के लिए डिज़ाइन किया गया है।")</f>
        <v>नए पिल्ला को युवा बच्चों को एक मनोरंजक और मैत्रीपूर्ण तरीके से अपरिचित परिस्थितियों में पेश करने के लिए डिज़ाइन किया गया है।</v>
      </c>
    </row>
    <row r="21325">
      <c r="A21325" s="1" t="s">
        <v>20644</v>
      </c>
      <c r="B21325" s="2" t="str">
        <f>IFERROR(__xludf.DUMMYFUNCTION("GOOGLETRANSLATE(A21325,""en"",""hi"")"),"हवा में झूलते हुए सफेद फूल")</f>
        <v>हवा में झूलते हुए सफेद फूल</v>
      </c>
    </row>
    <row r="21326">
      <c r="A21326" s="1" t="s">
        <v>20645</v>
      </c>
      <c r="B21326" s="2" t="str">
        <f>IFERROR(__xludf.DUMMYFUNCTION("GOOGLETRANSLATE(A21326,""en"",""hi"")"),"यह सभी मुख्य कार्यालयों के साथ इमारत है, और जहां भी हमारे पास कक्षा है।")</f>
        <v>यह सभी मुख्य कार्यालयों के साथ इमारत है, और जहां भी हमारे पास कक्षा है।</v>
      </c>
    </row>
    <row r="21327">
      <c r="A21327" s="1" t="s">
        <v>20646</v>
      </c>
      <c r="B21327" s="2" t="str">
        <f>IFERROR(__xludf.DUMMYFUNCTION("GOOGLETRANSLATE(A21327,""en"",""hi"")"),"पारंपरिक कपड़े में एक लड़की का पोर्ट्रेट")</f>
        <v>पारंपरिक कपड़े में एक लड़की का पोर्ट्रेट</v>
      </c>
    </row>
    <row r="21328">
      <c r="A21328" s="1" t="s">
        <v>20647</v>
      </c>
      <c r="B21328" s="2" t="str">
        <f>IFERROR(__xludf.DUMMYFUNCTION("GOOGLETRANSLATE(A21328,""en"",""hi"")"),"महान व्यक्ति को फूलों का एक गुलदस्ता मिलती है")</f>
        <v>महान व्यक्ति को फूलों का एक गुलदस्ता मिलती है</v>
      </c>
    </row>
    <row r="21329">
      <c r="A21329" s="1" t="s">
        <v>20648</v>
      </c>
      <c r="B21329" s="2" t="str">
        <f>IFERROR(__xludf.DUMMYFUNCTION("GOOGLETRANSLATE(A21329,""en"",""hi"")"),"एक मां और बेटी ने विपरीत पक्षों से एक पेड़ को गले लगाया।")</f>
        <v>एक मां और बेटी ने विपरीत पक्षों से एक पेड़ को गले लगाया।</v>
      </c>
    </row>
    <row r="21330">
      <c r="A21330" s="1" t="s">
        <v>20649</v>
      </c>
      <c r="B21330" s="2" t="str">
        <f>IFERROR(__xludf.DUMMYFUNCTION("GOOGLETRANSLATE(A21330,""en"",""hi"")"),"कार्यालय के श्रमिक और व्यापारिक लोग दुनिया भर में चल रहे हैं।")</f>
        <v>कार्यालय के श्रमिक और व्यापारिक लोग दुनिया भर में चल रहे हैं।</v>
      </c>
    </row>
    <row r="21331">
      <c r="A21331" s="1" t="s">
        <v>20650</v>
      </c>
      <c r="B21331" s="2" t="str">
        <f>IFERROR(__xludf.DUMMYFUNCTION("GOOGLETRANSLATE(A21331,""en"",""hi"")"),"शिक्षा राज्य में कुछ सड़ा हुआ है")</f>
        <v>शिक्षा राज्य में कुछ सड़ा हुआ है</v>
      </c>
    </row>
    <row r="21332">
      <c r="A21332" s="1" t="s">
        <v>20651</v>
      </c>
      <c r="B21332" s="2" t="str">
        <f>IFERROR(__xludf.DUMMYFUNCTION("GOOGLETRANSLATE(A21332,""en"",""hi"")"),"एक खुजली मिली: सड़क को पार करते समय व्यक्ति ने अपनी नाक को खरोंच दिया")</f>
        <v>एक खुजली मिली: सड़क को पार करते समय व्यक्ति ने अपनी नाक को खरोंच दिया</v>
      </c>
    </row>
    <row r="21333">
      <c r="A21333" s="1" t="s">
        <v>20652</v>
      </c>
      <c r="B21333" s="2" t="str">
        <f>IFERROR(__xludf.DUMMYFUNCTION("GOOGLETRANSLATE(A21333,""en"",""hi"")"),"मकबरा संग्रहालय में संग्रहालय")</f>
        <v>मकबरा संग्रहालय में संग्रहालय</v>
      </c>
    </row>
    <row r="21334">
      <c r="A21334" s="1" t="s">
        <v>20653</v>
      </c>
      <c r="B21334" s="2" t="str">
        <f>IFERROR(__xludf.DUMMYFUNCTION("GOOGLETRANSLATE(A21334,""en"",""hi"")"),"व्यक्ति का मानना ​​होगा कि एक छोटी सी जगह में सभी ब्रह्मांड की छवियां हो सकती हैं?")</f>
        <v>व्यक्ति का मानना ​​होगा कि एक छोटी सी जगह में सभी ब्रह्मांड की छवियां हो सकती हैं?</v>
      </c>
    </row>
    <row r="21335">
      <c r="A21335" s="1" t="s">
        <v>20654</v>
      </c>
      <c r="B21335" s="2" t="str">
        <f>IFERROR(__xludf.DUMMYFUNCTION("GOOGLETRANSLATE(A21335,""en"",""hi"")"),"व्यक्ति शुक्रवार के खेल के दौरान एक पिच प्रदान करता है")</f>
        <v>व्यक्ति शुक्रवार के खेल के दौरान एक पिच प्रदान करता है</v>
      </c>
    </row>
    <row r="21336">
      <c r="A21336" s="1" t="s">
        <v>20655</v>
      </c>
      <c r="B21336" s="2" t="str">
        <f>IFERROR(__xludf.DUMMYFUNCTION("GOOGLETRANSLATE(A21336,""en"",""hi"")"),"पर्यटक छोटे नौकाओं के विचारों का आनंद लेते हैं क्योंकि वे शहर के नहर के आसपास यात्रा करते हैं")</f>
        <v>पर्यटक छोटे नौकाओं के विचारों का आनंद लेते हैं क्योंकि वे शहर के नहर के आसपास यात्रा करते हैं</v>
      </c>
    </row>
    <row r="21337">
      <c r="A21337" s="1" t="s">
        <v>20656</v>
      </c>
      <c r="B21337" s="2" t="str">
        <f>IFERROR(__xludf.DUMMYFUNCTION("GOOGLETRANSLATE(A21337,""en"",""hi"")"),"एक दस्तावेज़ के साथ हाथ मिलाने वाले व्यापारियों")</f>
        <v>एक दस्तावेज़ के साथ हाथ मिलाने वाले व्यापारियों</v>
      </c>
    </row>
    <row r="21338">
      <c r="A21338" s="1" t="s">
        <v>20657</v>
      </c>
      <c r="B21338" s="2" t="str">
        <f>IFERROR(__xludf.DUMMYFUNCTION("GOOGLETRANSLATE(A21338,""en"",""hi"")"),"एक लाल पृष्ठभूमि पर फिल्म चरित्र, क्रिसमस के पेड़ और हिरण की छवि के साथ क्रिसमस निर्बाध बनावट।")</f>
        <v>एक लाल पृष्ठभूमि पर फिल्म चरित्र, क्रिसमस के पेड़ और हिरण की छवि के साथ क्रिसमस निर्बाध बनावट।</v>
      </c>
    </row>
    <row r="21339">
      <c r="A21339" s="1" t="s">
        <v>1242</v>
      </c>
      <c r="B21339" s="2" t="str">
        <f>IFERROR(__xludf.DUMMYFUNCTION("GOOGLETRANSLATE(A21339,""en"",""hi"")"),"छवि में हो सकता है: व्यक्ति, मंच पर, एक संगीत वाद्ययंत्र और रात खेल रहा है")</f>
        <v>छवि में हो सकता है: व्यक्ति, मंच पर, एक संगीत वाद्ययंत्र और रात खेल रहा है</v>
      </c>
    </row>
    <row r="21340">
      <c r="A21340" s="1" t="s">
        <v>20658</v>
      </c>
      <c r="B21340" s="2" t="str">
        <f>IFERROR(__xludf.DUMMYFUNCTION("GOOGLETRANSLATE(A21340,""en"",""hi"")"),"सुनहरा अच्छाई; मिश्रित ताजा सब्जियों का एक कॉर्नुकोपिया")</f>
        <v>सुनहरा अच्छाई; मिश्रित ताजा सब्जियों का एक कॉर्नुकोपिया</v>
      </c>
    </row>
    <row r="21341">
      <c r="A21341" s="1" t="s">
        <v>20659</v>
      </c>
      <c r="B21341" s="2" t="str">
        <f>IFERROR(__xludf.DUMMYFUNCTION("GOOGLETRANSLATE(A21341,""en"",""hi"")"),"अभिनेता और संगठन नेता को पुरस्कार दिए गए थे")</f>
        <v>अभिनेता और संगठन नेता को पुरस्कार दिए गए थे</v>
      </c>
    </row>
    <row r="21342">
      <c r="A21342" s="1" t="s">
        <v>20660</v>
      </c>
      <c r="B21342" s="2" t="str">
        <f>IFERROR(__xludf.DUMMYFUNCTION("GOOGLETRANSLATE(A21342,""en"",""hi"")"),"एक खूबसूरत पेड़ के नीचे समुद्र पर एक दृश्य के साथ एक खाली पार्क बेंच एक चमकदार पर चमकदार सूर्योदय प्रकाश द्वारा जलाया जाता है")</f>
        <v>एक खूबसूरत पेड़ के नीचे समुद्र पर एक दृश्य के साथ एक खाली पार्क बेंच एक चमकदार पर चमकदार सूर्योदय प्रकाश द्वारा जलाया जाता है</v>
      </c>
    </row>
    <row r="21343">
      <c r="A21343" s="1" t="s">
        <v>20661</v>
      </c>
      <c r="B21343" s="2" t="str">
        <f>IFERROR(__xludf.DUMMYFUNCTION("GOOGLETRANSLATE(A21343,""en"",""hi"")"),"भले ही हम कसकर धोखाधड़ी वाली सड़कों पर रहते थे, फिर भी हम अपने सुंदर नगरपालिका पार्क से सड़क के पार थे।")</f>
        <v>भले ही हम कसकर धोखाधड़ी वाली सड़कों पर रहते थे, फिर भी हम अपने सुंदर नगरपालिका पार्क से सड़क के पार थे।</v>
      </c>
    </row>
    <row r="21344">
      <c r="A21344" s="1" t="s">
        <v>20662</v>
      </c>
      <c r="B21344" s="2" t="str">
        <f>IFERROR(__xludf.DUMMYFUNCTION("GOOGLETRANSLATE(A21344,""en"",""hi"")"),"एक सुंदर युवा व्यवसायी के साइड व्यू चश्मा पहने हुए चश्मा और सीढ़ियों पर बैठे सूट और अपने लैपटॉप के साथ काम करते हैं।")</f>
        <v>एक सुंदर युवा व्यवसायी के साइड व्यू चश्मा पहने हुए चश्मा और सीढ़ियों पर बैठे सूट और अपने लैपटॉप के साथ काम करते हैं।</v>
      </c>
    </row>
    <row r="21345">
      <c r="A21345" s="1" t="s">
        <v>20663</v>
      </c>
      <c r="B21345" s="2" t="str">
        <f>IFERROR(__xludf.DUMMYFUNCTION("GOOGLETRANSLATE(A21345,""en"",""hi"")"),"भारी मछली पानी से बाहर छलांग लगाती है")</f>
        <v>भारी मछली पानी से बाहर छलांग लगाती है</v>
      </c>
    </row>
    <row r="21346">
      <c r="A21346" s="1" t="s">
        <v>20664</v>
      </c>
      <c r="B21346" s="2" t="str">
        <f>IFERROR(__xludf.DUMMYFUNCTION("GOOGLETRANSLATE(A21346,""en"",""hi"")"),"छोटी आस्तीन टी - शर्ट द्वारा प्यार")</f>
        <v>छोटी आस्तीन टी - शर्ट द्वारा प्यार</v>
      </c>
    </row>
    <row r="21347">
      <c r="A21347" s="1" t="s">
        <v>20665</v>
      </c>
      <c r="B21347" s="2" t="str">
        <f>IFERROR(__xludf.DUMMYFUNCTION("GOOGLETRANSLATE(A21347,""en"",""hi"")"),"देवता की एक मूर्ति एक देवता और देवता का भक्त")</f>
        <v>देवता की एक मूर्ति एक देवता और देवता का भक्त</v>
      </c>
    </row>
    <row r="21348">
      <c r="A21348" s="1" t="s">
        <v>20666</v>
      </c>
      <c r="B21348" s="2" t="str">
        <f>IFERROR(__xludf.DUMMYFUNCTION("GOOGLETRANSLATE(A21348,""en"",""hi"")"),"WASP अपने पंखों को फ्लैप करता है।")</f>
        <v>WASP अपने पंखों को फ्लैप करता है।</v>
      </c>
    </row>
    <row r="21349">
      <c r="A21349" s="1" t="s">
        <v>20667</v>
      </c>
      <c r="B21349" s="2" t="str">
        <f>IFERROR(__xludf.DUMMYFUNCTION("GOOGLETRANSLATE(A21349,""en"",""hi"")"),"यात्रा, उसकी झुर्रियों से बाहर देखो")</f>
        <v>यात्रा, उसकी झुर्रियों से बाहर देखो</v>
      </c>
    </row>
    <row r="21350">
      <c r="A21350" s="1" t="s">
        <v>20668</v>
      </c>
      <c r="B21350" s="2" t="str">
        <f>IFERROR(__xludf.DUMMYFUNCTION("GOOGLETRANSLATE(A21350,""en"",""hi"")"),"एक खसखस ​​एक जैकेट पर पहना जाता है।")</f>
        <v>एक खसखस ​​एक जैकेट पर पहना जाता है।</v>
      </c>
    </row>
    <row r="21351">
      <c r="A21351" s="1" t="s">
        <v>20669</v>
      </c>
      <c r="B21351" s="2" t="str">
        <f>IFERROR(__xludf.DUMMYFUNCTION("GOOGLETRANSLATE(A21351,""en"",""hi"")"),"एक सर्वेक्षण में समर्थित लोगों का विरोध किया गया।")</f>
        <v>एक सर्वेक्षण में समर्थित लोगों का विरोध किया गया।</v>
      </c>
    </row>
    <row r="21352">
      <c r="A21352" s="1" t="s">
        <v>14464</v>
      </c>
      <c r="B21352" s="2" t="str">
        <f>IFERROR(__xludf.DUMMYFUNCTION("GOOGLETRANSLATE(A21352,""en"",""hi"")"),"एक संख्या के आकार में सोने के गुब्बारे")</f>
        <v>एक संख्या के आकार में सोने के गुब्बारे</v>
      </c>
    </row>
    <row r="21353">
      <c r="A21353" s="1" t="s">
        <v>20670</v>
      </c>
      <c r="B21353" s="2" t="str">
        <f>IFERROR(__xludf.DUMMYFUNCTION("GOOGLETRANSLATE(A21353,""en"",""hi"")"),"500px पर फिल्म चालक दल द्वारा सोफे पर पुरुष")</f>
        <v>500px पर फिल्म चालक दल द्वारा सोफे पर पुरुष</v>
      </c>
    </row>
    <row r="21354">
      <c r="A21354" s="1" t="s">
        <v>8327</v>
      </c>
      <c r="B21354" s="2" t="str">
        <f>IFERROR(__xludf.DUMMYFUNCTION("GOOGLETRANSLATE(A21354,""en"",""hi"")"),"अभिनेता प्रीमियर पर पहुंचे")</f>
        <v>अभिनेता प्रीमियर पर पहुंचे</v>
      </c>
    </row>
    <row r="21355">
      <c r="A21355" s="1" t="s">
        <v>20671</v>
      </c>
      <c r="B21355" s="2" t="str">
        <f>IFERROR(__xludf.DUMMYFUNCTION("GOOGLETRANSLATE(A21355,""en"",""hi"")"),"युगल सुपरमार्केट में खरीदारी करता है")</f>
        <v>युगल सुपरमार्केट में खरीदारी करता है</v>
      </c>
    </row>
    <row r="21356">
      <c r="A21356" s="1" t="s">
        <v>20672</v>
      </c>
      <c r="B21356" s="2" t="str">
        <f>IFERROR(__xludf.DUMMYFUNCTION("GOOGLETRANSLATE(A21356,""en"",""hi"")"),"रोमांटिक कॉमेडी फिल्म से बालियां की एक जोड़ी")</f>
        <v>रोमांटिक कॉमेडी फिल्म से बालियां की एक जोड़ी</v>
      </c>
    </row>
    <row r="21357">
      <c r="A21357" s="1" t="s">
        <v>20673</v>
      </c>
      <c r="B21357" s="2" t="str">
        <f>IFERROR(__xludf.DUMMYFUNCTION("GOOGLETRANSLATE(A21357,""en"",""hi"")"),"एक हडल में एक फुटबॉल टीम के रूप में ऊपर से कैमरा स्पिन किया जाता है और मैदान पर चलता है")</f>
        <v>एक हडल में एक फुटबॉल टीम के रूप में ऊपर से कैमरा स्पिन किया जाता है और मैदान पर चलता है</v>
      </c>
    </row>
    <row r="21358">
      <c r="A21358" s="1" t="s">
        <v>20674</v>
      </c>
      <c r="B21358" s="2" t="str">
        <f>IFERROR(__xludf.DUMMYFUNCTION("GOOGLETRANSLATE(A21358,""en"",""hi"")"),"खिड़कियों के पीछे सूर्यास्त समय चूक")</f>
        <v>खिड़कियों के पीछे सूर्यास्त समय चूक</v>
      </c>
    </row>
    <row r="21359">
      <c r="A21359" s="1" t="s">
        <v>15414</v>
      </c>
      <c r="B21359" s="2" t="str">
        <f>IFERROR(__xludf.DUMMYFUNCTION("GOOGLETRANSLATE(A21359,""en"",""hi"")"),"अभिनेता वसंत के दौरान फैशन शो में भाग लेता है।")</f>
        <v>अभिनेता वसंत के दौरान फैशन शो में भाग लेता है।</v>
      </c>
    </row>
    <row r="21360">
      <c r="A21360" s="1" t="s">
        <v>20675</v>
      </c>
      <c r="B21360" s="2" t="str">
        <f>IFERROR(__xludf.DUMMYFUNCTION("GOOGLETRANSLATE(A21360,""en"",""hi"")"),"एक कार्टून आदमी एक कॉल सेंटर में एक महिला के साथ फोन पर बात कर रहा है।")</f>
        <v>एक कार्टून आदमी एक कॉल सेंटर में एक महिला के साथ फोन पर बात कर रहा है।</v>
      </c>
    </row>
    <row r="21361">
      <c r="A21361" s="1" t="s">
        <v>20676</v>
      </c>
      <c r="B21361" s="2" t="str">
        <f>IFERROR(__xludf.DUMMYFUNCTION("GOOGLETRANSLATE(A21361,""en"",""hi"")"),"चालक दल के सदस्य खेल से पहले की स्थिति में शामिल हो रहे हैं")</f>
        <v>चालक दल के सदस्य खेल से पहले की स्थिति में शामिल हो रहे हैं</v>
      </c>
    </row>
    <row r="21362">
      <c r="A21362" s="1" t="s">
        <v>20677</v>
      </c>
      <c r="B21362" s="2" t="str">
        <f>IFERROR(__xludf.DUMMYFUNCTION("GOOGLETRANSLATE(A21362,""en"",""hi"")"),"एक शहर के रूप में सूर्यास्त के दिन एक सर्दियों के दिन")</f>
        <v>एक शहर के रूप में सूर्यास्त के दिन एक सर्दियों के दिन</v>
      </c>
    </row>
    <row r="21363">
      <c r="A21363" s="1" t="s">
        <v>20678</v>
      </c>
      <c r="B21363" s="2" t="str">
        <f>IFERROR(__xludf.DUMMYFUNCTION("GOOGLETRANSLATE(A21363,""en"",""hi"")"),"सर्दियों के परिदृश्य में थोड़ा स्पूस का पेड़")</f>
        <v>सर्दियों के परिदृश्य में थोड़ा स्पूस का पेड़</v>
      </c>
    </row>
    <row r="21364">
      <c r="A21364" s="1" t="s">
        <v>20679</v>
      </c>
      <c r="B21364" s="2" t="str">
        <f>IFERROR(__xludf.DUMMYFUNCTION("GOOGLETRANSLATE(A21364,""en"",""hi"")"),"एक बिल्ली अपने चेहरे को एक दीवार से बाहर रखती है")</f>
        <v>एक बिल्ली अपने चेहरे को एक दीवार से बाहर रखती है</v>
      </c>
    </row>
    <row r="21365">
      <c r="A21365" s="1" t="s">
        <v>20680</v>
      </c>
      <c r="B21365" s="2" t="str">
        <f>IFERROR(__xludf.DUMMYFUNCTION("GOOGLETRANSLATE(A21365,""en"",""hi"")"),"रेखाओं, जाल, निर्बाध वेक्टर पृष्ठभूमि में विकर्ण पैटर्न।")</f>
        <v>रेखाओं, जाल, निर्बाध वेक्टर पृष्ठभूमि में विकर्ण पैटर्न।</v>
      </c>
    </row>
    <row r="21366">
      <c r="A21366" s="1" t="s">
        <v>20681</v>
      </c>
      <c r="B21366" s="2" t="str">
        <f>IFERROR(__xludf.DUMMYFUNCTION("GOOGLETRANSLATE(A21366,""en"",""hi"")"),"सूर्य रविवार को आंशिक सौर ग्रहण के दौरान, व्यक्ति के एक बर्न और विंडमिल दक्षिणपश्चिम के पीछे सेट होता है।")</f>
        <v>सूर्य रविवार को आंशिक सौर ग्रहण के दौरान, व्यक्ति के एक बर्न और विंडमिल दक्षिणपश्चिम के पीछे सेट होता है।</v>
      </c>
    </row>
    <row r="21367">
      <c r="A21367" s="1" t="s">
        <v>20682</v>
      </c>
      <c r="B21367" s="2" t="str">
        <f>IFERROR(__xludf.DUMMYFUNCTION("GOOGLETRANSLATE(A21367,""en"",""hi"")"),"सीढ़ी के पीछे रंगीन घरों के साथ संकीर्ण सड़क")</f>
        <v>सीढ़ी के पीछे रंगीन घरों के साथ संकीर्ण सड़क</v>
      </c>
    </row>
    <row r="21368">
      <c r="A21368" s="1" t="s">
        <v>20683</v>
      </c>
      <c r="B21368" s="2" t="str">
        <f>IFERROR(__xludf.DUMMYFUNCTION("GOOGLETRANSLATE(A21368,""en"",""hi"")"),"मीडिया दिवस के दौरान टीम की तस्वीर।")</f>
        <v>मीडिया दिवस के दौरान टीम की तस्वीर।</v>
      </c>
    </row>
    <row r="21369">
      <c r="A21369" s="1" t="s">
        <v>20684</v>
      </c>
      <c r="B21369" s="2" t="str">
        <f>IFERROR(__xludf.DUMMYFUNCTION("GOOGLETRANSLATE(A21369,""en"",""hi"")"),"एक वसंत धातु सजावट पोशाक में अभिनेता")</f>
        <v>एक वसंत धातु सजावट पोशाक में अभिनेता</v>
      </c>
    </row>
    <row r="21370">
      <c r="A21370" s="1" t="s">
        <v>20685</v>
      </c>
      <c r="B21370" s="2" t="str">
        <f>IFERROR(__xludf.DUMMYFUNCTION("GOOGLETRANSLATE(A21370,""en"",""hi"")"),"प्राकृतिक सौंदर्य: उसने रनवे शो के लिए कर्ल में अपने हस्ताक्षर गोरा ताले पहने थे")</f>
        <v>प्राकृतिक सौंदर्य: उसने रनवे शो के लिए कर्ल में अपने हस्ताक्षर गोरा ताले पहने थे</v>
      </c>
    </row>
    <row r="21371">
      <c r="A21371" s="1" t="s">
        <v>20686</v>
      </c>
      <c r="B21371" s="2" t="str">
        <f>IFERROR(__xludf.DUMMYFUNCTION("GOOGLETRANSLATE(A21371,""en"",""hi"")"),"मिलान तालिकाओं एक बहुत सारे पैरों के लिए बनाते हैं!")</f>
        <v>मिलान तालिकाओं एक बहुत सारे पैरों के लिए बनाते हैं!</v>
      </c>
    </row>
    <row r="21372">
      <c r="A21372" s="1" t="s">
        <v>20687</v>
      </c>
      <c r="B21372" s="2" t="str">
        <f>IFERROR(__xludf.DUMMYFUNCTION("GOOGLETRANSLATE(A21372,""en"",""hi"")"),"शहर में रंगमंच और स्टूडियो")</f>
        <v>शहर में रंगमंच और स्टूडियो</v>
      </c>
    </row>
    <row r="21373">
      <c r="A21373" s="1" t="s">
        <v>20688</v>
      </c>
      <c r="B21373" s="2" t="str">
        <f>IFERROR(__xludf.DUMMYFUNCTION("GOOGLETRANSLATE(A21373,""en"",""hi"")"),"एक परमाणु ऊर्जा संयंत्र के निर्माण के लिए विरोधी परमाणु विरोध प्रदर्शन")</f>
        <v>एक परमाणु ऊर्जा संयंत्र के निर्माण के लिए विरोधी परमाणु विरोध प्रदर्शन</v>
      </c>
    </row>
    <row r="21374">
      <c r="A21374" s="1" t="s">
        <v>20689</v>
      </c>
      <c r="B21374" s="2" t="str">
        <f>IFERROR(__xludf.DUMMYFUNCTION("GOOGLETRANSLATE(A21374,""en"",""hi"")"),"छोटे भूरे बालों, फ्लैट डिजाइन वाला एक आदमी")</f>
        <v>छोटे भूरे बालों, फ्लैट डिजाइन वाला एक आदमी</v>
      </c>
    </row>
    <row r="21375">
      <c r="A21375" s="1" t="s">
        <v>20690</v>
      </c>
      <c r="B21375" s="2" t="str">
        <f>IFERROR(__xludf.DUMMYFUNCTION("GOOGLETRANSLATE(A21375,""en"",""hi"")"),"फिल्म चरित्र के लिए देश के राजा की शादी।")</f>
        <v>फिल्म चरित्र के लिए देश के राजा की शादी।</v>
      </c>
    </row>
    <row r="21376">
      <c r="A21376" s="1" t="s">
        <v>20691</v>
      </c>
      <c r="B21376" s="2" t="str">
        <f>IFERROR(__xludf.DUMMYFUNCTION("GOOGLETRANSLATE(A21376,""en"",""hi"")"),"अभिनेता शुरुआती रात में भाग लेता है")</f>
        <v>अभिनेता शुरुआती रात में भाग लेता है</v>
      </c>
    </row>
    <row r="21377">
      <c r="A21377" s="1" t="s">
        <v>20692</v>
      </c>
      <c r="B21377" s="2" t="str">
        <f>IFERROR(__xludf.DUMMYFUNCTION("GOOGLETRANSLATE(A21377,""en"",""hi"")"),"खरीदारों के बिना, दुकान पर हैंगर पर कपड़े")</f>
        <v>खरीदारों के बिना, दुकान पर हैंगर पर कपड़े</v>
      </c>
    </row>
    <row r="21378">
      <c r="A21378" s="1" t="s">
        <v>20693</v>
      </c>
      <c r="B21378" s="2" t="str">
        <f>IFERROR(__xludf.DUMMYFUNCTION("GOOGLETRANSLATE(A21378,""en"",""hi"")"),"छवि में हो सकता है: व्यक्ति, मुस्कुराते हुए, मंच पर, एक संगीत वाद्ययंत्र और रात खेलना")</f>
        <v>छवि में हो सकता है: व्यक्ति, मुस्कुराते हुए, मंच पर, एक संगीत वाद्ययंत्र और रात खेलना</v>
      </c>
    </row>
    <row r="21379">
      <c r="A21379" s="1" t="s">
        <v>20694</v>
      </c>
      <c r="B21379" s="2" t="str">
        <f>IFERROR(__xludf.DUMMYFUNCTION("GOOGLETRANSLATE(A21379,""en"",""hi"")"),"व्यक्ति तम्बू पर फैशन सप्ताह के दौरान वसंत फैशन शो में भाग लेता है।")</f>
        <v>व्यक्ति तम्बू पर फैशन सप्ताह के दौरान वसंत फैशन शो में भाग लेता है।</v>
      </c>
    </row>
    <row r="21380">
      <c r="A21380" s="1" t="s">
        <v>20695</v>
      </c>
      <c r="B21380" s="2" t="str">
        <f>IFERROR(__xludf.DUMMYFUNCTION("GOOGLETRANSLATE(A21380,""en"",""hi"")"),"उत्तर की ओर का निशान")</f>
        <v>उत्तर की ओर का निशान</v>
      </c>
    </row>
    <row r="21381">
      <c r="A21381" s="1" t="s">
        <v>20696</v>
      </c>
      <c r="B21381" s="2" t="str">
        <f>IFERROR(__xludf.DUMMYFUNCTION("GOOGLETRANSLATE(A21381,""en"",""hi"")"),"लंबे समय से प्रतीक्षित अगली कड़ी ने कल रात अपने विश्व प्रीमियर को मनाया।")</f>
        <v>लंबे समय से प्रतीक्षित अगली कड़ी ने कल रात अपने विश्व प्रीमियर को मनाया।</v>
      </c>
    </row>
    <row r="21382">
      <c r="A21382" s="1" t="s">
        <v>20697</v>
      </c>
      <c r="B21382" s="2" t="str">
        <f>IFERROR(__xludf.DUMMYFUNCTION("GOOGLETRANSLATE(A21382,""en"",""hi"")"),"यह बाल बहुत सुंदर है।")</f>
        <v>यह बाल बहुत सुंदर है।</v>
      </c>
    </row>
    <row r="21383">
      <c r="A21383" s="1" t="s">
        <v>20698</v>
      </c>
      <c r="B21383" s="2" t="str">
        <f>IFERROR(__xludf.DUMMYFUNCTION("GOOGLETRANSLATE(A21383,""en"",""hi"")"),"एक युवा हिप का पोर्ट्रेट - हॉप युगल एक पंपेड-अप विंटेज कार के बगल में खड़ा है")</f>
        <v>एक युवा हिप का पोर्ट्रेट - हॉप युगल एक पंपेड-अप विंटेज कार के बगल में खड़ा है</v>
      </c>
    </row>
    <row r="21384">
      <c r="A21384" s="1" t="s">
        <v>20699</v>
      </c>
      <c r="B21384" s="2" t="str">
        <f>IFERROR(__xludf.DUMMYFUNCTION("GOOGLETRANSLATE(A21384,""en"",""hi"")"),"लोग समुद्र तट के साथ समुद्र और समुद्र तट के पीछे दिखाई देते हैं।")</f>
        <v>लोग समुद्र तट के साथ समुद्र और समुद्र तट के पीछे दिखाई देते हैं।</v>
      </c>
    </row>
    <row r="21385">
      <c r="A21385" s="1" t="s">
        <v>20700</v>
      </c>
      <c r="B21385" s="2" t="str">
        <f>IFERROR(__xludf.DUMMYFUNCTION("GOOGLETRANSLATE(A21385,""en"",""hi"")"),"युवा आदमी फोन पर बात कर रहा था।")</f>
        <v>युवा आदमी फोन पर बात कर रहा था।</v>
      </c>
    </row>
    <row r="21386">
      <c r="A21386" s="1" t="s">
        <v>20701</v>
      </c>
      <c r="B21386" s="2" t="str">
        <f>IFERROR(__xludf.DUMMYFUNCTION("GOOGLETRANSLATE(A21386,""en"",""hi"")"),"शुरुआत में दीपक पोस्ट।")</f>
        <v>शुरुआत में दीपक पोस्ट।</v>
      </c>
    </row>
    <row r="21387">
      <c r="A21387" s="1" t="s">
        <v>20702</v>
      </c>
      <c r="B21387" s="2" t="str">
        <f>IFERROR(__xludf.DUMMYFUNCTION("GOOGLETRANSLATE(A21387,""en"",""hi"")"),"हाथ और झंडे के कोट के साथ एक वाहन")</f>
        <v>हाथ और झंडे के कोट के साथ एक वाहन</v>
      </c>
    </row>
    <row r="21388">
      <c r="A21388" s="1" t="s">
        <v>20703</v>
      </c>
      <c r="B21388" s="2" t="str">
        <f>IFERROR(__xludf.DUMMYFUNCTION("GOOGLETRANSLATE(A21388,""en"",""hi"")"),"एक प्लास्टिक ट्रे में बीज लगाकर हाथों को बंद करें")</f>
        <v>एक प्लास्टिक ट्रे में बीज लगाकर हाथों को बंद करें</v>
      </c>
    </row>
    <row r="21389">
      <c r="A21389" s="1" t="s">
        <v>20704</v>
      </c>
      <c r="B21389" s="2" t="str">
        <f>IFERROR(__xludf.DUMMYFUNCTION("GOOGLETRANSLATE(A21389,""en"",""hi"")"),"समाचार: बैंक पुनर्वासित संपत्ति के बारे में सच्चाई")</f>
        <v>समाचार: बैंक पुनर्वासित संपत्ति के बारे में सच्चाई</v>
      </c>
    </row>
    <row r="21390">
      <c r="A21390" s="1" t="s">
        <v>20705</v>
      </c>
      <c r="B21390" s="2" t="str">
        <f>IFERROR(__xludf.DUMMYFUNCTION("GOOGLETRANSLATE(A21390,""en"",""hi"")"),"क्या फुटबॉल खिलाड़ी अभी सबसे गर्म खिलाड़ी है?")</f>
        <v>क्या फुटबॉल खिलाड़ी अभी सबसे गर्म खिलाड़ी है?</v>
      </c>
    </row>
    <row r="21391">
      <c r="A21391" s="1" t="s">
        <v>20706</v>
      </c>
      <c r="B21391" s="2" t="str">
        <f>IFERROR(__xludf.DUMMYFUNCTION("GOOGLETRANSLATE(A21391,""en"",""hi"")"),"एक सुरुचिपूर्ण प्रकाश तन आभूषण के साथ पास्टल टेम्पलेट।")</f>
        <v>एक सुरुचिपूर्ण प्रकाश तन आभूषण के साथ पास्टल टेम्पलेट।</v>
      </c>
    </row>
    <row r="21392">
      <c r="A21392" s="1" t="s">
        <v>20707</v>
      </c>
      <c r="B21392" s="2" t="str">
        <f>IFERROR(__xludf.DUMMYFUNCTION("GOOGLETRANSLATE(A21392,""en"",""hi"")"),"जीवन चक्र से अगले तक जीव के जीवन में गतिविधियों का चक्र।")</f>
        <v>जीवन चक्र से अगले तक जीव के जीवन में गतिविधियों का चक्र।</v>
      </c>
    </row>
    <row r="21393">
      <c r="A21393" s="1" t="s">
        <v>20708</v>
      </c>
      <c r="B21393" s="2" t="str">
        <f>IFERROR(__xludf.DUMMYFUNCTION("GOOGLETRANSLATE(A21393,""en"",""hi"")"),"पार्क में आराम करने वाले लोग।")</f>
        <v>पार्क में आराम करने वाले लोग।</v>
      </c>
    </row>
    <row r="21394">
      <c r="A21394" s="1" t="s">
        <v>20709</v>
      </c>
      <c r="B21394" s="2" t="str">
        <f>IFERROR(__xludf.DUMMYFUNCTION("GOOGLETRANSLATE(A21394,""en"",""hi"")"),"होटल लॉबी जैसा कि वे क्रिसमस के पेड़ की स्थापना कर रहे थे!")</f>
        <v>होटल लॉबी जैसा कि वे क्रिसमस के पेड़ की स्थापना कर रहे थे!</v>
      </c>
    </row>
    <row r="21395">
      <c r="A21395" s="1" t="s">
        <v>20710</v>
      </c>
      <c r="B21395" s="2" t="str">
        <f>IFERROR(__xludf.DUMMYFUNCTION("GOOGLETRANSLATE(A21395,""en"",""hi"")"),"सुनसान किनारे अगले क्रूज जहाज के लिए इंतजार कर रहा है")</f>
        <v>सुनसान किनारे अगले क्रूज जहाज के लिए इंतजार कर रहा है</v>
      </c>
    </row>
    <row r="21396">
      <c r="A21396" s="1" t="s">
        <v>20711</v>
      </c>
      <c r="B21396" s="2" t="str">
        <f>IFERROR(__xludf.DUMMYFUNCTION("GOOGLETRANSLATE(A21396,""en"",""hi"")"),"एक आगंतुक लघु यात्री विमान के प्रदर्शन को देखता है।")</f>
        <v>एक आगंतुक लघु यात्री विमान के प्रदर्शन को देखता है।</v>
      </c>
    </row>
    <row r="21397">
      <c r="A21397" s="1" t="s">
        <v>20712</v>
      </c>
      <c r="B21397" s="2" t="str">
        <f>IFERROR(__xludf.DUMMYFUNCTION("GOOGLETRANSLATE(A21397,""en"",""hi"")"),"तेल रिफाइनरी से धुआं उगता है")</f>
        <v>तेल रिफाइनरी से धुआं उगता है</v>
      </c>
    </row>
    <row r="21398">
      <c r="A21398" s="1" t="s">
        <v>20713</v>
      </c>
      <c r="B21398" s="2" t="str">
        <f>IFERROR(__xludf.DUMMYFUNCTION("GOOGLETRANSLATE(A21398,""en"",""hi"")"),"व्यक्ति - जो शुरुआती लोगों के लिए आसान है")</f>
        <v>व्यक्ति - जो शुरुआती लोगों के लिए आसान है</v>
      </c>
    </row>
    <row r="21399">
      <c r="A21399" s="1" t="s">
        <v>20714</v>
      </c>
      <c r="B21399" s="2" t="str">
        <f>IFERROR(__xludf.DUMMYFUNCTION("GOOGLETRANSLATE(A21399,""en"",""hi"")"),"रियलिटी टीवी कार्यक्रम से कुछ मौसम विजयी व्यंजनों का एक शर्करा काट लें।")</f>
        <v>रियलिटी टीवी कार्यक्रम से कुछ मौसम विजयी व्यंजनों का एक शर्करा काट लें।</v>
      </c>
    </row>
    <row r="21400">
      <c r="A21400" s="1" t="s">
        <v>20715</v>
      </c>
      <c r="B21400" s="2" t="str">
        <f>IFERROR(__xludf.DUMMYFUNCTION("GOOGLETRANSLATE(A21400,""en"",""hi"")"),"प्राचीन बंदरगाह में मछली पकड़ने की नाव")</f>
        <v>प्राचीन बंदरगाह में मछली पकड़ने की नाव</v>
      </c>
    </row>
    <row r="21401">
      <c r="A21401" s="1" t="s">
        <v>20716</v>
      </c>
      <c r="B21401" s="2" t="str">
        <f>IFERROR(__xludf.DUMMYFUNCTION("GOOGLETRANSLATE(A21401,""en"",""hi"")"),"फिगरिन: संग्रह में पहला प्राचीन आर्टिफैक्ट।")</f>
        <v>फिगरिन: संग्रह में पहला प्राचीन आर्टिफैक्ट।</v>
      </c>
    </row>
    <row r="21402">
      <c r="A21402" s="1" t="s">
        <v>20717</v>
      </c>
      <c r="B21402" s="2" t="str">
        <f>IFERROR(__xludf.DUMMYFUNCTION("GOOGLETRANSLATE(A21402,""en"",""hi"")"),"बर्फ की तलाश में फिल्मांकन स्थान पर देखें")</f>
        <v>बर्फ की तलाश में फिल्मांकन स्थान पर देखें</v>
      </c>
    </row>
    <row r="21403">
      <c r="A21403" s="1" t="s">
        <v>20718</v>
      </c>
      <c r="B21403" s="2" t="str">
        <f>IFERROR(__xludf.DUMMYFUNCTION("GOOGLETRANSLATE(A21403,""en"",""hi"")"),"धीमी गति में हवा के साथ चलने वाला गेहूं का मैदान")</f>
        <v>धीमी गति में हवा के साथ चलने वाला गेहूं का मैदान</v>
      </c>
    </row>
    <row r="21404">
      <c r="A21404" s="1" t="s">
        <v>20719</v>
      </c>
      <c r="B21404" s="2" t="str">
        <f>IFERROR(__xludf.DUMMYFUNCTION("GOOGLETRANSLATE(A21404,""en"",""hi"")"),"एक सफेद पृष्ठभूमि पर पृथक रंगीन पूर्वी अंडे का सेट।")</f>
        <v>एक सफेद पृष्ठभूमि पर पृथक रंगीन पूर्वी अंडे का सेट।</v>
      </c>
    </row>
    <row r="21405">
      <c r="A21405" s="1" t="s">
        <v>20720</v>
      </c>
      <c r="B21405" s="2" t="str">
        <f>IFERROR(__xludf.DUMMYFUNCTION("GOOGLETRANSLATE(A21405,""en"",""hi"")"),"दोनों पक्षों पर बहुत सारे कोठरी के साथ निजी बेडरूम।")</f>
        <v>दोनों पक्षों पर बहुत सारे कोठरी के साथ निजी बेडरूम।</v>
      </c>
    </row>
    <row r="21406">
      <c r="A21406" s="1" t="s">
        <v>20721</v>
      </c>
      <c r="B21406" s="2" t="str">
        <f>IFERROR(__xludf.DUMMYFUNCTION("GOOGLETRANSLATE(A21406,""en"",""hi"")"),"एक सर्फबोर्ड के साथ खड़ा आदमी")</f>
        <v>एक सर्फबोर्ड के साथ खड़ा आदमी</v>
      </c>
    </row>
    <row r="21407">
      <c r="A21407" s="1" t="s">
        <v>20722</v>
      </c>
      <c r="B21407" s="2" t="str">
        <f>IFERROR(__xludf.DUMMYFUNCTION("GOOGLETRANSLATE(A21407,""en"",""hi"")"),"एक बुना हुआ कपड़ा बनावट के रूप में वर्ग कोशिकाओं के साथ सार बुनाई सजावटी रंगीन वेक्टर पैटर्न")</f>
        <v>एक बुना हुआ कपड़ा बनावट के रूप में वर्ग कोशिकाओं के साथ सार बुनाई सजावटी रंगीन वेक्टर पैटर्न</v>
      </c>
    </row>
    <row r="21408">
      <c r="A21408" s="1" t="s">
        <v>20723</v>
      </c>
      <c r="B21408" s="2" t="str">
        <f>IFERROR(__xludf.DUMMYFUNCTION("GOOGLETRANSLATE(A21408,""en"",""hi"")"),"फिल्म लेखक प्रीमियर में भाग लेता है")</f>
        <v>फिल्म लेखक प्रीमियर में भाग लेता है</v>
      </c>
    </row>
    <row r="21409">
      <c r="A21409" s="1" t="s">
        <v>20724</v>
      </c>
      <c r="B21409" s="2" t="str">
        <f>IFERROR(__xludf.DUMMYFUNCTION("GOOGLETRANSLATE(A21409,""en"",""hi"")"),"एक लड़के को सोमवार दोपहर को पानी से खींचा गया था")</f>
        <v>एक लड़के को सोमवार दोपहर को पानी से खींचा गया था</v>
      </c>
    </row>
    <row r="21410">
      <c r="A21410" s="1" t="s">
        <v>20725</v>
      </c>
      <c r="B21410" s="2" t="str">
        <f>IFERROR(__xludf.DUMMYFUNCTION("GOOGLETRANSLATE(A21410,""en"",""hi"")"),"न केवल आप बैज के लिए भुगतान कर रहे हैं, लेकिन व्यक्ति जल्दी से सुपरकार तक ले जाता है - तेज़")</f>
        <v>न केवल आप बैज के लिए भुगतान कर रहे हैं, लेकिन व्यक्ति जल्दी से सुपरकार तक ले जाता है - तेज़</v>
      </c>
    </row>
    <row r="21411">
      <c r="A21411" s="1" t="s">
        <v>20726</v>
      </c>
      <c r="B21411" s="2" t="str">
        <f>IFERROR(__xludf.DUMMYFUNCTION("GOOGLETRANSLATE(A21411,""en"",""hi"")"),"बच्चे सूर्यास्त में एक समुद्र तट पर सर्फ में भागते हैं और खेलते हैं")</f>
        <v>बच्चे सूर्यास्त में एक समुद्र तट पर सर्फ में भागते हैं और खेलते हैं</v>
      </c>
    </row>
    <row r="21412">
      <c r="A21412" s="1" t="s">
        <v>20727</v>
      </c>
      <c r="B21412" s="2" t="str">
        <f>IFERROR(__xludf.DUMMYFUNCTION("GOOGLETRANSLATE(A21412,""en"",""hi"")"),"सूर्यास्त में एक झील पर खाली बेंच")</f>
        <v>सूर्यास्त में एक झील पर खाली बेंच</v>
      </c>
    </row>
    <row r="21413">
      <c r="A21413" s="1" t="s">
        <v>20728</v>
      </c>
      <c r="B21413" s="2" t="str">
        <f>IFERROR(__xludf.DUMMYFUNCTION("GOOGLETRANSLATE(A21413,""en"",""hi"")"),"एक रास्ता घास के परिदृश्य के माध्यम से फैला है।")</f>
        <v>एक रास्ता घास के परिदृश्य के माध्यम से फैला है।</v>
      </c>
    </row>
    <row r="21414">
      <c r="A21414" s="1" t="s">
        <v>20729</v>
      </c>
      <c r="B21414" s="2" t="str">
        <f>IFERROR(__xludf.DUMMYFUNCTION("GOOGLETRANSLATE(A21414,""en"",""hi"")"),"उल्लसित चित्रण दिखाएं कि कुत्ते कैसे दुनिया को दुनिया से अलग करते हैं")</f>
        <v>उल्लसित चित्रण दिखाएं कि कुत्ते कैसे दुनिया को दुनिया से अलग करते हैं</v>
      </c>
    </row>
    <row r="21415">
      <c r="A21415" s="1" t="s">
        <v>20730</v>
      </c>
      <c r="B21415" s="2" t="str">
        <f>IFERROR(__xludf.DUMMYFUNCTION("GOOGLETRANSLATE(A21415,""en"",""hi"")"),"व्यक्ति द्वारा फोटो के साथ आइसबर्ग और पहाड़")</f>
        <v>व्यक्ति द्वारा फोटो के साथ आइसबर्ग और पहाड़</v>
      </c>
    </row>
    <row r="21416">
      <c r="A21416" s="1" t="s">
        <v>20731</v>
      </c>
      <c r="B21416" s="2" t="str">
        <f>IFERROR(__xludf.DUMMYFUNCTION("GOOGLETRANSLATE(A21416,""en"",""hi"")"),"पुरातनिक साइट के व्यक्ति द्वारा निर्मित दीवारों के खंडहर")</f>
        <v>पुरातनिक साइट के व्यक्ति द्वारा निर्मित दीवारों के खंडहर</v>
      </c>
    </row>
    <row r="21417">
      <c r="A21417" s="1" t="s">
        <v>20732</v>
      </c>
      <c r="B21417" s="2" t="str">
        <f>IFERROR(__xludf.DUMMYFUNCTION("GOOGLETRANSLATE(A21417,""en"",""hi"")"),"दृश्य और एक मूडी आकाश")</f>
        <v>दृश्य और एक मूडी आकाश</v>
      </c>
    </row>
    <row r="21418">
      <c r="A21418" s="1" t="s">
        <v>20733</v>
      </c>
      <c r="B21418" s="2" t="str">
        <f>IFERROR(__xludf.DUMMYFUNCTION("GOOGLETRANSLATE(A21418,""en"",""hi"")"),"पुनर्नवीनीकरण स्टील फूल हवा में पैर छोड़ देते हैं।")</f>
        <v>पुनर्नवीनीकरण स्टील फूल हवा में पैर छोड़ देते हैं।</v>
      </c>
    </row>
    <row r="21419">
      <c r="A21419" s="1" t="s">
        <v>13633</v>
      </c>
      <c r="B21419" s="2" t="str">
        <f>IFERROR(__xludf.DUMMYFUNCTION("GOOGLETRANSLATE(A21419,""en"",""hi"")"),"उच्च गुणवत्ता वाले मानचित्र नगर पालिकाओं की सीमाओं वाला एक राज्य है")</f>
        <v>उच्च गुणवत्ता वाले मानचित्र नगर पालिकाओं की सीमाओं वाला एक राज्य है</v>
      </c>
    </row>
    <row r="21420">
      <c r="A21420" s="1" t="s">
        <v>20734</v>
      </c>
      <c r="B21420" s="2" t="str">
        <f>IFERROR(__xludf.DUMMYFUNCTION("GOOGLETRANSLATE(A21420,""en"",""hi"")"),"उस पर हमला करने के बाद कार का एक दृश्य।")</f>
        <v>उस पर हमला करने के बाद कार का एक दृश्य।</v>
      </c>
    </row>
    <row r="21421">
      <c r="A21421" s="1" t="s">
        <v>20735</v>
      </c>
      <c r="B21421" s="2" t="str">
        <f>IFERROR(__xludf.DUMMYFUNCTION("GOOGLETRANSLATE(A21421,""en"",""hi"")"),"एक सफेद पृष्ठभूमि पर पत्थरों के साथ यथार्थवादी सोना ताज।")</f>
        <v>एक सफेद पृष्ठभूमि पर पत्थरों के साथ यथार्थवादी सोना ताज।</v>
      </c>
    </row>
    <row r="21422">
      <c r="A21422" s="1" t="s">
        <v>20736</v>
      </c>
      <c r="B21422" s="2" t="str">
        <f>IFERROR(__xludf.DUMMYFUNCTION("GOOGLETRANSLATE(A21422,""en"",""hi"")"),"हम्मस, गाजर और अजवाइन के साथ एक प्लेटर")</f>
        <v>हम्मस, गाजर और अजवाइन के साथ एक प्लेटर</v>
      </c>
    </row>
    <row r="21423">
      <c r="A21423" s="1" t="s">
        <v>20737</v>
      </c>
      <c r="B21423" s="2" t="str">
        <f>IFERROR(__xludf.DUMMYFUNCTION("GOOGLETRANSLATE(A21423,""en"",""hi"")"),"अपनी शैली और कार्यक्षमता को amp करने के लिए अपने बाथरूम में फर्नीचर का एक असबाबवाला या समान अप्रत्याशित टुकड़ा जोड़ें।")</f>
        <v>अपनी शैली और कार्यक्षमता को amp करने के लिए अपने बाथरूम में फर्नीचर का एक असबाबवाला या समान अप्रत्याशित टुकड़ा जोड़ें।</v>
      </c>
    </row>
    <row r="21424">
      <c r="A21424" s="1" t="s">
        <v>20738</v>
      </c>
      <c r="B21424" s="2" t="str">
        <f>IFERROR(__xludf.DUMMYFUNCTION("GOOGLETRANSLATE(A21424,""en"",""hi"")"),"पाठ के साथ रबड़ टिकट खेद है कि इस घटना को अंदर, वेक्टर चित्रण के अंदर बेचा जाता है")</f>
        <v>पाठ के साथ रबड़ टिकट खेद है कि इस घटना को अंदर, वेक्टर चित्रण के अंदर बेचा जाता है</v>
      </c>
    </row>
    <row r="21425">
      <c r="A21425" s="1" t="s">
        <v>20739</v>
      </c>
      <c r="B21425" s="2" t="str">
        <f>IFERROR(__xludf.DUMMYFUNCTION("GOOGLETRANSLATE(A21425,""en"",""hi"")"),"हेलोवीन वेशभूषा में लड़कियां और एक लड़का कद्दू लाता है और बैठ जाता है")</f>
        <v>हेलोवीन वेशभूषा में लड़कियां और एक लड़का कद्दू लाता है और बैठ जाता है</v>
      </c>
    </row>
    <row r="21426">
      <c r="A21426" s="1" t="s">
        <v>20740</v>
      </c>
      <c r="B21426" s="2" t="str">
        <f>IFERROR(__xludf.DUMMYFUNCTION("GOOGLETRANSLATE(A21426,""en"",""hi"")"),"प्लेऑफ में राष्ट्रीय गान का चमकदार प्रदर्शन")</f>
        <v>प्लेऑफ में राष्ट्रीय गान का चमकदार प्रदर्शन</v>
      </c>
    </row>
    <row r="21427">
      <c r="A21427" s="1" t="s">
        <v>20741</v>
      </c>
      <c r="B21427" s="2" t="str">
        <f>IFERROR(__xludf.DUMMYFUNCTION("GOOGLETRANSLATE(A21427,""en"",""hi"")"),"उसके चेहरे पर गिरने वाले फुटबॉलर की छवि ने बाहर निकल दिया")</f>
        <v>उसके चेहरे पर गिरने वाले फुटबॉलर की छवि ने बाहर निकल दिया</v>
      </c>
    </row>
    <row r="21428">
      <c r="A21428" s="1" t="s">
        <v>20742</v>
      </c>
      <c r="B21428" s="2" t="str">
        <f>IFERROR(__xludf.DUMMYFUNCTION("GOOGLETRANSLATE(A21428,""en"",""hi"")"),"एक सफेद पृष्ठभूमि पर गेंद के साथ सार बास्केटबॉल खिलाड़ी")</f>
        <v>एक सफेद पृष्ठभूमि पर गेंद के साथ सार बास्केटबॉल खिलाड़ी</v>
      </c>
    </row>
    <row r="21429">
      <c r="A21429" s="1" t="s">
        <v>20743</v>
      </c>
      <c r="B21429" s="2" t="str">
        <f>IFERROR(__xludf.DUMMYFUNCTION("GOOGLETRANSLATE(A21429,""en"",""hi"")"),"शैम्पू, लाल रंग की एक बोतल में तरल साबुन")</f>
        <v>शैम्पू, लाल रंग की एक बोतल में तरल साबुन</v>
      </c>
    </row>
    <row r="21430">
      <c r="A21430" s="1" t="s">
        <v>220</v>
      </c>
      <c r="B21430" s="2" t="str">
        <f>IFERROR(__xludf.DUMMYFUNCTION("GOOGLETRANSLATE(A21430,""en"",""hi"")"),"अभिनेता प्रीमियर पर आता है")</f>
        <v>अभिनेता प्रीमियर पर आता है</v>
      </c>
    </row>
    <row r="21431">
      <c r="A21431" s="1" t="s">
        <v>20744</v>
      </c>
      <c r="B21431" s="2" t="str">
        <f>IFERROR(__xludf.DUMMYFUNCTION("GOOGLETRANSLATE(A21431,""en"",""hi"")"),"बारिश में हरा पौधा।")</f>
        <v>बारिश में हरा पौधा।</v>
      </c>
    </row>
    <row r="21432">
      <c r="A21432" s="1" t="s">
        <v>20745</v>
      </c>
      <c r="B21432" s="2" t="str">
        <f>IFERROR(__xludf.DUMMYFUNCTION("GOOGLETRANSLATE(A21432,""en"",""hi"")"),"फूलों की डिलीवरी में फूलवाला - छुट्टियों के मौसम के लिए लाल, सफेद और हरी मेडली बिल्कुल सही!")</f>
        <v>फूलों की डिलीवरी में फूलवाला - छुट्टियों के मौसम के लिए लाल, सफेद और हरी मेडली बिल्कुल सही!</v>
      </c>
    </row>
    <row r="21433">
      <c r="A21433" s="1" t="s">
        <v>20746</v>
      </c>
      <c r="B21433" s="2" t="str">
        <f>IFERROR(__xludf.DUMMYFUNCTION("GOOGLETRANSLATE(A21433,""en"",""hi"")"),"समुद्र में झंडे के साथ एक बोतल")</f>
        <v>समुद्र में झंडे के साथ एक बोतल</v>
      </c>
    </row>
    <row r="21434">
      <c r="A21434" s="1" t="s">
        <v>20747</v>
      </c>
      <c r="B21434" s="2" t="str">
        <f>IFERROR(__xludf.DUMMYFUNCTION("GOOGLETRANSLATE(A21434,""en"",""hi"")"),"शरद ऋतु पार्क में सुंदर युगल जमीन पर लेट गया")</f>
        <v>शरद ऋतु पार्क में सुंदर युगल जमीन पर लेट गया</v>
      </c>
    </row>
    <row r="21435">
      <c r="A21435" s="1" t="s">
        <v>20748</v>
      </c>
      <c r="B21435" s="2" t="str">
        <f>IFERROR(__xludf.DUMMYFUNCTION("GOOGLETRANSLATE(A21435,""en"",""hi"")"),"लाल होंठ के साथ काले और सफेद के विपरीत प्यार")</f>
        <v>लाल होंठ के साथ काले और सफेद के विपरीत प्यार</v>
      </c>
    </row>
    <row r="21436">
      <c r="A21436" s="1" t="s">
        <v>20749</v>
      </c>
      <c r="B21436" s="2" t="str">
        <f>IFERROR(__xludf.DUMMYFUNCTION("GOOGLETRANSLATE(A21436,""en"",""hi"")"),"खच्चर हिरण हिरन अभी भी अपने Antlers पर मखमल के एक आवरण के साथ, उच्च रेगिस्तान में चराई")</f>
        <v>खच्चर हिरण हिरन अभी भी अपने Antlers पर मखमल के एक आवरण के साथ, उच्च रेगिस्तान में चराई</v>
      </c>
    </row>
    <row r="21437">
      <c r="A21437" s="1" t="s">
        <v>20750</v>
      </c>
      <c r="B21437" s="2" t="str">
        <f>IFERROR(__xludf.DUMMYFUNCTION("GOOGLETRANSLATE(A21437,""en"",""hi"")"),"एक तस्वीर से अपने घर के हाथ खींचा कस्टम पेंसिल स्केच।")</f>
        <v>एक तस्वीर से अपने घर के हाथ खींचा कस्टम पेंसिल स्केच।</v>
      </c>
    </row>
    <row r="21438">
      <c r="A21438" s="1" t="s">
        <v>20751</v>
      </c>
      <c r="B21438" s="2" t="str">
        <f>IFERROR(__xludf.DUMMYFUNCTION("GOOGLETRANSLATE(A21438,""en"",""hi"")"),"एक रैली में एक झंडा।")</f>
        <v>एक रैली में एक झंडा।</v>
      </c>
    </row>
    <row r="21439">
      <c r="A21439" s="1" t="s">
        <v>20752</v>
      </c>
      <c r="B21439" s="2" t="str">
        <f>IFERROR(__xludf.DUMMYFUNCTION("GOOGLETRANSLATE(A21439,""en"",""hi"")"),"मरीना, एक धूप के दिन डॉक्ड नाव के साथ")</f>
        <v>मरीना, एक धूप के दिन डॉक्ड नाव के साथ</v>
      </c>
    </row>
    <row r="21440">
      <c r="A21440" s="1" t="s">
        <v>20753</v>
      </c>
      <c r="B21440" s="2" t="str">
        <f>IFERROR(__xludf.DUMMYFUNCTION("GOOGLETRANSLATE(A21440,""en"",""hi"")"),"सबसे अच्छी महिलाओं के जूते के लिए मेरी पसंद!")</f>
        <v>सबसे अच्छी महिलाओं के जूते के लिए मेरी पसंद!</v>
      </c>
    </row>
    <row r="21441">
      <c r="A21441" s="1" t="s">
        <v>20754</v>
      </c>
      <c r="B21441" s="2" t="str">
        <f>IFERROR(__xludf.DUMMYFUNCTION("GOOGLETRANSLATE(A21441,""en"",""hi"")"),"यो मैं समझता हूं कि यह गलत गेम है, लेकिन खेती के हफ्तों के बाद मेरे रोल ने अंततः खींच लिया और मुझे अपना माउंट मिला।")</f>
        <v>यो मैं समझता हूं कि यह गलत गेम है, लेकिन खेती के हफ्तों के बाद मेरे रोल ने अंततः खींच लिया और मुझे अपना माउंट मिला।</v>
      </c>
    </row>
    <row r="21442">
      <c r="A21442" s="1" t="s">
        <v>20755</v>
      </c>
      <c r="B21442" s="2" t="str">
        <f>IFERROR(__xludf.DUMMYFUNCTION("GOOGLETRANSLATE(A21442,""en"",""hi"")"),"राजनेता सम्मेलन के दौरान एक भाषण प्रदान करता है")</f>
        <v>राजनेता सम्मेलन के दौरान एक भाषण प्रदान करता है</v>
      </c>
    </row>
    <row r="21443">
      <c r="A21443" s="1" t="s">
        <v>20756</v>
      </c>
      <c r="B21443" s="2" t="str">
        <f>IFERROR(__xludf.DUMMYFUNCTION("GOOGLETRANSLATE(A21443,""en"",""hi"")"),"अरोड़ा दक्षिण में घूमता है")</f>
        <v>अरोड़ा दक्षिण में घूमता है</v>
      </c>
    </row>
    <row r="21444">
      <c r="A21444" s="1" t="s">
        <v>20757</v>
      </c>
      <c r="B21444" s="2" t="str">
        <f>IFERROR(__xludf.DUMMYFUNCTION("GOOGLETRANSLATE(A21444,""en"",""hi"")"),"यार्ड द्वारा उद्योग द्वारा बनावट")</f>
        <v>यार्ड द्वारा उद्योग द्वारा बनावट</v>
      </c>
    </row>
    <row r="21445">
      <c r="A21445" s="1" t="s">
        <v>20758</v>
      </c>
      <c r="B21445" s="2" t="str">
        <f>IFERROR(__xludf.DUMMYFUNCTION("GOOGLETRANSLATE(A21445,""en"",""hi"")"),"महाद्वीप के नक्शे पर लाल तीर पॉइंटिंग देश")</f>
        <v>महाद्वीप के नक्शे पर लाल तीर पॉइंटिंग देश</v>
      </c>
    </row>
    <row r="21446">
      <c r="A21446" s="1" t="s">
        <v>20759</v>
      </c>
      <c r="B21446" s="2" t="str">
        <f>IFERROR(__xludf.DUMMYFUNCTION("GOOGLETRANSLATE(A21446,""en"",""hi"")"),"एक गुब्बारे में पानी के पार शरीर")</f>
        <v>एक गुब्बारे में पानी के पार शरीर</v>
      </c>
    </row>
    <row r="21447">
      <c r="A21447" s="1" t="s">
        <v>20760</v>
      </c>
      <c r="B21447" s="2" t="str">
        <f>IFERROR(__xludf.DUMMYFUNCTION("GOOGLETRANSLATE(A21447,""en"",""hi"")"),"बच्चों ने इसे एक पर्यटक बस &lt;3 के पीछे देखा")</f>
        <v>बच्चों ने इसे एक पर्यटक बस &lt;3 के पीछे देखा</v>
      </c>
    </row>
    <row r="21448">
      <c r="A21448" s="1" t="s">
        <v>20761</v>
      </c>
      <c r="B21448" s="2" t="str">
        <f>IFERROR(__xludf.DUMMYFUNCTION("GOOGLETRANSLATE(A21448,""en"",""hi"")"),"लगभग चोटी पर, हम नीचे के बादलों को देखने में सक्षम थे")</f>
        <v>लगभग चोटी पर, हम नीचे के बादलों को देखने में सक्षम थे</v>
      </c>
    </row>
    <row r="21449">
      <c r="A21449" s="1" t="s">
        <v>20762</v>
      </c>
      <c r="B21449" s="2" t="str">
        <f>IFERROR(__xludf.DUMMYFUNCTION("GOOGLETRANSLATE(A21449,""en"",""hi"")"),"विचार - डेक से अविश्वसनीय महासागर दृश्य = अधिकतम छूट - घर से बस थोड़ी पैदल दूरी पर पानी के लिए ट्रेल्स हैं")</f>
        <v>विचार - डेक से अविश्वसनीय महासागर दृश्य = अधिकतम छूट - घर से बस थोड़ी पैदल दूरी पर पानी के लिए ट्रेल्स हैं</v>
      </c>
    </row>
    <row r="21450">
      <c r="A21450" s="1" t="s">
        <v>930</v>
      </c>
      <c r="B21450" s="2" t="str">
        <f>IFERROR(__xludf.DUMMYFUNCTION("GOOGLETRANSLATE(A21450,""en"",""hi"")"),"छवि में हो सकता है: व्यक्ति, मंच पर और एक संगीत वाद्ययंत्र बजाना")</f>
        <v>छवि में हो सकता है: व्यक्ति, मंच पर और एक संगीत वाद्ययंत्र बजाना</v>
      </c>
    </row>
    <row r="21451">
      <c r="A21451" s="1" t="s">
        <v>20763</v>
      </c>
      <c r="B21451" s="2" t="str">
        <f>IFERROR(__xludf.DUMMYFUNCTION("GOOGLETRANSLATE(A21451,""en"",""hi"")"),"लड़का एक गेंद पकड़े, एक लॉन में चल रहा है")</f>
        <v>लड़का एक गेंद पकड़े, एक लॉन में चल रहा है</v>
      </c>
    </row>
    <row r="21452">
      <c r="A21452" s="1" t="s">
        <v>20764</v>
      </c>
      <c r="B21452" s="2" t="str">
        <f>IFERROR(__xludf.DUMMYFUNCTION("GOOGLETRANSLATE(A21452,""en"",""hi"")"),"व्यक्ति, उसकी मां और परिवार रात्रिभोज की मेज पर एकता का जश्न मनाते हैं।")</f>
        <v>व्यक्ति, उसकी मां और परिवार रात्रिभोज की मेज पर एकता का जश्न मनाते हैं।</v>
      </c>
    </row>
    <row r="21453">
      <c r="A21453" s="1" t="s">
        <v>20765</v>
      </c>
      <c r="B21453" s="2" t="str">
        <f>IFERROR(__xludf.DUMMYFUNCTION("GOOGLETRANSLATE(A21453,""en"",""hi"")"),"पतन में प्रदर्शन पर कद्दू")</f>
        <v>पतन में प्रदर्शन पर कद्दू</v>
      </c>
    </row>
    <row r="21454">
      <c r="A21454" s="1" t="s">
        <v>20766</v>
      </c>
      <c r="B21454" s="2" t="str">
        <f>IFERROR(__xludf.DUMMYFUNCTION("GOOGLETRANSLATE(A21454,""en"",""hi"")"),"गुरुवार की बढ़ोतरी के शीर्ष पर व्यक्ति")</f>
        <v>गुरुवार की बढ़ोतरी के शीर्ष पर व्यक्ति</v>
      </c>
    </row>
    <row r="21455">
      <c r="A21455" s="1" t="s">
        <v>20767</v>
      </c>
      <c r="B21455" s="2" t="str">
        <f>IFERROR(__xludf.DUMMYFUNCTION("GOOGLETRANSLATE(A21455,""en"",""hi"")"),"खेतों से लौटने वाली एक छोटी लड़की।")</f>
        <v>खेतों से लौटने वाली एक छोटी लड़की।</v>
      </c>
    </row>
    <row r="21456">
      <c r="A21456" s="1" t="s">
        <v>20768</v>
      </c>
      <c r="B21456" s="2" t="str">
        <f>IFERROR(__xludf.DUMMYFUNCTION("GOOGLETRANSLATE(A21456,""en"",""hi"")"),"मछली और सलाद के ट्रिम किए गए पकवान का करीबी दृश्य")</f>
        <v>मछली और सलाद के ट्रिम किए गए पकवान का करीबी दृश्य</v>
      </c>
    </row>
    <row r="21457">
      <c r="A21457" s="1" t="s">
        <v>20769</v>
      </c>
      <c r="B21457" s="2" t="str">
        <f>IFERROR(__xludf.DUMMYFUNCTION("GOOGLETRANSLATE(A21457,""en"",""hi"")"),"व्यक्ति, साल बाद बर्फ में खेल रहा है")</f>
        <v>व्यक्ति, साल बाद बर्फ में खेल रहा है</v>
      </c>
    </row>
    <row r="21458">
      <c r="A21458" s="1" t="s">
        <v>1085</v>
      </c>
      <c r="B21458" s="2" t="str">
        <f>IFERROR(__xludf.DUMMYFUNCTION("GOOGLETRANSLATE(A21458,""en"",""hi"")"),"स्नातक समारोह से छवियां।")</f>
        <v>स्नातक समारोह से छवियां।</v>
      </c>
    </row>
    <row r="21459">
      <c r="A21459" s="1" t="s">
        <v>20770</v>
      </c>
      <c r="B21459" s="2" t="str">
        <f>IFERROR(__xludf.DUMMYFUNCTION("GOOGLETRANSLATE(A21459,""en"",""hi"")"),"अमेरिकी मानचित्र पर भौगोलिक विशेषता श्रेणी - अमेरिका में पर्वत श्रृंखला का मानचित्र")</f>
        <v>अमेरिकी मानचित्र पर भौगोलिक विशेषता श्रेणी - अमेरिका में पर्वत श्रृंखला का मानचित्र</v>
      </c>
    </row>
    <row r="21460">
      <c r="A21460" s="1" t="s">
        <v>20771</v>
      </c>
      <c r="B21460" s="2" t="str">
        <f>IFERROR(__xludf.DUMMYFUNCTION("GOOGLETRANSLATE(A21460,""en"",""hi"")"),"क्रिकेट टूर्नामेंट के पहले दौर से कार्रवाई")</f>
        <v>क्रिकेट टूर्नामेंट के पहले दौर से कार्रवाई</v>
      </c>
    </row>
    <row r="21461">
      <c r="A21461" s="1" t="s">
        <v>20772</v>
      </c>
      <c r="B21461" s="2" t="str">
        <f>IFERROR(__xludf.DUMMYFUNCTION("GOOGLETRANSLATE(A21461,""en"",""hi"")"),"चलते बादलों के साथ एक खेत पर व्यक्ति")</f>
        <v>चलते बादलों के साथ एक खेत पर व्यक्ति</v>
      </c>
    </row>
    <row r="21462">
      <c r="A21462" s="1" t="s">
        <v>20773</v>
      </c>
      <c r="B21462" s="2" t="str">
        <f>IFERROR(__xludf.DUMMYFUNCTION("GOOGLETRANSLATE(A21462,""en"",""hi"")"),"मुझे शीर्षक से फ़ॉन्ट पसंद है क्योंकि यह बोल्ड है, और चिपक जाता है।")</f>
        <v>मुझे शीर्षक से फ़ॉन्ट पसंद है क्योंकि यह बोल्ड है, और चिपक जाता है।</v>
      </c>
    </row>
    <row r="21463">
      <c r="A21463" s="1" t="s">
        <v>20774</v>
      </c>
      <c r="B21463" s="2" t="str">
        <f>IFERROR(__xludf.DUMMYFUNCTION("GOOGLETRANSLATE(A21463,""en"",""hi"")"),"संपत्ति छवि # महासागर - कदम!")</f>
        <v>संपत्ति छवि # महासागर - कदम!</v>
      </c>
    </row>
    <row r="21464">
      <c r="A21464" s="1" t="s">
        <v>20775</v>
      </c>
      <c r="B21464" s="2" t="str">
        <f>IFERROR(__xludf.DUMMYFUNCTION("GOOGLETRANSLATE(A21464,""en"",""hi"")"),"पेस्टल पेंटिंग सरल परिदृश्य मेरी दुनिया को पेंट करने के लिए पेस्टल शुरू करने का एक आसान तरीका है कि कैसे पर्वत परिदृश्य बनाएं")</f>
        <v>पेस्टल पेंटिंग सरल परिदृश्य मेरी दुनिया को पेंट करने के लिए पेस्टल शुरू करने का एक आसान तरीका है कि कैसे पर्वत परिदृश्य बनाएं</v>
      </c>
    </row>
    <row r="21465">
      <c r="A21465" s="1" t="s">
        <v>20776</v>
      </c>
      <c r="B21465" s="2" t="str">
        <f>IFERROR(__xludf.DUMMYFUNCTION("GOOGLETRANSLATE(A21465,""en"",""hi"")"),"प्यारा बिल्ली का बच्चा एक कद्दू के साथ गिरता पत्तियों के ढेर में खेल रहा है")</f>
        <v>प्यारा बिल्ली का बच्चा एक कद्दू के साथ गिरता पत्तियों के ढेर में खेल रहा है</v>
      </c>
    </row>
    <row r="21466">
      <c r="A21466" s="1" t="s">
        <v>20777</v>
      </c>
      <c r="B21466" s="2" t="str">
        <f>IFERROR(__xludf.DUMMYFUNCTION("GOOGLETRANSLATE(A21466,""en"",""hi"")"),"पॉप कलाकार त्योहार में प्रदर्शन करता है")</f>
        <v>पॉप कलाकार त्योहार में प्रदर्शन करता है</v>
      </c>
    </row>
    <row r="21467">
      <c r="A21467" s="1" t="s">
        <v>20778</v>
      </c>
      <c r="B21467" s="2" t="str">
        <f>IFERROR(__xludf.DUMMYFUNCTION("GOOGLETRANSLATE(A21467,""en"",""hi"")"),"बेज दीवारों के साथ एक आधुनिक खुली अवधारणा लिविंग रूम डिजाइन का उदाहरण")</f>
        <v>बेज दीवारों के साथ एक आधुनिक खुली अवधारणा लिविंग रूम डिजाइन का उदाहरण</v>
      </c>
    </row>
    <row r="21468">
      <c r="A21468" s="1" t="s">
        <v>20779</v>
      </c>
      <c r="B21468" s="2" t="str">
        <f>IFERROR(__xludf.DUMMYFUNCTION("GOOGLETRANSLATE(A21468,""en"",""hi"")"),"महिलाएं मगरमच्छ से भरे तालाब में भोजन करती हैं।")</f>
        <v>महिलाएं मगरमच्छ से भरे तालाब में भोजन करती हैं।</v>
      </c>
    </row>
    <row r="21469">
      <c r="A21469" s="1" t="s">
        <v>20780</v>
      </c>
      <c r="B21469" s="2" t="str">
        <f>IFERROR(__xludf.DUMMYFUNCTION("GOOGLETRANSLATE(A21469,""en"",""hi"")"),"एक सर्कस तम्बू का चित्रण")</f>
        <v>एक सर्कस तम्बू का चित्रण</v>
      </c>
    </row>
    <row r="21470">
      <c r="A21470" s="1" t="s">
        <v>20781</v>
      </c>
      <c r="B21470" s="2" t="str">
        <f>IFERROR(__xludf.DUMMYFUNCTION("GOOGLETRANSLATE(A21470,""en"",""hi"")"),"इमारत समारोह के लिए अपनी प्रस्तावित साइट के बाहर अपने साइकिल पर अभिनेता")</f>
        <v>इमारत समारोह के लिए अपनी प्रस्तावित साइट के बाहर अपने साइकिल पर अभिनेता</v>
      </c>
    </row>
    <row r="21471">
      <c r="A21471" s="1" t="s">
        <v>20782</v>
      </c>
      <c r="B21471" s="2" t="str">
        <f>IFERROR(__xludf.DUMMYFUNCTION("GOOGLETRANSLATE(A21471,""en"",""hi"")"),"क्या आपने कभी सोचा है कि क्या यह आपके कंप्यूटर को बनाने के लिए सस्ता होगा? यह मेरा अनुभव है जिसमें एक कस्टम कंप्यूटर विशेष रूप से मेरी आवश्यकताओं के लिए बनाया गया है।")</f>
        <v>क्या आपने कभी सोचा है कि क्या यह आपके कंप्यूटर को बनाने के लिए सस्ता होगा? यह मेरा अनुभव है जिसमें एक कस्टम कंप्यूटर विशेष रूप से मेरी आवश्यकताओं के लिए बनाया गया है।</v>
      </c>
    </row>
    <row r="21472">
      <c r="A21472" s="1" t="s">
        <v>20783</v>
      </c>
      <c r="B21472" s="2" t="str">
        <f>IFERROR(__xludf.DUMMYFUNCTION("GOOGLETRANSLATE(A21472,""en"",""hi"")"),"उगाई की तरह चमक पहनने के लिए कैसे")</f>
        <v>उगाई की तरह चमक पहनने के लिए कैसे</v>
      </c>
    </row>
    <row r="21473">
      <c r="A21473" s="1" t="s">
        <v>20784</v>
      </c>
      <c r="B21473" s="2" t="str">
        <f>IFERROR(__xludf.DUMMYFUNCTION("GOOGLETRANSLATE(A21473,""en"",""hi"")"),"ब्लू शर्ट, ब्लू जीन्स और लो-हील बूट्स वाली एक फैशन लुक।")</f>
        <v>ब्लू शर्ट, ब्लू जीन्स और लो-हील बूट्स वाली एक फैशन लुक।</v>
      </c>
    </row>
    <row r="21474">
      <c r="A21474" s="1" t="s">
        <v>20785</v>
      </c>
      <c r="B21474" s="2" t="str">
        <f>IFERROR(__xludf.DUMMYFUNCTION("GOOGLETRANSLATE(A21474,""en"",""hi"")"),"ensuite बाथरूम के साथ एक डबल कमरा।")</f>
        <v>ensuite बाथरूम के साथ एक डबल कमरा।</v>
      </c>
    </row>
    <row r="21475">
      <c r="A21475" s="1" t="s">
        <v>20786</v>
      </c>
      <c r="B21475" s="2" t="str">
        <f>IFERROR(__xludf.DUMMYFUNCTION("GOOGLETRANSLATE(A21475,""en"",""hi"")"),"मेरे घर की छत से संगठन देखना।")</f>
        <v>मेरे घर की छत से संगठन देखना।</v>
      </c>
    </row>
    <row r="21476">
      <c r="A21476" s="1" t="s">
        <v>20787</v>
      </c>
      <c r="B21476" s="2" t="str">
        <f>IFERROR(__xludf.DUMMYFUNCTION("GOOGLETRANSLATE(A21476,""en"",""hi"")"),"एक क्षेत्र में जैविक प्रजाति")</f>
        <v>एक क्षेत्र में जैविक प्रजाति</v>
      </c>
    </row>
    <row r="21477">
      <c r="A21477" s="1" t="s">
        <v>20788</v>
      </c>
      <c r="B21477" s="2" t="str">
        <f>IFERROR(__xludf.DUMMYFUNCTION("GOOGLETRANSLATE(A21477,""en"",""hi"")"),"उद्यम वित्त पोषित कंपनी में सबसे महंगे घोड़े")</f>
        <v>उद्यम वित्त पोषित कंपनी में सबसे महंगे घोड़े</v>
      </c>
    </row>
    <row r="21478">
      <c r="A21478" s="1" t="s">
        <v>20789</v>
      </c>
      <c r="B21478" s="2" t="str">
        <f>IFERROR(__xludf.DUMMYFUNCTION("GOOGLETRANSLATE(A21478,""en"",""hi"")"),"हमारे जीवन में पुरुषों के लिए")</f>
        <v>हमारे जीवन में पुरुषों के लिए</v>
      </c>
    </row>
    <row r="21479">
      <c r="A21479" s="1" t="s">
        <v>20790</v>
      </c>
      <c r="B21479" s="2" t="str">
        <f>IFERROR(__xludf.DUMMYFUNCTION("GOOGLETRANSLATE(A21479,""en"",""hi"")"),"लोक रॉक कलाकार ऑनस्टेज करता है")</f>
        <v>लोक रॉक कलाकार ऑनस्टेज करता है</v>
      </c>
    </row>
    <row r="21480">
      <c r="A21480" s="1" t="s">
        <v>20791</v>
      </c>
      <c r="B21480" s="2" t="str">
        <f>IFERROR(__xludf.DUMMYFUNCTION("GOOGLETRANSLATE(A21480,""en"",""hi"")"),"एक छोटे से शहर में एक खुली शुक्र खिड़की से बाहर एक काली बिल्ली")</f>
        <v>एक छोटे से शहर में एक खुली शुक्र खिड़की से बाहर एक काली बिल्ली</v>
      </c>
    </row>
    <row r="21481">
      <c r="A21481" s="1" t="s">
        <v>20792</v>
      </c>
      <c r="B21481" s="2" t="str">
        <f>IFERROR(__xludf.DUMMYFUNCTION("GOOGLETRANSLATE(A21481,""en"",""hi"")"),"अवधारणा चित्रण पहेली टुकड़ों से इकट्ठा एक ध्वज दिखा रहा है")</f>
        <v>अवधारणा चित्रण पहेली टुकड़ों से इकट्ठा एक ध्वज दिखा रहा है</v>
      </c>
    </row>
    <row r="21482">
      <c r="A21482" s="1" t="s">
        <v>20793</v>
      </c>
      <c r="B21482" s="2" t="str">
        <f>IFERROR(__xludf.DUMMYFUNCTION("GOOGLETRANSLATE(A21482,""en"",""hi"")"),"हमारे प्रोफेसर ने तब अपने घर पर अध्यक्ष की मेजबानी की")</f>
        <v>हमारे प्रोफेसर ने तब अपने घर पर अध्यक्ष की मेजबानी की</v>
      </c>
    </row>
    <row r="21483">
      <c r="A21483" s="1" t="s">
        <v>20794</v>
      </c>
      <c r="B21483" s="2" t="str">
        <f>IFERROR(__xludf.DUMMYFUNCTION("GOOGLETRANSLATE(A21483,""en"",""hi"")"),"झंडे एक निवास के बाहर उड़ते हैं जबकि लोग बाड़ के पास खड़े होते हैं।")</f>
        <v>झंडे एक निवास के बाहर उड़ते हैं जबकि लोग बाड़ के पास खड़े होते हैं।</v>
      </c>
    </row>
    <row r="21484">
      <c r="A21484" s="1" t="s">
        <v>20795</v>
      </c>
      <c r="B21484" s="2" t="str">
        <f>IFERROR(__xludf.DUMMYFUNCTION("GOOGLETRANSLATE(A21484,""en"",""hi"")"),"बंद - एक बिस्तर पर स्वादिष्ट नाश्ता के साथ ट्रे का ऊपर")</f>
        <v>बंद - एक बिस्तर पर स्वादिष्ट नाश्ता के साथ ट्रे का ऊपर</v>
      </c>
    </row>
    <row r="21485">
      <c r="A21485" s="1" t="s">
        <v>20796</v>
      </c>
      <c r="B21485" s="2" t="str">
        <f>IFERROR(__xludf.DUMMYFUNCTION("GOOGLETRANSLATE(A21485,""en"",""hi"")"),"कई निवासी में से एक।")</f>
        <v>कई निवासी में से एक।</v>
      </c>
    </row>
    <row r="21486">
      <c r="A21486" s="1" t="s">
        <v>20797</v>
      </c>
      <c r="B21486" s="2" t="str">
        <f>IFERROR(__xludf.DUMMYFUNCTION("GOOGLETRANSLATE(A21486,""en"",""hi"")"),"क्लिपिंग पथ के साथ एक सफेद पृष्ठभूमि पर एक चमकदार सोने की धातु या प्लास्टिक शैली और क्लासिक फ़ॉन्ट के साथ एक 3 डी चित्रण में चमकदार गोल्डन ग्लास अपरकेस या कैपिटल लेटर वी।")</f>
        <v>क्लिपिंग पथ के साथ एक सफेद पृष्ठभूमि पर एक चमकदार सोने की धातु या प्लास्टिक शैली और क्लासिक फ़ॉन्ट के साथ एक 3 डी चित्रण में चमकदार गोल्डन ग्लास अपरकेस या कैपिटल लेटर वी।</v>
      </c>
    </row>
    <row r="21487">
      <c r="A21487" s="1" t="s">
        <v>20798</v>
      </c>
      <c r="B21487" s="2" t="str">
        <f>IFERROR(__xludf.DUMMYFUNCTION("GOOGLETRANSLATE(A21487,""en"",""hi"")"),"हम पहले के रूप में एक ही डेक से बाहर देख रहे हैं, लेकिन हम इस बार कुछ पेड़ों को याद कर रहे हैं।")</f>
        <v>हम पहले के रूप में एक ही डेक से बाहर देख रहे हैं, लेकिन हम इस बार कुछ पेड़ों को याद कर रहे हैं।</v>
      </c>
    </row>
    <row r="21488">
      <c r="A21488" s="1" t="s">
        <v>20799</v>
      </c>
      <c r="B21488" s="2" t="str">
        <f>IFERROR(__xludf.DUMMYFUNCTION("GOOGLETRANSLATE(A21488,""en"",""hi"")"),"एक मूर्खतापूर्ण दुखद चेहरा बनाने वाले बुकशेल्फ़ के सामने बैठे बच्चे")</f>
        <v>एक मूर्खतापूर्ण दुखद चेहरा बनाने वाले बुकशेल्फ़ के सामने बैठे बच्चे</v>
      </c>
    </row>
    <row r="21489">
      <c r="A21489" s="1" t="s">
        <v>20800</v>
      </c>
      <c r="B21489" s="2" t="str">
        <f>IFERROR(__xludf.DUMMYFUNCTION("GOOGLETRANSLATE(A21489,""en"",""hi"")"),"रॉकी परिदृश्य और मठों का हवाई दृश्य")</f>
        <v>रॉकी परिदृश्य और मठों का हवाई दृश्य</v>
      </c>
    </row>
    <row r="21490">
      <c r="A21490" s="1" t="s">
        <v>20801</v>
      </c>
      <c r="B21490" s="2" t="str">
        <f>IFERROR(__xludf.DUMMYFUNCTION("GOOGLETRANSLATE(A21490,""en"",""hi"")"),"शो में दर्शक एक अनुकूलित कूप को देख रहे हैं")</f>
        <v>शो में दर्शक एक अनुकूलित कूप को देख रहे हैं</v>
      </c>
    </row>
    <row r="21491">
      <c r="A21491" s="1" t="s">
        <v>20802</v>
      </c>
      <c r="B21491" s="2" t="str">
        <f>IFERROR(__xludf.DUMMYFUNCTION("GOOGLETRANSLATE(A21491,""en"",""hi"")"),"उद्योग - अंतरिक्ष भरना")</f>
        <v>उद्योग - अंतरिक्ष भरना</v>
      </c>
    </row>
    <row r="21492">
      <c r="A21492" s="1" t="s">
        <v>20803</v>
      </c>
      <c r="B21492" s="2" t="str">
        <f>IFERROR(__xludf.DUMMYFUNCTION("GOOGLETRANSLATE(A21492,""en"",""hi"")"),"यह एक सत्य है जिसे सार्वभौमिक रूप से स्वीकार किया गया है कि कब्जे में एक आदमी")</f>
        <v>यह एक सत्य है जिसे सार्वभौमिक रूप से स्वीकार किया गया है कि कब्जे में एक आदमी</v>
      </c>
    </row>
    <row r="21493">
      <c r="A21493" s="1" t="s">
        <v>20804</v>
      </c>
      <c r="B21493" s="2" t="str">
        <f>IFERROR(__xludf.DUMMYFUNCTION("GOOGLETRANSLATE(A21493,""en"",""hi"")"),"रास्ते में मूड का वर्णन करने में मदद करने के लिए सड़क के संकेत")</f>
        <v>रास्ते में मूड का वर्णन करने में मदद करने के लिए सड़क के संकेत</v>
      </c>
    </row>
    <row r="21494">
      <c r="A21494" s="1" t="s">
        <v>20805</v>
      </c>
      <c r="B21494" s="2" t="str">
        <f>IFERROR(__xludf.DUMMYFUNCTION("GOOGLETRANSLATE(A21494,""en"",""hi"")"),"पुरातात्विक स्थल पर भूमध्य तट")</f>
        <v>पुरातात्विक स्थल पर भूमध्य तट</v>
      </c>
    </row>
    <row r="21495">
      <c r="A21495" s="1" t="s">
        <v>20806</v>
      </c>
      <c r="B21495" s="2" t="str">
        <f>IFERROR(__xludf.DUMMYFUNCTION("GOOGLETRANSLATE(A21495,""en"",""hi"")"),"एक पेड़ और एक साइकिल के साथ शरद ऋतु पृष्ठभूमि।")</f>
        <v>एक पेड़ और एक साइकिल के साथ शरद ऋतु पृष्ठभूमि।</v>
      </c>
    </row>
    <row r="21496">
      <c r="A21496" s="1" t="s">
        <v>20807</v>
      </c>
      <c r="B21496" s="2" t="str">
        <f>IFERROR(__xludf.DUMMYFUNCTION("GOOGLETRANSLATE(A21496,""en"",""hi"")"),"उद्योग और शैली स्टूडियो द्वारा बिल्डिंग फ़ंक्शन")</f>
        <v>उद्योग और शैली स्टूडियो द्वारा बिल्डिंग फ़ंक्शन</v>
      </c>
    </row>
    <row r="21497">
      <c r="A21497" s="1" t="s">
        <v>20808</v>
      </c>
      <c r="B21497" s="2" t="str">
        <f>IFERROR(__xludf.DUMMYFUNCTION("GOOGLETRANSLATE(A21497,""en"",""hi"")"),"सफेद पर महिला के लिए सर्जिकल कपड़े।")</f>
        <v>सफेद पर महिला के लिए सर्जिकल कपड़े।</v>
      </c>
    </row>
    <row r="21498">
      <c r="A21498" s="1" t="s">
        <v>20809</v>
      </c>
      <c r="B21498" s="2" t="str">
        <f>IFERROR(__xludf.DUMMYFUNCTION("GOOGLETRANSLATE(A21498,""en"",""hi"")"),"हम हर काटने के साथ दुनिया को बदल सकते हैं")</f>
        <v>हम हर काटने के साथ दुनिया को बदल सकते हैं</v>
      </c>
    </row>
    <row r="21499">
      <c r="A21499" s="1" t="s">
        <v>20810</v>
      </c>
      <c r="B21499" s="2" t="str">
        <f>IFERROR(__xludf.DUMMYFUNCTION("GOOGLETRANSLATE(A21499,""en"",""hi"")"),"मर्सिडीज के दौरान शो से पहले मॉडल रनवे चलता है - बेंज फैशन वीक तैरना।")</f>
        <v>मर्सिडीज के दौरान शो से पहले मॉडल रनवे चलता है - बेंज फैशन वीक तैरना।</v>
      </c>
    </row>
    <row r="21500">
      <c r="A21500" s="1" t="s">
        <v>20811</v>
      </c>
      <c r="B21500" s="2" t="str">
        <f>IFERROR(__xludf.DUMMYFUNCTION("GOOGLETRANSLATE(A21500,""en"",""hi"")"),"सस्पेंशन ब्रिज उच्चतम निलंबन पुल है!")</f>
        <v>सस्पेंशन ब्रिज उच्चतम निलंबन पुल है!</v>
      </c>
    </row>
    <row r="21501">
      <c r="A21501" s="1" t="s">
        <v>20812</v>
      </c>
      <c r="B21501" s="2" t="str">
        <f>IFERROR(__xludf.DUMMYFUNCTION("GOOGLETRANSLATE(A21501,""en"",""hi"")"),"बिजली से पहले घरों को कैसे जलाया गया था? यह एक छोटे से तेल दीपक तरीकों में से एक था!")</f>
        <v>बिजली से पहले घरों को कैसे जलाया गया था? यह एक छोटे से तेल दीपक तरीकों में से एक था!</v>
      </c>
    </row>
    <row r="21502">
      <c r="A21502" s="1" t="s">
        <v>20813</v>
      </c>
      <c r="B21502" s="2" t="str">
        <f>IFERROR(__xludf.DUMMYFUNCTION("GOOGLETRANSLATE(A21502,""en"",""hi"")"),"एक प्रशंसक कला जो राजकुमारी को राजकुमारी का आनंद लेती है - गतिविधियों की तरह और डॉट हो रही है।")</f>
        <v>एक प्रशंसक कला जो राजकुमारी को राजकुमारी का आनंद लेती है - गतिविधियों की तरह और डॉट हो रही है।</v>
      </c>
    </row>
    <row r="21503">
      <c r="A21503" s="1" t="s">
        <v>20814</v>
      </c>
      <c r="B21503" s="2" t="str">
        <f>IFERROR(__xludf.DUMMYFUNCTION("GOOGLETRANSLATE(A21503,""en"",""hi"")"),"मैं एक राष्ट्रीय फाइनल बन गया।")</f>
        <v>मैं एक राष्ट्रीय फाइनल बन गया।</v>
      </c>
    </row>
    <row r="21504">
      <c r="A21504" s="1" t="s">
        <v>20815</v>
      </c>
      <c r="B21504" s="2" t="str">
        <f>IFERROR(__xludf.DUMMYFUNCTION("GOOGLETRANSLATE(A21504,""en"",""hi"")"),"सौर पैनलों से लैस बिल्डिंग")</f>
        <v>सौर पैनलों से लैस बिल्डिंग</v>
      </c>
    </row>
    <row r="21505">
      <c r="A21505" s="1" t="s">
        <v>20816</v>
      </c>
      <c r="B21505" s="2" t="str">
        <f>IFERROR(__xludf.DUMMYFUNCTION("GOOGLETRANSLATE(A21505,""en"",""hi"")"),"एक नौसेना शिपयार्ड में निर्माण के तहत पनडुब्बी")</f>
        <v>एक नौसेना शिपयार्ड में निर्माण के तहत पनडुब्बी</v>
      </c>
    </row>
    <row r="21506">
      <c r="A21506" s="1" t="s">
        <v>20817</v>
      </c>
      <c r="B21506" s="2" t="str">
        <f>IFERROR(__xludf.DUMMYFUNCTION("GOOGLETRANSLATE(A21506,""en"",""hi"")"),"शैली में बेडरूम - लकड़ी के तल और लाल दीवार को मिश्रित करना")</f>
        <v>शैली में बेडरूम - लकड़ी के तल और लाल दीवार को मिश्रित करना</v>
      </c>
    </row>
    <row r="21507">
      <c r="A21507" s="1" t="s">
        <v>20818</v>
      </c>
      <c r="B21507" s="2" t="str">
        <f>IFERROR(__xludf.DUMMYFUNCTION("GOOGLETRANSLATE(A21507,""en"",""hi"")"),"प्लेट पर ग्रील्ड स्टीक्स और सब्जियां")</f>
        <v>प्लेट पर ग्रील्ड स्टीक्स और सब्जियां</v>
      </c>
    </row>
    <row r="21508">
      <c r="A21508" s="1" t="s">
        <v>20819</v>
      </c>
      <c r="B21508" s="2" t="str">
        <f>IFERROR(__xludf.DUMMYFUNCTION("GOOGLETRANSLATE(A21508,""en"",""hi"")"),"पर्यटक आकर्षण पर दोपहर के भोजन और रात के खाने के दौरान मंच पर गायन कार्य किया")</f>
        <v>पर्यटक आकर्षण पर दोपहर के भोजन और रात के खाने के दौरान मंच पर गायन कार्य किया</v>
      </c>
    </row>
    <row r="21509">
      <c r="A21509" s="1" t="s">
        <v>20820</v>
      </c>
      <c r="B21509" s="2" t="str">
        <f>IFERROR(__xludf.DUMMYFUNCTION("GOOGLETRANSLATE(A21509,""en"",""hi"")"),"लोक रॉक कलाकार प्रीमियर में भाग लेता है")</f>
        <v>लोक रॉक कलाकार प्रीमियर में भाग लेता है</v>
      </c>
    </row>
    <row r="21510">
      <c r="A21510" s="1" t="s">
        <v>20821</v>
      </c>
      <c r="B21510" s="2" t="str">
        <f>IFERROR(__xludf.DUMMYFUNCTION("GOOGLETRANSLATE(A21510,""en"",""hi"")"),"आंखें सामने: अभिनेता ने शनिवार की रात को लॉन्च में एक प्लंगिंग सिल्वर ड्रेस में एक रहस्य गुलाबी बालों वाली लड़की से बात करने के लिए बहुत कठिन प्रयास करने की कोशिश की।")</f>
        <v>आंखें सामने: अभिनेता ने शनिवार की रात को लॉन्च में एक प्लंगिंग सिल्वर ड्रेस में एक रहस्य गुलाबी बालों वाली लड़की से बात करने के लिए बहुत कठिन प्रयास करने की कोशिश की।</v>
      </c>
    </row>
    <row r="21511">
      <c r="A21511" s="1" t="s">
        <v>20822</v>
      </c>
      <c r="B21511" s="2" t="str">
        <f>IFERROR(__xludf.DUMMYFUNCTION("GOOGLETRANSLATE(A21511,""en"",""hi"")"),"व्यक्ति राजनेता में महोत्सव में प्रदर्शन करता है")</f>
        <v>व्यक्ति राजनेता में महोत्सव में प्रदर्शन करता है</v>
      </c>
    </row>
    <row r="21512">
      <c r="A21512" s="1" t="s">
        <v>20823</v>
      </c>
      <c r="B21512" s="2" t="str">
        <f>IFERROR(__xludf.DUMMYFUNCTION("GOOGLETRANSLATE(A21512,""en"",""hi"")"),"व्यापारी को हवा में फेंक दिया जा रहा है।")</f>
        <v>व्यापारी को हवा में फेंक दिया जा रहा है।</v>
      </c>
    </row>
    <row r="21513">
      <c r="A21513" s="1" t="s">
        <v>20824</v>
      </c>
      <c r="B21513" s="2" t="str">
        <f>IFERROR(__xludf.DUMMYFUNCTION("GOOGLETRANSLATE(A21513,""en"",""hi"")"),"एक और दिन एक नारंगी पीले सूर्यास्त के साथ समाप्त होता है")</f>
        <v>एक और दिन एक नारंगी पीले सूर्यास्त के साथ समाप्त होता है</v>
      </c>
    </row>
    <row r="21514">
      <c r="A21514" s="1" t="s">
        <v>20825</v>
      </c>
      <c r="B21514" s="2" t="str">
        <f>IFERROR(__xludf.DUMMYFUNCTION("GOOGLETRANSLATE(A21514,""en"",""hi"")"),"जीन्स महिला जीन्स गाइड की सही जोड़ी कैसे खोजें")</f>
        <v>जीन्स महिला जीन्स गाइड की सही जोड़ी कैसे खोजें</v>
      </c>
    </row>
    <row r="21515">
      <c r="A21515" s="1" t="s">
        <v>20826</v>
      </c>
      <c r="B21515" s="2" t="str">
        <f>IFERROR(__xludf.DUMMYFUNCTION("GOOGLETRANSLATE(A21515,""en"",""hi"")"),"एक संगठित पेंट्री के लिए सरल टिप्स")</f>
        <v>एक संगठित पेंट्री के लिए सरल टिप्स</v>
      </c>
    </row>
    <row r="21516">
      <c r="A21516" s="1" t="s">
        <v>20827</v>
      </c>
      <c r="B21516" s="2" t="str">
        <f>IFERROR(__xludf.DUMMYFUNCTION("GOOGLETRANSLATE(A21516,""en"",""hi"")"),"इतालवी डिश - क्योंकि कभी-कभी आप एक मोड़ से परिचित चाहते हैं।")</f>
        <v>इतालवी डिश - क्योंकि कभी-कभी आप एक मोड़ से परिचित चाहते हैं।</v>
      </c>
    </row>
    <row r="21517">
      <c r="A21517" s="1" t="s">
        <v>20828</v>
      </c>
      <c r="B21517" s="2" t="str">
        <f>IFERROR(__xludf.DUMMYFUNCTION("GOOGLETRANSLATE(A21517,""en"",""hi"")"),"एक सफेद पृष्ठभूमि स्टॉक वेक्टर पर एक नक्शे में रूपरेखा की रूपरेखा")</f>
        <v>एक सफेद पृष्ठभूमि स्टॉक वेक्टर पर एक नक्शे में रूपरेखा की रूपरेखा</v>
      </c>
    </row>
    <row r="21518">
      <c r="A21518" s="1" t="s">
        <v>20829</v>
      </c>
      <c r="B21518" s="2" t="str">
        <f>IFERROR(__xludf.DUMMYFUNCTION("GOOGLETRANSLATE(A21518,""en"",""hi"")"),"प्राकृतिक सौंदर्य उन सितारों को छोड़ना मुश्किल है")</f>
        <v>प्राकृतिक सौंदर्य उन सितारों को छोड़ना मुश्किल है</v>
      </c>
    </row>
    <row r="21519">
      <c r="A21519" s="1" t="s">
        <v>20830</v>
      </c>
      <c r="B21519" s="2" t="str">
        <f>IFERROR(__xludf.DUMMYFUNCTION("GOOGLETRANSLATE(A21519,""en"",""hi"")"),"शहर मुक्त वेक्टर में आपका स्वागत है")</f>
        <v>शहर मुक्त वेक्टर में आपका स्वागत है</v>
      </c>
    </row>
    <row r="21520">
      <c r="A21520" s="1" t="s">
        <v>20831</v>
      </c>
      <c r="B21520" s="2" t="str">
        <f>IFERROR(__xludf.DUMMYFUNCTION("GOOGLETRANSLATE(A21520,""en"",""hi"")"),"एक पेड़ के नीचे दुल्हन और दूल्हे।")</f>
        <v>एक पेड़ के नीचे दुल्हन और दूल्हे।</v>
      </c>
    </row>
    <row r="21521">
      <c r="A21521" s="1" t="s">
        <v>20832</v>
      </c>
      <c r="B21521" s="2" t="str">
        <f>IFERROR(__xludf.DUMMYFUNCTION("GOOGLETRANSLATE(A21521,""en"",""hi"")"),"झुंड पहाड़ घाटी में चराई कर रहा है")</f>
        <v>झुंड पहाड़ घाटी में चराई कर रहा है</v>
      </c>
    </row>
    <row r="21522">
      <c r="A21522" s="1" t="s">
        <v>20833</v>
      </c>
      <c r="B21522" s="2" t="str">
        <f>IFERROR(__xludf.DUMMYFUNCTION("GOOGLETRANSLATE(A21522,""en"",""hi"")"),"एक स्टूडियो की रसोई")</f>
        <v>एक स्टूडियो की रसोई</v>
      </c>
    </row>
    <row r="21523">
      <c r="A21523" s="1" t="s">
        <v>2223</v>
      </c>
      <c r="B21523" s="2" t="str">
        <f>IFERROR(__xludf.DUMMYFUNCTION("GOOGLETRANSLATE(A21523,""en"",""hi"")"),"गेंद के लिए फुटबॉल खिलाड़ी और लड़ाई")</f>
        <v>गेंद के लिए फुटबॉल खिलाड़ी और लड़ाई</v>
      </c>
    </row>
    <row r="21524">
      <c r="A21524" s="1" t="s">
        <v>20834</v>
      </c>
      <c r="B21524" s="2" t="str">
        <f>IFERROR(__xludf.DUMMYFUNCTION("GOOGLETRANSLATE(A21524,""en"",""hi"")"),"दंत कार्यालय में कुर्सी में महिला रोगी के साथ महिला दंत चिकित्सक।")</f>
        <v>दंत कार्यालय में कुर्सी में महिला रोगी के साथ महिला दंत चिकित्सक।</v>
      </c>
    </row>
    <row r="21525">
      <c r="A21525" s="1" t="s">
        <v>20835</v>
      </c>
      <c r="B21525" s="2" t="str">
        <f>IFERROR(__xludf.DUMMYFUNCTION("GOOGLETRANSLATE(A21525,""en"",""hi"")"),"सुपर प्यारा, लेकिन टी शर्ट सामान्य रूप से $ 20 है।")</f>
        <v>सुपर प्यारा, लेकिन टी शर्ट सामान्य रूप से $ 20 है।</v>
      </c>
    </row>
    <row r="21526">
      <c r="A21526" s="1" t="s">
        <v>20836</v>
      </c>
      <c r="B21526" s="2" t="str">
        <f>IFERROR(__xludf.DUMMYFUNCTION("GOOGLETRANSLATE(A21526,""en"",""hi"")"),"बारिश के बाद एकत्रित पानी से इमारतों का प्रतिबिंब")</f>
        <v>बारिश के बाद एकत्रित पानी से इमारतों का प्रतिबिंब</v>
      </c>
    </row>
    <row r="21527">
      <c r="A21527" s="1" t="s">
        <v>20837</v>
      </c>
      <c r="B21527" s="2" t="str">
        <f>IFERROR(__xludf.DUMMYFUNCTION("GOOGLETRANSLATE(A21527,""en"",""hi"")"),"एक जंगल पुलिंग में काम कर रहे भारी घोड़े ने वुडलैंड से सड़क तक पेड़ गिर गया")</f>
        <v>एक जंगल पुलिंग में काम कर रहे भारी घोड़े ने वुडलैंड से सड़क तक पेड़ गिर गया</v>
      </c>
    </row>
    <row r="21528">
      <c r="A21528" s="1" t="s">
        <v>1710</v>
      </c>
      <c r="B21528" s="2" t="str">
        <f>IFERROR(__xludf.DUMMYFUNCTION("GOOGLETRANSLATE(A21528,""en"",""hi"")"),"एक पवन खेत के एक ड्रोन और समुद्र तट के करीब पवन टरबाइन से हवाई दृश्य")</f>
        <v>एक पवन खेत के एक ड्रोन और समुद्र तट के करीब पवन टरबाइन से हवाई दृश्य</v>
      </c>
    </row>
    <row r="21529">
      <c r="A21529" s="1" t="s">
        <v>20838</v>
      </c>
      <c r="B21529" s="2" t="str">
        <f>IFERROR(__xludf.DUMMYFUNCTION("GOOGLETRANSLATE(A21529,""en"",""hi"")"),"एक्सप्लोरर द्वारा डिजाइन की गई एयरशिप देश के लिए हैंगर से बाहर निकलती है")</f>
        <v>एक्सप्लोरर द्वारा डिजाइन की गई एयरशिप देश के लिए हैंगर से बाहर निकलती है</v>
      </c>
    </row>
    <row r="21530">
      <c r="A21530" s="1" t="s">
        <v>20839</v>
      </c>
      <c r="B21530" s="2" t="str">
        <f>IFERROR(__xludf.DUMMYFUNCTION("GOOGLETRANSLATE(A21530,""en"",""hi"")"),"अनुमत संकेत में एक स्पीकर के साथ चित्रण")</f>
        <v>अनुमत संकेत में एक स्पीकर के साथ चित्रण</v>
      </c>
    </row>
    <row r="21531">
      <c r="A21531" s="1" t="s">
        <v>20840</v>
      </c>
      <c r="B21531" s="2" t="str">
        <f>IFERROR(__xludf.DUMMYFUNCTION("GOOGLETRANSLATE(A21531,""en"",""hi"")"),"जैविक जीनस एक सरीसृप स्थानिक है।")</f>
        <v>जैविक जीनस एक सरीसृप स्थानिक है।</v>
      </c>
    </row>
    <row r="21532">
      <c r="A21532" s="1" t="s">
        <v>20841</v>
      </c>
      <c r="B21532" s="2" t="str">
        <f>IFERROR(__xludf.DUMMYFUNCTION("GOOGLETRANSLATE(A21532,""en"",""hi"")"),"एक कुत्ते के साथ खुश परिवार")</f>
        <v>एक कुत्ते के साथ खुश परिवार</v>
      </c>
    </row>
    <row r="21533">
      <c r="A21533" s="1" t="s">
        <v>20842</v>
      </c>
      <c r="B21533" s="2" t="str">
        <f>IFERROR(__xludf.DUMMYFUNCTION("GOOGLETRANSLATE(A21533,""en"",""hi"")"),"एक पृष्ठभूमि पर एक सचित्र आइकन पृथक - टिक")</f>
        <v>एक पृष्ठभूमि पर एक सचित्र आइकन पृथक - टिक</v>
      </c>
    </row>
    <row r="21534">
      <c r="A21534" s="1" t="s">
        <v>20843</v>
      </c>
      <c r="B21534" s="2" t="str">
        <f>IFERROR(__xludf.DUMMYFUNCTION("GOOGLETRANSLATE(A21534,""en"",""hi"")"),"व्यक्ति मैच के दौरान व्यक्ति से निपटता है।")</f>
        <v>व्यक्ति मैच के दौरान व्यक्ति से निपटता है।</v>
      </c>
    </row>
    <row r="21535">
      <c r="A21535" s="1" t="s">
        <v>20844</v>
      </c>
      <c r="B21535" s="2" t="str">
        <f>IFERROR(__xludf.DUMMYFUNCTION("GOOGLETRANSLATE(A21535,""en"",""hi"")"),"स्पीड के लिए निर्मित: ओलंपिक एथलीट ने एक काले मिनी और विचित्र चमड़े के पैर गर्मियों में अपनी मजबूत जांघों को दूर किया")</f>
        <v>स्पीड के लिए निर्मित: ओलंपिक एथलीट ने एक काले मिनी और विचित्र चमड़े के पैर गर्मियों में अपनी मजबूत जांघों को दूर किया</v>
      </c>
    </row>
    <row r="21536">
      <c r="A21536" s="1" t="s">
        <v>20845</v>
      </c>
      <c r="B21536" s="2" t="str">
        <f>IFERROR(__xludf.DUMMYFUNCTION("GOOGLETRANSLATE(A21536,""en"",""hi"")"),"एक वर्ग क्रैकर पर नीली वें चीज़ें")</f>
        <v>एक वर्ग क्रैकर पर नीली वें चीज़ें</v>
      </c>
    </row>
    <row r="21537">
      <c r="A21537" s="1" t="s">
        <v>20846</v>
      </c>
      <c r="B21537" s="2" t="str">
        <f>IFERROR(__xludf.DUMMYFUNCTION("GOOGLETRANSLATE(A21537,""en"",""hi"")"),"पश्चिमी पहलू और ड्राइववे का एक दृश्य")</f>
        <v>पश्चिमी पहलू और ड्राइववे का एक दृश्य</v>
      </c>
    </row>
    <row r="21538">
      <c r="A21538" s="1" t="s">
        <v>20847</v>
      </c>
      <c r="B21538" s="2" t="str">
        <f>IFERROR(__xludf.DUMMYFUNCTION("GOOGLETRANSLATE(A21538,""en"",""hi"")"),"एक छोटे से शहरी नंगे पैर काउबॉय की विंटेज तस्वीर मिली")</f>
        <v>एक छोटे से शहरी नंगे पैर काउबॉय की विंटेज तस्वीर मिली</v>
      </c>
    </row>
    <row r="21539">
      <c r="A21539" s="1" t="s">
        <v>20848</v>
      </c>
      <c r="B21539" s="2" t="str">
        <f>IFERROR(__xludf.DUMMYFUNCTION("GOOGLETRANSLATE(A21539,""en"",""hi"")"),"व्यक्ति शुक्रवार की रात दूसरे दौर के दौरान नेट के लिए अपना रास्ता काम करता है।")</f>
        <v>व्यक्ति शुक्रवार की रात दूसरे दौर के दौरान नेट के लिए अपना रास्ता काम करता है।</v>
      </c>
    </row>
    <row r="21540">
      <c r="A21540" s="1" t="s">
        <v>20849</v>
      </c>
      <c r="B21540" s="2" t="str">
        <f>IFERROR(__xludf.DUMMYFUNCTION("GOOGLETRANSLATE(A21540,""en"",""hi"")"),"आराम से यात्रा, घर वापस उड़ान भरने के लिए जीन्स और टी शर्ट का एक आकस्मिक पोशाक खेलता है")</f>
        <v>आराम से यात्रा, घर वापस उड़ान भरने के लिए जीन्स और टी शर्ट का एक आकस्मिक पोशाक खेलता है</v>
      </c>
    </row>
    <row r="21541">
      <c r="A21541" s="1" t="s">
        <v>20850</v>
      </c>
      <c r="B21541" s="2" t="str">
        <f>IFERROR(__xludf.DUMMYFUNCTION("GOOGLETRANSLATE(A21541,""en"",""hi"")"),"एक गिटार बजाने वाली महिला के शॉट में ज़ूम")</f>
        <v>एक गिटार बजाने वाली महिला के शॉट में ज़ूम</v>
      </c>
    </row>
    <row r="21542">
      <c r="A21542" s="1" t="s">
        <v>20851</v>
      </c>
      <c r="B21542" s="2" t="str">
        <f>IFERROR(__xludf.DUMMYFUNCTION("GOOGLETRANSLATE(A21542,""en"",""hi"")"),"प्रेस रात के प्रदर्शन के दौरान पर्दे कॉल पर धनुष।")</f>
        <v>प्रेस रात के प्रदर्शन के दौरान पर्दे कॉल पर धनुष।</v>
      </c>
    </row>
    <row r="21543">
      <c r="A21543" s="1" t="s">
        <v>20852</v>
      </c>
      <c r="B21543" s="2" t="str">
        <f>IFERROR(__xludf.DUMMYFUNCTION("GOOGLETRANSLATE(A21543,""en"",""hi"")"),"फिल्मांकन स्थान के नीचे तंबू में किसी न किसी को सोते हुए लोग इस सुबह देश की शुरुआत में जागते हैं")</f>
        <v>फिल्मांकन स्थान के नीचे तंबू में किसी न किसी को सोते हुए लोग इस सुबह देश की शुरुआत में जागते हैं</v>
      </c>
    </row>
    <row r="21544">
      <c r="A21544" s="1" t="s">
        <v>20853</v>
      </c>
      <c r="B21544" s="2" t="str">
        <f>IFERROR(__xludf.DUMMYFUNCTION("GOOGLETRANSLATE(A21544,""en"",""hi"")"),"लाइटहाउस तट समूह के माध्यम से तट समूह के माध्यम से जहाजों का मार्गदर्शन करने वाला लाइटहाउस है")</f>
        <v>लाइटहाउस तट समूह के माध्यम से तट समूह के माध्यम से जहाजों का मार्गदर्शन करने वाला लाइटहाउस है</v>
      </c>
    </row>
    <row r="21545">
      <c r="A21545" s="1" t="s">
        <v>20854</v>
      </c>
      <c r="B21545" s="2" t="str">
        <f>IFERROR(__xludf.DUMMYFUNCTION("GOOGLETRANSLATE(A21545,""en"",""hi"")"),"एक सर्कल में एसड पत्र लोगो।")</f>
        <v>एक सर्कल में एसड पत्र लोगो।</v>
      </c>
    </row>
    <row r="21546">
      <c r="A21546" s="1" t="s">
        <v>20855</v>
      </c>
      <c r="B21546" s="2" t="str">
        <f>IFERROR(__xludf.DUMMYFUNCTION("GOOGLETRANSLATE(A21546,""en"",""hi"")"),"सत्र के दौरान अभिनेता, अभिनेता, अभिनेता, और व्यक्ति एक अज्ञात घटना में।")</f>
        <v>सत्र के दौरान अभिनेता, अभिनेता, अभिनेता, और व्यक्ति एक अज्ञात घटना में।</v>
      </c>
    </row>
    <row r="21547">
      <c r="A21547" s="1" t="s">
        <v>20856</v>
      </c>
      <c r="B21547" s="2" t="str">
        <f>IFERROR(__xludf.DUMMYFUNCTION("GOOGLETRANSLATE(A21547,""en"",""hi"")"),"एक कार्यालय में एक साथ काम करने वाले व्यवसायी")</f>
        <v>एक कार्यालय में एक साथ काम करने वाले व्यवसायी</v>
      </c>
    </row>
    <row r="21548">
      <c r="A21548" s="1" t="s">
        <v>20857</v>
      </c>
      <c r="B21548" s="2" t="str">
        <f>IFERROR(__xludf.DUMMYFUNCTION("GOOGLETRANSLATE(A21548,""en"",""hi"")"),"अंधेरे में एक सुंदरता")</f>
        <v>अंधेरे में एक सुंदरता</v>
      </c>
    </row>
    <row r="21549">
      <c r="A21549" s="1" t="s">
        <v>20858</v>
      </c>
      <c r="B21549" s="2" t="str">
        <f>IFERROR(__xludf.DUMMYFUNCTION("GOOGLETRANSLATE(A21549,""en"",""hi"")"),"फुटबॉल खेलने वाली एक लड़की की तुलना में कुछ भी गर्म नहीं है")</f>
        <v>फुटबॉल खेलने वाली एक लड़की की तुलना में कुछ भी गर्म नहीं है</v>
      </c>
    </row>
    <row r="21550">
      <c r="A21550" s="1" t="s">
        <v>20859</v>
      </c>
      <c r="B21550" s="2" t="str">
        <f>IFERROR(__xludf.DUMMYFUNCTION("GOOGLETRANSLATE(A21550,""en"",""hi"")"),"पीछे के पोर्च पर ट्विंकल रोशनी आरामदायक आउटडोर रहने के लिए बनाता है!")</f>
        <v>पीछे के पोर्च पर ट्विंकल रोशनी आरामदायक आउटडोर रहने के लिए बनाता है!</v>
      </c>
    </row>
    <row r="21551">
      <c r="A21551" s="1" t="s">
        <v>20860</v>
      </c>
      <c r="B21551" s="2" t="str">
        <f>IFERROR(__xludf.DUMMYFUNCTION("GOOGLETRANSLATE(A21551,""en"",""hi"")"),"समुद्र द्वारा खाली समुद्र तटीय बच्चों का खेल का मैदान")</f>
        <v>समुद्र द्वारा खाली समुद्र तटीय बच्चों का खेल का मैदान</v>
      </c>
    </row>
    <row r="21552">
      <c r="A21552" s="1" t="s">
        <v>20861</v>
      </c>
      <c r="B21552" s="2" t="str">
        <f>IFERROR(__xludf.DUMMYFUNCTION("GOOGLETRANSLATE(A21552,""en"",""hi"")"),"सूर्योदय पर समुद्र तट पर प्रतिबिंब के साथ घाट")</f>
        <v>सूर्योदय पर समुद्र तट पर प्रतिबिंब के साथ घाट</v>
      </c>
    </row>
    <row r="21553">
      <c r="A21553" s="1" t="s">
        <v>20862</v>
      </c>
      <c r="B21553" s="2" t="str">
        <f>IFERROR(__xludf.DUMMYFUNCTION("GOOGLETRANSLATE(A21553,""en"",""hi"")"),"युवा लड़कियां व्यक्ति के घर के बाहर के चरणों पर फूल छोड़ देती हैं।")</f>
        <v>युवा लड़कियां व्यक्ति के घर के बाहर के चरणों पर फूल छोड़ देती हैं।</v>
      </c>
    </row>
    <row r="21554">
      <c r="A21554" s="1" t="s">
        <v>20863</v>
      </c>
      <c r="B21554" s="2" t="str">
        <f>IFERROR(__xludf.DUMMYFUNCTION("GOOGLETRANSLATE(A21554,""en"",""hi"")"),"व्यक्ति मैच के बाद व्यक्ति रखता है।")</f>
        <v>व्यक्ति मैच के बाद व्यक्ति रखता है।</v>
      </c>
    </row>
    <row r="21555">
      <c r="A21555" s="1" t="s">
        <v>20864</v>
      </c>
      <c r="B21555" s="2" t="str">
        <f>IFERROR(__xludf.DUMMYFUNCTION("GOOGLETRANSLATE(A21555,""en"",""hi"")"),"क्रूज जहाज पर व्यक्ति")</f>
        <v>क्रूज जहाज पर व्यक्ति</v>
      </c>
    </row>
    <row r="21556">
      <c r="A21556" s="1" t="s">
        <v>20865</v>
      </c>
      <c r="B21556" s="2" t="str">
        <f>IFERROR(__xludf.DUMMYFUNCTION("GOOGLETRANSLATE(A21556,""en"",""hi"")"),"एक गिलहरी शाखाओं में खाने के लिए बस जाती है।")</f>
        <v>एक गिलहरी शाखाओं में खाने के लिए बस जाती है।</v>
      </c>
    </row>
    <row r="21557">
      <c r="A21557" s="1" t="s">
        <v>2669</v>
      </c>
      <c r="B21557" s="2" t="str">
        <f>IFERROR(__xludf.DUMMYFUNCTION("GOOGLETRANSLATE(A21557,""en"",""hi"")"),"राउंड मैच के दौरान कोशिश करने के बाद रग्बी प्लेयर टीम के साथी द्वारा बधाई दी गई है।")</f>
        <v>राउंड मैच के दौरान कोशिश करने के बाद रग्बी प्लेयर टीम के साथी द्वारा बधाई दी गई है।</v>
      </c>
    </row>
    <row r="21558">
      <c r="A21558" s="1" t="s">
        <v>20866</v>
      </c>
      <c r="B21558" s="2" t="str">
        <f>IFERROR(__xludf.DUMMYFUNCTION("GOOGLETRANSLATE(A21558,""en"",""hi"")"),"व्यक्ति और छात्रों का एक समूह")</f>
        <v>व्यक्ति और छात्रों का एक समूह</v>
      </c>
    </row>
    <row r="21559">
      <c r="A21559" s="1" t="s">
        <v>20867</v>
      </c>
      <c r="B21559" s="2" t="str">
        <f>IFERROR(__xludf.DUMMYFUNCTION("GOOGLETRANSLATE(A21559,""en"",""hi"")"),"सुंदर, लेकिन मैंने कभी नहीं देखा कि चंद्रमा इतना बड़ा और इतना करीब नहीं है।")</f>
        <v>सुंदर, लेकिन मैंने कभी नहीं देखा कि चंद्रमा इतना बड़ा और इतना करीब नहीं है।</v>
      </c>
    </row>
    <row r="21560">
      <c r="A21560" s="1" t="s">
        <v>20868</v>
      </c>
      <c r="B21560" s="2" t="str">
        <f>IFERROR(__xludf.DUMMYFUNCTION("GOOGLETRANSLATE(A21560,""en"",""hi"")"),"लड़की सर्दियों में एक जमे हुए तालाब के पास बर्फ में अपने कुत्ते के साथ खेलती है")</f>
        <v>लड़की सर्दियों में एक जमे हुए तालाब के पास बर्फ में अपने कुत्ते के साथ खेलती है</v>
      </c>
    </row>
    <row r="21561">
      <c r="A21561" s="1" t="s">
        <v>20869</v>
      </c>
      <c r="B21561" s="2" t="str">
        <f>IFERROR(__xludf.DUMMYFUNCTION("GOOGLETRANSLATE(A21561,""en"",""hi"")"),"लाल ईंट की दीवार पर प्रकाश बल्ब के साथ सोने का फ्रेम।")</f>
        <v>लाल ईंट की दीवार पर प्रकाश बल्ब के साथ सोने का फ्रेम।</v>
      </c>
    </row>
    <row r="21562">
      <c r="A21562" s="1" t="s">
        <v>20870</v>
      </c>
      <c r="B21562" s="2" t="str">
        <f>IFERROR(__xludf.DUMMYFUNCTION("GOOGLETRANSLATE(A21562,""en"",""hi"")"),"सुबह एक शहर")</f>
        <v>सुबह एक शहर</v>
      </c>
    </row>
    <row r="21563">
      <c r="A21563" s="1" t="s">
        <v>20871</v>
      </c>
      <c r="B21563" s="2" t="str">
        <f>IFERROR(__xludf.DUMMYFUNCTION("GOOGLETRANSLATE(A21563,""en"",""hi"")"),"ढाल के केंद्र में रस्सी के साथ एंकर।")</f>
        <v>ढाल के केंद्र में रस्सी के साथ एंकर।</v>
      </c>
    </row>
    <row r="21564">
      <c r="A21564" s="1" t="s">
        <v>20872</v>
      </c>
      <c r="B21564" s="2" t="str">
        <f>IFERROR(__xludf.DUMMYFUNCTION("GOOGLETRANSLATE(A21564,""en"",""hi"")"),"जब स्पोर्ट्स टीम ने अभिशाप तोड़ दिया तो बेसबॉल खिलाड़ी हमेशा के लिए टीले पर पिचर होगा।")</f>
        <v>जब स्पोर्ट्स टीम ने अभिशाप तोड़ दिया तो बेसबॉल खिलाड़ी हमेशा के लिए टीले पर पिचर होगा।</v>
      </c>
    </row>
    <row r="21565">
      <c r="A21565" s="1" t="s">
        <v>20873</v>
      </c>
      <c r="B21565" s="2" t="str">
        <f>IFERROR(__xludf.DUMMYFUNCTION("GOOGLETRANSLATE(A21565,""en"",""hi"")"),"नीचे शानदार ग्रेट ब्लू हेरॉन की स्केच और तस्वीरें हैं")</f>
        <v>नीचे शानदार ग्रेट ब्लू हेरॉन की स्केच और तस्वीरें हैं</v>
      </c>
    </row>
    <row r="21566">
      <c r="A21566" s="1" t="s">
        <v>20874</v>
      </c>
      <c r="B21566" s="2" t="str">
        <f>IFERROR(__xludf.DUMMYFUNCTION("GOOGLETRANSLATE(A21566,""en"",""hi"")"),"टीम समुद्र तट वॉलीबॉल का चेहरा बदल रही है")</f>
        <v>टीम समुद्र तट वॉलीबॉल का चेहरा बदल रही है</v>
      </c>
    </row>
    <row r="21567">
      <c r="A21567" s="1" t="s">
        <v>20875</v>
      </c>
      <c r="B21567" s="2" t="str">
        <f>IFERROR(__xludf.DUMMYFUNCTION("GOOGLETRANSLATE(A21567,""en"",""hi"")"),"कहां से खरीदें - कंधे शीर्ष")</f>
        <v>कहां से खरीदें - कंधे शीर्ष</v>
      </c>
    </row>
    <row r="21568">
      <c r="A21568" s="1" t="s">
        <v>20876</v>
      </c>
      <c r="B21568" s="2" t="str">
        <f>IFERROR(__xludf.DUMMYFUNCTION("GOOGLETRANSLATE(A21568,""en"",""hi"")"),"गिरावट के दौरान पहाड़ों में एक रंगीन जंगल का हवाई दृश्य")</f>
        <v>गिरावट के दौरान पहाड़ों में एक रंगीन जंगल का हवाई दृश्य</v>
      </c>
    </row>
    <row r="21569">
      <c r="A21569" s="1" t="s">
        <v>20877</v>
      </c>
      <c r="B21569" s="2" t="str">
        <f>IFERROR(__xludf.DUMMYFUNCTION("GOOGLETRANSLATE(A21569,""en"",""hi"")"),"एक समुद्री कछुए सफेद रेत में आराम")</f>
        <v>एक समुद्री कछुए सफेद रेत में आराम</v>
      </c>
    </row>
    <row r="21570">
      <c r="A21570" s="1" t="s">
        <v>20878</v>
      </c>
      <c r="B21570" s="2" t="str">
        <f>IFERROR(__xludf.DUMMYFUNCTION("GOOGLETRANSLATE(A21570,""en"",""hi"")"),"यह स्क्रैपबुक पेपर के साथ किया गया था ... लेकिन मैंने इसे सजाए गए डक्ट टेप के साथ भी किया है ... पानी की बोतलों को तैयार करने के लिए एक साफ रास्ता!")</f>
        <v>यह स्क्रैपबुक पेपर के साथ किया गया था ... लेकिन मैंने इसे सजाए गए डक्ट टेप के साथ भी किया है ... पानी की बोतलों को तैयार करने के लिए एक साफ रास्ता!</v>
      </c>
    </row>
    <row r="21571">
      <c r="A21571" s="1" t="s">
        <v>20879</v>
      </c>
      <c r="B21571" s="2" t="str">
        <f>IFERROR(__xludf.DUMMYFUNCTION("GOOGLETRANSLATE(A21571,""en"",""hi"")"),"संसदीय उम्मीदवार एक आम चुनाव बहस में भाग लेते हैं।")</f>
        <v>संसदीय उम्मीदवार एक आम चुनाव बहस में भाग लेते हैं।</v>
      </c>
    </row>
    <row r="21572">
      <c r="A21572" s="1" t="s">
        <v>20880</v>
      </c>
      <c r="B21572" s="2" t="str">
        <f>IFERROR(__xludf.DUMMYFUNCTION("GOOGLETRANSLATE(A21572,""en"",""hi"")"),"लगभग डिजिटल शहर के ऊपर उड़ान भरें - एसडी")</f>
        <v>लगभग डिजिटल शहर के ऊपर उड़ान भरें - एसडी</v>
      </c>
    </row>
    <row r="21573">
      <c r="A21573" s="1" t="s">
        <v>20881</v>
      </c>
      <c r="B21573" s="2" t="str">
        <f>IFERROR(__xludf.DUMMYFUNCTION("GOOGLETRANSLATE(A21573,""en"",""hi"")"),"कुछ लोग अपनी कॉफी में चीनी जोड़ते हैं।")</f>
        <v>कुछ लोग अपनी कॉफी में चीनी जोड़ते हैं।</v>
      </c>
    </row>
    <row r="21574">
      <c r="A21574" s="1" t="s">
        <v>20882</v>
      </c>
      <c r="B21574" s="2" t="str">
        <f>IFERROR(__xludf.DUMMYFUNCTION("GOOGLETRANSLATE(A21574,""en"",""hi"")"),"गाँव में घुड़सवारी")</f>
        <v>गाँव में घुड़सवारी</v>
      </c>
    </row>
    <row r="21575">
      <c r="A21575" s="1" t="s">
        <v>1283</v>
      </c>
      <c r="B21575" s="2" t="str">
        <f>IFERROR(__xludf.DUMMYFUNCTION("GOOGLETRANSLATE(A21575,""en"",""hi"")"),"पॉप कलाकार विश्व प्रीमियर में भाग लेता है")</f>
        <v>पॉप कलाकार विश्व प्रीमियर में भाग लेता है</v>
      </c>
    </row>
    <row r="21576">
      <c r="A21576" s="1" t="s">
        <v>20883</v>
      </c>
      <c r="B21576" s="2" t="str">
        <f>IFERROR(__xludf.DUMMYFUNCTION("GOOGLETRANSLATE(A21576,""en"",""hi"")"),"खिलाड़ी एक कक्षा 1 ए क्वार्टरफ़ाइनल में निजी स्कूल के खिलाफ ए-सेट जीत मनाते हैं।")</f>
        <v>खिलाड़ी एक कक्षा 1 ए क्वार्टरफ़ाइनल में निजी स्कूल के खिलाफ ए-सेट जीत मनाते हैं।</v>
      </c>
    </row>
    <row r="21577">
      <c r="A21577" s="1" t="s">
        <v>20884</v>
      </c>
      <c r="B21577" s="2" t="str">
        <f>IFERROR(__xludf.DUMMYFUNCTION("GOOGLETRANSLATE(A21577,""en"",""hi"")"),"लंबा जहाज एक नियमित सुविधा है")</f>
        <v>लंबा जहाज एक नियमित सुविधा है</v>
      </c>
    </row>
    <row r="21578">
      <c r="A21578" s="1" t="s">
        <v>20885</v>
      </c>
      <c r="B21578" s="2" t="str">
        <f>IFERROR(__xludf.DUMMYFUNCTION("GOOGLETRANSLATE(A21578,""en"",""hi"")"),"एक सफेद संगमरमर की मेज पर विभिन्न प्रकार के पास्ता की एक वर्ग फोटो, आटा में खींची गई दिल के साथ")</f>
        <v>एक सफेद संगमरमर की मेज पर विभिन्न प्रकार के पास्ता की एक वर्ग फोटो, आटा में खींची गई दिल के साथ</v>
      </c>
    </row>
    <row r="21579">
      <c r="A21579" s="1" t="s">
        <v>20886</v>
      </c>
      <c r="B21579" s="2" t="str">
        <f>IFERROR(__xludf.DUMMYFUNCTION("GOOGLETRANSLATE(A21579,""en"",""hi"")"),"टंगलों को पर्यटक आकर्षण के साथ मिला")</f>
        <v>टंगलों को पर्यटक आकर्षण के साथ मिला</v>
      </c>
    </row>
    <row r="21580">
      <c r="A21580" s="1" t="s">
        <v>20887</v>
      </c>
      <c r="B21580" s="2" t="str">
        <f>IFERROR(__xludf.DUMMYFUNCTION("GOOGLETRANSLATE(A21580,""en"",""hi"")"),"सिर पर एक फूल पुष्प के साथ बॉक्सर")</f>
        <v>सिर पर एक फूल पुष्प के साथ बॉक्सर</v>
      </c>
    </row>
    <row r="21581">
      <c r="A21581" s="1" t="s">
        <v>20888</v>
      </c>
      <c r="B21581" s="2" t="str">
        <f>IFERROR(__xludf.DUMMYFUNCTION("GOOGLETRANSLATE(A21581,""en"",""hi"")"),"हंसमुख व्यापारियों ने बढ़ते चार्ट की पृष्ठभूमि पर अपनी सफलता का जश्न मनाया।")</f>
        <v>हंसमुख व्यापारियों ने बढ़ते चार्ट की पृष्ठभूमि पर अपनी सफलता का जश्न मनाया।</v>
      </c>
    </row>
    <row r="21582">
      <c r="A21582" s="1" t="s">
        <v>20889</v>
      </c>
      <c r="B21582" s="2" t="str">
        <f>IFERROR(__xludf.DUMMYFUNCTION("GOOGLETRANSLATE(A21582,""en"",""hi"")"),"कपकेक साधारण दिन के साथ लाल, सफेद, और नीले रंग का जश्न मनाते हुए")</f>
        <v>कपकेक साधारण दिन के साथ लाल, सफेद, और नीले रंग का जश्न मनाते हुए</v>
      </c>
    </row>
    <row r="21583">
      <c r="A21583" s="1" t="s">
        <v>20890</v>
      </c>
      <c r="B21583" s="2" t="str">
        <f>IFERROR(__xludf.DUMMYFUNCTION("GOOGLETRANSLATE(A21583,""en"",""hi"")"),"एक तोप की एक काले और सफेद छवि")</f>
        <v>एक तोप की एक काले और सफेद छवि</v>
      </c>
    </row>
    <row r="21584">
      <c r="A21584" s="1" t="s">
        <v>20891</v>
      </c>
      <c r="B21584" s="2" t="str">
        <f>IFERROR(__xludf.DUMMYFUNCTION("GOOGLETRANSLATE(A21584,""en"",""hi"")"),"1800 के दशक में विकसित होने वाले पेड़ों को गिराने और चलाने के आदिम तरीकों को अंततः बदला जाएगा")</f>
        <v>1800 के दशक में विकसित होने वाले पेड़ों को गिराने और चलाने के आदिम तरीकों को अंततः बदला जाएगा</v>
      </c>
    </row>
    <row r="21585">
      <c r="A21585" s="1" t="s">
        <v>20892</v>
      </c>
      <c r="B21585" s="2" t="str">
        <f>IFERROR(__xludf.DUMMYFUNCTION("GOOGLETRANSLATE(A21585,""en"",""hi"")"),"एथलीट क्वालिफायर के हिस्से के रूप में एक मैच के दौरान अपनी टीम के दूसरे गोल को स्कोर करने के बाद मनाता है।")</f>
        <v>एथलीट क्वालिफायर के हिस्से के रूप में एक मैच के दौरान अपनी टीम के दूसरे गोल को स्कोर करने के बाद मनाता है।</v>
      </c>
    </row>
    <row r="21586">
      <c r="A21586" s="1" t="s">
        <v>20893</v>
      </c>
      <c r="B21586" s="2" t="str">
        <f>IFERROR(__xludf.DUMMYFUNCTION("GOOGLETRANSLATE(A21586,""en"",""hi"")"),"चैनल में आने वाली नाव।")</f>
        <v>चैनल में आने वाली नाव।</v>
      </c>
    </row>
    <row r="21587">
      <c r="A21587" s="1" t="s">
        <v>20894</v>
      </c>
      <c r="B21587" s="2" t="str">
        <f>IFERROR(__xludf.DUMMYFUNCTION("GOOGLETRANSLATE(A21587,""en"",""hi"")"),"स्तन कैंसर जागरूकता के लिए खेल सुविधा सभी गुलाबी हो जाती है")</f>
        <v>स्तन कैंसर जागरूकता के लिए खेल सुविधा सभी गुलाबी हो जाती है</v>
      </c>
    </row>
    <row r="21588">
      <c r="A21588" s="1" t="s">
        <v>20895</v>
      </c>
      <c r="B21588" s="2" t="str">
        <f>IFERROR(__xludf.DUMMYFUNCTION("GOOGLETRANSLATE(A21588,""en"",""hi"")"),"एक घास के मैदान में बिखरे हुए लाल और बैंगनी फूल पंखुड़ियों के करीब")</f>
        <v>एक घास के मैदान में बिखरे हुए लाल और बैंगनी फूल पंखुड़ियों के करीब</v>
      </c>
    </row>
    <row r="21589">
      <c r="A21589" s="1" t="s">
        <v>20896</v>
      </c>
      <c r="B21589" s="2" t="str">
        <f>IFERROR(__xludf.DUMMYFUNCTION("GOOGLETRANSLATE(A21589,""en"",""hi"")"),"एक कशीदाकारी गाउन जैसे अभिनेता की तरह सिर")</f>
        <v>एक कशीदाकारी गाउन जैसे अभिनेता की तरह सिर</v>
      </c>
    </row>
    <row r="21590">
      <c r="A21590" s="1" t="s">
        <v>20897</v>
      </c>
      <c r="B21590" s="2" t="str">
        <f>IFERROR(__xludf.DUMMYFUNCTION("GOOGLETRANSLATE(A21590,""en"",""hi"")"),"बेबी शॉवर केक जो मैंने अपनी बहन के साथ बनाया।")</f>
        <v>बेबी शॉवर केक जो मैंने अपनी बहन के साथ बनाया।</v>
      </c>
    </row>
    <row r="21591">
      <c r="A21591" s="1" t="s">
        <v>20898</v>
      </c>
      <c r="B21591" s="2" t="str">
        <f>IFERROR(__xludf.DUMMYFUNCTION("GOOGLETRANSLATE(A21591,""en"",""hi"")"),"सीढ़ी के स्वर्ग वेक्टर चित्रण के लिए सीढ़ी")</f>
        <v>सीढ़ी के स्वर्ग वेक्टर चित्रण के लिए सीढ़ी</v>
      </c>
    </row>
    <row r="21592">
      <c r="A21592" s="1" t="s">
        <v>20899</v>
      </c>
      <c r="B21592" s="2" t="str">
        <f>IFERROR(__xludf.DUMMYFUNCTION("GOOGLETRANSLATE(A21592,""en"",""hi"")"),"दुनिया में 4 वां सबसे बड़ा कैथेड्रल जो स्थित है।")</f>
        <v>दुनिया में 4 वां सबसे बड़ा कैथेड्रल जो स्थित है।</v>
      </c>
    </row>
    <row r="21593">
      <c r="A21593" s="1" t="s">
        <v>20900</v>
      </c>
      <c r="B21593" s="2" t="str">
        <f>IFERROR(__xludf.DUMMYFUNCTION("GOOGLETRANSLATE(A21593,""en"",""hi"")"),"फुटबॉल खिलाड़ी एक खिलाड़ी के लिए आग्रह करने के लिए तैयार है")</f>
        <v>फुटबॉल खिलाड़ी एक खिलाड़ी के लिए आग्रह करने के लिए तैयार है</v>
      </c>
    </row>
    <row r="21594">
      <c r="A21594" s="1" t="s">
        <v>20901</v>
      </c>
      <c r="B21594" s="2" t="str">
        <f>IFERROR(__xludf.DUMMYFUNCTION("GOOGLETRANSLATE(A21594,""en"",""hi"")"),"एक सुंदर पीला - त्वचा लड़की के लिए दिलचस्प बाल रंग।")</f>
        <v>एक सुंदर पीला - त्वचा लड़की के लिए दिलचस्प बाल रंग।</v>
      </c>
    </row>
    <row r="21595">
      <c r="A21595" s="1" t="s">
        <v>20902</v>
      </c>
      <c r="B21595" s="2" t="str">
        <f>IFERROR(__xludf.DUMMYFUNCTION("GOOGLETRANSLATE(A21595,""en"",""hi"")"),"देश कलाकार और अभिनेता पुरस्कार पर पहुंचे")</f>
        <v>देश कलाकार और अभिनेता पुरस्कार पर पहुंचे</v>
      </c>
    </row>
    <row r="21596">
      <c r="A21596" s="1" t="s">
        <v>20903</v>
      </c>
      <c r="B21596" s="2" t="str">
        <f>IFERROR(__xludf.DUMMYFUNCTION("GOOGLETRANSLATE(A21596,""en"",""hi"")"),"दुनिया भर में एक यात्रा")</f>
        <v>दुनिया भर में एक यात्रा</v>
      </c>
    </row>
    <row r="21597">
      <c r="A21597" s="1" t="s">
        <v>20904</v>
      </c>
      <c r="B21597" s="2" t="str">
        <f>IFERROR(__xludf.DUMMYFUNCTION("GOOGLETRANSLATE(A21597,""en"",""hi"")"),"अपने बालों को इस तरह से प्यार करो!")</f>
        <v>अपने बालों को इस तरह से प्यार करो!</v>
      </c>
    </row>
    <row r="21598">
      <c r="A21598" s="1" t="s">
        <v>20905</v>
      </c>
      <c r="B21598" s="2" t="str">
        <f>IFERROR(__xludf.DUMMYFUNCTION("GOOGLETRANSLATE(A21598,""en"",""hi"")"),"एक सफेद पृष्ठभूमि पर एक सूर्य का चित्रण")</f>
        <v>एक सफेद पृष्ठभूमि पर एक सूर्य का चित्रण</v>
      </c>
    </row>
    <row r="21599">
      <c r="A21599" s="1" t="s">
        <v>20906</v>
      </c>
      <c r="B21599" s="2" t="str">
        <f>IFERROR(__xludf.DUMMYFUNCTION("GOOGLETRANSLATE(A21599,""en"",""hi"")"),"एक सोवियत - युग अपार्टमेंट बिल्डिंग के अवशेष")</f>
        <v>एक सोवियत - युग अपार्टमेंट बिल्डिंग के अवशेष</v>
      </c>
    </row>
    <row r="21600">
      <c r="A21600" s="1" t="s">
        <v>20907</v>
      </c>
      <c r="B21600" s="2" t="str">
        <f>IFERROR(__xludf.DUMMYFUNCTION("GOOGLETRANSLATE(A21600,""en"",""hi"")"),"सफलता की तरफ जाने वाली सड़क पर हमेशा कार्य चलता रहता है ।")</f>
        <v>सफलता की तरफ जाने वाली सड़क पर हमेशा कार्य चलता रहता है ।</v>
      </c>
    </row>
    <row r="21601">
      <c r="A21601" s="1" t="s">
        <v>20908</v>
      </c>
      <c r="B21601" s="2" t="str">
        <f>IFERROR(__xludf.DUMMYFUNCTION("GOOGLETRANSLATE(A21601,""en"",""hi"")"),"कार केवल इस आकार और डिजाइन को रखती है, गुलाबी फूलों को लाल और बरगंडी फूलों से बदल देती है")</f>
        <v>कार केवल इस आकार और डिजाइन को रखती है, गुलाबी फूलों को लाल और बरगंडी फूलों से बदल देती है</v>
      </c>
    </row>
    <row r="21602">
      <c r="A21602" s="1" t="s">
        <v>20909</v>
      </c>
      <c r="B21602" s="2" t="str">
        <f>IFERROR(__xludf.DUMMYFUNCTION("GOOGLETRANSLATE(A21602,""en"",""hi"")"),"एक पूल हॉल में खुश महिलाएं और मज़े की")</f>
        <v>एक पूल हॉल में खुश महिलाएं और मज़े की</v>
      </c>
    </row>
    <row r="21603">
      <c r="A21603" s="1" t="s">
        <v>20910</v>
      </c>
      <c r="B21603" s="2" t="str">
        <f>IFERROR(__xludf.DUMMYFUNCTION("GOOGLETRANSLATE(A21603,""en"",""hi"")"),"ग्रेट रूम के माध्यम से प्रवेश")</f>
        <v>ग्रेट रूम के माध्यम से प्रवेश</v>
      </c>
    </row>
    <row r="21604">
      <c r="A21604" s="1" t="s">
        <v>20911</v>
      </c>
      <c r="B21604" s="2" t="str">
        <f>IFERROR(__xludf.DUMMYFUNCTION("GOOGLETRANSLATE(A21604,""en"",""hi"")"),"दुनिया भर से दुर्लभ ग्रहण चित्र")</f>
        <v>दुनिया भर से दुर्लभ ग्रहण चित्र</v>
      </c>
    </row>
    <row r="21605">
      <c r="A21605" s="1" t="s">
        <v>20912</v>
      </c>
      <c r="B21605" s="2" t="str">
        <f>IFERROR(__xludf.DUMMYFUNCTION("GOOGLETRANSLATE(A21605,""en"",""hi"")"),"एक नीली पृष्ठभूमि पर दिल")</f>
        <v>एक नीली पृष्ठभूमि पर दिल</v>
      </c>
    </row>
    <row r="21606">
      <c r="A21606" s="1" t="s">
        <v>20913</v>
      </c>
      <c r="B21606" s="2" t="str">
        <f>IFERROR(__xludf.DUMMYFUNCTION("GOOGLETRANSLATE(A21606,""en"",""hi"")"),"चित्रकारी कलाकार द्वारा एक आदमी का चित्र")</f>
        <v>चित्रकारी कलाकार द्वारा एक आदमी का चित्र</v>
      </c>
    </row>
    <row r="21607">
      <c r="A21607" s="1" t="s">
        <v>20914</v>
      </c>
      <c r="B21607" s="2" t="str">
        <f>IFERROR(__xludf.DUMMYFUNCTION("GOOGLETRANSLATE(A21607,""en"",""hi"")"),"रिमोट कंट्रोल के साथ एक सोफे पर युगल")</f>
        <v>रिमोट कंट्रोल के साथ एक सोफे पर युगल</v>
      </c>
    </row>
    <row r="21608">
      <c r="A21608" s="1" t="s">
        <v>20915</v>
      </c>
      <c r="B21608" s="2" t="str">
        <f>IFERROR(__xludf.DUMMYFUNCTION("GOOGLETRANSLATE(A21608,""en"",""hi"")"),"कोकेशियान छोटी लड़की अपनी बिल्ली को हथियारों में रखती है")</f>
        <v>कोकेशियान छोटी लड़की अपनी बिल्ली को हथियारों में रखती है</v>
      </c>
    </row>
    <row r="21609">
      <c r="A21609" s="1" t="s">
        <v>20916</v>
      </c>
      <c r="B21609" s="2" t="str">
        <f>IFERROR(__xludf.DUMMYFUNCTION("GOOGLETRANSLATE(A21609,""en"",""hi"")"),"मैंने इसे अपनी बहनों को भेजने के लिए लिया, लेकिन भूल गए।")</f>
        <v>मैंने इसे अपनी बहनों को भेजने के लिए लिया, लेकिन भूल गए।</v>
      </c>
    </row>
    <row r="21610">
      <c r="A21610" s="1" t="s">
        <v>20917</v>
      </c>
      <c r="B21610" s="2" t="str">
        <f>IFERROR(__xludf.DUMMYFUNCTION("GOOGLETRANSLATE(A21610,""en"",""hi"")"),"वैकल्पिक दुल्हन की शैली के विचार जो पोशाक से परे जाते हैं - वेडिंग पार्टी")</f>
        <v>वैकल्पिक दुल्हन की शैली के विचार जो पोशाक से परे जाते हैं - वेडिंग पार्टी</v>
      </c>
    </row>
    <row r="21611">
      <c r="A21611" s="1" t="s">
        <v>656</v>
      </c>
      <c r="B21611" s="2" t="str">
        <f>IFERROR(__xludf.DUMMYFUNCTION("GOOGLETRANSLATE(A21611,""en"",""hi"")"),"छवि में हो सकता है: व्यक्ति, मंच पर, एक संगीत वाद्ययंत्र और इनडोर खेल रहा है")</f>
        <v>छवि में हो सकता है: व्यक्ति, मंच पर, एक संगीत वाद्ययंत्र और इनडोर खेल रहा है</v>
      </c>
    </row>
    <row r="21612">
      <c r="A21612" s="1" t="s">
        <v>20918</v>
      </c>
      <c r="B21612" s="2" t="str">
        <f>IFERROR(__xludf.DUMMYFUNCTION("GOOGLETRANSLATE(A21612,""en"",""hi"")"),"समुद्र तट पर एक पारंपरिक मछली बाजार।")</f>
        <v>समुद्र तट पर एक पारंपरिक मछली बाजार।</v>
      </c>
    </row>
    <row r="21613">
      <c r="A21613" s="1" t="s">
        <v>20919</v>
      </c>
      <c r="B21613" s="2" t="str">
        <f>IFERROR(__xludf.DUMMYFUNCTION("GOOGLETRANSLATE(A21613,""en"",""hi"")"),"शहरी पर्यावरण में पुरुषों के जूते और कपड़े फेंके गए")</f>
        <v>शहरी पर्यावरण में पुरुषों के जूते और कपड़े फेंके गए</v>
      </c>
    </row>
    <row r="21614">
      <c r="A21614" s="1" t="s">
        <v>6428</v>
      </c>
      <c r="B21614" s="2" t="str">
        <f>IFERROR(__xludf.DUMMYFUNCTION("GOOGLETRANSLATE(A21614,""en"",""hi"")"),"प्रगतिशील रॉक कलाकार मंगलवार कॉन्सर्ट श्रृंखला के दौरान प्रदर्शन करता है।")</f>
        <v>प्रगतिशील रॉक कलाकार मंगलवार कॉन्सर्ट श्रृंखला के दौरान प्रदर्शन करता है।</v>
      </c>
    </row>
    <row r="21615">
      <c r="A21615" s="1" t="s">
        <v>20920</v>
      </c>
      <c r="B21615" s="2" t="str">
        <f>IFERROR(__xludf.DUMMYFUNCTION("GOOGLETRANSLATE(A21615,""en"",""hi"")"),"लोग एक छोटे से कटोरे को धुआं रखने वाले व्यक्ति पर देख रहे हैं")</f>
        <v>लोग एक छोटे से कटोरे को धुआं रखने वाले व्यक्ति पर देख रहे हैं</v>
      </c>
    </row>
    <row r="21616">
      <c r="A21616" s="1" t="s">
        <v>20921</v>
      </c>
      <c r="B21616" s="2" t="str">
        <f>IFERROR(__xludf.DUMMYFUNCTION("GOOGLETRANSLATE(A21616,""en"",""hi"")"),"यह एक युवा व्यक्ति के लिए एक रजाई पर चला गया जो अपने संगीत से प्यार करता है।")</f>
        <v>यह एक युवा व्यक्ति के लिए एक रजाई पर चला गया जो अपने संगीत से प्यार करता है।</v>
      </c>
    </row>
    <row r="21617">
      <c r="A21617" s="1" t="s">
        <v>20922</v>
      </c>
      <c r="B21617" s="2" t="str">
        <f>IFERROR(__xludf.DUMMYFUNCTION("GOOGLETRANSLATE(A21617,""en"",""hi"")"),"बच्चे अपने ऊर्जावान प्रदर्शन को एक पूर्ण घर में शुरू करते हैं।")</f>
        <v>बच्चे अपने ऊर्जावान प्रदर्शन को एक पूर्ण घर में शुरू करते हैं।</v>
      </c>
    </row>
    <row r="21618">
      <c r="A21618" s="1" t="s">
        <v>20923</v>
      </c>
      <c r="B21618" s="2" t="str">
        <f>IFERROR(__xludf.DUMMYFUNCTION("GOOGLETRANSLATE(A21618,""en"",""hi"")"),"व्यक्ति द्वारा अपने घोड़े पर बगीचे")</f>
        <v>व्यक्ति द्वारा अपने घोड़े पर बगीचे</v>
      </c>
    </row>
    <row r="21619">
      <c r="A21619" s="1" t="s">
        <v>20924</v>
      </c>
      <c r="B21619" s="2" t="str">
        <f>IFERROR(__xludf.DUMMYFUNCTION("GOOGLETRANSLATE(A21619,""en"",""hi"")"),"घास पर पार्क में साइकिल के साथ एक साइकिल चालक")</f>
        <v>घास पर पार्क में साइकिल के साथ एक साइकिल चालक</v>
      </c>
    </row>
    <row r="21620">
      <c r="A21620" s="1" t="s">
        <v>20925</v>
      </c>
      <c r="B21620" s="2" t="str">
        <f>IFERROR(__xludf.DUMMYFUNCTION("GOOGLETRANSLATE(A21620,""en"",""hi"")"),"समुद्र तट पर घोड़ा घुड़सवारी")</f>
        <v>समुद्र तट पर घोड़ा घुड़सवारी</v>
      </c>
    </row>
    <row r="21621">
      <c r="A21621" s="1" t="s">
        <v>20926</v>
      </c>
      <c r="B21621" s="2" t="str">
        <f>IFERROR(__xludf.DUMMYFUNCTION("GOOGLETRANSLATE(A21621,""en"",""hi"")"),"व्यक्ति द्वारा स्थापित यह धातु सीढ़ी विशेष व्यापारों का उपयोग करने के महत्व को दर्शाती है - लोग संरचनात्मक तत्वों को बनाने के लिए")</f>
        <v>व्यक्ति द्वारा स्थापित यह धातु सीढ़ी विशेष व्यापारों का उपयोग करने के महत्व को दर्शाती है - लोग संरचनात्मक तत्वों को बनाने के लिए</v>
      </c>
    </row>
    <row r="21622">
      <c r="A21622" s="1" t="s">
        <v>20927</v>
      </c>
      <c r="B21622" s="2" t="str">
        <f>IFERROR(__xludf.DUMMYFUNCTION("GOOGLETRANSLATE(A21622,""en"",""hi"")"),"एक छत के साथ सुंदर सफेद लकड़ी के दौर कलम")</f>
        <v>एक छत के साथ सुंदर सफेद लकड़ी के दौर कलम</v>
      </c>
    </row>
    <row r="21623">
      <c r="A21623" s="1" t="s">
        <v>20928</v>
      </c>
      <c r="B21623" s="2" t="str">
        <f>IFERROR(__xludf.DUMMYFUNCTION("GOOGLETRANSLATE(A21623,""en"",""hi"")"),"टक्कर शैली: रोल शीर्ष लेगिंग पहनी थी ताकि वह कमरबंद को अपने गर्भवती पेट को आराम से बैठने की इजाजत दे सके, और स्पष्ट रूप से पैंट से ऊपर बैठ सकें")</f>
        <v>टक्कर शैली: रोल शीर्ष लेगिंग पहनी थी ताकि वह कमरबंद को अपने गर्भवती पेट को आराम से बैठने की इजाजत दे सके, और स्पष्ट रूप से पैंट से ऊपर बैठ सकें</v>
      </c>
    </row>
    <row r="21624">
      <c r="A21624" s="1" t="s">
        <v>20929</v>
      </c>
      <c r="B21624" s="2" t="str">
        <f>IFERROR(__xludf.DUMMYFUNCTION("GOOGLETRANSLATE(A21624,""en"",""hi"")"),"पटकथा लेखक द्वारा निर्देशित सेट पर अभिनेता और ब्लूज़ कलाकार")</f>
        <v>पटकथा लेखक द्वारा निर्देशित सेट पर अभिनेता और ब्लूज़ कलाकार</v>
      </c>
    </row>
    <row r="21625">
      <c r="A21625" s="1" t="s">
        <v>20930</v>
      </c>
      <c r="B21625" s="2" t="str">
        <f>IFERROR(__xludf.DUMMYFUNCTION("GOOGLETRANSLATE(A21625,""en"",""hi"")"),"कार्यक्रम से फोटो / एक सेवानिवृत्त शिक्षक की समीक्षा गुरुवार को कार शो के माध्यम से दिखती है।")</f>
        <v>कार्यक्रम से फोटो / एक सेवानिवृत्त शिक्षक की समीक्षा गुरुवार को कार शो के माध्यम से दिखती है।</v>
      </c>
    </row>
    <row r="21626">
      <c r="A21626" s="1" t="s">
        <v>20931</v>
      </c>
      <c r="B21626" s="2" t="str">
        <f>IFERROR(__xludf.DUMMYFUNCTION("GOOGLETRANSLATE(A21626,""en"",""hi"")"),"एक रंगीन छोटे शहर और तट पर घाट का एक हवाई शॉट")</f>
        <v>एक रंगीन छोटे शहर और तट पर घाट का एक हवाई शॉट</v>
      </c>
    </row>
    <row r="21627">
      <c r="A21627" s="1" t="s">
        <v>20932</v>
      </c>
      <c r="B21627" s="2" t="str">
        <f>IFERROR(__xludf.DUMMYFUNCTION("GOOGLETRANSLATE(A21627,""en"",""hi"")"),"कॉमेडियन के साथ एक साक्षात्कार के दौरान अभिनेता")</f>
        <v>कॉमेडियन के साथ एक साक्षात्कार के दौरान अभिनेता</v>
      </c>
    </row>
    <row r="21628">
      <c r="A21628" s="1" t="s">
        <v>20933</v>
      </c>
      <c r="B21628" s="2" t="str">
        <f>IFERROR(__xludf.DUMMYFUNCTION("GOOGLETRANSLATE(A21628,""en"",""hi"")"),"बास्केटबॉल शूटिंग गार्ड के साथ गार्ड")</f>
        <v>बास्केटबॉल शूटिंग गार्ड के साथ गार्ड</v>
      </c>
    </row>
    <row r="21629">
      <c r="A21629" s="1" t="s">
        <v>20934</v>
      </c>
      <c r="B21629" s="2" t="str">
        <f>IFERROR(__xludf.DUMMYFUNCTION("GOOGLETRANSLATE(A21629,""en"",""hi"")"),"पानी की सतह के बीच पत्थर की चट्टानें।")</f>
        <v>पानी की सतह के बीच पत्थर की चट्टानें।</v>
      </c>
    </row>
    <row r="21630">
      <c r="A21630" s="1" t="s">
        <v>20935</v>
      </c>
      <c r="B21630" s="2" t="str">
        <f>IFERROR(__xludf.DUMMYFUNCTION("GOOGLETRANSLATE(A21630,""en"",""hi"")"),"एक लघु गधे के फर, आंख और eyelashes के करीब")</f>
        <v>एक लघु गधे के फर, आंख और eyelashes के करीब</v>
      </c>
    </row>
    <row r="21631">
      <c r="A21631" s="1" t="s">
        <v>20936</v>
      </c>
      <c r="B21631" s="2" t="str">
        <f>IFERROR(__xludf.DUMMYFUNCTION("GOOGLETRANSLATE(A21631,""en"",""hi"")"),"कुटीर पर पूल")</f>
        <v>कुटीर पर पूल</v>
      </c>
    </row>
    <row r="21632">
      <c r="A21632" s="1" t="s">
        <v>20937</v>
      </c>
      <c r="B21632" s="2" t="str">
        <f>IFERROR(__xludf.DUMMYFUNCTION("GOOGLETRANSLATE(A21632,""en"",""hi"")"),"सुंदर लड़की नदी के बगल में मार्ग पर चल रही है और कैमरे के लिए मुस्कुराती है")</f>
        <v>सुंदर लड़की नदी के बगल में मार्ग पर चल रही है और कैमरे के लिए मुस्कुराती है</v>
      </c>
    </row>
    <row r="21633">
      <c r="A21633" s="1" t="s">
        <v>20938</v>
      </c>
      <c r="B21633" s="2" t="str">
        <f>IFERROR(__xludf.DUMMYFUNCTION("GOOGLETRANSLATE(A21633,""en"",""hi"")"),"फूलों के साथ टेम्पलेट, ईस्टर अंडे, लेडीबग और पानी में पानी कर सकते हैं")</f>
        <v>फूलों के साथ टेम्पलेट, ईस्टर अंडे, लेडीबग और पानी में पानी कर सकते हैं</v>
      </c>
    </row>
    <row r="21634">
      <c r="A21634" s="1" t="s">
        <v>20939</v>
      </c>
      <c r="B21634" s="2" t="str">
        <f>IFERROR(__xludf.DUMMYFUNCTION("GOOGLETRANSLATE(A21634,""en"",""hi"")"),"अंगूर के स्केच, एक पत्ती के साथ क्लस्टर।")</f>
        <v>अंगूर के स्केच, एक पत्ती के साथ क्लस्टर।</v>
      </c>
    </row>
    <row r="21635">
      <c r="A21635" s="1" t="s">
        <v>20940</v>
      </c>
      <c r="B21635" s="2" t="str">
        <f>IFERROR(__xludf.DUMMYFUNCTION("GOOGLETRANSLATE(A21635,""en"",""hi"")"),"# खेल कार्रवाई के दौरान अपने बल्ले को खो देता है।")</f>
        <v># खेल कार्रवाई के दौरान अपने बल्ले को खो देता है।</v>
      </c>
    </row>
    <row r="21636">
      <c r="A21636" s="1" t="s">
        <v>20941</v>
      </c>
      <c r="B21636" s="2" t="str">
        <f>IFERROR(__xludf.DUMMYFUNCTION("GOOGLETRANSLATE(A21636,""en"",""hi"")"),"मिशन के पास Baobab पेड़")</f>
        <v>मिशन के पास Baobab पेड़</v>
      </c>
    </row>
    <row r="21637">
      <c r="A21637" s="1" t="s">
        <v>20942</v>
      </c>
      <c r="B21637" s="2" t="str">
        <f>IFERROR(__xludf.DUMMYFUNCTION("GOOGLETRANSLATE(A21637,""en"",""hi"")"),"ईएमयू एक फूलदान में एक ब्रेक ले रहा है")</f>
        <v>ईएमयू एक फूलदान में एक ब्रेक ले रहा है</v>
      </c>
    </row>
    <row r="21638">
      <c r="A21638" s="1" t="s">
        <v>20943</v>
      </c>
      <c r="B21638" s="2" t="str">
        <f>IFERROR(__xludf.DUMMYFUNCTION("GOOGLETRANSLATE(A21638,""en"",""hi"")"),"स्पोर्ट्स टीम के खिलाफ बास्केटबॉल गेम के दौरान बास्केटबॉल प्लेयर ने 7371 जीता")</f>
        <v>स्पोर्ट्स टीम के खिलाफ बास्केटबॉल गेम के दौरान बास्केटबॉल प्लेयर ने 7371 जीता</v>
      </c>
    </row>
    <row r="21639">
      <c r="A21639" s="1" t="s">
        <v>20944</v>
      </c>
      <c r="B21639" s="2" t="str">
        <f>IFERROR(__xludf.DUMMYFUNCTION("GOOGLETRANSLATE(A21639,""en"",""hi"")"),"ऐतिहासिक शहर में बिग पैलेस")</f>
        <v>ऐतिहासिक शहर में बिग पैलेस</v>
      </c>
    </row>
    <row r="21640">
      <c r="A21640" s="1" t="s">
        <v>20945</v>
      </c>
      <c r="B21640" s="2" t="str">
        <f>IFERROR(__xludf.DUMMYFUNCTION("GOOGLETRANSLATE(A21640,""en"",""hi"")"),"एक जहाज के डेक पर खड़े समुद्री डाकू, एक तलवार ब्रांडिंग")</f>
        <v>एक जहाज के डेक पर खड़े समुद्री डाकू, एक तलवार ब्रांडिंग</v>
      </c>
    </row>
    <row r="21641">
      <c r="A21641" s="1" t="s">
        <v>20946</v>
      </c>
      <c r="B21641" s="2" t="str">
        <f>IFERROR(__xludf.DUMMYFUNCTION("GOOGLETRANSLATE(A21641,""en"",""hi"")"),"अभिनेता विश्व प्रीमियर में भाग ले रहा है")</f>
        <v>अभिनेता विश्व प्रीमियर में भाग ले रहा है</v>
      </c>
    </row>
    <row r="21642">
      <c r="A21642" s="1" t="s">
        <v>2976</v>
      </c>
      <c r="B21642" s="2" t="str">
        <f>IFERROR(__xludf.DUMMYFUNCTION("GOOGLETRANSLATE(A21642,""en"",""hi"")"),"छवि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21643">
      <c r="A21643" s="1" t="s">
        <v>20947</v>
      </c>
      <c r="B21643" s="2" t="str">
        <f>IFERROR(__xludf.DUMMYFUNCTION("GOOGLETRANSLATE(A21643,""en"",""hi"")"),"सूरज की रोशनी में एकंगिंग पक्षी")</f>
        <v>सूरज की रोशनी में एकंगिंग पक्षी</v>
      </c>
    </row>
    <row r="21644">
      <c r="A21644" s="1" t="s">
        <v>20948</v>
      </c>
      <c r="B21644" s="2" t="str">
        <f>IFERROR(__xludf.DUMMYFUNCTION("GOOGLETRANSLATE(A21644,""en"",""hi"")"),"एक मंच पर एसयूवी, कार, और ट्रक")</f>
        <v>एक मंच पर एसयूवी, कार, और ट्रक</v>
      </c>
    </row>
    <row r="21645">
      <c r="A21645" s="1" t="s">
        <v>20949</v>
      </c>
      <c r="B21645" s="2" t="str">
        <f>IFERROR(__xludf.DUMMYFUNCTION("GOOGLETRANSLATE(A21645,""en"",""hi"")"),"अभिनेता ने शो से पहले बैकस्टेज पॉज़ किया")</f>
        <v>अभिनेता ने शो से पहले बैकस्टेज पॉज़ किया</v>
      </c>
    </row>
    <row r="21646">
      <c r="A21646" s="1" t="s">
        <v>20950</v>
      </c>
      <c r="B21646" s="2" t="str">
        <f>IFERROR(__xludf.DUMMYFUNCTION("GOOGLETRANSLATE(A21646,""en"",""hi"")"),"रंगीन सर्कल पतली रेखा में अक्षर x वेक्टर लोगो प्रतीक।")</f>
        <v>रंगीन सर्कल पतली रेखा में अक्षर x वेक्टर लोगो प्रतीक।</v>
      </c>
    </row>
    <row r="21647">
      <c r="A21647" s="1" t="s">
        <v>20951</v>
      </c>
      <c r="B21647" s="2" t="str">
        <f>IFERROR(__xludf.DUMMYFUNCTION("GOOGLETRANSLATE(A21647,""en"",""hi"")"),"सिटी स्ट्रीट पर पृष्ठभूमि में एक और चलने के साथ साइकिल की सवारी करने वाली खुश युवा महिला का पोर्ट्रेट")</f>
        <v>सिटी स्ट्रीट पर पृष्ठभूमि में एक और चलने के साथ साइकिल की सवारी करने वाली खुश युवा महिला का पोर्ट्रेट</v>
      </c>
    </row>
    <row r="21648">
      <c r="A21648" s="1" t="s">
        <v>20952</v>
      </c>
      <c r="B21648" s="2" t="str">
        <f>IFERROR(__xludf.DUMMYFUNCTION("GOOGLETRANSLATE(A21648,""en"",""hi"")"),"यह बेडरूम आंशिक रूप से पहाड़ी में बनाया गया है, जो सीधे खिड़की से नीचे शुरू होता है।")</f>
        <v>यह बेडरूम आंशिक रूप से पहाड़ी में बनाया गया है, जो सीधे खिड़की से नीचे शुरू होता है।</v>
      </c>
    </row>
    <row r="21649">
      <c r="A21649" s="1" t="s">
        <v>20953</v>
      </c>
      <c r="B21649" s="2" t="str">
        <f>IFERROR(__xludf.DUMMYFUNCTION("GOOGLETRANSLATE(A21649,""en"",""hi"")"),"इस पहाड़ी से दृश्य।")</f>
        <v>इस पहाड़ी से दृश्य।</v>
      </c>
    </row>
    <row r="21650">
      <c r="A21650" s="1" t="s">
        <v>20954</v>
      </c>
      <c r="B21650" s="2" t="str">
        <f>IFERROR(__xludf.DUMMYFUNCTION("GOOGLETRANSLATE(A21650,""en"",""hi"")"),"एक पारंपरिक शादी की पोशाक में एक दुल्हन का उच्च कोण दृश्य बिस्तर पर झूठ बोल रहा है")</f>
        <v>एक पारंपरिक शादी की पोशाक में एक दुल्हन का उच्च कोण दृश्य बिस्तर पर झूठ बोल रहा है</v>
      </c>
    </row>
    <row r="21651">
      <c r="A21651" s="1" t="s">
        <v>20955</v>
      </c>
      <c r="B21651" s="2" t="str">
        <f>IFERROR(__xludf.DUMMYFUNCTION("GOOGLETRANSLATE(A21651,""en"",""hi"")"),"पारंपरिक बाजार स्थान निर्माण के अंदर ब्राउज़ करने वाले लोग")</f>
        <v>पारंपरिक बाजार स्थान निर्माण के अंदर ब्राउज़ करने वाले लोग</v>
      </c>
    </row>
    <row r="21652">
      <c r="A21652" s="1" t="s">
        <v>20956</v>
      </c>
      <c r="B21652" s="2" t="str">
        <f>IFERROR(__xludf.DUMMYFUNCTION("GOOGLETRANSLATE(A21652,""en"",""hi"")"),"प्रकृति, गतिशील डिजाइन द्वारा एक विशिष्ट")</f>
        <v>प्रकृति, गतिशील डिजाइन द्वारा एक विशिष्ट</v>
      </c>
    </row>
    <row r="21653">
      <c r="A21653" s="1" t="s">
        <v>20957</v>
      </c>
      <c r="B21653" s="2" t="str">
        <f>IFERROR(__xludf.DUMMYFUNCTION("GOOGLETRANSLATE(A21653,""en"",""hi"")"),"एक सर्कल में व्यवस्थित विभिन्न प्रतीकों के साथ वेक्टर चित्रण।")</f>
        <v>एक सर्कल में व्यवस्थित विभिन्न प्रतीकों के साथ वेक्टर चित्रण।</v>
      </c>
    </row>
    <row r="21654">
      <c r="A21654" s="1" t="s">
        <v>20958</v>
      </c>
      <c r="B21654" s="2" t="str">
        <f>IFERROR(__xludf.DUMMYFUNCTION("GOOGLETRANSLATE(A21654,""en"",""hi"")"),"एनीमेशन फिल्म, एक टट्टू, एक सूजन में फंसे होने के बाद संगठन द्वारा बचाया जाता है")</f>
        <v>एनीमेशन फिल्म, एक टट्टू, एक सूजन में फंसे होने के बाद संगठन द्वारा बचाया जाता है</v>
      </c>
    </row>
    <row r="21655">
      <c r="A21655" s="1" t="s">
        <v>20959</v>
      </c>
      <c r="B21655" s="2" t="str">
        <f>IFERROR(__xludf.DUMMYFUNCTION("GOOGLETRANSLATE(A21655,""en"",""hi"")"),"एक सुरम्य आसमान के नीचे खुले मैदानों में पेड़")</f>
        <v>एक सुरम्य आसमान के नीचे खुले मैदानों में पेड़</v>
      </c>
    </row>
    <row r="21656">
      <c r="A21656" s="1" t="s">
        <v>20960</v>
      </c>
      <c r="B21656" s="2" t="str">
        <f>IFERROR(__xludf.DUMMYFUNCTION("GOOGLETRANSLATE(A21656,""en"",""hi"")"),"संकल्प में ठंड सर्दियों के दिन पहाड़ों में आइस्ड स्ट्रीट पर चलने वाली अकेली महिला का ड्रोन एरियल फुटेज")</f>
        <v>संकल्प में ठंड सर्दियों के दिन पहाड़ों में आइस्ड स्ट्रीट पर चलने वाली अकेली महिला का ड्रोन एरियल फुटेज</v>
      </c>
    </row>
    <row r="21657">
      <c r="A21657" s="1" t="s">
        <v>20961</v>
      </c>
      <c r="B21657" s="2" t="str">
        <f>IFERROR(__xludf.DUMMYFUNCTION("GOOGLETRANSLATE(A21657,""en"",""hi"")"),"मैकेनिक कार्यशाला में एक साइकिल की मरम्मत")</f>
        <v>मैकेनिक कार्यशाला में एक साइकिल की मरम्मत</v>
      </c>
    </row>
    <row r="21658">
      <c r="A21658" s="1" t="s">
        <v>1731</v>
      </c>
      <c r="B21658" s="2" t="str">
        <f>IFERROR(__xludf.DUMMYFUNCTION("GOOGLETRANSLATE(A21658,""en"",""hi"")"),"डिजिटल कला # के लिए चुनी गई है")</f>
        <v>डिजिटल कला # के लिए चुनी गई है</v>
      </c>
    </row>
    <row r="21659">
      <c r="A21659" s="1" t="s">
        <v>20962</v>
      </c>
      <c r="B21659" s="2" t="str">
        <f>IFERROR(__xludf.DUMMYFUNCTION("GOOGLETRANSLATE(A21659,""en"",""hi"")"),"लिमो की जरूरत कौन है? हस्तियाँ सवारी")</f>
        <v>लिमो की जरूरत कौन है? हस्तियाँ सवारी</v>
      </c>
    </row>
    <row r="21660">
      <c r="A21660" s="1" t="s">
        <v>20963</v>
      </c>
      <c r="B21660" s="2" t="str">
        <f>IFERROR(__xludf.DUMMYFUNCTION("GOOGLETRANSLATE(A21660,""en"",""hi"")"),"व्हाइटबोर्ड पर, व्यक्ति छात्रों को सलाह देता है कि आप वास्तव में अपने करियर से क्या हासिल करना चाहते हैं, यह पहचानने में समय पर जाने की सलाह देते हैं।")</f>
        <v>व्हाइटबोर्ड पर, व्यक्ति छात्रों को सलाह देता है कि आप वास्तव में अपने करियर से क्या हासिल करना चाहते हैं, यह पहचानने में समय पर जाने की सलाह देते हैं।</v>
      </c>
    </row>
    <row r="21661">
      <c r="A21661" s="1" t="s">
        <v>20964</v>
      </c>
      <c r="B21661" s="2" t="str">
        <f>IFERROR(__xludf.DUMMYFUNCTION("GOOGLETRANSLATE(A21661,""en"",""hi"")"),"पश्चिम की ओर देखकर, पड़ोस के लिए प्रस्तावित संपत्ति चित्रित की गई है।")</f>
        <v>पश्चिम की ओर देखकर, पड़ोस के लिए प्रस्तावित संपत्ति चित्रित की गई है।</v>
      </c>
    </row>
    <row r="21662">
      <c r="A21662" s="1" t="s">
        <v>20965</v>
      </c>
      <c r="B21662" s="2" t="str">
        <f>IFERROR(__xludf.DUMMYFUNCTION("GOOGLETRANSLATE(A21662,""en"",""hi"")"),"समुद्र द्वारा खड़े व्यक्ति")</f>
        <v>समुद्र द्वारा खड़े व्यक्ति</v>
      </c>
    </row>
    <row r="21663">
      <c r="A21663" s="1" t="s">
        <v>20966</v>
      </c>
      <c r="B21663" s="2" t="str">
        <f>IFERROR(__xludf.DUMMYFUNCTION("GOOGLETRANSLATE(A21663,""en"",""hi"")"),"लोग सर्दियों जादुई वन हवाई शॉट, शीर्ष दृश्य में एक कुत्ते के साथ चल रहे हैं")</f>
        <v>लोग सर्दियों जादुई वन हवाई शॉट, शीर्ष दृश्य में एक कुत्ते के साथ चल रहे हैं</v>
      </c>
    </row>
    <row r="21664">
      <c r="A21664" s="1" t="s">
        <v>20967</v>
      </c>
      <c r="B21664" s="2" t="str">
        <f>IFERROR(__xludf.DUMMYFUNCTION("GOOGLETRANSLATE(A21664,""en"",""hi"")"),"व्यक्ति, कॉमेडियन, अभिनेता प्रीमियर में भाग लेते हैं")</f>
        <v>व्यक्ति, कॉमेडियन, अभिनेता प्रीमियर में भाग लेते हैं</v>
      </c>
    </row>
    <row r="21665">
      <c r="A21665" s="1" t="s">
        <v>20968</v>
      </c>
      <c r="B21665" s="2" t="str">
        <f>IFERROR(__xludf.DUMMYFUNCTION("GOOGLETRANSLATE(A21665,""en"",""hi"")"),"रग्बी प्लेयर एक टैकलिंग कोच के रूप में काम कर रहा है")</f>
        <v>रग्बी प्लेयर एक टैकलिंग कोच के रूप में काम कर रहा है</v>
      </c>
    </row>
    <row r="21666">
      <c r="A21666" s="1" t="s">
        <v>20969</v>
      </c>
      <c r="B21666" s="2" t="str">
        <f>IFERROR(__xludf.DUMMYFUNCTION("GOOGLETRANSLATE(A21666,""en"",""hi"")"),"पारंपरिक घटनाएं घोड़े की सवारी करते हैं")</f>
        <v>पारंपरिक घटनाएं घोड़े की सवारी करते हैं</v>
      </c>
    </row>
    <row r="21667">
      <c r="A21667" s="1" t="s">
        <v>20970</v>
      </c>
      <c r="B21667" s="2" t="str">
        <f>IFERROR(__xludf.DUMMYFUNCTION("GOOGLETRANSLATE(A21667,""en"",""hi"")"),"यहां कई माली सजावट विचार - कोई जानकारी कैसे करें")</f>
        <v>यहां कई माली सजावट विचार - कोई जानकारी कैसे करें</v>
      </c>
    </row>
    <row r="21668">
      <c r="A21668" s="1" t="s">
        <v>20971</v>
      </c>
      <c r="B21668" s="2" t="str">
        <f>IFERROR(__xludf.DUMMYFUNCTION("GOOGLETRANSLATE(A21668,""en"",""hi"")"),"और हम उस, फीट पर्वत से प्यार करते हैं।")</f>
        <v>और हम उस, फीट पर्वत से प्यार करते हैं।</v>
      </c>
    </row>
    <row r="21669">
      <c r="A21669" s="1" t="s">
        <v>20972</v>
      </c>
      <c r="B21669" s="2" t="str">
        <f>IFERROR(__xludf.DUMMYFUNCTION("GOOGLETRANSLATE(A21669,""en"",""hi"")"),"बाहर एक नाव में आकर्षक जोड़े")</f>
        <v>बाहर एक नाव में आकर्षक जोड़े</v>
      </c>
    </row>
    <row r="21670">
      <c r="A21670" s="1" t="s">
        <v>20973</v>
      </c>
      <c r="B21670" s="2" t="str">
        <f>IFERROR(__xludf.DUMMYFUNCTION("GOOGLETRANSLATE(A21670,""en"",""hi"")"),"नरम रॉक कलाकार प्रदर्शन करता है -")</f>
        <v>नरम रॉक कलाकार प्रदर्शन करता है -</v>
      </c>
    </row>
    <row r="21671">
      <c r="A21671" s="1" t="s">
        <v>20974</v>
      </c>
      <c r="B21671" s="2" t="str">
        <f>IFERROR(__xludf.DUMMYFUNCTION("GOOGLETRANSLATE(A21671,""en"",""hi"")"),"सेलिब्रिटी शहर के ऊपर उच्च तैरता है।")</f>
        <v>सेलिब्रिटी शहर के ऊपर उच्च तैरता है।</v>
      </c>
    </row>
    <row r="21672">
      <c r="A21672" s="1" t="s">
        <v>20975</v>
      </c>
      <c r="B21672" s="2" t="str">
        <f>IFERROR(__xludf.DUMMYFUNCTION("GOOGLETRANSLATE(A21672,""en"",""hi"")"),"इसे काम करें: सौंदर्य एक साधारण काले स्वेटर में बहुत खूबसूरत लग रहा था और बुधवार को अपने दोस्तों के साथ एक खुशहाल दोपहर के भोजन के लिए जींस फट गया")</f>
        <v>इसे काम करें: सौंदर्य एक साधारण काले स्वेटर में बहुत खूबसूरत लग रहा था और बुधवार को अपने दोस्तों के साथ एक खुशहाल दोपहर के भोजन के लिए जींस फट गया</v>
      </c>
    </row>
    <row r="21673">
      <c r="A21673" s="1" t="s">
        <v>20976</v>
      </c>
      <c r="B21673" s="2" t="str">
        <f>IFERROR(__xludf.DUMMYFUNCTION("GOOGLETRANSLATE(A21673,""en"",""hi"")"),"एक सुंदर दिन के साथ साइन करें #")</f>
        <v>एक सुंदर दिन के साथ साइन करें #</v>
      </c>
    </row>
    <row r="21674">
      <c r="A21674" s="1" t="s">
        <v>20977</v>
      </c>
      <c r="B21674" s="2" t="str">
        <f>IFERROR(__xludf.DUMMYFUNCTION("GOOGLETRANSLATE(A21674,""en"",""hi"")"),"लंबी मंजिल - से छत वाली खिड़कियां मास्टर बेडरूम के अंदर पर्याप्त प्रकाश प्रदान करती हैं।")</f>
        <v>लंबी मंजिल - से छत वाली खिड़कियां मास्टर बेडरूम के अंदर पर्याप्त प्रकाश प्रदान करती हैं।</v>
      </c>
    </row>
    <row r="21675">
      <c r="A21675" s="1" t="s">
        <v>20978</v>
      </c>
      <c r="B21675" s="2" t="str">
        <f>IFERROR(__xludf.DUMMYFUNCTION("GOOGLETRANSLATE(A21675,""en"",""hi"")"),"उन्होंने कहा कि इस मुस्कान को बनाते हुए")</f>
        <v>उन्होंने कहा कि इस मुस्कान को बनाते हुए</v>
      </c>
    </row>
    <row r="21676">
      <c r="A21676" s="1" t="s">
        <v>20979</v>
      </c>
      <c r="B21676" s="2" t="str">
        <f>IFERROR(__xludf.DUMMYFUNCTION("GOOGLETRANSLATE(A21676,""en"",""hi"")"),"एक पारंपरिक इनडोर बाजार बाजार")</f>
        <v>एक पारंपरिक इनडोर बाजार बाजार</v>
      </c>
    </row>
    <row r="21677">
      <c r="A21677" s="1" t="s">
        <v>20980</v>
      </c>
      <c r="B21677" s="2" t="str">
        <f>IFERROR(__xludf.DUMMYFUNCTION("GOOGLETRANSLATE(A21677,""en"",""hi"")"),"युवा आदमी एक युवा महिला के कंधों के चारों ओर अपना कोट डाल रहा है")</f>
        <v>युवा आदमी एक युवा महिला के कंधों के चारों ओर अपना कोट डाल रहा है</v>
      </c>
    </row>
    <row r="21678">
      <c r="A21678" s="1" t="s">
        <v>20981</v>
      </c>
      <c r="B21678" s="2" t="str">
        <f>IFERROR(__xludf.DUMMYFUNCTION("GOOGLETRANSLATE(A21678,""en"",""hi"")"),"फिल्म निर्माता और अभिनेता उत्सव के दौरान उपस्थित होते हैं")</f>
        <v>फिल्म निर्माता और अभिनेता उत्सव के दौरान उपस्थित होते हैं</v>
      </c>
    </row>
    <row r="21679">
      <c r="A21679" s="1" t="s">
        <v>20982</v>
      </c>
      <c r="B21679" s="2" t="str">
        <f>IFERROR(__xludf.DUMMYFUNCTION("GOOGLETRANSLATE(A21679,""en"",""hi"")"),"एक छात्र शरद ऋतु पार्क में घास पर बैठे हुए लैपटॉप का उपयोग करता है")</f>
        <v>एक छात्र शरद ऋतु पार्क में घास पर बैठे हुए लैपटॉप का उपयोग करता है</v>
      </c>
    </row>
    <row r="21680">
      <c r="A21680" s="1" t="s">
        <v>20983</v>
      </c>
      <c r="B21680" s="2" t="str">
        <f>IFERROR(__xludf.DUMMYFUNCTION("GOOGLETRANSLATE(A21680,""en"",""hi"")"),"जब मैं जाता हूं, यह वह जगह है जहां मैं रहना चाहता हूं।")</f>
        <v>जब मैं जाता हूं, यह वह जगह है जहां मैं रहना चाहता हूं।</v>
      </c>
    </row>
    <row r="21681">
      <c r="A21681" s="1" t="s">
        <v>20984</v>
      </c>
      <c r="B21681" s="2" t="str">
        <f>IFERROR(__xludf.DUMMYFUNCTION("GOOGLETRANSLATE(A21681,""en"",""hi"")"),"युवा बिजनेस महिला कार्यालय में अपनी मेज पर बैठे हुए कार्यालय में एक पृष्ठभूमि के साथ अपने टैबलेट पर एक संदेश पढ़ने के लिए")</f>
        <v>युवा बिजनेस महिला कार्यालय में अपनी मेज पर बैठे हुए कार्यालय में एक पृष्ठभूमि के साथ अपने टैबलेट पर एक संदेश पढ़ने के लिए</v>
      </c>
    </row>
    <row r="21682">
      <c r="A21682" s="1" t="s">
        <v>20985</v>
      </c>
      <c r="B21682" s="2" t="str">
        <f>IFERROR(__xludf.DUMMYFUNCTION("GOOGLETRANSLATE(A21682,""en"",""hi"")"),"एक हिमपात के दौरान रंग गिरना")</f>
        <v>एक हिमपात के दौरान रंग गिरना</v>
      </c>
    </row>
    <row r="21683">
      <c r="A21683" s="1" t="s">
        <v>20986</v>
      </c>
      <c r="B21683" s="2" t="str">
        <f>IFERROR(__xludf.DUMMYFUNCTION("GOOGLETRANSLATE(A21683,""en"",""hi"")"),"व्यक्ति समारोह के दौरान मंच पर प्रदर्शन करता है")</f>
        <v>व्यक्ति समारोह के दौरान मंच पर प्रदर्शन करता है</v>
      </c>
    </row>
    <row r="21684">
      <c r="A21684" s="1" t="s">
        <v>20987</v>
      </c>
      <c r="B21684" s="2" t="str">
        <f>IFERROR(__xludf.DUMMYFUNCTION("GOOGLETRANSLATE(A21684,""en"",""hi"")"),"एक मछुआरा समुद्र से नहर के लिए इसे चलाने के बाद अपनी नाव पर रहता है।")</f>
        <v>एक मछुआरा समुद्र से नहर के लिए इसे चलाने के बाद अपनी नाव पर रहता है।</v>
      </c>
    </row>
    <row r="21685">
      <c r="A21685" s="1" t="s">
        <v>20988</v>
      </c>
      <c r="B21685" s="2" t="str">
        <f>IFERROR(__xludf.DUMMYFUNCTION("GOOGLETRANSLATE(A21685,""en"",""hi"")"),"दुनिया में सबसे मजबूत लोग हैं जो अकेले खड़े हैं")</f>
        <v>दुनिया में सबसे मजबूत लोग हैं जो अकेले खड़े हैं</v>
      </c>
    </row>
    <row r="21686">
      <c r="A21686" s="1" t="s">
        <v>20989</v>
      </c>
      <c r="B21686" s="2" t="str">
        <f>IFERROR(__xludf.DUMMYFUNCTION("GOOGLETRANSLATE(A21686,""en"",""hi"")"),"संगीत समूह पुरस्कार पर मंच पर प्रदर्शन करते हैं")</f>
        <v>संगीत समूह पुरस्कार पर मंच पर प्रदर्शन करते हैं</v>
      </c>
    </row>
    <row r="21687">
      <c r="A21687" s="1" t="s">
        <v>20990</v>
      </c>
      <c r="B21687" s="2" t="str">
        <f>IFERROR(__xludf.DUMMYFUNCTION("GOOGLETRANSLATE(A21687,""en"",""hi"")"),"व्यक्ति हनीकॉम्ब का एक फ्रेम खींचता है क्योंकि वह अपने शहद मधुमक्खियों की जांच करता है।")</f>
        <v>व्यक्ति हनीकॉम्ब का एक फ्रेम खींचता है क्योंकि वह अपने शहद मधुमक्खियों की जांच करता है।</v>
      </c>
    </row>
    <row r="21688">
      <c r="A21688" s="1" t="s">
        <v>20991</v>
      </c>
      <c r="B21688" s="2" t="str">
        <f>IFERROR(__xludf.DUMMYFUNCTION("GOOGLETRANSLATE(A21688,""en"",""hi"")"),"एक पेड़ के पास दुल्हन का गुलदस्ता")</f>
        <v>एक पेड़ के पास दुल्हन का गुलदस्ता</v>
      </c>
    </row>
    <row r="21689">
      <c r="A21689" s="1" t="s">
        <v>20992</v>
      </c>
      <c r="B21689" s="2" t="str">
        <f>IFERROR(__xludf.DUMMYFUNCTION("GOOGLETRANSLATE(A21689,""en"",""hi"")"),"भीड़ को देखकर एक पेड़ के नीचे बैठे जोड़े")</f>
        <v>भीड़ को देखकर एक पेड़ के नीचे बैठे जोड़े</v>
      </c>
    </row>
    <row r="21690">
      <c r="A21690" s="1" t="s">
        <v>20993</v>
      </c>
      <c r="B21690" s="2" t="str">
        <f>IFERROR(__xludf.DUMMYFUNCTION("GOOGLETRANSLATE(A21690,""en"",""hi"")"),"खूबसूरत लड़कियों का पोर्ट्रेट अमेरिकी स्वतंत्रता दिवस मना रहा है और सफेद पृष्ठभूमि पर अलग हंसते हुए")</f>
        <v>खूबसूरत लड़कियों का पोर्ट्रेट अमेरिकी स्वतंत्रता दिवस मना रहा है और सफेद पृष्ठभूमि पर अलग हंसते हुए</v>
      </c>
    </row>
    <row r="21691">
      <c r="A21691" s="1" t="s">
        <v>20994</v>
      </c>
      <c r="B21691" s="2" t="str">
        <f>IFERROR(__xludf.DUMMYFUNCTION("GOOGLETRANSLATE(A21691,""en"",""hi"")"),"थोड़ा इतालवी शहर पर वाइनरी के तहखाने में शराब बैरल का विवरण")</f>
        <v>थोड़ा इतालवी शहर पर वाइनरी के तहखाने में शराब बैरल का विवरण</v>
      </c>
    </row>
    <row r="21692">
      <c r="A21692" s="1" t="s">
        <v>20995</v>
      </c>
      <c r="B21692" s="2" t="str">
        <f>IFERROR(__xludf.DUMMYFUNCTION("GOOGLETRANSLATE(A21692,""en"",""hi"")"),"सॉकर प्लेयर को पढ़ने में क्वालिफाइंग मैच के दौरान व्यक्ति द्वारा निपटाया जाता है")</f>
        <v>सॉकर प्लेयर को पढ़ने में क्वालिफाइंग मैच के दौरान व्यक्ति द्वारा निपटाया जाता है</v>
      </c>
    </row>
    <row r="21693">
      <c r="A21693" s="1" t="s">
        <v>20996</v>
      </c>
      <c r="B21693" s="2" t="str">
        <f>IFERROR(__xludf.DUMMYFUNCTION("GOOGLETRANSLATE(A21693,""en"",""hi"")"),"दुल्हन के माता और पिता समारोह देखते हैं")</f>
        <v>दुल्हन के माता और पिता समारोह देखते हैं</v>
      </c>
    </row>
    <row r="21694">
      <c r="A21694" s="1" t="s">
        <v>20997</v>
      </c>
      <c r="B21694" s="2" t="str">
        <f>IFERROR(__xludf.DUMMYFUNCTION("GOOGLETRANSLATE(A21694,""en"",""hi"")"),"एक टोपी और चश्मे में एक सुंदर बाघ।")</f>
        <v>एक टोपी और चश्मे में एक सुंदर बाघ।</v>
      </c>
    </row>
    <row r="21695">
      <c r="A21695" s="1" t="s">
        <v>20998</v>
      </c>
      <c r="B21695" s="2" t="str">
        <f>IFERROR(__xludf.DUMMYFUNCTION("GOOGLETRANSLATE(A21695,""en"",""hi"")"),"एक प्रकाश पृष्ठभूमि पर समुद्र के ऊपर एक डॉल्फिन का प्रतीक")</f>
        <v>एक प्रकाश पृष्ठभूमि पर समुद्र के ऊपर एक डॉल्फिन का प्रतीक</v>
      </c>
    </row>
    <row r="21696">
      <c r="A21696" s="1" t="s">
        <v>20999</v>
      </c>
      <c r="B21696" s="2" t="str">
        <f>IFERROR(__xludf.DUMMYFUNCTION("GOOGLETRANSLATE(A21696,""en"",""hi"")"),"एक चट्टान के ऊपर एक मंदिर")</f>
        <v>एक चट्टान के ऊपर एक मंदिर</v>
      </c>
    </row>
    <row r="21697">
      <c r="A21697" s="1" t="s">
        <v>21000</v>
      </c>
      <c r="B21697" s="2" t="str">
        <f>IFERROR(__xludf.DUMMYFUNCTION("GOOGLETRANSLATE(A21697,""en"",""hi"")"),"रेसलर खेल में खेल टीम में भाग लेता है।")</f>
        <v>रेसलर खेल में खेल टीम में भाग लेता है।</v>
      </c>
    </row>
    <row r="21698">
      <c r="A21698" s="1" t="s">
        <v>21001</v>
      </c>
      <c r="B21698" s="2" t="str">
        <f>IFERROR(__xludf.DUMMYFUNCTION("GOOGLETRANSLATE(A21698,""en"",""hi"")"),"आइस हॉकी लेफ्ट विंगर ओपनर के लिए बर्फ पर व्यक्ति था।")</f>
        <v>आइस हॉकी लेफ्ट विंगर ओपनर के लिए बर्फ पर व्यक्ति था।</v>
      </c>
    </row>
    <row r="21699">
      <c r="A21699" s="1" t="s">
        <v>21002</v>
      </c>
      <c r="B21699" s="2" t="str">
        <f>IFERROR(__xludf.DUMMYFUNCTION("GOOGLETRANSLATE(A21699,""en"",""hi"")"),"सभी मौसमों के लिए स्थलों पर प्रकृति में महिला")</f>
        <v>सभी मौसमों के लिए स्थलों पर प्रकृति में महिला</v>
      </c>
    </row>
    <row r="21700">
      <c r="A21700" s="1" t="s">
        <v>21003</v>
      </c>
      <c r="B21700" s="2" t="str">
        <f>IFERROR(__xludf.DUMMYFUNCTION("GOOGLETRANSLATE(A21700,""en"",""hi"")"),"एक मुस्कुराते हुए दुल्हन और दूल्हे अपने देहाती आउटडोर शादी समारोह के दौरान एक-दूसरे को अपनी प्रतिज्ञा देते हैं।")</f>
        <v>एक मुस्कुराते हुए दुल्हन और दूल्हे अपने देहाती आउटडोर शादी समारोह के दौरान एक-दूसरे को अपनी प्रतिज्ञा देते हैं।</v>
      </c>
    </row>
    <row r="21701">
      <c r="A21701" s="1" t="s">
        <v>21004</v>
      </c>
      <c r="B21701" s="2" t="str">
        <f>IFERROR(__xludf.DUMMYFUNCTION("GOOGLETRANSLATE(A21701,""en"",""hi"")"),"व्यक्ति आयोजित फिल्म के प्रीमियर में आता है")</f>
        <v>व्यक्ति आयोजित फिल्म के प्रीमियर में आता है</v>
      </c>
    </row>
    <row r="21702">
      <c r="A21702" s="1" t="s">
        <v>21005</v>
      </c>
      <c r="B21702" s="2" t="str">
        <f>IFERROR(__xludf.DUMMYFUNCTION("GOOGLETRANSLATE(A21702,""en"",""hi"")"),"टेलीविजन शो होस्ट पशु और रग्बी यूनियन टीम के बीच मैच के दौरान अपने शो को फिल्माते हुए।")</f>
        <v>टेलीविजन शो होस्ट पशु और रग्बी यूनियन टीम के बीच मैच के दौरान अपने शो को फिल्माते हुए।</v>
      </c>
    </row>
    <row r="21703">
      <c r="A21703" s="1" t="s">
        <v>21006</v>
      </c>
      <c r="B21703" s="2" t="str">
        <f>IFERROR(__xludf.DUMMYFUNCTION("GOOGLETRANSLATE(A21703,""en"",""hi"")"),"समुद्र तट के लिए सीढ़ियाँ")</f>
        <v>समुद्र तट के लिए सीढ़ियाँ</v>
      </c>
    </row>
    <row r="21704">
      <c r="A21704" s="1" t="s">
        <v>21007</v>
      </c>
      <c r="B21704" s="2" t="str">
        <f>IFERROR(__xludf.DUMMYFUNCTION("GOOGLETRANSLATE(A21704,""en"",""hi"")"),"पूर्व इमारत को मिश्रित - उपयोग स्थान के रूपांतरण के लिए 2.8 मिलियन डॉलर दिए गए थे, अपार्टमेंट सहित।")</f>
        <v>पूर्व इमारत को मिश्रित - उपयोग स्थान के रूपांतरण के लिए 2.8 मिलियन डॉलर दिए गए थे, अपार्टमेंट सहित।</v>
      </c>
    </row>
    <row r="21705">
      <c r="A21705" s="1" t="s">
        <v>21008</v>
      </c>
      <c r="B21705" s="2" t="str">
        <f>IFERROR(__xludf.DUMMYFUNCTION("GOOGLETRANSLATE(A21705,""en"",""hi"")"),"किनारे के करीब खड़ा है")</f>
        <v>किनारे के करीब खड़ा है</v>
      </c>
    </row>
    <row r="21706">
      <c r="A21706" s="1" t="s">
        <v>21009</v>
      </c>
      <c r="B21706" s="2" t="str">
        <f>IFERROR(__xludf.DUMMYFUNCTION("GOOGLETRANSLATE(A21706,""en"",""hi"")"),"कुछ बड़े पौधों और कुछ मूली के साथ एक छोटा, ज्यादातर नंगे बगीचे")</f>
        <v>कुछ बड़े पौधों और कुछ मूली के साथ एक छोटा, ज्यादातर नंगे बगीचे</v>
      </c>
    </row>
    <row r="21707">
      <c r="A21707" s="1" t="s">
        <v>21010</v>
      </c>
      <c r="B21707" s="2" t="str">
        <f>IFERROR(__xludf.DUMMYFUNCTION("GOOGLETRANSLATE(A21707,""en"",""hi"")"),"कौन जानता था कि आप वाइन ग्लास में डार्क बीयर की सेवा कर सकते हैं!")</f>
        <v>कौन जानता था कि आप वाइन ग्लास में डार्क बीयर की सेवा कर सकते हैं!</v>
      </c>
    </row>
    <row r="21708">
      <c r="A21708" s="1" t="s">
        <v>21011</v>
      </c>
      <c r="B21708" s="2" t="str">
        <f>IFERROR(__xludf.DUMMYFUNCTION("GOOGLETRANSLATE(A21708,""en"",""hi"")"),"आदमी पर्यटक के साथ जंगल में चल रहा है।")</f>
        <v>आदमी पर्यटक के साथ जंगल में चल रहा है।</v>
      </c>
    </row>
    <row r="21709">
      <c r="A21709" s="1" t="s">
        <v>21012</v>
      </c>
      <c r="B21709" s="2" t="str">
        <f>IFERROR(__xludf.DUMMYFUNCTION("GOOGLETRANSLATE(A21709,""en"",""hi"")"),"सामान्य रूप से निष्क्रिय क्षेत्र में ग्राफिक्स का उपयोग ऊर्जा और कनेक्शन के साथ एक स्थान को प्रेरित करता है।")</f>
        <v>सामान्य रूप से निष्क्रिय क्षेत्र में ग्राफिक्स का उपयोग ऊर्जा और कनेक्शन के साथ एक स्थान को प्रेरित करता है।</v>
      </c>
    </row>
    <row r="21710">
      <c r="A21710" s="1" t="s">
        <v>21013</v>
      </c>
      <c r="B21710" s="2" t="str">
        <f>IFERROR(__xludf.DUMMYFUNCTION("GOOGLETRANSLATE(A21710,""en"",""hi"")"),"जानवर सभी चौकों पर है।")</f>
        <v>जानवर सभी चौकों पर है।</v>
      </c>
    </row>
    <row r="21711">
      <c r="A21711" s="1" t="s">
        <v>21014</v>
      </c>
      <c r="B21711" s="2" t="str">
        <f>IFERROR(__xludf.DUMMYFUNCTION("GOOGLETRANSLATE(A21711,""en"",""hi"")"),"ये बच्चे तट पर शिविर में छुट्टियां कर रहे हैं")</f>
        <v>ये बच्चे तट पर शिविर में छुट्टियां कर रहे हैं</v>
      </c>
    </row>
    <row r="21712">
      <c r="A21712" s="1" t="s">
        <v>21015</v>
      </c>
      <c r="B21712" s="2" t="str">
        <f>IFERROR(__xludf.DUMMYFUNCTION("GOOGLETRANSLATE(A21712,""en"",""hi"")"),"ज्वालामुखी से प्लम 18 किमी की ऊंचाई तक पहुंच गया है")</f>
        <v>ज्वालामुखी से प्लम 18 किमी की ऊंचाई तक पहुंच गया है</v>
      </c>
    </row>
    <row r="21713">
      <c r="A21713" s="1" t="s">
        <v>21016</v>
      </c>
      <c r="B21713" s="2" t="str">
        <f>IFERROR(__xludf.DUMMYFUNCTION("GOOGLETRANSLATE(A21713,""en"",""hi"")"),"यह लगभग ग्रीष्मकाल है: इन गर्म - मौसम सड़क शैली दिखने से प्रेरित हो जाओ।")</f>
        <v>यह लगभग ग्रीष्मकाल है: इन गर्म - मौसम सड़क शैली दिखने से प्रेरित हो जाओ।</v>
      </c>
    </row>
    <row r="21714">
      <c r="A21714" s="1" t="s">
        <v>21017</v>
      </c>
      <c r="B21714" s="2" t="str">
        <f>IFERROR(__xludf.DUMMYFUNCTION("GOOGLETRANSLATE(A21714,""en"",""hi"")"),"एक नारंगी और सफेद लंबे बालों वाली टैब्बी बिल्ली का बच्चा फ्रेम में घूमता है, फिर अपने दिमाग को बदलने के लिए वापस पीछे।")</f>
        <v>एक नारंगी और सफेद लंबे बालों वाली टैब्बी बिल्ली का बच्चा फ्रेम में घूमता है, फिर अपने दिमाग को बदलने के लिए वापस पीछे।</v>
      </c>
    </row>
    <row r="21715">
      <c r="A21715" s="1" t="s">
        <v>21018</v>
      </c>
      <c r="B21715" s="2" t="str">
        <f>IFERROR(__xludf.DUMMYFUNCTION("GOOGLETRANSLATE(A21715,""en"",""hi"")"),"मिरर में गुलाबी लिपस्टिक पर गोरा मॉडल")</f>
        <v>मिरर में गुलाबी लिपस्टिक पर गोरा मॉडल</v>
      </c>
    </row>
    <row r="21716">
      <c r="A21716" s="1" t="s">
        <v>21019</v>
      </c>
      <c r="B21716" s="2" t="str">
        <f>IFERROR(__xludf.DUMMYFUNCTION("GOOGLETRANSLATE(A21716,""en"",""hi"")"),"एक ब्लैकबोर्ड पर सीखना शब्द लिखना")</f>
        <v>एक ब्लैकबोर्ड पर सीखना शब्द लिखना</v>
      </c>
    </row>
    <row r="21717">
      <c r="A21717" s="1" t="s">
        <v>21020</v>
      </c>
      <c r="B21717" s="2" t="str">
        <f>IFERROR(__xludf.DUMMYFUNCTION("GOOGLETRANSLATE(A21717,""en"",""hi"")"),"एक दर्पण के साथ एक महिला की मूर्ति")</f>
        <v>एक दर्पण के साथ एक महिला की मूर्ति</v>
      </c>
    </row>
    <row r="21718">
      <c r="A21718" s="1" t="s">
        <v>21021</v>
      </c>
      <c r="B21718" s="2" t="str">
        <f>IFERROR(__xludf.DUMMYFUNCTION("GOOGLETRANSLATE(A21718,""en"",""hi"")"),"पर्यटक आकर्षण सांस्कृतिक साइट है।")</f>
        <v>पर्यटक आकर्षण सांस्कृतिक साइट है।</v>
      </c>
    </row>
    <row r="21719">
      <c r="A21719" s="1" t="s">
        <v>21022</v>
      </c>
      <c r="B21719" s="2" t="str">
        <f>IFERROR(__xludf.DUMMYFUNCTION("GOOGLETRANSLATE(A21719,""en"",""hi"")"),"एक ग्रामीण परिदृश्य में पंक्ति, अंगूर और सड़क।")</f>
        <v>एक ग्रामीण परिदृश्य में पंक्ति, अंगूर और सड़क।</v>
      </c>
    </row>
    <row r="21720">
      <c r="A21720" s="1" t="s">
        <v>21023</v>
      </c>
      <c r="B21720" s="2" t="str">
        <f>IFERROR(__xludf.DUMMYFUNCTION("GOOGLETRANSLATE(A21720,""en"",""hi"")"),"मिशन पर प्रोजेक्ट फोकस लॉन्च किया गया।")</f>
        <v>मिशन पर प्रोजेक्ट फोकस लॉन्च किया गया।</v>
      </c>
    </row>
    <row r="21721">
      <c r="A21721" s="1" t="s">
        <v>21024</v>
      </c>
      <c r="B21721" s="2" t="str">
        <f>IFERROR(__xludf.DUMMYFUNCTION("GOOGLETRANSLATE(A21721,""en"",""hi"")"),"सुंदर हस्तनिर्मित घर सजावट के माध्यम से अपने घर पर दिमागी डिजाइन की अवधारणा को लागू करें।")</f>
        <v>सुंदर हस्तनिर्मित घर सजावट के माध्यम से अपने घर पर दिमागी डिजाइन की अवधारणा को लागू करें।</v>
      </c>
    </row>
    <row r="21722">
      <c r="A21722" s="1" t="s">
        <v>21025</v>
      </c>
      <c r="B21722" s="2" t="str">
        <f>IFERROR(__xludf.DUMMYFUNCTION("GOOGLETRANSLATE(A21722,""en"",""hi"")"),"आकाश के खिलाफ बंदरगाह में एक कंटेनर का समय चूक")</f>
        <v>आकाश के खिलाफ बंदरगाह में एक कंटेनर का समय चूक</v>
      </c>
    </row>
    <row r="21723">
      <c r="A21723" s="1" t="s">
        <v>21026</v>
      </c>
      <c r="B21723" s="2" t="str">
        <f>IFERROR(__xludf.DUMMYFUNCTION("GOOGLETRANSLATE(A21723,""en"",""hi"")"),"प्रकाश के साथ दीवार पर खाली फ्रेम की गैलरी")</f>
        <v>प्रकाश के साथ दीवार पर खाली फ्रेम की गैलरी</v>
      </c>
    </row>
    <row r="21724">
      <c r="A21724" s="1" t="s">
        <v>21027</v>
      </c>
      <c r="B21724" s="2" t="str">
        <f>IFERROR(__xludf.DUMMYFUNCTION("GOOGLETRANSLATE(A21724,""en"",""hi"")"),"एक छोटा बच्चा और एक बड़ा कुत्ता बर्फ पर लेट गया")</f>
        <v>एक छोटा बच्चा और एक बड़ा कुत्ता बर्फ पर लेट गया</v>
      </c>
    </row>
    <row r="21725">
      <c r="A21725" s="1" t="s">
        <v>21028</v>
      </c>
      <c r="B21725" s="2" t="str">
        <f>IFERROR(__xludf.DUMMYFUNCTION("GOOGLETRANSLATE(A21725,""en"",""hi"")"),"एक सफेद पृष्ठभूमि पर बैंगनी फूलों के साथ दौनी का वसंत")</f>
        <v>एक सफेद पृष्ठभूमि पर बैंगनी फूलों के साथ दौनी का वसंत</v>
      </c>
    </row>
    <row r="21726">
      <c r="A21726" s="1" t="s">
        <v>21029</v>
      </c>
      <c r="B21726" s="2" t="str">
        <f>IFERROR(__xludf.DUMMYFUNCTION("GOOGLETRANSLATE(A21726,""en"",""hi"")"),"सभी से प्यार के नाम पर")</f>
        <v>सभी से प्यार के नाम पर</v>
      </c>
    </row>
    <row r="21727">
      <c r="A21727" s="1" t="s">
        <v>21030</v>
      </c>
      <c r="B21727" s="2" t="str">
        <f>IFERROR(__xludf.DUMMYFUNCTION("GOOGLETRANSLATE(A21727,""en"",""hi"")"),"लोग देर से गोथिक पुनरुद्धार संरचना और झंडे में लिपटे पर्यटक आकर्षण की ओर एक शहर में चलते हैं।")</f>
        <v>लोग देर से गोथिक पुनरुद्धार संरचना और झंडे में लिपटे पर्यटक आकर्षण की ओर एक शहर में चलते हैं।</v>
      </c>
    </row>
    <row r="21728">
      <c r="A21728" s="1" t="s">
        <v>21031</v>
      </c>
      <c r="B21728" s="2" t="str">
        <f>IFERROR(__xludf.DUMMYFUNCTION("GOOGLETRANSLATE(A21728,""en"",""hi"")"),"जानवर पानी में चलता है")</f>
        <v>जानवर पानी में चलता है</v>
      </c>
    </row>
    <row r="21729">
      <c r="A21729" s="1" t="s">
        <v>21032</v>
      </c>
      <c r="B21729" s="2" t="str">
        <f>IFERROR(__xludf.DUMMYFUNCTION("GOOGLETRANSLATE(A21729,""en"",""hi"")"),"मानचित्र को नष्ट करने के लिए प्रस्तावित इमारतों की मात्रा दिखा रहा है")</f>
        <v>मानचित्र को नष्ट करने के लिए प्रस्तावित इमारतों की मात्रा दिखा रहा है</v>
      </c>
    </row>
    <row r="21730">
      <c r="A21730" s="1" t="s">
        <v>7193</v>
      </c>
      <c r="B21730" s="2" t="str">
        <f>IFERROR(__xludf.DUMMYFUNCTION("GOOGLETRANSLATE(A21730,""en"",""hi"")"),"हां - टिंग स्टोर वसंत के साथ गर्भवती नई रेट्रो शैली पुष्प लंबी आस्तीन ठोस स्कर्ट गर्भवती बर्फ बुने हुए कपड़े नारंगी चित्र, मूल्य, ब्रांड प्लैटर्स!")</f>
        <v>हां - टिंग स्टोर वसंत के साथ गर्भवती नई रेट्रो शैली पुष्प लंबी आस्तीन ठोस स्कर्ट गर्भवती बर्फ बुने हुए कपड़े नारंगी चित्र, मूल्य, ब्रांड प्लैटर्स!</v>
      </c>
    </row>
    <row r="21731">
      <c r="A21731" s="1" t="s">
        <v>21033</v>
      </c>
      <c r="B21731" s="2" t="str">
        <f>IFERROR(__xludf.DUMMYFUNCTION("GOOGLETRANSLATE(A21731,""en"",""hi"")"),"फल और सब्जियों का प्रदर्शन")</f>
        <v>फल और सब्जियों का प्रदर्शन</v>
      </c>
    </row>
    <row r="21732">
      <c r="A21732" s="1" t="s">
        <v>21034</v>
      </c>
      <c r="B21732" s="2" t="str">
        <f>IFERROR(__xludf.DUMMYFUNCTION("GOOGLETRANSLATE(A21732,""en"",""hi"")"),"सर्दियों में कार द्वारा एक साथ यात्रा करने वाले मित्र, मानचित्र पर सही तरीके से देख रहे हैं।")</f>
        <v>सर्दियों में कार द्वारा एक साथ यात्रा करने वाले मित्र, मानचित्र पर सही तरीके से देख रहे हैं।</v>
      </c>
    </row>
    <row r="21733">
      <c r="A21733" s="1" t="s">
        <v>21035</v>
      </c>
      <c r="B21733" s="2" t="str">
        <f>IFERROR(__xludf.DUMMYFUNCTION("GOOGLETRANSLATE(A21733,""en"",""hi"")"),"व्हिस्की के एक गिलास के करीब")</f>
        <v>व्हिस्की के एक गिलास के करीब</v>
      </c>
    </row>
    <row r="21734">
      <c r="A21734" s="1" t="s">
        <v>14345</v>
      </c>
      <c r="B21734" s="2" t="str">
        <f>IFERROR(__xludf.DUMMYFUNCTION("GOOGLETRANSLATE(A21734,""en"",""hi"")"),"बच्चों के लिए ग्रीटिंग्स कार्ड - आपको जन्मदिन की शुभकामनाएं")</f>
        <v>बच्चों के लिए ग्रीटिंग्स कार्ड - आपको जन्मदिन की शुभकामनाएं</v>
      </c>
    </row>
    <row r="21735">
      <c r="A21735" s="1" t="s">
        <v>21036</v>
      </c>
      <c r="B21735" s="2" t="str">
        <f>IFERROR(__xludf.DUMMYFUNCTION("GOOGLETRANSLATE(A21735,""en"",""hi"")"),"फेस्टिवल में मानचित्र की सराहना करने वाले बहुत से लोग")</f>
        <v>फेस्टिवल में मानचित्र की सराहना करने वाले बहुत से लोग</v>
      </c>
    </row>
    <row r="21736">
      <c r="A21736" s="1" t="s">
        <v>21037</v>
      </c>
      <c r="B21736" s="2" t="str">
        <f>IFERROR(__xludf.DUMMYFUNCTION("GOOGLETRANSLATE(A21736,""en"",""hi"")"),"हार्टब्रोकन: व्यक्ति एक भावनात्मक प्रदर्शन देता है जबकि उसका नया एकल गाते हुए दिल चाहता है कि वह रविवार को पुरस्कारों में क्या चाहता है")</f>
        <v>हार्टब्रोकन: व्यक्ति एक भावनात्मक प्रदर्शन देता है जबकि उसका नया एकल गाते हुए दिल चाहता है कि वह रविवार को पुरस्कारों में क्या चाहता है</v>
      </c>
    </row>
    <row r="21737">
      <c r="A21737" s="1" t="s">
        <v>21038</v>
      </c>
      <c r="B21737" s="2" t="str">
        <f>IFERROR(__xludf.DUMMYFUNCTION("GOOGLETRANSLATE(A21737,""en"",""hi"")"),"एक बरसात का दिन जब लड़कियां गैलरी में मेरे साथ पेंट करने आईं।")</f>
        <v>एक बरसात का दिन जब लड़कियां गैलरी में मेरे साथ पेंट करने आईं।</v>
      </c>
    </row>
    <row r="21738">
      <c r="A21738" s="1" t="s">
        <v>21039</v>
      </c>
      <c r="B21738" s="2" t="str">
        <f>IFERROR(__xludf.DUMMYFUNCTION("GOOGLETRANSLATE(A21738,""en"",""hi"")"),"मैं बस दिन के अंत में व्यक्ति से प्यार करता हूं, लंबे बाल और दाढ़ी!")</f>
        <v>मैं बस दिन के अंत में व्यक्ति से प्यार करता हूं, लंबे बाल और दाढ़ी!</v>
      </c>
    </row>
    <row r="21739">
      <c r="A21739" s="1" t="s">
        <v>21040</v>
      </c>
      <c r="B21739" s="2" t="str">
        <f>IFERROR(__xludf.DUMMYFUNCTION("GOOGLETRANSLATE(A21739,""en"",""hi"")"),"मुझे लगता है कि व्यक्ति 2 का अधिक रोमांटिक है और इस तरह के छोटे इशारे के साथ ब्लश बनाना पसंद करता है।")</f>
        <v>मुझे लगता है कि व्यक्ति 2 का अधिक रोमांटिक है और इस तरह के छोटे इशारे के साथ ब्लश बनाना पसंद करता है।</v>
      </c>
    </row>
    <row r="21740">
      <c r="A21740" s="1" t="s">
        <v>21041</v>
      </c>
      <c r="B21740" s="2" t="str">
        <f>IFERROR(__xludf.DUMMYFUNCTION("GOOGLETRANSLATE(A21740,""en"",""hi"")"),"एक सफेद पृष्ठभूमि पर अलग सॉसर के साथ सुंदर प्राचीन चाय कप के उच्च संकल्प क्लोज")</f>
        <v>एक सफेद पृष्ठभूमि पर अलग सॉसर के साथ सुंदर प्राचीन चाय कप के उच्च संकल्प क्लोज</v>
      </c>
    </row>
    <row r="21741">
      <c r="A21741" s="1" t="s">
        <v>21042</v>
      </c>
      <c r="B21741" s="2" t="str">
        <f>IFERROR(__xludf.DUMMYFUNCTION("GOOGLETRANSLATE(A21741,""en"",""hi"")"),"कपड़े पर सुंदर रफ पैटर्न।")</f>
        <v>कपड़े पर सुंदर रफ पैटर्न।</v>
      </c>
    </row>
    <row r="21742">
      <c r="A21742" s="1" t="s">
        <v>21043</v>
      </c>
      <c r="B21742" s="2" t="str">
        <f>IFERROR(__xludf.DUMMYFUNCTION("GOOGLETRANSLATE(A21742,""en"",""hi"")"),"अभिनेताओं के साथ फिल्म निर्देशक द्वारा निर्देशित नाटक फिल्म के लिए मूवी पोस्टर।")</f>
        <v>अभिनेताओं के साथ फिल्म निर्देशक द्वारा निर्देशित नाटक फिल्म के लिए मूवी पोस्टर।</v>
      </c>
    </row>
    <row r="21743">
      <c r="A21743" s="1" t="s">
        <v>21044</v>
      </c>
      <c r="B21743" s="2" t="str">
        <f>IFERROR(__xludf.DUMMYFUNCTION("GOOGLETRANSLATE(A21743,""en"",""hi"")"),"घाटी के साथ सड़क")</f>
        <v>घाटी के साथ सड़क</v>
      </c>
    </row>
    <row r="21744">
      <c r="A21744" s="1" t="s">
        <v>21045</v>
      </c>
      <c r="B21744" s="2" t="str">
        <f>IFERROR(__xludf.DUMMYFUNCTION("GOOGLETRANSLATE(A21744,""en"",""hi"")"),"1 मंजिल पर कमरा और समुद्र के किनारे दृश्य")</f>
        <v>1 मंजिल पर कमरा और समुद्र के किनारे दृश्य</v>
      </c>
    </row>
    <row r="21745">
      <c r="A21745" s="1" t="s">
        <v>21046</v>
      </c>
      <c r="B21745" s="2" t="str">
        <f>IFERROR(__xludf.DUMMYFUNCTION("GOOGLETRANSLATE(A21745,""en"",""hi"")"),"घोंघा के लिए एस: एक दृष्टांत")</f>
        <v>घोंघा के लिए एस: एक दृष्टांत</v>
      </c>
    </row>
    <row r="21746">
      <c r="A21746" s="1" t="s">
        <v>21047</v>
      </c>
      <c r="B21746" s="2" t="str">
        <f>IFERROR(__xludf.DUMMYFUNCTION("GOOGLETRANSLATE(A21746,""en"",""hi"")"),"एक शहर ने कोलोनाडे में छेड़छाड़ की")</f>
        <v>एक शहर ने कोलोनाडे में छेड़छाड़ की</v>
      </c>
    </row>
    <row r="21747">
      <c r="A21747" s="1" t="s">
        <v>21048</v>
      </c>
      <c r="B21747" s="2" t="str">
        <f>IFERROR(__xludf.DUMMYFUNCTION("GOOGLETRANSLATE(A21747,""en"",""hi"")"),"एक लाल डोंगी में लोग")</f>
        <v>एक लाल डोंगी में लोग</v>
      </c>
    </row>
    <row r="21748">
      <c r="A21748" s="1" t="s">
        <v>21049</v>
      </c>
      <c r="B21748" s="2" t="str">
        <f>IFERROR(__xludf.DUMMYFUNCTION("GOOGLETRANSLATE(A21748,""en"",""hi"")"),"दृश्य घर की ओर आ रहा है")</f>
        <v>दृश्य घर की ओर आ रहा है</v>
      </c>
    </row>
    <row r="21749">
      <c r="A21749" s="1" t="s">
        <v>21050</v>
      </c>
      <c r="B21749" s="2" t="str">
        <f>IFERROR(__xludf.DUMMYFUNCTION("GOOGLETRANSLATE(A21749,""en"",""hi"")"),"एक फव्वारे से एक व्हीलचेयर और पीने के पानी में बैठा आदमी")</f>
        <v>एक फव्वारे से एक व्हीलचेयर और पीने के पानी में बैठा आदमी</v>
      </c>
    </row>
    <row r="21750">
      <c r="A21750" s="1" t="s">
        <v>21051</v>
      </c>
      <c r="B21750" s="2" t="str">
        <f>IFERROR(__xludf.DUMMYFUNCTION("GOOGLETRANSLATE(A21750,""en"",""hi"")"),"रग्बी प्लेयर एक प्रशिक्षण सत्र के दौरान गेंद को पकड़ता है")</f>
        <v>रग्बी प्लेयर एक प्रशिक्षण सत्र के दौरान गेंद को पकड़ता है</v>
      </c>
    </row>
    <row r="21751">
      <c r="A21751" s="1" t="s">
        <v>21052</v>
      </c>
      <c r="B21751" s="2" t="str">
        <f>IFERROR(__xludf.DUMMYFUNCTION("GOOGLETRANSLATE(A21751,""en"",""hi"")"),"बड़ी छाया परिवार के कमरे में लकड़ी के रंगों को जोड़ती है")</f>
        <v>बड़ी छाया परिवार के कमरे में लकड़ी के रंगों को जोड़ती है</v>
      </c>
    </row>
    <row r="21752">
      <c r="A21752" s="1" t="s">
        <v>21053</v>
      </c>
      <c r="B21752" s="2" t="str">
        <f>IFERROR(__xludf.DUMMYFUNCTION("GOOGLETRANSLATE(A21752,""en"",""hi"")"),"एक सफेद पृष्ठभूमि पर कॉफी कप और सॉकर।")</f>
        <v>एक सफेद पृष्ठभूमि पर कॉफी कप और सॉकर।</v>
      </c>
    </row>
    <row r="21753">
      <c r="A21753" s="1" t="s">
        <v>21054</v>
      </c>
      <c r="B21753" s="2" t="str">
        <f>IFERROR(__xludf.DUMMYFUNCTION("GOOGLETRANSLATE(A21753,""en"",""hi"")"),"कंप्यूटर स्क्रीन पर एक अजीब चेहरे के साथ लड़की की तलाश में")</f>
        <v>कंप्यूटर स्क्रीन पर एक अजीब चेहरे के साथ लड़की की तलाश में</v>
      </c>
    </row>
    <row r="21754">
      <c r="A21754" s="1" t="s">
        <v>17323</v>
      </c>
      <c r="B21754" s="2" t="str">
        <f>IFERROR(__xludf.DUMMYFUNCTION("GOOGLETRANSLATE(A21754,""en"",""hi"")"),"अभिनेता एक लाल कालीन चलता है")</f>
        <v>अभिनेता एक लाल कालीन चलता है</v>
      </c>
    </row>
    <row r="21755">
      <c r="A21755" s="1" t="s">
        <v>21055</v>
      </c>
      <c r="B21755" s="2" t="str">
        <f>IFERROR(__xludf.DUMMYFUNCTION("GOOGLETRANSLATE(A21755,""en"",""hi"")"),"बल्ब जो वर्ष के बाद बगीचे के वर्ष में लौटते हैं")</f>
        <v>बल्ब जो वर्ष के बाद बगीचे के वर्ष में लौटते हैं</v>
      </c>
    </row>
    <row r="21756">
      <c r="A21756" s="1" t="s">
        <v>21056</v>
      </c>
      <c r="B21756" s="2" t="str">
        <f>IFERROR(__xludf.DUMMYFUNCTION("GOOGLETRANSLATE(A21756,""en"",""hi"")"),"लाल लेडीबग जन्मदिन की पानी की बोतल लेबल डिजिटल टेम्पलेट।")</f>
        <v>लाल लेडीबग जन्मदिन की पानी की बोतल लेबल डिजिटल टेम्पलेट।</v>
      </c>
    </row>
    <row r="21757">
      <c r="A21757" s="1" t="s">
        <v>21057</v>
      </c>
      <c r="B21757" s="2" t="str">
        <f>IFERROR(__xludf.DUMMYFUNCTION("GOOGLETRANSLATE(A21757,""en"",""hi"")"),"और महंगा बात करते हुए, आपको आवश्यक अच्छे फोंट खरीदने की कोशिश करना भूल जाते हैं।")</f>
        <v>और महंगा बात करते हुए, आपको आवश्यक अच्छे फोंट खरीदने की कोशिश करना भूल जाते हैं।</v>
      </c>
    </row>
    <row r="21758">
      <c r="A21758" s="1" t="s">
        <v>21058</v>
      </c>
      <c r="B21758" s="2" t="str">
        <f>IFERROR(__xludf.DUMMYFUNCTION("GOOGLETRANSLATE(A21758,""en"",""hi"")"),"फिल्म चरित्र एक शहर के बाद पूल में प्रदर्शन करता है")</f>
        <v>फिल्म चरित्र एक शहर के बाद पूल में प्रदर्शन करता है</v>
      </c>
    </row>
    <row r="21759">
      <c r="A21759" s="1" t="s">
        <v>21059</v>
      </c>
      <c r="B21759" s="2" t="str">
        <f>IFERROR(__xludf.DUMMYFUNCTION("GOOGLETRANSLATE(A21759,""en"",""hi"")"),"एक स्पूस पेड़ के ऊपर एक बाल्ड ईगल ने शिकार के लिए चारों ओर जंगल को स्कैन किया")</f>
        <v>एक स्पूस पेड़ के ऊपर एक बाल्ड ईगल ने शिकार के लिए चारों ओर जंगल को स्कैन किया</v>
      </c>
    </row>
    <row r="21760">
      <c r="A21760" s="1" t="s">
        <v>21060</v>
      </c>
      <c r="B21760" s="2" t="str">
        <f>IFERROR(__xludf.DUMMYFUNCTION("GOOGLETRANSLATE(A21760,""en"",""hi"")"),"बैंगनी चम्मच और दूध छप पर स्ट्रॉबेरी।")</f>
        <v>बैंगनी चम्मच और दूध छप पर स्ट्रॉबेरी।</v>
      </c>
    </row>
    <row r="21761">
      <c r="A21761" s="1" t="s">
        <v>16355</v>
      </c>
      <c r="B21761" s="2" t="str">
        <f>IFERROR(__xludf.DUMMYFUNCTION("GOOGLETRANSLATE(A21761,""en"",""hi"")"),"पहाड़ों में वसंत का समय")</f>
        <v>पहाड़ों में वसंत का समय</v>
      </c>
    </row>
    <row r="21762">
      <c r="A21762" s="1" t="s">
        <v>21061</v>
      </c>
      <c r="B21762" s="2" t="str">
        <f>IFERROR(__xludf.DUMMYFUNCTION("GOOGLETRANSLATE(A21762,""en"",""hi"")"),"एक प्रारंभिक शाम के आकाश के खिलाफ शहर में रेलवे ट्रैक और सिग्नल की एक छवि")</f>
        <v>एक प्रारंभिक शाम के आकाश के खिलाफ शहर में रेलवे ट्रैक और सिग्नल की एक छवि</v>
      </c>
    </row>
    <row r="21763">
      <c r="A21763" s="1" t="s">
        <v>21062</v>
      </c>
      <c r="B21763" s="2" t="str">
        <f>IFERROR(__xludf.DUMMYFUNCTION("GOOGLETRANSLATE(A21763,""en"",""hi"")"),"सीढ़ियों के साथ रहने का कमरा।")</f>
        <v>सीढ़ियों के साथ रहने का कमरा।</v>
      </c>
    </row>
    <row r="21764">
      <c r="A21764" s="1" t="s">
        <v>21063</v>
      </c>
      <c r="B21764" s="2" t="str">
        <f>IFERROR(__xludf.DUMMYFUNCTION("GOOGLETRANSLATE(A21764,""en"",""hi"")"),"लाल तरल टपकाने के साथ एक स्क्रूड्राइवर पकड़े हाथ का ग्राफिक")</f>
        <v>लाल तरल टपकाने के साथ एक स्क्रूड्राइवर पकड़े हाथ का ग्राफिक</v>
      </c>
    </row>
    <row r="21765">
      <c r="A21765" s="1" t="s">
        <v>21064</v>
      </c>
      <c r="B21765" s="2" t="str">
        <f>IFERROR(__xludf.DUMMYFUNCTION("GOOGLETRANSLATE(A21765,""en"",""hi"")"),"व्यक्ति, इस साल की शुरुआत में कार्रवाई में, अमेरिकी फुटबॉल टीम के खिलाफ शुक्रवार की रात एक एकल खेल के उच्च लक्ष्य थे।")</f>
        <v>व्यक्ति, इस साल की शुरुआत में कार्रवाई में, अमेरिकी फुटबॉल टीम के खिलाफ शुक्रवार की रात एक एकल खेल के उच्च लक्ष्य थे।</v>
      </c>
    </row>
    <row r="21766">
      <c r="A21766" s="1" t="s">
        <v>21065</v>
      </c>
      <c r="B21766" s="2" t="str">
        <f>IFERROR(__xludf.DUMMYFUNCTION("GOOGLETRANSLATE(A21766,""en"",""hi"")"),"सिंक पर सिंक रसोई अलमारियाँ पर रसोई अलमारियाँ - मुझे क्राउन इन्हें पसंद है")</f>
        <v>सिंक पर सिंक रसोई अलमारियाँ पर रसोई अलमारियाँ - मुझे क्राउन इन्हें पसंद है</v>
      </c>
    </row>
    <row r="21767">
      <c r="A21767" s="1" t="s">
        <v>21066</v>
      </c>
      <c r="B21767" s="2" t="str">
        <f>IFERROR(__xludf.DUMMYFUNCTION("GOOGLETRANSLATE(A21767,""en"",""hi"")"),"अभियान: अपने घर को क्षतिग्रस्त होने के बाद व्यक्ति ने किशोरों और अन्य युवा लोगों को नुकसान की मरम्मत में मदद करने के लिए प्रोत्साहित किया")</f>
        <v>अभियान: अपने घर को क्षतिग्रस्त होने के बाद व्यक्ति ने किशोरों और अन्य युवा लोगों को नुकसान की मरम्मत में मदद करने के लिए प्रोत्साहित किया</v>
      </c>
    </row>
    <row r="21768">
      <c r="A21768" s="1" t="s">
        <v>21067</v>
      </c>
      <c r="B21768" s="2" t="str">
        <f>IFERROR(__xludf.DUMMYFUNCTION("GOOGLETRANSLATE(A21768,""en"",""hi"")"),"रेलवे ऑपरेटर द्वारा स्थापित रंगीन पियानो")</f>
        <v>रेलवे ऑपरेटर द्वारा स्थापित रंगीन पियानो</v>
      </c>
    </row>
    <row r="21769">
      <c r="A21769" s="1" t="s">
        <v>21068</v>
      </c>
      <c r="B21769" s="2" t="str">
        <f>IFERROR(__xludf.DUMMYFUNCTION("GOOGLETRANSLATE(A21769,""en"",""hi"")"),"एक जन्मदिन केक पर मोमबत्तियों को उड़ाने वाली एक युवा महिला के करीब")</f>
        <v>एक जन्मदिन केक पर मोमबत्तियों को उड़ाने वाली एक युवा महिला के करीब</v>
      </c>
    </row>
    <row r="21770">
      <c r="A21770" s="1" t="s">
        <v>21069</v>
      </c>
      <c r="B21770" s="2" t="str">
        <f>IFERROR(__xludf.DUMMYFUNCTION("GOOGLETRANSLATE(A21770,""en"",""hi"")"),"व्यक्ति द्वारा डिजाइन किए गए एक ट्रिकल पर हमारे पड़ोस में व्यक्ति")</f>
        <v>व्यक्ति द्वारा डिजाइन किए गए एक ट्रिकल पर हमारे पड़ोस में व्यक्ति</v>
      </c>
    </row>
    <row r="21771">
      <c r="A21771" s="1" t="s">
        <v>21070</v>
      </c>
      <c r="B21771" s="2" t="str">
        <f>IFERROR(__xludf.DUMMYFUNCTION("GOOGLETRANSLATE(A21771,""en"",""hi"")"),"एक उदास चेहरे की अभिव्यक्ति के साथ हरी घास में बॉक्सर बिछा रहा है")</f>
        <v>एक उदास चेहरे की अभिव्यक्ति के साथ हरी घास में बॉक्सर बिछा रहा है</v>
      </c>
    </row>
    <row r="21772">
      <c r="A21772" s="1" t="s">
        <v>21071</v>
      </c>
      <c r="B21772" s="2" t="str">
        <f>IFERROR(__xludf.DUMMYFUNCTION("GOOGLETRANSLATE(A21772,""en"",""hi"")"),"लक्ष्य के साथ दीवार के खिलाफ कई सीढ़ी झुकाव।")</f>
        <v>लक्ष्य के साथ दीवार के खिलाफ कई सीढ़ी झुकाव।</v>
      </c>
    </row>
    <row r="21773">
      <c r="A21773" s="1" t="s">
        <v>21072</v>
      </c>
      <c r="B21773" s="2" t="str">
        <f>IFERROR(__xludf.DUMMYFUNCTION("GOOGLETRANSLATE(A21773,""en"",""hi"")"),"अभिभावक को अभिभावक के लिए फोटो खिंचवाया जाता है")</f>
        <v>अभिभावक को अभिभावक के लिए फोटो खिंचवाया जाता है</v>
      </c>
    </row>
    <row r="21774">
      <c r="A21774" s="1" t="s">
        <v>21073</v>
      </c>
      <c r="B21774" s="2" t="str">
        <f>IFERROR(__xludf.DUMMYFUNCTION("GOOGLETRANSLATE(A21774,""en"",""hi"")"),"शो के बाद बैले नर्तक आराम करें")</f>
        <v>शो के बाद बैले नर्तक आराम करें</v>
      </c>
    </row>
    <row r="21775">
      <c r="A21775" s="1" t="s">
        <v>21074</v>
      </c>
      <c r="B21775" s="2" t="str">
        <f>IFERROR(__xludf.DUMMYFUNCTION("GOOGLETRANSLATE(A21775,""en"",""hi"")"),"एक घर से शैली चित्रकला!")</f>
        <v>एक घर से शैली चित्रकला!</v>
      </c>
    </row>
    <row r="21776">
      <c r="A21776" s="1" t="s">
        <v>21075</v>
      </c>
      <c r="B21776" s="2" t="str">
        <f>IFERROR(__xludf.DUMMYFUNCTION("GOOGLETRANSLATE(A21776,""en"",""hi"")"),"% रेशम, एक पतली टाई किट्चि देखने के बजाय क्लासिक फिनिश जोड़ देगा।")</f>
        <v>% रेशम, एक पतली टाई किट्चि देखने के बजाय क्लासिक फिनिश जोड़ देगा।</v>
      </c>
    </row>
    <row r="21777">
      <c r="A21777" s="1" t="s">
        <v>21076</v>
      </c>
      <c r="B21777" s="2" t="str">
        <f>IFERROR(__xludf.DUMMYFUNCTION("GOOGLETRANSLATE(A21777,""en"",""hi"")"),"एक बस में सोने वाला युवक")</f>
        <v>एक बस में सोने वाला युवक</v>
      </c>
    </row>
    <row r="21778">
      <c r="A21778" s="1" t="s">
        <v>21077</v>
      </c>
      <c r="B21778" s="2" t="str">
        <f>IFERROR(__xludf.DUMMYFUNCTION("GOOGLETRANSLATE(A21778,""en"",""hi"")"),"सफेद पेट के साथ गिलहरी पेड़ की जड़ों के बगल में एक अखरोट खाने")</f>
        <v>सफेद पेट के साथ गिलहरी पेड़ की जड़ों के बगल में एक अखरोट खाने</v>
      </c>
    </row>
    <row r="21779">
      <c r="A21779" s="1" t="s">
        <v>21078</v>
      </c>
      <c r="B21779" s="2" t="str">
        <f>IFERROR(__xludf.DUMMYFUNCTION("GOOGLETRANSLATE(A21779,""en"",""hi"")"),"प्रतियोगिता में प्रतिस्पर्धा करने वाले स्कूलों के समूह।")</f>
        <v>प्रतियोगिता में प्रतिस्पर्धा करने वाले स्कूलों के समूह।</v>
      </c>
    </row>
    <row r="21780">
      <c r="A21780" s="1" t="s">
        <v>21079</v>
      </c>
      <c r="B21780" s="2" t="str">
        <f>IFERROR(__xludf.DUMMYFUNCTION("GOOGLETRANSLATE(A21780,""en"",""hi"")"),"संकीर्ण खिड़कियों वाला एक बड़ा चर्च")</f>
        <v>संकीर्ण खिड़कियों वाला एक बड़ा चर्च</v>
      </c>
    </row>
    <row r="21781">
      <c r="A21781" s="1" t="s">
        <v>21080</v>
      </c>
      <c r="B21781" s="2" t="str">
        <f>IFERROR(__xludf.DUMMYFUNCTION("GOOGLETRANSLATE(A21781,""en"",""hi"")"),"प्यारा पोशाक में बच्चा लड़की कद्दू पैच पर सही कद्दू की तलाश में")</f>
        <v>प्यारा पोशाक में बच्चा लड़की कद्दू पैच पर सही कद्दू की तलाश में</v>
      </c>
    </row>
    <row r="21782">
      <c r="A21782" s="1" t="s">
        <v>21081</v>
      </c>
      <c r="B21782" s="2" t="str">
        <f>IFERROR(__xludf.DUMMYFUNCTION("GOOGLETRANSLATE(A21782,""en"",""hi"")"),"राजकुमार उद्योग के लिए एक घोड़े की सवारी")</f>
        <v>राजकुमार उद्योग के लिए एक घोड़े की सवारी</v>
      </c>
    </row>
    <row r="21783">
      <c r="A21783" s="1" t="s">
        <v>21082</v>
      </c>
      <c r="B21783" s="2" t="str">
        <f>IFERROR(__xludf.DUMMYFUNCTION("GOOGLETRANSLATE(A21783,""en"",""hi"")"),"लोग पूल में तैरते हैं")</f>
        <v>लोग पूल में तैरते हैं</v>
      </c>
    </row>
    <row r="21784">
      <c r="A21784" s="1" t="s">
        <v>21083</v>
      </c>
      <c r="B21784" s="2" t="str">
        <f>IFERROR(__xludf.DUMMYFUNCTION("GOOGLETRANSLATE(A21784,""en"",""hi"")"),"एक धुंध शरद ऋतु सुबह में सूर्योदय।")</f>
        <v>एक धुंध शरद ऋतु सुबह में सूर्योदय।</v>
      </c>
    </row>
    <row r="21785">
      <c r="A21785" s="1" t="s">
        <v>21084</v>
      </c>
      <c r="B21785" s="2" t="str">
        <f>IFERROR(__xludf.DUMMYFUNCTION("GOOGLETRANSLATE(A21785,""en"",""hi"")"),"रग्बी प्लेयर टीम की बाहों में छलांग - साथी अपने मैच के बाद - जीतने के बाद।")</f>
        <v>रग्बी प्लेयर टीम की बाहों में छलांग - साथी अपने मैच के बाद - जीतने के बाद।</v>
      </c>
    </row>
    <row r="21786">
      <c r="A21786" s="1" t="s">
        <v>21085</v>
      </c>
      <c r="B21786" s="2" t="str">
        <f>IFERROR(__xludf.DUMMYFUNCTION("GOOGLETRANSLATE(A21786,""en"",""hi"")"),"एक वाटरहोल छोड़ने के बाद एक बच्चा हाथी खुद को खरोंच कर रहा है।")</f>
        <v>एक वाटरहोल छोड़ने के बाद एक बच्चा हाथी खुद को खरोंच कर रहा है।</v>
      </c>
    </row>
    <row r="21787">
      <c r="A21787" s="1" t="s">
        <v>21086</v>
      </c>
      <c r="B21787" s="2" t="str">
        <f>IFERROR(__xludf.DUMMYFUNCTION("GOOGLETRANSLATE(A21787,""en"",""hi"")"),"एक सुंदर विंटेज पैटर्न के साथ हाथ खींचा पृष्ठभूमि, एक पोस्टकार्ड के रूप में इस्तेमाल किया जा सकता है")</f>
        <v>एक सुंदर विंटेज पैटर्न के साथ हाथ खींचा पृष्ठभूमि, एक पोस्टकार्ड के रूप में इस्तेमाल किया जा सकता है</v>
      </c>
    </row>
    <row r="21788">
      <c r="A21788" s="1" t="s">
        <v>21087</v>
      </c>
      <c r="B21788" s="2" t="str">
        <f>IFERROR(__xludf.DUMMYFUNCTION("GOOGLETRANSLATE(A21788,""en"",""hi"")"),"समुद्र तट पर एक बोतल में संदेश")</f>
        <v>समुद्र तट पर एक बोतल में संदेश</v>
      </c>
    </row>
    <row r="21789">
      <c r="A21789" s="1" t="s">
        <v>21088</v>
      </c>
      <c r="B21789" s="2" t="str">
        <f>IFERROR(__xludf.DUMMYFUNCTION("GOOGLETRANSLATE(A21789,""en"",""hi"")"),"एक नीले आकाश पृष्ठभूमि पर रंगीन गुब्बारे")</f>
        <v>एक नीले आकाश पृष्ठभूमि पर रंगीन गुब्बारे</v>
      </c>
    </row>
    <row r="21790">
      <c r="A21790" s="1" t="s">
        <v>21089</v>
      </c>
      <c r="B21790" s="2" t="str">
        <f>IFERROR(__xludf.DUMMYFUNCTION("GOOGLETRANSLATE(A21790,""en"",""hi"")"),"अज्ञात अज्ञात एक कौआ बिस्तर में एक छोटे से लड़के को टक करता है।")</f>
        <v>अज्ञात अज्ञात एक कौआ बिस्तर में एक छोटे से लड़के को टक करता है।</v>
      </c>
    </row>
    <row r="21791">
      <c r="A21791" s="1" t="s">
        <v>21090</v>
      </c>
      <c r="B21791" s="2" t="str">
        <f>IFERROR(__xludf.DUMMYFUNCTION("GOOGLETRANSLATE(A21791,""en"",""hi"")"),"विस्फोट के बाद लोग हवाई अड्डे से दूर चले गए।")</f>
        <v>विस्फोट के बाद लोग हवाई अड्डे से दूर चले गए।</v>
      </c>
    </row>
    <row r="21792">
      <c r="A21792" s="1" t="s">
        <v>21091</v>
      </c>
      <c r="B21792" s="2" t="str">
        <f>IFERROR(__xludf.DUMMYFUNCTION("GOOGLETRANSLATE(A21792,""en"",""hi"")"),"क्वे पर छोटी नाव")</f>
        <v>क्वे पर छोटी नाव</v>
      </c>
    </row>
    <row r="21793">
      <c r="A21793" s="1" t="s">
        <v>20946</v>
      </c>
      <c r="B21793" s="2" t="str">
        <f>IFERROR(__xludf.DUMMYFUNCTION("GOOGLETRANSLATE(A21793,""en"",""hi"")"),"अभिनेता विश्व प्रीमियर में भाग ले रहा है")</f>
        <v>अभिनेता विश्व प्रीमियर में भाग ले रहा है</v>
      </c>
    </row>
    <row r="21794">
      <c r="A21794" s="1" t="s">
        <v>21092</v>
      </c>
      <c r="B21794" s="2" t="str">
        <f>IFERROR(__xludf.DUMMYFUNCTION("GOOGLETRANSLATE(A21794,""en"",""hi"")"),"एक पहाड़ से कूदना")</f>
        <v>एक पहाड़ से कूदना</v>
      </c>
    </row>
    <row r="21795">
      <c r="A21795" s="1" t="s">
        <v>21093</v>
      </c>
      <c r="B21795" s="2" t="str">
        <f>IFERROR(__xludf.DUMMYFUNCTION("GOOGLETRANSLATE(A21795,""en"",""hi"")"),"एक रंगीन पृष्ठभूमि पर क्रिसमस उपहार के साथ फिल्म चरित्र")</f>
        <v>एक रंगीन पृष्ठभूमि पर क्रिसमस उपहार के साथ फिल्म चरित्र</v>
      </c>
    </row>
    <row r="21796">
      <c r="A21796" s="1" t="s">
        <v>21094</v>
      </c>
      <c r="B21796" s="2" t="str">
        <f>IFERROR(__xludf.DUMMYFUNCTION("GOOGLETRANSLATE(A21796,""en"",""hi"")"),"फुटबॉलर मैच के दौरान अपनी टीम के शुरुआती लक्ष्य को स्कोर करता है।")</f>
        <v>फुटबॉलर मैच के दौरान अपनी टीम के शुरुआती लक्ष्य को स्कोर करता है।</v>
      </c>
    </row>
    <row r="21797">
      <c r="A21797" s="1" t="s">
        <v>21095</v>
      </c>
      <c r="B21797" s="2" t="str">
        <f>IFERROR(__xludf.DUMMYFUNCTION("GOOGLETRANSLATE(A21797,""en"",""hi"")"),"स्नान में प्यारा बच्चा")</f>
        <v>स्नान में प्यारा बच्चा</v>
      </c>
    </row>
    <row r="21798">
      <c r="A21798" s="1" t="s">
        <v>21096</v>
      </c>
      <c r="B21798" s="2" t="str">
        <f>IFERROR(__xludf.DUMMYFUNCTION("GOOGLETRANSLATE(A21798,""en"",""hi"")"),"शादी स्थल चित्र में समारोह - फोटो द्वारा: व्यक्ति")</f>
        <v>शादी स्थल चित्र में समारोह - फोटो द्वारा: व्यक्ति</v>
      </c>
    </row>
    <row r="21799">
      <c r="A21799" s="1" t="s">
        <v>21097</v>
      </c>
      <c r="B21799" s="2" t="str">
        <f>IFERROR(__xludf.DUMMYFUNCTION("GOOGLETRANSLATE(A21799,""en"",""hi"")"),"झील द्वारा सेंट्रल पार्क!")</f>
        <v>झील द्वारा सेंट्रल पार्क!</v>
      </c>
    </row>
    <row r="21800">
      <c r="A21800" s="1" t="s">
        <v>21098</v>
      </c>
      <c r="B21800" s="2" t="str">
        <f>IFERROR(__xludf.DUMMYFUNCTION("GOOGLETRANSLATE(A21800,""en"",""hi"")"),"बदलाव से पहले कक्षा शुरू हुई")</f>
        <v>बदलाव से पहले कक्षा शुरू हुई</v>
      </c>
    </row>
    <row r="21801">
      <c r="A21801" s="1" t="s">
        <v>21099</v>
      </c>
      <c r="B21801" s="2" t="str">
        <f>IFERROR(__xludf.DUMMYFUNCTION("GOOGLETRANSLATE(A21801,""en"",""hi"")"),"कलाकार संगीत कलाकार सम्मानित पुरस्कार श्रेणी के दौरान ऑनस्टेज करता है।")</f>
        <v>कलाकार संगीत कलाकार सम्मानित पुरस्कार श्रेणी के दौरान ऑनस्टेज करता है।</v>
      </c>
    </row>
    <row r="21802">
      <c r="A21802" s="1" t="s">
        <v>21100</v>
      </c>
      <c r="B21802" s="2" t="str">
        <f>IFERROR(__xludf.DUMMYFUNCTION("GOOGLETRANSLATE(A21802,""en"",""hi"")"),"परंपरागत लकड़ी के समुद्र तट डस्क पर दुम पर एक समुद्र तटीय रिज़ॉर्ट दक्षिण पश्चिम में")</f>
        <v>परंपरागत लकड़ी के समुद्र तट डस्क पर दुम पर एक समुद्र तटीय रिज़ॉर्ट दक्षिण पश्चिम में</v>
      </c>
    </row>
    <row r="21803">
      <c r="A21803" s="1" t="s">
        <v>21101</v>
      </c>
      <c r="B21803" s="2" t="str">
        <f>IFERROR(__xludf.DUMMYFUNCTION("GOOGLETRANSLATE(A21803,""en"",""hi"")"),"मैं और जन्मदिन की लड़की।")</f>
        <v>मैं और जन्मदिन की लड़की।</v>
      </c>
    </row>
    <row r="21804">
      <c r="A21804" s="1" t="s">
        <v>21102</v>
      </c>
      <c r="B21804" s="2" t="str">
        <f>IFERROR(__xludf.DUMMYFUNCTION("GOOGLETRANSLATE(A21804,""en"",""hi"")"),"खुश लड़की समुद्र तट पर एक चट्टान पर बैठा है और फ्रेम को देख रहा है")</f>
        <v>खुश लड़की समुद्र तट पर एक चट्टान पर बैठा है और फ्रेम को देख रहा है</v>
      </c>
    </row>
    <row r="21805">
      <c r="A21805" s="1" t="s">
        <v>21103</v>
      </c>
      <c r="B21805" s="2" t="str">
        <f>IFERROR(__xludf.DUMMYFUNCTION("GOOGLETRANSLATE(A21805,""en"",""hi"")"),"प्रस्तावित बाइक और पैदल यात्री ट्यूब का प्रतिपादन।")</f>
        <v>प्रस्तावित बाइक और पैदल यात्री ट्यूब का प्रतिपादन।</v>
      </c>
    </row>
    <row r="21806">
      <c r="A21806" s="1" t="s">
        <v>21104</v>
      </c>
      <c r="B21806" s="2" t="str">
        <f>IFERROR(__xludf.DUMMYFUNCTION("GOOGLETRANSLATE(A21806,""en"",""hi"")"),"सीमा के लिए पौधे और झाड़ियाँ।")</f>
        <v>सीमा के लिए पौधे और झाड़ियाँ।</v>
      </c>
    </row>
    <row r="21807">
      <c r="A21807" s="1" t="s">
        <v>21105</v>
      </c>
      <c r="B21807" s="2" t="str">
        <f>IFERROR(__xludf.DUMMYFUNCTION("GOOGLETRANSLATE(A21807,""en"",""hi"")"),"फिल्म से बिल्ली का बच्चा यह एक सुंदर केक है।")</f>
        <v>फिल्म से बिल्ली का बच्चा यह एक सुंदर केक है।</v>
      </c>
    </row>
    <row r="21808">
      <c r="A21808" s="1" t="s">
        <v>21106</v>
      </c>
      <c r="B21808" s="2" t="str">
        <f>IFERROR(__xludf.DUMMYFUNCTION("GOOGLETRANSLATE(A21808,""en"",""hi"")"),"कई फल और वेग का चित्रण जिसे पृष्ठभूमि के रूप में उपयोग किया जा सकता है")</f>
        <v>कई फल और वेग का चित्रण जिसे पृष्ठभूमि के रूप में उपयोग किया जा सकता है</v>
      </c>
    </row>
    <row r="21809">
      <c r="A21809" s="1" t="s">
        <v>21107</v>
      </c>
      <c r="B21809" s="2" t="str">
        <f>IFERROR(__xludf.DUMMYFUNCTION("GOOGLETRANSLATE(A21809,""en"",""hi"")"),"प्रबंधक एथलीट के साथ बनता है क्योंकि वह फुटबॉल टीम के लिए एक नए हस्ताक्षर के रूप में अनावरण किया जाता है।")</f>
        <v>प्रबंधक एथलीट के साथ बनता है क्योंकि वह फुटबॉल टीम के लिए एक नए हस्ताक्षर के रूप में अनावरण किया जाता है।</v>
      </c>
    </row>
    <row r="21810">
      <c r="A21810" s="1" t="s">
        <v>2712</v>
      </c>
      <c r="B21810" s="2" t="str">
        <f>IFERROR(__xludf.DUMMYFUNCTION("GOOGLETRANSLATE(A21810,""en"",""hi"")"),"लड़कों बास्केटबॉल खेल से छवियां।")</f>
        <v>लड़कों बास्केटबॉल खेल से छवियां।</v>
      </c>
    </row>
    <row r="21811">
      <c r="A21811" s="1" t="s">
        <v>3025</v>
      </c>
      <c r="B21811" s="2" t="str">
        <f>IFERROR(__xludf.DUMMYFUNCTION("GOOGLETRANSLATE(A21811,""en"",""hi"")"),"जाम्बेज़ी देश संपत्ति बिक्री के लिए संपत्ति।")</f>
        <v>जाम्बेज़ी देश संपत्ति बिक्री के लिए संपत्ति।</v>
      </c>
    </row>
    <row r="21812">
      <c r="A21812" s="1" t="s">
        <v>21108</v>
      </c>
      <c r="B21812" s="2" t="str">
        <f>IFERROR(__xludf.DUMMYFUNCTION("GOOGLETRANSLATE(A21812,""en"",""hi"")"),"पूर्व रॉयल पैलेस निवास और प्रशासनिक सीट के साथ ऐतिहासिक शहर के केंद्र पर देखें")</f>
        <v>पूर्व रॉयल पैलेस निवास और प्रशासनिक सीट के साथ ऐतिहासिक शहर के केंद्र पर देखें</v>
      </c>
    </row>
    <row r="21813">
      <c r="A21813" s="1" t="s">
        <v>21109</v>
      </c>
      <c r="B21813" s="2" t="str">
        <f>IFERROR(__xludf.DUMMYFUNCTION("GOOGLETRANSLATE(A21813,""en"",""hi"")"),"पुराना नक्शा दिखा रहा है कि फ्रांसीसी युग के दौरान किस व्यक्ति की तरह दिखे")</f>
        <v>पुराना नक्शा दिखा रहा है कि फ्रांसीसी युग के दौरान किस व्यक्ति की तरह दिखे</v>
      </c>
    </row>
    <row r="21814">
      <c r="A21814" s="1" t="s">
        <v>21110</v>
      </c>
      <c r="B21814" s="2" t="str">
        <f>IFERROR(__xludf.DUMMYFUNCTION("GOOGLETRANSLATE(A21814,""en"",""hi"")"),"समुद्र तट पर साइकेडेलिक रॉक कलाकार की मदद करें")</f>
        <v>समुद्र तट पर साइकेडेलिक रॉक कलाकार की मदद करें</v>
      </c>
    </row>
    <row r="21815">
      <c r="A21815" s="1" t="s">
        <v>21111</v>
      </c>
      <c r="B21815" s="2" t="str">
        <f>IFERROR(__xludf.DUMMYFUNCTION("GOOGLETRANSLATE(A21815,""en"",""hi"")"),"एक सुंदर छोटी लड़की के कमरे का मेरा विचार।")</f>
        <v>एक सुंदर छोटी लड़की के कमरे का मेरा विचार।</v>
      </c>
    </row>
    <row r="21816">
      <c r="A21816" s="1" t="s">
        <v>5361</v>
      </c>
      <c r="B21816" s="2" t="str">
        <f>IFERROR(__xludf.DUMMYFUNCTION("GOOGLETRANSLATE(A21816,""en"",""hi"")"),"व्यक्ति प्रीमियर पर आता है")</f>
        <v>व्यक्ति प्रीमियर पर आता है</v>
      </c>
    </row>
    <row r="21817">
      <c r="A21817" s="1" t="s">
        <v>21112</v>
      </c>
      <c r="B21817" s="2" t="str">
        <f>IFERROR(__xludf.DUMMYFUNCTION("GOOGLETRANSLATE(A21817,""en"",""hi"")"),"उन्होंने कहा: हम क्या देखते हैं कि लोग एक बहुत ही कार्यकर्ता - जैसे फैशन में एक शून्य में कूदने वाले हैं।")</f>
        <v>उन्होंने कहा: हम क्या देखते हैं कि लोग एक बहुत ही कार्यकर्ता - जैसे फैशन में एक शून्य में कूदने वाले हैं।</v>
      </c>
    </row>
    <row r="21818">
      <c r="A21818" s="1" t="s">
        <v>21113</v>
      </c>
      <c r="B21818" s="2" t="str">
        <f>IFERROR(__xludf.DUMMYFUNCTION("GOOGLETRANSLATE(A21818,""en"",""hi"")"),"टैबी बिल्ली मीठा सो रही है, कभी-कभी जम्हाई लेना और खींचना।")</f>
        <v>टैबी बिल्ली मीठा सो रही है, कभी-कभी जम्हाई लेना और खींचना।</v>
      </c>
    </row>
    <row r="21819">
      <c r="A21819" s="1" t="s">
        <v>21114</v>
      </c>
      <c r="B21819" s="2" t="str">
        <f>IFERROR(__xludf.DUMMYFUNCTION("GOOGLETRANSLATE(A21819,""en"",""hi"")"),"चलने के दौरान अपने जैकेट के नीचे बारिश से छिपे प्रेमियों की सुंदर जोड़ी")</f>
        <v>चलने के दौरान अपने जैकेट के नीचे बारिश से छिपे प्रेमियों की सुंदर जोड़ी</v>
      </c>
    </row>
    <row r="21820">
      <c r="A21820" s="1" t="s">
        <v>21115</v>
      </c>
      <c r="B21820" s="2" t="str">
        <f>IFERROR(__xludf.DUMMYFUNCTION("GOOGLETRANSLATE(A21820,""en"",""hi"")"),"एक गहरी फ्रीज में लाखों")</f>
        <v>एक गहरी फ्रीज में लाखों</v>
      </c>
    </row>
    <row r="21821">
      <c r="A21821" s="1" t="s">
        <v>21116</v>
      </c>
      <c r="B21821" s="2" t="str">
        <f>IFERROR(__xludf.DUMMYFUNCTION("GOOGLETRANSLATE(A21821,""en"",""hi"")"),"ध्रुवीय भालू टुंड्रा पर रात में आराम और सो रहा है")</f>
        <v>ध्रुवीय भालू टुंड्रा पर रात में आराम और सो रहा है</v>
      </c>
    </row>
    <row r="21822">
      <c r="A21822" s="1" t="s">
        <v>21117</v>
      </c>
      <c r="B21822" s="2" t="str">
        <f>IFERROR(__xludf.DUMMYFUNCTION("GOOGLETRANSLATE(A21822,""en"",""hi"")"),"स्याही में पानी की कुछ बूंदें जोड़ें।")</f>
        <v>स्याही में पानी की कुछ बूंदें जोड़ें।</v>
      </c>
    </row>
    <row r="21823">
      <c r="A21823" s="1" t="s">
        <v>31</v>
      </c>
      <c r="B21823" s="2" t="str">
        <f>IFERROR(__xludf.DUMMYFUNCTION("GOOGLETRANSLATE(A21823,""en"",""hi"")"),"सप्ताह के मजेदार जानवर, पशु चित्र")</f>
        <v>सप्ताह के मजेदार जानवर, पशु चित्र</v>
      </c>
    </row>
    <row r="21824">
      <c r="A21824" s="1" t="s">
        <v>21118</v>
      </c>
      <c r="B21824" s="2" t="str">
        <f>IFERROR(__xludf.DUMMYFUNCTION("GOOGLETRANSLATE(A21824,""en"",""hi"")"),"एक लाइन से लटकना कपड़े धोने")</f>
        <v>एक लाइन से लटकना कपड़े धोने</v>
      </c>
    </row>
    <row r="21825">
      <c r="A21825" s="1" t="s">
        <v>1057</v>
      </c>
      <c r="B21825" s="2" t="str">
        <f>IFERROR(__xludf.DUMMYFUNCTION("GOOGLETRANSLATE(A21825,""en"",""hi"")"),"छवि में हो सकता है: व्यक्ति, एक संगीत वाद्ययंत्र बजाना और मंच पर")</f>
        <v>छवि में हो सकता है: व्यक्ति, एक संगीत वाद्ययंत्र बजाना और मंच पर</v>
      </c>
    </row>
    <row r="21826">
      <c r="A21826" s="1" t="s">
        <v>21119</v>
      </c>
      <c r="B21826" s="2" t="str">
        <f>IFERROR(__xludf.DUMMYFUNCTION("GOOGLETRANSLATE(A21826,""en"",""hi"")"),"व्यक्ति दिखा रहा है कि जार ने अपनी शर्ट पर विस्फोट किया।")</f>
        <v>व्यक्ति दिखा रहा है कि जार ने अपनी शर्ट पर विस्फोट किया।</v>
      </c>
    </row>
    <row r="21827">
      <c r="A21827" s="1" t="s">
        <v>9486</v>
      </c>
      <c r="B21827" s="2" t="str">
        <f>IFERROR(__xludf.DUMMYFUNCTION("GOOGLETRANSLATE(A21827,""en"",""hi"")"),"छवि में हो सकता है: व्यक्ति, मंच पर, एक संगीत वाद्ययंत्र, गिटार और दाढ़ी खेलना")</f>
        <v>छवि में हो सकता है: व्यक्ति, मंच पर, एक संगीत वाद्ययंत्र, गिटार और दाढ़ी खेलना</v>
      </c>
    </row>
    <row r="21828">
      <c r="A21828" s="1" t="s">
        <v>21120</v>
      </c>
      <c r="B21828" s="2" t="str">
        <f>IFERROR(__xludf.DUMMYFUNCTION("GOOGLETRANSLATE(A21828,""en"",""hi"")"),"पहले पूल और मुख्य खंडों पर देखें")</f>
        <v>पहले पूल और मुख्य खंडों पर देखें</v>
      </c>
    </row>
    <row r="21829">
      <c r="A21829" s="1" t="s">
        <v>21121</v>
      </c>
      <c r="B21829" s="2" t="str">
        <f>IFERROR(__xludf.DUMMYFUNCTION("GOOGLETRANSLATE(A21829,""en"",""hi"")"),"तैराकी चश्मे और एक नीली बिकनी के साथ युवा महिला सफेद पृष्ठभूमि पर पृथक कैमरे को देख रही है")</f>
        <v>तैराकी चश्मे और एक नीली बिकनी के साथ युवा महिला सफेद पृष्ठभूमि पर पृथक कैमरे को देख रही है</v>
      </c>
    </row>
    <row r="21830">
      <c r="A21830" s="1" t="s">
        <v>21122</v>
      </c>
      <c r="B21830" s="2" t="str">
        <f>IFERROR(__xludf.DUMMYFUNCTION("GOOGLETRANSLATE(A21830,""en"",""hi"")"),"डाइनिंग हॉल में खाने वाले छात्र।")</f>
        <v>डाइनिंग हॉल में खाने वाले छात्र।</v>
      </c>
    </row>
    <row r="21831">
      <c r="A21831" s="1" t="s">
        <v>21123</v>
      </c>
      <c r="B21831" s="2" t="str">
        <f>IFERROR(__xludf.DUMMYFUNCTION("GOOGLETRANSLATE(A21831,""en"",""hi"")"),"एक और सुंदर सूर्यास्त के लिए एक प्रशंसा।")</f>
        <v>एक और सुंदर सूर्यास्त के लिए एक प्रशंसा।</v>
      </c>
    </row>
    <row r="21832">
      <c r="A21832" s="1" t="s">
        <v>21124</v>
      </c>
      <c r="B21832" s="2" t="str">
        <f>IFERROR(__xludf.DUMMYFUNCTION("GOOGLETRANSLATE(A21832,""en"",""hi"")"),"अपनी कक्षा या समूह के साथ चर्चा करें कि ये जीवित जीव अपने पर्यावरण के साथ कैसे बातचीत करते हैं।")</f>
        <v>अपनी कक्षा या समूह के साथ चर्चा करें कि ये जीवित जीव अपने पर्यावरण के साथ कैसे बातचीत करते हैं।</v>
      </c>
    </row>
    <row r="21833">
      <c r="A21833" s="1" t="s">
        <v>21125</v>
      </c>
      <c r="B21833" s="2" t="str">
        <f>IFERROR(__xludf.DUMMYFUNCTION("GOOGLETRANSLATE(A21833,""en"",""hi"")"),"एक बर्फीली तूफान के दौरान एक टोरि गेट")</f>
        <v>एक बर्फीली तूफान के दौरान एक टोरि गेट</v>
      </c>
    </row>
    <row r="21834">
      <c r="A21834" s="1" t="s">
        <v>21126</v>
      </c>
      <c r="B21834" s="2" t="str">
        <f>IFERROR(__xludf.DUMMYFUNCTION("GOOGLETRANSLATE(A21834,""en"",""hi"")"),"बेसबॉल प्लेयर # खेल टीम के खिलाफ पहले आधार के लिए सिर के रूप में अपने कंधे पर बल्ले को फिसल जाता है।")</f>
        <v>बेसबॉल प्लेयर # खेल टीम के खिलाफ पहले आधार के लिए सिर के रूप में अपने कंधे पर बल्ले को फिसल जाता है।</v>
      </c>
    </row>
    <row r="21835">
      <c r="A21835" s="1" t="s">
        <v>21127</v>
      </c>
      <c r="B21835" s="2" t="str">
        <f>IFERROR(__xludf.DUMMYFUNCTION("GOOGLETRANSLATE(A21835,""en"",""hi"")"),"व्यक्ति, अपनी बेटी के साथ नृत्य किया।")</f>
        <v>व्यक्ति, अपनी बेटी के साथ नृत्य किया।</v>
      </c>
    </row>
    <row r="21836">
      <c r="A21836" s="1" t="s">
        <v>21128</v>
      </c>
      <c r="B21836" s="2" t="str">
        <f>IFERROR(__xludf.DUMMYFUNCTION("GOOGLETRANSLATE(A21836,""en"",""hi"")"),"दिन के दौरान पानी के रॉकी चट्टानों और निकायों")</f>
        <v>दिन के दौरान पानी के रॉकी चट्टानों और निकायों</v>
      </c>
    </row>
    <row r="21837">
      <c r="A21837" s="1" t="s">
        <v>21129</v>
      </c>
      <c r="B21837" s="2" t="str">
        <f>IFERROR(__xludf.DUMMYFUNCTION("GOOGLETRANSLATE(A21837,""en"",""hi"")"),"क्या आप मान सकते हैं कि यह कोठरी $ 50 के लिए बनाई गई थी? मैं प्रसन्न हूँ ।")</f>
        <v>क्या आप मान सकते हैं कि यह कोठरी $ 50 के लिए बनाई गई थी? मैं प्रसन्न हूँ ।</v>
      </c>
    </row>
    <row r="21838">
      <c r="A21838" s="1" t="s">
        <v>21130</v>
      </c>
      <c r="B21838" s="2" t="str">
        <f>IFERROR(__xludf.DUMMYFUNCTION("GOOGLETRANSLATE(A21838,""en"",""hi"")"),"मुख्य सड़क पर ट्रक और अन्य वाहन ड्राइविंग")</f>
        <v>मुख्य सड़क पर ट्रक और अन्य वाहन ड्राइविंग</v>
      </c>
    </row>
    <row r="21839">
      <c r="A21839" s="1" t="s">
        <v>21131</v>
      </c>
      <c r="B21839" s="2" t="str">
        <f>IFERROR(__xludf.DUMMYFUNCTION("GOOGLETRANSLATE(A21839,""en"",""hi"")"),"पृथ्वी की आंतरिक परतों की वैज्ञानिक एनीमेशन वायुमंडल से बाहर निकलने के लिए बाहरी और आंतरिक कोर के लिए मंडल करने के लिए कटा हुआ है")</f>
        <v>पृथ्वी की आंतरिक परतों की वैज्ञानिक एनीमेशन वायुमंडल से बाहर निकलने के लिए बाहरी और आंतरिक कोर के लिए मंडल करने के लिए कटा हुआ है</v>
      </c>
    </row>
    <row r="21840">
      <c r="A21840" s="1" t="s">
        <v>21132</v>
      </c>
      <c r="B21840" s="2" t="str">
        <f>IFERROR(__xludf.DUMMYFUNCTION("GOOGLETRANSLATE(A21840,""en"",""hi"")"),"घर की दीवार पर राजनेता का हस्ताक्षर।")</f>
        <v>घर की दीवार पर राजनेता का हस्ताक्षर।</v>
      </c>
    </row>
    <row r="21841">
      <c r="A21841" s="1" t="s">
        <v>21133</v>
      </c>
      <c r="B21841" s="2" t="str">
        <f>IFERROR(__xludf.DUMMYFUNCTION("GOOGLETRANSLATE(A21841,""en"",""hi"")"),"अभिनेता के रूप में वह एक पार्टी के लिए एक मेज सेट करता है")</f>
        <v>अभिनेता के रूप में वह एक पार्टी के लिए एक मेज सेट करता है</v>
      </c>
    </row>
    <row r="21842">
      <c r="A21842" s="1" t="s">
        <v>21134</v>
      </c>
      <c r="B21842" s="2" t="str">
        <f>IFERROR(__xludf.DUMMYFUNCTION("GOOGLETRANSLATE(A21842,""en"",""hi"")"),"आप एक साधारण कार को राक्षस ट्रक में कैसे बदल सकते हैं?")</f>
        <v>आप एक साधारण कार को राक्षस ट्रक में कैसे बदल सकते हैं?</v>
      </c>
    </row>
    <row r="21843">
      <c r="A21843" s="1" t="s">
        <v>21135</v>
      </c>
      <c r="B21843" s="2" t="str">
        <f>IFERROR(__xludf.DUMMYFUNCTION("GOOGLETRANSLATE(A21843,""en"",""hi"")"),"व्यक्ति एक पत्ती के रूप में बहाना")</f>
        <v>व्यक्ति एक पत्ती के रूप में बहाना</v>
      </c>
    </row>
    <row r="21844">
      <c r="A21844" s="1" t="s">
        <v>21136</v>
      </c>
      <c r="B21844" s="2" t="str">
        <f>IFERROR(__xludf.DUMMYFUNCTION("GOOGLETRANSLATE(A21844,""en"",""hi"")"),"अज्ञात आदमी समुद्र तट पर चल रहा है")</f>
        <v>अज्ञात आदमी समुद्र तट पर चल रहा है</v>
      </c>
    </row>
    <row r="21845">
      <c r="A21845" s="1" t="s">
        <v>21137</v>
      </c>
      <c r="B21845" s="2" t="str">
        <f>IFERROR(__xludf.DUMMYFUNCTION("GOOGLETRANSLATE(A21845,""en"",""hi"")"),"एक नीले पर्दे का नजदीक देखें")</f>
        <v>एक नीले पर्दे का नजदीक देखें</v>
      </c>
    </row>
    <row r="21846">
      <c r="A21846" s="1" t="s">
        <v>21138</v>
      </c>
      <c r="B21846" s="2" t="str">
        <f>IFERROR(__xludf.DUMMYFUNCTION("GOOGLETRANSLATE(A21846,""en"",""hi"")"),"शहर में सुरक्षात्मक दीवारें दूसरी तरफ बड़ी चट्टान")</f>
        <v>शहर में सुरक्षात्मक दीवारें दूसरी तरफ बड़ी चट्टान</v>
      </c>
    </row>
    <row r="21847">
      <c r="A21847" s="1" t="s">
        <v>21139</v>
      </c>
      <c r="B21847" s="2" t="str">
        <f>IFERROR(__xludf.DUMMYFUNCTION("GOOGLETRANSLATE(A21847,""en"",""hi"")"),"व्यक्ति के एक क्षेत्र में तूफानी शाम की रोशनी और एक डबल इंद्रधनुष")</f>
        <v>व्यक्ति के एक क्षेत्र में तूफानी शाम की रोशनी और एक डबल इंद्रधनुष</v>
      </c>
    </row>
    <row r="21848">
      <c r="A21848" s="1" t="s">
        <v>21140</v>
      </c>
      <c r="B21848" s="2" t="str">
        <f>IFERROR(__xludf.DUMMYFUNCTION("GOOGLETRANSLATE(A21848,""en"",""hi"")"),"रसोई पुनर्निर्माण से पहले और बाद में अद्भुत")</f>
        <v>रसोई पुनर्निर्माण से पहले और बाद में अद्भुत</v>
      </c>
    </row>
    <row r="21849">
      <c r="A21849" s="1" t="s">
        <v>21141</v>
      </c>
      <c r="B21849" s="2" t="str">
        <f>IFERROR(__xludf.DUMMYFUNCTION("GOOGLETRANSLATE(A21849,""en"",""hi"")"),"अंडर -21 महाद्वीप के दौरान गेंद के लिए लड़ो")</f>
        <v>अंडर -21 महाद्वीप के दौरान गेंद के लिए लड़ो</v>
      </c>
    </row>
    <row r="21850">
      <c r="A21850" s="1" t="s">
        <v>21142</v>
      </c>
      <c r="B21850" s="2" t="str">
        <f>IFERROR(__xludf.DUMMYFUNCTION("GOOGLETRANSLATE(A21850,""en"",""hi"")"),"इस मई को एनिमेटेड फिल्मों का महोत्सव करने के लिए चीजें")</f>
        <v>इस मई को एनिमेटेड फिल्मों का महोत्सव करने के लिए चीजें</v>
      </c>
    </row>
    <row r="21851">
      <c r="A21851" s="1" t="s">
        <v>21143</v>
      </c>
      <c r="B21851" s="2" t="str">
        <f>IFERROR(__xludf.DUMMYFUNCTION("GOOGLETRANSLATE(A21851,""en"",""hi"")"),"बास्केटबॉल टीम के खिलाड़ियों के पास उनका प्रशिक्षण है।")</f>
        <v>बास्केटबॉल टीम के खिलाड़ियों के पास उनका प्रशिक्षण है।</v>
      </c>
    </row>
    <row r="21852">
      <c r="A21852" s="1" t="s">
        <v>21144</v>
      </c>
      <c r="B21852" s="2" t="str">
        <f>IFERROR(__xludf.DUMMYFUNCTION("GOOGLETRANSLATE(A21852,""en"",""hi"")"),"चीअरलीडर अपने खेल के दौरान अमेरिकी फुटबॉल टीम के खिलाफ एक टाइमआउट के दौरान भीड़ का मनोरंजन करते हैं।")</f>
        <v>चीअरलीडर अपने खेल के दौरान अमेरिकी फुटबॉल टीम के खिलाफ एक टाइमआउट के दौरान भीड़ का मनोरंजन करते हैं।</v>
      </c>
    </row>
    <row r="21853">
      <c r="A21853" s="1" t="s">
        <v>21145</v>
      </c>
      <c r="B21853" s="2" t="str">
        <f>IFERROR(__xludf.DUMMYFUNCTION("GOOGLETRANSLATE(A21853,""en"",""hi"")"),"हवाई जहाज को लेने के लिए कतार में")</f>
        <v>हवाई जहाज को लेने के लिए कतार में</v>
      </c>
    </row>
    <row r="21854">
      <c r="A21854" s="1" t="s">
        <v>21146</v>
      </c>
      <c r="B21854" s="2" t="str">
        <f>IFERROR(__xludf.DUMMYFUNCTION("GOOGLETRANSLATE(A21854,""en"",""hi"")"),"समुद्र तट पर मज़ेदार आकर्षक जोड़े")</f>
        <v>समुद्र तट पर मज़ेदार आकर्षक जोड़े</v>
      </c>
    </row>
    <row r="21855">
      <c r="A21855" s="1" t="s">
        <v>21147</v>
      </c>
      <c r="B21855" s="2" t="str">
        <f>IFERROR(__xludf.DUMMYFUNCTION("GOOGLETRANSLATE(A21855,""en"",""hi"")"),"एरियल प्रांत में एक प्राचीन शहर देखें।")</f>
        <v>एरियल प्रांत में एक प्राचीन शहर देखें।</v>
      </c>
    </row>
    <row r="21856">
      <c r="A21856" s="1" t="s">
        <v>21148</v>
      </c>
      <c r="B21856" s="2" t="str">
        <f>IFERROR(__xludf.DUMMYFUNCTION("GOOGLETRANSLATE(A21856,""en"",""hi"")"),"पॉप रॉक कलाकार प्रीमियर पर आता है।")</f>
        <v>पॉप रॉक कलाकार प्रीमियर पर आता है।</v>
      </c>
    </row>
    <row r="21857">
      <c r="A21857" s="1" t="s">
        <v>21149</v>
      </c>
      <c r="B21857" s="2" t="str">
        <f>IFERROR(__xludf.DUMMYFUNCTION("GOOGLETRANSLATE(A21857,""en"",""hi"")"),"क्रिकेट टूर्नामेंट के दौरान क्रिकेट टीम के खिलाफ मैच जीतने के बाद खिलाड़ी मनाए जाते हैं")</f>
        <v>क्रिकेट टूर्नामेंट के दौरान क्रिकेट टीम के खिलाफ मैच जीतने के बाद खिलाड़ी मनाए जाते हैं</v>
      </c>
    </row>
    <row r="21858">
      <c r="A21858" s="1" t="s">
        <v>21150</v>
      </c>
      <c r="B21858" s="2" t="str">
        <f>IFERROR(__xludf.DUMMYFUNCTION("GOOGLETRANSLATE(A21858,""en"",""hi"")"),"दूध में चित्रों के साथ कॉफी के कप।")</f>
        <v>दूध में चित्रों के साथ कॉफी के कप।</v>
      </c>
    </row>
    <row r="21859">
      <c r="A21859" s="1" t="s">
        <v>21151</v>
      </c>
      <c r="B21859" s="2" t="str">
        <f>IFERROR(__xludf.DUMMYFUNCTION("GOOGLETRANSLATE(A21859,""en"",""hi"")"),"दीवार पर पोस्टर पर मुद्रित माता-पिता की सलाहकार लेबल")</f>
        <v>दीवार पर पोस्टर पर मुद्रित माता-पिता की सलाहकार लेबल</v>
      </c>
    </row>
    <row r="21860">
      <c r="A21860" s="1" t="s">
        <v>21152</v>
      </c>
      <c r="B21860" s="2" t="str">
        <f>IFERROR(__xludf.DUMMYFUNCTION("GOOGLETRANSLATE(A21860,""en"",""hi"")"),"इरोजन के स्पष्ट संकेत के साथ मानसून के मौसम के दौरान समुद्र तट पर एक पेड़")</f>
        <v>इरोजन के स्पष्ट संकेत के साथ मानसून के मौसम के दौरान समुद्र तट पर एक पेड़</v>
      </c>
    </row>
    <row r="21861">
      <c r="A21861" s="1" t="s">
        <v>21153</v>
      </c>
      <c r="B21861" s="2" t="str">
        <f>IFERROR(__xludf.DUMMYFUNCTION("GOOGLETRANSLATE(A21861,""en"",""hi"")"),"महिलाएं एक उच्च एड़ी स्प्रिंट में प्रतिस्पर्धा करती हैं।")</f>
        <v>महिलाएं एक उच्च एड़ी स्प्रिंट में प्रतिस्पर्धा करती हैं।</v>
      </c>
    </row>
    <row r="21862">
      <c r="A21862" s="1" t="s">
        <v>21154</v>
      </c>
      <c r="B21862" s="2" t="str">
        <f>IFERROR(__xludf.DUMMYFUNCTION("GOOGLETRANSLATE(A21862,""en"",""hi"")"),"बरगद तार पैटर्न किसी भी डिजाइन के लिए नारंगी रंग में निर्बाध दोहराया।")</f>
        <v>बरगद तार पैटर्न किसी भी डिजाइन के लिए नारंगी रंग में निर्बाध दोहराया।</v>
      </c>
    </row>
    <row r="21863">
      <c r="A21863" s="1" t="s">
        <v>21155</v>
      </c>
      <c r="B21863" s="2" t="str">
        <f>IFERROR(__xludf.DUMMYFUNCTION("GOOGLETRANSLATE(A21863,""en"",""hi"")"),"हॉकी - एक बच्चे के लिए थीम्ड बीनी")</f>
        <v>हॉकी - एक बच्चे के लिए थीम्ड बीनी</v>
      </c>
    </row>
    <row r="21864">
      <c r="A21864" s="1" t="s">
        <v>21156</v>
      </c>
      <c r="B21864" s="2" t="str">
        <f>IFERROR(__xludf.DUMMYFUNCTION("GOOGLETRANSLATE(A21864,""en"",""hi"")"),"कागज के बड़े ढेर के साथ कार्यालय कार्यकर्ता।")</f>
        <v>कागज के बड़े ढेर के साथ कार्यालय कार्यकर्ता।</v>
      </c>
    </row>
    <row r="21865">
      <c r="A21865" s="1" t="s">
        <v>21157</v>
      </c>
      <c r="B21865" s="2" t="str">
        <f>IFERROR(__xludf.DUMMYFUNCTION("GOOGLETRANSLATE(A21865,""en"",""hi"")"),"इस ड्राइंग - उस श्रृंखला में दूसरे के रूप में व्यक्ति द्वारा गिना जाता है जो उन्होंने उत्पादित किया - विरोधी खरोंच दिखाता है।")</f>
        <v>इस ड्राइंग - उस श्रृंखला में दूसरे के रूप में व्यक्ति द्वारा गिना जाता है जो उन्होंने उत्पादित किया - विरोधी खरोंच दिखाता है।</v>
      </c>
    </row>
    <row r="21866">
      <c r="A21866" s="1" t="s">
        <v>21158</v>
      </c>
      <c r="B21866" s="2" t="str">
        <f>IFERROR(__xludf.DUMMYFUNCTION("GOOGLETRANSLATE(A21866,""en"",""hi"")"),"सफेद 3 डी चित्रण पर एक पंक्ति में पेड़")</f>
        <v>सफेद 3 डी चित्रण पर एक पंक्ति में पेड़</v>
      </c>
    </row>
    <row r="21867">
      <c r="A21867" s="1" t="s">
        <v>21159</v>
      </c>
      <c r="B21867" s="2" t="str">
        <f>IFERROR(__xludf.DUMMYFUNCTION("GOOGLETRANSLATE(A21867,""en"",""hi"")"),"कुछ भी नहीं ताजा मुद्रित कागज की गंध धड़कता है")</f>
        <v>कुछ भी नहीं ताजा मुद्रित कागज की गंध धड़कता है</v>
      </c>
    </row>
    <row r="21868">
      <c r="A21868" s="1" t="s">
        <v>21160</v>
      </c>
      <c r="B21868" s="2" t="str">
        <f>IFERROR(__xludf.DUMMYFUNCTION("GOOGLETRANSLATE(A21868,""en"",""hi"")"),"जैसे कि आपको एक कारण की आवश्यकता नहीं है कि फास्ट फूड न खाएं।")</f>
        <v>जैसे कि आपको एक कारण की आवश्यकता नहीं है कि फास्ट फूड न खाएं।</v>
      </c>
    </row>
    <row r="21869">
      <c r="A21869" s="1" t="s">
        <v>21161</v>
      </c>
      <c r="B21869" s="2" t="str">
        <f>IFERROR(__xludf.DUMMYFUNCTION("GOOGLETRANSLATE(A21869,""en"",""hi"")"),"सड़क पर चलती लाइनों के रूप में सार पृष्ठभूमि")</f>
        <v>सड़क पर चलती लाइनों के रूप में सार पृष्ठभूमि</v>
      </c>
    </row>
    <row r="21870">
      <c r="A21870" s="1" t="s">
        <v>21162</v>
      </c>
      <c r="B21870" s="2" t="str">
        <f>IFERROR(__xludf.DUMMYFUNCTION("GOOGLETRANSLATE(A21870,""en"",""hi"")"),"एक ग्रीष्मकालीन बगीचे में नारंगी लिली का व्यक्ति")</f>
        <v>एक ग्रीष्मकालीन बगीचे में नारंगी लिली का व्यक्ति</v>
      </c>
    </row>
    <row r="21871">
      <c r="A21871" s="1" t="s">
        <v>21163</v>
      </c>
      <c r="B21871" s="2" t="str">
        <f>IFERROR(__xludf.DUMMYFUNCTION("GOOGLETRANSLATE(A21871,""en"",""hi"")"),"देश कलाकार पुरस्कार के दौरान मंच पर अपना पुरस्कार स्वीकार करता है।")</f>
        <v>देश कलाकार पुरस्कार के दौरान मंच पर अपना पुरस्कार स्वीकार करता है।</v>
      </c>
    </row>
    <row r="21872">
      <c r="A21872" s="1" t="s">
        <v>21164</v>
      </c>
      <c r="B21872" s="2" t="str">
        <f>IFERROR(__xludf.DUMMYFUNCTION("GOOGLETRANSLATE(A21872,""en"",""hi"")"),"आधे खोल पर सीप")</f>
        <v>आधे खोल पर सीप</v>
      </c>
    </row>
    <row r="21873">
      <c r="A21873" s="1" t="s">
        <v>21165</v>
      </c>
      <c r="B21873" s="2" t="str">
        <f>IFERROR(__xludf.DUMMYFUNCTION("GOOGLETRANSLATE(A21873,""en"",""hi"")"),"चमकदार नीले आकाश पृष्ठभूमि पर एक चंद्रमा और स्टार के साथ लाल और सफेद ध्वज का दृश्य")</f>
        <v>चमकदार नीले आकाश पृष्ठभूमि पर एक चंद्रमा और स्टार के साथ लाल और सफेद ध्वज का दृश्य</v>
      </c>
    </row>
    <row r="21874">
      <c r="A21874" s="1" t="s">
        <v>21166</v>
      </c>
      <c r="B21874" s="2" t="str">
        <f>IFERROR(__xludf.DUMMYFUNCTION("GOOGLETRANSLATE(A21874,""en"",""hi"")"),"सिगरेट, हल्का और मैचों के साथ धूम्रपान चिह्न नहीं।")</f>
        <v>सिगरेट, हल्का और मैचों के साथ धूम्रपान चिह्न नहीं।</v>
      </c>
    </row>
    <row r="21875">
      <c r="A21875" s="1" t="s">
        <v>21167</v>
      </c>
      <c r="B21875" s="2" t="str">
        <f>IFERROR(__xludf.DUMMYFUNCTION("GOOGLETRANSLATE(A21875,""en"",""hi"")"),"चिकित्सा शोधकर्ता एक माइक्रोस्कोप के माध्यम से देख रहे हैं")</f>
        <v>चिकित्सा शोधकर्ता एक माइक्रोस्कोप के माध्यम से देख रहे हैं</v>
      </c>
    </row>
    <row r="21876">
      <c r="A21876" s="1" t="s">
        <v>21168</v>
      </c>
      <c r="B21876" s="2" t="str">
        <f>IFERROR(__xludf.DUMMYFUNCTION("GOOGLETRANSLATE(A21876,""en"",""hi"")"),"अभिनेता त्यौहार के दौरान लाल कालीन चलता है।")</f>
        <v>अभिनेता त्यौहार के दौरान लाल कालीन चलता है।</v>
      </c>
    </row>
    <row r="21877">
      <c r="A21877" s="1" t="s">
        <v>21169</v>
      </c>
      <c r="B21877" s="2" t="str">
        <f>IFERROR(__xludf.DUMMYFUNCTION("GOOGLETRANSLATE(A21877,""en"",""hi"")"),"अपने गहरे भूरे बालों में बुने हुए कारमेल और स्वर्ण हाइलाइट्स हैं")</f>
        <v>अपने गहरे भूरे बालों में बुने हुए कारमेल और स्वर्ण हाइलाइट्स हैं</v>
      </c>
    </row>
    <row r="21878">
      <c r="A21878" s="1" t="s">
        <v>21170</v>
      </c>
      <c r="B21878" s="2" t="str">
        <f>IFERROR(__xludf.DUMMYFUNCTION("GOOGLETRANSLATE(A21878,""en"",""hi"")"),"एक घर की अंडाकार आकार की तस्वीर के लिए एक बिक्री के लिए साइन इन करें")</f>
        <v>एक घर की अंडाकार आकार की तस्वीर के लिए एक बिक्री के लिए साइन इन करें</v>
      </c>
    </row>
    <row r="21879">
      <c r="A21879" s="1" t="s">
        <v>21171</v>
      </c>
      <c r="B21879" s="2" t="str">
        <f>IFERROR(__xludf.DUMMYFUNCTION("GOOGLETRANSLATE(A21879,""en"",""hi"")"),"गुंबद के नीचे इतालवी पुनर्जागरण कलाकृति का फ्र्रेस्को")</f>
        <v>गुंबद के नीचे इतालवी पुनर्जागरण कलाकृति का फ्र्रेस्को</v>
      </c>
    </row>
    <row r="21880">
      <c r="A21880" s="1" t="s">
        <v>21172</v>
      </c>
      <c r="B21880" s="2" t="str">
        <f>IFERROR(__xludf.DUMMYFUNCTION("GOOGLETRANSLATE(A21880,""en"",""hi"")"),"एनीमेशन फिल्म के प्रीमियर में अभिनेता और टीवी लेखक।")</f>
        <v>एनीमेशन फिल्म के प्रीमियर में अभिनेता और टीवी लेखक।</v>
      </c>
    </row>
    <row r="21881">
      <c r="A21881" s="1" t="s">
        <v>21173</v>
      </c>
      <c r="B21881" s="2" t="str">
        <f>IFERROR(__xludf.DUMMYFUNCTION("GOOGLETRANSLATE(A21881,""en"",""hi"")"),"बर्फ के माध्यम से एक सुना")</f>
        <v>बर्फ के माध्यम से एक सुना</v>
      </c>
    </row>
    <row r="21882">
      <c r="A21882" s="1" t="s">
        <v>21174</v>
      </c>
      <c r="B21882" s="2" t="str">
        <f>IFERROR(__xludf.DUMMYFUNCTION("GOOGLETRANSLATE(A21882,""en"",""hi"")"),"एक यथार्थवादी पृथ्वी का एक क्लोजअप दृश्य धीरे-धीरे एक अंधेरे पृष्ठभूमि पर अपने अक्ष के चारों ओर घूम रहा है")</f>
        <v>एक यथार्थवादी पृथ्वी का एक क्लोजअप दृश्य धीरे-धीरे एक अंधेरे पृष्ठभूमि पर अपने अक्ष के चारों ओर घूम रहा है</v>
      </c>
    </row>
    <row r="21883">
      <c r="A21883" s="1" t="s">
        <v>21175</v>
      </c>
      <c r="B21883" s="2" t="str">
        <f>IFERROR(__xludf.DUMMYFUNCTION("GOOGLETRANSLATE(A21883,""en"",""hi"")"),"एक छाता पकड़कर व्यापारी हाथ।")</f>
        <v>एक छाता पकड़कर व्यापारी हाथ।</v>
      </c>
    </row>
    <row r="21884">
      <c r="A21884" s="1" t="s">
        <v>21176</v>
      </c>
      <c r="B21884" s="2" t="str">
        <f>IFERROR(__xludf.DUMMYFUNCTION("GOOGLETRANSLATE(A21884,""en"",""hi"")"),"संगीतकार शो के दौरान ऑनस्टेज करता है।")</f>
        <v>संगीतकार शो के दौरान ऑनस्टेज करता है।</v>
      </c>
    </row>
    <row r="21885">
      <c r="A21885" s="1" t="s">
        <v>21177</v>
      </c>
      <c r="B21885" s="2" t="str">
        <f>IFERROR(__xludf.DUMMYFUNCTION("GOOGLETRANSLATE(A21885,""en"",""hi"")"),"एक सफेद दीवार में खिड़की")</f>
        <v>एक सफेद दीवार में खिड़की</v>
      </c>
    </row>
    <row r="21886">
      <c r="A21886" s="1" t="s">
        <v>20642</v>
      </c>
      <c r="B21886" s="2" t="str">
        <f>IFERROR(__xludf.DUMMYFUNCTION("GOOGLETRANSLATE(A21886,""en"",""hi"")"),"टीम के लिए रेट्रो पोस्टर डिजाइन।")</f>
        <v>टीम के लिए रेट्रो पोस्टर डिजाइन।</v>
      </c>
    </row>
    <row r="21887">
      <c r="A21887" s="1" t="s">
        <v>21178</v>
      </c>
      <c r="B21887" s="2" t="str">
        <f>IFERROR(__xludf.DUMMYFUNCTION("GOOGLETRANSLATE(A21887,""en"",""hi"")"),"राष्ट्रीय रंगों में एक महिला का चेहरा")</f>
        <v>राष्ट्रीय रंगों में एक महिला का चेहरा</v>
      </c>
    </row>
    <row r="21888">
      <c r="A21888" s="1" t="s">
        <v>21179</v>
      </c>
      <c r="B21888" s="2" t="str">
        <f>IFERROR(__xludf.DUMMYFUNCTION("GOOGLETRANSLATE(A21888,""en"",""hi"")"),"नीयन ग्रीन ग्लास अपरकेस या एक चमकती चमकदार टील धातु चिकनी ग्लास सतह और क्लिपिंग पथ के साथ एक सफेद पृष्ठभूमि पर एक क्लासिक फ़ॉन्ट शैली के साथ एक 3 डी चित्रण में व्यक्ति।")</f>
        <v>नीयन ग्रीन ग्लास अपरकेस या एक चमकती चमकदार टील धातु चिकनी ग्लास सतह और क्लिपिंग पथ के साथ एक सफेद पृष्ठभूमि पर एक क्लासिक फ़ॉन्ट शैली के साथ एक 3 डी चित्रण में व्यक्ति।</v>
      </c>
    </row>
    <row r="21889">
      <c r="A21889" s="1" t="s">
        <v>21180</v>
      </c>
      <c r="B21889" s="2" t="str">
        <f>IFERROR(__xludf.DUMMYFUNCTION("GOOGLETRANSLATE(A21889,""en"",""hi"")"),"एक अस्थायी स्थापना एक कलात्मक स्थान बनाने के लिए अप्रयुक्त चर्च की दीवारों के भीतर बैठती है।")</f>
        <v>एक अस्थायी स्थापना एक कलात्मक स्थान बनाने के लिए अप्रयुक्त चर्च की दीवारों के भीतर बैठती है।</v>
      </c>
    </row>
    <row r="21890">
      <c r="A21890" s="1" t="s">
        <v>21181</v>
      </c>
      <c r="B21890" s="2" t="str">
        <f>IFERROR(__xludf.DUMMYFUNCTION("GOOGLETRANSLATE(A21890,""en"",""hi"")"),"चित्रण फूल पर एक तितली के लिए गुस्से में एक पालतू कुत्ते का प्रतिनिधित्व करता है।")</f>
        <v>चित्रण फूल पर एक तितली के लिए गुस्से में एक पालतू कुत्ते का प्रतिनिधित्व करता है।</v>
      </c>
    </row>
    <row r="21891">
      <c r="A21891" s="1" t="s">
        <v>21182</v>
      </c>
      <c r="B21891" s="2" t="str">
        <f>IFERROR(__xludf.DUMMYFUNCTION("GOOGLETRANSLATE(A21891,""en"",""hi"")"),"केसर को प्यार करें - y नारंगी पौधे और प्रकाश प्राकृतिक जंगल / फाइबर के साथ")</f>
        <v>केसर को प्यार करें - y नारंगी पौधे और प्रकाश प्राकृतिक जंगल / फाइबर के साथ</v>
      </c>
    </row>
    <row r="21892">
      <c r="A21892" s="1" t="s">
        <v>21183</v>
      </c>
      <c r="B21892" s="2" t="str">
        <f>IFERROR(__xludf.DUMMYFUNCTION("GOOGLETRANSLATE(A21892,""en"",""hi"")"),"एक तालाब के किनारे पर घास एक खुले प्रभाववादी चित्रकला की तरह एक सभ्य हवा में बहती है")</f>
        <v>एक तालाब के किनारे पर घास एक खुले प्रभाववादी चित्रकला की तरह एक सभ्य हवा में बहती है</v>
      </c>
    </row>
    <row r="21893">
      <c r="A21893" s="1" t="s">
        <v>21184</v>
      </c>
      <c r="B21893" s="2" t="str">
        <f>IFERROR(__xludf.DUMMYFUNCTION("GOOGLETRANSLATE(A21893,""en"",""hi"")"),"बेडरूम की खिड़की से कैथेड्रल।")</f>
        <v>बेडरूम की खिड़की से कैथेड्रल।</v>
      </c>
    </row>
    <row r="21894">
      <c r="A21894" s="1" t="s">
        <v>19108</v>
      </c>
      <c r="B21894" s="2" t="str">
        <f>IFERROR(__xludf.DUMMYFUNCTION("GOOGLETRANSLATE(A21894,""en"",""hi"")"),"संगीत कलाकार से संबंधित स्टूडियो का विवरण")</f>
        <v>संगीत कलाकार से संबंधित स्टूडियो का विवरण</v>
      </c>
    </row>
    <row r="21895">
      <c r="A21895" s="1" t="s">
        <v>21185</v>
      </c>
      <c r="B21895" s="2" t="str">
        <f>IFERROR(__xludf.DUMMYFUNCTION("GOOGLETRANSLATE(A21895,""en"",""hi"")"),"व्यक्ति, $ 45 से अधिक आदेशों पर मुफ्त शिपिंग!")</f>
        <v>व्यक्ति, $ 45 से अधिक आदेशों पर मुफ्त शिपिंग!</v>
      </c>
    </row>
    <row r="21896">
      <c r="A21896" s="1" t="s">
        <v>21186</v>
      </c>
      <c r="B21896" s="2" t="str">
        <f>IFERROR(__xludf.DUMMYFUNCTION("GOOGLETRANSLATE(A21896,""en"",""hi"")"),"हवाई दृश्य: जंगल पर उड़ान भरना")</f>
        <v>हवाई दृश्य: जंगल पर उड़ान भरना</v>
      </c>
    </row>
    <row r="21897">
      <c r="A21897" s="1" t="s">
        <v>21187</v>
      </c>
      <c r="B21897" s="2" t="str">
        <f>IFERROR(__xludf.DUMMYFUNCTION("GOOGLETRANSLATE(A21897,""en"",""hi"")"),"बिस्तर पर बैठे हुए पुरुष और महिला एक दूसरे के कंप्यूटर को देख रहे हैं")</f>
        <v>बिस्तर पर बैठे हुए पुरुष और महिला एक दूसरे के कंप्यूटर को देख रहे हैं</v>
      </c>
    </row>
    <row r="21898">
      <c r="A21898" s="1" t="s">
        <v>21188</v>
      </c>
      <c r="B21898" s="2" t="str">
        <f>IFERROR(__xludf.DUMMYFUNCTION("GOOGLETRANSLATE(A21898,""en"",""hi"")"),"प्यारा मुस्कान: बच्चे की लड़की ने व्यक्ति द्वारा आयोजित होने पर एक प्यारी मुस्कुराहट की")</f>
        <v>प्यारा मुस्कान: बच्चे की लड़की ने व्यक्ति द्वारा आयोजित होने पर एक प्यारी मुस्कुराहट की</v>
      </c>
    </row>
    <row r="21899">
      <c r="A21899" s="1" t="s">
        <v>21189</v>
      </c>
      <c r="B21899" s="2" t="str">
        <f>IFERROR(__xludf.DUMMYFUNCTION("GOOGLETRANSLATE(A21899,""en"",""hi"")"),"एक दीवार के पीछे नीला आकाश")</f>
        <v>एक दीवार के पीछे नीला आकाश</v>
      </c>
    </row>
    <row r="21900">
      <c r="A21900" s="1" t="s">
        <v>21190</v>
      </c>
      <c r="B21900" s="2" t="str">
        <f>IFERROR(__xludf.DUMMYFUNCTION("GOOGLETRANSLATE(A21900,""en"",""hi"")"),"पोस्ट के साथ बिल्ली यह नोट है कि बॉस कहते हैं")</f>
        <v>पोस्ट के साथ बिल्ली यह नोट है कि बॉस कहते हैं</v>
      </c>
    </row>
    <row r="21901">
      <c r="A21901" s="1" t="s">
        <v>21191</v>
      </c>
      <c r="B21901" s="2" t="str">
        <f>IFERROR(__xludf.DUMMYFUNCTION("GOOGLETRANSLATE(A21901,""en"",""hi"")"),"एक ज्वलंत चांदी और काले विस्तृत पैटर्न के साथ एक अलंकृत दरवाजा")</f>
        <v>एक ज्वलंत चांदी और काले विस्तृत पैटर्न के साथ एक अलंकृत दरवाजा</v>
      </c>
    </row>
    <row r="21902">
      <c r="A21902" s="1" t="s">
        <v>21192</v>
      </c>
      <c r="B21902" s="2" t="str">
        <f>IFERROR(__xludf.DUMMYFUNCTION("GOOGLETRANSLATE(A21902,""en"",""hi"")"),"105 किलो ग्राम में कार्रवाई में व्यक्ति")</f>
        <v>105 किलो ग्राम में कार्रवाई में व्यक्ति</v>
      </c>
    </row>
    <row r="21903">
      <c r="A21903" s="1" t="s">
        <v>21193</v>
      </c>
      <c r="B21903" s="2" t="str">
        <f>IFERROR(__xludf.DUMMYFUNCTION("GOOGLETRANSLATE(A21903,""en"",""hi"")"),"एक सुंदर युवा महिला का चित्र ग्रे पृष्ठभूमि पर सोच रहा है।")</f>
        <v>एक सुंदर युवा महिला का चित्र ग्रे पृष्ठभूमि पर सोच रहा है।</v>
      </c>
    </row>
    <row r="21904">
      <c r="A21904" s="1" t="s">
        <v>21194</v>
      </c>
      <c r="B21904" s="2" t="str">
        <f>IFERROR(__xludf.DUMMYFUNCTION("GOOGLETRANSLATE(A21904,""en"",""hi"")"),"एक सफेद कार के हुड पर एक संकेत पर पुलिस शब्द")</f>
        <v>एक सफेद कार के हुड पर एक संकेत पर पुलिस शब्द</v>
      </c>
    </row>
    <row r="21905">
      <c r="A21905" s="1" t="s">
        <v>21195</v>
      </c>
      <c r="B21905" s="2" t="str">
        <f>IFERROR(__xludf.DUMMYFUNCTION("GOOGLETRANSLATE(A21905,""en"",""hi"")"),"व्यक्ति द्वारा श्रृंखला से; ये तस्वीरें हैं लेकिन माताओं के प्यार की एक कहानी बताती हैं जो दशकों तक फैली हुई है।")</f>
        <v>व्यक्ति द्वारा श्रृंखला से; ये तस्वीरें हैं लेकिन माताओं के प्यार की एक कहानी बताती हैं जो दशकों तक फैली हुई है।</v>
      </c>
    </row>
    <row r="21906">
      <c r="A21906" s="1" t="s">
        <v>21196</v>
      </c>
      <c r="B21906" s="2" t="str">
        <f>IFERROR(__xludf.DUMMYFUNCTION("GOOGLETRANSLATE(A21906,""en"",""hi"")"),"ये हुडी कई वस्तुओं में से एक थीं जिन्हें हमने इस सप्ताह के अंत में युवा फुटबॉल खिलाड़ियों और उनके प्रशंसकों की पेशकश की थी।")</f>
        <v>ये हुडी कई वस्तुओं में से एक थीं जिन्हें हमने इस सप्ताह के अंत में युवा फुटबॉल खिलाड़ियों और उनके प्रशंसकों की पेशकश की थी।</v>
      </c>
    </row>
    <row r="21907">
      <c r="A21907" s="1" t="s">
        <v>21197</v>
      </c>
      <c r="B21907" s="2" t="str">
        <f>IFERROR(__xludf.DUMMYFUNCTION("GOOGLETRANSLATE(A21907,""en"",""hi"")"),"इस महल के सभी सुंदरता और आकार में लेने की कोशिश कर रहे सेलिब्रिटी और व्यक्ति।")</f>
        <v>इस महल के सभी सुंदरता और आकार में लेने की कोशिश कर रहे सेलिब्रिटी और व्यक्ति।</v>
      </c>
    </row>
    <row r="21908">
      <c r="A21908" s="1" t="s">
        <v>2418</v>
      </c>
      <c r="B21908" s="2" t="str">
        <f>IFERROR(__xludf.DUMMYFUNCTION("GOOGLETRANSLATE(A21908,""en"",""hi"")"),"छवि में हो सकता है: व्यक्ति, मंच पर, एक संगीत वाद्ययंत्र, संगीत कार्यक्रम और रात खेल रहा है")</f>
        <v>छवि में हो सकता है: व्यक्ति, मंच पर, एक संगीत वाद्ययंत्र, संगीत कार्यक्रम और रात खेल रहा है</v>
      </c>
    </row>
    <row r="21909">
      <c r="A21909" s="1" t="s">
        <v>21198</v>
      </c>
      <c r="B21909" s="2" t="str">
        <f>IFERROR(__xludf.DUMMYFUNCTION("GOOGLETRANSLATE(A21909,""en"",""hi"")"),"तस्वीर आक्रमण के बाद सर्कल में मैला रोड दिखाती है")</f>
        <v>तस्वीर आक्रमण के बाद सर्कल में मैला रोड दिखाती है</v>
      </c>
    </row>
    <row r="21910">
      <c r="A21910" s="1" t="s">
        <v>21199</v>
      </c>
      <c r="B21910" s="2" t="str">
        <f>IFERROR(__xludf.DUMMYFUNCTION("GOOGLETRANSLATE(A21910,""en"",""hi"")"),"भोजन इस सप्ताह के अंत में दिखाया गया है।")</f>
        <v>भोजन इस सप्ताह के अंत में दिखाया गया है।</v>
      </c>
    </row>
    <row r="21911">
      <c r="A21911" s="1" t="s">
        <v>21200</v>
      </c>
      <c r="B21911" s="2" t="str">
        <f>IFERROR(__xludf.DUMMYFUNCTION("GOOGLETRANSLATE(A21911,""en"",""hi"")"),"छात्रों को एक सर्कल में बैठे हुए वर्ग के द्वारा अवांछित गर्म मौसम का आनंद मिलता है")</f>
        <v>छात्रों को एक सर्कल में बैठे हुए वर्ग के द्वारा अवांछित गर्म मौसम का आनंद मिलता है</v>
      </c>
    </row>
    <row r="21912">
      <c r="A21912" s="1" t="s">
        <v>21201</v>
      </c>
      <c r="B21912" s="2" t="str">
        <f>IFERROR(__xludf.DUMMYFUNCTION("GOOGLETRANSLATE(A21912,""en"",""hi"")"),"एक महिला गायक का सिल्हूट एक उत्साहित दर्शकों के स्टॉक फोटो के सामने प्रदर्शन करता है")</f>
        <v>एक महिला गायक का सिल्हूट एक उत्साहित दर्शकों के स्टॉक फोटो के सामने प्रदर्शन करता है</v>
      </c>
    </row>
    <row r="21913">
      <c r="A21913" s="1" t="s">
        <v>21202</v>
      </c>
      <c r="B21913" s="2" t="str">
        <f>IFERROR(__xludf.DUMMYFUNCTION("GOOGLETRANSLATE(A21913,""en"",""hi"")"),"सोफे पर टीवी देखने वाला वरिष्ठ युगल")</f>
        <v>सोफे पर टीवी देखने वाला वरिष्ठ युगल</v>
      </c>
    </row>
    <row r="21914">
      <c r="A21914" s="1" t="s">
        <v>21203</v>
      </c>
      <c r="B21914" s="2" t="str">
        <f>IFERROR(__xludf.DUMMYFUNCTION("GOOGLETRANSLATE(A21914,""en"",""hi"")"),"एक काले कुत्ता एक गर्म दिन पर एक ट्रक की पीठ में पैंट करना शुरू होता है")</f>
        <v>एक काले कुत्ता एक गर्म दिन पर एक ट्रक की पीठ में पैंट करना शुरू होता है</v>
      </c>
    </row>
    <row r="21915">
      <c r="A21915" s="1" t="s">
        <v>21204</v>
      </c>
      <c r="B21915" s="2" t="str">
        <f>IFERROR(__xludf.DUMMYFUNCTION("GOOGLETRANSLATE(A21915,""en"",""hi"")"),"बाढ़ वाले ओवन और पालतू जानवरों के साथ पहाड़ों में लकड़ी का घर")</f>
        <v>बाढ़ वाले ओवन और पालतू जानवरों के साथ पहाड़ों में लकड़ी का घर</v>
      </c>
    </row>
    <row r="21916">
      <c r="A21916" s="1" t="s">
        <v>21205</v>
      </c>
      <c r="B21916" s="2" t="str">
        <f>IFERROR(__xludf.DUMMYFUNCTION("GOOGLETRANSLATE(A21916,""en"",""hi"")"),"एक बर्फ तूफान में शूट करने के लिए युक्तियाँ")</f>
        <v>एक बर्फ तूफान में शूट करने के लिए युक्तियाँ</v>
      </c>
    </row>
    <row r="21917">
      <c r="A21917" s="1" t="s">
        <v>21206</v>
      </c>
      <c r="B21917" s="2" t="str">
        <f>IFERROR(__xludf.DUMMYFUNCTION("GOOGLETRANSLATE(A21917,""en"",""hi"")"),"टीवी चरित्र इस सप्ताह के एपिसोड में इस सफेद शराबी स्वेटर पहनता है।")</f>
        <v>टीवी चरित्र इस सप्ताह के एपिसोड में इस सफेद शराबी स्वेटर पहनता है।</v>
      </c>
    </row>
    <row r="21918">
      <c r="A21918" s="1" t="s">
        <v>3814</v>
      </c>
      <c r="B21918" s="2" t="str">
        <f>IFERROR(__xludf.DUMMYFUNCTION("GOOGLETRANSLATE(A21918,""en"",""hi"")"),"अभिनेता सत्र प्रीमियर में भाग लेता है")</f>
        <v>अभिनेता सत्र प्रीमियर में भाग लेता है</v>
      </c>
    </row>
    <row r="21919">
      <c r="A21919" s="1" t="s">
        <v>21207</v>
      </c>
      <c r="B21919" s="2" t="str">
        <f>IFERROR(__xludf.DUMMYFUNCTION("GOOGLETRANSLATE(A21919,""en"",""hi"")"),"एक मधुमक्खी और जैविक प्रजातियों को बंद करें")</f>
        <v>एक मधुमक्खी और जैविक प्रजातियों को बंद करें</v>
      </c>
    </row>
    <row r="21920">
      <c r="A21920" s="1" t="s">
        <v>21208</v>
      </c>
      <c r="B21920" s="2" t="str">
        <f>IFERROR(__xludf.DUMMYFUNCTION("GOOGLETRANSLATE(A21920,""en"",""hi"")"),"हम सर्फर से पहले बराबर हैं।")</f>
        <v>हम सर्फर से पहले बराबर हैं।</v>
      </c>
    </row>
    <row r="21921">
      <c r="A21921" s="1" t="s">
        <v>21209</v>
      </c>
      <c r="B21921" s="2" t="str">
        <f>IFERROR(__xludf.DUMMYFUNCTION("GOOGLETRANSLATE(A21921,""en"",""hi"")"),"एक कप कॉफी के साथ वेक्टर चित्रण और एक सॉकर पर हाथ से तैयार ज्यामितीय आभूषण।")</f>
        <v>एक कप कॉफी के साथ वेक्टर चित्रण और एक सॉकर पर हाथ से तैयार ज्यामितीय आभूषण।</v>
      </c>
    </row>
    <row r="21922">
      <c r="A21922" s="1" t="s">
        <v>21210</v>
      </c>
      <c r="B21922" s="2" t="str">
        <f>IFERROR(__xludf.DUMMYFUNCTION("GOOGLETRANSLATE(A21922,""en"",""hi"")"),"सीमा शुल्क सीमा शुल्क के लिए उपयोग किया जाता है।")</f>
        <v>सीमा शुल्क सीमा शुल्क के लिए उपयोग किया जाता है।</v>
      </c>
    </row>
    <row r="21923">
      <c r="A21923" s="1" t="s">
        <v>21211</v>
      </c>
      <c r="B21923" s="2" t="str">
        <f>IFERROR(__xludf.DUMMYFUNCTION("GOOGLETRANSLATE(A21923,""en"",""hi"")"),"उच्च आत्माओं में: अभिनेत्री ने एक साइनिंग वेबसाइट के बगल में एक मेगावाट मुस्कुराहट की शुरुआत की, एक खुश 25 वीं वर्षगांठ")</f>
        <v>उच्च आत्माओं में: अभिनेत्री ने एक साइनिंग वेबसाइट के बगल में एक मेगावाट मुस्कुराहट की शुरुआत की, एक खुश 25 वीं वर्षगांठ</v>
      </c>
    </row>
    <row r="21924">
      <c r="A21924" s="1" t="s">
        <v>21212</v>
      </c>
      <c r="B21924" s="2" t="str">
        <f>IFERROR(__xludf.DUMMYFUNCTION("GOOGLETRANSLATE(A21924,""en"",""hi"")"),"इसकी निकटता के कारण आसानी से पता लगाया जाता है, और इसके पास संकीर्ण मार्ग ठीक हैं क्योंकि कोई अन्य स्लॉट क्रैक के भीतर सबसे अधिक देखी जाने वाली जगह बन गया है")</f>
        <v>इसकी निकटता के कारण आसानी से पता लगाया जाता है, और इसके पास संकीर्ण मार्ग ठीक हैं क्योंकि कोई अन्य स्लॉट क्रैक के भीतर सबसे अधिक देखी जाने वाली जगह बन गया है</v>
      </c>
    </row>
    <row r="21925">
      <c r="A21925" s="1" t="s">
        <v>21213</v>
      </c>
      <c r="B21925" s="2" t="str">
        <f>IFERROR(__xludf.DUMMYFUNCTION("GOOGLETRANSLATE(A21925,""en"",""hi"")"),"एक पुरानी लेकिन कार्यात्मक मिल")</f>
        <v>एक पुरानी लेकिन कार्यात्मक मिल</v>
      </c>
    </row>
    <row r="21926">
      <c r="A21926" s="1" t="s">
        <v>21214</v>
      </c>
      <c r="B21926" s="2" t="str">
        <f>IFERROR(__xludf.DUMMYFUNCTION("GOOGLETRANSLATE(A21926,""en"",""hi"")"),"कुछ रेलरोड ट्रैक के पास माउंटेन रेंज")</f>
        <v>कुछ रेलरोड ट्रैक के पास माउंटेन रेंज</v>
      </c>
    </row>
    <row r="21927">
      <c r="A21927" s="1" t="s">
        <v>21215</v>
      </c>
      <c r="B21927" s="2" t="str">
        <f>IFERROR(__xludf.DUMMYFUNCTION("GOOGLETRANSLATE(A21927,""en"",""hi"")"),"पृथक पृष्ठभूमि पर एक सफेद बटन के अंदर बैज का सेट।")</f>
        <v>पृथक पृष्ठभूमि पर एक सफेद बटन के अंदर बैज का सेट।</v>
      </c>
    </row>
    <row r="21928">
      <c r="A21928" s="1" t="s">
        <v>21216</v>
      </c>
      <c r="B21928" s="2" t="str">
        <f>IFERROR(__xludf.DUMMYFUNCTION("GOOGLETRANSLATE(A21928,""en"",""hi"")"),"एक बच्चे या बच्चा के साथ मनोरंजन पार्क!")</f>
        <v>एक बच्चे या बच्चा के साथ मनोरंजन पार्क!</v>
      </c>
    </row>
    <row r="21929">
      <c r="A21929" s="1" t="s">
        <v>21217</v>
      </c>
      <c r="B21929" s="2" t="str">
        <f>IFERROR(__xludf.DUMMYFUNCTION("GOOGLETRANSLATE(A21929,""en"",""hi"")"),"बायोलॉजिकल प्रजातियां उथले में भोजन की तलाश में हैं")</f>
        <v>बायोलॉजिकल प्रजातियां उथले में भोजन की तलाश में हैं</v>
      </c>
    </row>
    <row r="21930">
      <c r="A21930" s="1" t="s">
        <v>21218</v>
      </c>
      <c r="B21930" s="2" t="str">
        <f>IFERROR(__xludf.DUMMYFUNCTION("GOOGLETRANSLATE(A21930,""en"",""hi"")"),"व्यक्ति द्वारा प्रदर्शन के दौरान।")</f>
        <v>व्यक्ति द्वारा प्रदर्शन के दौरान।</v>
      </c>
    </row>
    <row r="21931">
      <c r="A21931" s="1" t="s">
        <v>21219</v>
      </c>
      <c r="B21931" s="2" t="str">
        <f>IFERROR(__xludf.DUMMYFUNCTION("GOOGLETRANSLATE(A21931,""en"",""hi"")"),"व्यक्ति व्यक्ति अपनी बाइक पर क्रिसमस के पेड़ के साथ एक शहर के माध्यम से भारी यातायात के माध्यम से बुनाई करता है।")</f>
        <v>व्यक्ति व्यक्ति अपनी बाइक पर क्रिसमस के पेड़ के साथ एक शहर के माध्यम से भारी यातायात के माध्यम से बुनाई करता है।</v>
      </c>
    </row>
    <row r="21932">
      <c r="A21932" s="1" t="s">
        <v>21220</v>
      </c>
      <c r="B21932" s="2" t="str">
        <f>IFERROR(__xludf.DUMMYFUNCTION("GOOGLETRANSLATE(A21932,""en"",""hi"")"),"कुछ रंगीन तालिकाओं और कुर्सियों के साथ छत")</f>
        <v>कुछ रंगीन तालिकाओं और कुर्सियों के साथ छत</v>
      </c>
    </row>
    <row r="21933">
      <c r="A21933" s="1" t="s">
        <v>21221</v>
      </c>
      <c r="B21933" s="2" t="str">
        <f>IFERROR(__xludf.DUMMYFUNCTION("GOOGLETRANSLATE(A21933,""en"",""hi"")"),"मैदान में गेंद पर चल रहे चंचल बच्चे")</f>
        <v>मैदान में गेंद पर चल रहे चंचल बच्चे</v>
      </c>
    </row>
    <row r="21934">
      <c r="A21934" s="1" t="s">
        <v>21222</v>
      </c>
      <c r="B21934" s="2" t="str">
        <f>IFERROR(__xludf.DUMMYFUNCTION("GOOGLETRANSLATE(A21934,""en"",""hi"")"),"वित्तीय सेवा व्यवसाय एक खजाना छाती का मालिक है जो अब कुछ समय के लिए छेड़छाड़ की गई है।")</f>
        <v>वित्तीय सेवा व्यवसाय एक खजाना छाती का मालिक है जो अब कुछ समय के लिए छेड़छाड़ की गई है।</v>
      </c>
    </row>
    <row r="21935">
      <c r="A21935" s="1" t="s">
        <v>21223</v>
      </c>
      <c r="B21935" s="2" t="str">
        <f>IFERROR(__xludf.DUMMYFUNCTION("GOOGLETRANSLATE(A21935,""en"",""hi"")"),"Toddlers इतनी व्यावहारिक गतिविधियों में सक्षम हैं।")</f>
        <v>Toddlers इतनी व्यावहारिक गतिविधियों में सक्षम हैं।</v>
      </c>
    </row>
    <row r="21936">
      <c r="A21936" s="1" t="s">
        <v>21224</v>
      </c>
      <c r="B21936" s="2" t="str">
        <f>IFERROR(__xludf.DUMMYFUNCTION("GOOGLETRANSLATE(A21936,""en"",""hi"")"),"रिपोर्ट पर आधारित होने के लिए - रिपोर्ट")</f>
        <v>रिपोर्ट पर आधारित होने के लिए - रिपोर्ट</v>
      </c>
    </row>
    <row r="21937">
      <c r="A21937" s="1" t="s">
        <v>21225</v>
      </c>
      <c r="B21937" s="2" t="str">
        <f>IFERROR(__xludf.DUMMYFUNCTION("GOOGLETRANSLATE(A21937,""en"",""hi"")"),"अमेरिकी फुटबॉल खिलाड़ी दूसरे छमाही के दौरान आदमी के साथ एक कॉल पर चर्चा करता है।")</f>
        <v>अमेरिकी फुटबॉल खिलाड़ी दूसरे छमाही के दौरान आदमी के साथ एक कॉल पर चर्चा करता है।</v>
      </c>
    </row>
    <row r="21938">
      <c r="A21938" s="1" t="s">
        <v>21226</v>
      </c>
      <c r="B21938" s="2" t="str">
        <f>IFERROR(__xludf.DUMMYFUNCTION("GOOGLETRANSLATE(A21938,""en"",""hi"")"),"बगीचे में एक हरी घास पर एक छोटा पीला चिकन।")</f>
        <v>बगीचे में एक हरी घास पर एक छोटा पीला चिकन।</v>
      </c>
    </row>
    <row r="21939">
      <c r="A21939" s="1" t="s">
        <v>10402</v>
      </c>
      <c r="B21939" s="2" t="str">
        <f>IFERROR(__xludf.DUMMYFUNCTION("GOOGLETRANSLATE(A21939,""en"",""hi"")"),"देश का नक्शा")</f>
        <v>देश का नक्शा</v>
      </c>
    </row>
    <row r="21940">
      <c r="A21940" s="1" t="s">
        <v>21227</v>
      </c>
      <c r="B21940" s="2" t="str">
        <f>IFERROR(__xludf.DUMMYFUNCTION("GOOGLETRANSLATE(A21940,""en"",""hi"")"),"बाइलाने आकाश में स्टंट को निष्पादित करना")</f>
        <v>बाइलाने आकाश में स्टंट को निष्पादित करना</v>
      </c>
    </row>
    <row r="21941">
      <c r="A21941" s="1" t="s">
        <v>21228</v>
      </c>
      <c r="B21941" s="2" t="str">
        <f>IFERROR(__xludf.DUMMYFUNCTION("GOOGLETRANSLATE(A21941,""en"",""hi"")"),"सेट के हिस्से के रूप में व्यक्ति को एक पन्ना डायमंड हार मिला।")</f>
        <v>सेट के हिस्से के रूप में व्यक्ति को एक पन्ना डायमंड हार मिला।</v>
      </c>
    </row>
    <row r="21942">
      <c r="A21942" s="1" t="s">
        <v>21229</v>
      </c>
      <c r="B21942" s="2" t="str">
        <f>IFERROR(__xludf.DUMMYFUNCTION("GOOGLETRANSLATE(A21942,""en"",""hi"")"),"प्रारंभिक हीट की शुरुआत से पहले गर्म पूल में तैराक।")</f>
        <v>प्रारंभिक हीट की शुरुआत से पहले गर्म पूल में तैराक।</v>
      </c>
    </row>
    <row r="21943">
      <c r="A21943" s="1" t="s">
        <v>21230</v>
      </c>
      <c r="B21943" s="2" t="str">
        <f>IFERROR(__xludf.DUMMYFUNCTION("GOOGLETRANSLATE(A21943,""en"",""hi"")"),"व्यक्ति ने मानापचारिक परिस्थितियों में जीत के साथ चैंपियनशिप जीती।")</f>
        <v>व्यक्ति ने मानापचारिक परिस्थितियों में जीत के साथ चैंपियनशिप जीती।</v>
      </c>
    </row>
    <row r="21944">
      <c r="A21944" s="1" t="s">
        <v>21231</v>
      </c>
      <c r="B21944" s="2" t="str">
        <f>IFERROR(__xludf.DUMMYFUNCTION("GOOGLETRANSLATE(A21944,""en"",""hi"")"),"एक कार की एक छवि, बहाव बर्फ के नीचे मुश्किल से दिखाई देती है")</f>
        <v>एक कार की एक छवि, बहाव बर्फ के नीचे मुश्किल से दिखाई देती है</v>
      </c>
    </row>
    <row r="21945">
      <c r="A21945" s="1" t="s">
        <v>21232</v>
      </c>
      <c r="B21945" s="2" t="str">
        <f>IFERROR(__xludf.DUMMYFUNCTION("GOOGLETRANSLATE(A21945,""en"",""hi"")"),"प्रवेश द्वार के सामने पुलिस")</f>
        <v>प्रवेश द्वार के सामने पुलिस</v>
      </c>
    </row>
    <row r="21946">
      <c r="A21946" s="1" t="s">
        <v>21233</v>
      </c>
      <c r="B21946" s="2" t="str">
        <f>IFERROR(__xludf.DUMMYFUNCTION("GOOGLETRANSLATE(A21946,""en"",""hi"")"),"खेल लीग चैंपियनशिप के दौरान कोच")</f>
        <v>खेल लीग चैंपियनशिप के दौरान कोच</v>
      </c>
    </row>
    <row r="21947">
      <c r="A21947" s="1" t="s">
        <v>21234</v>
      </c>
      <c r="B21947" s="2" t="str">
        <f>IFERROR(__xludf.DUMMYFUNCTION("GOOGLETRANSLATE(A21947,""en"",""hi"")"),"अपने कैलकुलेटर में 1 + 2 + 3 रखें और गलत उत्तर प्राप्त करें")</f>
        <v>अपने कैलकुलेटर में 1 + 2 + 3 रखें और गलत उत्तर प्राप्त करें</v>
      </c>
    </row>
    <row r="21948">
      <c r="A21948" s="1" t="s">
        <v>21235</v>
      </c>
      <c r="B21948" s="2" t="str">
        <f>IFERROR(__xludf.DUMMYFUNCTION("GOOGLETRANSLATE(A21948,""en"",""hi"")"),"केक पर बैनर प्यार करो!")</f>
        <v>केक पर बैनर प्यार करो!</v>
      </c>
    </row>
    <row r="21949">
      <c r="A21949" s="1" t="s">
        <v>21236</v>
      </c>
      <c r="B21949" s="2" t="str">
        <f>IFERROR(__xludf.DUMMYFUNCTION("GOOGLETRANSLATE(A21949,""en"",""hi"")"),"युद्धपोत और हेलीकॉप्टर एक समुद्री व्यायाम के दौरान एक साथ चल रहा है")</f>
        <v>युद्धपोत और हेलीकॉप्टर एक समुद्री व्यायाम के दौरान एक साथ चल रहा है</v>
      </c>
    </row>
    <row r="21950">
      <c r="A21950" s="1" t="s">
        <v>4711</v>
      </c>
      <c r="B21950" s="2" t="str">
        <f>IFERROR(__xludf.DUMMYFUNCTION("GOOGLETRANSLATE(A21950,""en"",""hi"")"),"अभिनेता और व्यक्ति व्यक्ति में भाग लेते हैं।")</f>
        <v>अभिनेता और व्यक्ति व्यक्ति में भाग लेते हैं।</v>
      </c>
    </row>
    <row r="21951">
      <c r="A21951" s="1" t="s">
        <v>21237</v>
      </c>
      <c r="B21951" s="2" t="str">
        <f>IFERROR(__xludf.DUMMYFUNCTION("GOOGLETRANSLATE(A21951,""en"",""hi"")"),"फ़्रेमयुक्त प्रिंट व्यक्ति द्वारा फोटो की विशेषता")</f>
        <v>फ़्रेमयुक्त प्रिंट व्यक्ति द्वारा फोटो की विशेषता</v>
      </c>
    </row>
    <row r="21952">
      <c r="A21952" s="1" t="s">
        <v>21238</v>
      </c>
      <c r="B21952" s="2" t="str">
        <f>IFERROR(__xludf.DUMMYFUNCTION("GOOGLETRANSLATE(A21952,""en"",""hi"")"),"हॉलिडे आज पूरी तरह से स्विंग में था क्योंकि समुदाय मनाने के लिए एकत्र हुए।")</f>
        <v>हॉलिडे आज पूरी तरह से स्विंग में था क्योंकि समुदाय मनाने के लिए एकत्र हुए।</v>
      </c>
    </row>
    <row r="21953">
      <c r="A21953" s="1" t="s">
        <v>21239</v>
      </c>
      <c r="B21953" s="2" t="str">
        <f>IFERROR(__xludf.DUMMYFUNCTION("GOOGLETRANSLATE(A21953,""en"",""hi"")"),"मेरे कुछ भयानक परिवार")</f>
        <v>मेरे कुछ भयानक परिवार</v>
      </c>
    </row>
    <row r="21954">
      <c r="A21954" s="1" t="s">
        <v>21240</v>
      </c>
      <c r="B21954" s="2" t="str">
        <f>IFERROR(__xludf.DUMMYFUNCTION("GOOGLETRANSLATE(A21954,""en"",""hi"")"),"रात में शहर की रोशनी देखें")</f>
        <v>रात में शहर की रोशनी देखें</v>
      </c>
    </row>
    <row r="21955">
      <c r="A21955" s="1" t="s">
        <v>21241</v>
      </c>
      <c r="B21955" s="2" t="str">
        <f>IFERROR(__xludf.DUMMYFUNCTION("GOOGLETRANSLATE(A21955,""en"",""hi"")"),"लकड़ी के घर की छत की ढलान से बर्फ गिर रही है।")</f>
        <v>लकड़ी के घर की छत की ढलान से बर्फ गिर रही है।</v>
      </c>
    </row>
    <row r="21956">
      <c r="A21956" s="1" t="s">
        <v>21242</v>
      </c>
      <c r="B21956" s="2" t="str">
        <f>IFERROR(__xludf.DUMMYFUNCTION("GOOGLETRANSLATE(A21956,""en"",""hi"")"),"कनाडाई प्रांत एक नक्शे पर पिन किया गया")</f>
        <v>कनाडाई प्रांत एक नक्शे पर पिन किया गया</v>
      </c>
    </row>
    <row r="21957">
      <c r="A21957" s="1" t="s">
        <v>21243</v>
      </c>
      <c r="B21957" s="2" t="str">
        <f>IFERROR(__xludf.DUMMYFUNCTION("GOOGLETRANSLATE(A21957,""en"",""hi"")"),"कॉमेडियन पुरस्कार पर मंच पर अभिनेता में शामिल हो गए।")</f>
        <v>कॉमेडियन पुरस्कार पर मंच पर अभिनेता में शामिल हो गए।</v>
      </c>
    </row>
    <row r="21958">
      <c r="A21958" s="1" t="s">
        <v>21244</v>
      </c>
      <c r="B21958" s="2" t="str">
        <f>IFERROR(__xludf.DUMMYFUNCTION("GOOGLETRANSLATE(A21958,""en"",""hi"")"),"जब बस अटक गया था तो व्हेल को व्यक्ति के साथ परेशान करता है।")</f>
        <v>जब बस अटक गया था तो व्हेल को व्यक्ति के साथ परेशान करता है।</v>
      </c>
    </row>
    <row r="21959">
      <c r="A21959" s="1" t="s">
        <v>21245</v>
      </c>
      <c r="B21959" s="2" t="str">
        <f>IFERROR(__xludf.DUMMYFUNCTION("GOOGLETRANSLATE(A21959,""en"",""hi"")"),"लोग तम्बू के डेक से ज़ेबरा देखते हैं।")</f>
        <v>लोग तम्बू के डेक से ज़ेबरा देखते हैं।</v>
      </c>
    </row>
    <row r="21960">
      <c r="A21960" s="1" t="s">
        <v>21246</v>
      </c>
      <c r="B21960" s="2" t="str">
        <f>IFERROR(__xludf.DUMMYFUNCTION("GOOGLETRANSLATE(A21960,""en"",""hi"")"),"शहर के केंद्र में एक पुराने घर में खिड़की")</f>
        <v>शहर के केंद्र में एक पुराने घर में खिड़की</v>
      </c>
    </row>
    <row r="21961">
      <c r="A21961" s="1" t="s">
        <v>21247</v>
      </c>
      <c r="B21961" s="2" t="str">
        <f>IFERROR(__xludf.DUMMYFUNCTION("GOOGLETRANSLATE(A21961,""en"",""hi"")"),"एक सुंदर नाखूनों के साथ महिला हाथ।")</f>
        <v>एक सुंदर नाखूनों के साथ महिला हाथ।</v>
      </c>
    </row>
    <row r="21962">
      <c r="A21962" s="1" t="s">
        <v>21248</v>
      </c>
      <c r="B21962" s="2" t="str">
        <f>IFERROR(__xludf.DUMMYFUNCTION("GOOGLETRANSLATE(A21962,""en"",""hi"")"),"एसएस 17 के दौरान प्रस्तुति में एक मॉडल रनवे चलता है।")</f>
        <v>एसएस 17 के दौरान प्रस्तुति में एक मॉडल रनवे चलता है।</v>
      </c>
    </row>
    <row r="21963">
      <c r="A21963" s="1" t="s">
        <v>21249</v>
      </c>
      <c r="B21963" s="2" t="str">
        <f>IFERROR(__xludf.DUMMYFUNCTION("GOOGLETRANSLATE(A21963,""en"",""hi"")"),"भवन के ऊपर से एक दृश्य")</f>
        <v>भवन के ऊपर से एक दृश्य</v>
      </c>
    </row>
    <row r="21964">
      <c r="A21964" s="1" t="s">
        <v>21250</v>
      </c>
      <c r="B21964" s="2" t="str">
        <f>IFERROR(__xludf.DUMMYFUNCTION("GOOGLETRANSLATE(A21964,""en"",""hi"")"),"टेनिस खिलाड़ी दिन के दौरान टेनिस खिलाड़ी खेलते समय एक शॉट के लिए फेफड़े।")</f>
        <v>टेनिस खिलाड़ी दिन के दौरान टेनिस खिलाड़ी खेलते समय एक शॉट के लिए फेफड़े।</v>
      </c>
    </row>
    <row r="21965">
      <c r="A21965" s="1" t="s">
        <v>21251</v>
      </c>
      <c r="B21965" s="2" t="str">
        <f>IFERROR(__xludf.DUMMYFUNCTION("GOOGLETRANSLATE(A21965,""en"",""hi"")"),"एथलीट को व्यक्ति द्वारा पुरस्कार प्रस्तुत किया जाता है।")</f>
        <v>एथलीट को व्यक्ति द्वारा पुरस्कार प्रस्तुत किया जाता है।</v>
      </c>
    </row>
    <row r="21966">
      <c r="A21966" s="1" t="s">
        <v>21252</v>
      </c>
      <c r="B21966" s="2" t="str">
        <f>IFERROR(__xludf.DUMMYFUNCTION("GOOGLETRANSLATE(A21966,""en"",""hi"")"),"शायद कलाई के दूसरी तरफ")</f>
        <v>शायद कलाई के दूसरी तरफ</v>
      </c>
    </row>
    <row r="21967">
      <c r="A21967" s="1" t="s">
        <v>21253</v>
      </c>
      <c r="B21967" s="2" t="str">
        <f>IFERROR(__xludf.DUMMYFUNCTION("GOOGLETRANSLATE(A21967,""en"",""hi"")"),"शंकु में आइसक्रीम")</f>
        <v>शंकु में आइसक्रीम</v>
      </c>
    </row>
    <row r="21968">
      <c r="A21968" s="1" t="s">
        <v>21254</v>
      </c>
      <c r="B21968" s="2" t="str">
        <f>IFERROR(__xludf.DUMMYFUNCTION("GOOGLETRANSLATE(A21968,""en"",""hi"")"),"तस्वीर शहर के बगल में एक शरणार्थी शिविर में तंबू की पंक्तियों को दिखाती है")</f>
        <v>तस्वीर शहर के बगल में एक शरणार्थी शिविर में तंबू की पंक्तियों को दिखाती है</v>
      </c>
    </row>
    <row r="21969">
      <c r="A21969" s="1" t="s">
        <v>21255</v>
      </c>
      <c r="B21969" s="2" t="str">
        <f>IFERROR(__xludf.DUMMYFUNCTION("GOOGLETRANSLATE(A21969,""en"",""hi"")"),"गुलाबी पृष्ठभूमि पर लाल दिल।")</f>
        <v>गुलाबी पृष्ठभूमि पर लाल दिल।</v>
      </c>
    </row>
    <row r="21970">
      <c r="A21970" s="1" t="s">
        <v>21256</v>
      </c>
      <c r="B21970" s="2" t="str">
        <f>IFERROR(__xludf.DUMMYFUNCTION("GOOGLETRANSLATE(A21970,""en"",""hi"")"),"एक सफेद पृष्ठभूमि के खिलाफ एनिमेटेड क्लॉवर्स।")</f>
        <v>एक सफेद पृष्ठभूमि के खिलाफ एनिमेटेड क्लॉवर्स।</v>
      </c>
    </row>
    <row r="21971">
      <c r="A21971" s="1" t="s">
        <v>21257</v>
      </c>
      <c r="B21971" s="2" t="str">
        <f>IFERROR(__xludf.DUMMYFUNCTION("GOOGLETRANSLATE(A21971,""en"",""hi"")"),"मेज पर लैपटॉप और कॉफी के साथ माउस बंद करें")</f>
        <v>मेज पर लैपटॉप और कॉफी के साथ माउस बंद करें</v>
      </c>
    </row>
    <row r="21972">
      <c r="A21972" s="1" t="s">
        <v>21258</v>
      </c>
      <c r="B21972" s="2" t="str">
        <f>IFERROR(__xludf.DUMMYFUNCTION("GOOGLETRANSLATE(A21972,""en"",""hi"")"),"पिछले पोस्ट में इन फूलों का एक काला और सफेद संस्करण है।")</f>
        <v>पिछले पोस्ट में इन फूलों का एक काला और सफेद संस्करण है।</v>
      </c>
    </row>
    <row r="21973">
      <c r="A21973" s="1" t="s">
        <v>21259</v>
      </c>
      <c r="B21973" s="2" t="str">
        <f>IFERROR(__xludf.DUMMYFUNCTION("GOOGLETRANSLATE(A21973,""en"",""hi"")"),"नीले आकाश पृष्ठभूमि पर हवा में बहने वाली बर्फीली और ठंढ झाड़ियों सर्दियों दिवस, पैनोरमा")</f>
        <v>नीले आकाश पृष्ठभूमि पर हवा में बहने वाली बर्फीली और ठंढ झाड़ियों सर्दियों दिवस, पैनोरमा</v>
      </c>
    </row>
    <row r="21974">
      <c r="A21974" s="1" t="s">
        <v>21260</v>
      </c>
      <c r="B21974" s="2" t="str">
        <f>IFERROR(__xludf.DUMMYFUNCTION("GOOGLETRANSLATE(A21974,""en"",""hi"")"),"अच्छे घरों और मकानों वाला एक छोटा सा शहर")</f>
        <v>अच्छे घरों और मकानों वाला एक छोटा सा शहर</v>
      </c>
    </row>
    <row r="21975">
      <c r="A21975" s="1" t="s">
        <v>13329</v>
      </c>
      <c r="B21975" s="2" t="str">
        <f>IFERROR(__xludf.DUMMYFUNCTION("GOOGLETRANSLATE(A21975,""en"",""hi"")"),"व्यक्ति के किनारे पर उद्योग")</f>
        <v>व्यक्ति के किनारे पर उद्योग</v>
      </c>
    </row>
    <row r="21976">
      <c r="A21976" s="1" t="s">
        <v>21261</v>
      </c>
      <c r="B21976" s="2" t="str">
        <f>IFERROR(__xludf.DUMMYFUNCTION("GOOGLETRANSLATE(A21976,""en"",""hi"")"),"संगठन संस्थापक से कटलरी के साथ आधुनिक क्रिसमस टेबल सेटिंग।")</f>
        <v>संगठन संस्थापक से कटलरी के साथ आधुनिक क्रिसमस टेबल सेटिंग।</v>
      </c>
    </row>
    <row r="21977">
      <c r="A21977" s="1" t="s">
        <v>21262</v>
      </c>
      <c r="B21977" s="2" t="str">
        <f>IFERROR(__xludf.DUMMYFUNCTION("GOOGLETRANSLATE(A21977,""en"",""hi"")"),"सूर्यास्त में दिल का आकार बनाने वाले हंस।")</f>
        <v>सूर्यास्त में दिल का आकार बनाने वाले हंस।</v>
      </c>
    </row>
    <row r="21978">
      <c r="A21978" s="1" t="s">
        <v>21263</v>
      </c>
      <c r="B21978" s="2" t="str">
        <f>IFERROR(__xludf.DUMMYFUNCTION("GOOGLETRANSLATE(A21978,""en"",""hi"")"),"संगीत पर कलाकार: यह एक दिलचस्प प्रयोग होने जा रहा है")</f>
        <v>संगीत पर कलाकार: यह एक दिलचस्प प्रयोग होने जा रहा है</v>
      </c>
    </row>
    <row r="21979">
      <c r="A21979" s="1" t="s">
        <v>21264</v>
      </c>
      <c r="B21979" s="2" t="str">
        <f>IFERROR(__xludf.DUMMYFUNCTION("GOOGLETRANSLATE(A21979,""en"",""hi"")"),"देशभक्ति: प्यारा बिल्ली का बच्चा एक झंडे के साथ अमेरिकी संघीय छुट्टी मनाता है")</f>
        <v>देशभक्ति: प्यारा बिल्ली का बच्चा एक झंडे के साथ अमेरिकी संघीय छुट्टी मनाता है</v>
      </c>
    </row>
    <row r="21980">
      <c r="A21980" s="1" t="s">
        <v>21265</v>
      </c>
      <c r="B21980" s="2" t="str">
        <f>IFERROR(__xludf.DUMMYFUNCTION("GOOGLETRANSLATE(A21980,""en"",""hi"")"),"भव्य कांस्य फीता पोशाक के पीछे।")</f>
        <v>भव्य कांस्य फीता पोशाक के पीछे।</v>
      </c>
    </row>
    <row r="21981">
      <c r="A21981" s="1" t="s">
        <v>21266</v>
      </c>
      <c r="B21981" s="2" t="str">
        <f>IFERROR(__xludf.DUMMYFUNCTION("GOOGLETRANSLATE(A21981,""en"",""hi"")"),"वर्षों में सबसे कठिन सूखे व्यक्ति को एक मिट्टी के स्नान में बदल दिया था")</f>
        <v>वर्षों में सबसे कठिन सूखे व्यक्ति को एक मिट्टी के स्नान में बदल दिया था</v>
      </c>
    </row>
    <row r="21982">
      <c r="A21982" s="1" t="s">
        <v>21267</v>
      </c>
      <c r="B21982" s="2" t="str">
        <f>IFERROR(__xludf.DUMMYFUNCTION("GOOGLETRANSLATE(A21982,""en"",""hi"")"),"देखने के लिए डस्क में रंगीन कुटीर गार्डन के चारों ओर आगंतुक चलता है")</f>
        <v>देखने के लिए डस्क में रंगीन कुटीर गार्डन के चारों ओर आगंतुक चलता है</v>
      </c>
    </row>
    <row r="21983">
      <c r="A21983" s="1" t="s">
        <v>21268</v>
      </c>
      <c r="B21983" s="2" t="str">
        <f>IFERROR(__xludf.DUMMYFUNCTION("GOOGLETRANSLATE(A21983,""en"",""hi"")"),"गर्म प्रकाश में निर्माण समारोह")</f>
        <v>गर्म प्रकाश में निर्माण समारोह</v>
      </c>
    </row>
    <row r="21984">
      <c r="A21984" s="1" t="s">
        <v>21269</v>
      </c>
      <c r="B21984" s="2" t="str">
        <f>IFERROR(__xludf.DUMMYFUNCTION("GOOGLETRANSLATE(A21984,""en"",""hi"")"),"सहायक: घटना व्यक्ति के अंदर पोशाक डिजाइनर के साथ प्रस्तुत किया गया")</f>
        <v>सहायक: घटना व्यक्ति के अंदर पोशाक डिजाइनर के साथ प्रस्तुत किया गया</v>
      </c>
    </row>
    <row r="21985">
      <c r="A21985" s="1" t="s">
        <v>21270</v>
      </c>
      <c r="B21985" s="2" t="str">
        <f>IFERROR(__xludf.DUMMYFUNCTION("GOOGLETRANSLATE(A21985,""en"",""hi"")"),"इस नवंबर की तस्वीर में, स्वागत संकेतों पर एमयूएमएस द्वारा प्रतिस्थापित मूल विदेशी पौधों के अवशेष टाउन हॉल के पीछे दिखाई दे रहे थे।")</f>
        <v>इस नवंबर की तस्वीर में, स्वागत संकेतों पर एमयूएमएस द्वारा प्रतिस्थापित मूल विदेशी पौधों के अवशेष टाउन हॉल के पीछे दिखाई दे रहे थे।</v>
      </c>
    </row>
    <row r="21986">
      <c r="A21986" s="1" t="s">
        <v>21271</v>
      </c>
      <c r="B21986" s="2" t="str">
        <f>IFERROR(__xludf.DUMMYFUNCTION("GOOGLETRANSLATE(A21986,""en"",""hi"")"),"किले से देखा गया नदियों का संगम")</f>
        <v>किले से देखा गया नदियों का संगम</v>
      </c>
    </row>
    <row r="21987">
      <c r="A21987" s="1" t="s">
        <v>21272</v>
      </c>
      <c r="B21987" s="2" t="str">
        <f>IFERROR(__xludf.DUMMYFUNCTION("GOOGLETRANSLATE(A21987,""en"",""hi"")"),"एक लकड़ी की मेज पर पुराने सोने के मुखौटे")</f>
        <v>एक लकड़ी की मेज पर पुराने सोने के मुखौटे</v>
      </c>
    </row>
    <row r="21988">
      <c r="A21988" s="1" t="s">
        <v>21273</v>
      </c>
      <c r="B21988" s="2" t="str">
        <f>IFERROR(__xludf.DUMMYFUNCTION("GOOGLETRANSLATE(A21988,""en"",""hi"")"),"निम्नलिखित विभिन्न देशों से विभिन्न हलचल-तला हुआ व्यंजनों का संकलन है।")</f>
        <v>निम्नलिखित विभिन्न देशों से विभिन्न हलचल-तला हुआ व्यंजनों का संकलन है।</v>
      </c>
    </row>
    <row r="21989">
      <c r="A21989" s="1" t="s">
        <v>21274</v>
      </c>
      <c r="B21989" s="2" t="str">
        <f>IFERROR(__xludf.DUMMYFUNCTION("GOOGLETRANSLATE(A21989,""en"",""hi"")"),"एक हिमपात के वेक्टर चित्रण")</f>
        <v>एक हिमपात के वेक्टर चित्रण</v>
      </c>
    </row>
    <row r="21990">
      <c r="A21990" s="1" t="s">
        <v>21275</v>
      </c>
      <c r="B21990" s="2" t="str">
        <f>IFERROR(__xludf.DUMMYFUNCTION("GOOGLETRANSLATE(A21990,""en"",""hi"")"),"मध्ययुगीन महल में घड़ी टॉवर")</f>
        <v>मध्ययुगीन महल में घड़ी टॉवर</v>
      </c>
    </row>
    <row r="21991">
      <c r="A21991" s="1" t="s">
        <v>21276</v>
      </c>
      <c r="B21991" s="2" t="str">
        <f>IFERROR(__xludf.DUMMYFUNCTION("GOOGLETRANSLATE(A21991,""en"",""hi"")"),"सफेद पृष्ठभूमि पर फूलों के साथ चंद्रमा का स्केच।")</f>
        <v>सफेद पृष्ठभूमि पर फूलों के साथ चंद्रमा का स्केच।</v>
      </c>
    </row>
    <row r="21992">
      <c r="A21992" s="1" t="s">
        <v>15028</v>
      </c>
      <c r="B21992" s="2" t="str">
        <f>IFERROR(__xludf.DUMMYFUNCTION("GOOGLETRANSLATE(A21992,""en"",""hi"")"),"हार्ड रॉक कलाकार के हार्ड रॉक कलाकार त्यौहार के पहले दिन के दौरान मंच पर प्रदर्शन करते हैं।")</f>
        <v>हार्ड रॉक कलाकार के हार्ड रॉक कलाकार त्यौहार के पहले दिन के दौरान मंच पर प्रदर्शन करते हैं।</v>
      </c>
    </row>
    <row r="21993">
      <c r="A21993" s="1" t="s">
        <v>21277</v>
      </c>
      <c r="B21993" s="2" t="str">
        <f>IFERROR(__xludf.DUMMYFUNCTION("GOOGLETRANSLATE(A21993,""en"",""hi"")"),"फॉरवर्ड फुटबॉल टीम बनाम फुटबॉल टीम के दौरान एक गोल मनाता है।")</f>
        <v>फॉरवर्ड फुटबॉल टीम बनाम फुटबॉल टीम के दौरान एक गोल मनाता है।</v>
      </c>
    </row>
    <row r="21994">
      <c r="A21994" s="1" t="s">
        <v>21278</v>
      </c>
      <c r="B21994" s="2" t="str">
        <f>IFERROR(__xludf.DUMMYFUNCTION("GOOGLETRANSLATE(A21994,""en"",""hi"")"),"अवलोकन डेक से क्षितिज।")</f>
        <v>अवलोकन डेक से क्षितिज।</v>
      </c>
    </row>
    <row r="21995">
      <c r="A21995" s="1" t="s">
        <v>21279</v>
      </c>
      <c r="B21995" s="2" t="str">
        <f>IFERROR(__xludf.DUMMYFUNCTION("GOOGLETRANSLATE(A21995,""en"",""hi"")"),"लेखक अपनी पुस्तक की 50 वीं वर्षगांठ मनाता है")</f>
        <v>लेखक अपनी पुस्तक की 50 वीं वर्षगांठ मनाता है</v>
      </c>
    </row>
    <row r="21996">
      <c r="A21996" s="1" t="s">
        <v>21280</v>
      </c>
      <c r="B21996" s="2" t="str">
        <f>IFERROR(__xludf.DUMMYFUNCTION("GOOGLETRANSLATE(A21996,""en"",""hi"")"),"दृश्य कलाकार के साथ पहाड़ी और जंगली परिदृश्य")</f>
        <v>दृश्य कलाकार के साथ पहाड़ी और जंगली परिदृश्य</v>
      </c>
    </row>
    <row r="21997">
      <c r="A21997" s="1" t="s">
        <v>21281</v>
      </c>
      <c r="B21997" s="2" t="str">
        <f>IFERROR(__xludf.DUMMYFUNCTION("GOOGLETRANSLATE(A21997,""en"",""hi"")"),"शहर के पैनोरमा व्यू")</f>
        <v>शहर के पैनोरमा व्यू</v>
      </c>
    </row>
    <row r="21998">
      <c r="A21998" s="1" t="s">
        <v>21282</v>
      </c>
      <c r="B21998" s="2" t="str">
        <f>IFERROR(__xludf.DUMMYFUNCTION("GOOGLETRANSLATE(A21998,""en"",""hi"")"),"एक पेड़ द्वारा तैयार किए गए बर्बाद शहर में एक मंदिर")</f>
        <v>एक पेड़ द्वारा तैयार किए गए बर्बाद शहर में एक मंदिर</v>
      </c>
    </row>
    <row r="21999">
      <c r="A21999" s="1" t="s">
        <v>21283</v>
      </c>
      <c r="B21999" s="2" t="str">
        <f>IFERROR(__xludf.DUMMYFUNCTION("GOOGLETRANSLATE(A21999,""en"",""hi"")"),"विजेता: ओलंपिक एथलीट को पुरस्कारों में कोच का नाम दिया गया था")</f>
        <v>विजेता: ओलंपिक एथलीट को पुरस्कारों में कोच का नाम दिया गया था</v>
      </c>
    </row>
    <row r="22000">
      <c r="A22000" s="1" t="s">
        <v>21284</v>
      </c>
      <c r="B22000" s="2" t="str">
        <f>IFERROR(__xludf.DUMMYFUNCTION("GOOGLETRANSLATE(A22000,""en"",""hi"")"),"अभिनेता अंतिम दौड़ में चेकर्ड ध्वज लेता है।")</f>
        <v>अभिनेता अंतिम दौड़ में चेकर्ड ध्वज लेता है।</v>
      </c>
    </row>
    <row r="22001">
      <c r="A22001" s="1" t="s">
        <v>21285</v>
      </c>
      <c r="B22001" s="2" t="str">
        <f>IFERROR(__xludf.DUMMYFUNCTION("GOOGLETRANSLATE(A22001,""en"",""hi"")"),"फिल्म अभिनेता एक सार्वजनिक कार्यक्रम में प्रदर्शन करता है")</f>
        <v>फिल्म अभिनेता एक सार्वजनिक कार्यक्रम में प्रदर्शन करता है</v>
      </c>
    </row>
    <row r="22002">
      <c r="A22002" s="1" t="s">
        <v>21286</v>
      </c>
      <c r="B22002" s="2" t="str">
        <f>IFERROR(__xludf.DUMMYFUNCTION("GOOGLETRANSLATE(A22002,""en"",""hi"")"),"देश कलाकार देश के कलाकार के साथ प्रदर्शन करता है")</f>
        <v>देश कलाकार देश के कलाकार के साथ प्रदर्शन करता है</v>
      </c>
    </row>
    <row r="22003">
      <c r="A22003" s="1" t="s">
        <v>21287</v>
      </c>
      <c r="B22003" s="2" t="str">
        <f>IFERROR(__xludf.DUMMYFUNCTION("GOOGLETRANSLATE(A22003,""en"",""hi"")"),"एक खेत पर दुनिया के सबसे बड़े और सबसे पुराने जैतून के पेड़ों में से एक")</f>
        <v>एक खेत पर दुनिया के सबसे बड़े और सबसे पुराने जैतून के पेड़ों में से एक</v>
      </c>
    </row>
    <row r="22004">
      <c r="A22004" s="1" t="s">
        <v>21288</v>
      </c>
      <c r="B22004" s="2" t="str">
        <f>IFERROR(__xludf.DUMMYFUNCTION("GOOGLETRANSLATE(A22004,""en"",""hi"")"),"चलने वाले पश्चिम को अंतहीन किनारों का आनंद ले रहे हैं")</f>
        <v>चलने वाले पश्चिम को अंतहीन किनारों का आनंद ले रहे हैं</v>
      </c>
    </row>
    <row r="22005">
      <c r="A22005" s="1" t="s">
        <v>21289</v>
      </c>
      <c r="B22005" s="2" t="str">
        <f>IFERROR(__xludf.DUMMYFUNCTION("GOOGLETRANSLATE(A22005,""en"",""hi"")"),"एक नीले आकाश और पेड़ों के खिलाफ हवा में लहराते झंडा")</f>
        <v>एक नीले आकाश और पेड़ों के खिलाफ हवा में लहराते झंडा</v>
      </c>
    </row>
    <row r="22006">
      <c r="A22006" s="1" t="s">
        <v>21290</v>
      </c>
      <c r="B22006" s="2" t="str">
        <f>IFERROR(__xludf.DUMMYFUNCTION("GOOGLETRANSLATE(A22006,""en"",""hi"")"),"हम कभी नहीं महसूस करते हैं कि हम एक व्यक्ति को कितना महत्व देते हैं जब तक हम उन्हें खो देते हैं।")</f>
        <v>हम कभी नहीं महसूस करते हैं कि हम एक व्यक्ति को कितना महत्व देते हैं जब तक हम उन्हें खो देते हैं।</v>
      </c>
    </row>
    <row r="22007">
      <c r="A22007" s="1" t="s">
        <v>21291</v>
      </c>
      <c r="B22007" s="2" t="str">
        <f>IFERROR(__xludf.DUMMYFUNCTION("GOOGLETRANSLATE(A22007,""en"",""hi"")"),"सर्फिंग करते समय लोग और उनके सर्फ़बोर्ड और कयाक")</f>
        <v>सर्फिंग करते समय लोग और उनके सर्फ़बोर्ड और कयाक</v>
      </c>
    </row>
    <row r="22008">
      <c r="A22008" s="1" t="s">
        <v>21292</v>
      </c>
      <c r="B22008" s="2" t="str">
        <f>IFERROR(__xludf.DUMMYFUNCTION("GOOGLETRANSLATE(A22008,""en"",""hi"")"),"देखें और नक्काशीदार पत्थर का समर्थन करता है")</f>
        <v>देखें और नक्काशीदार पत्थर का समर्थन करता है</v>
      </c>
    </row>
    <row r="22009">
      <c r="A22009" s="1" t="s">
        <v>21293</v>
      </c>
      <c r="B22009" s="2" t="str">
        <f>IFERROR(__xludf.DUMMYFUNCTION("GOOGLETRANSLATE(A22009,""en"",""hi"")"),"अमेरिकी फुटबॉल खिलाड़ी प्रमुख कोच एक प्रेसीजन गेम के दौरान अमेरिकी फुटबॉल टीम के खिलाफ कार्रवाई देखता है।")</f>
        <v>अमेरिकी फुटबॉल खिलाड़ी प्रमुख कोच एक प्रेसीजन गेम के दौरान अमेरिकी फुटबॉल टीम के खिलाफ कार्रवाई देखता है।</v>
      </c>
    </row>
    <row r="22010">
      <c r="A22010" s="1" t="s">
        <v>21294</v>
      </c>
      <c r="B22010" s="2" t="str">
        <f>IFERROR(__xludf.DUMMYFUNCTION("GOOGLETRANSLATE(A22010,""en"",""hi"")"),"टीवी चरित्र और टीम के साथ व्यक्ति")</f>
        <v>टीवी चरित्र और टीम के साथ व्यक्ति</v>
      </c>
    </row>
    <row r="22011">
      <c r="A22011" s="1" t="s">
        <v>21295</v>
      </c>
      <c r="B22011" s="2" t="str">
        <f>IFERROR(__xludf.DUMMYFUNCTION("GOOGLETRANSLATE(A22011,""en"",""hi"")"),"पुरानी बहनें, लैवेंडर के एक क्षेत्र में कैमरे के साथ अपनी पीठ के साथ खड़े हैं")</f>
        <v>पुरानी बहनें, लैवेंडर के एक क्षेत्र में कैमरे के साथ अपनी पीठ के साथ खड़े हैं</v>
      </c>
    </row>
    <row r="22012">
      <c r="A22012" s="1" t="s">
        <v>21296</v>
      </c>
      <c r="B22012" s="2" t="str">
        <f>IFERROR(__xludf.DUMMYFUNCTION("GOOGLETRANSLATE(A22012,""en"",""hi"")"),"एक आर्किड की घुमावदार शाखा।")</f>
        <v>एक आर्किड की घुमावदार शाखा।</v>
      </c>
    </row>
    <row r="22013">
      <c r="A22013" s="1" t="s">
        <v>21297</v>
      </c>
      <c r="B22013" s="2" t="str">
        <f>IFERROR(__xludf.DUMMYFUNCTION("GOOGLETRANSLATE(A22013,""en"",""hi"")"),"शराबी युवा आदमी कांच के साथ मेज पर सो रहा है")</f>
        <v>शराबी युवा आदमी कांच के साथ मेज पर सो रहा है</v>
      </c>
    </row>
    <row r="22014">
      <c r="A22014" s="1" t="s">
        <v>21298</v>
      </c>
      <c r="B22014" s="2" t="str">
        <f>IFERROR(__xludf.DUMMYFUNCTION("GOOGLETRANSLATE(A22014,""en"",""hi"")"),"एक मुफ्त रेंज सुअर फार्म पर सूअर खिलाने वाले श्रमिक")</f>
        <v>एक मुफ्त रेंज सुअर फार्म पर सूअर खिलाने वाले श्रमिक</v>
      </c>
    </row>
    <row r="22015">
      <c r="A22015" s="1" t="s">
        <v>21299</v>
      </c>
      <c r="B22015" s="2" t="str">
        <f>IFERROR(__xludf.DUMMYFUNCTION("GOOGLETRANSLATE(A22015,""en"",""hi"")"),"एक दोस्त के साथ पॉप कलाकार")</f>
        <v>एक दोस्त के साथ पॉप कलाकार</v>
      </c>
    </row>
    <row r="22016">
      <c r="A22016" s="1" t="s">
        <v>21300</v>
      </c>
      <c r="B22016" s="2" t="str">
        <f>IFERROR(__xludf.DUMMYFUNCTION("GOOGLETRANSLATE(A22016,""en"",""hi"")"),"सुबह पर्यटक आकर्षण")</f>
        <v>सुबह पर्यटक आकर्षण</v>
      </c>
    </row>
    <row r="22017">
      <c r="A22017" s="1" t="s">
        <v>21301</v>
      </c>
      <c r="B22017" s="2" t="str">
        <f>IFERROR(__xludf.DUMMYFUNCTION("GOOGLETRANSLATE(A22017,""en"",""hi"")"),"व्यक्ति और अतिथि उत्सव के दौरान प्रीमियर में भाग लेते हैं।")</f>
        <v>व्यक्ति और अतिथि उत्सव के दौरान प्रीमियर में भाग लेते हैं।</v>
      </c>
    </row>
    <row r="22018">
      <c r="A22018" s="1" t="s">
        <v>21302</v>
      </c>
      <c r="B22018" s="2" t="str">
        <f>IFERROR(__xludf.DUMMYFUNCTION("GOOGLETRANSLATE(A22018,""en"",""hi"")"),"मुझे लाल रेखा की याद दिलाता है")</f>
        <v>मुझे लाल रेखा की याद दिलाता है</v>
      </c>
    </row>
    <row r="22019">
      <c r="A22019" s="1" t="s">
        <v>21303</v>
      </c>
      <c r="B22019" s="2" t="str">
        <f>IFERROR(__xludf.DUMMYFUNCTION("GOOGLETRANSLATE(A22019,""en"",""hi"")"),"शीर्ष से परिसर का निर्माण और निर्माण।")</f>
        <v>शीर्ष से परिसर का निर्माण और निर्माण।</v>
      </c>
    </row>
    <row r="22020">
      <c r="A22020" s="1" t="s">
        <v>21304</v>
      </c>
      <c r="B22020" s="2" t="str">
        <f>IFERROR(__xludf.DUMMYFUNCTION("GOOGLETRANSLATE(A22020,""en"",""hi"")"),"एक इलस्ट्रेटर के लिए प्यारा पीला व्यापार कार्ड।")</f>
        <v>एक इलस्ट्रेटर के लिए प्यारा पीला व्यापार कार्ड।</v>
      </c>
    </row>
    <row r="22021">
      <c r="A22021" s="1" t="s">
        <v>21305</v>
      </c>
      <c r="B22021" s="2" t="str">
        <f>IFERROR(__xludf.DUMMYFUNCTION("GOOGLETRANSLATE(A22021,""en"",""hi"")"),"ओलंपिक एथलीट विश्व प्रीमियर में भाग लेता है।")</f>
        <v>ओलंपिक एथलीट विश्व प्रीमियर में भाग लेता है।</v>
      </c>
    </row>
    <row r="22022">
      <c r="A22022" s="1" t="s">
        <v>21306</v>
      </c>
      <c r="B22022" s="2" t="str">
        <f>IFERROR(__xludf.DUMMYFUNCTION("GOOGLETRANSLATE(A22022,""en"",""hi"")"),"फ्रेम में एक सफेद कप ऑफ सेंटर में कॉफी पोरिंग")</f>
        <v>फ्रेम में एक सफेद कप ऑफ सेंटर में कॉफी पोरिंग</v>
      </c>
    </row>
    <row r="22023">
      <c r="A22023" s="1" t="s">
        <v>21307</v>
      </c>
      <c r="B22023" s="2" t="str">
        <f>IFERROR(__xludf.DUMMYFUNCTION("GOOGLETRANSLATE(A22023,""en"",""hi"")"),"कई लोग बात करने वाले समूहों में विभाजित होते हैं।")</f>
        <v>कई लोग बात करने वाले समूहों में विभाजित होते हैं।</v>
      </c>
    </row>
    <row r="22024">
      <c r="A22024" s="1" t="s">
        <v>21308</v>
      </c>
      <c r="B22024" s="2" t="str">
        <f>IFERROR(__xludf.DUMMYFUNCTION("GOOGLETRANSLATE(A22024,""en"",""hi"")"),"कैमरे की ओर राइडिंग युवा स्केटबोर्डर की टीम")</f>
        <v>कैमरे की ओर राइडिंग युवा स्केटबोर्डर की टीम</v>
      </c>
    </row>
    <row r="22025">
      <c r="A22025" s="1" t="s">
        <v>21309</v>
      </c>
      <c r="B22025" s="2" t="str">
        <f>IFERROR(__xludf.DUMMYFUNCTION("GOOGLETRANSLATE(A22025,""en"",""hi"")"),"एक जवान औरत के चेहरे को बंद करें")</f>
        <v>एक जवान औरत के चेहरे को बंद करें</v>
      </c>
    </row>
    <row r="22026">
      <c r="A22026" s="1" t="s">
        <v>21310</v>
      </c>
      <c r="B22026" s="2" t="str">
        <f>IFERROR(__xludf.DUMMYFUNCTION("GOOGLETRANSLATE(A22026,""en"",""hi"")"),"कठोर प्रतिस्पर्धा ये कुत्ते कुछ क्रूर प्रतिस्पर्धा के लिए हैं!")</f>
        <v>कठोर प्रतिस्पर्धा ये कुत्ते कुछ क्रूर प्रतिस्पर्धा के लिए हैं!</v>
      </c>
    </row>
    <row r="22027">
      <c r="A22027" s="1" t="s">
        <v>21311</v>
      </c>
      <c r="B22027" s="2" t="str">
        <f>IFERROR(__xludf.DUMMYFUNCTION("GOOGLETRANSLATE(A22027,""en"",""hi"")"),"व्यक्ति एक युवा रोगी के साथ बातचीत करता है")</f>
        <v>व्यक्ति एक युवा रोगी के साथ बातचीत करता है</v>
      </c>
    </row>
    <row r="22028">
      <c r="A22028" s="1" t="s">
        <v>21312</v>
      </c>
      <c r="B22028" s="2" t="str">
        <f>IFERROR(__xludf.DUMMYFUNCTION("GOOGLETRANSLATE(A22028,""en"",""hi"")"),"एक फोटो स्टूडियो में बेबी बॉय और उसका कुत्ता")</f>
        <v>एक फोटो स्टूडियो में बेबी बॉय और उसका कुत्ता</v>
      </c>
    </row>
    <row r="22029">
      <c r="A22029" s="1" t="s">
        <v>21313</v>
      </c>
      <c r="B22029" s="2" t="str">
        <f>IFERROR(__xludf.DUMMYFUNCTION("GOOGLETRANSLATE(A22029,""en"",""hi"")"),"व्यक्ति उसे हंसता है और दूल्हे अपने शादी के केक का आनंद लेते हैं।")</f>
        <v>व्यक्ति उसे हंसता है और दूल्हे अपने शादी के केक का आनंद लेते हैं।</v>
      </c>
    </row>
    <row r="22030">
      <c r="A22030" s="1" t="s">
        <v>21314</v>
      </c>
      <c r="B22030" s="2" t="str">
        <f>IFERROR(__xludf.DUMMYFUNCTION("GOOGLETRANSLATE(A22030,""en"",""hi"")"),"हथेली के पेड़ मैं बड़ा हुआ।")</f>
        <v>हथेली के पेड़ मैं बड़ा हुआ।</v>
      </c>
    </row>
    <row r="22031">
      <c r="A22031" s="1" t="s">
        <v>21315</v>
      </c>
      <c r="B22031" s="2" t="str">
        <f>IFERROR(__xludf.DUMMYFUNCTION("GOOGLETRANSLATE(A22031,""en"",""hi"")"),"एक यात्रा के लिए तैयार हो रही है।")</f>
        <v>एक यात्रा के लिए तैयार हो रही है।</v>
      </c>
    </row>
    <row r="22032">
      <c r="A22032" s="1" t="s">
        <v>21316</v>
      </c>
      <c r="B22032" s="2" t="str">
        <f>IFERROR(__xludf.DUMMYFUNCTION("GOOGLETRANSLATE(A22032,""en"",""hi"")"),"समकालीन रसोई में छोटे रसोई डिजाइन विचार: सरल छोटे रसोई डिजाइन विचार छोटे")</f>
        <v>समकालीन रसोई में छोटे रसोई डिजाइन विचार: सरल छोटे रसोई डिजाइन विचार छोटे</v>
      </c>
    </row>
    <row r="22033">
      <c r="A22033" s="1" t="s">
        <v>21317</v>
      </c>
      <c r="B22033" s="2" t="str">
        <f>IFERROR(__xludf.DUMMYFUNCTION("GOOGLETRANSLATE(A22033,""en"",""hi"")"),"रग्बी यूनियन टीम संभवतः सबसे बड़ी तरफ हैं।")</f>
        <v>रग्बी यूनियन टीम संभवतः सबसे बड़ी तरफ हैं।</v>
      </c>
    </row>
    <row r="22034">
      <c r="A22034" s="1" t="s">
        <v>21318</v>
      </c>
      <c r="B22034" s="2" t="str">
        <f>IFERROR(__xludf.DUMMYFUNCTION("GOOGLETRANSLATE(A22034,""en"",""hi"")"),"बढ़ते रहें और एक दूसरे की मदद करें।")</f>
        <v>बढ़ते रहें और एक दूसरे की मदद करें।</v>
      </c>
    </row>
    <row r="22035">
      <c r="A22035" s="1" t="s">
        <v>21319</v>
      </c>
      <c r="B22035" s="2" t="str">
        <f>IFERROR(__xludf.DUMMYFUNCTION("GOOGLETRANSLATE(A22035,""en"",""hi"")"),"पहाड़ नदी पर घोड़े")</f>
        <v>पहाड़ नदी पर घोड़े</v>
      </c>
    </row>
    <row r="22036">
      <c r="A22036" s="1" t="s">
        <v>21320</v>
      </c>
      <c r="B22036" s="2" t="str">
        <f>IFERROR(__xludf.DUMMYFUNCTION("GOOGLETRANSLATE(A22036,""en"",""hi"")"),"बेस्ट वॉक पैर पर महलों की यात्रा करते हैं")</f>
        <v>बेस्ट वॉक पैर पर महलों की यात्रा करते हैं</v>
      </c>
    </row>
    <row r="22037">
      <c r="A22037" s="1" t="s">
        <v>21321</v>
      </c>
      <c r="B22037" s="2" t="str">
        <f>IFERROR(__xludf.DUMMYFUNCTION("GOOGLETRANSLATE(A22037,""en"",""hi"")"),"एक विंटेज टोपी पहने मूंछ के साथ आदमी।")</f>
        <v>एक विंटेज टोपी पहने मूंछ के साथ आदमी।</v>
      </c>
    </row>
    <row r="22038">
      <c r="A22038" s="1" t="s">
        <v>21322</v>
      </c>
      <c r="B22038" s="2" t="str">
        <f>IFERROR(__xludf.DUMMYFUNCTION("GOOGLETRANSLATE(A22038,""en"",""hi"")"),"कोई लौ लाल और सफेद चिन्ह का वेक्टर चित्रण")</f>
        <v>कोई लौ लाल और सफेद चिन्ह का वेक्टर चित्रण</v>
      </c>
    </row>
    <row r="22039">
      <c r="A22039" s="1" t="s">
        <v>21323</v>
      </c>
      <c r="B22039" s="2" t="str">
        <f>IFERROR(__xludf.DUMMYFUNCTION("GOOGLETRANSLATE(A22039,""en"",""hi"")"),"एक काले शर्ट पर व्यक्ति")</f>
        <v>एक काले शर्ट पर व्यक्ति</v>
      </c>
    </row>
    <row r="22040">
      <c r="A22040" s="1" t="s">
        <v>21324</v>
      </c>
      <c r="B22040" s="2" t="str">
        <f>IFERROR(__xludf.DUMMYFUNCTION("GOOGLETRANSLATE(A22040,""en"",""hi"")"),"दूसरों ने पहियों के साथ एक नाव में रखा")</f>
        <v>दूसरों ने पहियों के साथ एक नाव में रखा</v>
      </c>
    </row>
    <row r="22041">
      <c r="A22041" s="1" t="s">
        <v>21325</v>
      </c>
      <c r="B22041" s="2" t="str">
        <f>IFERROR(__xludf.DUMMYFUNCTION("GOOGLETRANSLATE(A22041,""en"",""hi"")"),"फूलों का जीवन बढ़ाएं")</f>
        <v>फूलों का जीवन बढ़ाएं</v>
      </c>
    </row>
    <row r="22042">
      <c r="A22042" s="1" t="s">
        <v>21326</v>
      </c>
      <c r="B22042" s="2" t="str">
        <f>IFERROR(__xludf.DUMMYFUNCTION("GOOGLETRANSLATE(A22042,""en"",""hi"")"),"परिधान में 90 के दशक का आइकन")</f>
        <v>परिधान में 90 के दशक का आइकन</v>
      </c>
    </row>
    <row r="22043">
      <c r="A22043" s="1" t="s">
        <v>21327</v>
      </c>
      <c r="B22043" s="2" t="str">
        <f>IFERROR(__xludf.DUMMYFUNCTION("GOOGLETRANSLATE(A22043,""en"",""hi"")"),"व्यस्त और उत्सव नृत्य सिर्फ एक शादी में शुरू हो रहा है।")</f>
        <v>व्यस्त और उत्सव नृत्य सिर्फ एक शादी में शुरू हो रहा है।</v>
      </c>
    </row>
    <row r="22044">
      <c r="A22044" s="1" t="s">
        <v>1731</v>
      </c>
      <c r="B22044" s="2" t="str">
        <f>IFERROR(__xludf.DUMMYFUNCTION("GOOGLETRANSLATE(A22044,""en"",""hi"")"),"डिजिटल कला # के लिए चुनी गई है")</f>
        <v>डिजिटल कला # के लिए चुनी गई है</v>
      </c>
    </row>
    <row r="22045">
      <c r="A22045" s="1" t="s">
        <v>21328</v>
      </c>
      <c r="B22045" s="2" t="str">
        <f>IFERROR(__xludf.DUMMYFUNCTION("GOOGLETRANSLATE(A22045,""en"",""hi"")"),"लोगों को विभिन्न युगों से कारों का निरीक्षण और सराहना करने का मौका मिला।")</f>
        <v>लोगों को विभिन्न युगों से कारों का निरीक्षण और सराहना करने का मौका मिला।</v>
      </c>
    </row>
    <row r="22046">
      <c r="A22046" s="1" t="s">
        <v>14345</v>
      </c>
      <c r="B22046" s="2" t="str">
        <f>IFERROR(__xludf.DUMMYFUNCTION("GOOGLETRANSLATE(A22046,""en"",""hi"")"),"बच्चों के लिए ग्रीटिंग्स कार्ड - आपको जन्मदिन की शुभकामनाएं")</f>
        <v>बच्चों के लिए ग्रीटिंग्स कार्ड - आपको जन्मदिन की शुभकामनाएं</v>
      </c>
    </row>
    <row r="22047">
      <c r="A22047" s="1" t="s">
        <v>21329</v>
      </c>
      <c r="B22047" s="2" t="str">
        <f>IFERROR(__xludf.DUMMYFUNCTION("GOOGLETRANSLATE(A22047,""en"",""hi"")"),"एक हरी पाइन में मेरी क्रिसमस ग्रीटिंग्स शीर्षक रंगीन क्रिसमस गहने और सजावट के साथ पृष्ठभूमि")</f>
        <v>एक हरी पाइन में मेरी क्रिसमस ग्रीटिंग्स शीर्षक रंगीन क्रिसमस गहने और सजावट के साथ पृष्ठभूमि</v>
      </c>
    </row>
    <row r="22048">
      <c r="A22048" s="1" t="s">
        <v>21330</v>
      </c>
      <c r="B22048" s="2" t="str">
        <f>IFERROR(__xludf.DUMMYFUNCTION("GOOGLETRANSLATE(A22048,""en"",""hi"")"),"फुटबॉल खिलाड़ी मैच के दौरान फुटबॉलर से गेंद को दबाव में नियंत्रित करता है।")</f>
        <v>फुटबॉल खिलाड़ी मैच के दौरान फुटबॉलर से गेंद को दबाव में नियंत्रित करता है।</v>
      </c>
    </row>
    <row r="22049">
      <c r="A22049" s="1" t="s">
        <v>21331</v>
      </c>
      <c r="B22049" s="2" t="str">
        <f>IFERROR(__xludf.DUMMYFUNCTION("GOOGLETRANSLATE(A22049,""en"",""hi"")"),"ग्रह पर हर व्यक्ति के लिए उत्पादित प्लास्टिक का टन, वैज्ञानिक प्रकट करते हैं")</f>
        <v>ग्रह पर हर व्यक्ति के लिए उत्पादित प्लास्टिक का टन, वैज्ञानिक प्रकट करते हैं</v>
      </c>
    </row>
    <row r="22050">
      <c r="A22050" s="1" t="s">
        <v>21332</v>
      </c>
      <c r="B22050" s="2" t="str">
        <f>IFERROR(__xludf.DUMMYFUNCTION("GOOGLETRANSLATE(A22050,""en"",""hi"")"),"सैन्य व्यक्ति द्वारा डिजाइन किया गया घर")</f>
        <v>सैन्य व्यक्ति द्वारा डिजाइन किया गया घर</v>
      </c>
    </row>
    <row r="22051">
      <c r="A22051" s="1" t="s">
        <v>21333</v>
      </c>
      <c r="B22051" s="2" t="str">
        <f>IFERROR(__xludf.DUMMYFUNCTION("GOOGLETRANSLATE(A22051,""en"",""hi"")"),"खेल उपकरण के साथ एक आदमी की धातु की मूर्ति")</f>
        <v>खेल उपकरण के साथ एक आदमी की धातु की मूर्ति</v>
      </c>
    </row>
    <row r="22052">
      <c r="A22052" s="1" t="s">
        <v>21334</v>
      </c>
      <c r="B22052" s="2" t="str">
        <f>IFERROR(__xludf.DUMMYFUNCTION("GOOGLETRANSLATE(A22052,""en"",""hi"")"),"मां और बच्चे दक्षिण तट पर समुद्र तट के साथ समुद्र तट के साथ घूमते हैं, बादलों के रूप में")</f>
        <v>मां और बच्चे दक्षिण तट पर समुद्र तट के साथ समुद्र तट के साथ घूमते हैं, बादलों के रूप में</v>
      </c>
    </row>
    <row r="22053">
      <c r="A22053" s="1" t="s">
        <v>21335</v>
      </c>
      <c r="B22053" s="2" t="str">
        <f>IFERROR(__xludf.DUMMYFUNCTION("GOOGLETRANSLATE(A22053,""en"",""hi"")"),"एक पवन टरबाइन के नीचे खड़ा व्यक्ति")</f>
        <v>एक पवन टरबाइन के नीचे खड़ा व्यक्ति</v>
      </c>
    </row>
    <row r="22054">
      <c r="A22054" s="1" t="s">
        <v>21336</v>
      </c>
      <c r="B22054" s="2" t="str">
        <f>IFERROR(__xludf.DUMMYFUNCTION("GOOGLETRANSLATE(A22054,""en"",""hi"")"),"एक कॉफ़ेड छत दोनों संरचनात्मक बीम छुपाता है और 10 छत पर नाटक जोड़ता है।")</f>
        <v>एक कॉफ़ेड छत दोनों संरचनात्मक बीम छुपाता है और 10 छत पर नाटक जोड़ता है।</v>
      </c>
    </row>
    <row r="22055">
      <c r="A22055" s="1" t="s">
        <v>21337</v>
      </c>
      <c r="B22055" s="2" t="str">
        <f>IFERROR(__xludf.DUMMYFUNCTION("GOOGLETRANSLATE(A22055,""en"",""hi"")"),"एक सनी गर्मी के दिन बस स्टेशन की विशिष्ट घुमावदार बालकनी")</f>
        <v>एक सनी गर्मी के दिन बस स्टेशन की विशिष्ट घुमावदार बालकनी</v>
      </c>
    </row>
    <row r="22056">
      <c r="A22056" s="1" t="s">
        <v>21338</v>
      </c>
      <c r="B22056" s="2" t="str">
        <f>IFERROR(__xludf.DUMMYFUNCTION("GOOGLETRANSLATE(A22056,""en"",""hi"")"),"संतरे के साथ सजाए गए मेज पर लघु केक")</f>
        <v>संतरे के साथ सजाए गए मेज पर लघु केक</v>
      </c>
    </row>
    <row r="22057">
      <c r="A22057" s="1" t="s">
        <v>21339</v>
      </c>
      <c r="B22057" s="2" t="str">
        <f>IFERROR(__xludf.DUMMYFUNCTION("GOOGLETRANSLATE(A22057,""en"",""hi"")"),"व्यक्ति द्वारा फॉल क्रॉस सिलाई पैटर्न, ज़ूम")</f>
        <v>व्यक्ति द्वारा फॉल क्रॉस सिलाई पैटर्न, ज़ूम</v>
      </c>
    </row>
    <row r="22058">
      <c r="A22058" s="1" t="s">
        <v>21340</v>
      </c>
      <c r="B22058" s="2" t="str">
        <f>IFERROR(__xludf.DUMMYFUNCTION("GOOGLETRANSLATE(A22058,""en"",""hi"")"),"ऐतिहासिक नाटक फिल्म के प्रीमियर में अभिनेता")</f>
        <v>ऐतिहासिक नाटक फिल्म के प्रीमियर में अभिनेता</v>
      </c>
    </row>
    <row r="22059">
      <c r="A22059" s="1" t="s">
        <v>21341</v>
      </c>
      <c r="B22059" s="2" t="str">
        <f>IFERROR(__xludf.DUMMYFUNCTION("GOOGLETRANSLATE(A22059,""en"",""hi"")"),"एकता राज्य एक आधुनिक शहर की सफलता का प्रतीक है")</f>
        <v>एकता राज्य एक आधुनिक शहर की सफलता का प्रतीक है</v>
      </c>
    </row>
    <row r="22060">
      <c r="A22060" s="1" t="s">
        <v>21342</v>
      </c>
      <c r="B22060" s="2" t="str">
        <f>IFERROR(__xludf.DUMMYFUNCTION("GOOGLETRANSLATE(A22060,""en"",""hi"")"),"पेंसिल ब्लॉक फर्नीचर से पुराने टुकड़े से पुनर्नवीनीकरण।")</f>
        <v>पेंसिल ब्लॉक फर्नीचर से पुराने टुकड़े से पुनर्नवीनीकरण।</v>
      </c>
    </row>
    <row r="22061">
      <c r="A22061" s="1" t="s">
        <v>21343</v>
      </c>
      <c r="B22061" s="2" t="str">
        <f>IFERROR(__xludf.DUMMYFUNCTION("GOOGLETRANSLATE(A22061,""en"",""hi"")"),"पानी के पौधों के साथ एक नीला बर्तन")</f>
        <v>पानी के पौधों के साथ एक नीला बर्तन</v>
      </c>
    </row>
    <row r="22062">
      <c r="A22062" s="1" t="s">
        <v>21344</v>
      </c>
      <c r="B22062" s="2" t="str">
        <f>IFERROR(__xludf.DUMMYFUNCTION("GOOGLETRANSLATE(A22062,""en"",""hi"")"),"समुद्र तट पर पिकनिक की सगाई तस्वीरें")</f>
        <v>समुद्र तट पर पिकनिक की सगाई तस्वीरें</v>
      </c>
    </row>
    <row r="22063">
      <c r="A22063" s="1" t="s">
        <v>3641</v>
      </c>
      <c r="B22063" s="2" t="str">
        <f>IFERROR(__xludf.DUMMYFUNCTION("GOOGLETRANSLATE(A22063,""en"",""hi"")"),"अभिनेता लॉस एंजिल्स प्रीमियर में भाग लेता है")</f>
        <v>अभिनेता लॉस एंजिल्स प्रीमियर में भाग लेता है</v>
      </c>
    </row>
    <row r="22064">
      <c r="A22064" s="1" t="s">
        <v>21345</v>
      </c>
      <c r="B22064" s="2" t="str">
        <f>IFERROR(__xludf.DUMMYFUNCTION("GOOGLETRANSLATE(A22064,""en"",""hi"")"),"पुरुषों ने हर समय अपनी वर्दी पहनी थी")</f>
        <v>पुरुषों ने हर समय अपनी वर्दी पहनी थी</v>
      </c>
    </row>
    <row r="22065">
      <c r="A22065" s="1" t="s">
        <v>21346</v>
      </c>
      <c r="B22065" s="2" t="str">
        <f>IFERROR(__xludf.DUMMYFUNCTION("GOOGLETRANSLATE(A22065,""en"",""hi"")"),"और यह एक विकर्ण धारियों, भूरे और साग में।")</f>
        <v>और यह एक विकर्ण धारियों, भूरे और साग में।</v>
      </c>
    </row>
    <row r="22066">
      <c r="A22066" s="1" t="s">
        <v>21347</v>
      </c>
      <c r="B22066" s="2" t="str">
        <f>IFERROR(__xludf.DUMMYFUNCTION("GOOGLETRANSLATE(A22066,""en"",""hi"")"),"हमेशा मेरे लड़कों के साथ ऐसा किया गया, फिर खाली जगहों में रंग बदल गया - इसे केवल ठोस रंगों के बजाय पैटर्न के साथ प्यार करें।")</f>
        <v>हमेशा मेरे लड़कों के साथ ऐसा किया गया, फिर खाली जगहों में रंग बदल गया - इसे केवल ठोस रंगों के बजाय पैटर्न के साथ प्यार करें।</v>
      </c>
    </row>
    <row r="22067">
      <c r="A22067" s="1" t="s">
        <v>21348</v>
      </c>
      <c r="B22067" s="2" t="str">
        <f>IFERROR(__xludf.DUMMYFUNCTION("GOOGLETRANSLATE(A22067,""en"",""hi"")"),"पत्नी का एक पोस्टर, जो गायब हो गया।")</f>
        <v>पत्नी का एक पोस्टर, जो गायब हो गया।</v>
      </c>
    </row>
    <row r="22068">
      <c r="A22068" s="1" t="s">
        <v>21349</v>
      </c>
      <c r="B22068" s="2" t="str">
        <f>IFERROR(__xludf.DUMMYFUNCTION("GOOGLETRANSLATE(A22068,""en"",""hi"")"),"फ्लैट तलवार वाले स्टीयरिंग व्हील और डैश जो चालक की ओर कोण वाले स्पोर्टी महसूस में जोड़ता है")</f>
        <v>फ्लैट तलवार वाले स्टीयरिंग व्हील और डैश जो चालक की ओर कोण वाले स्पोर्टी महसूस में जोड़ता है</v>
      </c>
    </row>
    <row r="22069">
      <c r="A22069" s="1" t="s">
        <v>21350</v>
      </c>
      <c r="B22069" s="2" t="str">
        <f>IFERROR(__xludf.DUMMYFUNCTION("GOOGLETRANSLATE(A22069,""en"",""hi"")"),"एक सफेद प्लेट पर शुष्क पास्ता")</f>
        <v>एक सफेद प्लेट पर शुष्क पास्ता</v>
      </c>
    </row>
    <row r="22070">
      <c r="A22070" s="1" t="s">
        <v>21351</v>
      </c>
      <c r="B22070" s="2" t="str">
        <f>IFERROR(__xludf.DUMMYFUNCTION("GOOGLETRANSLATE(A22070,""en"",""hi"")"),"गेंद क्रिकेट के एक खेल में विकेट हिट")</f>
        <v>गेंद क्रिकेट के एक खेल में विकेट हिट</v>
      </c>
    </row>
    <row r="22071">
      <c r="A22071" s="1" t="s">
        <v>21352</v>
      </c>
      <c r="B22071" s="2" t="str">
        <f>IFERROR(__xludf.DUMMYFUNCTION("GOOGLETRANSLATE(A22071,""en"",""hi"")"),"शरणार्थियों के अधिकारों के लिए प्रदर्शन")</f>
        <v>शरणार्थियों के अधिकारों के लिए प्रदर्शन</v>
      </c>
    </row>
    <row r="22072">
      <c r="A22072" s="1" t="s">
        <v>21353</v>
      </c>
      <c r="B22072" s="2" t="str">
        <f>IFERROR(__xludf.DUMMYFUNCTION("GOOGLETRANSLATE(A22072,""en"",""hi"")"),"पहली नजर में प्यार में एक सुअर")</f>
        <v>पहली नजर में प्यार में एक सुअर</v>
      </c>
    </row>
    <row r="22073">
      <c r="A22073" s="1" t="s">
        <v>21354</v>
      </c>
      <c r="B22073" s="2" t="str">
        <f>IFERROR(__xludf.DUMMYFUNCTION("GOOGLETRANSLATE(A22073,""en"",""hi"")"),"चेहरे पर व्यक्ति के साथ लड़का दूरी में देख रहा है")</f>
        <v>चेहरे पर व्यक्ति के साथ लड़का दूरी में देख रहा है</v>
      </c>
    </row>
    <row r="22074">
      <c r="A22074" s="1" t="s">
        <v>21355</v>
      </c>
      <c r="B22074" s="2" t="str">
        <f>IFERROR(__xludf.DUMMYFUNCTION("GOOGLETRANSLATE(A22074,""en"",""hi"")"),"पाठ के लिए जगह के साथ विंटेज गोल्डन फ्रेम")</f>
        <v>पाठ के लिए जगह के साथ विंटेज गोल्डन फ्रेम</v>
      </c>
    </row>
    <row r="22075">
      <c r="A22075" s="1" t="s">
        <v>21356</v>
      </c>
      <c r="B22075" s="2" t="str">
        <f>IFERROR(__xludf.DUMMYFUNCTION("GOOGLETRANSLATE(A22075,""en"",""hi"")"),"अपने जीवन के लिए एक मुस्कान दें।")</f>
        <v>अपने जीवन के लिए एक मुस्कान दें।</v>
      </c>
    </row>
    <row r="22076">
      <c r="A22076" s="1" t="s">
        <v>21357</v>
      </c>
      <c r="B22076" s="2" t="str">
        <f>IFERROR(__xludf.DUMMYFUNCTION("GOOGLETRANSLATE(A22076,""en"",""hi"")"),"विशेष क्षेत्र में उज्ज्वल रूप से पेंट किए गए घर")</f>
        <v>विशेष क्षेत्र में उज्ज्वल रूप से पेंट किए गए घर</v>
      </c>
    </row>
    <row r="22077">
      <c r="A22077" s="1" t="s">
        <v>21358</v>
      </c>
      <c r="B22077" s="2" t="str">
        <f>IFERROR(__xludf.DUMMYFUNCTION("GOOGLETRANSLATE(A22077,""en"",""hi"")"),"इस पेय के दिल की कुंजी है।")</f>
        <v>इस पेय के दिल की कुंजी है।</v>
      </c>
    </row>
    <row r="22078">
      <c r="A22078" s="1" t="s">
        <v>21359</v>
      </c>
      <c r="B22078" s="2" t="str">
        <f>IFERROR(__xludf.DUMMYFUNCTION("GOOGLETRANSLATE(A22078,""en"",""hi"")"),"मंच पर असाधारण फिटनेस का भुगतान किया।")</f>
        <v>मंच पर असाधारण फिटनेस का भुगतान किया।</v>
      </c>
    </row>
    <row r="22079">
      <c r="A22079" s="1" t="s">
        <v>21360</v>
      </c>
      <c r="B22079" s="2" t="str">
        <f>IFERROR(__xludf.DUMMYFUNCTION("GOOGLETRANSLATE(A22079,""en"",""hi"")"),"मर्स द रेगिस्तान ने सेटिंग सन के खिलाफ सिल्हूट किया")</f>
        <v>मर्स द रेगिस्तान ने सेटिंग सन के खिलाफ सिल्हूट किया</v>
      </c>
    </row>
    <row r="22080">
      <c r="A22080" s="1" t="s">
        <v>21361</v>
      </c>
      <c r="B22080" s="2" t="str">
        <f>IFERROR(__xludf.DUMMYFUNCTION("GOOGLETRANSLATE(A22080,""en"",""hi"")"),"एक सफेद पृष्ठभूमि पर लंगर सेट")</f>
        <v>एक सफेद पृष्ठभूमि पर लंगर सेट</v>
      </c>
    </row>
    <row r="22081">
      <c r="A22081" s="1" t="s">
        <v>21362</v>
      </c>
      <c r="B22081" s="2" t="str">
        <f>IFERROR(__xludf.DUMMYFUNCTION("GOOGLETRANSLATE(A22081,""en"",""hi"")"),"समुद्र तट पर मज़ा - यह समुद्र तट")</f>
        <v>समुद्र तट पर मज़ा - यह समुद्र तट</v>
      </c>
    </row>
    <row r="22082">
      <c r="A22082" s="1" t="s">
        <v>21363</v>
      </c>
      <c r="B22082" s="2" t="str">
        <f>IFERROR(__xludf.DUMMYFUNCTION("GOOGLETRANSLATE(A22082,""en"",""hi"")"),"सफेद पृष्ठभूमि पर गेहूं के कानों का ढेर")</f>
        <v>सफेद पृष्ठभूमि पर गेहूं के कानों का ढेर</v>
      </c>
    </row>
    <row r="22083">
      <c r="A22083" s="1" t="s">
        <v>21364</v>
      </c>
      <c r="B22083" s="2" t="str">
        <f>IFERROR(__xludf.DUMMYFUNCTION("GOOGLETRANSLATE(A22083,""en"",""hi"")"),"घर अभी भी एक ट्रेलर के शीर्ष पर बनाया गया था।")</f>
        <v>घर अभी भी एक ट्रेलर के शीर्ष पर बनाया गया था।</v>
      </c>
    </row>
    <row r="22084">
      <c r="A22084" s="1" t="s">
        <v>21365</v>
      </c>
      <c r="B22084" s="2" t="str">
        <f>IFERROR(__xludf.DUMMYFUNCTION("GOOGLETRANSLATE(A22084,""en"",""hi"")"),"ऐतिहासिक तस्वीर, हाथी बोतलों पर एक हस्तक्षेप करते हुए, जानवरों के लिए क्रूरता")</f>
        <v>ऐतिहासिक तस्वीर, हाथी बोतलों पर एक हस्तक्षेप करते हुए, जानवरों के लिए क्रूरता</v>
      </c>
    </row>
    <row r="22085">
      <c r="A22085" s="1" t="s">
        <v>21366</v>
      </c>
      <c r="B22085" s="2" t="str">
        <f>IFERROR(__xludf.DUMMYFUNCTION("GOOGLETRANSLATE(A22085,""en"",""hi"")"),"सीजन के प्रीमियर पर रानी को खींचें")</f>
        <v>सीजन के प्रीमियर पर रानी को खींचें</v>
      </c>
    </row>
    <row r="22086">
      <c r="A22086" s="1" t="s">
        <v>21367</v>
      </c>
      <c r="B22086" s="2" t="str">
        <f>IFERROR(__xludf.DUMMYFUNCTION("GOOGLETRANSLATE(A22086,""en"",""hi"")"),"एक व्यस्त उच्च सड़क पर भारी बर्फ में वैन")</f>
        <v>एक व्यस्त उच्च सड़क पर भारी बर्फ में वैन</v>
      </c>
    </row>
    <row r="22087">
      <c r="A22087" s="1" t="s">
        <v>21368</v>
      </c>
      <c r="B22087" s="2" t="str">
        <f>IFERROR(__xludf.DUMMYFUNCTION("GOOGLETRANSLATE(A22087,""en"",""hi"")"),"पानी और मिठाई के साथ तुर्की कॉफी का एक सेट")</f>
        <v>पानी और मिठाई के साथ तुर्की कॉफी का एक सेट</v>
      </c>
    </row>
    <row r="22088">
      <c r="A22088" s="1" t="s">
        <v>21369</v>
      </c>
      <c r="B22088" s="2" t="str">
        <f>IFERROR(__xludf.DUMMYFUNCTION("GOOGLETRANSLATE(A22088,""en"",""hi"")"),"दायर घास पर गाय खिलाना")</f>
        <v>दायर घास पर गाय खिलाना</v>
      </c>
    </row>
    <row r="22089">
      <c r="A22089" s="1" t="s">
        <v>21370</v>
      </c>
      <c r="B22089" s="2" t="str">
        <f>IFERROR(__xludf.DUMMYFUNCTION("GOOGLETRANSLATE(A22089,""en"",""hi"")"),"उच्च कूद फाइनल में ओलंपिक एथलीट")</f>
        <v>उच्च कूद फाइनल में ओलंपिक एथलीट</v>
      </c>
    </row>
    <row r="22090">
      <c r="A22090" s="1" t="s">
        <v>21371</v>
      </c>
      <c r="B22090" s="2" t="str">
        <f>IFERROR(__xludf.DUMMYFUNCTION("GOOGLETRANSLATE(A22090,""en"",""hi"")"),"फिल्म लेखक और पॉप कलाकार व्यक्ति पर त्यौहार के दौरान एक प्रीमियर में भाग लेते हैं।")</f>
        <v>फिल्म लेखक और पॉप कलाकार व्यक्ति पर त्यौहार के दौरान एक प्रीमियर में भाग लेते हैं।</v>
      </c>
    </row>
    <row r="22091">
      <c r="A22091" s="1" t="s">
        <v>21372</v>
      </c>
      <c r="B22091" s="2" t="str">
        <f>IFERROR(__xludf.DUMMYFUNCTION("GOOGLETRANSLATE(A22091,""en"",""hi"")"),"खेल टीम के खिलाफ खेल के बाद बास्केटबाल केंद्र उच्च पांच।")</f>
        <v>खेल टीम के खिलाफ खेल के बाद बास्केटबाल केंद्र उच्च पांच।</v>
      </c>
    </row>
    <row r="22092">
      <c r="A22092" s="1" t="s">
        <v>21373</v>
      </c>
      <c r="B22092" s="2" t="str">
        <f>IFERROR(__xludf.DUMMYFUNCTION("GOOGLETRANSLATE(A22092,""en"",""hi"")"),"पुराने फोन, तार कनेक्शन के साथ हाथों का फ्लैट चित्रण।")</f>
        <v>पुराने फोन, तार कनेक्शन के साथ हाथों का फ्लैट चित्रण।</v>
      </c>
    </row>
    <row r="22093">
      <c r="A22093" s="1" t="s">
        <v>21374</v>
      </c>
      <c r="B22093" s="2" t="str">
        <f>IFERROR(__xludf.DUMMYFUNCTION("GOOGLETRANSLATE(A22093,""en"",""hi"")"),"ऊपर, ऐप्पल मेरी सबसे हाल की छोटी कला परियोजनाओं में से एक है!")</f>
        <v>ऊपर, ऐप्पल मेरी सबसे हाल की छोटी कला परियोजनाओं में से एक है!</v>
      </c>
    </row>
    <row r="22094">
      <c r="A22094" s="1" t="s">
        <v>21375</v>
      </c>
      <c r="B22094" s="2" t="str">
        <f>IFERROR(__xludf.DUMMYFUNCTION("GOOGLETRANSLATE(A22094,""en"",""hi"")"),"# स्पोर्ट्स टीम के खिलाफ बेसबॉल गेम के दौरान पहला आधार निकलता है")</f>
        <v># स्पोर्ट्स टीम के खिलाफ बेसबॉल गेम के दौरान पहला आधार निकलता है</v>
      </c>
    </row>
    <row r="22095">
      <c r="A22095" s="1" t="s">
        <v>21376</v>
      </c>
      <c r="B22095" s="2" t="str">
        <f>IFERROR(__xludf.DUMMYFUNCTION("GOOGLETRANSLATE(A22095,""en"",""hi"")"),"लंदन की सड़कों में लोग")</f>
        <v>लंदन की सड़कों में लोग</v>
      </c>
    </row>
    <row r="22096">
      <c r="A22096" s="1" t="s">
        <v>21377</v>
      </c>
      <c r="B22096" s="2" t="str">
        <f>IFERROR(__xludf.DUMMYFUNCTION("GOOGLETRANSLATE(A22096,""en"",""hi"")"),"एक सुंदर उष्णकटिबंधीय समुद्र तट पर चलने वाला छोटा लड़का")</f>
        <v>एक सुंदर उष्णकटिबंधीय समुद्र तट पर चलने वाला छोटा लड़का</v>
      </c>
    </row>
    <row r="22097">
      <c r="A22097" s="1" t="s">
        <v>21378</v>
      </c>
      <c r="B22097" s="2" t="str">
        <f>IFERROR(__xludf.DUMMYFUNCTION("GOOGLETRANSLATE(A22097,""en"",""hi"")"),"कलाकार मंच पर मंच पर प्रदर्शन करता है")</f>
        <v>कलाकार मंच पर मंच पर प्रदर्शन करता है</v>
      </c>
    </row>
    <row r="22098">
      <c r="A22098" s="1" t="s">
        <v>21379</v>
      </c>
      <c r="B22098" s="2" t="str">
        <f>IFERROR(__xludf.DUMMYFUNCTION("GOOGLETRANSLATE(A22098,""en"",""hi"")"),"रात में भी, जगह चर्च के सामने होने वाली गतिविधियों के साथ जीवित है।")</f>
        <v>रात में भी, जगह चर्च के सामने होने वाली गतिविधियों के साथ जीवित है।</v>
      </c>
    </row>
    <row r="22099">
      <c r="A22099" s="1" t="s">
        <v>21380</v>
      </c>
      <c r="B22099" s="2" t="str">
        <f>IFERROR(__xludf.DUMMYFUNCTION("GOOGLETRANSLATE(A22099,""en"",""hi"")"),"सारांश भूमिगत मानचित्र - पालन करने में आसान!")</f>
        <v>सारांश भूमिगत मानचित्र - पालन करने में आसान!</v>
      </c>
    </row>
    <row r="22100">
      <c r="A22100" s="1" t="s">
        <v>21381</v>
      </c>
      <c r="B22100" s="2" t="str">
        <f>IFERROR(__xludf.DUMMYFUNCTION("GOOGLETRANSLATE(A22100,""en"",""hi"")"),"गैंगस्टा रैप कलाकार शो के दौरान प्रदर्शन करता है")</f>
        <v>गैंगस्टा रैप कलाकार शो के दौरान प्रदर्शन करता है</v>
      </c>
    </row>
    <row r="22101">
      <c r="A22101" s="1" t="s">
        <v>21382</v>
      </c>
      <c r="B22101" s="2" t="str">
        <f>IFERROR(__xludf.DUMMYFUNCTION("GOOGLETRANSLATE(A22101,""en"",""hi"")"),"मैं हमेशा एक खिड़की की सीट चाहता था।")</f>
        <v>मैं हमेशा एक खिड़की की सीट चाहता था।</v>
      </c>
    </row>
    <row r="22102">
      <c r="A22102" s="1" t="s">
        <v>21383</v>
      </c>
      <c r="B22102" s="2" t="str">
        <f>IFERROR(__xludf.DUMMYFUNCTION("GOOGLETRANSLATE(A22102,""en"",""hi"")"),"एक नीले आकाश के नीचे एक विशाल फूल के मैदान से घिरा हुआ चित्र")</f>
        <v>एक नीले आकाश के नीचे एक विशाल फूल के मैदान से घिरा हुआ चित्र</v>
      </c>
    </row>
    <row r="22103">
      <c r="A22103" s="1" t="s">
        <v>21384</v>
      </c>
      <c r="B22103" s="2" t="str">
        <f>IFERROR(__xludf.DUMMYFUNCTION("GOOGLETRANSLATE(A22103,""en"",""hi"")"),"थोड़ा बिल्ली के बच्चे का काला और सफेद स्केच।")</f>
        <v>थोड़ा बिल्ली के बच्चे का काला और सफेद स्केच।</v>
      </c>
    </row>
    <row r="22104">
      <c r="A22104" s="1" t="s">
        <v>21385</v>
      </c>
      <c r="B22104" s="2" t="str">
        <f>IFERROR(__xludf.DUMMYFUNCTION("GOOGLETRANSLATE(A22104,""en"",""hi"")"),"पृष्ठभूमि में विश्व मानचित्र के साथ पासपोर्ट")</f>
        <v>पृष्ठभूमि में विश्व मानचित्र के साथ पासपोर्ट</v>
      </c>
    </row>
    <row r="22105">
      <c r="A22105" s="1" t="s">
        <v>13322</v>
      </c>
      <c r="B22105" s="2" t="str">
        <f>IFERROR(__xludf.DUMMYFUNCTION("GOOGLETRANSLATE(A22105,""en"",""hi"")"),"व्यक्ति, ए-क्लास फ्रिगेट, व्यक्ति के आगमन पर")</f>
        <v>व्यक्ति, ए-क्लास फ्रिगेट, व्यक्ति के आगमन पर</v>
      </c>
    </row>
    <row r="22106">
      <c r="A22106" s="1" t="s">
        <v>21386</v>
      </c>
      <c r="B22106" s="2" t="str">
        <f>IFERROR(__xludf.DUMMYFUNCTION("GOOGLETRANSLATE(A22106,""en"",""hi"")"),"फुटबॉलर स्टेडियम में फुटबॉल टीम के खिलाफ अपने पहले डिवीजन सॉकर मैच अंत में फुटबॉल खिलाड़ी के साथ अपनी टोपी मनाता है।")</f>
        <v>फुटबॉलर स्टेडियम में फुटबॉल टीम के खिलाफ अपने पहले डिवीजन सॉकर मैच अंत में फुटबॉल खिलाड़ी के साथ अपनी टोपी मनाता है।</v>
      </c>
    </row>
    <row r="22107">
      <c r="A22107" s="1" t="s">
        <v>21387</v>
      </c>
      <c r="B22107" s="2" t="str">
        <f>IFERROR(__xludf.DUMMYFUNCTION("GOOGLETRANSLATE(A22107,""en"",""hi"")"),"पॉप कलाकार सीजन समापन में भाग लेता है।")</f>
        <v>पॉप कलाकार सीजन समापन में भाग लेता है।</v>
      </c>
    </row>
    <row r="22108">
      <c r="A22108" s="1" t="s">
        <v>21388</v>
      </c>
      <c r="B22108" s="2" t="str">
        <f>IFERROR(__xludf.DUMMYFUNCTION("GOOGLETRANSLATE(A22108,""en"",""hi"")"),"कलाकार का कलाकार मंच पर लाइव प्रदर्शन करता है")</f>
        <v>कलाकार का कलाकार मंच पर लाइव प्रदर्शन करता है</v>
      </c>
    </row>
    <row r="22109">
      <c r="A22109" s="1" t="s">
        <v>21389</v>
      </c>
      <c r="B22109" s="2" t="str">
        <f>IFERROR(__xludf.DUMMYFUNCTION("GOOGLETRANSLATE(A22109,""en"",""hi"")"),"वृश्चिक, टैटू, प्रतीक या लोगो के लिए छवि")</f>
        <v>वृश्चिक, टैटू, प्रतीक या लोगो के लिए छवि</v>
      </c>
    </row>
    <row r="22110">
      <c r="A22110" s="1" t="s">
        <v>21390</v>
      </c>
      <c r="B22110" s="2" t="str">
        <f>IFERROR(__xludf.DUMMYFUNCTION("GOOGLETRANSLATE(A22110,""en"",""hi"")"),"एक कॉमिक बम स्टॉक फोटो का 3 डी रेंडर")</f>
        <v>एक कॉमिक बम स्टॉक फोटो का 3 डी रेंडर</v>
      </c>
    </row>
    <row r="22111">
      <c r="A22111" s="1" t="s">
        <v>21391</v>
      </c>
      <c r="B22111" s="2" t="str">
        <f>IFERROR(__xludf.DUMMYFUNCTION("GOOGLETRANSLATE(A22111,""en"",""hi"")"),"हमारे अज्ञात स्रोत ने भी अपनी एक आंख वाली बिल्ली की इस तस्वीर के साथ भेजा")</f>
        <v>हमारे अज्ञात स्रोत ने भी अपनी एक आंख वाली बिल्ली की इस तस्वीर के साथ भेजा</v>
      </c>
    </row>
    <row r="22112">
      <c r="A22112" s="1" t="s">
        <v>21392</v>
      </c>
      <c r="B22112" s="2" t="str">
        <f>IFERROR(__xludf.DUMMYFUNCTION("GOOGLETRANSLATE(A22112,""en"",""hi"")"),"एथलीट ने घुटने की चोट पीड़ित होने से पहले पिछले सीज़न खेला।")</f>
        <v>एथलीट ने घुटने की चोट पीड़ित होने से पहले पिछले सीज़न खेला।</v>
      </c>
    </row>
    <row r="22113">
      <c r="A22113" s="1" t="s">
        <v>21393</v>
      </c>
      <c r="B22113" s="2" t="str">
        <f>IFERROR(__xludf.DUMMYFUNCTION("GOOGLETRANSLATE(A22113,""en"",""hi"")"),"इन, फेयरी कथा, जादुई व्यक्ति द्वारा तस्वीरें")</f>
        <v>इन, फेयरी कथा, जादुई व्यक्ति द्वारा तस्वीरें</v>
      </c>
    </row>
    <row r="22114">
      <c r="A22114" s="1" t="s">
        <v>21394</v>
      </c>
      <c r="B22114" s="2" t="str">
        <f>IFERROR(__xludf.DUMMYFUNCTION("GOOGLETRANSLATE(A22114,""en"",""hi"")"),"नए साल के लिए रंगीन कैलेंडर")</f>
        <v>नए साल के लिए रंगीन कैलेंडर</v>
      </c>
    </row>
    <row r="22115">
      <c r="A22115" s="1" t="s">
        <v>21395</v>
      </c>
      <c r="B22115" s="2" t="str">
        <f>IFERROR(__xludf.DUMMYFUNCTION("GOOGLETRANSLATE(A22115,""en"",""hi"")"),"इस ठोस ग्रे स्नोबोर्ड जैकेट के स्टाइल के साथ सर्दियों के मौसम पर एक पानी प्रतिरोधी बाहरी और एक पॉली इन्सुलेट भरने के साथ बनाया गया है ताकि आपको किसी भी स्थिति में गर्म और सूखा रखा जा सके।")</f>
        <v>इस ठोस ग्रे स्नोबोर्ड जैकेट के स्टाइल के साथ सर्दियों के मौसम पर एक पानी प्रतिरोधी बाहरी और एक पॉली इन्सुलेट भरने के साथ बनाया गया है ताकि आपको किसी भी स्थिति में गर्म और सूखा रखा जा सके।</v>
      </c>
    </row>
    <row r="22116">
      <c r="A22116" s="1" t="s">
        <v>21396</v>
      </c>
      <c r="B22116" s="2" t="str">
        <f>IFERROR(__xludf.DUMMYFUNCTION("GOOGLETRANSLATE(A22116,""en"",""hi"")"),"मुझे बागवानी पसंद है और मुझे स्थानीय बगीचे का दौरा करने के बाद मार्ग बनाने के लिए बग मिला।")</f>
        <v>मुझे बागवानी पसंद है और मुझे स्थानीय बगीचे का दौरा करने के बाद मार्ग बनाने के लिए बग मिला।</v>
      </c>
    </row>
    <row r="22117">
      <c r="A22117" s="1" t="s">
        <v>21397</v>
      </c>
      <c r="B22117" s="2" t="str">
        <f>IFERROR(__xludf.DUMMYFUNCTION("GOOGLETRANSLATE(A22117,""en"",""hi"")"),"संगीत कलाकार एक संगीत कार्यक्रम के दौरान समर्थन में रहते हैं।")</f>
        <v>संगीत कलाकार एक संगीत कार्यक्रम के दौरान समर्थन में रहते हैं।</v>
      </c>
    </row>
    <row r="22118">
      <c r="A22118" s="1" t="s">
        <v>21398</v>
      </c>
      <c r="B22118" s="2" t="str">
        <f>IFERROR(__xludf.DUMMYFUNCTION("GOOGLETRANSLATE(A22118,""en"",""hi"")"),"क्या आप इस बैक यार्ड में पूल को खोज सकते हैं?")</f>
        <v>क्या आप इस बैक यार्ड में पूल को खोज सकते हैं?</v>
      </c>
    </row>
    <row r="22119">
      <c r="A22119" s="1" t="s">
        <v>21399</v>
      </c>
      <c r="B22119" s="2" t="str">
        <f>IFERROR(__xludf.DUMMYFUNCTION("GOOGLETRANSLATE(A22119,""en"",""hi"")"),"अपने पति के साथ अपने बच्चों के साथ, एक युवा परिवार के रूप में")</f>
        <v>अपने पति के साथ अपने बच्चों के साथ, एक युवा परिवार के रूप में</v>
      </c>
    </row>
    <row r="22120">
      <c r="A22120" s="1" t="s">
        <v>21400</v>
      </c>
      <c r="B22120" s="2" t="str">
        <f>IFERROR(__xludf.DUMMYFUNCTION("GOOGLETRANSLATE(A22120,""en"",""hi"")"),"रनवे पर घुटने उच्च जूते: फैशन: विवरण")</f>
        <v>रनवे पर घुटने उच्च जूते: फैशन: विवरण</v>
      </c>
    </row>
    <row r="22121">
      <c r="A22121" s="1" t="s">
        <v>21401</v>
      </c>
      <c r="B22121" s="2" t="str">
        <f>IFERROR(__xludf.DUMMYFUNCTION("GOOGLETRANSLATE(A22121,""en"",""hi"")"),"एक फैशन देखो जिसमें छोटी आस्तीन टॉप, उच्च-निम्न स्कर्ट और उच्च एड़ी के जूते शामिल हैं।")</f>
        <v>एक फैशन देखो जिसमें छोटी आस्तीन टॉप, उच्च-निम्न स्कर्ट और उच्च एड़ी के जूते शामिल हैं।</v>
      </c>
    </row>
    <row r="22122">
      <c r="A22122" s="1" t="s">
        <v>21402</v>
      </c>
      <c r="B22122" s="2" t="str">
        <f>IFERROR(__xludf.DUMMYFUNCTION("GOOGLETRANSLATE(A22122,""en"",""hi"")"),"रिकॉर्ड निर्माता और अभिनेता विश्व प्रीमियर में भाग लेते हैं")</f>
        <v>रिकॉर्ड निर्माता और अभिनेता विश्व प्रीमियर में भाग लेते हैं</v>
      </c>
    </row>
    <row r="22123">
      <c r="A22123" s="1" t="s">
        <v>21403</v>
      </c>
      <c r="B22123" s="2" t="str">
        <f>IFERROR(__xludf.DUMMYFUNCTION("GOOGLETRANSLATE(A22123,""en"",""hi"")"),"एक ट्रेन ट्रैक और एक लोकोमोटिव का मध्यम शॉट")</f>
        <v>एक ट्रेन ट्रैक और एक लोकोमोटिव का मध्यम शॉट</v>
      </c>
    </row>
    <row r="22124">
      <c r="A22124" s="1" t="s">
        <v>21404</v>
      </c>
      <c r="B22124" s="2" t="str">
        <f>IFERROR(__xludf.DUMMYFUNCTION("GOOGLETRANSLATE(A22124,""en"",""hi"")"),"एक मॉडल घटना के दौरान फिल्म कॉस्ट्यूमर डिजाइनर की रचनाओं को प्रदर्शित करने वाले रैंप को चलता है")</f>
        <v>एक मॉडल घटना के दौरान फिल्म कॉस्ट्यूमर डिजाइनर की रचनाओं को प्रदर्शित करने वाले रैंप को चलता है</v>
      </c>
    </row>
    <row r="22125">
      <c r="A22125" s="1" t="s">
        <v>21405</v>
      </c>
      <c r="B22125" s="2" t="str">
        <f>IFERROR(__xludf.DUMMYFUNCTION("GOOGLETRANSLATE(A22125,""en"",""hi"")"),"यह एक खुश सैनिक नहीं है।")</f>
        <v>यह एक खुश सैनिक नहीं है।</v>
      </c>
    </row>
    <row r="22126">
      <c r="A22126" s="1" t="s">
        <v>21406</v>
      </c>
      <c r="B22126" s="2" t="str">
        <f>IFERROR(__xludf.DUMMYFUNCTION("GOOGLETRANSLATE(A22126,""en"",""hi"")"),"लगभग लाल होंठ, और अभिनेता में गोरा")</f>
        <v>लगभग लाल होंठ, और अभिनेता में गोरा</v>
      </c>
    </row>
    <row r="22127">
      <c r="A22127" s="1" t="s">
        <v>21407</v>
      </c>
      <c r="B22127" s="2" t="str">
        <f>IFERROR(__xludf.DUMMYFUNCTION("GOOGLETRANSLATE(A22127,""en"",""hi"")"),"एक सुपरमार्केट में स्थानीय वाइन का चयन")</f>
        <v>एक सुपरमार्केट में स्थानीय वाइन का चयन</v>
      </c>
    </row>
    <row r="22128">
      <c r="A22128" s="1" t="s">
        <v>21408</v>
      </c>
      <c r="B22128" s="2" t="str">
        <f>IFERROR(__xludf.DUMMYFUNCTION("GOOGLETRANSLATE(A22128,""en"",""hi"")"),"बगीचे में एक टहनी पर बैठा व्यक्ति")</f>
        <v>बगीचे में एक टहनी पर बैठा व्यक्ति</v>
      </c>
    </row>
    <row r="22129">
      <c r="A22129" s="1" t="s">
        <v>21409</v>
      </c>
      <c r="B22129" s="2" t="str">
        <f>IFERROR(__xludf.DUMMYFUNCTION("GOOGLETRANSLATE(A22129,""en"",""hi"")"),"ओपेरा द्वारा पहने जाने वाले जूते")</f>
        <v>ओपेरा द्वारा पहने जाने वाले जूते</v>
      </c>
    </row>
    <row r="22130">
      <c r="A22130" s="1" t="s">
        <v>21410</v>
      </c>
      <c r="B22130" s="2" t="str">
        <f>IFERROR(__xludf.DUMMYFUNCTION("GOOGLETRANSLATE(A22130,""en"",""hi"")"),"स्केटबोर्ड के साथ पार्क में लड़का।")</f>
        <v>स्केटबोर्ड के साथ पार्क में लड़का।</v>
      </c>
    </row>
    <row r="22131">
      <c r="A22131" s="1" t="s">
        <v>21411</v>
      </c>
      <c r="B22131" s="2" t="str">
        <f>IFERROR(__xludf.DUMMYFUNCTION("GOOGLETRANSLATE(A22131,""en"",""hi"")"),"कॉमिक बुक कैरेक्टर के रूप में पहली बार उन्हें व्यक्ति के साथ संघर्ष में शामिल किया जाएगा।")</f>
        <v>कॉमिक बुक कैरेक्टर के रूप में पहली बार उन्हें व्यक्ति के साथ संघर्ष में शामिल किया जाएगा।</v>
      </c>
    </row>
    <row r="22132">
      <c r="A22132" s="1" t="s">
        <v>21412</v>
      </c>
      <c r="B22132" s="2" t="str">
        <f>IFERROR(__xludf.DUMMYFUNCTION("GOOGLETRANSLATE(A22132,""en"",""hi"")"),"क्रिकेट प्लेयर अंतरराष्ट्रीय क्रिकेट मैच के दौरान क्रिकेट प्लेयर के विकेट का जश्न मनाता है।")</f>
        <v>क्रिकेट प्लेयर अंतरराष्ट्रीय क्रिकेट मैच के दौरान क्रिकेट प्लेयर के विकेट का जश्न मनाता है।</v>
      </c>
    </row>
    <row r="22133">
      <c r="A22133" s="1" t="s">
        <v>21413</v>
      </c>
      <c r="B22133" s="2" t="str">
        <f>IFERROR(__xludf.DUMMYFUNCTION("GOOGLETRANSLATE(A22133,""en"",""hi"")"),"वेधशाला के दूसरे सर्विसिंग मिशन के दौरान देखी गई खगोलीय वेधशाला।")</f>
        <v>वेधशाला के दूसरे सर्विसिंग मिशन के दौरान देखी गई खगोलीय वेधशाला।</v>
      </c>
    </row>
    <row r="22134">
      <c r="A22134" s="1" t="s">
        <v>21414</v>
      </c>
      <c r="B22134" s="2" t="str">
        <f>IFERROR(__xludf.DUMMYFUNCTION("GOOGLETRANSLATE(A22134,""en"",""hi"")"),"सफेद पृष्ठभूमि चित्रण पर पृथक रूपरेखा मानचित्र पर राज्य का ध्वज")</f>
        <v>सफेद पृष्ठभूमि चित्रण पर पृथक रूपरेखा मानचित्र पर राज्य का ध्वज</v>
      </c>
    </row>
    <row r="22135">
      <c r="A22135" s="1" t="s">
        <v>21415</v>
      </c>
      <c r="B22135" s="2" t="str">
        <f>IFERROR(__xludf.DUMMYFUNCTION("GOOGLETRANSLATE(A22135,""en"",""hi"")"),"समुद्र तट पर एक मजेदार दिन के बाद रिचार्ज करने के लिए नई रानी आकार का बिस्तर")</f>
        <v>समुद्र तट पर एक मजेदार दिन के बाद रिचार्ज करने के लिए नई रानी आकार का बिस्तर</v>
      </c>
    </row>
    <row r="22136">
      <c r="A22136" s="1" t="s">
        <v>21416</v>
      </c>
      <c r="B22136" s="2" t="str">
        <f>IFERROR(__xludf.DUMMYFUNCTION("GOOGLETRANSLATE(A22136,""en"",""hi"")"),"त्योहार के हिस्से के रूप में नॉर्मन संरचना जलाई गई")</f>
        <v>त्योहार के हिस्से के रूप में नॉर्मन संरचना जलाई गई</v>
      </c>
    </row>
    <row r="22137">
      <c r="A22137" s="1" t="s">
        <v>21417</v>
      </c>
      <c r="B22137" s="2" t="str">
        <f>IFERROR(__xludf.DUMMYFUNCTION("GOOGLETRANSLATE(A22137,""en"",""hi"")"),"स्टॉक किए गए अलमारियों के साथ, एक आधुनिक सुपरमार्केट के अंदर प्रदर्शन पर मसालों।")</f>
        <v>स्टॉक किए गए अलमारियों के साथ, एक आधुनिक सुपरमार्केट के अंदर प्रदर्शन पर मसालों।</v>
      </c>
    </row>
    <row r="22138">
      <c r="A22138" s="1" t="s">
        <v>21418</v>
      </c>
      <c r="B22138" s="2" t="str">
        <f>IFERROR(__xludf.DUMMYFUNCTION("GOOGLETRANSLATE(A22138,""en"",""hi"")"),"बैठक - पहाड़ी की एक पहाड़ी की विशेष आवश्यकताओं पर घर का निर्माण")</f>
        <v>बैठक - पहाड़ी की एक पहाड़ी की विशेष आवश्यकताओं पर घर का निर्माण</v>
      </c>
    </row>
    <row r="22139">
      <c r="A22139" s="1" t="s">
        <v>21419</v>
      </c>
      <c r="B22139" s="2" t="str">
        <f>IFERROR(__xludf.DUMMYFUNCTION("GOOGLETRANSLATE(A22139,""en"",""hi"")"),"सप्ताह एक्सप्रेस पिकअप की कार")</f>
        <v>सप्ताह एक्सप्रेस पिकअप की कार</v>
      </c>
    </row>
    <row r="22140">
      <c r="A22140" s="1" t="s">
        <v>21420</v>
      </c>
      <c r="B22140" s="2" t="str">
        <f>IFERROR(__xludf.DUMMYFUNCTION("GOOGLETRANSLATE(A22140,""en"",""hi"")"),"एक ठंडे सर्दियों दिवस पर बगीचे में बेंच पर बुना हुआ दस्ताने और शरद ऋतु के पत्तों के साथ चाय का कूप स्टीमिंग")</f>
        <v>एक ठंडे सर्दियों दिवस पर बगीचे में बेंच पर बुना हुआ दस्ताने और शरद ऋतु के पत्तों के साथ चाय का कूप स्टीमिंग</v>
      </c>
    </row>
    <row r="22141">
      <c r="A22141" s="1" t="s">
        <v>21421</v>
      </c>
      <c r="B22141" s="2" t="str">
        <f>IFERROR(__xludf.DUMMYFUNCTION("GOOGLETRANSLATE(A22141,""en"",""hi"")"),"छोटे बच्चे को बच्चे की बोतल से दूध चूसना है")</f>
        <v>छोटे बच्चे को बच्चे की बोतल से दूध चूसना है</v>
      </c>
    </row>
    <row r="22142">
      <c r="A22142" s="1" t="s">
        <v>21422</v>
      </c>
      <c r="B22142" s="2" t="str">
        <f>IFERROR(__xludf.DUMMYFUNCTION("GOOGLETRANSLATE(A22142,""en"",""hi"")"),"व्यक्ति के पास कई चीजें हैं।")</f>
        <v>व्यक्ति के पास कई चीजें हैं।</v>
      </c>
    </row>
    <row r="22143">
      <c r="A22143" s="1" t="s">
        <v>21423</v>
      </c>
      <c r="B22143" s="2" t="str">
        <f>IFERROR(__xludf.DUMMYFUNCTION("GOOGLETRANSLATE(A22143,""en"",""hi"")"),"लिविंग रूम में खिलौनों के साथ खेल रहे बच्चे")</f>
        <v>लिविंग रूम में खिलौनों के साथ खेल रहे बच्चे</v>
      </c>
    </row>
    <row r="22144">
      <c r="A22144" s="1" t="s">
        <v>21424</v>
      </c>
      <c r="B22144" s="2" t="str">
        <f>IFERROR(__xludf.DUMMYFUNCTION("GOOGLETRANSLATE(A22144,""en"",""hi"")"),"तालाब में बड़े बंगाल बाघ तैराकी")</f>
        <v>तालाब में बड़े बंगाल बाघ तैराकी</v>
      </c>
    </row>
    <row r="22145">
      <c r="A22145" s="1" t="s">
        <v>21425</v>
      </c>
      <c r="B22145" s="2" t="str">
        <f>IFERROR(__xludf.DUMMYFUNCTION("GOOGLETRANSLATE(A22145,""en"",""hi"")"),"स्थानीय भोजन का स्वाद")</f>
        <v>स्थानीय भोजन का स्वाद</v>
      </c>
    </row>
    <row r="22146">
      <c r="A22146" s="1" t="s">
        <v>21426</v>
      </c>
      <c r="B22146" s="2" t="str">
        <f>IFERROR(__xludf.DUMMYFUNCTION("GOOGLETRANSLATE(A22146,""en"",""hi"")"),"चिह्नित स्पॉट महिलाओं की लंबी गर्दन पर ग्राफिक्स रखें")</f>
        <v>चिह्नित स्पॉट महिलाओं की लंबी गर्दन पर ग्राफिक्स रखें</v>
      </c>
    </row>
    <row r="22147">
      <c r="A22147" s="1" t="s">
        <v>21427</v>
      </c>
      <c r="B22147" s="2" t="str">
        <f>IFERROR(__xludf.DUMMYFUNCTION("GOOGLETRANSLATE(A22147,""en"",""hi"")"),"एक सुंदर दोस्ती की शुरुआत")</f>
        <v>एक सुंदर दोस्ती की शुरुआत</v>
      </c>
    </row>
    <row r="22148">
      <c r="A22148" s="1" t="s">
        <v>21428</v>
      </c>
      <c r="B22148" s="2" t="str">
        <f>IFERROR(__xludf.DUMMYFUNCTION("GOOGLETRANSLATE(A22148,""en"",""hi"")"),"मनुष्य द्वारा - सबसे अच्छे दिन की योजना नहीं है।")</f>
        <v>मनुष्य द्वारा - सबसे अच्छे दिन की योजना नहीं है।</v>
      </c>
    </row>
    <row r="22149">
      <c r="A22149" s="1" t="s">
        <v>21429</v>
      </c>
      <c r="B22149" s="2" t="str">
        <f>IFERROR(__xludf.DUMMYFUNCTION("GOOGLETRANSLATE(A22149,""en"",""hi"")"),"पैनोरमा की पृष्ठभूमि पर पेड़ों और हरी घास के साथ एक पार्क में नहर पर पुल")</f>
        <v>पैनोरमा की पृष्ठभूमि पर पेड़ों और हरी घास के साथ एक पार्क में नहर पर पुल</v>
      </c>
    </row>
    <row r="22150">
      <c r="A22150" s="1" t="s">
        <v>21430</v>
      </c>
      <c r="B22150" s="2" t="str">
        <f>IFERROR(__xludf.DUMMYFUNCTION("GOOGLETRANSLATE(A22150,""en"",""hi"")"),"अभिनेता व्यक्ति पर उत्सव के दौरान प्रीमियर में भाग लेता है।")</f>
        <v>अभिनेता व्यक्ति पर उत्सव के दौरान प्रीमियर में भाग लेता है।</v>
      </c>
    </row>
    <row r="22151">
      <c r="A22151" s="1" t="s">
        <v>21431</v>
      </c>
      <c r="B22151" s="2" t="str">
        <f>IFERROR(__xludf.DUMMYFUNCTION("GOOGLETRANSLATE(A22151,""en"",""hi"")"),"खेतों को इकट्ठा करने वाले किसानों का कुछ महान फुटेज।")</f>
        <v>खेतों को इकट्ठा करने वाले किसानों का कुछ महान फुटेज।</v>
      </c>
    </row>
    <row r="22152">
      <c r="A22152" s="1" t="s">
        <v>21432</v>
      </c>
      <c r="B22152" s="2" t="str">
        <f>IFERROR(__xludf.DUMMYFUNCTION("GOOGLETRANSLATE(A22152,""en"",""hi"")"),"मुख्य पूल में महान दिन।")</f>
        <v>मुख्य पूल में महान दिन।</v>
      </c>
    </row>
    <row r="22153">
      <c r="A22153" s="1" t="s">
        <v>21433</v>
      </c>
      <c r="B22153" s="2" t="str">
        <f>IFERROR(__xludf.DUMMYFUNCTION("GOOGLETRANSLATE(A22153,""en"",""hi"")"),"अभिनेता लॉन्च पार्टी में भाग लेता है")</f>
        <v>अभिनेता लॉन्च पार्टी में भाग लेता है</v>
      </c>
    </row>
    <row r="22154">
      <c r="A22154" s="1" t="s">
        <v>21434</v>
      </c>
      <c r="B22154" s="2" t="str">
        <f>IFERROR(__xludf.DUMMYFUNCTION("GOOGLETRANSLATE(A22154,""en"",""hi"")"),"एयरलाइनों ने यात्रियों को बदलने के तरीके को बदलकर बोर्डिंग समय काट सकते हैं?")</f>
        <v>एयरलाइनों ने यात्रियों को बदलने के तरीके को बदलकर बोर्डिंग समय काट सकते हैं?</v>
      </c>
    </row>
    <row r="22155">
      <c r="A22155" s="1" t="s">
        <v>21435</v>
      </c>
      <c r="B22155" s="2" t="str">
        <f>IFERROR(__xludf.DUMMYFUNCTION("GOOGLETRANSLATE(A22155,""en"",""hi"")"),"कैमरे पर एक पंक्ति में खड़े व्यापार टीम")</f>
        <v>कैमरे पर एक पंक्ति में खड़े व्यापार टीम</v>
      </c>
    </row>
    <row r="22156">
      <c r="A22156" s="1" t="s">
        <v>21436</v>
      </c>
      <c r="B22156" s="2" t="str">
        <f>IFERROR(__xludf.DUMMYFUNCTION("GOOGLETRANSLATE(A22156,""en"",""hi"")"),"पेड़ों के माध्यम से सूरज की रोशनी के साथ एक घने हरे जंगल का डॉली शॉट")</f>
        <v>पेड़ों के माध्यम से सूरज की रोशनी के साथ एक घने हरे जंगल का डॉली शॉट</v>
      </c>
    </row>
    <row r="22157">
      <c r="A22157" s="1" t="s">
        <v>21437</v>
      </c>
      <c r="B22157" s="2" t="str">
        <f>IFERROR(__xludf.DUMMYFUNCTION("GOOGLETRANSLATE(A22157,""en"",""hi"")"),"लिविंग रूम में बोल्ड आर्ट")</f>
        <v>लिविंग रूम में बोल्ड आर्ट</v>
      </c>
    </row>
    <row r="22158">
      <c r="A22158" s="1" t="s">
        <v>7984</v>
      </c>
      <c r="B22158" s="2" t="str">
        <f>IFERROR(__xludf.DUMMYFUNCTION("GOOGLETRANSLATE(A22158,""en"",""hi"")"),"एक चाक और आकार के साथ ब्लैकबोर्ड।")</f>
        <v>एक चाक और आकार के साथ ब्लैकबोर्ड।</v>
      </c>
    </row>
    <row r="22159">
      <c r="A22159" s="1" t="s">
        <v>1263</v>
      </c>
      <c r="B22159" s="2" t="str">
        <f>IFERROR(__xludf.DUMMYFUNCTION("GOOGLETRANSLATE(A22159,""en"",""hi"")"),"छवि में हो सकता है: व्यक्ति, घोड़े, घोड़े और आउटडोर पर सवारी करना")</f>
        <v>छवि में हो सकता है: व्यक्ति, घोड़े, घोड़े और आउटडोर पर सवारी करना</v>
      </c>
    </row>
    <row r="22160">
      <c r="A22160" s="1" t="s">
        <v>21438</v>
      </c>
      <c r="B22160" s="2" t="str">
        <f>IFERROR(__xludf.DUMMYFUNCTION("GOOGLETRANSLATE(A22160,""en"",""hi"")"),"एक मैच के दौरान फुटबॉल टीम")</f>
        <v>एक मैच के दौरान फुटबॉल टीम</v>
      </c>
    </row>
    <row r="22161">
      <c r="A22161" s="1" t="s">
        <v>21439</v>
      </c>
      <c r="B22161" s="2" t="str">
        <f>IFERROR(__xludf.DUMMYFUNCTION("GOOGLETRANSLATE(A22161,""en"",""hi"")"),"जीबी शहर में द्विभाषी सड़क का संकेत")</f>
        <v>जीबी शहर में द्विभाषी सड़क का संकेत</v>
      </c>
    </row>
    <row r="22162">
      <c r="A22162" s="1" t="s">
        <v>21440</v>
      </c>
      <c r="B22162" s="2" t="str">
        <f>IFERROR(__xludf.DUMMYFUNCTION("GOOGLETRANSLATE(A22162,""en"",""hi"")"),"एक शहर: घर का किनारा।")</f>
        <v>एक शहर: घर का किनारा।</v>
      </c>
    </row>
    <row r="22163">
      <c r="A22163" s="1" t="s">
        <v>21441</v>
      </c>
      <c r="B22163" s="2" t="str">
        <f>IFERROR(__xludf.DUMMYFUNCTION("GOOGLETRANSLATE(A22163,""en"",""hi"")"),"नरम सूर्यास्त प्रकाश जैविक जीनस के एक क्षेत्र को छूता है।")</f>
        <v>नरम सूर्यास्त प्रकाश जैविक जीनस के एक क्षेत्र को छूता है।</v>
      </c>
    </row>
    <row r="22164">
      <c r="A22164" s="1" t="s">
        <v>21442</v>
      </c>
      <c r="B22164" s="2" t="str">
        <f>IFERROR(__xludf.DUMMYFUNCTION("GOOGLETRANSLATE(A22164,""en"",""hi"")"),"हाथ प्रिंट के साथ एक अमूर्त पृष्ठभूमि का वेक्टर चित्रण")</f>
        <v>हाथ प्रिंट के साथ एक अमूर्त पृष्ठभूमि का वेक्टर चित्रण</v>
      </c>
    </row>
    <row r="22165">
      <c r="A22165" s="1" t="s">
        <v>21443</v>
      </c>
      <c r="B22165" s="2" t="str">
        <f>IFERROR(__xludf.DUMMYFUNCTION("GOOGLETRANSLATE(A22165,""en"",""hi"")"),"एक स्टबल फील्ड में नर डॉग चल रहा है")</f>
        <v>एक स्टबल फील्ड में नर डॉग चल रहा है</v>
      </c>
    </row>
    <row r="22166">
      <c r="A22166" s="1" t="s">
        <v>21444</v>
      </c>
      <c r="B22166" s="2" t="str">
        <f>IFERROR(__xludf.DUMMYFUNCTION("GOOGLETRANSLATE(A22166,""en"",""hi"")"),"एक स्मारक रजाई व्यक्ति द्वारा डिजाइन की गई")</f>
        <v>एक स्मारक रजाई व्यक्ति द्वारा डिजाइन की गई</v>
      </c>
    </row>
    <row r="22167">
      <c r="A22167" s="1" t="s">
        <v>21445</v>
      </c>
      <c r="B22167" s="2" t="str">
        <f>IFERROR(__xludf.DUMMYFUNCTION("GOOGLETRANSLATE(A22167,""en"",""hi"")"),"लोग अपने घरों के मलबे के बीच एक झंडा उठाते हैं।")</f>
        <v>लोग अपने घरों के मलबे के बीच एक झंडा उठाते हैं।</v>
      </c>
    </row>
    <row r="22168">
      <c r="A22168" s="1" t="s">
        <v>21446</v>
      </c>
      <c r="B22168" s="2" t="str">
        <f>IFERROR(__xludf.DUMMYFUNCTION("GOOGLETRANSLATE(A22168,""en"",""hi"")"),"अमेरिकन फुटबॉल खिलाड़ी पहली छमाही के अंत में ए-यार्ड टचडाउन पास को पकड़ने के बाद एक बर्फ-फावड़ा उत्सव करता है।")</f>
        <v>अमेरिकन फुटबॉल खिलाड़ी पहली छमाही के अंत में ए-यार्ड टचडाउन पास को पकड़ने के बाद एक बर्फ-फावड़ा उत्सव करता है।</v>
      </c>
    </row>
    <row r="22169">
      <c r="A22169" s="1" t="s">
        <v>21447</v>
      </c>
      <c r="B22169" s="2" t="str">
        <f>IFERROR(__xludf.DUMMYFUNCTION("GOOGLETRANSLATE(A22169,""en"",""hi"")"),"सूर्यास्त में एक पैराग्लाइडर का सिल्हूट")</f>
        <v>सूर्यास्त में एक पैराग्लाइडर का सिल्हूट</v>
      </c>
    </row>
    <row r="22170">
      <c r="A22170" s="1" t="s">
        <v>21448</v>
      </c>
      <c r="B22170" s="2" t="str">
        <f>IFERROR(__xludf.DUMMYFUNCTION("GOOGLETRANSLATE(A22170,""en"",""hi"")"),"व्यक्ति और पीला प्रमुख रंग है")</f>
        <v>व्यक्ति और पीला प्रमुख रंग है</v>
      </c>
    </row>
    <row r="22171">
      <c r="A22171" s="1" t="s">
        <v>21449</v>
      </c>
      <c r="B22171" s="2" t="str">
        <f>IFERROR(__xludf.DUMMYFUNCTION("GOOGLETRANSLATE(A22171,""en"",""hi"")"),"सरकारी एजेंसी द्वारा जारी एक दस्तावेज")</f>
        <v>सरकारी एजेंसी द्वारा जारी एक दस्तावेज</v>
      </c>
    </row>
    <row r="22172">
      <c r="A22172" s="1" t="s">
        <v>21450</v>
      </c>
      <c r="B22172" s="2" t="str">
        <f>IFERROR(__xludf.DUMMYFUNCTION("GOOGLETRANSLATE(A22172,""en"",""hi"")"),"उच्च गुणवत्ता वाले मानचित्र जिलों की सीमाओं वाला एक क्षेत्र है")</f>
        <v>उच्च गुणवत्ता वाले मानचित्र जिलों की सीमाओं वाला एक क्षेत्र है</v>
      </c>
    </row>
    <row r="22173">
      <c r="A22173" s="1" t="s">
        <v>21451</v>
      </c>
      <c r="B22173" s="2" t="str">
        <f>IFERROR(__xludf.DUMMYFUNCTION("GOOGLETRANSLATE(A22173,""en"",""hi"")"),"मोबाइल - पहली परियोजना चित्र का अनुकूलित संस्करण।")</f>
        <v>मोबाइल - पहली परियोजना चित्र का अनुकूलित संस्करण।</v>
      </c>
    </row>
    <row r="22174">
      <c r="A22174" s="1" t="s">
        <v>21452</v>
      </c>
      <c r="B22174" s="2" t="str">
        <f>IFERROR(__xludf.DUMMYFUNCTION("GOOGLETRANSLATE(A22174,""en"",""hi"")"),"उन्हें सर्दियों के लिए गर्म टोपी की आवश्यकता होगी।")</f>
        <v>उन्हें सर्दियों के लिए गर्म टोपी की आवश्यकता होगी।</v>
      </c>
    </row>
    <row r="22175">
      <c r="A22175" s="1" t="s">
        <v>21453</v>
      </c>
      <c r="B22175" s="2" t="str">
        <f>IFERROR(__xludf.DUMMYFUNCTION("GOOGLETRANSLATE(A22175,""en"",""hi"")"),"अभिनेता विशेष स्क्रीनिंग में भाग लेता है")</f>
        <v>अभिनेता विशेष स्क्रीनिंग में भाग लेता है</v>
      </c>
    </row>
    <row r="22176">
      <c r="A22176" s="1" t="s">
        <v>21454</v>
      </c>
      <c r="B22176" s="2" t="str">
        <f>IFERROR(__xludf.DUMMYFUNCTION("GOOGLETRANSLATE(A22176,""en"",""hi"")"),"रस्टी मेटल पर नक्शा और ध्वज")</f>
        <v>रस्टी मेटल पर नक्शा और ध्वज</v>
      </c>
    </row>
    <row r="22177">
      <c r="A22177" s="1" t="s">
        <v>21455</v>
      </c>
      <c r="B22177" s="2" t="str">
        <f>IFERROR(__xludf.DUMMYFUNCTION("GOOGLETRANSLATE(A22177,""en"",""hi"")"),"व्यक्ति सेटिंग सूरज में घूमता है")</f>
        <v>व्यक्ति सेटिंग सूरज में घूमता है</v>
      </c>
    </row>
    <row r="22178">
      <c r="A22178" s="1" t="s">
        <v>21456</v>
      </c>
      <c r="B22178" s="2" t="str">
        <f>IFERROR(__xludf.DUMMYFUNCTION("GOOGLETRANSLATE(A22178,""en"",""hi"")"),"एक सफेद पृष्ठभूमि पर पत्तियों के साथ गाजर।")</f>
        <v>एक सफेद पृष्ठभूमि पर पत्तियों के साथ गाजर।</v>
      </c>
    </row>
    <row r="22179">
      <c r="A22179" s="1" t="s">
        <v>21457</v>
      </c>
      <c r="B22179" s="2" t="str">
        <f>IFERROR(__xludf.DUMMYFUNCTION("GOOGLETRANSLATE(A22179,""en"",""hi"")"),"महिला एक और रहस्य के लिए फुसफुसा रही।")</f>
        <v>महिला एक और रहस्य के लिए फुसफुसा रही।</v>
      </c>
    </row>
    <row r="22180">
      <c r="A22180" s="1" t="s">
        <v>21458</v>
      </c>
      <c r="B22180" s="2" t="str">
        <f>IFERROR(__xludf.DUMMYFUNCTION("GOOGLETRANSLATE(A22180,""en"",""hi"")"),"दूसरी छमाही में एक शहर द्वारा एक निकट लक्ष्य।")</f>
        <v>दूसरी छमाही में एक शहर द्वारा एक निकट लक्ष्य।</v>
      </c>
    </row>
    <row r="22181">
      <c r="A22181" s="1" t="s">
        <v>21459</v>
      </c>
      <c r="B22181" s="2" t="str">
        <f>IFERROR(__xludf.DUMMYFUNCTION("GOOGLETRANSLATE(A22181,""en"",""hi"")"),"ऑटोमोबाइल मॉडल के साथ वस्त्र व्यापार।")</f>
        <v>ऑटोमोबाइल मॉडल के साथ वस्त्र व्यापार।</v>
      </c>
    </row>
    <row r="22182">
      <c r="A22182" s="1" t="s">
        <v>21460</v>
      </c>
      <c r="B22182" s="2" t="str">
        <f>IFERROR(__xludf.DUMMYFUNCTION("GOOGLETRANSLATE(A22182,""en"",""hi"")"),"अंग का कंसोल")</f>
        <v>अंग का कंसोल</v>
      </c>
    </row>
    <row r="22183">
      <c r="A22183" s="1" t="s">
        <v>21461</v>
      </c>
      <c r="B22183" s="2" t="str">
        <f>IFERROR(__xludf.DUMMYFUNCTION("GOOGLETRANSLATE(A22183,""en"",""hi"")"),"व्यक्ति चित्रों की इस खूबसूरत श्रृंखला के लिए अपने कैनवास के रूप में पारंपरिक मानचित्रों का उपयोग करता है।")</f>
        <v>व्यक्ति चित्रों की इस खूबसूरत श्रृंखला के लिए अपने कैनवास के रूप में पारंपरिक मानचित्रों का उपयोग करता है।</v>
      </c>
    </row>
    <row r="22184">
      <c r="A22184" s="1" t="s">
        <v>6225</v>
      </c>
      <c r="B22184" s="2" t="str">
        <f>IFERROR(__xludf.DUMMYFUNCTION("GOOGLETRANSLATE(A22184,""en"",""hi"")"),"धुंधली पृष्ठभूमि अवधारणा पर एक बटन दबाकर व्यक्ति।")</f>
        <v>धुंधली पृष्ठभूमि अवधारणा पर एक बटन दबाकर व्यक्ति।</v>
      </c>
    </row>
    <row r="22185">
      <c r="A22185" s="1" t="s">
        <v>21462</v>
      </c>
      <c r="B22185" s="2" t="str">
        <f>IFERROR(__xludf.DUMMYFUNCTION("GOOGLETRANSLATE(A22185,""en"",""hi"")"),"ब्राउन अल्पाका का पोर्ट्रेट")</f>
        <v>ब्राउन अल्पाका का पोर्ट्रेट</v>
      </c>
    </row>
    <row r="22186">
      <c r="A22186" s="1" t="s">
        <v>21463</v>
      </c>
      <c r="B22186" s="2" t="str">
        <f>IFERROR(__xludf.DUMMYFUNCTION("GOOGLETRANSLATE(A22186,""en"",""hi"")"),"जीवित रहने के लिए जानवरों को जीवित रहने के लिए, जीको की तरह, उनके पास कुछ विशेषताएं हैं।")</f>
        <v>जीवित रहने के लिए जानवरों को जीवित रहने के लिए, जीको की तरह, उनके पास कुछ विशेषताएं हैं।</v>
      </c>
    </row>
    <row r="22187">
      <c r="A22187" s="1" t="s">
        <v>21464</v>
      </c>
      <c r="B22187" s="2" t="str">
        <f>IFERROR(__xludf.DUMMYFUNCTION("GOOGLETRANSLATE(A22187,""en"",""hi"")"),"सड़क पर चलने वाले अपरिचित लोगों की भीड़")</f>
        <v>सड़क पर चलने वाले अपरिचित लोगों की भीड़</v>
      </c>
    </row>
    <row r="22188">
      <c r="A22188" s="1" t="s">
        <v>21465</v>
      </c>
      <c r="B22188" s="2" t="str">
        <f>IFERROR(__xludf.DUMMYFUNCTION("GOOGLETRANSLATE(A22188,""en"",""hi"")"),"शॉपिंग सेंटर दूसरी सबसे बड़ी शॉपिंग मॉल")</f>
        <v>शॉपिंग सेंटर दूसरी सबसे बड़ी शॉपिंग मॉल</v>
      </c>
    </row>
    <row r="22189">
      <c r="A22189" s="1" t="s">
        <v>21466</v>
      </c>
      <c r="B22189" s="2" t="str">
        <f>IFERROR(__xludf.DUMMYFUNCTION("GOOGLETRANSLATE(A22189,""en"",""hi"")"),"कस्टम-निर्मित घरों का इंटीरियर फर्नीचर, पर्दे, वार्डरोब और सजावट से भरे हुए हैं जो उनके बच्चों को फिट करने के लिए तैयार हैं।")</f>
        <v>कस्टम-निर्मित घरों का इंटीरियर फर्नीचर, पर्दे, वार्डरोब और सजावट से भरे हुए हैं जो उनके बच्चों को फिट करने के लिए तैयार हैं।</v>
      </c>
    </row>
    <row r="22190">
      <c r="A22190" s="1" t="s">
        <v>21467</v>
      </c>
      <c r="B22190" s="2" t="str">
        <f>IFERROR(__xludf.DUMMYFUNCTION("GOOGLETRANSLATE(A22190,""en"",""hi"")"),"जड़ों के साथ पहाड़ों का एक विस्तृत शॉट")</f>
        <v>जड़ों के साथ पहाड़ों का एक विस्तृत शॉट</v>
      </c>
    </row>
    <row r="22191">
      <c r="A22191" s="1" t="s">
        <v>21468</v>
      </c>
      <c r="B22191" s="2" t="str">
        <f>IFERROR(__xludf.DUMMYFUNCTION("GOOGLETRANSLATE(A22191,""en"",""hi"")"),"एक पुराने जूता पर पिल्ला चबाना")</f>
        <v>एक पुराने जूता पर पिल्ला चबाना</v>
      </c>
    </row>
    <row r="22192">
      <c r="A22192" s="1" t="s">
        <v>21469</v>
      </c>
      <c r="B22192" s="2" t="str">
        <f>IFERROR(__xludf.DUMMYFUNCTION("GOOGLETRANSLATE(A22192,""en"",""hi"")"),"जहाज के आस-पास क्रेन और फ्लोटिंग डेक बुधवार को शाम को हल्का कर देते हैं।")</f>
        <v>जहाज के आस-पास क्रेन और फ्लोटिंग डेक बुधवार को शाम को हल्का कर देते हैं।</v>
      </c>
    </row>
    <row r="22193">
      <c r="A22193" s="1" t="s">
        <v>21470</v>
      </c>
      <c r="B22193" s="2" t="str">
        <f>IFERROR(__xludf.DUMMYFUNCTION("GOOGLETRANSLATE(A22193,""en"",""hi"")"),"एक पुराने सिंक में हमारे परी उद्यान")</f>
        <v>एक पुराने सिंक में हमारे परी उद्यान</v>
      </c>
    </row>
    <row r="22194">
      <c r="A22194" s="1" t="s">
        <v>21471</v>
      </c>
      <c r="B22194" s="2" t="str">
        <f>IFERROR(__xludf.DUMMYFUNCTION("GOOGLETRANSLATE(A22194,""en"",""hi"")"),"41 की स्लाइड: टीम हमेशा अच्छी कारों को खेत करती है और इस साल कोई अपवाद नहीं होना चाहिए।")</f>
        <v>41 की स्लाइड: टीम हमेशा अच्छी कारों को खेत करती है और इस साल कोई अपवाद नहीं होना चाहिए।</v>
      </c>
    </row>
    <row r="22195">
      <c r="A22195" s="1" t="s">
        <v>11066</v>
      </c>
      <c r="B22195" s="2" t="str">
        <f>IFERROR(__xludf.DUMMYFUNCTION("GOOGLETRANSLATE(A22195,""en"",""hi"")"),"एक प्रशिक्षण सत्र के दौरान कार्रवाई में फुटबॉल खिलाड़ी।")</f>
        <v>एक प्रशिक्षण सत्र के दौरान कार्रवाई में फुटबॉल खिलाड़ी।</v>
      </c>
    </row>
    <row r="22196">
      <c r="A22196" s="1" t="s">
        <v>21472</v>
      </c>
      <c r="B22196" s="2" t="str">
        <f>IFERROR(__xludf.DUMMYFUNCTION("GOOGLETRANSLATE(A22196,""en"",""hi"")"),"हनीबी की एक रानी एक हनीकोम्ब की कोशिकाओं में अंडे डालती है।")</f>
        <v>हनीबी की एक रानी एक हनीकोम्ब की कोशिकाओं में अंडे डालती है।</v>
      </c>
    </row>
    <row r="22197">
      <c r="A22197" s="1" t="s">
        <v>16704</v>
      </c>
      <c r="B22197" s="2" t="str">
        <f>IFERROR(__xludf.DUMMYFUNCTION("GOOGLETRANSLATE(A22197,""en"",""hi"")"),"मधुमक्खियों ने कमल के फूल पर कुछ पराग इकट्ठा किया।")</f>
        <v>मधुमक्खियों ने कमल के फूल पर कुछ पराग इकट्ठा किया।</v>
      </c>
    </row>
    <row r="22198">
      <c r="A22198" s="1" t="s">
        <v>21473</v>
      </c>
      <c r="B22198" s="2" t="str">
        <f>IFERROR(__xludf.DUMMYFUNCTION("GOOGLETRANSLATE(A22198,""en"",""hi"")"),"व्यक्ति के कई बैग")</f>
        <v>व्यक्ति के कई बैग</v>
      </c>
    </row>
    <row r="22199">
      <c r="A22199" s="1" t="s">
        <v>21474</v>
      </c>
      <c r="B22199" s="2" t="str">
        <f>IFERROR(__xludf.DUMMYFUNCTION("GOOGLETRANSLATE(A22199,""en"",""hi"")"),"सफेद रेत के साथ एक सुंदर हरे जीवंत लैगून पर एकल हथेली का पेड़")</f>
        <v>सफेद रेत के साथ एक सुंदर हरे जीवंत लैगून पर एकल हथेली का पेड़</v>
      </c>
    </row>
    <row r="22200">
      <c r="A22200" s="1" t="s">
        <v>21475</v>
      </c>
      <c r="B22200" s="2" t="str">
        <f>IFERROR(__xludf.DUMMYFUNCTION("GOOGLETRANSLATE(A22200,""en"",""hi"")"),"आप कोशिश करते हैं: ड्रग फॉर्म आकार का क्षेत्र खोजें")</f>
        <v>आप कोशिश करते हैं: ड्रग फॉर्म आकार का क्षेत्र खोजें</v>
      </c>
    </row>
    <row r="22201">
      <c r="A22201" s="1" t="s">
        <v>21476</v>
      </c>
      <c r="B22201" s="2" t="str">
        <f>IFERROR(__xludf.DUMMYFUNCTION("GOOGLETRANSLATE(A22201,""en"",""hi"")"),"एक तस्वीर से काले और सफेद में व्यक्ति जिसे मैंने फेसबुक पर देखा था।")</f>
        <v>एक तस्वीर से काले और सफेद में व्यक्ति जिसे मैंने फेसबुक पर देखा था।</v>
      </c>
    </row>
    <row r="22202">
      <c r="A22202" s="1" t="s">
        <v>21477</v>
      </c>
      <c r="B22202" s="2" t="str">
        <f>IFERROR(__xludf.DUMMYFUNCTION("GOOGLETRANSLATE(A22202,""en"",""hi"")"),"ट्रैंक्विल वाटर्स पर स्थित कस्टम एस्टेट")</f>
        <v>ट्रैंक्विल वाटर्स पर स्थित कस्टम एस्टेट</v>
      </c>
    </row>
    <row r="22203">
      <c r="A22203" s="1" t="s">
        <v>21478</v>
      </c>
      <c r="B22203" s="2" t="str">
        <f>IFERROR(__xludf.DUMMYFUNCTION("GOOGLETRANSLATE(A22203,""en"",""hi"")"),"उसे आस-पास के एम्बुलेंस में जल्दी से दौड़ाया गया था लेकिन सहेजा नहीं जा सका")</f>
        <v>उसे आस-पास के एम्बुलेंस में जल्दी से दौड़ाया गया था लेकिन सहेजा नहीं जा सका</v>
      </c>
    </row>
    <row r="22204">
      <c r="A22204" s="1" t="s">
        <v>21479</v>
      </c>
      <c r="B22204" s="2" t="str">
        <f>IFERROR(__xludf.DUMMYFUNCTION("GOOGLETRANSLATE(A22204,""en"",""hi"")"),"कैसा बनाने के लिए उन्होंने उत्पाद और सुलेख को एक साथ कैसे इस्तेमाल किया।")</f>
        <v>कैसा बनाने के लिए उन्होंने उत्पाद और सुलेख को एक साथ कैसे इस्तेमाल किया।</v>
      </c>
    </row>
    <row r="22205">
      <c r="A22205" s="1" t="s">
        <v>21480</v>
      </c>
      <c r="B22205" s="2" t="str">
        <f>IFERROR(__xludf.DUMMYFUNCTION("GOOGLETRANSLATE(A22205,""en"",""hi"")"),"प्रकृति पर एक कुत्ते का चित्र")</f>
        <v>प्रकृति पर एक कुत्ते का चित्र</v>
      </c>
    </row>
    <row r="22206">
      <c r="A22206" s="1" t="s">
        <v>21481</v>
      </c>
      <c r="B22206" s="2" t="str">
        <f>IFERROR(__xludf.DUMMYFUNCTION("GOOGLETRANSLATE(A22206,""en"",""hi"")"),"पार्क में एक डिजिटल टैबलेट का उपयोग कर महिला")</f>
        <v>पार्क में एक डिजिटल टैबलेट का उपयोग कर महिला</v>
      </c>
    </row>
    <row r="22207">
      <c r="A22207" s="1" t="s">
        <v>21482</v>
      </c>
      <c r="B22207" s="2" t="str">
        <f>IFERROR(__xludf.DUMMYFUNCTION("GOOGLETRANSLATE(A22207,""en"",""hi"")"),"किसी भी अच्छे पानी प्रतिरोधी घड़ी में कुछ फैंसी मुहरें होंगी।")</f>
        <v>किसी भी अच्छे पानी प्रतिरोधी घड़ी में कुछ फैंसी मुहरें होंगी।</v>
      </c>
    </row>
    <row r="22208">
      <c r="A22208" s="1" t="s">
        <v>21483</v>
      </c>
      <c r="B22208" s="2" t="str">
        <f>IFERROR(__xludf.DUMMYFUNCTION("GOOGLETRANSLATE(A22208,""en"",""hi"")"),"सीढ़ियों से उत्तर की ओर देखते हुए।")</f>
        <v>सीढ़ियों से उत्तर की ओर देखते हुए।</v>
      </c>
    </row>
    <row r="22209">
      <c r="A22209" s="1" t="s">
        <v>21484</v>
      </c>
      <c r="B22209" s="2" t="str">
        <f>IFERROR(__xludf.DUMMYFUNCTION("GOOGLETRANSLATE(A22209,""en"",""hi"")"),"ट्रेन मानचित्र के बाईं ओर शुरू होता है।")</f>
        <v>ट्रेन मानचित्र के बाईं ओर शुरू होता है।</v>
      </c>
    </row>
    <row r="22210">
      <c r="A22210" s="1" t="s">
        <v>21485</v>
      </c>
      <c r="B22210" s="2" t="str">
        <f>IFERROR(__xludf.DUMMYFUNCTION("GOOGLETRANSLATE(A22210,""en"",""hi"")"),"आंगन का लेआउट - एक कोण पर डिज़ाइन किया गया - एक और समकालीन रूप प्रदान करता है।")</f>
        <v>आंगन का लेआउट - एक कोण पर डिज़ाइन किया गया - एक और समकालीन रूप प्रदान करता है।</v>
      </c>
    </row>
    <row r="22211">
      <c r="A22211" s="1" t="s">
        <v>930</v>
      </c>
      <c r="B22211" s="2" t="str">
        <f>IFERROR(__xludf.DUMMYFUNCTION("GOOGLETRANSLATE(A22211,""en"",""hi"")"),"छवि में हो सकता है: व्यक्ति, मंच पर और एक संगीत वाद्ययंत्र बजाना")</f>
        <v>छवि में हो सकता है: व्यक्ति, मंच पर और एक संगीत वाद्ययंत्र बजाना</v>
      </c>
    </row>
    <row r="22212">
      <c r="A22212" s="1" t="s">
        <v>21486</v>
      </c>
      <c r="B22212" s="2" t="str">
        <f>IFERROR(__xludf.DUMMYFUNCTION("GOOGLETRANSLATE(A22212,""en"",""hi"")"),"प्लास्टिक ग्रह: प्लास्टिक अपशिष्ट और अन्य बकवास धोया राख।")</f>
        <v>प्लास्टिक ग्रह: प्लास्टिक अपशिष्ट और अन्य बकवास धोया राख।</v>
      </c>
    </row>
    <row r="22213">
      <c r="A22213" s="1" t="s">
        <v>21487</v>
      </c>
      <c r="B22213" s="2" t="str">
        <f>IFERROR(__xludf.DUMMYFUNCTION("GOOGLETRANSLATE(A22213,""en"",""hi"")"),"उसके कान को फिर से शुरू करने से पहले व्यक्ति सर्जरी अपरिवर्तनीय है और उसके कान अब हैं")</f>
        <v>उसके कान को फिर से शुरू करने से पहले व्यक्ति सर्जरी अपरिवर्तनीय है और उसके कान अब हैं</v>
      </c>
    </row>
    <row r="22214">
      <c r="A22214" s="1" t="s">
        <v>21488</v>
      </c>
      <c r="B22214" s="2" t="str">
        <f>IFERROR(__xludf.DUMMYFUNCTION("GOOGLETRANSLATE(A22214,""en"",""hi"")"),"बच्चों, लड़के और लड़की, खेल के मैदान पर खिलौनों के साथ एक साथ खेलते हुए")</f>
        <v>बच्चों, लड़के और लड़की, खेल के मैदान पर खिलौनों के साथ एक साथ खेलते हुए</v>
      </c>
    </row>
    <row r="22215">
      <c r="A22215" s="1" t="s">
        <v>21489</v>
      </c>
      <c r="B22215" s="2" t="str">
        <f>IFERROR(__xludf.DUMMYFUNCTION("GOOGLETRANSLATE(A22215,""en"",""hi"")"),"सुंदरता और दावत में हमारे खाने से कुछ प्लेटें")</f>
        <v>सुंदरता और दावत में हमारे खाने से कुछ प्लेटें</v>
      </c>
    </row>
    <row r="22216">
      <c r="A22216" s="1" t="s">
        <v>21490</v>
      </c>
      <c r="B22216" s="2" t="str">
        <f>IFERROR(__xludf.DUMMYFUNCTION("GOOGLETRANSLATE(A22216,""en"",""hi"")"),"मैं रॉक दीवारों से विशेष रूप से असली पत्थर के साथ घूमने वाली शैली से प्यार करता हूं")</f>
        <v>मैं रॉक दीवारों से विशेष रूप से असली पत्थर के साथ घूमने वाली शैली से प्यार करता हूं</v>
      </c>
    </row>
    <row r="22217">
      <c r="A22217" s="1" t="s">
        <v>21491</v>
      </c>
      <c r="B22217" s="2" t="str">
        <f>IFERROR(__xludf.DUMMYFUNCTION("GOOGLETRANSLATE(A22217,""en"",""hi"")"),"होमस्टेड पर एक सामान्य रात्रिभोज कैसा दिखता है।")</f>
        <v>होमस्टेड पर एक सामान्य रात्रिभोज कैसा दिखता है।</v>
      </c>
    </row>
    <row r="22218">
      <c r="A22218" s="1" t="s">
        <v>21492</v>
      </c>
      <c r="B22218" s="2" t="str">
        <f>IFERROR(__xludf.DUMMYFUNCTION("GOOGLETRANSLATE(A22218,""en"",""hi"")"),"एक बर्च के पेड़ की एक शाखा")</f>
        <v>एक बर्च के पेड़ की एक शाखा</v>
      </c>
    </row>
    <row r="22219">
      <c r="A22219" s="1" t="s">
        <v>21493</v>
      </c>
      <c r="B22219" s="2" t="str">
        <f>IFERROR(__xludf.DUMMYFUNCTION("GOOGLETRANSLATE(A22219,""en"",""hi"")"),"गेराज से दूर की मिट्टी")</f>
        <v>गेराज से दूर की मिट्टी</v>
      </c>
    </row>
    <row r="22220">
      <c r="A22220" s="1" t="s">
        <v>21494</v>
      </c>
      <c r="B22220" s="2" t="str">
        <f>IFERROR(__xludf.DUMMYFUNCTION("GOOGLETRANSLATE(A22220,""en"",""hi"")"),"सौंफ़, धनिया और मिर्च के सलाद के साथ गहरी तला हुआ सार्डिन।")</f>
        <v>सौंफ़, धनिया और मिर्च के सलाद के साथ गहरी तला हुआ सार्डिन।</v>
      </c>
    </row>
    <row r="22221">
      <c r="A22221" s="1" t="s">
        <v>21495</v>
      </c>
      <c r="B22221" s="2" t="str">
        <f>IFERROR(__xludf.DUMMYFUNCTION("GOOGLETRANSLATE(A22221,""en"",""hi"")"),"एक किले की साइट पर 12 वीं शताब्दी में बनाया गया, देखा")</f>
        <v>एक किले की साइट पर 12 वीं शताब्दी में बनाया गया, देखा</v>
      </c>
    </row>
    <row r="22222">
      <c r="A22222" s="1" t="s">
        <v>21496</v>
      </c>
      <c r="B22222" s="2" t="str">
        <f>IFERROR(__xludf.DUMMYFUNCTION("GOOGLETRANSLATE(A22222,""en"",""hi"")"),"छवि में हो सकता है: व्यक्ति, मुस्कुराते हुए, एक संगीत वाद्ययंत्र बजाना, मंच, बैठे और गिटार पर")</f>
        <v>छवि में हो सकता है: व्यक्ति, मुस्कुराते हुए, एक संगीत वाद्ययंत्र बजाना, मंच, बैठे और गिटार पर</v>
      </c>
    </row>
    <row r="22223">
      <c r="A22223" s="1" t="s">
        <v>21497</v>
      </c>
      <c r="B22223" s="2" t="str">
        <f>IFERROR(__xludf.DUMMYFUNCTION("GOOGLETRANSLATE(A22223,""en"",""hi"")"),"मेरे बेडरूम में इस कुर्सी को चाहते हैं!")</f>
        <v>मेरे बेडरूम में इस कुर्सी को चाहते हैं!</v>
      </c>
    </row>
    <row r="22224">
      <c r="A22224" s="1" t="s">
        <v>21498</v>
      </c>
      <c r="B22224" s="2" t="str">
        <f>IFERROR(__xludf.DUMMYFUNCTION("GOOGLETRANSLATE(A22224,""en"",""hi"")"),"घर में प्राकृतिक प्रकाश मनाने के लिए शून्य और खोलना")</f>
        <v>घर में प्राकृतिक प्रकाश मनाने के लिए शून्य और खोलना</v>
      </c>
    </row>
    <row r="22225">
      <c r="A22225" s="1" t="s">
        <v>21499</v>
      </c>
      <c r="B22225" s="2" t="str">
        <f>IFERROR(__xludf.DUMMYFUNCTION("GOOGLETRANSLATE(A22225,""en"",""hi"")"),"एक निजी निवास पर अभिनेता आते हैं")</f>
        <v>एक निजी निवास पर अभिनेता आते हैं</v>
      </c>
    </row>
    <row r="22226">
      <c r="A22226" s="1" t="s">
        <v>21500</v>
      </c>
      <c r="B22226" s="2" t="str">
        <f>IFERROR(__xludf.DUMMYFUNCTION("GOOGLETRANSLATE(A22226,""en"",""hi"")"),"मैं वास्तव में चाहता हूं कि मैं अपने बालों से ऐसा कर सकूं।")</f>
        <v>मैं वास्तव में चाहता हूं कि मैं अपने बालों से ऐसा कर सकूं।</v>
      </c>
    </row>
    <row r="22227">
      <c r="A22227" s="1" t="s">
        <v>21501</v>
      </c>
      <c r="B22227" s="2" t="str">
        <f>IFERROR(__xludf.DUMMYFUNCTION("GOOGLETRANSLATE(A22227,""en"",""hi"")"),"मां प्रकृति घर के रास्ते पर कुछ व्यवहार प्रदान करती है।")</f>
        <v>मां प्रकृति घर के रास्ते पर कुछ व्यवहार प्रदान करती है।</v>
      </c>
    </row>
    <row r="22228">
      <c r="A22228" s="1" t="s">
        <v>21502</v>
      </c>
      <c r="B22228" s="2" t="str">
        <f>IFERROR(__xludf.DUMMYFUNCTION("GOOGLETRANSLATE(A22228,""en"",""hi"")"),"हमारी बैठकें इमारत के दोनों तरफ आयोजित की गईं, जिसका अर्थ है कि हमने आगे और पीछे चल रहे हैं!")</f>
        <v>हमारी बैठकें इमारत के दोनों तरफ आयोजित की गईं, जिसका अर्थ है कि हमने आगे और पीछे चल रहे हैं!</v>
      </c>
    </row>
    <row r="22229">
      <c r="A22229" s="1" t="s">
        <v>21503</v>
      </c>
      <c r="B22229" s="2" t="str">
        <f>IFERROR(__xludf.DUMMYFUNCTION("GOOGLETRANSLATE(A22229,""en"",""hi"")"),"अब बेसबॉल में हर किसी के खिलाफ 3.10 की तुलना में पिचर टीम के खिलाफ एक युग है।")</f>
        <v>अब बेसबॉल में हर किसी के खिलाफ 3.10 की तुलना में पिचर टीम के खिलाफ एक युग है।</v>
      </c>
    </row>
    <row r="22230">
      <c r="A22230" s="1" t="s">
        <v>21504</v>
      </c>
      <c r="B22230" s="2" t="str">
        <f>IFERROR(__xludf.DUMMYFUNCTION("GOOGLETRANSLATE(A22230,""en"",""hi"")"),"एक काले रंग की पृष्ठभूमि पर गोल मोमबत्तियाँ")</f>
        <v>एक काले रंग की पृष्ठभूमि पर गोल मोमबत्तियाँ</v>
      </c>
    </row>
    <row r="22231">
      <c r="A22231" s="1" t="s">
        <v>21505</v>
      </c>
      <c r="B22231" s="2" t="str">
        <f>IFERROR(__xludf.DUMMYFUNCTION("GOOGLETRANSLATE(A22231,""en"",""hi"")"),"पर्यटक आकर्षण के आसपास स्काईलाइन।")</f>
        <v>पर्यटक आकर्षण के आसपास स्काईलाइन।</v>
      </c>
    </row>
    <row r="22232">
      <c r="A22232" s="1" t="s">
        <v>21506</v>
      </c>
      <c r="B22232" s="2" t="str">
        <f>IFERROR(__xludf.DUMMYFUNCTION("GOOGLETRANSLATE(A22232,""en"",""hi"")"),"क्षेत्र में लकड़ी के चर्च खोजें")</f>
        <v>क्षेत्र में लकड़ी के चर्च खोजें</v>
      </c>
    </row>
    <row r="22233">
      <c r="A22233" s="1" t="s">
        <v>21507</v>
      </c>
      <c r="B22233" s="2" t="str">
        <f>IFERROR(__xludf.DUMMYFUNCTION("GOOGLETRANSLATE(A22233,""en"",""hi"")"),"स्की ढलानों पर व्यक्ति भी ट्रेंडी")</f>
        <v>स्की ढलानों पर व्यक्ति भी ट्रेंडी</v>
      </c>
    </row>
    <row r="22234">
      <c r="A22234" s="1" t="s">
        <v>21508</v>
      </c>
      <c r="B22234" s="2" t="str">
        <f>IFERROR(__xludf.DUMMYFUNCTION("GOOGLETRANSLATE(A22234,""en"",""hi"")"),"चश्मे में प्यारा युवा महिला अपने क्रेडिट कार्ड और एक टैबलेट कंप्यूटर के साथ ऑनलाइन खरीदारी")</f>
        <v>चश्मे में प्यारा युवा महिला अपने क्रेडिट कार्ड और एक टैबलेट कंप्यूटर के साथ ऑनलाइन खरीदारी</v>
      </c>
    </row>
    <row r="22235">
      <c r="A22235" s="1" t="s">
        <v>10673</v>
      </c>
      <c r="B22235" s="2" t="str">
        <f>IFERROR(__xludf.DUMMYFUNCTION("GOOGLETRANSLATE(A22235,""en"",""hi"")"),"उष्णकटिबंधीय रिज़ॉर्ट में पैराडाइज बीच पर हथेली के पेड़ों के नीचे कुर्सियां।")</f>
        <v>उष्णकटिबंधीय रिज़ॉर्ट में पैराडाइज बीच पर हथेली के पेड़ों के नीचे कुर्सियां।</v>
      </c>
    </row>
    <row r="22236">
      <c r="A22236" s="1" t="s">
        <v>21509</v>
      </c>
      <c r="B22236" s="2" t="str">
        <f>IFERROR(__xludf.DUMMYFUNCTION("GOOGLETRANSLATE(A22236,""en"",""hi"")"),"ट्रक से ऑटोमोबाइल मॉडल!")</f>
        <v>ट्रक से ऑटोमोबाइल मॉडल!</v>
      </c>
    </row>
    <row r="22237">
      <c r="A22237" s="1" t="s">
        <v>21510</v>
      </c>
      <c r="B22237" s="2" t="str">
        <f>IFERROR(__xludf.DUMMYFUNCTION("GOOGLETRANSLATE(A22237,""en"",""hi"")"),"यह क्षेत्र सबसे उत्तम सॉविनन ब्लैंक वाइन का घर है।")</f>
        <v>यह क्षेत्र सबसे उत्तम सॉविनन ब्लैंक वाइन का घर है।</v>
      </c>
    </row>
    <row r="22238">
      <c r="A22238" s="1" t="s">
        <v>21511</v>
      </c>
      <c r="B22238" s="2" t="str">
        <f>IFERROR(__xludf.DUMMYFUNCTION("GOOGLETRANSLATE(A22238,""en"",""hi"")"),"प्रकाश संश्लेषण वह प्रक्रिया है जिसके द्वारा हरे पौधे सूर्य की ऊर्जा, पानी और कार्बन डाइऑक्साइड का उपयोग करके अपना खाना बनाते हैं।")</f>
        <v>प्रकाश संश्लेषण वह प्रक्रिया है जिसके द्वारा हरे पौधे सूर्य की ऊर्जा, पानी और कार्बन डाइऑक्साइड का उपयोग करके अपना खाना बनाते हैं।</v>
      </c>
    </row>
    <row r="22239">
      <c r="A22239" s="1" t="s">
        <v>11261</v>
      </c>
      <c r="B22239" s="2" t="str">
        <f>IFERROR(__xludf.DUMMYFUNCTION("GOOGLETRANSLATE(A22239,""en"",""hi"")"),"दिनों में दुनिया भर में")</f>
        <v>दिनों में दुनिया भर में</v>
      </c>
    </row>
    <row r="22240">
      <c r="A22240" s="1" t="s">
        <v>21512</v>
      </c>
      <c r="B22240" s="2" t="str">
        <f>IFERROR(__xludf.DUMMYFUNCTION("GOOGLETRANSLATE(A22240,""en"",""hi"")"),"दिन के दौरान पर्यटक आकर्षण")</f>
        <v>दिन के दौरान पर्यटक आकर्षण</v>
      </c>
    </row>
    <row r="22241">
      <c r="A22241" s="1" t="s">
        <v>21513</v>
      </c>
      <c r="B22241" s="2" t="str">
        <f>IFERROR(__xludf.DUMMYFUNCTION("GOOGLETRANSLATE(A22241,""en"",""hi"")"),"एक वास्तविक शरीर के साथ सौंदर्य")</f>
        <v>एक वास्तविक शरीर के साथ सौंदर्य</v>
      </c>
    </row>
    <row r="22242">
      <c r="A22242" s="1" t="s">
        <v>21514</v>
      </c>
      <c r="B22242" s="2" t="str">
        <f>IFERROR(__xludf.DUMMYFUNCTION("GOOGLETRANSLATE(A22242,""en"",""hi"")"),"मछली पकड़ने वाली नौकाएं उज्ज्वल रेतीले समुद्र तट पर मूर्त हो जाती हैं क्योंकि मछुआरे की ओर मुड़ने की प्रतीक्षा करके खड़ी होती है")</f>
        <v>मछली पकड़ने वाली नौकाएं उज्ज्वल रेतीले समुद्र तट पर मूर्त हो जाती हैं क्योंकि मछुआरे की ओर मुड़ने की प्रतीक्षा करके खड़ी होती है</v>
      </c>
    </row>
    <row r="22243">
      <c r="A22243" s="1" t="s">
        <v>21515</v>
      </c>
      <c r="B22243" s="2" t="str">
        <f>IFERROR(__xludf.DUMMYFUNCTION("GOOGLETRANSLATE(A22243,""en"",""hi"")"),"थोड़े समय के लिए एक अपार्टमेंट किराए पर लें")</f>
        <v>थोड़े समय के लिए एक अपार्टमेंट किराए पर लें</v>
      </c>
    </row>
    <row r="22244">
      <c r="A22244" s="1" t="s">
        <v>1879</v>
      </c>
      <c r="B22244" s="2" t="str">
        <f>IFERROR(__xludf.DUMMYFUNCTION("GOOGLETRANSLATE(A22244,""en"",""hi"")"),"बिक्री संपत्ति के लिए एक शहर।")</f>
        <v>बिक्री संपत्ति के लिए एक शहर।</v>
      </c>
    </row>
    <row r="22245">
      <c r="A22245" s="1" t="s">
        <v>21516</v>
      </c>
      <c r="B22245" s="2" t="str">
        <f>IFERROR(__xludf.DUMMYFUNCTION("GOOGLETRANSLATE(A22245,""en"",""hi"")"),"प्रतिशत महिलाओं को लगता है कि सुंदरता की पारंपरिक भूमिका के अनुरूप दबाव है।")</f>
        <v>प्रतिशत महिलाओं को लगता है कि सुंदरता की पारंपरिक भूमिका के अनुरूप दबाव है।</v>
      </c>
    </row>
    <row r="22246">
      <c r="A22246" s="1" t="s">
        <v>21517</v>
      </c>
      <c r="B22246" s="2" t="str">
        <f>IFERROR(__xludf.DUMMYFUNCTION("GOOGLETRANSLATE(A22246,""en"",""hi"")"),"दुनिया भर के लोगों के रूप में एक हवाई दृश्य बुधवार को 30 वें वार्षिक कला और संगीत समारोह के लिए इकट्ठा होता है।")</f>
        <v>दुनिया भर के लोगों के रूप में एक हवाई दृश्य बुधवार को 30 वें वार्षिक कला और संगीत समारोह के लिए इकट्ठा होता है।</v>
      </c>
    </row>
    <row r="22247">
      <c r="A22247" s="1" t="s">
        <v>21518</v>
      </c>
      <c r="B22247" s="2" t="str">
        <f>IFERROR(__xludf.DUMMYFUNCTION("GOOGLETRANSLATE(A22247,""en"",""hi"")"),"- हिप हॉप कलाकार $ 499999 के लिए ए-एकड़ संपत्ति बेच रहा है।")</f>
        <v>- हिप हॉप कलाकार $ 499999 के लिए ए-एकड़ संपत्ति बेच रहा है।</v>
      </c>
    </row>
    <row r="22248">
      <c r="A22248" s="1" t="s">
        <v>21519</v>
      </c>
      <c r="B22248" s="2" t="str">
        <f>IFERROR(__xludf.DUMMYFUNCTION("GOOGLETRANSLATE(A22248,""en"",""hi"")"),"हर समय होंठ की बाहरी त्वचा पर सूखी, flaky त्वचा।")</f>
        <v>हर समय होंठ की बाहरी त्वचा पर सूखी, flaky त्वचा।</v>
      </c>
    </row>
    <row r="22249">
      <c r="A22249" s="1" t="s">
        <v>21520</v>
      </c>
      <c r="B22249" s="2" t="str">
        <f>IFERROR(__xludf.DUMMYFUNCTION("GOOGLETRANSLATE(A22249,""en"",""hi"")"),"डॉलर, मानव हाथों में गिरने वाली मुद्राएं, स्टाइलिज्ड वैचारिक")</f>
        <v>डॉलर, मानव हाथों में गिरने वाली मुद्राएं, स्टाइलिज्ड वैचारिक</v>
      </c>
    </row>
    <row r="22250">
      <c r="A22250" s="1" t="s">
        <v>21521</v>
      </c>
      <c r="B22250" s="2" t="str">
        <f>IFERROR(__xludf.DUMMYFUNCTION("GOOGLETRANSLATE(A22250,""en"",""hi"")"),"बेबी की पहली फोटो - सभी महत्वपूर्ण विवरणों को कैप्चर करती है :)")</f>
        <v>बेबी की पहली फोटो - सभी महत्वपूर्ण विवरणों को कैप्चर करती है :)</v>
      </c>
    </row>
    <row r="22251">
      <c r="A22251" s="1" t="s">
        <v>21522</v>
      </c>
      <c r="B22251" s="2" t="str">
        <f>IFERROR(__xludf.DUMMYFUNCTION("GOOGLETRANSLATE(A22251,""en"",""hi"")"),"मोटरवे पर मुफ्त बहती सड़क यातायात का समय चूक")</f>
        <v>मोटरवे पर मुफ्त बहती सड़क यातायात का समय चूक</v>
      </c>
    </row>
    <row r="22252">
      <c r="A22252" s="1" t="s">
        <v>21523</v>
      </c>
      <c r="B22252" s="2" t="str">
        <f>IFERROR(__xludf.DUMMYFUNCTION("GOOGLETRANSLATE(A22252,""en"",""hi"")"),"सफेद पृथक पृष्ठभूमि पर स्टूडियो में एक सुंदर अभिव्यक्तिपूर्ण व्यक्ति का पोर्ट्रेट")</f>
        <v>सफेद पृथक पृष्ठभूमि पर स्टूडियो में एक सुंदर अभिव्यक्तिपूर्ण व्यक्ति का पोर्ट्रेट</v>
      </c>
    </row>
    <row r="22253">
      <c r="A22253" s="1" t="s">
        <v>21524</v>
      </c>
      <c r="B22253" s="2" t="str">
        <f>IFERROR(__xludf.DUMMYFUNCTION("GOOGLETRANSLATE(A22253,""en"",""hi"")"),"गर्मी के दिन के दौरान समुद्र में पीछा किए गए चंचल जोड़े।")</f>
        <v>गर्मी के दिन के दौरान समुद्र में पीछा किए गए चंचल जोड़े।</v>
      </c>
    </row>
    <row r="22254">
      <c r="A22254" s="1" t="s">
        <v>21525</v>
      </c>
      <c r="B22254" s="2" t="str">
        <f>IFERROR(__xludf.DUMMYFUNCTION("GOOGLETRANSLATE(A22254,""en"",""hi"")"),"आकाश और बादलों के खिलाफ आधुनिक कार्यालय भवन तेजी से बहती है।")</f>
        <v>आकाश और बादलों के खिलाफ आधुनिक कार्यालय भवन तेजी से बहती है।</v>
      </c>
    </row>
    <row r="22255">
      <c r="A22255" s="1" t="s">
        <v>21526</v>
      </c>
      <c r="B22255" s="2" t="str">
        <f>IFERROR(__xludf.DUMMYFUNCTION("GOOGLETRANSLATE(A22255,""en"",""hi"")"),"मैं अपने घर में थोड़ा फैंसी चाय रूम करना चाहता हूं।")</f>
        <v>मैं अपने घर में थोड़ा फैंसी चाय रूम करना चाहता हूं।</v>
      </c>
    </row>
    <row r="22256">
      <c r="A22256" s="1" t="s">
        <v>21527</v>
      </c>
      <c r="B22256" s="2" t="str">
        <f>IFERROR(__xludf.DUMMYFUNCTION("GOOGLETRANSLATE(A22256,""en"",""hi"")"),"एक समुद्र तट पर चलने वाली लड़की")</f>
        <v>एक समुद्र तट पर चलने वाली लड़की</v>
      </c>
    </row>
    <row r="22257">
      <c r="A22257" s="1" t="s">
        <v>656</v>
      </c>
      <c r="B22257" s="2" t="str">
        <f>IFERROR(__xludf.DUMMYFUNCTION("GOOGLETRANSLATE(A22257,""en"",""hi"")"),"छवि में हो सकता है: व्यक्ति, मंच पर, एक संगीत वाद्ययंत्र और इनडोर खेल रहा है")</f>
        <v>छवि में हो सकता है: व्यक्ति, मंच पर, एक संगीत वाद्ययंत्र और इनडोर खेल रहा है</v>
      </c>
    </row>
    <row r="22258">
      <c r="A22258" s="1" t="s">
        <v>21528</v>
      </c>
      <c r="B22258" s="2" t="str">
        <f>IFERROR(__xludf.DUMMYFUNCTION("GOOGLETRANSLATE(A22258,""en"",""hi"")"),"छुट्टी हर साल एक अनौपचारिक छुट्टी देखी गई है।")</f>
        <v>छुट्टी हर साल एक अनौपचारिक छुट्टी देखी गई है।</v>
      </c>
    </row>
    <row r="22259">
      <c r="A22259" s="1" t="s">
        <v>21529</v>
      </c>
      <c r="B22259" s="2" t="str">
        <f>IFERROR(__xludf.DUMMYFUNCTION("GOOGLETRANSLATE(A22259,""en"",""hi"")"),"आकाश के खिलाफ निर्माण क्रेन")</f>
        <v>आकाश के खिलाफ निर्माण क्रेन</v>
      </c>
    </row>
    <row r="22260">
      <c r="A22260" s="1" t="s">
        <v>21530</v>
      </c>
      <c r="B22260" s="2" t="str">
        <f>IFERROR(__xludf.DUMMYFUNCTION("GOOGLETRANSLATE(A22260,""en"",""hi"")"),"अभिनेता थियेटर में कॉमेडी फिल्म में आता है")</f>
        <v>अभिनेता थियेटर में कॉमेडी फिल्म में आता है</v>
      </c>
    </row>
    <row r="22261">
      <c r="A22261" s="1" t="s">
        <v>21531</v>
      </c>
      <c r="B22261" s="2" t="str">
        <f>IFERROR(__xludf.DUMMYFUNCTION("GOOGLETRANSLATE(A22261,""en"",""hi"")"),"वयस्कों और बच्चों को एक घोड़े और एक शहर का उपयोग करके बकवास के लिए scavenging")</f>
        <v>वयस्कों और बच्चों को एक घोड़े और एक शहर का उपयोग करके बकवास के लिए scavenging</v>
      </c>
    </row>
    <row r="22262">
      <c r="A22262" s="1" t="s">
        <v>21532</v>
      </c>
      <c r="B22262" s="2" t="str">
        <f>IFERROR(__xludf.DUMMYFUNCTION("GOOGLETRANSLATE(A22262,""en"",""hi"")"),"पाम पेड़ों के साथ एक उष्णकटिबंधीय समुद्र तट पर समुद्री डाकू का खजाना छाती")</f>
        <v>पाम पेड़ों के साथ एक उष्णकटिबंधीय समुद्र तट पर समुद्री डाकू का खजाना छाती</v>
      </c>
    </row>
    <row r="22263">
      <c r="A22263" s="1" t="s">
        <v>21533</v>
      </c>
      <c r="B22263" s="2" t="str">
        <f>IFERROR(__xludf.DUMMYFUNCTION("GOOGLETRANSLATE(A22263,""en"",""hi"")"),"हम रात के खाने के बाद मरीना में वापस आ गए और यह आश्चर्यचकित हुआ कि एक विशाल जहाज हमारी अनुपस्थिति में आया था")</f>
        <v>हम रात के खाने के बाद मरीना में वापस आ गए और यह आश्चर्यचकित हुआ कि एक विशाल जहाज हमारी अनुपस्थिति में आया था</v>
      </c>
    </row>
    <row r="22264">
      <c r="A22264" s="1" t="s">
        <v>21534</v>
      </c>
      <c r="B22264" s="2" t="str">
        <f>IFERROR(__xludf.DUMMYFUNCTION("GOOGLETRANSLATE(A22264,""en"",""hi"")"),"अंतरिक्ष यात्री एक साल के मिशन के लिए उड़ान भरने के लिए तैयार करता है।")</f>
        <v>अंतरिक्ष यात्री एक साल के मिशन के लिए उड़ान भरने के लिए तैयार करता है।</v>
      </c>
    </row>
    <row r="22265">
      <c r="A22265" s="1" t="s">
        <v>21535</v>
      </c>
      <c r="B22265" s="2" t="str">
        <f>IFERROR(__xludf.DUMMYFUNCTION("GOOGLETRANSLATE(A22265,""en"",""hi"")"),"बैंड कलाकार का व्यक्ति अंतिम शो के दौरान ऑनस्टेज करता है।")</f>
        <v>बैंड कलाकार का व्यक्ति अंतिम शो के दौरान ऑनस्टेज करता है।</v>
      </c>
    </row>
    <row r="22266">
      <c r="A22266" s="1" t="s">
        <v>21536</v>
      </c>
      <c r="B22266" s="2" t="str">
        <f>IFERROR(__xludf.DUMMYFUNCTION("GOOGLETRANSLATE(A22266,""en"",""hi"")"),"वेवी ज्यामितीय रूपों का सार निर्बाध पैटर्न।")</f>
        <v>वेवी ज्यामितीय रूपों का सार निर्बाध पैटर्न।</v>
      </c>
    </row>
    <row r="22267">
      <c r="A22267" s="1" t="s">
        <v>21537</v>
      </c>
      <c r="B22267" s="2" t="str">
        <f>IFERROR(__xludf.DUMMYFUNCTION("GOOGLETRANSLATE(A22267,""en"",""hi"")"),"पानी के साथ पहाड़ी नदी वसंत में चट्टानों के माध्यम से चलती है")</f>
        <v>पानी के साथ पहाड़ी नदी वसंत में चट्टानों के माध्यम से चलती है</v>
      </c>
    </row>
    <row r="22268">
      <c r="A22268" s="1" t="s">
        <v>21538</v>
      </c>
      <c r="B22268" s="2" t="str">
        <f>IFERROR(__xludf.DUMMYFUNCTION("GOOGLETRANSLATE(A22268,""en"",""hi"")"),"एक सफेद पृष्ठभूमि पर एक प्रतिबिंब के साथ पृथक क्षितिज")</f>
        <v>एक सफेद पृष्ठभूमि पर एक प्रतिबिंब के साथ पृथक क्षितिज</v>
      </c>
    </row>
    <row r="22269">
      <c r="A22269" s="1" t="s">
        <v>21539</v>
      </c>
      <c r="B22269" s="2" t="str">
        <f>IFERROR(__xludf.DUMMYFUNCTION("GOOGLETRANSLATE(A22269,""en"",""hi"")"),"और आप कर रहे हैं ? शेरों का गौरव कांटे का सामना करना पड़ता है क्योंकि वे एक पोर्क्यूपिन को घेरते हैं")</f>
        <v>और आप कर रहे हैं ? शेरों का गौरव कांटे का सामना करना पड़ता है क्योंकि वे एक पोर्क्यूपिन को घेरते हैं</v>
      </c>
    </row>
    <row r="22270">
      <c r="A22270" s="1" t="s">
        <v>21540</v>
      </c>
      <c r="B22270" s="2" t="str">
        <f>IFERROR(__xludf.DUMMYFUNCTION("GOOGLETRANSLATE(A22270,""en"",""hi"")"),"एक महिला एक त्याग किए गए पिकनिक क्षेत्र में अकेले बैठती थींरेलाइन से दूर बैठती है")</f>
        <v>एक महिला एक त्याग किए गए पिकनिक क्षेत्र में अकेले बैठती थींरेलाइन से दूर बैठती है</v>
      </c>
    </row>
    <row r="22271">
      <c r="A22271" s="1" t="s">
        <v>21541</v>
      </c>
      <c r="B22271" s="2" t="str">
        <f>IFERROR(__xludf.DUMMYFUNCTION("GOOGLETRANSLATE(A22271,""en"",""hi"")"),"कुछ किरणों या लहरों को पकड़ने के लिए निवासियों और आगंतुक समुद्र तटों पर आते हैं।")</f>
        <v>कुछ किरणों या लहरों को पकड़ने के लिए निवासियों और आगंतुक समुद्र तटों पर आते हैं।</v>
      </c>
    </row>
    <row r="22272">
      <c r="A22272" s="1" t="s">
        <v>21542</v>
      </c>
      <c r="B22272" s="2" t="str">
        <f>IFERROR(__xludf.DUMMYFUNCTION("GOOGLETRANSLATE(A22272,""en"",""hi"")"),"एक खुली हवा के स्नान में पानी के नीचे एक हस्तशिपि कर रही लड़की")</f>
        <v>एक खुली हवा के स्नान में पानी के नीचे एक हस्तशिपि कर रही लड़की</v>
      </c>
    </row>
    <row r="22273">
      <c r="A22273" s="1" t="s">
        <v>21543</v>
      </c>
      <c r="B22273" s="2" t="str">
        <f>IFERROR(__xludf.DUMMYFUNCTION("GOOGLETRANSLATE(A22273,""en"",""hi"")"),"एक मिल के एक खिड़की के किनारे पर फूल और एक पत्थर का उल्लू")</f>
        <v>एक मिल के एक खिड़की के किनारे पर फूल और एक पत्थर का उल्लू</v>
      </c>
    </row>
    <row r="22274">
      <c r="A22274" s="1" t="s">
        <v>21544</v>
      </c>
      <c r="B22274" s="2" t="str">
        <f>IFERROR(__xludf.DUMMYFUNCTION("GOOGLETRANSLATE(A22274,""en"",""hi"")"),"डाइनिंग टेबल के साथ मुख्य रसोई")</f>
        <v>डाइनिंग टेबल के साथ मुख्य रसोई</v>
      </c>
    </row>
    <row r="22275">
      <c r="A22275" s="1" t="s">
        <v>21545</v>
      </c>
      <c r="B22275" s="2" t="str">
        <f>IFERROR(__xludf.DUMMYFUNCTION("GOOGLETRANSLATE(A22275,""en"",""hi"")"),"स्पोर्ट्स टीम स्पोर्ट्स टीम के खिलाफ एक गोल मनाएं।")</f>
        <v>स्पोर्ट्स टीम स्पोर्ट्स टीम के खिलाफ एक गोल मनाएं।</v>
      </c>
    </row>
    <row r="22276">
      <c r="A22276" s="1" t="s">
        <v>21546</v>
      </c>
      <c r="B22276" s="2" t="str">
        <f>IFERROR(__xludf.DUMMYFUNCTION("GOOGLETRANSLATE(A22276,""en"",""hi"")"),"मौलिक बातचीत ग्रहों की गति बताती है, लेकिन यह समझा नहीं सकता कि ग्रहों को गति में किसने सेट किया है। भौतिक विज्ञानी")</f>
        <v>मौलिक बातचीत ग्रहों की गति बताती है, लेकिन यह समझा नहीं सकता कि ग्रहों को गति में किसने सेट किया है। भौतिक विज्ञानी</v>
      </c>
    </row>
    <row r="22277">
      <c r="A22277" s="1" t="s">
        <v>21547</v>
      </c>
      <c r="B22277" s="2" t="str">
        <f>IFERROR(__xludf.DUMMYFUNCTION("GOOGLETRANSLATE(A22277,""en"",""hi"")"),"एक प्यारी छोटी लड़की का चित्र।")</f>
        <v>एक प्यारी छोटी लड़की का चित्र।</v>
      </c>
    </row>
    <row r="22278">
      <c r="A22278" s="1" t="s">
        <v>21548</v>
      </c>
      <c r="B22278" s="2" t="str">
        <f>IFERROR(__xludf.DUMMYFUNCTION("GOOGLETRANSLATE(A22278,""en"",""hi"")"),"मैंने जिस नीली पोशाक को स्टोर से चुना है।")</f>
        <v>मैंने जिस नीली पोशाक को स्टोर से चुना है।</v>
      </c>
    </row>
    <row r="22279">
      <c r="A22279" s="1" t="s">
        <v>21549</v>
      </c>
      <c r="B22279" s="2" t="str">
        <f>IFERROR(__xludf.DUMMYFUNCTION("GOOGLETRANSLATE(A22279,""en"",""hi"")"),"एक दुकानदार दुकान पर खरीदारी के बाद उसकी रसीद की जांच करता है।")</f>
        <v>एक दुकानदार दुकान पर खरीदारी के बाद उसकी रसीद की जांच करता है।</v>
      </c>
    </row>
    <row r="22280">
      <c r="A22280" s="1" t="s">
        <v>21550</v>
      </c>
      <c r="B22280" s="2" t="str">
        <f>IFERROR(__xludf.DUMMYFUNCTION("GOOGLETRANSLATE(A22280,""en"",""hi"")"),"यह बहुत सारी जर्सी है!")</f>
        <v>यह बहुत सारी जर्सी है!</v>
      </c>
    </row>
    <row r="22281">
      <c r="A22281" s="1" t="s">
        <v>21551</v>
      </c>
      <c r="B22281" s="2" t="str">
        <f>IFERROR(__xludf.DUMMYFUNCTION("GOOGLETRANSLATE(A22281,""en"",""hi"")"),"लाल रिबन, परिवार क्रिसमस साइन के साथ लकड़ी के संकेत पर क्रिसमस")</f>
        <v>लाल रिबन, परिवार क्रिसमस साइन के साथ लकड़ी के संकेत पर क्रिसमस</v>
      </c>
    </row>
    <row r="22282">
      <c r="A22282" s="1" t="s">
        <v>21552</v>
      </c>
      <c r="B22282" s="2" t="str">
        <f>IFERROR(__xludf.DUMMYFUNCTION("GOOGLETRANSLATE(A22282,""en"",""hi"")"),"एक कॉर्नफील्ड पर सूर्यास्त का दृश्य")</f>
        <v>एक कॉर्नफील्ड पर सूर्यास्त का दृश्य</v>
      </c>
    </row>
    <row r="22283">
      <c r="A22283" s="1" t="s">
        <v>21553</v>
      </c>
      <c r="B22283" s="2" t="str">
        <f>IFERROR(__xludf.DUMMYFUNCTION("GOOGLETRANSLATE(A22283,""en"",""hi"")"),"यह प्रदर्शन पर देशी जनजातीय नक्काशी की एक छवि है")</f>
        <v>यह प्रदर्शन पर देशी जनजातीय नक्काशी की एक छवि है</v>
      </c>
    </row>
    <row r="22284">
      <c r="A22284" s="1" t="s">
        <v>21554</v>
      </c>
      <c r="B22284" s="2" t="str">
        <f>IFERROR(__xludf.DUMMYFUNCTION("GOOGLETRANSLATE(A22284,""en"",""hi"")"),"वेक्टर सिल्हूट्स मैन जो एक बेटी के साथ व्हीलचेयर में है।")</f>
        <v>वेक्टर सिल्हूट्स मैन जो एक बेटी के साथ व्हीलचेयर में है।</v>
      </c>
    </row>
    <row r="22285">
      <c r="A22285" s="1" t="s">
        <v>21555</v>
      </c>
      <c r="B22285" s="2" t="str">
        <f>IFERROR(__xludf.DUMMYFUNCTION("GOOGLETRANSLATE(A22285,""en"",""hi"")"),"संगठन के नेता के सीईओ भाग लेते हैं।")</f>
        <v>संगठन के नेता के सीईओ भाग लेते हैं।</v>
      </c>
    </row>
    <row r="22286">
      <c r="A22286" s="1" t="s">
        <v>21556</v>
      </c>
      <c r="B22286" s="2" t="str">
        <f>IFERROR(__xludf.DUMMYFUNCTION("GOOGLETRANSLATE(A22286,""en"",""hi"")"),"रात में बारोक संरचना शूटिंग के आधार में चेहरा")</f>
        <v>रात में बारोक संरचना शूटिंग के आधार में चेहरा</v>
      </c>
    </row>
    <row r="22287">
      <c r="A22287" s="1" t="s">
        <v>21557</v>
      </c>
      <c r="B22287" s="2" t="str">
        <f>IFERROR(__xludf.DUMMYFUNCTION("GOOGLETRANSLATE(A22287,""en"",""hi"")"),"झील पर झील पर बतख")</f>
        <v>झील पर झील पर बतख</v>
      </c>
    </row>
    <row r="22288">
      <c r="A22288" s="1" t="s">
        <v>21558</v>
      </c>
      <c r="B22288" s="2" t="str">
        <f>IFERROR(__xludf.DUMMYFUNCTION("GOOGLETRANSLATE(A22288,""en"",""hi"")"),"स्टाइलिस्ट: इस तरह एक पोशाक पसंद करेंगे!")</f>
        <v>स्टाइलिस्ट: इस तरह एक पोशाक पसंद करेंगे!</v>
      </c>
    </row>
    <row r="22289">
      <c r="A22289" s="1" t="s">
        <v>21559</v>
      </c>
      <c r="B22289" s="2" t="str">
        <f>IFERROR(__xludf.DUMMYFUNCTION("GOOGLETRANSLATE(A22289,""en"",""hi"")"),"आंगन में आउटडोर बैठने में से कुछ।")</f>
        <v>आंगन में आउटडोर बैठने में से कुछ।</v>
      </c>
    </row>
    <row r="22290">
      <c r="A22290" s="1" t="s">
        <v>21560</v>
      </c>
      <c r="B22290" s="2" t="str">
        <f>IFERROR(__xludf.DUMMYFUNCTION("GOOGLETRANSLATE(A22290,""en"",""hi"")"),"घटना में एक सफेद पोशाक में अभिनेता चमकदार।")</f>
        <v>घटना में एक सफेद पोशाक में अभिनेता चमकदार।</v>
      </c>
    </row>
    <row r="22291">
      <c r="A22291" s="1" t="s">
        <v>21561</v>
      </c>
      <c r="B22291" s="2" t="str">
        <f>IFERROR(__xludf.DUMMYFUNCTION("GOOGLETRANSLATE(A22291,""en"",""hi"")"),"एक मम और उसके बच्चे को उनके स्कूटर पर एक साथ मज़ा आता है")</f>
        <v>एक मम और उसके बच्चे को उनके स्कूटर पर एक साथ मज़ा आता है</v>
      </c>
    </row>
    <row r="22292">
      <c r="A22292" s="1" t="s">
        <v>21562</v>
      </c>
      <c r="B22292" s="2" t="str">
        <f>IFERROR(__xludf.DUMMYFUNCTION("GOOGLETRANSLATE(A22292,""en"",""hi"")"),"मजदूरों, स्थानीय अनाथ और घायल सैनिक उत्सव के मौसम का जश्न मनाने के लिए क्रिसमस के पेड़ के चारों ओर इकट्ठे हुए।")</f>
        <v>मजदूरों, स्थानीय अनाथ और घायल सैनिक उत्सव के मौसम का जश्न मनाने के लिए क्रिसमस के पेड़ के चारों ओर इकट्ठे हुए।</v>
      </c>
    </row>
    <row r="22293">
      <c r="A22293" s="1" t="s">
        <v>21563</v>
      </c>
      <c r="B22293" s="2" t="str">
        <f>IFERROR(__xludf.DUMMYFUNCTION("GOOGLETRANSLATE(A22293,""en"",""hi"")"),"स्टूडियो में एक बड़ी मां और बेटी का पोर्ट्रेट")</f>
        <v>स्टूडियो में एक बड़ी मां और बेटी का पोर्ट्रेट</v>
      </c>
    </row>
    <row r="22294">
      <c r="A22294" s="1" t="s">
        <v>21564</v>
      </c>
      <c r="B22294" s="2" t="str">
        <f>IFERROR(__xludf.DUMMYFUNCTION("GOOGLETRANSLATE(A22294,""en"",""hi"")"),"... बारिश में # प्यार # युगल")</f>
        <v>... बारिश में # प्यार # युगल</v>
      </c>
    </row>
    <row r="22295">
      <c r="A22295" s="1" t="s">
        <v>21565</v>
      </c>
      <c r="B22295" s="2" t="str">
        <f>IFERROR(__xludf.DUMMYFUNCTION("GOOGLETRANSLATE(A22295,""en"",""hi"")"),"रैक पर धातु टेम्पलेट्स।")</f>
        <v>रैक पर धातु टेम्पलेट्स।</v>
      </c>
    </row>
    <row r="22296">
      <c r="A22296" s="1" t="s">
        <v>21566</v>
      </c>
      <c r="B22296" s="2" t="str">
        <f>IFERROR(__xludf.DUMMYFUNCTION("GOOGLETRANSLATE(A22296,""en"",""hi"")"),"काले रेत समुद्र तट पर कोव के ऊपर डार्क बादल आकाश")</f>
        <v>काले रेत समुद्र तट पर कोव के ऊपर डार्क बादल आकाश</v>
      </c>
    </row>
    <row r="22297">
      <c r="A22297" s="1" t="s">
        <v>21567</v>
      </c>
      <c r="B22297" s="2" t="str">
        <f>IFERROR(__xludf.DUMMYFUNCTION("GOOGLETRANSLATE(A22297,""en"",""hi"")"),"विस्तृत रूपरेखा मानचित्र पर हथियारों का झंडा और कोट ओवरलाइड")</f>
        <v>विस्तृत रूपरेखा मानचित्र पर हथियारों का झंडा और कोट ओवरलाइड</v>
      </c>
    </row>
    <row r="22298">
      <c r="A22298" s="1" t="s">
        <v>21568</v>
      </c>
      <c r="B22298" s="2" t="str">
        <f>IFERROR(__xludf.DUMMYFUNCTION("GOOGLETRANSLATE(A22298,""en"",""hi"")"),"एक कार्टून आदमी बैसाखी पर चल रहा है")</f>
        <v>एक कार्टून आदमी बैसाखी पर चल रहा है</v>
      </c>
    </row>
    <row r="22299">
      <c r="A22299" s="1" t="s">
        <v>21569</v>
      </c>
      <c r="B22299" s="2" t="str">
        <f>IFERROR(__xludf.DUMMYFUNCTION("GOOGLETRANSLATE(A22299,""en"",""hi"")"),"प्रीमियर की विशेषता है: व्यक्ति")</f>
        <v>प्रीमियर की विशेषता है: व्यक्ति</v>
      </c>
    </row>
    <row r="22300">
      <c r="A22300" s="1" t="s">
        <v>21570</v>
      </c>
      <c r="B22300" s="2" t="str">
        <f>IFERROR(__xludf.DUMMYFUNCTION("GOOGLETRANSLATE(A22300,""en"",""hi"")"),"रसोई की एक तस्वीर")</f>
        <v>रसोई की एक तस्वीर</v>
      </c>
    </row>
    <row r="22301">
      <c r="A22301" s="1" t="s">
        <v>21571</v>
      </c>
      <c r="B22301" s="2" t="str">
        <f>IFERROR(__xludf.DUMMYFUNCTION("GOOGLETRANSLATE(A22301,""en"",""hi"")"),"अभिनेता धूप का चश्मा पहनता है, एक रिब्ड स्वेटर, लांग कोट, कढ़ाई बैग फसल ग्रे पैंट और फ्लैट्स")</f>
        <v>अभिनेता धूप का चश्मा पहनता है, एक रिब्ड स्वेटर, लांग कोट, कढ़ाई बैग फसल ग्रे पैंट और फ्लैट्स</v>
      </c>
    </row>
    <row r="22302">
      <c r="A22302" s="1" t="s">
        <v>21572</v>
      </c>
      <c r="B22302" s="2" t="str">
        <f>IFERROR(__xludf.DUMMYFUNCTION("GOOGLETRANSLATE(A22302,""en"",""hi"")"),"लाल पृष्ठभूमि पर हाथ से खींचे गए सफेद दिल के साथ कोमल निर्बाध पैटर्न।")</f>
        <v>लाल पृष्ठभूमि पर हाथ से खींचे गए सफेद दिल के साथ कोमल निर्बाध पैटर्न।</v>
      </c>
    </row>
    <row r="22303">
      <c r="A22303" s="1" t="s">
        <v>21573</v>
      </c>
      <c r="B22303" s="2" t="str">
        <f>IFERROR(__xludf.DUMMYFUNCTION("GOOGLETRANSLATE(A22303,""en"",""hi"")"),"राजकुमारों का चैपल")</f>
        <v>राजकुमारों का चैपल</v>
      </c>
    </row>
    <row r="22304">
      <c r="A22304" s="1" t="s">
        <v>21574</v>
      </c>
      <c r="B22304" s="2" t="str">
        <f>IFERROR(__xludf.DUMMYFUNCTION("GOOGLETRANSLATE(A22304,""en"",""hi"")"),"एक आदमी एक बरसात के दिन एक हरे रंग की स्क्रीन स्मार्टफोन रखता है।")</f>
        <v>एक आदमी एक बरसात के दिन एक हरे रंग की स्क्रीन स्मार्टफोन रखता है।</v>
      </c>
    </row>
    <row r="22305">
      <c r="A22305" s="1" t="s">
        <v>21575</v>
      </c>
      <c r="B22305" s="2" t="str">
        <f>IFERROR(__xludf.DUMMYFUNCTION("GOOGLETRANSLATE(A22305,""en"",""hi"")"),"एक पानी की बोतल का निचला दृश्य")</f>
        <v>एक पानी की बोतल का निचला दृश्य</v>
      </c>
    </row>
    <row r="22306">
      <c r="A22306" s="1" t="s">
        <v>21576</v>
      </c>
      <c r="B22306" s="2" t="str">
        <f>IFERROR(__xludf.DUMMYFUNCTION("GOOGLETRANSLATE(A22306,""en"",""hi"")"),"फायरमैन कार पर जांच कर रहे हैं")</f>
        <v>फायरमैन कार पर जांच कर रहे हैं</v>
      </c>
    </row>
    <row r="22307">
      <c r="A22307" s="1" t="s">
        <v>21577</v>
      </c>
      <c r="B22307" s="2" t="str">
        <f>IFERROR(__xludf.DUMMYFUNCTION("GOOGLETRANSLATE(A22307,""en"",""hi"")"),"प्रवेश कक्ष को आमतौर पर अपने बेहतरीन पर वास्तुकला के रूप में वर्णित किया जाता है।")</f>
        <v>प्रवेश कक्ष को आमतौर पर अपने बेहतरीन पर वास्तुकला के रूप में वर्णित किया जाता है।</v>
      </c>
    </row>
    <row r="22308">
      <c r="A22308" s="1" t="s">
        <v>21578</v>
      </c>
      <c r="B22308" s="2" t="str">
        <f>IFERROR(__xludf.DUMMYFUNCTION("GOOGLETRANSLATE(A22308,""en"",""hi"")"),"जिस नाव का नाम बदलकर रानी का नाम बदल दिया गया है।")</f>
        <v>जिस नाव का नाम बदलकर रानी का नाम बदल दिया गया है।</v>
      </c>
    </row>
    <row r="22309">
      <c r="A22309" s="1" t="s">
        <v>21579</v>
      </c>
      <c r="B22309" s="2" t="str">
        <f>IFERROR(__xludf.DUMMYFUNCTION("GOOGLETRANSLATE(A22309,""en"",""hi"")"),"ब्लूज़ कलाकार, रेजिमेंट कमांडर, वर्तमान संचालन पर चर्चा करता है")</f>
        <v>ब्लूज़ कलाकार, रेजिमेंट कमांडर, वर्तमान संचालन पर चर्चा करता है</v>
      </c>
    </row>
    <row r="22310">
      <c r="A22310" s="1" t="s">
        <v>21580</v>
      </c>
      <c r="B22310" s="2" t="str">
        <f>IFERROR(__xludf.DUMMYFUNCTION("GOOGLETRANSLATE(A22310,""en"",""hi"")"),"प्रतिभागी त्योहार के दौरान हवा में तैरते लालटेन लॉन्च करने के लिए तैयार करते हैं")</f>
        <v>प्रतिभागी त्योहार के दौरान हवा में तैरते लालटेन लॉन्च करने के लिए तैयार करते हैं</v>
      </c>
    </row>
    <row r="22311">
      <c r="A22311" s="1" t="s">
        <v>21581</v>
      </c>
      <c r="B22311" s="2" t="str">
        <f>IFERROR(__xludf.DUMMYFUNCTION("GOOGLETRANSLATE(A22311,""en"",""hi"")"),"अभिनेता, स्वयंसेवक पर्यावरण सहायक, कार्यालय में कंप्यूटर पर काम कर रहा है")</f>
        <v>अभिनेता, स्वयंसेवक पर्यावरण सहायक, कार्यालय में कंप्यूटर पर काम कर रहा है</v>
      </c>
    </row>
    <row r="22312">
      <c r="A22312" s="1" t="s">
        <v>21582</v>
      </c>
      <c r="B22312" s="2" t="str">
        <f>IFERROR(__xludf.DUMMYFUNCTION("GOOGLETRANSLATE(A22312,""en"",""hi"")"),"दोपहर का भोजन: उद्यमी दोपहर के भोजन के लिए एक सूट में डैपर लग रहा था")</f>
        <v>दोपहर का भोजन: उद्यमी दोपहर के भोजन के लिए एक सूट में डैपर लग रहा था</v>
      </c>
    </row>
    <row r="22313">
      <c r="A22313" s="1" t="s">
        <v>21583</v>
      </c>
      <c r="B22313" s="2" t="str">
        <f>IFERROR(__xludf.DUMMYFUNCTION("GOOGLETRANSLATE(A22313,""en"",""hi"")"),"व्यक्ति संगीत थिएटर प्ले के कलाकारों में एक साथ प्रदर्शन करेगा।")</f>
        <v>व्यक्ति संगीत थिएटर प्ले के कलाकारों में एक साथ प्रदर्शन करेगा।</v>
      </c>
    </row>
    <row r="22314">
      <c r="A22314" s="1" t="s">
        <v>5787</v>
      </c>
      <c r="B22314" s="2" t="str">
        <f>IFERROR(__xludf.DUMMYFUNCTION("GOOGLETRANSLATE(A22314,""en"",""hi"")"),"छवि में हो सकता है: व्यक्ति, मंच पर, एक संगीत वाद्ययंत्र और गिटार बजाना")</f>
        <v>छवि में हो सकता है: व्यक्ति, मंच पर, एक संगीत वाद्ययंत्र और गिटार बजाना</v>
      </c>
    </row>
    <row r="22315">
      <c r="A22315" s="1" t="s">
        <v>21584</v>
      </c>
      <c r="B22315" s="2" t="str">
        <f>IFERROR(__xludf.DUMMYFUNCTION("GOOGLETRANSLATE(A22315,""en"",""hi"")"),"ओरिएंटल ड्रेस और पगड़ी रॉयल्टी में एक सुंदर महिला का स्टूडियो फोटो - नि: शुल्क")</f>
        <v>ओरिएंटल ड्रेस और पगड़ी रॉयल्टी में एक सुंदर महिला का स्टूडियो फोटो - नि: शुल्क</v>
      </c>
    </row>
    <row r="22316">
      <c r="A22316" s="1" t="s">
        <v>21585</v>
      </c>
      <c r="B22316" s="2" t="str">
        <f>IFERROR(__xludf.DUMMYFUNCTION("GOOGLETRANSLATE(A22316,""en"",""hi"")"),"वह वह लड़की है जिसने मेरे दिल को थोड़े समय में चुरा लिया।")</f>
        <v>वह वह लड़की है जिसने मेरे दिल को थोड़े समय में चुरा लिया।</v>
      </c>
    </row>
    <row r="22317">
      <c r="A22317" s="1" t="s">
        <v>21586</v>
      </c>
      <c r="B22317" s="2" t="str">
        <f>IFERROR(__xludf.DUMMYFUNCTION("GOOGLETRANSLATE(A22317,""en"",""hi"")"),"पत्र, भविष्य के पोप द्वारा हस्ताक्षरित")</f>
        <v>पत्र, भविष्य के पोप द्वारा हस्ताक्षरित</v>
      </c>
    </row>
    <row r="22318">
      <c r="A22318" s="1" t="s">
        <v>21587</v>
      </c>
      <c r="B22318" s="2" t="str">
        <f>IFERROR(__xludf.DUMMYFUNCTION("GOOGLETRANSLATE(A22318,""en"",""hi"")"),"कॉर्पोरेट मुख्यालय का एक दृश्य")</f>
        <v>कॉर्पोरेट मुख्यालय का एक दृश्य</v>
      </c>
    </row>
    <row r="22319">
      <c r="A22319" s="1" t="s">
        <v>21588</v>
      </c>
      <c r="B22319" s="2" t="str">
        <f>IFERROR(__xludf.DUMMYFUNCTION("GOOGLETRANSLATE(A22319,""en"",""hi"")"),"ग्रिज़ली भालू को बल्कि कठिन और मजबूत शैली के प्रतीक के रूप में चुना गया था जो पूरे संग्रह को दर्शाता है।")</f>
        <v>ग्रिज़ली भालू को बल्कि कठिन और मजबूत शैली के प्रतीक के रूप में चुना गया था जो पूरे संग्रह को दर्शाता है।</v>
      </c>
    </row>
    <row r="22320">
      <c r="A22320" s="1" t="s">
        <v>21589</v>
      </c>
      <c r="B22320" s="2" t="str">
        <f>IFERROR(__xludf.DUMMYFUNCTION("GOOGLETRANSLATE(A22320,""en"",""hi"")"),"बॉय बैंड कलाकार पुरस्कार देता है")</f>
        <v>बॉय बैंड कलाकार पुरस्कार देता है</v>
      </c>
    </row>
    <row r="22321">
      <c r="A22321" s="1" t="s">
        <v>21590</v>
      </c>
      <c r="B22321" s="2" t="str">
        <f>IFERROR(__xludf.DUMMYFUNCTION("GOOGLETRANSLATE(A22321,""en"",""hi"")"),"एक नए स्मार्टफोन के साथ नई यादें बनाएं")</f>
        <v>एक नए स्मार्टफोन के साथ नई यादें बनाएं</v>
      </c>
    </row>
    <row r="22322">
      <c r="A22322" s="1" t="s">
        <v>21591</v>
      </c>
      <c r="B22322" s="2" t="str">
        <f>IFERROR(__xludf.DUMMYFUNCTION("GOOGLETRANSLATE(A22322,""en"",""hi"")"),"प्रसिद्ध नहरों पर एक औद्योगिक मचान")</f>
        <v>प्रसिद्ध नहरों पर एक औद्योगिक मचान</v>
      </c>
    </row>
    <row r="22323">
      <c r="A22323" s="1" t="s">
        <v>21592</v>
      </c>
      <c r="B22323" s="2" t="str">
        <f>IFERROR(__xludf.DUMMYFUNCTION("GOOGLETRANSLATE(A22323,""en"",""hi"")"),"लकड़ी के पद पर संख्याओं को संलग्न करें, फिर अपने पते को प्रदर्शित करने के लिए एक सुरुचिपूर्ण तरीके से फूलों की एक टोकरी लें।")</f>
        <v>लकड़ी के पद पर संख्याओं को संलग्न करें, फिर अपने पते को प्रदर्शित करने के लिए एक सुरुचिपूर्ण तरीके से फूलों की एक टोकरी लें।</v>
      </c>
    </row>
    <row r="22324">
      <c r="A22324" s="1" t="s">
        <v>21593</v>
      </c>
      <c r="B22324" s="2" t="str">
        <f>IFERROR(__xludf.DUMMYFUNCTION("GOOGLETRANSLATE(A22324,""en"",""hi"")"),"एक ठंडी धूप पर तट के साथ सैर के लिए व्हीलचेयर में विकलांग बुजुर्ग पत्नी")</f>
        <v>एक ठंडी धूप पर तट के साथ सैर के लिए व्हीलचेयर में विकलांग बुजुर्ग पत्नी</v>
      </c>
    </row>
    <row r="22325">
      <c r="A22325" s="1" t="s">
        <v>21594</v>
      </c>
      <c r="B22325" s="2" t="str">
        <f>IFERROR(__xludf.DUMMYFUNCTION("GOOGLETRANSLATE(A22325,""en"",""hi"")"),"12 ... मृत्यु की परी अपनी पत्नी के लिए आई ... पाठ")</f>
        <v>12 ... मृत्यु की परी अपनी पत्नी के लिए आई ... पाठ</v>
      </c>
    </row>
    <row r="22326">
      <c r="A22326" s="1" t="s">
        <v>21595</v>
      </c>
      <c r="B22326" s="2" t="str">
        <f>IFERROR(__xludf.DUMMYFUNCTION("GOOGLETRANSLATE(A22326,""en"",""hi"")"),"व्यक्ति पंख वाले खेल को बढ़ाने का आनंद लेता है।")</f>
        <v>व्यक्ति पंख वाले खेल को बढ़ाने का आनंद लेता है।</v>
      </c>
    </row>
    <row r="22327">
      <c r="A22327" s="1" t="s">
        <v>21596</v>
      </c>
      <c r="B22327" s="2" t="str">
        <f>IFERROR(__xludf.DUMMYFUNCTION("GOOGLETRANSLATE(A22327,""en"",""hi"")"),"अपने घर को उद्यम वित्त पोषित कंपनी में बदल दें")</f>
        <v>अपने घर को उद्यम वित्त पोषित कंपनी में बदल दें</v>
      </c>
    </row>
    <row r="22328">
      <c r="A22328" s="1" t="s">
        <v>21597</v>
      </c>
      <c r="B22328" s="2" t="str">
        <f>IFERROR(__xludf.DUMMYFUNCTION("GOOGLETRANSLATE(A22328,""en"",""hi"")"),"एक शौकिया फोटोग्राफर अपने कैमरे के माध्यम से देख रहे हैं")</f>
        <v>एक शौकिया फोटोग्राफर अपने कैमरे के माध्यम से देख रहे हैं</v>
      </c>
    </row>
    <row r="22329">
      <c r="A22329" s="1" t="s">
        <v>21598</v>
      </c>
      <c r="B22329" s="2" t="str">
        <f>IFERROR(__xludf.DUMMYFUNCTION("GOOGLETRANSLATE(A22329,""en"",""hi"")"),"पानी के ऊपर पुल पर उच्च गति ट्रेन")</f>
        <v>पानी के ऊपर पुल पर उच्च गति ट्रेन</v>
      </c>
    </row>
    <row r="22330">
      <c r="A22330" s="1" t="s">
        <v>21599</v>
      </c>
      <c r="B22330" s="2" t="str">
        <f>IFERROR(__xludf.DUMMYFUNCTION("GOOGLETRANSLATE(A22330,""en"",""hi"")"),"एक अंधेरे कमरे में प्रकाश")</f>
        <v>एक अंधेरे कमरे में प्रकाश</v>
      </c>
    </row>
    <row r="22331">
      <c r="A22331" s="1" t="s">
        <v>21600</v>
      </c>
      <c r="B22331" s="2" t="str">
        <f>IFERROR(__xludf.DUMMYFUNCTION("GOOGLETRANSLATE(A22331,""en"",""hi"")"),"पूर्व टेलीविजन शो होस्ट लॉन्च में भाग लेते हैं")</f>
        <v>पूर्व टेलीविजन शो होस्ट लॉन्च में भाग लेते हैं</v>
      </c>
    </row>
    <row r="22332">
      <c r="A22332" s="1" t="s">
        <v>21601</v>
      </c>
      <c r="B22332" s="2" t="str">
        <f>IFERROR(__xludf.DUMMYFUNCTION("GOOGLETRANSLATE(A22332,""en"",""hi"")"),"प्यारा कुत्ता और बिल्ली फर्श पर एक साथ झूठ बोलते हैं।")</f>
        <v>प्यारा कुत्ता और बिल्ली फर्श पर एक साथ झूठ बोलते हैं।</v>
      </c>
    </row>
    <row r="22333">
      <c r="A22333" s="1" t="s">
        <v>21602</v>
      </c>
      <c r="B22333" s="2" t="str">
        <f>IFERROR(__xludf.DUMMYFUNCTION("GOOGLETRANSLATE(A22333,""en"",""hi"")"),"उत्तरी तट के साथ स्टार ट्रेल्स")</f>
        <v>उत्तरी तट के साथ स्टार ट्रेल्स</v>
      </c>
    </row>
    <row r="22334">
      <c r="A22334" s="1" t="s">
        <v>21603</v>
      </c>
      <c r="B22334" s="2" t="str">
        <f>IFERROR(__xludf.DUMMYFUNCTION("GOOGLETRANSLATE(A22334,""en"",""hi"")"),"झील के पार नाव पर")</f>
        <v>झील के पार नाव पर</v>
      </c>
    </row>
    <row r="22335">
      <c r="A22335" s="1" t="s">
        <v>21604</v>
      </c>
      <c r="B22335" s="2" t="str">
        <f>IFERROR(__xludf.DUMMYFUNCTION("GOOGLETRANSLATE(A22335,""en"",""hi"")"),"Pleated तकनीक का उपयोग करके कई कार्ड पोस्ट किए गए हैं।")</f>
        <v>Pleated तकनीक का उपयोग करके कई कार्ड पोस्ट किए गए हैं।</v>
      </c>
    </row>
    <row r="22336">
      <c r="A22336" s="1" t="s">
        <v>21605</v>
      </c>
      <c r="B22336" s="2" t="str">
        <f>IFERROR(__xludf.DUMMYFUNCTION("GOOGLETRANSLATE(A22336,""en"",""hi"")"),"एक अपार्टमेंट में किराए के लिए आवास प्रकार - फ्लैट")</f>
        <v>एक अपार्टमेंट में किराए के लिए आवास प्रकार - फ्लैट</v>
      </c>
    </row>
    <row r="22337">
      <c r="A22337" s="1" t="s">
        <v>21606</v>
      </c>
      <c r="B22337" s="2" t="str">
        <f>IFERROR(__xludf.DUMMYFUNCTION("GOOGLETRANSLATE(A22337,""en"",""hi"")"),"परिवार के लिए आगामी गतिविधियाँ")</f>
        <v>परिवार के लिए आगामी गतिविधियाँ</v>
      </c>
    </row>
    <row r="22338">
      <c r="A22338" s="1" t="s">
        <v>21607</v>
      </c>
      <c r="B22338" s="2" t="str">
        <f>IFERROR(__xludf.DUMMYFUNCTION("GOOGLETRANSLATE(A22338,""en"",""hi"")"),"ऋण मुक्त कहानी: हमने वर्षों में हमारे घर सहित हर ऋण का भुगतान कैसे किया!")</f>
        <v>ऋण मुक्त कहानी: हमने वर्षों में हमारे घर सहित हर ऋण का भुगतान कैसे किया!</v>
      </c>
    </row>
    <row r="22339">
      <c r="A22339" s="1" t="s">
        <v>21608</v>
      </c>
      <c r="B22339" s="2" t="str">
        <f>IFERROR(__xludf.DUMMYFUNCTION("GOOGLETRANSLATE(A22339,""en"",""hi"")"),"एक गिलास, धीमी गति में सफेद शराब डालना")</f>
        <v>एक गिलास, धीमी गति में सफेद शराब डालना</v>
      </c>
    </row>
    <row r="22340">
      <c r="A22340" s="1" t="s">
        <v>21609</v>
      </c>
      <c r="B22340" s="2" t="str">
        <f>IFERROR(__xludf.DUMMYFUNCTION("GOOGLETRANSLATE(A22340,""en"",""hi"")"),"व्यक्ति समर्थित है इसलिए वह चैंपियन को बधाई दे सकता है")</f>
        <v>व्यक्ति समर्थित है इसलिए वह चैंपियन को बधाई दे सकता है</v>
      </c>
    </row>
    <row r="22341">
      <c r="A22341" s="1" t="s">
        <v>21610</v>
      </c>
      <c r="B22341" s="2" t="str">
        <f>IFERROR(__xludf.DUMMYFUNCTION("GOOGLETRANSLATE(A22341,""en"",""hi"")"),"बनाने के लिए एक विकल्प के साथ अवधारणा")</f>
        <v>बनाने के लिए एक विकल्प के साथ अवधारणा</v>
      </c>
    </row>
    <row r="22342">
      <c r="A22342" s="1" t="s">
        <v>21611</v>
      </c>
      <c r="B22342" s="2" t="str">
        <f>IFERROR(__xludf.DUMMYFUNCTION("GOOGLETRANSLATE(A22342,""en"",""hi"")"),"रंग चित्रण युग नए साल ग्रीटिंग कार्ड लड़का और लड़की बर्फ में होली ले जाने वाली छतरी के नीचे")</f>
        <v>रंग चित्रण युग नए साल ग्रीटिंग कार्ड लड़का और लड़की बर्फ में होली ले जाने वाली छतरी के नीचे</v>
      </c>
    </row>
    <row r="22343">
      <c r="A22343" s="1" t="s">
        <v>21612</v>
      </c>
      <c r="B22343" s="2" t="str">
        <f>IFERROR(__xludf.DUMMYFUNCTION("GOOGLETRANSLATE(A22343,""en"",""hi"")"),"खेल टीम के खिलाफ बास्केटबॉल खेल के दौरान बास्केटबॉल खिलाड़ी")</f>
        <v>खेल टीम के खिलाफ बास्केटबॉल खेल के दौरान बास्केटबॉल खिलाड़ी</v>
      </c>
    </row>
    <row r="22344">
      <c r="A22344" s="1" t="s">
        <v>21613</v>
      </c>
      <c r="B22344" s="2" t="str">
        <f>IFERROR(__xludf.DUMMYFUNCTION("GOOGLETRANSLATE(A22344,""en"",""hi"")"),"यह आकाश में ड्राइंग की तरह है")</f>
        <v>यह आकाश में ड्राइंग की तरह है</v>
      </c>
    </row>
    <row r="22345">
      <c r="A22345" s="1" t="s">
        <v>21614</v>
      </c>
      <c r="B22345" s="2" t="str">
        <f>IFERROR(__xludf.DUMMYFUNCTION("GOOGLETRANSLATE(A22345,""en"",""hi"")"),"बर्फ से ढके पेड़, धीमी गति के साथ एक शीतकालीन पार्क में बर्फ गिरना")</f>
        <v>बर्फ से ढके पेड़, धीमी गति के साथ एक शीतकालीन पार्क में बर्फ गिरना</v>
      </c>
    </row>
    <row r="22346">
      <c r="A22346" s="1" t="s">
        <v>21615</v>
      </c>
      <c r="B22346" s="2" t="str">
        <f>IFERROR(__xludf.DUMMYFUNCTION("GOOGLETRANSLATE(A22346,""en"",""hi"")"),"एक सुंदर शादी, व्यक्ति द्वारा फोटो खिंचवाने")</f>
        <v>एक सुंदर शादी, व्यक्ति द्वारा फोटो खिंचवाने</v>
      </c>
    </row>
    <row r="22347">
      <c r="A22347" s="1" t="s">
        <v>21616</v>
      </c>
      <c r="B22347" s="2" t="str">
        <f>IFERROR(__xludf.DUMMYFUNCTION("GOOGLETRANSLATE(A22347,""en"",""hi"")"),"रेडियो स्टेशन के मालिक ने विस्फोटकों के साथ पैक किए गए ड्रोन के साथ जातीयता और सैनिकों को लक्षित किया।")</f>
        <v>रेडियो स्टेशन के मालिक ने विस्फोटकों के साथ पैक किए गए ड्रोन के साथ जातीयता और सैनिकों को लक्षित किया।</v>
      </c>
    </row>
    <row r="22348">
      <c r="A22348" s="1" t="s">
        <v>21617</v>
      </c>
      <c r="B22348" s="2" t="str">
        <f>IFERROR(__xludf.DUMMYFUNCTION("GOOGLETRANSLATE(A22348,""en"",""hi"")"),"इमारत पर उड़ान भरना।")</f>
        <v>इमारत पर उड़ान भरना।</v>
      </c>
    </row>
    <row r="22349">
      <c r="A22349" s="1" t="s">
        <v>21618</v>
      </c>
      <c r="B22349" s="2" t="str">
        <f>IFERROR(__xludf.DUMMYFUNCTION("GOOGLETRANSLATE(A22349,""en"",""hi"")"),"टैटू वेक्टर के साथ एक क्रोधित आदमी का काला और सफेद चित्रण")</f>
        <v>टैटू वेक्टर के साथ एक क्रोधित आदमी का काला और सफेद चित्रण</v>
      </c>
    </row>
    <row r="22350">
      <c r="A22350" s="1" t="s">
        <v>21619</v>
      </c>
      <c r="B22350" s="2" t="str">
        <f>IFERROR(__xludf.DUMMYFUNCTION("GOOGLETRANSLATE(A22350,""en"",""hi"")"),"एक बड़े बारिश तूफान में बाहर खेलने वाले छोटे लड़कों की धीमी गति शॉट और पुडल में कूदते हुए")</f>
        <v>एक बड़े बारिश तूफान में बाहर खेलने वाले छोटे लड़कों की धीमी गति शॉट और पुडल में कूदते हुए</v>
      </c>
    </row>
    <row r="22351">
      <c r="A22351" s="1" t="s">
        <v>21620</v>
      </c>
      <c r="B22351" s="2" t="str">
        <f>IFERROR(__xludf.DUMMYFUNCTION("GOOGLETRANSLATE(A22351,""en"",""hi"")"),"अंतरिक्ष को परिभाषित करने के लिए कई बैठकों वाली दीवारों वाले आंगन और मेहमानों के लिए बैठने और आराम करने के लिए बहुत सारे कमरे बनाते हैं।")</f>
        <v>अंतरिक्ष को परिभाषित करने के लिए कई बैठकों वाली दीवारों वाले आंगन और मेहमानों के लिए बैठने और आराम करने के लिए बहुत सारे कमरे बनाते हैं।</v>
      </c>
    </row>
    <row r="22352">
      <c r="A22352" s="1" t="s">
        <v>21621</v>
      </c>
      <c r="B22352" s="2" t="str">
        <f>IFERROR(__xludf.DUMMYFUNCTION("GOOGLETRANSLATE(A22352,""en"",""hi"")"),"क्रिसमस रोशनी के साथ काले और सफेद प्यार!")</f>
        <v>क्रिसमस रोशनी के साथ काले और सफेद प्यार!</v>
      </c>
    </row>
    <row r="22353">
      <c r="A22353" s="1" t="s">
        <v>21622</v>
      </c>
      <c r="B22353" s="2" t="str">
        <f>IFERROR(__xludf.DUMMYFUNCTION("GOOGLETRANSLATE(A22353,""en"",""hi"")"),"गर्मियों की धूप के दिन शहर के पार्क में साइकिल की सवारी करने वाली छोटी लड़की")</f>
        <v>गर्मियों की धूप के दिन शहर के पार्क में साइकिल की सवारी करने वाली छोटी लड़की</v>
      </c>
    </row>
    <row r="22354">
      <c r="A22354" s="1" t="s">
        <v>21623</v>
      </c>
      <c r="B22354" s="2" t="str">
        <f>IFERROR(__xludf.DUMMYFUNCTION("GOOGLETRANSLATE(A22354,""en"",""hi"")"),"दाईं ओर ग्रे ईंट देखें?")</f>
        <v>दाईं ओर ग्रे ईंट देखें?</v>
      </c>
    </row>
    <row r="22355">
      <c r="A22355" s="1" t="s">
        <v>21624</v>
      </c>
      <c r="B22355" s="2" t="str">
        <f>IFERROR(__xludf.DUMMYFUNCTION("GOOGLETRANSLATE(A22355,""en"",""hi"")"),"मादा यात्री पृष्ठभूमि पर उच्च बर्फीली चट्टान के साथ पहाड़ रिज के किनारे पर चल रहा है")</f>
        <v>मादा यात्री पृष्ठभूमि पर उच्च बर्फीली चट्टान के साथ पहाड़ रिज के किनारे पर चल रहा है</v>
      </c>
    </row>
    <row r="22356">
      <c r="A22356" s="1" t="s">
        <v>21625</v>
      </c>
      <c r="B22356" s="2" t="str">
        <f>IFERROR(__xludf.DUMMYFUNCTION("GOOGLETRANSLATE(A22356,""en"",""hi"")"),"हेयर स्टाइल के प्रभाव क्या हैं?")</f>
        <v>हेयर स्टाइल के प्रभाव क्या हैं?</v>
      </c>
    </row>
    <row r="22357">
      <c r="A22357" s="1" t="s">
        <v>21626</v>
      </c>
      <c r="B22357" s="2" t="str">
        <f>IFERROR(__xludf.DUMMYFUNCTION("GOOGLETRANSLATE(A22357,""en"",""hi"")"),"स्कर्ट के सिल्हूट से प्यार करो!")</f>
        <v>स्कर्ट के सिल्हूट से प्यार करो!</v>
      </c>
    </row>
    <row r="22358">
      <c r="A22358" s="1" t="s">
        <v>21627</v>
      </c>
      <c r="B22358" s="2" t="str">
        <f>IFERROR(__xludf.DUMMYFUNCTION("GOOGLETRANSLATE(A22358,""en"",""hi"")"),"एक सुंदर पुष्प टाई ग्रे सूट के खिलाफ पॉप।")</f>
        <v>एक सुंदर पुष्प टाई ग्रे सूट के खिलाफ पॉप।</v>
      </c>
    </row>
    <row r="22359">
      <c r="A22359" s="1" t="s">
        <v>21628</v>
      </c>
      <c r="B22359" s="2" t="str">
        <f>IFERROR(__xludf.DUMMYFUNCTION("GOOGLETRANSLATE(A22359,""en"",""hi"")"),"व्यक्ति एक क्लासिक ट्यूल बॉल गाउन है जो एक प्रेमी नेक्लाइन, कढ़ाई वाले बोडिस और फीता को वापस लेता है।")</f>
        <v>व्यक्ति एक क्लासिक ट्यूल बॉल गाउन है जो एक प्रेमी नेक्लाइन, कढ़ाई वाले बोडिस और फीता को वापस लेता है।</v>
      </c>
    </row>
    <row r="22360">
      <c r="A22360" s="1" t="s">
        <v>21629</v>
      </c>
      <c r="B22360" s="2" t="str">
        <f>IFERROR(__xludf.DUMMYFUNCTION("GOOGLETRANSLATE(A22360,""en"",""hi"")"),"चित्रित अभिनेता अभिनीत फिल्म के लिए एक प्रचारक पोस्टर है।")</f>
        <v>चित्रित अभिनेता अभिनीत फिल्म के लिए एक प्रचारक पोस्टर है।</v>
      </c>
    </row>
    <row r="22361">
      <c r="A22361" s="1" t="s">
        <v>21630</v>
      </c>
      <c r="B22361" s="2" t="str">
        <f>IFERROR(__xludf.DUMMYFUNCTION("GOOGLETRANSLATE(A22361,""en"",""hi"")"),"फूल जो नाम जानता है?")</f>
        <v>फूल जो नाम जानता है?</v>
      </c>
    </row>
    <row r="22362">
      <c r="A22362" s="1" t="s">
        <v>21631</v>
      </c>
      <c r="B22362" s="2" t="str">
        <f>IFERROR(__xludf.DUMMYFUNCTION("GOOGLETRANSLATE(A22362,""en"",""hi"")"),"एक धावक ने एक बहुत ही अनावश्यक पोशाक पहने हुए खुद के लिए जीवन को मुश्किल बना दिया है")</f>
        <v>एक धावक ने एक बहुत ही अनावश्यक पोशाक पहने हुए खुद के लिए जीवन को मुश्किल बना दिया है</v>
      </c>
    </row>
    <row r="22363">
      <c r="A22363" s="1" t="s">
        <v>21632</v>
      </c>
      <c r="B22363" s="2" t="str">
        <f>IFERROR(__xludf.DUMMYFUNCTION("GOOGLETRANSLATE(A22363,""en"",""hi"")"),"फ्लैगशिप स्टोर ग्रैंड ओपनिंग में वातावरण का एक सामान्य दृश्य")</f>
        <v>फ्लैगशिप स्टोर ग्रैंड ओपनिंग में वातावरण का एक सामान्य दृश्य</v>
      </c>
    </row>
    <row r="22364">
      <c r="A22364" s="1" t="s">
        <v>21633</v>
      </c>
      <c r="B22364" s="2" t="str">
        <f>IFERROR(__xludf.DUMMYFUNCTION("GOOGLETRANSLATE(A22364,""en"",""hi"")"),"नीचे घाटी में झरना")</f>
        <v>नीचे घाटी में झरना</v>
      </c>
    </row>
    <row r="22365">
      <c r="A22365" s="1" t="s">
        <v>21634</v>
      </c>
      <c r="B22365" s="2" t="str">
        <f>IFERROR(__xludf.DUMMYFUNCTION("GOOGLETRANSLATE(A22365,""en"",""hi"")"),"बच्चे सड़क और मुस्कान के नीचे चलते हैं")</f>
        <v>बच्चे सड़क और मुस्कान के नीचे चलते हैं</v>
      </c>
    </row>
    <row r="22366">
      <c r="A22366" s="1" t="s">
        <v>21635</v>
      </c>
      <c r="B22366" s="2" t="str">
        <f>IFERROR(__xludf.DUMMYFUNCTION("GOOGLETRANSLATE(A22366,""en"",""hi"")"),"सार्वजनिक परिवहन के लिए एक भूमिगत सबवे मेट्रो ट्यूब ट्रेन")</f>
        <v>सार्वजनिक परिवहन के लिए एक भूमिगत सबवे मेट्रो ट्यूब ट्रेन</v>
      </c>
    </row>
    <row r="22367">
      <c r="A22367" s="1" t="s">
        <v>21636</v>
      </c>
      <c r="B22367" s="2" t="str">
        <f>IFERROR(__xludf.DUMMYFUNCTION("GOOGLETRANSLATE(A22367,""en"",""hi"")"),"पल्सेट, चाल और नृत्य, व्यक्ति लिखता है, जैसा कि डेक से देखा जाता है")</f>
        <v>पल्सेट, चाल और नृत्य, व्यक्ति लिखता है, जैसा कि डेक से देखा जाता है</v>
      </c>
    </row>
    <row r="22368">
      <c r="A22368" s="1" t="s">
        <v>21637</v>
      </c>
      <c r="B22368" s="2" t="str">
        <f>IFERROR(__xludf.DUMMYFUNCTION("GOOGLETRANSLATE(A22368,""en"",""hi"")"),"एक शादी की पोशाक के लिए खरीदारी करने के लिए ब्रांड")</f>
        <v>एक शादी की पोशाक के लिए खरीदारी करने के लिए ब्रांड</v>
      </c>
    </row>
    <row r="22369">
      <c r="A22369" s="1" t="s">
        <v>21638</v>
      </c>
      <c r="B22369" s="2" t="str">
        <f>IFERROR(__xludf.DUMMYFUNCTION("GOOGLETRANSLATE(A22369,""en"",""hi"")"),"वहाँ हमेशा वह दोस्त है जो कभी भी आपकी दोस्ती को त्याग नहीं देगा, चाहे कितनी दूर दूरी न हो")</f>
        <v>वहाँ हमेशा वह दोस्त है जो कभी भी आपकी दोस्ती को त्याग नहीं देगा, चाहे कितनी दूर दूरी न हो</v>
      </c>
    </row>
    <row r="22370">
      <c r="A22370" s="1" t="s">
        <v>21639</v>
      </c>
      <c r="B22370" s="2" t="str">
        <f>IFERROR(__xludf.DUMMYFUNCTION("GOOGLETRANSLATE(A22370,""en"",""hi"")"),"आपको किस तरह की चॉकलेट पसंद है?")</f>
        <v>आपको किस तरह की चॉकलेट पसंद है?</v>
      </c>
    </row>
    <row r="22371">
      <c r="A22371" s="1" t="s">
        <v>21640</v>
      </c>
      <c r="B22371" s="2" t="str">
        <f>IFERROR(__xludf.DUMMYFUNCTION("GOOGLETRANSLATE(A22371,""en"",""hi"")"),"चमड़ा परिवर्तनीय मैसेंजर बैग कंधे के बैग से बैकपैक तक स्विच करता है।")</f>
        <v>चमड़ा परिवर्तनीय मैसेंजर बैग कंधे के बैग से बैकपैक तक स्विच करता है।</v>
      </c>
    </row>
    <row r="22372">
      <c r="A22372" s="1" t="s">
        <v>21641</v>
      </c>
      <c r="B22372" s="2" t="str">
        <f>IFERROR(__xludf.DUMMYFUNCTION("GOOGLETRANSLATE(A22372,""en"",""hi"")"),"यह एक पहाड़ी या सीढ़ियों पर चलने वाले एक पुरुष और महिला की एक बेहद बैकलिट छवि है।")</f>
        <v>यह एक पहाड़ी या सीढ़ियों पर चलने वाले एक पुरुष और महिला की एक बेहद बैकलिट छवि है।</v>
      </c>
    </row>
    <row r="22373">
      <c r="A22373" s="1" t="s">
        <v>21642</v>
      </c>
      <c r="B22373" s="2" t="str">
        <f>IFERROR(__xludf.DUMMYFUNCTION("GOOGLETRANSLATE(A22373,""en"",""hi"")"),"एक शादी के लिए शादी की तस्वीरें व्यक्ति द्वारा कब्जा कर लिया।")</f>
        <v>एक शादी के लिए शादी की तस्वीरें व्यक्ति द्वारा कब्जा कर लिया।</v>
      </c>
    </row>
    <row r="22374">
      <c r="A22374" s="1" t="s">
        <v>21643</v>
      </c>
      <c r="B22374" s="2" t="str">
        <f>IFERROR(__xludf.DUMMYFUNCTION("GOOGLETRANSLATE(A22374,""en"",""hi"")"),"प्रत्येक इमारत व्यक्तिगत इंटीरियर डिजाइन फोटो के साथ मीटर चौड़ी है")</f>
        <v>प्रत्येक इमारत व्यक्तिगत इंटीरियर डिजाइन फोटो के साथ मीटर चौड़ी है</v>
      </c>
    </row>
    <row r="22375">
      <c r="A22375" s="1" t="s">
        <v>21644</v>
      </c>
      <c r="B22375" s="2" t="str">
        <f>IFERROR(__xludf.DUMMYFUNCTION("GOOGLETRANSLATE(A22375,""en"",""hi"")"),"शेफ ने त्योहार में अपने कौशल का प्रदर्शन किया")</f>
        <v>शेफ ने त्योहार में अपने कौशल का प्रदर्शन किया</v>
      </c>
    </row>
    <row r="22376">
      <c r="A22376" s="1" t="s">
        <v>21645</v>
      </c>
      <c r="B22376" s="2" t="str">
        <f>IFERROR(__xludf.DUMMYFUNCTION("GOOGLETRANSLATE(A22376,""en"",""hi"")"),"भागने पर दिन के पकवान का प्रकार")</f>
        <v>भागने पर दिन के पकवान का प्रकार</v>
      </c>
    </row>
    <row r="22377">
      <c r="A22377" s="1" t="s">
        <v>21646</v>
      </c>
      <c r="B22377" s="2" t="str">
        <f>IFERROR(__xludf.DUMMYFUNCTION("GOOGLETRANSLATE(A22377,""en"",""hi"")"),"एक प्राचीन सोने के रंग में एक निर्बाध steampunk सार पैटर्न")</f>
        <v>एक प्राचीन सोने के रंग में एक निर्बाध steampunk सार पैटर्न</v>
      </c>
    </row>
    <row r="22378">
      <c r="A22378" s="1" t="s">
        <v>21647</v>
      </c>
      <c r="B22378" s="2" t="str">
        <f>IFERROR(__xludf.DUMMYFUNCTION("GOOGLETRANSLATE(A22378,""en"",""hi"")"),"युवा महिला फूलों और छींक के एक ताजा गुलदस्ते गंध")</f>
        <v>युवा महिला फूलों और छींक के एक ताजा गुलदस्ते गंध</v>
      </c>
    </row>
    <row r="22379">
      <c r="A22379" s="1" t="s">
        <v>21648</v>
      </c>
      <c r="B22379" s="2" t="str">
        <f>IFERROR(__xludf.DUMMYFUNCTION("GOOGLETRANSLATE(A22379,""en"",""hi"")"),"एक पालतू जानवर की दुकान के प्रवेश पर कुत्ते के साथ मुस्कुराती महिला")</f>
        <v>एक पालतू जानवर की दुकान के प्रवेश पर कुत्ते के साथ मुस्कुराती महिला</v>
      </c>
    </row>
    <row r="22380">
      <c r="A22380" s="1" t="s">
        <v>21649</v>
      </c>
      <c r="B22380" s="2" t="str">
        <f>IFERROR(__xludf.DUMMYFUNCTION("GOOGLETRANSLATE(A22380,""en"",""hi"")"),"सैन्य संघर्ष के दौरान महिला नर्सों के साथ हाथ पकड़ते समय एक सैन्य एम्बुलेंस के पीछे एक सैनिक खड़ा था।")</f>
        <v>सैन्य संघर्ष के दौरान महिला नर्सों के साथ हाथ पकड़ते समय एक सैन्य एम्बुलेंस के पीछे एक सैनिक खड़ा था।</v>
      </c>
    </row>
    <row r="22381">
      <c r="A22381" s="1" t="s">
        <v>21650</v>
      </c>
      <c r="B22381" s="2" t="str">
        <f>IFERROR(__xludf.DUMMYFUNCTION("GOOGLETRANSLATE(A22381,""en"",""hi"")"),"बेसबॉल खिलाड़ी मंगलवार के खेल की पहली पारी के दौरान खेल टीम के खिलाफ काम करता है।")</f>
        <v>बेसबॉल खिलाड़ी मंगलवार के खेल की पहली पारी के दौरान खेल टीम के खिलाफ काम करता है।</v>
      </c>
    </row>
    <row r="22382">
      <c r="A22382" s="1" t="s">
        <v>21651</v>
      </c>
      <c r="B22382" s="2" t="str">
        <f>IFERROR(__xludf.DUMMYFUNCTION("GOOGLETRANSLATE(A22382,""en"",""hi"")"),"आकाश के खिलाफ पक्षियों और इमारतों के रूप में")</f>
        <v>आकाश के खिलाफ पक्षियों और इमारतों के रूप में</v>
      </c>
    </row>
    <row r="22383">
      <c r="A22383" s="1" t="s">
        <v>21652</v>
      </c>
      <c r="B22383" s="2" t="str">
        <f>IFERROR(__xludf.DUMMYFUNCTION("GOOGLETRANSLATE(A22383,""en"",""hi"")"),"एक पिंजरे में प्यारा खरगोशों के लिए बाल खिलाने वाला गाजर")</f>
        <v>एक पिंजरे में प्यारा खरगोशों के लिए बाल खिलाने वाला गाजर</v>
      </c>
    </row>
    <row r="22384">
      <c r="A22384" s="1" t="s">
        <v>21653</v>
      </c>
      <c r="B22384" s="2" t="str">
        <f>IFERROR(__xludf.DUMMYFUNCTION("GOOGLETRANSLATE(A22384,""en"",""hi"")"),"एक सड़क कोने पर एक भिखारी")</f>
        <v>एक सड़क कोने पर एक भिखारी</v>
      </c>
    </row>
    <row r="22385">
      <c r="A22385" s="1" t="s">
        <v>21654</v>
      </c>
      <c r="B22385" s="2" t="str">
        <f>IFERROR(__xludf.DUMMYFUNCTION("GOOGLETRANSLATE(A22385,""en"",""hi"")"),"मैच के दौरान कार्रवाई में फुटबॉल खिलाड़ी")</f>
        <v>मैच के दौरान कार्रवाई में फुटबॉल खिलाड़ी</v>
      </c>
    </row>
    <row r="22386">
      <c r="A22386" s="1" t="s">
        <v>21655</v>
      </c>
      <c r="B22386" s="2" t="str">
        <f>IFERROR(__xludf.DUMMYFUNCTION("GOOGLETRANSLATE(A22386,""en"",""hi"")"),"पीले पेपर कार्ड और अमूर्त रंगीन आकार के साथ वेक्टर पृष्ठभूमि।")</f>
        <v>पीले पेपर कार्ड और अमूर्त रंगीन आकार के साथ वेक्टर पृष्ठभूमि।</v>
      </c>
    </row>
    <row r="22387">
      <c r="A22387" s="1" t="s">
        <v>21656</v>
      </c>
      <c r="B22387" s="2" t="str">
        <f>IFERROR(__xludf.DUMMYFUNCTION("GOOGLETRANSLATE(A22387,""en"",""hi"")"),"इस तरह एक स्कर्ट बनाना पसंद करेंगे।")</f>
        <v>इस तरह एक स्कर्ट बनाना पसंद करेंगे।</v>
      </c>
    </row>
    <row r="22388">
      <c r="A22388" s="1" t="s">
        <v>21657</v>
      </c>
      <c r="B22388" s="2" t="str">
        <f>IFERROR(__xludf.DUMMYFUNCTION("GOOGLETRANSLATE(A22388,""en"",""hi"")"),"एक पसंदीदा peony चुनना किस्मों के बीच मुश्किल होगा।")</f>
        <v>एक पसंदीदा peony चुनना किस्मों के बीच मुश्किल होगा।</v>
      </c>
    </row>
    <row r="22389">
      <c r="A22389" s="1" t="s">
        <v>21658</v>
      </c>
      <c r="B22389" s="2" t="str">
        <f>IFERROR(__xludf.DUMMYFUNCTION("GOOGLETRANSLATE(A22389,""en"",""hi"")"),"सबकुछ एक मौसम है ... व्यक्ति द्वारा चित्रकला")</f>
        <v>सबकुछ एक मौसम है ... व्यक्ति द्वारा चित्रकला</v>
      </c>
    </row>
    <row r="22390">
      <c r="A22390" s="1" t="s">
        <v>21659</v>
      </c>
      <c r="B22390" s="2" t="str">
        <f>IFERROR(__xludf.DUMMYFUNCTION("GOOGLETRANSLATE(A22390,""en"",""hi"")"),"पौधों और फूलों की एक बहुतायत के साथ गर्मियों में देश के बगीचे।")</f>
        <v>पौधों और फूलों की एक बहुतायत के साथ गर्मियों में देश के बगीचे।</v>
      </c>
    </row>
    <row r="22391">
      <c r="A22391" s="1" t="s">
        <v>21660</v>
      </c>
      <c r="B22391" s="2" t="str">
        <f>IFERROR(__xludf.DUMMYFUNCTION("GOOGLETRANSLATE(A22391,""en"",""hi"")"),"बैकपैकर और फोटोग्राफर लंबी पैदल यात्रा, रोकना और साइनपोस्ट को देखना।")</f>
        <v>बैकपैकर और फोटोग्राफर लंबी पैदल यात्रा, रोकना और साइनपोस्ट को देखना।</v>
      </c>
    </row>
    <row r="22392">
      <c r="A22392" s="1" t="s">
        <v>21661</v>
      </c>
      <c r="B22392" s="2" t="str">
        <f>IFERROR(__xludf.DUMMYFUNCTION("GOOGLETRANSLATE(A22392,""en"",""hi"")"),"अभिनेता प्रमुख घटना में भाग लेता है।")</f>
        <v>अभिनेता प्रमुख घटना में भाग लेता है।</v>
      </c>
    </row>
    <row r="22393">
      <c r="A22393" s="1" t="s">
        <v>21662</v>
      </c>
      <c r="B22393" s="2" t="str">
        <f>IFERROR(__xludf.DUMMYFUNCTION("GOOGLETRANSLATE(A22393,""en"",""hi"")"),"अभिनेता और उसकी माँ ने शुरुआती रात के लिए पार्टी के बाद भाग लिया")</f>
        <v>अभिनेता और उसकी माँ ने शुरुआती रात के लिए पार्टी के बाद भाग लिया</v>
      </c>
    </row>
    <row r="22394">
      <c r="A22394" s="1" t="s">
        <v>21663</v>
      </c>
      <c r="B22394" s="2" t="str">
        <f>IFERROR(__xludf.DUMMYFUNCTION("GOOGLETRANSLATE(A22394,""en"",""hi"")"),"संपादकीय के लिए ड्रीमी वेडिंग गाउन में व्यक्ति")</f>
        <v>संपादकीय के लिए ड्रीमी वेडिंग गाउन में व्यक्ति</v>
      </c>
    </row>
    <row r="22395">
      <c r="A22395" s="1" t="s">
        <v>21664</v>
      </c>
      <c r="B22395" s="2" t="str">
        <f>IFERROR(__xludf.DUMMYFUNCTION("GOOGLETRANSLATE(A22395,""en"",""hi"")"),"खेल लीग चैंपियनशिप के दौरान प्रशंसकों।")</f>
        <v>खेल लीग चैंपियनशिप के दौरान प्रशंसकों।</v>
      </c>
    </row>
    <row r="22396">
      <c r="A22396" s="1" t="s">
        <v>21665</v>
      </c>
      <c r="B22396" s="2" t="str">
        <f>IFERROR(__xludf.DUMMYFUNCTION("GOOGLETRANSLATE(A22396,""en"",""hi"")"),"सड़कों पर व्यक्ति का चित्र")</f>
        <v>सड़कों पर व्यक्ति का चित्र</v>
      </c>
    </row>
    <row r="22397">
      <c r="A22397" s="1" t="s">
        <v>21666</v>
      </c>
      <c r="B22397" s="2" t="str">
        <f>IFERROR(__xludf.DUMMYFUNCTION("GOOGLETRANSLATE(A22397,""en"",""hi"")"),"अभिनेता आयोजित पुरस्कारों पर पहुंचते हैं")</f>
        <v>अभिनेता आयोजित पुरस्कारों पर पहुंचते हैं</v>
      </c>
    </row>
    <row r="22398">
      <c r="A22398" s="1" t="s">
        <v>21667</v>
      </c>
      <c r="B22398" s="2" t="str">
        <f>IFERROR(__xludf.DUMMYFUNCTION("GOOGLETRANSLATE(A22398,""en"",""hi"")"),"टीवी व्यक्तित्व प्रेस नाइट प्रदर्शन में भाग लेता है")</f>
        <v>टीवी व्यक्तित्व प्रेस नाइट प्रदर्शन में भाग लेता है</v>
      </c>
    </row>
    <row r="22399">
      <c r="A22399" s="1" t="s">
        <v>21668</v>
      </c>
      <c r="B22399" s="2" t="str">
        <f>IFERROR(__xludf.DUMMYFUNCTION("GOOGLETRANSLATE(A22399,""en"",""hi"")"),"डेली और बेकरी में जाने के लिए एक पिज्जा या सैंडविच पकड़ो।")</f>
        <v>डेली और बेकरी में जाने के लिए एक पिज्जा या सैंडविच पकड़ो।</v>
      </c>
    </row>
    <row r="22400">
      <c r="A22400" s="1" t="s">
        <v>21669</v>
      </c>
      <c r="B22400" s="2" t="str">
        <f>IFERROR(__xludf.DUMMYFUNCTION("GOOGLETRANSLATE(A22400,""en"",""hi"")"),"स्विमिंग पूल का सामान्य शॉट समुद्र तट पर देख रहा है")</f>
        <v>स्विमिंग पूल का सामान्य शॉट समुद्र तट पर देख रहा है</v>
      </c>
    </row>
    <row r="22401">
      <c r="A22401" s="1" t="s">
        <v>21670</v>
      </c>
      <c r="B22401" s="2" t="str">
        <f>IFERROR(__xludf.DUMMYFUNCTION("GOOGLETRANSLATE(A22401,""en"",""hi"")"),"एक लकड़ी की मेज पर फल और पाइन शंकु")</f>
        <v>एक लकड़ी की मेज पर फल और पाइन शंकु</v>
      </c>
    </row>
    <row r="22402">
      <c r="A22402" s="1" t="s">
        <v>21671</v>
      </c>
      <c r="B22402" s="2" t="str">
        <f>IFERROR(__xludf.DUMMYFUNCTION("GOOGLETRANSLATE(A22402,""en"",""hi"")"),"एक सफेद पृष्ठभूमि पर जैविक प्रजाति अलग")</f>
        <v>एक सफेद पृष्ठभूमि पर जैविक प्रजाति अलग</v>
      </c>
    </row>
    <row r="22403">
      <c r="A22403" s="1" t="s">
        <v>21672</v>
      </c>
      <c r="B22403" s="2" t="str">
        <f>IFERROR(__xludf.DUMMYFUNCTION("GOOGLETRANSLATE(A22403,""en"",""hi"")"),"यात्री यात्रा सबसे अधिक भुगतान करते हैं, 39p प्रति मील पर")</f>
        <v>यात्री यात्रा सबसे अधिक भुगतान करते हैं, 39p प्रति मील पर</v>
      </c>
    </row>
    <row r="22404">
      <c r="A22404" s="1" t="s">
        <v>21673</v>
      </c>
      <c r="B22404" s="2" t="str">
        <f>IFERROR(__xludf.DUMMYFUNCTION("GOOGLETRANSLATE(A22404,""en"",""hi"")"),"मैंने कभी कल्पना नहीं की है कि मुझे एक केला वृक्षारोपण मिल जाएगा लेकिन वहां यह हमारे मेजबान के परिवार के खेत पर था।")</f>
        <v>मैंने कभी कल्पना नहीं की है कि मुझे एक केला वृक्षारोपण मिल जाएगा लेकिन वहां यह हमारे मेजबान के परिवार के खेत पर था।</v>
      </c>
    </row>
    <row r="22405">
      <c r="A22405" s="1" t="s">
        <v>21674</v>
      </c>
      <c r="B22405" s="2" t="str">
        <f>IFERROR(__xludf.DUMMYFUNCTION("GOOGLETRANSLATE(A22405,""en"",""hi"")"),"फिल्म में अपनी उपस्थिति के समय के आसपास अभिनेता")</f>
        <v>फिल्म में अपनी उपस्थिति के समय के आसपास अभिनेता</v>
      </c>
    </row>
    <row r="22406">
      <c r="A22406" s="1" t="s">
        <v>21675</v>
      </c>
      <c r="B22406" s="2" t="str">
        <f>IFERROR(__xludf.DUMMYFUNCTION("GOOGLETRANSLATE(A22406,""en"",""hi"")"),"ये बच्चे सुबह की भयानक गर्मी के दौरान सवारों की ईर्ष्या थे")</f>
        <v>ये बच्चे सुबह की भयानक गर्मी के दौरान सवारों की ईर्ष्या थे</v>
      </c>
    </row>
    <row r="22407">
      <c r="A22407" s="1" t="s">
        <v>21676</v>
      </c>
      <c r="B22407" s="2" t="str">
        <f>IFERROR(__xludf.DUMMYFUNCTION("GOOGLETRANSLATE(A22407,""en"",""hi"")"),"पीछे के आंगन गोल्फ कोर्स के सातवें छेद को नज़रअंदाज़ करते हैं।")</f>
        <v>पीछे के आंगन गोल्फ कोर्स के सातवें छेद को नज़रअंदाज़ करते हैं।</v>
      </c>
    </row>
    <row r="22408">
      <c r="A22408" s="1" t="s">
        <v>21677</v>
      </c>
      <c r="B22408" s="2" t="str">
        <f>IFERROR(__xludf.DUMMYFUNCTION("GOOGLETRANSLATE(A22408,""en"",""hi"")"),"अभिनेता फिल्म महोत्सव के दौरान विश्व प्रीमियर में भाग लेता है।")</f>
        <v>अभिनेता फिल्म महोत्सव के दौरान विश्व प्रीमियर में भाग लेता है।</v>
      </c>
    </row>
    <row r="22409">
      <c r="A22409" s="1" t="s">
        <v>21678</v>
      </c>
      <c r="B22409" s="2" t="str">
        <f>IFERROR(__xludf.DUMMYFUNCTION("GOOGLETRANSLATE(A22409,""en"",""hi"")"),"पवन टरबाइन कोहरे से बढ़ रहा है")</f>
        <v>पवन टरबाइन कोहरे से बढ़ रहा है</v>
      </c>
    </row>
    <row r="22410">
      <c r="A22410" s="1" t="s">
        <v>21679</v>
      </c>
      <c r="B22410" s="2" t="str">
        <f>IFERROR(__xludf.DUMMYFUNCTION("GOOGLETRANSLATE(A22410,""en"",""hi"")"),"अभिनेता, उनके अतिथि, और अभिनेता डीवीडी और लॉन्च पार्टी में भाग लेते हैं।")</f>
        <v>अभिनेता, उनके अतिथि, और अभिनेता डीवीडी और लॉन्च पार्टी में भाग लेते हैं।</v>
      </c>
    </row>
    <row r="22411">
      <c r="A22411" s="1" t="s">
        <v>21680</v>
      </c>
      <c r="B22411" s="2" t="str">
        <f>IFERROR(__xludf.DUMMYFUNCTION("GOOGLETRANSLATE(A22411,""en"",""hi"")"),"क्लिप आर्ट वेक्टर के साथ बरसात का मौसम एक छतरी")</f>
        <v>क्लिप आर्ट वेक्टर के साथ बरसात का मौसम एक छतरी</v>
      </c>
    </row>
    <row r="22412">
      <c r="A22412" s="1" t="s">
        <v>21681</v>
      </c>
      <c r="B22412" s="2" t="str">
        <f>IFERROR(__xludf.DUMMYFUNCTION("GOOGLETRANSLATE(A22412,""en"",""hi"")"),"पूरे देश से उद्योग इन विशेष घटनाओं में भाग लेते हैं।")</f>
        <v>पूरे देश से उद्योग इन विशेष घटनाओं में भाग लेते हैं।</v>
      </c>
    </row>
    <row r="22413">
      <c r="A22413" s="1" t="s">
        <v>21682</v>
      </c>
      <c r="B22413" s="2" t="str">
        <f>IFERROR(__xludf.DUMMYFUNCTION("GOOGLETRANSLATE(A22413,""en"",""hi"")"),"एक इमारत के बाहर आत्मविश्वास व्यापार टीम का पोर्ट्रेट")</f>
        <v>एक इमारत के बाहर आत्मविश्वास व्यापार टीम का पोर्ट्रेट</v>
      </c>
    </row>
    <row r="22414">
      <c r="A22414" s="1" t="s">
        <v>2179</v>
      </c>
      <c r="B22414" s="2" t="str">
        <f>IFERROR(__xludf.DUMMYFUNCTION("GOOGLETRANSLATE(A22414,""en"",""hi"")"),"घटना के दौरान शो का एक फैशन चित्रण")</f>
        <v>घटना के दौरान शो का एक फैशन चित्रण</v>
      </c>
    </row>
    <row r="22415">
      <c r="A22415" s="1" t="s">
        <v>21683</v>
      </c>
      <c r="B22415" s="2" t="str">
        <f>IFERROR(__xludf.DUMMYFUNCTION("GOOGLETRANSLATE(A22415,""en"",""hi"")"),"बर्फ का टुकड़ा क्रूज पर पानी में तैर रहा है")</f>
        <v>बर्फ का टुकड़ा क्रूज पर पानी में तैर रहा है</v>
      </c>
    </row>
    <row r="22416">
      <c r="A22416" s="1" t="s">
        <v>21684</v>
      </c>
      <c r="B22416" s="2" t="str">
        <f>IFERROR(__xludf.DUMMYFUNCTION("GOOGLETRANSLATE(A22416,""en"",""hi"")"),"लड़कों और लड़कियों टेनिस टीम इस वर्ष एक बार फिर जिले और क्षेत्रीय खिताब के लिए संघर्ष करने का आकलन करते हैं।")</f>
        <v>लड़कों और लड़कियों टेनिस टीम इस वर्ष एक बार फिर जिले और क्षेत्रीय खिताब के लिए संघर्ष करने का आकलन करते हैं।</v>
      </c>
    </row>
    <row r="22417">
      <c r="A22417" s="1" t="s">
        <v>21685</v>
      </c>
      <c r="B22417" s="2" t="str">
        <f>IFERROR(__xludf.DUMMYFUNCTION("GOOGLETRANSLATE(A22417,""en"",""hi"")"),"एक सड़क इसके माध्यम से चलती है। पतन रंग।")</f>
        <v>एक सड़क इसके माध्यम से चलती है। पतन रंग।</v>
      </c>
    </row>
    <row r="22418">
      <c r="A22418" s="1" t="s">
        <v>21686</v>
      </c>
      <c r="B22418" s="2" t="str">
        <f>IFERROR(__xludf.DUMMYFUNCTION("GOOGLETRANSLATE(A22418,""en"",""hi"")"),"एक समुद्र तट पर पानी में एक सारस")</f>
        <v>एक समुद्र तट पर पानी में एक सारस</v>
      </c>
    </row>
    <row r="22419">
      <c r="A22419" s="1" t="s">
        <v>1242</v>
      </c>
      <c r="B22419" s="2" t="str">
        <f>IFERROR(__xludf.DUMMYFUNCTION("GOOGLETRANSLATE(A22419,""en"",""hi"")"),"छवि में हो सकता है: व्यक्ति, मंच पर, एक संगीत वाद्ययंत्र और रात खेल रहा है")</f>
        <v>छवि में हो सकता है: व्यक्ति, मंच पर, एक संगीत वाद्ययंत्र और रात खेल रहा है</v>
      </c>
    </row>
    <row r="22420">
      <c r="A22420" s="1" t="s">
        <v>21687</v>
      </c>
      <c r="B22420" s="2" t="str">
        <f>IFERROR(__xludf.DUMMYFUNCTION("GOOGLETRANSLATE(A22420,""en"",""hi"")"),"आरामदायक पसंदीदा के वर्गीकरण को व्यंजन।")</f>
        <v>आरामदायक पसंदीदा के वर्गीकरण को व्यंजन।</v>
      </c>
    </row>
    <row r="22421">
      <c r="A22421" s="1" t="s">
        <v>21688</v>
      </c>
      <c r="B22421" s="2" t="str">
        <f>IFERROR(__xludf.DUMMYFUNCTION("GOOGLETRANSLATE(A22421,""en"",""hi"")"),"पृष्ठभूमि में अमेरिकी जनगणना नामित स्थान को देखकर देखें")</f>
        <v>पृष्ठभूमि में अमेरिकी जनगणना नामित स्थान को देखकर देखें</v>
      </c>
    </row>
    <row r="22422">
      <c r="A22422" s="1" t="s">
        <v>21689</v>
      </c>
      <c r="B22422" s="2" t="str">
        <f>IFERROR(__xludf.DUMMYFUNCTION("GOOGLETRANSLATE(A22422,""en"",""hi"")"),"पुरानी तिमाही में साझा बाथरूम के साथ अतिथि कमरे")</f>
        <v>पुरानी तिमाही में साझा बाथरूम के साथ अतिथि कमरे</v>
      </c>
    </row>
    <row r="22423">
      <c r="A22423" s="1" t="s">
        <v>21690</v>
      </c>
      <c r="B22423" s="2" t="str">
        <f>IFERROR(__xludf.DUMMYFUNCTION("GOOGLETRANSLATE(A22423,""en"",""hi"")"),"आँखें आत्मा के लिए खिड़की हैं")</f>
        <v>आँखें आत्मा के लिए खिड़की हैं</v>
      </c>
    </row>
    <row r="22424">
      <c r="A22424" s="1" t="s">
        <v>21691</v>
      </c>
      <c r="B22424" s="2" t="str">
        <f>IFERROR(__xludf.DUMMYFUNCTION("GOOGLETRANSLATE(A22424,""en"",""hi"")"),"हाथ में जैविक प्रजाति")</f>
        <v>हाथ में जैविक प्रजाति</v>
      </c>
    </row>
    <row r="22425">
      <c r="A22425" s="1" t="s">
        <v>21692</v>
      </c>
      <c r="B22425" s="2" t="str">
        <f>IFERROR(__xludf.DUMMYFUNCTION("GOOGLETRANSLATE(A22425,""en"",""hi"")"),"पॉप आर्टिस्ट पुरस्कार में एक पोर्ट्रेट के लिए बनता है")</f>
        <v>पॉप आर्टिस्ट पुरस्कार में एक पोर्ट्रेट के लिए बनता है</v>
      </c>
    </row>
    <row r="22426">
      <c r="A22426" s="1" t="s">
        <v>21693</v>
      </c>
      <c r="B22426" s="2" t="str">
        <f>IFERROR(__xludf.DUMMYFUNCTION("GOOGLETRANSLATE(A22426,""en"",""hi"")"),"लड़की हाथ में एक स्केटबोर्ड के साथ पार्क के माध्यम से चला जाता है।")</f>
        <v>लड़की हाथ में एक स्केटबोर्ड के साथ पार्क के माध्यम से चला जाता है।</v>
      </c>
    </row>
    <row r="22427">
      <c r="A22427" s="1" t="s">
        <v>21694</v>
      </c>
      <c r="B22427" s="2" t="str">
        <f>IFERROR(__xludf.DUMMYFUNCTION("GOOGLETRANSLATE(A22427,""en"",""hi"")"),"व्यक्ति, भी व्यक्ति के साथ खुद की एक तस्वीर पोस्ट की, शब्दों को जोड़कर")</f>
        <v>व्यक्ति, भी व्यक्ति के साथ खुद की एक तस्वीर पोस्ट की, शब्दों को जोड़कर</v>
      </c>
    </row>
    <row r="22428">
      <c r="A22428" s="1" t="s">
        <v>21695</v>
      </c>
      <c r="B22428" s="2" t="str">
        <f>IFERROR(__xludf.DUMMYFUNCTION("GOOGLETRANSLATE(A22428,""en"",""hi"")"),"यह मंडप एक बार दुनिया के मेले में खड़ा था और अब दिल में खड़ा था")</f>
        <v>यह मंडप एक बार दुनिया के मेले में खड़ा था और अब दिल में खड़ा था</v>
      </c>
    </row>
    <row r="22429">
      <c r="A22429" s="1" t="s">
        <v>21696</v>
      </c>
      <c r="B22429" s="2" t="str">
        <f>IFERROR(__xludf.DUMMYFUNCTION("GOOGLETRANSLATE(A22429,""en"",""hi"")"),"उद्घाटन के लिए पार्टी के बाद वातावरण का सामान्य दृश्य।")</f>
        <v>उद्घाटन के लिए पार्टी के बाद वातावरण का सामान्य दृश्य।</v>
      </c>
    </row>
    <row r="22430">
      <c r="A22430" s="1" t="s">
        <v>21697</v>
      </c>
      <c r="B22430" s="2" t="str">
        <f>IFERROR(__xludf.DUMMYFUNCTION("GOOGLETRANSLATE(A22430,""en"",""hi"")"),"एक पट्टी के साथ एक आदमी का चित्रण")</f>
        <v>एक पट्टी के साथ एक आदमी का चित्रण</v>
      </c>
    </row>
    <row r="22431">
      <c r="A22431" s="1" t="s">
        <v>21698</v>
      </c>
      <c r="B22431" s="2" t="str">
        <f>IFERROR(__xludf.DUMMYFUNCTION("GOOGLETRANSLATE(A22431,""en"",""hi"")"),"एक क्षैतिज बैंड देखा मशीन एक मोटी धातु सर्कल देखा।")</f>
        <v>एक क्षैतिज बैंड देखा मशीन एक मोटी धातु सर्कल देखा।</v>
      </c>
    </row>
    <row r="22432">
      <c r="A22432" s="1" t="s">
        <v>21699</v>
      </c>
      <c r="B22432" s="2" t="str">
        <f>IFERROR(__xludf.DUMMYFUNCTION("GOOGLETRANSLATE(A22432,""en"",""hi"")"),"ब्लूज़ कलाकार प्रीमियर में भाग लेता है")</f>
        <v>ब्लूज़ कलाकार प्रीमियर में भाग लेता है</v>
      </c>
    </row>
    <row r="22433">
      <c r="A22433" s="1" t="s">
        <v>21700</v>
      </c>
      <c r="B22433" s="2" t="str">
        <f>IFERROR(__xludf.DUMMYFUNCTION("GOOGLETRANSLATE(A22433,""en"",""hi"")"),"माना जाता है कि खरगोश एक घर के बगीचे से चोरी हो गया है")</f>
        <v>माना जाता है कि खरगोश एक घर के बगीचे से चोरी हो गया है</v>
      </c>
    </row>
    <row r="22434">
      <c r="A22434" s="1" t="s">
        <v>21701</v>
      </c>
      <c r="B22434" s="2" t="str">
        <f>IFERROR(__xludf.DUMMYFUNCTION("GOOGLETRANSLATE(A22434,""en"",""hi"")"),"व्यापार ने घोषणा की कि प्रायोजकों ने इस सप्ताहांत की दौड़ के दौरान एथलीट द्वारा संचालित ऑटोमोबाइल मॉडल के प्रायोजकों के रूप में हस्ताक्षर किए हैं")</f>
        <v>व्यापार ने घोषणा की कि प्रायोजकों ने इस सप्ताहांत की दौड़ के दौरान एथलीट द्वारा संचालित ऑटोमोबाइल मॉडल के प्रायोजकों के रूप में हस्ताक्षर किए हैं</v>
      </c>
    </row>
    <row r="22435">
      <c r="A22435" s="1" t="s">
        <v>21702</v>
      </c>
      <c r="B22435" s="2" t="str">
        <f>IFERROR(__xludf.DUMMYFUNCTION("GOOGLETRANSLATE(A22435,""en"",""hi"")"),"एक नौकायन जहाज पर accordion और महिला के साथ आदमी")</f>
        <v>एक नौकायन जहाज पर accordion और महिला के साथ आदमी</v>
      </c>
    </row>
    <row r="22436">
      <c r="A22436" s="1" t="s">
        <v>21703</v>
      </c>
      <c r="B22436" s="2" t="str">
        <f>IFERROR(__xludf.DUMMYFUNCTION("GOOGLETRANSLATE(A22436,""en"",""hi"")"),"रसोई में बैठे बच्चे अपनी उंगली के साथ नल के पानी को छूते हुए सिंक")</f>
        <v>रसोई में बैठे बच्चे अपनी उंगली के साथ नल के पानी को छूते हुए सिंक</v>
      </c>
    </row>
    <row r="22437">
      <c r="A22437" s="1" t="s">
        <v>21704</v>
      </c>
      <c r="B22437" s="2" t="str">
        <f>IFERROR(__xludf.DUMMYFUNCTION("GOOGLETRANSLATE(A22437,""en"",""hi"")"),"एक टग नाव पृष्ठभूमि में moored")</f>
        <v>एक टग नाव पृष्ठभूमि में moored</v>
      </c>
    </row>
    <row r="22438">
      <c r="A22438" s="1" t="s">
        <v>21705</v>
      </c>
      <c r="B22438" s="2" t="str">
        <f>IFERROR(__xludf.DUMMYFUNCTION("GOOGLETRANSLATE(A22438,""en"",""hi"")"),"शहर के केंद्र का एक हवाई दृश्य")</f>
        <v>शहर के केंद्र का एक हवाई दृश्य</v>
      </c>
    </row>
    <row r="22439">
      <c r="A22439" s="1" t="s">
        <v>21706</v>
      </c>
      <c r="B22439" s="2" t="str">
        <f>IFERROR(__xludf.DUMMYFUNCTION("GOOGLETRANSLATE(A22439,""en"",""hi"")"),"एक भाप ट्रेन अंग्रेजी सिविल पैरिश पर अपना रास्ता चुरा रही है")</f>
        <v>एक भाप ट्रेन अंग्रेजी सिविल पैरिश पर अपना रास्ता चुरा रही है</v>
      </c>
    </row>
    <row r="22440">
      <c r="A22440" s="1" t="s">
        <v>21707</v>
      </c>
      <c r="B22440" s="2" t="str">
        <f>IFERROR(__xludf.DUMMYFUNCTION("GOOGLETRANSLATE(A22440,""en"",""hi"")"),"अपने पहले दिन के भीतर व्यक्ति को व्यक्ति के साथ आमने-सामने लाया जाता है।")</f>
        <v>अपने पहले दिन के भीतर व्यक्ति को व्यक्ति के साथ आमने-सामने लाया जाता है।</v>
      </c>
    </row>
    <row r="22441">
      <c r="A22441" s="1" t="s">
        <v>21708</v>
      </c>
      <c r="B22441" s="2" t="str">
        <f>IFERROR(__xludf.DUMMYFUNCTION("GOOGLETRANSLATE(A22441,""en"",""hi"")"),"विचारशील मूक हंस झील से पानी पी रहा है")</f>
        <v>विचारशील मूक हंस झील से पानी पी रहा है</v>
      </c>
    </row>
    <row r="22442">
      <c r="A22442" s="1" t="s">
        <v>21709</v>
      </c>
      <c r="B22442" s="2" t="str">
        <f>IFERROR(__xludf.DUMMYFUNCTION("GOOGLETRANSLATE(A22442,""en"",""hi"")"),"इस अद्भुत हाई-स्ट्रीट ड्रेस की खरीदारी करें और देखें")</f>
        <v>इस अद्भुत हाई-स्ट्रीट ड्रेस की खरीदारी करें और देखें</v>
      </c>
    </row>
    <row r="22443">
      <c r="A22443" s="1" t="s">
        <v>21710</v>
      </c>
      <c r="B22443" s="2" t="str">
        <f>IFERROR(__xludf.DUMMYFUNCTION("GOOGLETRANSLATE(A22443,""en"",""hi"")"),"एक ग्रे पृष्ठभूमि पर गियर।")</f>
        <v>एक ग्रे पृष्ठभूमि पर गियर।</v>
      </c>
    </row>
    <row r="22444">
      <c r="A22444" s="1" t="s">
        <v>21711</v>
      </c>
      <c r="B22444" s="2" t="str">
        <f>IFERROR(__xludf.DUMMYFUNCTION("GOOGLETRANSLATE(A22444,""en"",""hi"")"),"माइक्रोवेव में डाई इस टी - शर्ट कैसे बांधें")</f>
        <v>माइक्रोवेव में डाई इस टी - शर्ट कैसे बांधें</v>
      </c>
    </row>
    <row r="22445">
      <c r="A22445" s="1" t="s">
        <v>21712</v>
      </c>
      <c r="B22445" s="2" t="str">
        <f>IFERROR(__xludf.DUMMYFUNCTION("GOOGLETRANSLATE(A22445,""en"",""hi"")"),"परिवार घर पर बिस्तर पर बैठे खुद की एक तस्वीर ले रहा है")</f>
        <v>परिवार घर पर बिस्तर पर बैठे खुद की एक तस्वीर ले रहा है</v>
      </c>
    </row>
    <row r="22446">
      <c r="A22446" s="1" t="s">
        <v>21713</v>
      </c>
      <c r="B22446" s="2" t="str">
        <f>IFERROR(__xludf.DUMMYFUNCTION("GOOGLETRANSLATE(A22446,""en"",""hi"")"),"व्यक्ति एक जैकेट, पैंट और जूते पहने हुए हैं।")</f>
        <v>व्यक्ति एक जैकेट, पैंट और जूते पहने हुए हैं।</v>
      </c>
    </row>
    <row r="22447">
      <c r="A22447" s="1" t="s">
        <v>21714</v>
      </c>
      <c r="B22447" s="2" t="str">
        <f>IFERROR(__xludf.DUMMYFUNCTION("GOOGLETRANSLATE(A22447,""en"",""hi"")"),"एक पहाड़ी झील में नीचे के रंगों को खींचो।")</f>
        <v>एक पहाड़ी झील में नीचे के रंगों को खींचो।</v>
      </c>
    </row>
    <row r="22448">
      <c r="A22448" s="1" t="s">
        <v>21715</v>
      </c>
      <c r="B22448" s="2" t="str">
        <f>IFERROR(__xludf.DUMMYFUNCTION("GOOGLETRANSLATE(A22448,""en"",""hi"")"),"दुनिया के सबसे छोटे घाट - समुद्र के सामने")</f>
        <v>दुनिया के सबसे छोटे घाट - समुद्र के सामने</v>
      </c>
    </row>
    <row r="22449">
      <c r="A22449" s="1" t="s">
        <v>21716</v>
      </c>
      <c r="B22449" s="2" t="str">
        <f>IFERROR(__xludf.DUMMYFUNCTION("GOOGLETRANSLATE(A22449,""en"",""hi"")"),"पूर्ण छाया ... पाठ्यक्रम की छत के नीचे छोड़कर।")</f>
        <v>पूर्ण छाया ... पाठ्यक्रम की छत के नीचे छोड़कर।</v>
      </c>
    </row>
    <row r="22450">
      <c r="A22450" s="1" t="s">
        <v>329</v>
      </c>
      <c r="B22450" s="2" t="str">
        <f>IFERROR(__xludf.DUMMYFUNCTION("GOOGLETRANSLATE(A22450,""en"",""hi"")"),"एक सफेद पृष्ठभूमि पर एक नृत्य युगल का वेक्टर सिल्हूट।")</f>
        <v>एक सफेद पृष्ठभूमि पर एक नृत्य युगल का वेक्टर सिल्हूट।</v>
      </c>
    </row>
    <row r="22451">
      <c r="A22451" s="1" t="s">
        <v>21717</v>
      </c>
      <c r="B22451" s="2" t="str">
        <f>IFERROR(__xludf.DUMMYFUNCTION("GOOGLETRANSLATE(A22451,""en"",""hi"")"),"नाव पर व्यंजन - फ्लोटिंग मार्केट")</f>
        <v>नाव पर व्यंजन - फ्लोटिंग मार्केट</v>
      </c>
    </row>
    <row r="22452">
      <c r="A22452" s="1" t="s">
        <v>21718</v>
      </c>
      <c r="B22452" s="2" t="str">
        <f>IFERROR(__xludf.DUMMYFUNCTION("GOOGLETRANSLATE(A22452,""en"",""hi"")"),"प्रसिद्ध अभिनेता की तस्वीर, एक पियानो के खिलाफ झुकाव और एक कप चाय पकड़े हुए।")</f>
        <v>प्रसिद्ध अभिनेता की तस्वीर, एक पियानो के खिलाफ झुकाव और एक कप चाय पकड़े हुए।</v>
      </c>
    </row>
    <row r="22453">
      <c r="A22453" s="1" t="s">
        <v>21719</v>
      </c>
      <c r="B22453" s="2" t="str">
        <f>IFERROR(__xludf.DUMMYFUNCTION("GOOGLETRANSLATE(A22453,""en"",""hi"")"),"अपने मुकुट रखें ताकि उनकी जड़ें सनबर्स्ट में फैली हों।")</f>
        <v>अपने मुकुट रखें ताकि उनकी जड़ें सनबर्स्ट में फैली हों।</v>
      </c>
    </row>
    <row r="22454">
      <c r="A22454" s="1" t="s">
        <v>21720</v>
      </c>
      <c r="B22454" s="2" t="str">
        <f>IFERROR(__xludf.DUMMYFUNCTION("GOOGLETRANSLATE(A22454,""en"",""hi"")"),"दिन शुरू करने के लिए दौड़ दौड़!")</f>
        <v>दिन शुरू करने के लिए दौड़ दौड़!</v>
      </c>
    </row>
    <row r="22455">
      <c r="A22455" s="1" t="s">
        <v>21721</v>
      </c>
      <c r="B22455" s="2" t="str">
        <f>IFERROR(__xludf.DUMMYFUNCTION("GOOGLETRANSLATE(A22455,""en"",""hi"")"),"एक फोन पर लोगो")</f>
        <v>एक फोन पर लोगो</v>
      </c>
    </row>
    <row r="22456">
      <c r="A22456" s="1" t="s">
        <v>21722</v>
      </c>
      <c r="B22456" s="2" t="str">
        <f>IFERROR(__xludf.DUMMYFUNCTION("GOOGLETRANSLATE(A22456,""en"",""hi"")"),"बाहर के डेक से जुड़े लिविंग रूम")</f>
        <v>बाहर के डेक से जुड़े लिविंग रूम</v>
      </c>
    </row>
    <row r="22457">
      <c r="A22457" s="1" t="s">
        <v>21723</v>
      </c>
      <c r="B22457" s="2" t="str">
        <f>IFERROR(__xludf.DUMMYFUNCTION("GOOGLETRANSLATE(A22457,""en"",""hi"")"),"पहाड़ों के लिए एक खिड़की")</f>
        <v>पहाड़ों के लिए एक खिड़की</v>
      </c>
    </row>
    <row r="22458">
      <c r="A22458" s="1" t="s">
        <v>21724</v>
      </c>
      <c r="B22458" s="2" t="str">
        <f>IFERROR(__xludf.DUMMYFUNCTION("GOOGLETRANSLATE(A22458,""en"",""hi"")"),"विश्वविद्यालय के खिलाफ खेल की नौवीं पारी के दौरान व्यक्ति को एक पिच से मारा जाता है।")</f>
        <v>विश्वविद्यालय के खिलाफ खेल की नौवीं पारी के दौरान व्यक्ति को एक पिच से मारा जाता है।</v>
      </c>
    </row>
    <row r="22459">
      <c r="A22459" s="1" t="s">
        <v>21725</v>
      </c>
      <c r="B22459" s="2" t="str">
        <f>IFERROR(__xludf.DUMMYFUNCTION("GOOGLETRANSLATE(A22459,""en"",""hi"")"),"व्यू के साथ शहर पार्क में युवा")</f>
        <v>व्यू के साथ शहर पार्क में युवा</v>
      </c>
    </row>
    <row r="22460">
      <c r="A22460" s="1" t="s">
        <v>21726</v>
      </c>
      <c r="B22460" s="2" t="str">
        <f>IFERROR(__xludf.DUMMYFUNCTION("GOOGLETRANSLATE(A22460,""en"",""hi"")"),"ट्रेंडी साइकिल दीवार के बाहर खड़े होकर, युवा आदमी आ रहा है और साइकिल चल रहा है")</f>
        <v>ट्रेंडी साइकिल दीवार के बाहर खड़े होकर, युवा आदमी आ रहा है और साइकिल चल रहा है</v>
      </c>
    </row>
    <row r="22461">
      <c r="A22461" s="1" t="s">
        <v>21727</v>
      </c>
      <c r="B22461" s="2" t="str">
        <f>IFERROR(__xludf.DUMMYFUNCTION("GOOGLETRANSLATE(A22461,""en"",""hi"")"),"गीतकार मंच पर लाइव प्रदर्शन करता है")</f>
        <v>गीतकार मंच पर लाइव प्रदर्शन करता है</v>
      </c>
    </row>
    <row r="22462">
      <c r="A22462" s="1" t="s">
        <v>21728</v>
      </c>
      <c r="B22462" s="2" t="str">
        <f>IFERROR(__xludf.DUMMYFUNCTION("GOOGLETRANSLATE(A22462,""en"",""hi"")"),"एक विंटेज कार रैली के संपर्क में आने वाले पक्ष पर विज्ञापन के साथ सुसज्जित रेसिंग")</f>
        <v>एक विंटेज कार रैली के संपर्क में आने वाले पक्ष पर विज्ञापन के साथ सुसज्जित रेसिंग</v>
      </c>
    </row>
    <row r="22463">
      <c r="A22463" s="1" t="s">
        <v>21729</v>
      </c>
      <c r="B22463" s="2" t="str">
        <f>IFERROR(__xludf.DUMMYFUNCTION("GOOGLETRANSLATE(A22463,""en"",""hi"")"),"एक बहुत ही छिपे हुए झोपड़ी के लिए एक बहुत हवादार चलना")</f>
        <v>एक बहुत ही छिपे हुए झोपड़ी के लिए एक बहुत हवादार चलना</v>
      </c>
    </row>
    <row r="22464">
      <c r="A22464" s="1" t="s">
        <v>21730</v>
      </c>
      <c r="B22464" s="2" t="str">
        <f>IFERROR(__xludf.DUMMYFUNCTION("GOOGLETRANSLATE(A22464,""en"",""hi"")"),"गायक ने दौड़ में भाग लिया")</f>
        <v>गायक ने दौड़ में भाग लिया</v>
      </c>
    </row>
    <row r="22465">
      <c r="A22465" s="1" t="s">
        <v>21731</v>
      </c>
      <c r="B22465" s="2" t="str">
        <f>IFERROR(__xludf.DUMMYFUNCTION("GOOGLETRANSLATE(A22465,""en"",""hi"")"),"ATAILED ईगल का हेड शॉट")</f>
        <v>ATAILED ईगल का हेड शॉट</v>
      </c>
    </row>
    <row r="22466">
      <c r="A22466" s="1" t="s">
        <v>21732</v>
      </c>
      <c r="B22466" s="2" t="str">
        <f>IFERROR(__xludf.DUMMYFUNCTION("GOOGLETRANSLATE(A22466,""en"",""hi"")"),"घटना दिन में रात में खूबसूरती से चमक गई।")</f>
        <v>घटना दिन में रात में खूबसूरती से चमक गई।</v>
      </c>
    </row>
    <row r="22467">
      <c r="A22467" s="1" t="s">
        <v>21733</v>
      </c>
      <c r="B22467" s="2" t="str">
        <f>IFERROR(__xludf.DUMMYFUNCTION("GOOGLETRANSLATE(A22467,""en"",""hi"")"),"विभिन्न भावनाओं के फ्लैट वेक्टर चित्रण सेट करें।")</f>
        <v>विभिन्न भावनाओं के फ्लैट वेक्टर चित्रण सेट करें।</v>
      </c>
    </row>
    <row r="22468">
      <c r="A22468" s="1" t="s">
        <v>21734</v>
      </c>
      <c r="B22468" s="2" t="str">
        <f>IFERROR(__xludf.DUMMYFUNCTION("GOOGLETRANSLATE(A22468,""en"",""hi"")"),"गुलाबी स्विमिंग सूट में स्लिम लड़की एक सर्फबोर्ड पर लहरों पर तैरती है - चरम खेल या सर्फिंग अवधारणा चित्रण")</f>
        <v>गुलाबी स्विमिंग सूट में स्लिम लड़की एक सर्फबोर्ड पर लहरों पर तैरती है - चरम खेल या सर्फिंग अवधारणा चित्रण</v>
      </c>
    </row>
    <row r="22469">
      <c r="A22469" s="1" t="s">
        <v>21735</v>
      </c>
      <c r="B22469" s="2" t="str">
        <f>IFERROR(__xludf.DUMMYFUNCTION("GOOGLETRANSLATE(A22469,""en"",""hi"")"),"एक बादल दिन, हवाई")</f>
        <v>एक बादल दिन, हवाई</v>
      </c>
    </row>
    <row r="22470">
      <c r="A22470" s="1" t="s">
        <v>21736</v>
      </c>
      <c r="B22470" s="2" t="str">
        <f>IFERROR(__xludf.DUMMYFUNCTION("GOOGLETRANSLATE(A22470,""en"",""hi"")"),"एक कॉलेज फुटबॉल गेम में अमेरिकी राज्य के खिलाफ पहली छमाही के दौरान साइडलाइन से कोच चिल्लाता है।")</f>
        <v>एक कॉलेज फुटबॉल गेम में अमेरिकी राज्य के खिलाफ पहली छमाही के दौरान साइडलाइन से कोच चिल्लाता है।</v>
      </c>
    </row>
    <row r="22471">
      <c r="A22471" s="1" t="s">
        <v>21737</v>
      </c>
      <c r="B22471" s="2" t="str">
        <f>IFERROR(__xludf.DUMMYFUNCTION("GOOGLETRANSLATE(A22471,""en"",""hi"")"),"तहखाने में संग्रहीत बोतलें।")</f>
        <v>तहखाने में संग्रहीत बोतलें।</v>
      </c>
    </row>
    <row r="22472">
      <c r="A22472" s="1" t="s">
        <v>21738</v>
      </c>
      <c r="B22472" s="2" t="str">
        <f>IFERROR(__xludf.DUMMYFUNCTION("GOOGLETRANSLATE(A22472,""en"",""hi"")"),"एक ट्रैक्टर पर एक किसान एक बहुत ही खड़ी पहाड़ी पर डाउनहिल चला रहा है और वह कृषि मशीनरी के साथ घास काट रहा है")</f>
        <v>एक ट्रैक्टर पर एक किसान एक बहुत ही खड़ी पहाड़ी पर डाउनहिल चला रहा है और वह कृषि मशीनरी के साथ घास काट रहा है</v>
      </c>
    </row>
    <row r="22473">
      <c r="A22473" s="1" t="s">
        <v>5842</v>
      </c>
      <c r="B22473" s="2" t="str">
        <f>IFERROR(__xludf.DUMMYFUNCTION("GOOGLETRANSLATE(A22473,""en"",""hi"")"),"अभिनेता यूरोपीय प्रीमियर में भाग लेता है।")</f>
        <v>अभिनेता यूरोपीय प्रीमियर में भाग लेता है।</v>
      </c>
    </row>
    <row r="22474">
      <c r="A22474" s="1" t="s">
        <v>21739</v>
      </c>
      <c r="B22474" s="2" t="str">
        <f>IFERROR(__xludf.DUMMYFUNCTION("GOOGLETRANSLATE(A22474,""en"",""hi"")"),"वह आदमी जो मृतकों के साथ खेलता है - मूल विंटेज पोस्टर")</f>
        <v>वह आदमी जो मृतकों के साथ खेलता है - मूल विंटेज पोस्टर</v>
      </c>
    </row>
    <row r="22475">
      <c r="A22475" s="1" t="s">
        <v>21740</v>
      </c>
      <c r="B22475" s="2" t="str">
        <f>IFERROR(__xludf.DUMMYFUNCTION("GOOGLETRANSLATE(A22475,""en"",""hi"")"),"लिट अप उपकरणों को दिखाने वाली कार के अंदर से एक व्यस्त राजमार्ग के साथ लाइट ट्रेल्स")</f>
        <v>लिट अप उपकरणों को दिखाने वाली कार के अंदर से एक व्यस्त राजमार्ग के साथ लाइट ट्रेल्स</v>
      </c>
    </row>
    <row r="22476">
      <c r="A22476" s="1" t="s">
        <v>21741</v>
      </c>
      <c r="B22476" s="2" t="str">
        <f>IFERROR(__xludf.DUMMYFUNCTION("GOOGLETRANSLATE(A22476,""en"",""hi"")"),"हालांकि उच्च तकनीक प्रक्रियाओं के माध्यम से बनाया गया, व्यक्ति हुड पर घर पर सही दिखता है।")</f>
        <v>हालांकि उच्च तकनीक प्रक्रियाओं के माध्यम से बनाया गया, व्यक्ति हुड पर घर पर सही दिखता है।</v>
      </c>
    </row>
    <row r="22477">
      <c r="A22477" s="1" t="s">
        <v>21742</v>
      </c>
      <c r="B22477" s="2" t="str">
        <f>IFERROR(__xludf.DUMMYFUNCTION("GOOGLETRANSLATE(A22477,""en"",""hi"")"),"धूप का चश्मा और छोटे बाल में एक सुंदर युवा महिला का चेहरा।")</f>
        <v>धूप का चश्मा और छोटे बाल में एक सुंदर युवा महिला का चेहरा।</v>
      </c>
    </row>
    <row r="22478">
      <c r="A22478" s="1" t="s">
        <v>21743</v>
      </c>
      <c r="B22478" s="2" t="str">
        <f>IFERROR(__xludf.DUMMYFUNCTION("GOOGLETRANSLATE(A22478,""en"",""hi"")"),"बच्चे ने मिश्रित पेय बनाना, मेज पर स्पिल को पोंछना")</f>
        <v>बच्चे ने मिश्रित पेय बनाना, मेज पर स्पिल को पोंछना</v>
      </c>
    </row>
    <row r="22479">
      <c r="A22479" s="1" t="s">
        <v>21744</v>
      </c>
      <c r="B22479" s="2" t="str">
        <f>IFERROR(__xludf.DUMMYFUNCTION("GOOGLETRANSLATE(A22479,""en"",""hi"")"),"ताजा सर्दियों की बर्फ इस खलिहान के चारों ओर पेड़ों और झाड़ियों को कवर करती है।")</f>
        <v>ताजा सर्दियों की बर्फ इस खलिहान के चारों ओर पेड़ों और झाड़ियों को कवर करती है।</v>
      </c>
    </row>
    <row r="22480">
      <c r="A22480" s="1" t="s">
        <v>21745</v>
      </c>
      <c r="B22480" s="2" t="str">
        <f>IFERROR(__xludf.DUMMYFUNCTION("GOOGLETRANSLATE(A22480,""en"",""hi"")"),"आदमी द्वारा एकान्त सेल का चित्रण")</f>
        <v>आदमी द्वारा एकान्त सेल का चित्रण</v>
      </c>
    </row>
    <row r="22481">
      <c r="A22481" s="1" t="s">
        <v>21746</v>
      </c>
      <c r="B22481" s="2" t="str">
        <f>IFERROR(__xludf.DUMMYFUNCTION("GOOGLETRANSLATE(A22481,""en"",""hi"")"),"अभिनेता और उनके अतिथि पुरस्कार पर पहुंचते हैं।")</f>
        <v>अभिनेता और उनके अतिथि पुरस्कार पर पहुंचते हैं।</v>
      </c>
    </row>
    <row r="22482">
      <c r="A22482" s="1" t="s">
        <v>220</v>
      </c>
      <c r="B22482" s="2" t="str">
        <f>IFERROR(__xludf.DUMMYFUNCTION("GOOGLETRANSLATE(A22482,""en"",""hi"")"),"अभिनेता प्रीमियर पर आता है")</f>
        <v>अभिनेता प्रीमियर पर आता है</v>
      </c>
    </row>
    <row r="22483">
      <c r="A22483" s="1" t="s">
        <v>21747</v>
      </c>
      <c r="B22483" s="2" t="str">
        <f>IFERROR(__xludf.DUMMYFUNCTION("GOOGLETRANSLATE(A22483,""en"",""hi"")"),"इमारत पर लिखे गए व्यक्ति के लिए पता")</f>
        <v>इमारत पर लिखे गए व्यक्ति के लिए पता</v>
      </c>
    </row>
    <row r="22484">
      <c r="A22484" s="1" t="s">
        <v>21748</v>
      </c>
      <c r="B22484" s="2" t="str">
        <f>IFERROR(__xludf.DUMMYFUNCTION("GOOGLETRANSLATE(A22484,""en"",""hi"")"),"दिल के साथ पेड़ पर पक्षी।")</f>
        <v>दिल के साथ पेड़ पर पक्षी।</v>
      </c>
    </row>
    <row r="22485">
      <c r="A22485" s="1" t="s">
        <v>21749</v>
      </c>
      <c r="B22485" s="2" t="str">
        <f>IFERROR(__xludf.DUMMYFUNCTION("GOOGLETRANSLATE(A22485,""en"",""hi"")"),"उसके दिल में बर्फ के रूप में हाथ उसे ठंड लग रहा है")</f>
        <v>उसके दिल में बर्फ के रूप में हाथ उसे ठंड लग रहा है</v>
      </c>
    </row>
    <row r="22486">
      <c r="A22486" s="1" t="s">
        <v>1225</v>
      </c>
      <c r="B22486" s="2" t="str">
        <f>IFERROR(__xludf.DUMMYFUNCTION("GOOGLETRANSLATE(A22486,""en"",""hi"")"),"ग्रामीण परिदृश्य और पृष्ठभूमि में धान के खेतों में बाढ़")</f>
        <v>ग्रामीण परिदृश्य और पृष्ठभूमि में धान के खेतों में बाढ़</v>
      </c>
    </row>
    <row r="22487">
      <c r="A22487" s="1" t="s">
        <v>21750</v>
      </c>
      <c r="B22487" s="2" t="str">
        <f>IFERROR(__xludf.DUMMYFUNCTION("GOOGLETRANSLATE(A22487,""en"",""hi"")"),"चश्मे में एक सफेद आदमी और एक सूट और टाई, एक पीले पॉकेट स्क्वायर के साथ")</f>
        <v>चश्मे में एक सफेद आदमी और एक सूट और टाई, एक पीले पॉकेट स्क्वायर के साथ</v>
      </c>
    </row>
    <row r="22488">
      <c r="A22488" s="1" t="s">
        <v>21751</v>
      </c>
      <c r="B22488" s="2" t="str">
        <f>IFERROR(__xludf.DUMMYFUNCTION("GOOGLETRANSLATE(A22488,""en"",""hi"")"),"पहाड़ नदी लादेन बैकपैक्स में गधा।")</f>
        <v>पहाड़ नदी लादेन बैकपैक्स में गधा।</v>
      </c>
    </row>
    <row r="22489">
      <c r="A22489" s="1" t="s">
        <v>21752</v>
      </c>
      <c r="B22489" s="2" t="str">
        <f>IFERROR(__xludf.DUMMYFUNCTION("GOOGLETRANSLATE(A22489,""en"",""hi"")"),"उद्योग में छोटे लड़के सर्फिंग लहर - 33261566")</f>
        <v>उद्योग में छोटे लड़के सर्फिंग लहर - 33261566</v>
      </c>
    </row>
    <row r="22490">
      <c r="A22490" s="1" t="s">
        <v>21753</v>
      </c>
      <c r="B22490" s="2" t="str">
        <f>IFERROR(__xludf.DUMMYFUNCTION("GOOGLETRANSLATE(A22490,""en"",""hi"")"),"चित्रित एक पानी गिरना है")</f>
        <v>चित्रित एक पानी गिरना है</v>
      </c>
    </row>
    <row r="22491">
      <c r="A22491" s="1" t="s">
        <v>21754</v>
      </c>
      <c r="B22491" s="2" t="str">
        <f>IFERROR(__xludf.DUMMYFUNCTION("GOOGLETRANSLATE(A22491,""en"",""hi"")"),"आविष्कार इस अप्रयुक्त भवन के ऊपर था")</f>
        <v>आविष्कार इस अप्रयुक्त भवन के ऊपर था</v>
      </c>
    </row>
    <row r="22492">
      <c r="A22492" s="1" t="s">
        <v>21755</v>
      </c>
      <c r="B22492" s="2" t="str">
        <f>IFERROR(__xludf.DUMMYFUNCTION("GOOGLETRANSLATE(A22492,""en"",""hi"")"),"भालू छवि के लिए धन्यवाद")</f>
        <v>भालू छवि के लिए धन्यवाद</v>
      </c>
    </row>
    <row r="22493">
      <c r="A22493" s="1" t="s">
        <v>21756</v>
      </c>
      <c r="B22493" s="2" t="str">
        <f>IFERROR(__xludf.DUMMYFUNCTION("GOOGLETRANSLATE(A22493,""en"",""hi"")"),"जंगल में एक झील के करीब जैविक प्रजाति")</f>
        <v>जंगल में एक झील के करीब जैविक प्रजाति</v>
      </c>
    </row>
    <row r="22494">
      <c r="A22494" s="1" t="s">
        <v>21757</v>
      </c>
      <c r="B22494" s="2" t="str">
        <f>IFERROR(__xludf.DUMMYFUNCTION("GOOGLETRANSLATE(A22494,""en"",""hi"")"),"एक मक्खी पर पकड़ा")</f>
        <v>एक मक्खी पर पकड़ा</v>
      </c>
    </row>
    <row r="22495">
      <c r="A22495" s="1" t="s">
        <v>21758</v>
      </c>
      <c r="B22495" s="2" t="str">
        <f>IFERROR(__xludf.DUMMYFUNCTION("GOOGLETRANSLATE(A22495,""en"",""hi"")"),"चश्मे में मध्यम आयु वर्ग की महिला को बंद कर दें, उसके सिर को कैमरे में बदल दें और बर्फबारी हो रही है।")</f>
        <v>चश्मे में मध्यम आयु वर्ग की महिला को बंद कर दें, उसके सिर को कैमरे में बदल दें और बर्फबारी हो रही है।</v>
      </c>
    </row>
    <row r="22496">
      <c r="A22496" s="1" t="s">
        <v>21759</v>
      </c>
      <c r="B22496" s="2" t="str">
        <f>IFERROR(__xludf.DUMMYFUNCTION("GOOGLETRANSLATE(A22496,""en"",""hi"")"),"एक दृश्य के साथ कमरा: द स्टार होटल अविश्वसनीय समुद्र के दृश्य प्रदान करता है")</f>
        <v>एक दृश्य के साथ कमरा: द स्टार होटल अविश्वसनीय समुद्र के दृश्य प्रदान करता है</v>
      </c>
    </row>
    <row r="22497">
      <c r="A22497" s="1" t="s">
        <v>21760</v>
      </c>
      <c r="B22497" s="2" t="str">
        <f>IFERROR(__xludf.DUMMYFUNCTION("GOOGLETRANSLATE(A22497,""en"",""hi"")"),"चालक दल के साथ एक मुद्रा को हड़ताली")</f>
        <v>चालक दल के साथ एक मुद्रा को हड़ताली</v>
      </c>
    </row>
    <row r="22498">
      <c r="A22498" s="1" t="s">
        <v>21761</v>
      </c>
      <c r="B22498" s="2" t="str">
        <f>IFERROR(__xludf.DUMMYFUNCTION("GOOGLETRANSLATE(A22498,""en"",""hi"")"),"वहाँ बाहर निकलने और सड़कों को तोड़ने के लिए प्रेरित हो जाओ।")</f>
        <v>वहाँ बाहर निकलने और सड़कों को तोड़ने के लिए प्रेरित हो जाओ।</v>
      </c>
    </row>
    <row r="22499">
      <c r="A22499" s="1" t="s">
        <v>21762</v>
      </c>
      <c r="B22499" s="2" t="str">
        <f>IFERROR(__xludf.DUMMYFUNCTION("GOOGLETRANSLATE(A22499,""en"",""hi"")"),"ओलंपिक एथलीट विजेता पुनरावर्ती प्रतियोगिता का जश्न मनाता है।")</f>
        <v>ओलंपिक एथलीट विजेता पुनरावर्ती प्रतियोगिता का जश्न मनाता है।</v>
      </c>
    </row>
    <row r="22500">
      <c r="A22500" s="1" t="s">
        <v>21763</v>
      </c>
      <c r="B22500" s="2" t="str">
        <f>IFERROR(__xludf.DUMMYFUNCTION("GOOGLETRANSLATE(A22500,""en"",""hi"")"),"महिला और टेलीविजन शो होस्ट आते हैं")</f>
        <v>महिला और टेलीविजन शो होस्ट आते हैं</v>
      </c>
    </row>
    <row r="22501">
      <c r="A22501" s="1" t="s">
        <v>21764</v>
      </c>
      <c r="B22501" s="2" t="str">
        <f>IFERROR(__xludf.DUMMYFUNCTION("GOOGLETRANSLATE(A22501,""en"",""hi"")"),"वाहन की बिक्री या पट्टा: हाथ में आपकी कार की चाबियाँ।")</f>
        <v>वाहन की बिक्री या पट्टा: हाथ में आपकी कार की चाबियाँ।</v>
      </c>
    </row>
    <row r="22502">
      <c r="A22502" s="1" t="s">
        <v>21765</v>
      </c>
      <c r="B22502" s="2" t="str">
        <f>IFERROR(__xludf.DUMMYFUNCTION("GOOGLETRANSLATE(A22502,""en"",""hi"")"),"एक मुबारक दूल्हे एक चित्र के लिए बनता है, जबकि वह अपनी दुल्हन को अपने पहले रूप में देखने की प्रतीक्षा करता है")</f>
        <v>एक मुबारक दूल्हे एक चित्र के लिए बनता है, जबकि वह अपनी दुल्हन को अपने पहले रूप में देखने की प्रतीक्षा करता है</v>
      </c>
    </row>
    <row r="22503">
      <c r="A22503" s="1" t="s">
        <v>21766</v>
      </c>
      <c r="B22503" s="2" t="str">
        <f>IFERROR(__xludf.DUMMYFUNCTION("GOOGLETRANSLATE(A22503,""en"",""hi"")"),"अभिनेत्री और व्यक्ति शुरुआत में राष्ट्रीय गान करते हैं।")</f>
        <v>अभिनेत्री और व्यक्ति शुरुआत में राष्ट्रीय गान करते हैं।</v>
      </c>
    </row>
    <row r="22504">
      <c r="A22504" s="1" t="s">
        <v>21767</v>
      </c>
      <c r="B22504" s="2" t="str">
        <f>IFERROR(__xludf.DUMMYFUNCTION("GOOGLETRANSLATE(A22504,""en"",""hi"")"),"शहर में वाटरफ्रंट पर आतिशबाजी।")</f>
        <v>शहर में वाटरफ्रंट पर आतिशबाजी।</v>
      </c>
    </row>
    <row r="22505">
      <c r="A22505" s="1" t="s">
        <v>21768</v>
      </c>
      <c r="B22505" s="2" t="str">
        <f>IFERROR(__xludf.DUMMYFUNCTION("GOOGLETRANSLATE(A22505,""en"",""hi"")"),"मानचित्र के आकार में लोगों का बड़ा समूह।")</f>
        <v>मानचित्र के आकार में लोगों का बड़ा समूह।</v>
      </c>
    </row>
    <row r="22506">
      <c r="A22506" s="1" t="s">
        <v>21769</v>
      </c>
      <c r="B22506" s="2" t="str">
        <f>IFERROR(__xludf.DUMMYFUNCTION("GOOGLETRANSLATE(A22506,""en"",""hi"")"),"बास्केटबॉल पॉइंट गार्ड खेल में कार्रवाई के दौरान बास्केटबॉल खिलाड़ी से दबाव में एक लेप के लिए चला जाता है।")</f>
        <v>बास्केटबॉल पॉइंट गार्ड खेल में कार्रवाई के दौरान बास्केटबॉल खिलाड़ी से दबाव में एक लेप के लिए चला जाता है।</v>
      </c>
    </row>
    <row r="22507">
      <c r="A22507" s="1" t="s">
        <v>21770</v>
      </c>
      <c r="B22507" s="2" t="str">
        <f>IFERROR(__xludf.DUMMYFUNCTION("GOOGLETRANSLATE(A22507,""en"",""hi"")"),"एक गंजा सिर, चित्र के साथ युवा आदमी")</f>
        <v>एक गंजा सिर, चित्र के साथ युवा आदमी</v>
      </c>
    </row>
    <row r="22508">
      <c r="A22508" s="1" t="s">
        <v>21771</v>
      </c>
      <c r="B22508" s="2" t="str">
        <f>IFERROR(__xludf.DUMMYFUNCTION("GOOGLETRANSLATE(A22508,""en"",""hi"")"),"मैंने अपनी वृद्धि पर कुछ फूलों को देखा!")</f>
        <v>मैंने अपनी वृद्धि पर कुछ फूलों को देखा!</v>
      </c>
    </row>
    <row r="22509">
      <c r="A22509" s="1" t="s">
        <v>21772</v>
      </c>
      <c r="B22509" s="2" t="str">
        <f>IFERROR(__xludf.DUMMYFUNCTION("GOOGLETRANSLATE(A22509,""en"",""hi"")"),"राजनीतिक विचारधारा के तहत हत्या करने वाले लोगों को")</f>
        <v>राजनीतिक विचारधारा के तहत हत्या करने वाले लोगों को</v>
      </c>
    </row>
    <row r="22510">
      <c r="A22510" s="1" t="s">
        <v>21773</v>
      </c>
      <c r="B22510" s="2" t="str">
        <f>IFERROR(__xludf.DUMMYFUNCTION("GOOGLETRANSLATE(A22510,""en"",""hi"")"),"व्यक्ति की छत से एक शहर का पक्षी का दृश्य")</f>
        <v>व्यक्ति की छत से एक शहर का पक्षी का दृश्य</v>
      </c>
    </row>
    <row r="22511">
      <c r="A22511" s="1" t="s">
        <v>21774</v>
      </c>
      <c r="B22511" s="2" t="str">
        <f>IFERROR(__xludf.DUMMYFUNCTION("GOOGLETRANSLATE(A22511,""en"",""hi"")"),"रात में मध्ययुगीन शहर के बर्फ से ढकी हुई लकड़ी के घाट")</f>
        <v>रात में मध्ययुगीन शहर के बर्फ से ढकी हुई लकड़ी के घाट</v>
      </c>
    </row>
    <row r="22512">
      <c r="A22512" s="1" t="s">
        <v>21775</v>
      </c>
      <c r="B22512" s="2" t="str">
        <f>IFERROR(__xludf.DUMMYFUNCTION("GOOGLETRANSLATE(A22512,""en"",""hi"")"),"व्यक्ति ने कहा कि कुत्ते का व्यवहार पूरी तरह से नीले रंग से बाहर था क्योंकि वह आमतौर पर टीवी को अनदेखा करती थी")</f>
        <v>व्यक्ति ने कहा कि कुत्ते का व्यवहार पूरी तरह से नीले रंग से बाहर था क्योंकि वह आमतौर पर टीवी को अनदेखा करती थी</v>
      </c>
    </row>
    <row r="22513">
      <c r="A22513" s="1" t="s">
        <v>21776</v>
      </c>
      <c r="B22513" s="2" t="str">
        <f>IFERROR(__xludf.DUMMYFUNCTION("GOOGLETRANSLATE(A22513,""en"",""hi"")"),"कलाकार और रॉक कलाकार प्रदर्शन करते हैं।")</f>
        <v>कलाकार और रॉक कलाकार प्रदर्शन करते हैं।</v>
      </c>
    </row>
    <row r="22514">
      <c r="A22514" s="1" t="s">
        <v>21777</v>
      </c>
      <c r="B22514" s="2" t="str">
        <f>IFERROR(__xludf.DUMMYFUNCTION("GOOGLETRANSLATE(A22514,""en"",""hi"")"),"इस बोल्ड, tufted आर्मलेस डाइनिंग कुर्सी के साथ एक बयान दें।")</f>
        <v>इस बोल्ड, tufted आर्मलेस डाइनिंग कुर्सी के साथ एक बयान दें।</v>
      </c>
    </row>
    <row r="22515">
      <c r="A22515" s="1" t="s">
        <v>21778</v>
      </c>
      <c r="B22515" s="2" t="str">
        <f>IFERROR(__xludf.DUMMYFUNCTION("GOOGLETRANSLATE(A22515,""en"",""hi"")"),"झंडा हवा में उड़ रहा है")</f>
        <v>झंडा हवा में उड़ रहा है</v>
      </c>
    </row>
    <row r="22516">
      <c r="A22516" s="1" t="s">
        <v>21779</v>
      </c>
      <c r="B22516" s="2" t="str">
        <f>IFERROR(__xludf.DUMMYFUNCTION("GOOGLETRANSLATE(A22516,""en"",""hi"")"),"पुलिस ने कहा कि मास्क ट्रक के पीछे पाए गए थे।")</f>
        <v>पुलिस ने कहा कि मास्क ट्रक के पीछे पाए गए थे।</v>
      </c>
    </row>
    <row r="22517">
      <c r="A22517" s="1" t="s">
        <v>21780</v>
      </c>
      <c r="B22517" s="2" t="str">
        <f>IFERROR(__xludf.DUMMYFUNCTION("GOOGLETRANSLATE(A22517,""en"",""hi"")"),"प्रदर्शनी से विकास की योजना")</f>
        <v>प्रदर्शनी से विकास की योजना</v>
      </c>
    </row>
    <row r="22518">
      <c r="A22518" s="1" t="s">
        <v>21781</v>
      </c>
      <c r="B22518" s="2" t="str">
        <f>IFERROR(__xludf.DUMMYFUNCTION("GOOGLETRANSLATE(A22518,""en"",""hi"")"),"एक इमारत स्थल पर चलने वाली नाव")</f>
        <v>एक इमारत स्थल पर चलने वाली नाव</v>
      </c>
    </row>
    <row r="22519">
      <c r="A22519" s="1" t="s">
        <v>21782</v>
      </c>
      <c r="B22519" s="2" t="str">
        <f>IFERROR(__xludf.DUMMYFUNCTION("GOOGLETRANSLATE(A22519,""en"",""hi"")"),"बैंक के साथ बड़ा पेड़")</f>
        <v>बैंक के साथ बड़ा पेड़</v>
      </c>
    </row>
    <row r="22520">
      <c r="A22520" s="1" t="s">
        <v>21783</v>
      </c>
      <c r="B22520" s="2" t="str">
        <f>IFERROR(__xludf.DUMMYFUNCTION("GOOGLETRANSLATE(A22520,""en"",""hi"")"),"एक पार्क के माध्यम से हाथ में चलने का परिवार")</f>
        <v>एक पार्क के माध्यम से हाथ में चलने का परिवार</v>
      </c>
    </row>
    <row r="22521">
      <c r="A22521" s="1" t="s">
        <v>21784</v>
      </c>
      <c r="B22521" s="2" t="str">
        <f>IFERROR(__xludf.DUMMYFUNCTION("GOOGLETRANSLATE(A22521,""en"",""hi"")"),"दिन के दौरान कार्रवाई में एथलीट")</f>
        <v>दिन के दौरान कार्रवाई में एथलीट</v>
      </c>
    </row>
    <row r="22522">
      <c r="A22522" s="1" t="s">
        <v>21785</v>
      </c>
      <c r="B22522" s="2" t="str">
        <f>IFERROR(__xludf.DUMMYFUNCTION("GOOGLETRANSLATE(A22522,""en"",""hi"")"),"एक मिश्रित उपयोग की इमारत एक फॉर्म आधारित कोड के अनुसार डिजाइन की गई है।")</f>
        <v>एक मिश्रित उपयोग की इमारत एक फॉर्म आधारित कोड के अनुसार डिजाइन की गई है।</v>
      </c>
    </row>
    <row r="22523">
      <c r="A22523" s="1" t="s">
        <v>21786</v>
      </c>
      <c r="B22523" s="2" t="str">
        <f>IFERROR(__xludf.DUMMYFUNCTION("GOOGLETRANSLATE(A22523,""en"",""hi"")"),"प्रदर्शन के दौरान पर्दे कॉल पर धनुष।")</f>
        <v>प्रदर्शन के दौरान पर्दे कॉल पर धनुष।</v>
      </c>
    </row>
    <row r="22524">
      <c r="A22524" s="1" t="s">
        <v>21787</v>
      </c>
      <c r="B22524" s="2" t="str">
        <f>IFERROR(__xludf.DUMMYFUNCTION("GOOGLETRANSLATE(A22524,""en"",""hi"")"),"विषय विषय का विषय, बड़ा विचार, या मुख्य संदेश है।")</f>
        <v>विषय विषय का विषय, बड़ा विचार, या मुख्य संदेश है।</v>
      </c>
    </row>
    <row r="22525">
      <c r="A22525" s="1" t="s">
        <v>21788</v>
      </c>
      <c r="B22525" s="2" t="str">
        <f>IFERROR(__xludf.DUMMYFUNCTION("GOOGLETRANSLATE(A22525,""en"",""hi"")"),"उसने पहले ऐसा किया है? व्यक्ति पूरी तरह से आसानी से लग रहा था क्योंकि वह एक कार के बोनट पर बैठ गई और व्यक्ति के साथ बातचीत की")</f>
        <v>उसने पहले ऐसा किया है? व्यक्ति पूरी तरह से आसानी से लग रहा था क्योंकि वह एक कार के बोनट पर बैठ गई और व्यक्ति के साथ बातचीत की</v>
      </c>
    </row>
    <row r="22526">
      <c r="A22526" s="1" t="s">
        <v>21789</v>
      </c>
      <c r="B22526" s="2" t="str">
        <f>IFERROR(__xludf.DUMMYFUNCTION("GOOGLETRANSLATE(A22526,""en"",""hi"")"),"बाजार स्टाल में विभिन्न फल ग्राहकों को आकर्षित करते हैं")</f>
        <v>बाजार स्टाल में विभिन्न फल ग्राहकों को आकर्षित करते हैं</v>
      </c>
    </row>
    <row r="22527">
      <c r="A22527" s="1" t="s">
        <v>21790</v>
      </c>
      <c r="B22527" s="2" t="str">
        <f>IFERROR(__xludf.DUMMYFUNCTION("GOOGLETRANSLATE(A22527,""en"",""hi"")"),"मेरे पसंदीदा गुलाब के जैविक जीनस!")</f>
        <v>मेरे पसंदीदा गुलाब के जैविक जीनस!</v>
      </c>
    </row>
    <row r="22528">
      <c r="A22528" s="1" t="s">
        <v>21791</v>
      </c>
      <c r="B22528" s="2" t="str">
        <f>IFERROR(__xludf.DUMMYFUNCTION("GOOGLETRANSLATE(A22528,""en"",""hi"")"),"कोक को कोक के लिए पेंटिंग")</f>
        <v>कोक को कोक के लिए पेंटिंग</v>
      </c>
    </row>
    <row r="22529">
      <c r="A22529" s="1" t="s">
        <v>21792</v>
      </c>
      <c r="B22529" s="2" t="str">
        <f>IFERROR(__xludf.DUMMYFUNCTION("GOOGLETRANSLATE(A22529,""en"",""hi"")"),"अपने कानों को ढंकने वाले एक युवक का चित्र।")</f>
        <v>अपने कानों को ढंकने वाले एक युवक का चित्र।</v>
      </c>
    </row>
    <row r="22530">
      <c r="A22530" s="1" t="s">
        <v>21793</v>
      </c>
      <c r="B22530" s="2" t="str">
        <f>IFERROR(__xludf.DUMMYFUNCTION("GOOGLETRANSLATE(A22530,""en"",""hi"")"),"वैले बार द्वारा एक चॉकबोर्ड रखने के विचार से प्यार करें।")</f>
        <v>वैले बार द्वारा एक चॉकबोर्ड रखने के विचार से प्यार करें।</v>
      </c>
    </row>
    <row r="22531">
      <c r="A22531" s="1" t="s">
        <v>21794</v>
      </c>
      <c r="B22531" s="2" t="str">
        <f>IFERROR(__xludf.DUMMYFUNCTION("GOOGLETRANSLATE(A22531,""en"",""hi"")"),"सफेद पृष्ठभूमि पर एक पटा हुआ नारियल")</f>
        <v>सफेद पृष्ठभूमि पर एक पटा हुआ नारियल</v>
      </c>
    </row>
    <row r="22532">
      <c r="A22532" s="1" t="s">
        <v>21795</v>
      </c>
      <c r="B22532" s="2" t="str">
        <f>IFERROR(__xludf.DUMMYFUNCTION("GOOGLETRANSLATE(A22532,""en"",""hi"")"),"सुंदर झील में एक नाव में युवा दोस्त।")</f>
        <v>सुंदर झील में एक नाव में युवा दोस्त।</v>
      </c>
    </row>
    <row r="22533">
      <c r="A22533" s="1" t="s">
        <v>21796</v>
      </c>
      <c r="B22533" s="2" t="str">
        <f>IFERROR(__xludf.DUMMYFUNCTION("GOOGLETRANSLATE(A22533,""en"",""hi"")"),"बर्फीले परिदृश्य में संकीर्ण गेज रेलवे ट्रैक पर लाल और पीले ट्रेन")</f>
        <v>बर्फीले परिदृश्य में संकीर्ण गेज रेलवे ट्रैक पर लाल और पीले ट्रेन</v>
      </c>
    </row>
    <row r="22534">
      <c r="A22534" s="1" t="s">
        <v>21797</v>
      </c>
      <c r="B22534" s="2" t="str">
        <f>IFERROR(__xludf.DUMMYFUNCTION("GOOGLETRANSLATE(A22534,""en"",""hi"")"),"हर एडवेंचर योजनाबद्ध नहीं है ... और यह भी मजेदार हो सकता है!")</f>
        <v>हर एडवेंचर योजनाबद्ध नहीं है ... और यह भी मजेदार हो सकता है!</v>
      </c>
    </row>
    <row r="22535">
      <c r="A22535" s="1" t="s">
        <v>21798</v>
      </c>
      <c r="B22535" s="2" t="str">
        <f>IFERROR(__xludf.DUMMYFUNCTION("GOOGLETRANSLATE(A22535,""en"",""hi"")"),"मुख्य मंच से बाहर निकलने वाले प्लेटफार्मों में से एक का दृश्य")</f>
        <v>मुख्य मंच से बाहर निकलने वाले प्लेटफार्मों में से एक का दृश्य</v>
      </c>
    </row>
    <row r="22536">
      <c r="A22536" s="1" t="s">
        <v>21799</v>
      </c>
      <c r="B22536" s="2" t="str">
        <f>IFERROR(__xludf.DUMMYFUNCTION("GOOGLETRANSLATE(A22536,""en"",""hi"")"),"केंद्र की ओर इशारा करते हुए एक सर्कल में कई खुले हाथ")</f>
        <v>केंद्र की ओर इशारा करते हुए एक सर्कल में कई खुले हाथ</v>
      </c>
    </row>
    <row r="22537">
      <c r="A22537" s="1" t="s">
        <v>21800</v>
      </c>
      <c r="B22537" s="2" t="str">
        <f>IFERROR(__xludf.DUMMYFUNCTION("GOOGLETRANSLATE(A22537,""en"",""hi"")"),"यह एक चमकदार गर्म गुलाबी पृष्ठभूमि पर सफेद धब्बे के साथ एक निर्बाध दोहराव पोल्का डॉट स्पॉटी पैटर्न है।")</f>
        <v>यह एक चमकदार गर्म गुलाबी पृष्ठभूमि पर सफेद धब्बे के साथ एक निर्बाध दोहराव पोल्का डॉट स्पॉटी पैटर्न है।</v>
      </c>
    </row>
    <row r="22538">
      <c r="A22538" s="1" t="s">
        <v>21801</v>
      </c>
      <c r="B22538" s="2" t="str">
        <f>IFERROR(__xludf.DUMMYFUNCTION("GOOGLETRANSLATE(A22538,""en"",""hi"")"),"नदी के किनारे पर पेड़ एक नदी के किनारे पर एक पेड़")</f>
        <v>नदी के किनारे पर पेड़ एक नदी के किनारे पर एक पेड़</v>
      </c>
    </row>
    <row r="22539">
      <c r="A22539" s="1" t="s">
        <v>21802</v>
      </c>
      <c r="B22539" s="2" t="str">
        <f>IFERROR(__xludf.DUMMYFUNCTION("GOOGLETRANSLATE(A22539,""en"",""hi"")"),"सुबह की सुबह कम बादल पहाड़ों पर")</f>
        <v>सुबह की सुबह कम बादल पहाड़ों पर</v>
      </c>
    </row>
    <row r="22540">
      <c r="A22540" s="1" t="s">
        <v>21803</v>
      </c>
      <c r="B22540" s="2" t="str">
        <f>IFERROR(__xludf.DUMMYFUNCTION("GOOGLETRANSLATE(A22540,""en"",""hi"")"),"एक बगीचे में दुल्हन और दूल्हे")</f>
        <v>एक बगीचे में दुल्हन और दूल्हे</v>
      </c>
    </row>
    <row r="22541">
      <c r="A22541" s="1" t="s">
        <v>21804</v>
      </c>
      <c r="B22541" s="2" t="str">
        <f>IFERROR(__xludf.DUMMYFUNCTION("GOOGLETRANSLATE(A22541,""en"",""hi"")"),"पॉप कलाकार और व्यक्ति, सूर्यास्त में।")</f>
        <v>पॉप कलाकार और व्यक्ति, सूर्यास्त में।</v>
      </c>
    </row>
    <row r="22542">
      <c r="A22542" s="1" t="s">
        <v>21805</v>
      </c>
      <c r="B22542" s="2" t="str">
        <f>IFERROR(__xludf.DUMMYFUNCTION("GOOGLETRANSLATE(A22542,""en"",""hi"")"),"व्यक्ति को मुख्य लॉबी में एक आधुनिक रूप होगा।")</f>
        <v>व्यक्ति को मुख्य लॉबी में एक आधुनिक रूप होगा।</v>
      </c>
    </row>
    <row r="22543">
      <c r="A22543" s="1" t="s">
        <v>21806</v>
      </c>
      <c r="B22543" s="2" t="str">
        <f>IFERROR(__xludf.DUMMYFUNCTION("GOOGLETRANSLATE(A22543,""en"",""hi"")"),"पशु और पिल्ला खुश माताओं दिन सभी माताओं के लिए दिन - कुत्ते और मानव एक जैसे!")</f>
        <v>पशु और पिल्ला खुश माताओं दिन सभी माताओं के लिए दिन - कुत्ते और मानव एक जैसे!</v>
      </c>
    </row>
    <row r="22544">
      <c r="A22544" s="1" t="s">
        <v>21807</v>
      </c>
      <c r="B22544" s="2" t="str">
        <f>IFERROR(__xludf.DUMMYFUNCTION("GOOGLETRANSLATE(A22544,""en"",""hi"")"),"सफेद पृष्ठभूमि पर पृथक स्टोव के लिए व्यक्ति।")</f>
        <v>सफेद पृष्ठभूमि पर पृथक स्टोव के लिए व्यक्ति।</v>
      </c>
    </row>
    <row r="22545">
      <c r="A22545" s="1" t="s">
        <v>21808</v>
      </c>
      <c r="B22545" s="2" t="str">
        <f>IFERROR(__xludf.DUMMYFUNCTION("GOOGLETRANSLATE(A22545,""en"",""hi"")"),"शरद ऋतु में एक ग्रामीण इलाकों में बीच का पेड़")</f>
        <v>शरद ऋतु में एक ग्रामीण इलाकों में बीच का पेड़</v>
      </c>
    </row>
    <row r="22546">
      <c r="A22546" s="1" t="s">
        <v>21809</v>
      </c>
      <c r="B22546" s="2" t="str">
        <f>IFERROR(__xludf.DUMMYFUNCTION("GOOGLETRANSLATE(A22546,""en"",""hi"")"),"खाड़ी के माध्यम से सूर्योदय पर बंदरगाह से लक्जरी क्रूज जहाज की नौकायन का हवाई दृश्य")</f>
        <v>खाड़ी के माध्यम से सूर्योदय पर बंदरगाह से लक्जरी क्रूज जहाज की नौकायन का हवाई दृश्य</v>
      </c>
    </row>
    <row r="22547">
      <c r="A22547" s="1" t="s">
        <v>21810</v>
      </c>
      <c r="B22547" s="2" t="str">
        <f>IFERROR(__xludf.DUMMYFUNCTION("GOOGLETRANSLATE(A22547,""en"",""hi"")"),"एक पुरानी नाव पर पिता और बेटी")</f>
        <v>एक पुरानी नाव पर पिता और बेटी</v>
      </c>
    </row>
    <row r="22548">
      <c r="A22548" s="1" t="s">
        <v>21811</v>
      </c>
      <c r="B22548" s="2" t="str">
        <f>IFERROR(__xludf.DUMMYFUNCTION("GOOGLETRANSLATE(A22548,""en"",""hi"")"),"पब वर्षों तक चढ़ा गया है - लेकिन तब्दील हो जाएगा")</f>
        <v>पब वर्षों तक चढ़ा गया है - लेकिन तब्दील हो जाएगा</v>
      </c>
    </row>
    <row r="22549">
      <c r="A22549" s="1" t="s">
        <v>21812</v>
      </c>
      <c r="B22549" s="2" t="str">
        <f>IFERROR(__xludf.DUMMYFUNCTION("GOOGLETRANSLATE(A22549,""en"",""hi"")"),"समुद्र तट पर नारियल के पेड़ों और जैविक प्रजातियों पर काले गिद्ध")</f>
        <v>समुद्र तट पर नारियल के पेड़ों और जैविक प्रजातियों पर काले गिद्ध</v>
      </c>
    </row>
    <row r="22550">
      <c r="A22550" s="1" t="s">
        <v>21813</v>
      </c>
      <c r="B22550" s="2" t="str">
        <f>IFERROR(__xludf.DUMMYFUNCTION("GOOGLETRANSLATE(A22550,""en"",""hi"")"),"एक भोजन के करीब")</f>
        <v>एक भोजन के करीब</v>
      </c>
    </row>
    <row r="22551">
      <c r="A22551" s="1" t="s">
        <v>21814</v>
      </c>
      <c r="B22551" s="2" t="str">
        <f>IFERROR(__xludf.DUMMYFUNCTION("GOOGLETRANSLATE(A22551,""en"",""hi"")"),"पहाड़ों में वसंत वसंत")</f>
        <v>पहाड़ों में वसंत वसंत</v>
      </c>
    </row>
    <row r="22552">
      <c r="A22552" s="1" t="s">
        <v>21815</v>
      </c>
      <c r="B22552" s="2" t="str">
        <f>IFERROR(__xludf.DUMMYFUNCTION("GOOGLETRANSLATE(A22552,""en"",""hi"")"),"फ़्लोटिंग गांव, शहर से मीटर सबसे महंगे होटल")</f>
        <v>फ़्लोटिंग गांव, शहर से मीटर सबसे महंगे होटल</v>
      </c>
    </row>
    <row r="22553">
      <c r="A22553" s="1" t="s">
        <v>21816</v>
      </c>
      <c r="B22553" s="2" t="str">
        <f>IFERROR(__xludf.DUMMYFUNCTION("GOOGLETRANSLATE(A22553,""en"",""hi"")"),"सफेद पर अलग-अलग दिलों का एक कोलाज")</f>
        <v>सफेद पर अलग-अलग दिलों का एक कोलाज</v>
      </c>
    </row>
    <row r="22554">
      <c r="A22554" s="1" t="s">
        <v>21817</v>
      </c>
      <c r="B22554" s="2" t="str">
        <f>IFERROR(__xludf.DUMMYFUNCTION("GOOGLETRANSLATE(A22554,""en"",""hi"")"),"मेकअप विचार - निचले ढक्कन पर बड़ी आंखों और अशुद्ध लैश के लिए सफेद लाइनर")</f>
        <v>मेकअप विचार - निचले ढक्कन पर बड़ी आंखों और अशुद्ध लैश के लिए सफेद लाइनर</v>
      </c>
    </row>
    <row r="22555">
      <c r="A22555" s="1" t="s">
        <v>21818</v>
      </c>
      <c r="B22555" s="2" t="str">
        <f>IFERROR(__xludf.DUMMYFUNCTION("GOOGLETRANSLATE(A22555,""en"",""hi"")"),"उत्तर तट पर अंग्रेजी सिविल पैरिश")</f>
        <v>उत्तर तट पर अंग्रेजी सिविल पैरिश</v>
      </c>
    </row>
    <row r="22556">
      <c r="A22556" s="1" t="s">
        <v>21819</v>
      </c>
      <c r="B22556" s="2" t="str">
        <f>IFERROR(__xludf.DUMMYFUNCTION("GOOGLETRANSLATE(A22556,""en"",""hi"")"),"पॉप कलाकार त्यौहार के दिन मंच पर प्रदर्शन करता है।")</f>
        <v>पॉप कलाकार त्यौहार के दिन मंच पर प्रदर्शन करता है।</v>
      </c>
    </row>
    <row r="22557">
      <c r="A22557" s="1" t="s">
        <v>21820</v>
      </c>
      <c r="B22557" s="2" t="str">
        <f>IFERROR(__xludf.DUMMYFUNCTION("GOOGLETRANSLATE(A22557,""en"",""hi"")"),"उच्च गुणवत्ता वाले मानचित्र क्षेत्रों की सीमाओं वाला एक क्षेत्र है")</f>
        <v>उच्च गुणवत्ता वाले मानचित्र क्षेत्रों की सीमाओं वाला एक क्षेत्र है</v>
      </c>
    </row>
    <row r="22558">
      <c r="A22558" s="1" t="s">
        <v>21821</v>
      </c>
      <c r="B22558" s="2" t="str">
        <f>IFERROR(__xludf.DUMMYFUNCTION("GOOGLETRANSLATE(A22558,""en"",""hi"")"),"व्यक्ति, फोटोग्राफ द्वारा लेखन वाले लोग")</f>
        <v>व्यक्ति, फोटोग्राफ द्वारा लेखन वाले लोग</v>
      </c>
    </row>
    <row r="22559">
      <c r="A22559" s="1" t="s">
        <v>21822</v>
      </c>
      <c r="B22559" s="2" t="str">
        <f>IFERROR(__xludf.DUMMYFUNCTION("GOOGLETRANSLATE(A22559,""en"",""hi"")"),"हम उन्हें याद करेंगे - इस हफ्ते बच्चे आर्ट और कविता के माध्यम से छुट्टियों के बारे में सीख रहे हैं।")</f>
        <v>हम उन्हें याद करेंगे - इस हफ्ते बच्चे आर्ट और कविता के माध्यम से छुट्टियों के बारे में सीख रहे हैं।</v>
      </c>
    </row>
    <row r="22560">
      <c r="A22560" s="1" t="s">
        <v>21823</v>
      </c>
      <c r="B22560" s="2" t="str">
        <f>IFERROR(__xludf.DUMMYFUNCTION("GOOGLETRANSLATE(A22560,""en"",""hi"")"),"सॉकर प्लेयर मैच के दौरान अपनी टीम के दूसरे गोल को स्कोर करने के बाद मनाता है।")</f>
        <v>सॉकर प्लेयर मैच के दौरान अपनी टीम के दूसरे गोल को स्कोर करने के बाद मनाता है।</v>
      </c>
    </row>
    <row r="22561">
      <c r="A22561" s="1" t="s">
        <v>21824</v>
      </c>
      <c r="B22561" s="2" t="str">
        <f>IFERROR(__xludf.DUMMYFUNCTION("GOOGLETRANSLATE(A22561,""en"",""hi"")"),"अपने समूह डी मैच के दौरान गेंद पर संगीत कलाकार")</f>
        <v>अपने समूह डी मैच के दौरान गेंद पर संगीत कलाकार</v>
      </c>
    </row>
    <row r="22562">
      <c r="A22562" s="1" t="s">
        <v>21825</v>
      </c>
      <c r="B22562" s="2" t="str">
        <f>IFERROR(__xludf.DUMMYFUNCTION("GOOGLETRANSLATE(A22562,""en"",""hi"")"),"पारंपरिक घरों में औसत छोटे घर की लागत 10 गुना अधिक खर्च होता है।")</f>
        <v>पारंपरिक घरों में औसत छोटे घर की लागत 10 गुना अधिक खर्च होता है।</v>
      </c>
    </row>
    <row r="22563">
      <c r="A22563" s="1" t="s">
        <v>21826</v>
      </c>
      <c r="B22563" s="2" t="str">
        <f>IFERROR(__xludf.DUMMYFUNCTION("GOOGLETRANSLATE(A22563,""en"",""hi"")"),"व्यक्ति विश्वविद्यालय के खिलाफ एक प्रदर्शनी खेल में खुला होने की कोशिश करता है।")</f>
        <v>व्यक्ति विश्वविद्यालय के खिलाफ एक प्रदर्शनी खेल में खुला होने की कोशिश करता है।</v>
      </c>
    </row>
    <row r="22564">
      <c r="A22564" s="1" t="s">
        <v>21827</v>
      </c>
      <c r="B22564" s="2" t="str">
        <f>IFERROR(__xludf.DUMMYFUNCTION("GOOGLETRANSLATE(A22564,""en"",""hi"")"),"आपकी आसान, रोजमर्रा की शैली में रुचि और साज़िश जोड़ने के लिए सही मैक्सी ड्रेस।")</f>
        <v>आपकी आसान, रोजमर्रा की शैली में रुचि और साज़िश जोड़ने के लिए सही मैक्सी ड्रेस।</v>
      </c>
    </row>
    <row r="22565">
      <c r="A22565" s="1" t="s">
        <v>21828</v>
      </c>
      <c r="B22565" s="2" t="str">
        <f>IFERROR(__xludf.DUMMYFUNCTION("GOOGLETRANSLATE(A22565,""en"",""hi"")"),"लोगों ने मजेदार घटना में व्यक्ति के साथ एक त्वरित चैट का आनंद लिया")</f>
        <v>लोगों ने मजेदार घटना में व्यक्ति के साथ एक त्वरित चैट का आनंद लिया</v>
      </c>
    </row>
    <row r="22566">
      <c r="A22566" s="1" t="s">
        <v>21829</v>
      </c>
      <c r="B22566" s="2" t="str">
        <f>IFERROR(__xludf.DUMMYFUNCTION("GOOGLETRANSLATE(A22566,""en"",""hi"")"),"एक स्मार्टफोन पर देखे गए स्कूल को कवर करने वाला एक हालिया समाचार लेख।")</f>
        <v>एक स्मार्टफोन पर देखे गए स्कूल को कवर करने वाला एक हालिया समाचार लेख।</v>
      </c>
    </row>
    <row r="22567">
      <c r="A22567" s="1" t="s">
        <v>21830</v>
      </c>
      <c r="B22567" s="2" t="str">
        <f>IFERROR(__xludf.DUMMYFUNCTION("GOOGLETRANSLATE(A22567,""en"",""hi"")"),"भीड़ से बाहर खड़ा")</f>
        <v>भीड़ से बाहर खड़ा</v>
      </c>
    </row>
    <row r="22568">
      <c r="A22568" s="1" t="s">
        <v>21831</v>
      </c>
      <c r="B22568" s="2" t="str">
        <f>IFERROR(__xludf.DUMMYFUNCTION("GOOGLETRANSLATE(A22568,""en"",""hi"")"),"एक निर्बाध पैटर्न पृष्ठभूमि पर वेक्टर चित्रण छोड़ देता है")</f>
        <v>एक निर्बाध पैटर्न पृष्ठभूमि पर वेक्टर चित्रण छोड़ देता है</v>
      </c>
    </row>
    <row r="22569">
      <c r="A22569" s="1" t="s">
        <v>21832</v>
      </c>
      <c r="B22569" s="2" t="str">
        <f>IFERROR(__xludf.DUMMYFUNCTION("GOOGLETRANSLATE(A22569,""en"",""hi"")"),"गर्मी के सूर्योदय के दौरान खूबसूरत तट का हवाई दृश्य।")</f>
        <v>गर्मी के सूर्योदय के दौरान खूबसूरत तट का हवाई दृश्य।</v>
      </c>
    </row>
    <row r="22570">
      <c r="A22570" s="1" t="s">
        <v>21833</v>
      </c>
      <c r="B22570" s="2" t="str">
        <f>IFERROR(__xludf.DUMMYFUNCTION("GOOGLETRANSLATE(A22570,""en"",""hi"")"),"पुरस्कारों की घटना में अभिनेता")</f>
        <v>पुरस्कारों की घटना में अभिनेता</v>
      </c>
    </row>
    <row r="22571">
      <c r="A22571" s="1" t="s">
        <v>21834</v>
      </c>
      <c r="B22571" s="2" t="str">
        <f>IFERROR(__xludf.DUMMYFUNCTION("GOOGLETRANSLATE(A22571,""en"",""hi"")"),"इस संगठन में जूते को स्विच करने की आवश्यकता है और मैं इसके साथ रॉक कर सकता था।")</f>
        <v>इस संगठन में जूते को स्विच करने की आवश्यकता है और मैं इसके साथ रॉक कर सकता था।</v>
      </c>
    </row>
    <row r="22572">
      <c r="A22572" s="1" t="s">
        <v>21835</v>
      </c>
      <c r="B22572" s="2" t="str">
        <f>IFERROR(__xludf.DUMMYFUNCTION("GOOGLETRANSLATE(A22572,""en"",""hi"")"),"उस में ट्रक के साथ खरीदारी करें।")</f>
        <v>उस में ट्रक के साथ खरीदारी करें।</v>
      </c>
    </row>
    <row r="22573">
      <c r="A22573" s="1" t="s">
        <v>21836</v>
      </c>
      <c r="B22573" s="2" t="str">
        <f>IFERROR(__xludf.DUMMYFUNCTION("GOOGLETRANSLATE(A22573,""en"",""hi"")"),"पतन में एक मकई के मैदान में चरित्र")</f>
        <v>पतन में एक मकई के मैदान में चरित्र</v>
      </c>
    </row>
    <row r="22574">
      <c r="A22574" s="1" t="s">
        <v>21837</v>
      </c>
      <c r="B22574" s="2" t="str">
        <f>IFERROR(__xludf.DUMMYFUNCTION("GOOGLETRANSLATE(A22574,""en"",""hi"")"),"एक पफिन अपने चोंच में मछली के साथ उड़ रहा है")</f>
        <v>एक पफिन अपने चोंच में मछली के साथ उड़ रहा है</v>
      </c>
    </row>
    <row r="22575">
      <c r="A22575" s="1" t="s">
        <v>21838</v>
      </c>
      <c r="B22575" s="2" t="str">
        <f>IFERROR(__xludf.DUMMYFUNCTION("GOOGLETRANSLATE(A22575,""en"",""hi"")"),"बादल धीरे से आसमान में गुजर रहे हैं")</f>
        <v>बादल धीरे से आसमान में गुजर रहे हैं</v>
      </c>
    </row>
    <row r="22576">
      <c r="A22576" s="1" t="s">
        <v>21839</v>
      </c>
      <c r="B22576" s="2" t="str">
        <f>IFERROR(__xludf.DUMMYFUNCTION("GOOGLETRANSLATE(A22576,""en"",""hi"")"),"उच्च गति रेल लाइन के उद्घाटन के लिए भाषण")</f>
        <v>उच्च गति रेल लाइन के उद्घाटन के लिए भाषण</v>
      </c>
    </row>
    <row r="22577">
      <c r="A22577" s="1" t="s">
        <v>21840</v>
      </c>
      <c r="B22577" s="2" t="str">
        <f>IFERROR(__xludf.DUMMYFUNCTION("GOOGLETRANSLATE(A22577,""en"",""hi"")"),"रात में बर्फ में देर से गोथिक पुनरुद्धार संरचना और संसद")</f>
        <v>रात में बर्फ में देर से गोथिक पुनरुद्धार संरचना और संसद</v>
      </c>
    </row>
    <row r="22578">
      <c r="A22578" s="1" t="s">
        <v>21841</v>
      </c>
      <c r="B22578" s="2" t="str">
        <f>IFERROR(__xludf.DUMMYFUNCTION("GOOGLETRANSLATE(A22578,""en"",""hi"")"),"एक शादी की पोशाक में महिला।")</f>
        <v>एक शादी की पोशाक में महिला।</v>
      </c>
    </row>
    <row r="22579">
      <c r="A22579" s="1" t="s">
        <v>21842</v>
      </c>
      <c r="B22579" s="2" t="str">
        <f>IFERROR(__xludf.DUMMYFUNCTION("GOOGLETRANSLATE(A22579,""en"",""hi"")"),"एक कृत्रिम और मानव हाथ उत्सव में जुड़ रहा है")</f>
        <v>एक कृत्रिम और मानव हाथ उत्सव में जुड़ रहा है</v>
      </c>
    </row>
    <row r="22580">
      <c r="A22580" s="1" t="s">
        <v>21843</v>
      </c>
      <c r="B22580" s="2" t="str">
        <f>IFERROR(__xludf.DUMMYFUNCTION("GOOGLETRANSLATE(A22580,""en"",""hi"")"),"अभिनेता एक रेस कार के पहिये के पीछे बैठता है और अभिनेता के साथ वार्ता करता है जो फिल्म के एक दृश्य में अपने पिता को खेलता है")</f>
        <v>अभिनेता एक रेस कार के पहिये के पीछे बैठता है और अभिनेता के साथ वार्ता करता है जो फिल्म के एक दृश्य में अपने पिता को खेलता है</v>
      </c>
    </row>
    <row r="22581">
      <c r="A22581" s="1" t="s">
        <v>21844</v>
      </c>
      <c r="B22581" s="2" t="str">
        <f>IFERROR(__xludf.DUMMYFUNCTION("GOOGLETRANSLATE(A22581,""en"",""hi"")"),"एक कुत्ते के साथ चीनी नव वर्ष ग्रीटिंग कार्ड की शुभकामनाएं।")</f>
        <v>एक कुत्ते के साथ चीनी नव वर्ष ग्रीटिंग कार्ड की शुभकामनाएं।</v>
      </c>
    </row>
    <row r="22582">
      <c r="A22582" s="1" t="s">
        <v>21845</v>
      </c>
      <c r="B22582" s="2" t="str">
        <f>IFERROR(__xludf.DUMMYFUNCTION("GOOGLETRANSLATE(A22582,""en"",""hi"")"),"एक डरावनी दिन पर निर्जन समुद्र तट के शॉट्स की स्थापना")</f>
        <v>एक डरावनी दिन पर निर्जन समुद्र तट के शॉट्स की स्थापना</v>
      </c>
    </row>
    <row r="22583">
      <c r="A22583" s="1" t="s">
        <v>21846</v>
      </c>
      <c r="B22583" s="2" t="str">
        <f>IFERROR(__xludf.DUMMYFUNCTION("GOOGLETRANSLATE(A22583,""en"",""hi"")"),"पाठ के लिए पैनल के साथ सार लाइन निर्बाध ज्यामितीय पैटर्न।")</f>
        <v>पाठ के लिए पैनल के साथ सार लाइन निर्बाध ज्यामितीय पैटर्न।</v>
      </c>
    </row>
    <row r="22584">
      <c r="A22584" s="1" t="s">
        <v>21847</v>
      </c>
      <c r="B22584" s="2" t="str">
        <f>IFERROR(__xludf.DUMMYFUNCTION("GOOGLETRANSLATE(A22584,""en"",""hi"")"),"- स्टेट्समैन द्वारा एक पेंटिंग")</f>
        <v>- स्टेट्समैन द्वारा एक पेंटिंग</v>
      </c>
    </row>
    <row r="22585">
      <c r="A22585" s="1" t="s">
        <v>21848</v>
      </c>
      <c r="B22585" s="2" t="str">
        <f>IFERROR(__xludf.DUMMYFUNCTION("GOOGLETRANSLATE(A22585,""en"",""hi"")"),"वीडियो कैमरा के पास खड़े एक युवा महिला का पोर्ट्रेट")</f>
        <v>वीडियो कैमरा के पास खड़े एक युवा महिला का पोर्ट्रेट</v>
      </c>
    </row>
    <row r="22586">
      <c r="A22586" s="1" t="s">
        <v>1212</v>
      </c>
      <c r="B22586" s="2" t="str">
        <f>IFERROR(__xludf.DUMMYFUNCTION("GOOGLETRANSLATE(A22586,""en"",""hi"")"),"एक प्रशिक्षण सत्र के दौरान फुटबॉल खिलाड़ी।")</f>
        <v>एक प्रशिक्षण सत्र के दौरान फुटबॉल खिलाड़ी।</v>
      </c>
    </row>
    <row r="22587">
      <c r="A22587" s="1" t="s">
        <v>21849</v>
      </c>
      <c r="B22587" s="2" t="str">
        <f>IFERROR(__xludf.DUMMYFUNCTION("GOOGLETRANSLATE(A22587,""en"",""hi"")"),"ये सबसे अच्छे रेस्टोरेंट के लिए हमारी पसंद हैं")</f>
        <v>ये सबसे अच्छे रेस्टोरेंट के लिए हमारी पसंद हैं</v>
      </c>
    </row>
    <row r="22588">
      <c r="A22588" s="1" t="s">
        <v>21850</v>
      </c>
      <c r="B22588" s="2" t="str">
        <f>IFERROR(__xludf.DUMMYFUNCTION("GOOGLETRANSLATE(A22588,""en"",""hi"")"),"फंगस एक गिरे हुए पेड़ की शाखा पर बढ़ रहा है")</f>
        <v>फंगस एक गिरे हुए पेड़ की शाखा पर बढ़ रहा है</v>
      </c>
    </row>
    <row r="22589">
      <c r="A22589" s="1" t="s">
        <v>21851</v>
      </c>
      <c r="B22589" s="2" t="str">
        <f>IFERROR(__xludf.DUMMYFUNCTION("GOOGLETRANSLATE(A22589,""en"",""hi"")"),"आकाश में सुंदर पक्षी उड़ रहा है - फोटो #")</f>
        <v>आकाश में सुंदर पक्षी उड़ रहा है - फोटो #</v>
      </c>
    </row>
    <row r="22590">
      <c r="A22590" s="1" t="s">
        <v>21852</v>
      </c>
      <c r="B22590" s="2" t="str">
        <f>IFERROR(__xludf.DUMMYFUNCTION("GOOGLETRANSLATE(A22590,""en"",""hi"")"),"दुनिया में कितने पौधे हैं और वे कैसे कर रहे हैं")</f>
        <v>दुनिया में कितने पौधे हैं और वे कैसे कर रहे हैं</v>
      </c>
    </row>
    <row r="22591">
      <c r="A22591" s="1" t="s">
        <v>21853</v>
      </c>
      <c r="B22591" s="2" t="str">
        <f>IFERROR(__xludf.DUMMYFUNCTION("GOOGLETRANSLATE(A22591,""en"",""hi"")"),"पके आड़ू और मीठे संतरे जैविक प्रजातियों और व्यक्ति में एक साथ आते हैं।")</f>
        <v>पके आड़ू और मीठे संतरे जैविक प्रजातियों और व्यक्ति में एक साथ आते हैं।</v>
      </c>
    </row>
    <row r="22592">
      <c r="A22592" s="1" t="s">
        <v>21854</v>
      </c>
      <c r="B22592" s="2" t="str">
        <f>IFERROR(__xludf.DUMMYFUNCTION("GOOGLETRANSLATE(A22592,""en"",""hi"")"),"बैंड का व्यक्ति एस्ट्रा में एक संगीत कार्यक्रम के दौरान लाइव प्रदर्शन करता है")</f>
        <v>बैंड का व्यक्ति एस्ट्रा में एक संगीत कार्यक्रम के दौरान लाइव प्रदर्शन करता है</v>
      </c>
    </row>
    <row r="22593">
      <c r="A22593" s="1" t="s">
        <v>21855</v>
      </c>
      <c r="B22593" s="2" t="str">
        <f>IFERROR(__xludf.DUMMYFUNCTION("GOOGLETRANSLATE(A22593,""en"",""hi"")"),"युवा पुरुष समुद्र तट पर स्कीम बोर्डिंग")</f>
        <v>युवा पुरुष समुद्र तट पर स्कीम बोर्डिंग</v>
      </c>
    </row>
    <row r="22594">
      <c r="A22594" s="1" t="s">
        <v>1263</v>
      </c>
      <c r="B22594" s="2" t="str">
        <f>IFERROR(__xludf.DUMMYFUNCTION("GOOGLETRANSLATE(A22594,""en"",""hi"")"),"छवि में हो सकता है: व्यक्ति, घोड़े, घोड़े और आउटडोर पर सवारी करना")</f>
        <v>छवि में हो सकता है: व्यक्ति, घोड़े, घोड़े और आउटडोर पर सवारी करना</v>
      </c>
    </row>
    <row r="22595">
      <c r="A22595" s="1" t="s">
        <v>10296</v>
      </c>
      <c r="B22595" s="2" t="str">
        <f>IFERROR(__xludf.DUMMYFUNCTION("GOOGLETRANSLATE(A22595,""en"",""hi"")"),"रात में सुंदर आतिशबाजी के साथ ग्रीटिंग कार्ड।")</f>
        <v>रात में सुंदर आतिशबाजी के साथ ग्रीटिंग कार्ड।</v>
      </c>
    </row>
    <row r="22596">
      <c r="A22596" s="1" t="s">
        <v>21856</v>
      </c>
      <c r="B22596" s="2" t="str">
        <f>IFERROR(__xludf.DUMMYFUNCTION("GOOGLETRANSLATE(A22596,""en"",""hi"")"),"एक व्यस्त शॉपिंग जिले में प्रार्थना करने के पीछे से अज्ञात भिक्षु पैदल चलने वालों के साथ")</f>
        <v>एक व्यस्त शॉपिंग जिले में प्रार्थना करने के पीछे से अज्ञात भिक्षु पैदल चलने वालों के साथ</v>
      </c>
    </row>
    <row r="22597">
      <c r="A22597" s="1" t="s">
        <v>21857</v>
      </c>
      <c r="B22597" s="2" t="str">
        <f>IFERROR(__xludf.DUMMYFUNCTION("GOOGLETRANSLATE(A22597,""en"",""hi"")"),"ग्रामीण इलाकों में एक सफेद पृष्ठभूमि पर एक लाल अक्षर का संकेत")</f>
        <v>ग्रामीण इलाकों में एक सफेद पृष्ठभूमि पर एक लाल अक्षर का संकेत</v>
      </c>
    </row>
    <row r="22598">
      <c r="A22598" s="1" t="s">
        <v>13671</v>
      </c>
      <c r="B22598" s="2" t="str">
        <f>IFERROR(__xludf.DUMMYFUNCTION("GOOGLETRANSLATE(A22598,""en"",""hi"")"),"फैशन वीक के दौरान ग्रीष्मकालीन फैशन शो में एक मॉडल रनवे चलता है।")</f>
        <v>फैशन वीक के दौरान ग्रीष्मकालीन फैशन शो में एक मॉडल रनवे चलता है।</v>
      </c>
    </row>
    <row r="22599">
      <c r="A22599" s="1" t="s">
        <v>21858</v>
      </c>
      <c r="B22599" s="2" t="str">
        <f>IFERROR(__xludf.DUMMYFUNCTION("GOOGLETRANSLATE(A22599,""en"",""hi"")"),"बादलों के ऊपर मध्यरात्रि सूर्य के दर्शनीय हवाई दृश्य।")</f>
        <v>बादलों के ऊपर मध्यरात्रि सूर्य के दर्शनीय हवाई दृश्य।</v>
      </c>
    </row>
    <row r="22600">
      <c r="A22600" s="1" t="s">
        <v>21859</v>
      </c>
      <c r="B22600" s="2" t="str">
        <f>IFERROR(__xludf.DUMMYFUNCTION("GOOGLETRANSLATE(A22600,""en"",""hi"")"),"एविएशन बेकन में एक शांत भविष्य")</f>
        <v>एविएशन बेकन में एक शांत भविष्य</v>
      </c>
    </row>
    <row r="22601">
      <c r="A22601" s="1" t="s">
        <v>21860</v>
      </c>
      <c r="B22601" s="2" t="str">
        <f>IFERROR(__xludf.DUMMYFUNCTION("GOOGLETRANSLATE(A22601,""en"",""hi"")"),"व्यक्ति गिरावट के दौरान फैशन शो में भाग लेता है")</f>
        <v>व्यक्ति गिरावट के दौरान फैशन शो में भाग लेता है</v>
      </c>
    </row>
    <row r="22602">
      <c r="A22602" s="1" t="s">
        <v>21861</v>
      </c>
      <c r="B22602" s="2" t="str">
        <f>IFERROR(__xludf.DUMMYFUNCTION("GOOGLETRANSLATE(A22602,""en"",""hi"")"),"अभिनेता की अपनी परी कथा पल थी जब वह एक भव्य गाउन में बाहर निकल गई")</f>
        <v>अभिनेता की अपनी परी कथा पल थी जब वह एक भव्य गाउन में बाहर निकल गई</v>
      </c>
    </row>
    <row r="22603">
      <c r="A22603" s="1" t="s">
        <v>21862</v>
      </c>
      <c r="B22603" s="2" t="str">
        <f>IFERROR(__xludf.DUMMYFUNCTION("GOOGLETRANSLATE(A22603,""en"",""hi"")"),"एक सफेद पृष्ठभूमि पर अलग टमाटर के साथ एक लकड़ी के पैनल पर ध्वज")</f>
        <v>एक सफेद पृष्ठभूमि पर अलग टमाटर के साथ एक लकड़ी के पैनल पर ध्वज</v>
      </c>
    </row>
    <row r="22604">
      <c r="A22604" s="1" t="s">
        <v>21863</v>
      </c>
      <c r="B22604" s="2" t="str">
        <f>IFERROR(__xludf.DUMMYFUNCTION("GOOGLETRANSLATE(A22604,""en"",""hi"")"),"सड़क पर चलने वाले वॉकर")</f>
        <v>सड़क पर चलने वाले वॉकर</v>
      </c>
    </row>
    <row r="22605">
      <c r="A22605" s="1" t="s">
        <v>21864</v>
      </c>
      <c r="B22605" s="2" t="str">
        <f>IFERROR(__xludf.DUMMYFUNCTION("GOOGLETRANSLATE(A22605,""en"",""hi"")"),"बरिस्ता मजबूत काले कॉफी में नारियल संघनित दूध जोड़कर एक चम्मच के साथ इसे हिलाएं")</f>
        <v>बरिस्ता मजबूत काले कॉफी में नारियल संघनित दूध जोड़कर एक चम्मच के साथ इसे हिलाएं</v>
      </c>
    </row>
    <row r="22606">
      <c r="A22606" s="1" t="s">
        <v>21865</v>
      </c>
      <c r="B22606" s="2" t="str">
        <f>IFERROR(__xludf.DUMMYFUNCTION("GOOGLETRANSLATE(A22606,""en"",""hi"")"),"वाहन में मिश्रण करने के लिए काले कालीन में समाप्त हो गया")</f>
        <v>वाहन में मिश्रण करने के लिए काले कालीन में समाप्त हो गया</v>
      </c>
    </row>
    <row r="22607">
      <c r="A22607" s="1" t="s">
        <v>21866</v>
      </c>
      <c r="B22607" s="2" t="str">
        <f>IFERROR(__xludf.DUMMYFUNCTION("GOOGLETRANSLATE(A22607,""en"",""hi"")"),"चालक दल के सदस्य पियर को जहाज को सुरक्षित करने वाली रस्सियों में खींचते हैं")</f>
        <v>चालक दल के सदस्य पियर को जहाज को सुरक्षित करने वाली रस्सियों में खींचते हैं</v>
      </c>
    </row>
    <row r="22608">
      <c r="A22608" s="1" t="s">
        <v>5255</v>
      </c>
      <c r="B22608" s="2" t="str">
        <f>IFERROR(__xludf.DUMMYFUNCTION("GOOGLETRANSLATE(A22608,""en"",""hi"")"),"एक सफेद पृष्ठभूमि के सामने पशु")</f>
        <v>एक सफेद पृष्ठभूमि के सामने पशु</v>
      </c>
    </row>
    <row r="22609">
      <c r="A22609" s="1" t="s">
        <v>21867</v>
      </c>
      <c r="B22609" s="2" t="str">
        <f>IFERROR(__xludf.DUMMYFUNCTION("GOOGLETRANSLATE(A22609,""en"",""hi"")"),"एथलीट लाइन पर अपने टायर को जलता है")</f>
        <v>एथलीट लाइन पर अपने टायर को जलता है</v>
      </c>
    </row>
    <row r="22610">
      <c r="A22610" s="1" t="s">
        <v>21868</v>
      </c>
      <c r="B22610" s="2" t="str">
        <f>IFERROR(__xludf.DUMMYFUNCTION("GOOGLETRANSLATE(A22610,""en"",""hi"")"),"संसद भवन में प्रवेश हॉल")</f>
        <v>संसद भवन में प्रवेश हॉल</v>
      </c>
    </row>
    <row r="22611">
      <c r="A22611" s="1" t="s">
        <v>21869</v>
      </c>
      <c r="B22611" s="2" t="str">
        <f>IFERROR(__xludf.DUMMYFUNCTION("GOOGLETRANSLATE(A22611,""en"",""hi"")"),"क्लब, चैरिटी और मतपत्र धावक, दौड़ना")</f>
        <v>क्लब, चैरिटी और मतपत्र धावक, दौड़ना</v>
      </c>
    </row>
    <row r="22612">
      <c r="A22612" s="1" t="s">
        <v>21870</v>
      </c>
      <c r="B22612" s="2" t="str">
        <f>IFERROR(__xludf.DUMMYFUNCTION("GOOGLETRANSLATE(A22612,""en"",""hi"")"),"रोमनस्क्यू पुनरुद्धार संरचना एक कैथेड्रल है")</f>
        <v>रोमनस्क्यू पुनरुद्धार संरचना एक कैथेड्रल है</v>
      </c>
    </row>
    <row r="22613">
      <c r="A22613" s="1" t="s">
        <v>21871</v>
      </c>
      <c r="B22613" s="2" t="str">
        <f>IFERROR(__xludf.DUMMYFUNCTION("GOOGLETRANSLATE(A22613,""en"",""hi"")"),"एक सिरदर्द के साथ युवा और चिल्लाते हुए युवा महिला")</f>
        <v>एक सिरदर्द के साथ युवा और चिल्लाते हुए युवा महिला</v>
      </c>
    </row>
    <row r="22614">
      <c r="A22614" s="1" t="s">
        <v>21872</v>
      </c>
      <c r="B22614" s="2" t="str">
        <f>IFERROR(__xludf.DUMMYFUNCTION("GOOGLETRANSLATE(A22614,""en"",""hi"")"),"उसके नए अपार्टमेंट में युवा महिला।")</f>
        <v>उसके नए अपार्टमेंट में युवा महिला।</v>
      </c>
    </row>
    <row r="22615">
      <c r="A22615" s="1" t="s">
        <v>21873</v>
      </c>
      <c r="B22615" s="2" t="str">
        <f>IFERROR(__xludf.DUMMYFUNCTION("GOOGLETRANSLATE(A22615,""en"",""hi"")"),"लोक रॉक कलाकार और रॉक कलाकार ब्रॉडवे खोलने की रात में भाग लेते हैं।")</f>
        <v>लोक रॉक कलाकार और रॉक कलाकार ब्रॉडवे खोलने की रात में भाग लेते हैं।</v>
      </c>
    </row>
    <row r="22616">
      <c r="A22616" s="1" t="s">
        <v>21874</v>
      </c>
      <c r="B22616" s="2" t="str">
        <f>IFERROR(__xludf.DUMMYFUNCTION("GOOGLETRANSLATE(A22616,""en"",""hi"")"),"फास्ट फूड बिजनेस पर जाएं")</f>
        <v>फास्ट फूड बिजनेस पर जाएं</v>
      </c>
    </row>
    <row r="22617">
      <c r="A22617" s="1" t="s">
        <v>21875</v>
      </c>
      <c r="B22617" s="2" t="str">
        <f>IFERROR(__xludf.DUMMYFUNCTION("GOOGLETRANSLATE(A22617,""en"",""hi"")"),"नदी बकाया प्राकृतिक सुंदरता के क्षेत्रों के माध्यम से menders।")</f>
        <v>नदी बकाया प्राकृतिक सुंदरता के क्षेत्रों के माध्यम से menders।</v>
      </c>
    </row>
    <row r="22618">
      <c r="A22618" s="1" t="s">
        <v>21876</v>
      </c>
      <c r="B22618" s="2" t="str">
        <f>IFERROR(__xludf.DUMMYFUNCTION("GOOGLETRANSLATE(A22618,""en"",""hi"")"),"भारी बारिश खतरनाक और कठिन दोनों पीक सीजन के दौरान फूलों की घाटी की यात्रा करती है")</f>
        <v>भारी बारिश खतरनाक और कठिन दोनों पीक सीजन के दौरान फूलों की घाटी की यात्रा करती है</v>
      </c>
    </row>
    <row r="22619">
      <c r="A22619" s="1" t="s">
        <v>21877</v>
      </c>
      <c r="B22619" s="2" t="str">
        <f>IFERROR(__xludf.DUMMYFUNCTION("GOOGLETRANSLATE(A22619,""en"",""hi"")"),"मैच के दौरान बराबर करने के बाद व्यक्ति टीम के साथी द्वारा दलदल किया जाता है।")</f>
        <v>मैच के दौरान बराबर करने के बाद व्यक्ति टीम के साथी द्वारा दलदल किया जाता है।</v>
      </c>
    </row>
    <row r="22620">
      <c r="A22620" s="1" t="s">
        <v>21878</v>
      </c>
      <c r="B22620" s="2" t="str">
        <f>IFERROR(__xludf.DUMMYFUNCTION("GOOGLETRANSLATE(A22620,""en"",""hi"")"),"दुनिया में सबसे घातक कीट - फोटो #")</f>
        <v>दुनिया में सबसे घातक कीट - फोटो #</v>
      </c>
    </row>
    <row r="22621">
      <c r="A22621" s="1" t="s">
        <v>21879</v>
      </c>
      <c r="B22621" s="2" t="str">
        <f>IFERROR(__xludf.DUMMYFUNCTION("GOOGLETRANSLATE(A22621,""en"",""hi"")"),"दुनिया में सबसे बड़ा बंदर - फोटो #")</f>
        <v>दुनिया में सबसे बड़ा बंदर - फोटो #</v>
      </c>
    </row>
    <row r="22622">
      <c r="A22622" s="1" t="s">
        <v>21880</v>
      </c>
      <c r="B22622" s="2" t="str">
        <f>IFERROR(__xludf.DUMMYFUNCTION("GOOGLETRANSLATE(A22622,""en"",""hi"")"),"व्यक्ति पहले पानी से बाहर था")</f>
        <v>व्यक्ति पहले पानी से बाहर था</v>
      </c>
    </row>
    <row r="22623">
      <c r="A22623" s="1" t="s">
        <v>21881</v>
      </c>
      <c r="B22623" s="2" t="str">
        <f>IFERROR(__xludf.DUMMYFUNCTION("GOOGLETRANSLATE(A22623,""en"",""hi"")"),"घोड़ों से चलने वाले घोड़े - स्टॉक फोटो #")</f>
        <v>घोड़ों से चलने वाले घोड़े - स्टॉक फोटो #</v>
      </c>
    </row>
    <row r="22624">
      <c r="A22624" s="1" t="s">
        <v>21882</v>
      </c>
      <c r="B22624" s="2" t="str">
        <f>IFERROR(__xludf.DUMMYFUNCTION("GOOGLETRANSLATE(A22624,""en"",""hi"")"),"एक द्वीप पर रॉक संरचनाएं।")</f>
        <v>एक द्वीप पर रॉक संरचनाएं।</v>
      </c>
    </row>
    <row r="22625">
      <c r="A22625" s="1" t="s">
        <v>21883</v>
      </c>
      <c r="B22625" s="2" t="str">
        <f>IFERROR(__xludf.DUMMYFUNCTION("GOOGLETRANSLATE(A22625,""en"",""hi"")"),"पुरानी चित्रित कुर्सियों के विचार की तरह - बाद में हमारे घर में भी हो सकता है! :)")</f>
        <v>पुरानी चित्रित कुर्सियों के विचार की तरह - बाद में हमारे घर में भी हो सकता है! :)</v>
      </c>
    </row>
    <row r="22626">
      <c r="A22626" s="1" t="s">
        <v>21884</v>
      </c>
      <c r="B22626" s="2" t="str">
        <f>IFERROR(__xludf.DUMMYFUNCTION("GOOGLETRANSLATE(A22626,""en"",""hi"")"),"हरी वनस्पति से घिरे एक बड़े डिपार्टमेंट स्टोर की छत पर एक छोटा मंदिर।")</f>
        <v>हरी वनस्पति से घिरे एक बड़े डिपार्टमेंट स्टोर की छत पर एक छोटा मंदिर।</v>
      </c>
    </row>
    <row r="22627">
      <c r="A22627" s="1" t="s">
        <v>21885</v>
      </c>
      <c r="B22627" s="2" t="str">
        <f>IFERROR(__xludf.DUMMYFUNCTION("GOOGLETRANSLATE(A22627,""en"",""hi"")"),"मिठाई बनाने की मेज पर।")</f>
        <v>मिठाई बनाने की मेज पर।</v>
      </c>
    </row>
    <row r="22628">
      <c r="A22628" s="1" t="s">
        <v>21886</v>
      </c>
      <c r="B22628" s="2" t="str">
        <f>IFERROR(__xludf.DUMMYFUNCTION("GOOGLETRANSLATE(A22628,""en"",""hi"")"),"गर्व मम: पॉप कलाकार अपनी नई वृत्तचित्र फिल्म से लीक की गई छवि में अपनी बेटी को दिखाता है, जो शनिवार की रात को होगा")</f>
        <v>गर्व मम: पॉप कलाकार अपनी नई वृत्तचित्र फिल्म से लीक की गई छवि में अपनी बेटी को दिखाता है, जो शनिवार की रात को होगा</v>
      </c>
    </row>
    <row r="22629">
      <c r="A22629" s="1" t="s">
        <v>21887</v>
      </c>
      <c r="B22629" s="2" t="str">
        <f>IFERROR(__xludf.DUMMYFUNCTION("GOOGLETRANSLATE(A22629,""en"",""hi"")"),"संगठन ने शाही परिवार की अपनी दूसरी यात्रा का जश्न मनाने के लिए एक नए सीमित संस्करण का सिक्का का अनावरण किया।")</f>
        <v>संगठन ने शाही परिवार की अपनी दूसरी यात्रा का जश्न मनाने के लिए एक नए सीमित संस्करण का सिक्का का अनावरण किया।</v>
      </c>
    </row>
    <row r="22630">
      <c r="A22630" s="1" t="s">
        <v>21888</v>
      </c>
      <c r="B22630" s="2" t="str">
        <f>IFERROR(__xludf.DUMMYFUNCTION("GOOGLETRANSLATE(A22630,""en"",""hi"")"),"महिला के लिए पुराने और नए काले जूते से कोलाज")</f>
        <v>महिला के लिए पुराने और नए काले जूते से कोलाज</v>
      </c>
    </row>
    <row r="22631">
      <c r="A22631" s="1" t="s">
        <v>21889</v>
      </c>
      <c r="B22631" s="2" t="str">
        <f>IFERROR(__xludf.DUMMYFUNCTION("GOOGLETRANSLATE(A22631,""en"",""hi"")"),"स्ट्रीट फैशन वीक को देखता है")</f>
        <v>स्ट्रीट फैशन वीक को देखता है</v>
      </c>
    </row>
    <row r="22632">
      <c r="A22632" s="1" t="s">
        <v>21890</v>
      </c>
      <c r="B22632" s="2" t="str">
        <f>IFERROR(__xludf.DUMMYFUNCTION("GOOGLETRANSLATE(A22632,""en"",""hi"")"),"10k के बाद मेरे कुछ एथलीटों के साथ")</f>
        <v>10k के बाद मेरे कुछ एथलीटों के साथ</v>
      </c>
    </row>
    <row r="22633">
      <c r="A22633" s="1" t="s">
        <v>21891</v>
      </c>
      <c r="B22633" s="2" t="str">
        <f>IFERROR(__xludf.DUMMYFUNCTION("GOOGLETRANSLATE(A22633,""en"",""hi"")"),"मैंने दीवार को हटाने का भी फैसला किया जिसने दूसरी मंजिल पर छोटे कमरे को अलग किया।")</f>
        <v>मैंने दीवार को हटाने का भी फैसला किया जिसने दूसरी मंजिल पर छोटे कमरे को अलग किया।</v>
      </c>
    </row>
    <row r="22634">
      <c r="A22634" s="1" t="s">
        <v>21892</v>
      </c>
      <c r="B22634" s="2" t="str">
        <f>IFERROR(__xludf.DUMMYFUNCTION("GOOGLETRANSLATE(A22634,""en"",""hi"")"),"एक काउबॉय ने एक खेत पर एक पुराने लॉग केबिन के द्वार में भरोसेमंद पुराने जूते में तोड़ दिया")</f>
        <v>एक काउबॉय ने एक खेत पर एक पुराने लॉग केबिन के द्वार में भरोसेमंद पुराने जूते में तोड़ दिया</v>
      </c>
    </row>
    <row r="22635">
      <c r="A22635" s="1" t="s">
        <v>21893</v>
      </c>
      <c r="B22635" s="2" t="str">
        <f>IFERROR(__xludf.DUMMYFUNCTION("GOOGLETRANSLATE(A22635,""en"",""hi"")"),"महान व्यक्ति की एक मूर्ति, जो ऐतिहासिक पुराने शहर में स्थित महान व्यक्ति के रूप में भी जानी जाती है")</f>
        <v>महान व्यक्ति की एक मूर्ति, जो ऐतिहासिक पुराने शहर में स्थित महान व्यक्ति के रूप में भी जानी जाती है</v>
      </c>
    </row>
    <row r="22636">
      <c r="A22636" s="1" t="s">
        <v>21894</v>
      </c>
      <c r="B22636" s="2" t="str">
        <f>IFERROR(__xludf.DUMMYFUNCTION("GOOGLETRANSLATE(A22636,""en"",""hi"")"),"फिल्मांकन स्थान: सोशल नेटवर्क उपयोगकर्ता के दौरान पर्यटक आकर्षण के साथ मजेदार जूते")</f>
        <v>फिल्मांकन स्थान: सोशल नेटवर्क उपयोगकर्ता के दौरान पर्यटक आकर्षण के साथ मजेदार जूते</v>
      </c>
    </row>
    <row r="22637">
      <c r="A22637" s="1" t="s">
        <v>21895</v>
      </c>
      <c r="B22637" s="2" t="str">
        <f>IFERROR(__xludf.DUMMYFUNCTION("GOOGLETRANSLATE(A22637,""en"",""hi"")"),"ताजा हवा की सांस के लिए जैविक प्रजाति आ रही है")</f>
        <v>ताजा हवा की सांस के लिए जैविक प्रजाति आ रही है</v>
      </c>
    </row>
    <row r="22638">
      <c r="A22638" s="1" t="s">
        <v>21896</v>
      </c>
      <c r="B22638" s="2" t="str">
        <f>IFERROR(__xludf.DUMMYFUNCTION("GOOGLETRANSLATE(A22638,""en"",""hi"")"),"मैं बस इसे वहाँ रखने जा रहा हूँ।")</f>
        <v>मैं बस इसे वहाँ रखने जा रहा हूँ।</v>
      </c>
    </row>
    <row r="22639">
      <c r="A22639" s="1" t="s">
        <v>21897</v>
      </c>
      <c r="B22639" s="2" t="str">
        <f>IFERROR(__xludf.DUMMYFUNCTION("GOOGLETRANSLATE(A22639,""en"",""hi"")"),"बच्चों को उनके जीवन की क्रिसमस पार्टी मिलती है")</f>
        <v>बच्चों को उनके जीवन की क्रिसमस पार्टी मिलती है</v>
      </c>
    </row>
    <row r="22640">
      <c r="A22640" s="1" t="s">
        <v>21898</v>
      </c>
      <c r="B22640" s="2" t="str">
        <f>IFERROR(__xludf.DUMMYFUNCTION("GOOGLETRANSLATE(A22640,""en"",""hi"")"),"एक फल और सब्जी की दुकान।")</f>
        <v>एक फल और सब्जी की दुकान।</v>
      </c>
    </row>
    <row r="22641">
      <c r="A22641" s="1" t="s">
        <v>21899</v>
      </c>
      <c r="B22641" s="2" t="str">
        <f>IFERROR(__xludf.DUMMYFUNCTION("GOOGLETRANSLATE(A22641,""en"",""hi"")"),"भाप के अंतिम दिनों के दौरान डिपो में लोकोमोटिव क्लास")</f>
        <v>भाप के अंतिम दिनों के दौरान डिपो में लोकोमोटिव क्लास</v>
      </c>
    </row>
    <row r="22642">
      <c r="A22642" s="1" t="s">
        <v>21900</v>
      </c>
      <c r="B22642" s="2" t="str">
        <f>IFERROR(__xludf.DUMMYFUNCTION("GOOGLETRANSLATE(A22642,""en"",""hi"")"),"सेलबोट्स के किनारे से गगनचुंबी इमारत से भी देखा जाता है जिसे गगनचुंबी इमारत के रूप में भी जाना जाता है")</f>
        <v>सेलबोट्स के किनारे से गगनचुंबी इमारत से भी देखा जाता है जिसे गगनचुंबी इमारत के रूप में भी जाना जाता है</v>
      </c>
    </row>
    <row r="22643">
      <c r="A22643" s="1" t="s">
        <v>21901</v>
      </c>
      <c r="B22643" s="2" t="str">
        <f>IFERROR(__xludf.DUMMYFUNCTION("GOOGLETRANSLATE(A22643,""en"",""hi"")"),"राजनेता मैच के दौरान गेंद के साथ चलता है।")</f>
        <v>राजनेता मैच के दौरान गेंद के साथ चलता है।</v>
      </c>
    </row>
    <row r="22644">
      <c r="A22644" s="1" t="s">
        <v>21902</v>
      </c>
      <c r="B22644" s="2" t="str">
        <f>IFERROR(__xludf.DUMMYFUNCTION("GOOGLETRANSLATE(A22644,""en"",""hi"")"),"विंटेज सैन्य प्रिंट जिसमें सैन्य संघर्ष की विशेषता है, जिसे सैन्य संघर्ष भी कहा जाता है")</f>
        <v>विंटेज सैन्य प्रिंट जिसमें सैन्य संघर्ष की विशेषता है, जिसे सैन्य संघर्ष भी कहा जाता है</v>
      </c>
    </row>
    <row r="22645">
      <c r="A22645" s="1" t="s">
        <v>21903</v>
      </c>
      <c r="B22645" s="2" t="str">
        <f>IFERROR(__xludf.DUMMYFUNCTION("GOOGLETRANSLATE(A22645,""en"",""hi"")"),"चित्रकारी कलाकार द्वारा विश्व मूल चित्रकला के तरीके की छवि।")</f>
        <v>चित्रकारी कलाकार द्वारा विश्व मूल चित्रकला के तरीके की छवि।</v>
      </c>
    </row>
    <row r="22646">
      <c r="A22646" s="1" t="s">
        <v>3558</v>
      </c>
      <c r="B22646" s="2" t="str">
        <f>IFERROR(__xludf.DUMMYFUNCTION("GOOGLETRANSLATE(A22646,""en"",""hi"")"),"# खेल टीम के खिलाफ गेंद को गोली मारता है।")</f>
        <v># खेल टीम के खिलाफ गेंद को गोली मारता है।</v>
      </c>
    </row>
    <row r="22647">
      <c r="A22647" s="1" t="s">
        <v>21904</v>
      </c>
      <c r="B22647" s="2" t="str">
        <f>IFERROR(__xludf.DUMMYFUNCTION("GOOGLETRANSLATE(A22647,""en"",""hi"")"),"दुकान पर कार की मरम्मत की जा रही है")</f>
        <v>दुकान पर कार की मरम्मत की जा रही है</v>
      </c>
    </row>
    <row r="22648">
      <c r="A22648" s="1" t="s">
        <v>21905</v>
      </c>
      <c r="B22648" s="2" t="str">
        <f>IFERROR(__xludf.DUMMYFUNCTION("GOOGLETRANSLATE(A22648,""en"",""hi"")"),"एक पीले स्ट्रॉ टोपी में लड़की")</f>
        <v>एक पीले स्ट्रॉ टोपी में लड़की</v>
      </c>
    </row>
    <row r="22649">
      <c r="A22649" s="1" t="s">
        <v>21906</v>
      </c>
      <c r="B22649" s="2" t="str">
        <f>IFERROR(__xludf.DUMMYFUNCTION("GOOGLETRANSLATE(A22649,""en"",""hi"")"),"लोग सड़क की छुट्टियों की रोशनी से प्रकाशित शहर के साथ चलते हैं।")</f>
        <v>लोग सड़क की छुट्टियों की रोशनी से प्रकाशित शहर के साथ चलते हैं।</v>
      </c>
    </row>
    <row r="22650">
      <c r="A22650" s="1" t="s">
        <v>21907</v>
      </c>
      <c r="B22650" s="2" t="str">
        <f>IFERROR(__xludf.DUMMYFUNCTION("GOOGLETRANSLATE(A22650,""en"",""hi"")"),"गैस मास्क के साथ सैनिक और उसका कुत्ता।")</f>
        <v>गैस मास्क के साथ सैनिक और उसका कुत्ता।</v>
      </c>
    </row>
    <row r="22651">
      <c r="A22651" s="1" t="s">
        <v>21908</v>
      </c>
      <c r="B22651" s="2" t="str">
        <f>IFERROR(__xludf.DUMMYFUNCTION("GOOGLETRANSLATE(A22651,""en"",""hi"")"),"असंभव युगल: कॉन्सर्ट में मंच पर प्रदर्शन करें")</f>
        <v>असंभव युगल: कॉन्सर्ट में मंच पर प्रदर्शन करें</v>
      </c>
    </row>
    <row r="22652">
      <c r="A22652" s="1" t="s">
        <v>21909</v>
      </c>
      <c r="B22652" s="2" t="str">
        <f>IFERROR(__xludf.DUMMYFUNCTION("GOOGLETRANSLATE(A22652,""en"",""hi"")"),"संपत्ति छवि # एक मनोरम दृश्य के साथ समुद्र द्वारा सपना घर")</f>
        <v>संपत्ति छवि # एक मनोरम दृश्य के साथ समुद्र द्वारा सपना घर</v>
      </c>
    </row>
    <row r="22653">
      <c r="A22653" s="1" t="s">
        <v>21910</v>
      </c>
      <c r="B22653" s="2" t="str">
        <f>IFERROR(__xludf.DUMMYFUNCTION("GOOGLETRANSLATE(A22653,""en"",""hi"")"),"हाफपीनी लंदन द्वारा फाइबर और फीता ट्रिम वेडिंग ड्रेस में परिधान का पिछला दृश्य")</f>
        <v>हाफपीनी लंदन द्वारा फाइबर और फीता ट्रिम वेडिंग ड्रेस में परिधान का पिछला दृश्य</v>
      </c>
    </row>
    <row r="22654">
      <c r="A22654" s="1" t="s">
        <v>21911</v>
      </c>
      <c r="B22654" s="2" t="str">
        <f>IFERROR(__xludf.DUMMYFUNCTION("GOOGLETRANSLATE(A22654,""en"",""hi"")"),"शॉपिंग बैग रखने वाले दोस्त और कैमरे के लिए मुस्कुराते हुए")</f>
        <v>शॉपिंग बैग रखने वाले दोस्त और कैमरे के लिए मुस्कुराते हुए</v>
      </c>
    </row>
    <row r="22655">
      <c r="A22655" s="1" t="s">
        <v>21912</v>
      </c>
      <c r="B22655" s="2" t="str">
        <f>IFERROR(__xludf.DUMMYFUNCTION("GOOGLETRANSLATE(A22655,""en"",""hi"")"),"21 वें जन्मदिन के लिए कपकेक")</f>
        <v>21 वें जन्मदिन के लिए कपकेक</v>
      </c>
    </row>
    <row r="22656">
      <c r="A22656" s="1" t="s">
        <v>21913</v>
      </c>
      <c r="B22656" s="2" t="str">
        <f>IFERROR(__xludf.DUMMYFUNCTION("GOOGLETRANSLATE(A22656,""en"",""hi"")"),"सफेद दीवार के खिलाफ एक पेड़ पर Mandarins")</f>
        <v>सफेद दीवार के खिलाफ एक पेड़ पर Mandarins</v>
      </c>
    </row>
    <row r="22657">
      <c r="A22657" s="1" t="s">
        <v>21914</v>
      </c>
      <c r="B22657" s="2" t="str">
        <f>IFERROR(__xludf.DUMMYFUNCTION("GOOGLETRANSLATE(A22657,""en"",""hi"")"),"बेघर आदमी कैमरे से दूर होकर एक भूमिगत कार पार्क में आश्रय, दीवार पर भित्तिचित्र के साथ।")</f>
        <v>बेघर आदमी कैमरे से दूर होकर एक भूमिगत कार पार्क में आश्रय, दीवार पर भित्तिचित्र के साथ।</v>
      </c>
    </row>
    <row r="22658">
      <c r="A22658" s="1" t="s">
        <v>21915</v>
      </c>
      <c r="B22658" s="2" t="str">
        <f>IFERROR(__xludf.DUMMYFUNCTION("GOOGLETRANSLATE(A22658,""en"",""hi"")"),"छवि में हो सकता है: व्यक्ति, मुस्कुराते हुए, मंच पर, एक संगीत वाद्ययंत्र और गिटार बजाना")</f>
        <v>छवि में हो सकता है: व्यक्ति, मुस्कुराते हुए, मंच पर, एक संगीत वाद्ययंत्र और गिटार बजाना</v>
      </c>
    </row>
    <row r="22659">
      <c r="A22659" s="1" t="s">
        <v>21916</v>
      </c>
      <c r="B22659" s="2" t="str">
        <f>IFERROR(__xludf.DUMMYFUNCTION("GOOGLETRANSLATE(A22659,""en"",""hi"")"),"ड्यूक और नोबल इंसर ने एक सुरुचिपूर्ण जोड़ी बनाई क्योंकि वे पहुंचे।")</f>
        <v>ड्यूक और नोबल इंसर ने एक सुरुचिपूर्ण जोड़ी बनाई क्योंकि वे पहुंचे।</v>
      </c>
    </row>
    <row r="22660">
      <c r="A22660" s="1" t="s">
        <v>21917</v>
      </c>
      <c r="B22660" s="2" t="str">
        <f>IFERROR(__xludf.DUMMYFUNCTION("GOOGLETRANSLATE(A22660,""en"",""hi"")"),"एक मील में आरोही पैर दर्द होता है।")</f>
        <v>एक मील में आरोही पैर दर्द होता है।</v>
      </c>
    </row>
    <row r="22661">
      <c r="A22661" s="1" t="s">
        <v>21918</v>
      </c>
      <c r="B22661" s="2" t="str">
        <f>IFERROR(__xludf.DUMMYFUNCTION("GOOGLETRANSLATE(A22661,""en"",""hi"")"),"सूर्योदय मैदान लेने के लिए तैयार हो रही है।")</f>
        <v>सूर्योदय मैदान लेने के लिए तैयार हो रही है।</v>
      </c>
    </row>
    <row r="22662">
      <c r="A22662" s="1" t="s">
        <v>21919</v>
      </c>
      <c r="B22662" s="2" t="str">
        <f>IFERROR(__xludf.DUMMYFUNCTION("GOOGLETRANSLATE(A22662,""en"",""hi"")"),"एक पक्षी के - आंख दृश्य से सड़क")</f>
        <v>एक पक्षी के - आंख दृश्य से सड़क</v>
      </c>
    </row>
    <row r="22663">
      <c r="A22663" s="1" t="s">
        <v>21920</v>
      </c>
      <c r="B22663" s="2" t="str">
        <f>IFERROR(__xludf.DUMMYFUNCTION("GOOGLETRANSLATE(A22663,""en"",""hi"")"),"जब एक इलस्ट्रेटर सर्दियों में अपने बगीचे की योजना बनाना शुरू करना चाहता है तो देखें!")</f>
        <v>जब एक इलस्ट्रेटर सर्दियों में अपने बगीचे की योजना बनाना शुरू करना चाहता है तो देखें!</v>
      </c>
    </row>
    <row r="22664">
      <c r="A22664" s="1" t="s">
        <v>21921</v>
      </c>
      <c r="B22664" s="2" t="str">
        <f>IFERROR(__xludf.DUMMYFUNCTION("GOOGLETRANSLATE(A22664,""en"",""hi"")"),"सामाजिक नेटवर्किंग प्रतीकों वाले रंगीन भाषण बुलबुले के साथ एक सफेद पृष्ठभूमि में चर्चा करने वाले व्यावसायिक लोगों का समूह।")</f>
        <v>सामाजिक नेटवर्किंग प्रतीकों वाले रंगीन भाषण बुलबुले के साथ एक सफेद पृष्ठभूमि में चर्चा करने वाले व्यावसायिक लोगों का समूह।</v>
      </c>
    </row>
    <row r="22665">
      <c r="A22665" s="1" t="s">
        <v>21922</v>
      </c>
      <c r="B22665" s="2" t="str">
        <f>IFERROR(__xludf.DUMMYFUNCTION("GOOGLETRANSLATE(A22665,""en"",""hi"")"),"लड़कियों को शो के पहले एपिसोड में स्नातक दिखाया गया है")</f>
        <v>लड़कियों को शो के पहले एपिसोड में स्नातक दिखाया गया है</v>
      </c>
    </row>
    <row r="22666">
      <c r="A22666" s="1" t="s">
        <v>21923</v>
      </c>
      <c r="B22666" s="2" t="str">
        <f>IFERROR(__xludf.DUMMYFUNCTION("GOOGLETRANSLATE(A22666,""en"",""hi"")"),"अभिनेता ने पुरस्कार देने के लिए एक कढ़ाई की पोशाक पहनी थी।")</f>
        <v>अभिनेता ने पुरस्कार देने के लिए एक कढ़ाई की पोशाक पहनी थी।</v>
      </c>
    </row>
    <row r="22667">
      <c r="A22667" s="1" t="s">
        <v>21924</v>
      </c>
      <c r="B22667" s="2" t="str">
        <f>IFERROR(__xludf.DUMMYFUNCTION("GOOGLETRANSLATE(A22667,""en"",""hi"")"),"एक सफेद पृष्ठभूमि पर जैविक प्रजाति")</f>
        <v>एक सफेद पृष्ठभूमि पर जैविक प्रजाति</v>
      </c>
    </row>
    <row r="22668">
      <c r="A22668" s="1" t="s">
        <v>21925</v>
      </c>
      <c r="B22668" s="2" t="str">
        <f>IFERROR(__xludf.DUMMYFUNCTION("GOOGLETRANSLATE(A22668,""en"",""hi"")"),"व्हाइट पर एक दिल के आकार में पुराने प्लास्टिक बटन")</f>
        <v>व्हाइट पर एक दिल के आकार में पुराने प्लास्टिक बटन</v>
      </c>
    </row>
    <row r="22669">
      <c r="A22669" s="1" t="s">
        <v>21926</v>
      </c>
      <c r="B22669" s="2" t="str">
        <f>IFERROR(__xludf.DUMMYFUNCTION("GOOGLETRANSLATE(A22669,""en"",""hi"")"),"कोई भी अपने कीमती बच्चे को सार्वजनिक सीट पर बैठना नहीं चाहता है, इसलिए inflatable शौचालय की सीट या तो रोगाणुओं से बचने के लिए या एक फैशनेबल टोपी के रूप में आसान है")</f>
        <v>कोई भी अपने कीमती बच्चे को सार्वजनिक सीट पर बैठना नहीं चाहता है, इसलिए inflatable शौचालय की सीट या तो रोगाणुओं से बचने के लिए या एक फैशनेबल टोपी के रूप में आसान है</v>
      </c>
    </row>
    <row r="22670">
      <c r="A22670" s="1" t="s">
        <v>21927</v>
      </c>
      <c r="B22670" s="2" t="str">
        <f>IFERROR(__xludf.DUMMYFUNCTION("GOOGLETRANSLATE(A22670,""en"",""hi"")"),"उन्होंने लिस्टिंग के समय डोमेन को बताया")</f>
        <v>उन्होंने लिस्टिंग के समय डोमेन को बताया</v>
      </c>
    </row>
    <row r="22671">
      <c r="A22671" s="1" t="s">
        <v>17993</v>
      </c>
      <c r="B22671" s="2" t="str">
        <f>IFERROR(__xludf.DUMMYFUNCTION("GOOGLETRANSLATE(A22671,""en"",""hi"")"),"ग्रह की सतह पर एम्बेडेड ध्वज के साथ मानचित्र।")</f>
        <v>ग्रह की सतह पर एम्बेडेड ध्वज के साथ मानचित्र।</v>
      </c>
    </row>
    <row r="22672">
      <c r="A22672" s="1" t="s">
        <v>21928</v>
      </c>
      <c r="B22672" s="2" t="str">
        <f>IFERROR(__xludf.DUMMYFUNCTION("GOOGLETRANSLATE(A22672,""en"",""hi"")"),"समुद्र में तैरने वाली मछली के साथ निर्बाध पैटर्न।")</f>
        <v>समुद्र में तैरने वाली मछली के साथ निर्बाध पैटर्न।</v>
      </c>
    </row>
    <row r="22673">
      <c r="A22673" s="1" t="s">
        <v>21929</v>
      </c>
      <c r="B22673" s="2" t="str">
        <f>IFERROR(__xludf.DUMMYFUNCTION("GOOGLETRANSLATE(A22673,""en"",""hi"")"),"ब्लूज़ कलाकार त्यौहार के दौरान लाल कालीन में भाग लेता है।")</f>
        <v>ब्लूज़ कलाकार त्यौहार के दौरान लाल कालीन में भाग लेता है।</v>
      </c>
    </row>
    <row r="22674">
      <c r="A22674" s="1" t="s">
        <v>21930</v>
      </c>
      <c r="B22674" s="2" t="str">
        <f>IFERROR(__xludf.DUMMYFUNCTION("GOOGLETRANSLATE(A22674,""en"",""hi"")"),"साफ सफेद गीले कागज पर बहुत सारे काले स्याही ड्रॉप")</f>
        <v>साफ सफेद गीले कागज पर बहुत सारे काले स्याही ड्रॉप</v>
      </c>
    </row>
    <row r="22675">
      <c r="A22675" s="1" t="s">
        <v>21931</v>
      </c>
      <c r="B22675" s="2" t="str">
        <f>IFERROR(__xludf.DUMMYFUNCTION("GOOGLETRANSLATE(A22675,""en"",""hi"")"),"प्रतिबिंब का एक पल: एक सूट और टाई में पहना जाता है, अंगरक्षक, जो पापी दिखते थे क्योंकि उन्होंने तस्वीरों को देखा, राजकुमारी के बारे में चैट करने से इनकार कर दिया")</f>
        <v>प्रतिबिंब का एक पल: एक सूट और टाई में पहना जाता है, अंगरक्षक, जो पापी दिखते थे क्योंकि उन्होंने तस्वीरों को देखा, राजकुमारी के बारे में चैट करने से इनकार कर दिया</v>
      </c>
    </row>
    <row r="22676">
      <c r="A22676" s="1" t="s">
        <v>21932</v>
      </c>
      <c r="B22676" s="2" t="str">
        <f>IFERROR(__xludf.DUMMYFUNCTION("GOOGLETRANSLATE(A22676,""en"",""hi"")"),"एक सफेद कार सड़क पर घर की छत वाली छत पर खड़ी थी")</f>
        <v>एक सफेद कार सड़क पर घर की छत वाली छत पर खड़ी थी</v>
      </c>
    </row>
    <row r="22677">
      <c r="A22677" s="1" t="s">
        <v>21933</v>
      </c>
      <c r="B22677" s="2" t="str">
        <f>IFERROR(__xludf.DUMMYFUNCTION("GOOGLETRANSLATE(A22677,""en"",""hi"")"),"सर्दियों की शाम को देखा")</f>
        <v>सर्दियों की शाम को देखा</v>
      </c>
    </row>
    <row r="22678">
      <c r="A22678" s="1" t="s">
        <v>21934</v>
      </c>
      <c r="B22678" s="2" t="str">
        <f>IFERROR(__xludf.DUMMYFUNCTION("GOOGLETRANSLATE(A22678,""en"",""hi"")"),"अभिनेता को हवाई अड्डे पर सामान से बैग लेते हैं")</f>
        <v>अभिनेता को हवाई अड्डे पर सामान से बैग लेते हैं</v>
      </c>
    </row>
    <row r="22679">
      <c r="A22679" s="1" t="s">
        <v>21935</v>
      </c>
      <c r="B22679" s="2" t="str">
        <f>IFERROR(__xludf.DUMMYFUNCTION("GOOGLETRANSLATE(A22679,""en"",""hi"")"),"हम भयंकर सभी पर एक नज़र डाल रहे हैं - काले शैली के क्षण पॉप कलाकार ने अपने 34 वें जन्मदिन के सम्मान में दिया है।")</f>
        <v>हम भयंकर सभी पर एक नज़र डाल रहे हैं - काले शैली के क्षण पॉप कलाकार ने अपने 34 वें जन्मदिन के सम्मान में दिया है।</v>
      </c>
    </row>
    <row r="22680">
      <c r="A22680" s="1" t="s">
        <v>21936</v>
      </c>
      <c r="B22680" s="2" t="str">
        <f>IFERROR(__xludf.DUMMYFUNCTION("GOOGLETRANSLATE(A22680,""en"",""hi"")"),"अपनी सुई के माध्यम से धागा धागा")</f>
        <v>अपनी सुई के माध्यम से धागा धागा</v>
      </c>
    </row>
    <row r="22681">
      <c r="A22681" s="1" t="s">
        <v>21937</v>
      </c>
      <c r="B22681" s="2" t="str">
        <f>IFERROR(__xludf.DUMMYFUNCTION("GOOGLETRANSLATE(A22681,""en"",""hi"")"),"कोरल रीफ और सुंदर मछली।")</f>
        <v>कोरल रीफ और सुंदर मछली।</v>
      </c>
    </row>
    <row r="22682">
      <c r="A22682" s="1" t="s">
        <v>21938</v>
      </c>
      <c r="B22682" s="2" t="str">
        <f>IFERROR(__xludf.DUMMYFUNCTION("GOOGLETRANSLATE(A22682,""en"",""hi"")"),"युवा लोगों का एक समूह पैडल के साथ बोर्डों पर नदी के नीचे सर्फिंग करता है।")</f>
        <v>युवा लोगों का एक समूह पैडल के साथ बोर्डों पर नदी के नीचे सर्फिंग करता है।</v>
      </c>
    </row>
    <row r="22683">
      <c r="A22683" s="1" t="s">
        <v>21939</v>
      </c>
      <c r="B22683" s="2" t="str">
        <f>IFERROR(__xludf.DUMMYFUNCTION("GOOGLETRANSLATE(A22683,""en"",""hi"")"),"शहर में रचनाओं में से एक")</f>
        <v>शहर में रचनाओं में से एक</v>
      </c>
    </row>
    <row r="22684">
      <c r="A22684" s="1" t="s">
        <v>21940</v>
      </c>
      <c r="B22684" s="2" t="str">
        <f>IFERROR(__xludf.DUMMYFUNCTION("GOOGLETRANSLATE(A22684,""en"",""hi"")"),"एक अन्य नौका से गुजरने वाली नौका")</f>
        <v>एक अन्य नौका से गुजरने वाली नौका</v>
      </c>
    </row>
    <row r="22685">
      <c r="A22685" s="1" t="s">
        <v>21941</v>
      </c>
      <c r="B22685" s="2" t="str">
        <f>IFERROR(__xludf.DUMMYFUNCTION("GOOGLETRANSLATE(A22685,""en"",""hi"")"),"घरों का हवाई शॉट स्थापित करना।")</f>
        <v>घरों का हवाई शॉट स्थापित करना।</v>
      </c>
    </row>
    <row r="22686">
      <c r="A22686" s="1" t="s">
        <v>21942</v>
      </c>
      <c r="B22686" s="2" t="str">
        <f>IFERROR(__xludf.DUMMYFUNCTION("GOOGLETRANSLATE(A22686,""en"",""hi"")"),"हाउस इंटीरियर डिजाइन में दुल्हन सुइट में दीवार पर चित्र लटका हुआ है")</f>
        <v>हाउस इंटीरियर डिजाइन में दुल्हन सुइट में दीवार पर चित्र लटका हुआ है</v>
      </c>
    </row>
    <row r="22687">
      <c r="A22687" s="1" t="s">
        <v>21943</v>
      </c>
      <c r="B22687" s="2" t="str">
        <f>IFERROR(__xludf.DUMMYFUNCTION("GOOGLETRANSLATE(A22687,""en"",""hi"")"),"एक शादी के लिए आंगन स्थापित किया गया")</f>
        <v>एक शादी के लिए आंगन स्थापित किया गया</v>
      </c>
    </row>
    <row r="22688">
      <c r="A22688" s="1" t="s">
        <v>21944</v>
      </c>
      <c r="B22688" s="2" t="str">
        <f>IFERROR(__xludf.DUMMYFUNCTION("GOOGLETRANSLATE(A22688,""en"",""hi"")"),"विमान - इस हुड आभूषण के लिए उपयोग की जाने वाली तरह की मोटर वाहन स्टाइल 1 9 50 के दशक में लोकप्रिय थी।")</f>
        <v>विमान - इस हुड आभूषण के लिए उपयोग की जाने वाली तरह की मोटर वाहन स्टाइल 1 9 50 के दशक में लोकप्रिय थी।</v>
      </c>
    </row>
    <row r="22689">
      <c r="A22689" s="1" t="s">
        <v>21945</v>
      </c>
      <c r="B22689" s="2" t="str">
        <f>IFERROR(__xludf.DUMMYFUNCTION("GOOGLETRANSLATE(A22689,""en"",""hi"")"),"एक कलाकार 1 9 50 के दशक की शुरुआत में एक सड़क पर एक महिला का एक चित्र चित्रित करता है।")</f>
        <v>एक कलाकार 1 9 50 के दशक की शुरुआत में एक सड़क पर एक महिला का एक चित्र चित्रित करता है।</v>
      </c>
    </row>
    <row r="22690">
      <c r="A22690" s="1" t="s">
        <v>21946</v>
      </c>
      <c r="B22690" s="2" t="str">
        <f>IFERROR(__xludf.DUMMYFUNCTION("GOOGLETRANSLATE(A22690,""en"",""hi"")"),"वॉटरकलर पृष्ठभूमि पर कॉफी कप का हाथ ड्रॉ।")</f>
        <v>वॉटरकलर पृष्ठभूमि पर कॉफी कप का हाथ ड्रॉ।</v>
      </c>
    </row>
    <row r="22691">
      <c r="A22691" s="1" t="s">
        <v>21947</v>
      </c>
      <c r="B22691" s="2" t="str">
        <f>IFERROR(__xludf.DUMMYFUNCTION("GOOGLETRANSLATE(A22691,""en"",""hi"")"),"बहुत बढ़िया शुरुआत थीम्ड पुरुष आधा आस्तीन टैटू व्यक्ति द्वारा।")</f>
        <v>बहुत बढ़िया शुरुआत थीम्ड पुरुष आधा आस्तीन टैटू व्यक्ति द्वारा।</v>
      </c>
    </row>
    <row r="22692">
      <c r="A22692" s="1" t="s">
        <v>21948</v>
      </c>
      <c r="B22692" s="2" t="str">
        <f>IFERROR(__xludf.DUMMYFUNCTION("GOOGLETRANSLATE(A22692,""en"",""hi"")"),"एक लाल दरवाजे पर क्रिसमस पुष्प लटका")</f>
        <v>एक लाल दरवाजे पर क्रिसमस पुष्प लटका</v>
      </c>
    </row>
    <row r="22693">
      <c r="A22693" s="1" t="s">
        <v>21949</v>
      </c>
      <c r="B22693" s="2" t="str">
        <f>IFERROR(__xludf.DUMMYFUNCTION("GOOGLETRANSLATE(A22693,""en"",""hi"")"),"एक नीली पोशाक में एक जवान लड़की मैदान में खड़ी है, और हवा उसके बालों को झुका रही है")</f>
        <v>एक नीली पोशाक में एक जवान लड़की मैदान में खड़ी है, और हवा उसके बालों को झुका रही है</v>
      </c>
    </row>
    <row r="22694">
      <c r="A22694" s="1" t="s">
        <v>21950</v>
      </c>
      <c r="B22694" s="2" t="str">
        <f>IFERROR(__xludf.DUMMYFUNCTION("GOOGLETRANSLATE(A22694,""en"",""hi"")"),"एक चिंतित अभिव्यक्ति के लिए एक सुंदर महिला का पोर्ट्रेट")</f>
        <v>एक चिंतित अभिव्यक्ति के लिए एक सुंदर महिला का पोर्ट्रेट</v>
      </c>
    </row>
    <row r="22695">
      <c r="A22695" s="1" t="s">
        <v>21951</v>
      </c>
      <c r="B22695" s="2" t="str">
        <f>IFERROR(__xludf.DUMMYFUNCTION("GOOGLETRANSLATE(A22695,""en"",""hi"")"),"एक कुत्ता जो स्पष्ट रूप से सप्ताहांत में स्कूल में गर्म चलने के लिए नहीं कर सकता है")</f>
        <v>एक कुत्ता जो स्पष्ट रूप से सप्ताहांत में स्कूल में गर्म चलने के लिए नहीं कर सकता है</v>
      </c>
    </row>
    <row r="22696">
      <c r="A22696" s="1" t="s">
        <v>21952</v>
      </c>
      <c r="B22696" s="2" t="str">
        <f>IFERROR(__xludf.DUMMYFUNCTION("GOOGLETRANSLATE(A22696,""en"",""hi"")"),"अभिनेता और फिल्म लेखक उत्सव के दौरान प्रीमियर में भाग लेते हैं")</f>
        <v>अभिनेता और फिल्म लेखक उत्सव के दौरान प्रीमियर में भाग लेते हैं</v>
      </c>
    </row>
    <row r="22697">
      <c r="A22697" s="1" t="s">
        <v>21953</v>
      </c>
      <c r="B22697" s="2" t="str">
        <f>IFERROR(__xludf.DUMMYFUNCTION("GOOGLETRANSLATE(A22697,""en"",""hi"")"),"पॉप कलाकार एक संगीत कार्यक्रम में प्रदर्शन करता है")</f>
        <v>पॉप कलाकार एक संगीत कार्यक्रम में प्रदर्शन करता है</v>
      </c>
    </row>
    <row r="22698">
      <c r="A22698" s="1" t="s">
        <v>21954</v>
      </c>
      <c r="B22698" s="2" t="str">
        <f>IFERROR(__xludf.DUMMYFUNCTION("GOOGLETRANSLATE(A22698,""en"",""hi"")"),"द्वीप पर उष्णकटिबंधीय वनस्पति")</f>
        <v>द्वीप पर उष्णकटिबंधीय वनस्पति</v>
      </c>
    </row>
    <row r="22699">
      <c r="A22699" s="1" t="s">
        <v>21955</v>
      </c>
      <c r="B22699" s="2" t="str">
        <f>IFERROR(__xludf.DUMMYFUNCTION("GOOGLETRANSLATE(A22699,""en"",""hi"")"),"हार्ड रॉक कलाकार त्योहार के दौरान प्रदर्शन करता है")</f>
        <v>हार्ड रॉक कलाकार त्योहार के दौरान प्रदर्शन करता है</v>
      </c>
    </row>
    <row r="22700">
      <c r="A22700" s="1" t="s">
        <v>21956</v>
      </c>
      <c r="B22700" s="2" t="str">
        <f>IFERROR(__xludf.DUMMYFUNCTION("GOOGLETRANSLATE(A22700,""en"",""hi"")"),"व्यक्ति उद्घाटन रात में भाग लेता है")</f>
        <v>व्यक्ति उद्घाटन रात में भाग लेता है</v>
      </c>
    </row>
    <row r="22701">
      <c r="A22701" s="1" t="s">
        <v>5787</v>
      </c>
      <c r="B22701" s="2" t="str">
        <f>IFERROR(__xludf.DUMMYFUNCTION("GOOGLETRANSLATE(A22701,""en"",""hi"")"),"छवि में हो सकता है: व्यक्ति, मंच पर, एक संगीत वाद्ययंत्र और गिटार बजाना")</f>
        <v>छवि में हो सकता है: व्यक्ति, मंच पर, एक संगीत वाद्ययंत्र और गिटार बजाना</v>
      </c>
    </row>
    <row r="22702">
      <c r="A22702" s="1" t="s">
        <v>21957</v>
      </c>
      <c r="B22702" s="2" t="str">
        <f>IFERROR(__xludf.DUMMYFUNCTION("GOOGLETRANSLATE(A22702,""en"",""hi"")"),"प्रशंसकों मैच के साथ वातावरण का आनंद लें।")</f>
        <v>प्रशंसकों मैच के साथ वातावरण का आनंद लें।</v>
      </c>
    </row>
    <row r="22703">
      <c r="A22703" s="1" t="s">
        <v>21958</v>
      </c>
      <c r="B22703" s="2" t="str">
        <f>IFERROR(__xludf.DUMMYFUNCTION("GOOGLETRANSLATE(A22703,""en"",""hi"")"),"एक वर्ग सफेद बर्तन में अनौपचारिक जैविक समूह")</f>
        <v>एक वर्ग सफेद बर्तन में अनौपचारिक जैविक समूह</v>
      </c>
    </row>
    <row r="22704">
      <c r="A22704" s="1" t="s">
        <v>21959</v>
      </c>
      <c r="B22704" s="2" t="str">
        <f>IFERROR(__xludf.DUMMYFUNCTION("GOOGLETRANSLATE(A22704,""en"",""hi"")"),"एक छोटे से समुद्र तट पर एक मोटी जंगली निशान नीचे बढ़ें जहां आप चट्टानों और गुफाओं के माध्यम से अपने रास्ते को नेविगेट करना शुरू करते हैं अक्सर घुटने के गहरे पानी में घूमते हैं और कमर गहरे पानी के कुछ पुराने रिकी चरणों में")</f>
        <v>एक छोटे से समुद्र तट पर एक मोटी जंगली निशान नीचे बढ़ें जहां आप चट्टानों और गुफाओं के माध्यम से अपने रास्ते को नेविगेट करना शुरू करते हैं अक्सर घुटने के गहरे पानी में घूमते हैं और कमर गहरे पानी के कुछ पुराने रिकी चरणों में</v>
      </c>
    </row>
    <row r="22705">
      <c r="A22705" s="1" t="s">
        <v>21960</v>
      </c>
      <c r="B22705" s="2" t="str">
        <f>IFERROR(__xludf.DUMMYFUNCTION("GOOGLETRANSLATE(A22705,""en"",""hi"")"),"परिधान ~ यह मेरी दादी की दूसरी शादी की शादी की पोशाक की तरह दिखता है, जिसे मैं विरासत में मिला है और दूर हो गया है।")</f>
        <v>परिधान ~ यह मेरी दादी की दूसरी शादी की शादी की पोशाक की तरह दिखता है, जिसे मैं विरासत में मिला है और दूर हो गया है।</v>
      </c>
    </row>
    <row r="22706">
      <c r="A22706" s="1" t="s">
        <v>21961</v>
      </c>
      <c r="B22706" s="2" t="str">
        <f>IFERROR(__xludf.DUMMYFUNCTION("GOOGLETRANSLATE(A22706,""en"",""hi"")"),"स्टोर में सड़क चिह्न और पुरूष")</f>
        <v>स्टोर में सड़क चिह्न और पुरूष</v>
      </c>
    </row>
    <row r="22707">
      <c r="A22707" s="1" t="s">
        <v>17305</v>
      </c>
      <c r="B22707" s="2" t="str">
        <f>IFERROR(__xludf.DUMMYFUNCTION("GOOGLETRANSLATE(A22707,""en"",""hi"")"),"फुटबॉल खिलाड़ी टाई के दौरान बास्केटबॉल खिलाड़ी के खिलाफ गेंद देता है।")</f>
        <v>फुटबॉल खिलाड़ी टाई के दौरान बास्केटबॉल खिलाड़ी के खिलाफ गेंद देता है।</v>
      </c>
    </row>
    <row r="22708">
      <c r="A22708" s="1" t="s">
        <v>21962</v>
      </c>
      <c r="B22708" s="2" t="str">
        <f>IFERROR(__xludf.DUMMYFUNCTION("GOOGLETRANSLATE(A22708,""en"",""hi"")"),"एक कुत्ते के साथ एक लड़की का वेक्टर सिल्हूट।")</f>
        <v>एक कुत्ते के साथ एक लड़की का वेक्टर सिल्हूट।</v>
      </c>
    </row>
    <row r="22709">
      <c r="A22709" s="1" t="s">
        <v>21963</v>
      </c>
      <c r="B22709" s="2" t="str">
        <f>IFERROR(__xludf.DUMMYFUNCTION("GOOGLETRANSLATE(A22709,""en"",""hi"")"),"एक छोटी लड़की एक पूल में पानी के नीचे एक राजकुमारी के रूप में कपड़े पहने")</f>
        <v>एक छोटी लड़की एक पूल में पानी के नीचे एक राजकुमारी के रूप में कपड़े पहने</v>
      </c>
    </row>
    <row r="22710">
      <c r="A22710" s="1" t="s">
        <v>21964</v>
      </c>
      <c r="B22710" s="2" t="str">
        <f>IFERROR(__xludf.DUMMYFUNCTION("GOOGLETRANSLATE(A22710,""en"",""hi"")"),"काले पृष्ठभूमि पर कागज की ब्लैक रिक्त वर्ग शीट, नकली - चित्रण")</f>
        <v>काले पृष्ठभूमि पर कागज की ब्लैक रिक्त वर्ग शीट, नकली - चित्रण</v>
      </c>
    </row>
    <row r="22711">
      <c r="A22711" s="1" t="s">
        <v>21965</v>
      </c>
      <c r="B22711" s="2" t="str">
        <f>IFERROR(__xludf.DUMMYFUNCTION("GOOGLETRANSLATE(A22711,""en"",""hi"")"),"मुझे इस कमरे से प्यार है।")</f>
        <v>मुझे इस कमरे से प्यार है।</v>
      </c>
    </row>
    <row r="22712">
      <c r="A22712" s="1" t="s">
        <v>21966</v>
      </c>
      <c r="B22712" s="2" t="str">
        <f>IFERROR(__xludf.DUMMYFUNCTION("GOOGLETRANSLATE(A22712,""en"",""hi"")"),"अभी भी cruising ... जहां सड़कों के पास कोई नाम नहीं है")</f>
        <v>अभी भी cruising ... जहां सड़कों के पास कोई नाम नहीं है</v>
      </c>
    </row>
    <row r="22713">
      <c r="A22713" s="1" t="s">
        <v>21967</v>
      </c>
      <c r="B22713" s="2" t="str">
        <f>IFERROR(__xludf.DUMMYFUNCTION("GOOGLETRANSLATE(A22713,""en"",""hi"")"),"सवारी करने के लिए तैयार: घटनाएं इस साल हर महीने के पहले रविवार को हुई हैं।")</f>
        <v>सवारी करने के लिए तैयार: घटनाएं इस साल हर महीने के पहले रविवार को हुई हैं।</v>
      </c>
    </row>
    <row r="22714">
      <c r="A22714" s="1" t="s">
        <v>21968</v>
      </c>
      <c r="B22714" s="2" t="str">
        <f>IFERROR(__xludf.DUMMYFUNCTION("GOOGLETRANSLATE(A22714,""en"",""hi"")"),"रॉक दीवार और तटीय मार्ग जो बंद कर दिया गया है, मई में तूफानों से गंभीर रूप से क्षतिग्रस्त हो गया था।")</f>
        <v>रॉक दीवार और तटीय मार्ग जो बंद कर दिया गया है, मई में तूफानों से गंभीर रूप से क्षतिग्रस्त हो गया था।</v>
      </c>
    </row>
    <row r="22715">
      <c r="A22715" s="1" t="s">
        <v>21969</v>
      </c>
      <c r="B22715" s="2" t="str">
        <f>IFERROR(__xludf.DUMMYFUNCTION("GOOGLETRANSLATE(A22715,""en"",""hi"")"),"पानी की बूंदें जो खिड़कियों, बालकनी या सड़क की पृष्ठभूमि के खिलाफ रेलिंग के साथ ड्रिप करती हैं जहां बारिश होती है")</f>
        <v>पानी की बूंदें जो खिड़कियों, बालकनी या सड़क की पृष्ठभूमि के खिलाफ रेलिंग के साथ ड्रिप करती हैं जहां बारिश होती है</v>
      </c>
    </row>
    <row r="22716">
      <c r="A22716" s="1" t="s">
        <v>21970</v>
      </c>
      <c r="B22716" s="2" t="str">
        <f>IFERROR(__xludf.DUMMYFUNCTION("GOOGLETRANSLATE(A22716,""en"",""hi"")"),"एक कॉकटेल एक लघु अनानास के साथ गार्निश।")</f>
        <v>एक कॉकटेल एक लघु अनानास के साथ गार्निश।</v>
      </c>
    </row>
    <row r="22717">
      <c r="A22717" s="1" t="s">
        <v>21971</v>
      </c>
      <c r="B22717" s="2" t="str">
        <f>IFERROR(__xludf.DUMMYFUNCTION("GOOGLETRANSLATE(A22717,""en"",""hi"")"),"रेगिस्तान में टूटना")</f>
        <v>रेगिस्तान में टूटना</v>
      </c>
    </row>
    <row r="22718">
      <c r="A22718" s="1" t="s">
        <v>21972</v>
      </c>
      <c r="B22718" s="2" t="str">
        <f>IFERROR(__xludf.DUMMYFUNCTION("GOOGLETRANSLATE(A22718,""en"",""hi"")"),"तुर्की शहर में एक मस्जिद से कला")</f>
        <v>तुर्की शहर में एक मस्जिद से कला</v>
      </c>
    </row>
    <row r="22719">
      <c r="A22719" s="1" t="s">
        <v>21973</v>
      </c>
      <c r="B22719" s="2" t="str">
        <f>IFERROR(__xludf.DUMMYFUNCTION("GOOGLETRANSLATE(A22719,""en"",""hi"")"),"बैले डांसर की तरह कैसे खाना है")</f>
        <v>बैले डांसर की तरह कैसे खाना है</v>
      </c>
    </row>
    <row r="22720">
      <c r="A22720" s="1" t="s">
        <v>21974</v>
      </c>
      <c r="B22720" s="2" t="str">
        <f>IFERROR(__xludf.DUMMYFUNCTION("GOOGLETRANSLATE(A22720,""en"",""hi"")"),"टेक्स्ट स्पेशल के साथ अमूर्त ग्रंज रबर स्टैम्प")</f>
        <v>टेक्स्ट स्पेशल के साथ अमूर्त ग्रंज रबर स्टैम्प</v>
      </c>
    </row>
    <row r="22721">
      <c r="A22721" s="1" t="s">
        <v>21975</v>
      </c>
      <c r="B22721" s="2" t="str">
        <f>IFERROR(__xludf.DUMMYFUNCTION("GOOGLETRANSLATE(A22721,""en"",""hi"")"),"ब्लूम में रोड ट्रिप फ़ील्ड।")</f>
        <v>ब्लूम में रोड ट्रिप फ़ील्ड।</v>
      </c>
    </row>
    <row r="22722">
      <c r="A22722" s="1" t="s">
        <v>21976</v>
      </c>
      <c r="B22722" s="2" t="str">
        <f>IFERROR(__xludf.DUMMYFUNCTION("GOOGLETRANSLATE(A22722,""en"",""hi"")"),"हम सभी से नया साल मुबारक हो!")</f>
        <v>हम सभी से नया साल मुबारक हो!</v>
      </c>
    </row>
    <row r="22723">
      <c r="A22723" s="1" t="s">
        <v>21977</v>
      </c>
      <c r="B22723" s="2" t="str">
        <f>IFERROR(__xludf.DUMMYFUNCTION("GOOGLETRANSLATE(A22723,""en"",""hi"")"),"आदमी गिरावट के पत्तों में वायलिन बाहर खेलता है")</f>
        <v>आदमी गिरावट के पत्तों में वायलिन बाहर खेलता है</v>
      </c>
    </row>
    <row r="22724">
      <c r="A22724" s="1" t="s">
        <v>21978</v>
      </c>
      <c r="B22724" s="2" t="str">
        <f>IFERROR(__xludf.DUMMYFUNCTION("GOOGLETRANSLATE(A22724,""en"",""hi"")"),"खिलाड़ी देश पर अपनी जीत का जश्न मनाते हैं जिसने उन्हें स्वचालित योग्यता प्राप्त करने में मदद की")</f>
        <v>खिलाड़ी देश पर अपनी जीत का जश्न मनाते हैं जिसने उन्हें स्वचालित योग्यता प्राप्त करने में मदद की</v>
      </c>
    </row>
    <row r="22725">
      <c r="A22725" s="1" t="s">
        <v>21979</v>
      </c>
      <c r="B22725" s="2" t="str">
        <f>IFERROR(__xludf.DUMMYFUNCTION("GOOGLETRANSLATE(A22725,""en"",""hi"")"),"एक स्थायी प्रभाव भी छोड़ दिया")</f>
        <v>एक स्थायी प्रभाव भी छोड़ दिया</v>
      </c>
    </row>
    <row r="22726">
      <c r="A22726" s="1" t="s">
        <v>21980</v>
      </c>
      <c r="B22726" s="2" t="str">
        <f>IFERROR(__xludf.DUMMYFUNCTION("GOOGLETRANSLATE(A22726,""en"",""hi"")"),"एक छोटे पारंपरिक औपचारिक बगीचे के लिए डिजाइन विचार।")</f>
        <v>एक छोटे पारंपरिक औपचारिक बगीचे के लिए डिजाइन विचार।</v>
      </c>
    </row>
    <row r="22727">
      <c r="A22727" s="1" t="s">
        <v>21981</v>
      </c>
      <c r="B22727" s="2" t="str">
        <f>IFERROR(__xludf.DUMMYFUNCTION("GOOGLETRANSLATE(A22727,""en"",""hi"")"),"एक पब में बीयर की सेवा")</f>
        <v>एक पब में बीयर की सेवा</v>
      </c>
    </row>
    <row r="22728">
      <c r="A22728" s="1" t="s">
        <v>21982</v>
      </c>
      <c r="B22728" s="2" t="str">
        <f>IFERROR(__xludf.DUMMYFUNCTION("GOOGLETRANSLATE(A22728,""en"",""hi"")"),"व्यक्ति, अभिनेता और महिला व्यक्ति के लिए आते हैं")</f>
        <v>व्यक्ति, अभिनेता और महिला व्यक्ति के लिए आते हैं</v>
      </c>
    </row>
    <row r="22729">
      <c r="A22729" s="1" t="s">
        <v>21983</v>
      </c>
      <c r="B22729" s="2" t="str">
        <f>IFERROR(__xludf.DUMMYFUNCTION("GOOGLETRANSLATE(A22729,""en"",""hi"")"),"खेल टीम के खिलाफ एक खेल के दौरान बेसबॉल खिलाड़ी चमगादड़")</f>
        <v>खेल टीम के खिलाफ एक खेल के दौरान बेसबॉल खिलाड़ी चमगादड़</v>
      </c>
    </row>
    <row r="22730">
      <c r="A22730" s="1" t="s">
        <v>21984</v>
      </c>
      <c r="B22730" s="2" t="str">
        <f>IFERROR(__xludf.DUMMYFUNCTION("GOOGLETRANSLATE(A22730,""en"",""hi"")"),"अभिनेता रैंप चलता है क्योंकि वह निर्माण दिखाती है")</f>
        <v>अभिनेता रैंप चलता है क्योंकि वह निर्माण दिखाती है</v>
      </c>
    </row>
    <row r="22731">
      <c r="A22731" s="1" t="s">
        <v>21985</v>
      </c>
      <c r="B22731" s="2" t="str">
        <f>IFERROR(__xludf.DUMMYFUNCTION("GOOGLETRANSLATE(A22731,""en"",""hi"")"),"जानवर दूसरे कुत्ते के सामने बाहर बैठा है जो उसके पीछे चल रहा है")</f>
        <v>जानवर दूसरे कुत्ते के सामने बाहर बैठा है जो उसके पीछे चल रहा है</v>
      </c>
    </row>
    <row r="22732">
      <c r="A22732" s="1" t="s">
        <v>21986</v>
      </c>
      <c r="B22732" s="2" t="str">
        <f>IFERROR(__xludf.DUMMYFUNCTION("GOOGLETRANSLATE(A22732,""en"",""hi"")"),"पिंजरे के पीछे चिड़ियाघर में हाथी।")</f>
        <v>पिंजरे के पीछे चिड़ियाघर में हाथी।</v>
      </c>
    </row>
    <row r="22733">
      <c r="A22733" s="1" t="s">
        <v>21987</v>
      </c>
      <c r="B22733" s="2" t="str">
        <f>IFERROR(__xludf.DUMMYFUNCTION("GOOGLETRANSLATE(A22733,""en"",""hi"")"),"लोग बड़े पैमाने पर ब्लैकआउट के दौरान चलते हैं।")</f>
        <v>लोग बड़े पैमाने पर ब्लैकआउट के दौरान चलते हैं।</v>
      </c>
    </row>
    <row r="22734">
      <c r="A22734" s="1" t="s">
        <v>21988</v>
      </c>
      <c r="B22734" s="2" t="str">
        <f>IFERROR(__xludf.DUMMYFUNCTION("GOOGLETRANSLATE(A22734,""en"",""hi"")"),"ग्राहक की दुकान और ब्राउज़ ऑन ओपनिंग डे, गुरुवार")</f>
        <v>ग्राहक की दुकान और ब्राउज़ ऑन ओपनिंग डे, गुरुवार</v>
      </c>
    </row>
    <row r="22735">
      <c r="A22735" s="1" t="s">
        <v>21989</v>
      </c>
      <c r="B22735" s="2" t="str">
        <f>IFERROR(__xludf.DUMMYFUNCTION("GOOGLETRANSLATE(A22735,""en"",""hi"")"),"लंबे जहाजों की घटना में झंडे के साथ एक बहुत लंबा मस्तूल")</f>
        <v>लंबे जहाजों की घटना में झंडे के साथ एक बहुत लंबा मस्तूल</v>
      </c>
    </row>
    <row r="22736">
      <c r="A22736" s="1" t="s">
        <v>21990</v>
      </c>
      <c r="B22736" s="2" t="str">
        <f>IFERROR(__xludf.DUMMYFUNCTION("GOOGLETRANSLATE(A22736,""en"",""hi"")"),"मुझे नहीं पता कि वे किस एनीमे से हैं ...")</f>
        <v>मुझे नहीं पता कि वे किस एनीमे से हैं ...</v>
      </c>
    </row>
    <row r="22737">
      <c r="A22737" s="1" t="s">
        <v>21991</v>
      </c>
      <c r="B22737" s="2" t="str">
        <f>IFERROR(__xludf.DUMMYFUNCTION("GOOGLETRANSLATE(A22737,""en"",""hi"")"),"एक सर्कल में रंगीन पेंसिल का मैक्रो")</f>
        <v>एक सर्कल में रंगीन पेंसिल का मैक्रो</v>
      </c>
    </row>
    <row r="22738">
      <c r="A22738" s="1" t="s">
        <v>2180</v>
      </c>
      <c r="B22738" s="2" t="str">
        <f>IFERROR(__xludf.DUMMYFUNCTION("GOOGLETRANSLATE(A22738,""en"",""hi"")"),"एक मॉडल घटना के दौरान वसंत ग्रीष्मकालीन फैशन शो में रनवे चलता है")</f>
        <v>एक मॉडल घटना के दौरान वसंत ग्रीष्मकालीन फैशन शो में रनवे चलता है</v>
      </c>
    </row>
    <row r="22739">
      <c r="A22739" s="1" t="s">
        <v>21992</v>
      </c>
      <c r="B22739" s="2" t="str">
        <f>IFERROR(__xludf.DUMMYFUNCTION("GOOGLETRANSLATE(A22739,""en"",""hi"")"),"व्यक्ति ने बुजुर्गों के इन स्वादिष्ट रूप से प्रस्तुत पोर्ट्रेट के लिए एक कैनवास के रूप में पुराने लिफाफे के पीछे चुना है, नाजुक सिलवटों और उनकी त्वचा के नाजुक फोल्ड और झुर्रियों को बनाने के लिए एक मानक कलम से ज्यादा कुछ नहीं किया है।")</f>
        <v>व्यक्ति ने बुजुर्गों के इन स्वादिष्ट रूप से प्रस्तुत पोर्ट्रेट के लिए एक कैनवास के रूप में पुराने लिफाफे के पीछे चुना है, नाजुक सिलवटों और उनकी त्वचा के नाजुक फोल्ड और झुर्रियों को बनाने के लिए एक मानक कलम से ज्यादा कुछ नहीं किया है।</v>
      </c>
    </row>
    <row r="22740">
      <c r="A22740" s="1" t="s">
        <v>21844</v>
      </c>
      <c r="B22740" s="2" t="str">
        <f>IFERROR(__xludf.DUMMYFUNCTION("GOOGLETRANSLATE(A22740,""en"",""hi"")"),"एक कुत्ते के साथ चीनी नव वर्ष ग्रीटिंग कार्ड की शुभकामनाएं।")</f>
        <v>एक कुत्ते के साथ चीनी नव वर्ष ग्रीटिंग कार्ड की शुभकामनाएं।</v>
      </c>
    </row>
    <row r="22741">
      <c r="A22741" s="1" t="s">
        <v>21993</v>
      </c>
      <c r="B22741" s="2" t="str">
        <f>IFERROR(__xludf.DUMMYFUNCTION("GOOGLETRANSLATE(A22741,""en"",""hi"")"),"एक खेत और नीली आकाश पृष्ठभूमि पर ग्रीष्मकालीन दिन का आनंद लेने वाली एक स्ट्रॉ टोपी में एक हवा रंगीन गुब्बारे के साथ खड़ा है")</f>
        <v>एक खेत और नीली आकाश पृष्ठभूमि पर ग्रीष्मकालीन दिन का आनंद लेने वाली एक स्ट्रॉ टोपी में एक हवा रंगीन गुब्बारे के साथ खड़ा है</v>
      </c>
    </row>
    <row r="22742">
      <c r="A22742" s="1" t="s">
        <v>656</v>
      </c>
      <c r="B22742" s="2" t="str">
        <f>IFERROR(__xludf.DUMMYFUNCTION("GOOGLETRANSLATE(A22742,""en"",""hi"")"),"छवि में हो सकता है: व्यक्ति, मंच पर, एक संगीत वाद्ययंत्र और इनडोर खेल रहा है")</f>
        <v>छवि में हो सकता है: व्यक्ति, मंच पर, एक संगीत वाद्ययंत्र और इनडोर खेल रहा है</v>
      </c>
    </row>
    <row r="22743">
      <c r="A22743" s="1" t="s">
        <v>21994</v>
      </c>
      <c r="B22743" s="2" t="str">
        <f>IFERROR(__xludf.DUMMYFUNCTION("GOOGLETRANSLATE(A22743,""en"",""hi"")"),"ऐतिहासिक दक्षिण तट शहर में एक व्यस्त बंदरगाह और बंदरगाह है।")</f>
        <v>ऐतिहासिक दक्षिण तट शहर में एक व्यस्त बंदरगाह और बंदरगाह है।</v>
      </c>
    </row>
    <row r="22744">
      <c r="A22744" s="1" t="s">
        <v>8758</v>
      </c>
      <c r="B22744" s="2" t="str">
        <f>IFERROR(__xludf.DUMMYFUNCTION("GOOGLETRANSLATE(A22744,""en"",""hi"")"),"व्यक्ति उत्सव के दौरान प्रीमियर में भाग लेता है")</f>
        <v>व्यक्ति उत्सव के दौरान प्रीमियर में भाग लेता है</v>
      </c>
    </row>
    <row r="22745">
      <c r="A22745" s="1" t="s">
        <v>21995</v>
      </c>
      <c r="B22745" s="2" t="str">
        <f>IFERROR(__xludf.DUMMYFUNCTION("GOOGLETRANSLATE(A22745,""en"",""hi"")"),"एक कटोरे में कुरकुरे बिल्ली भोजन।")</f>
        <v>एक कटोरे में कुरकुरे बिल्ली भोजन।</v>
      </c>
    </row>
    <row r="22746">
      <c r="A22746" s="1" t="s">
        <v>21996</v>
      </c>
      <c r="B22746" s="2" t="str">
        <f>IFERROR(__xludf.DUMMYFUNCTION("GOOGLETRANSLATE(A22746,""en"",""hi"")"),"निर्माण कार्यकर्ता मलबे के सामने चलते हैं।")</f>
        <v>निर्माण कार्यकर्ता मलबे के सामने चलते हैं।</v>
      </c>
    </row>
    <row r="22747">
      <c r="A22747" s="1" t="s">
        <v>21997</v>
      </c>
      <c r="B22747" s="2" t="str">
        <f>IFERROR(__xludf.DUMMYFUNCTION("GOOGLETRANSLATE(A22747,""en"",""hi"")"),"एक प्राचीन शराब जग के साथ रोटी और मछली बिल्डर के चमत्कारों का प्रतीक है")</f>
        <v>एक प्राचीन शराब जग के साथ रोटी और मछली बिल्डर के चमत्कारों का प्रतीक है</v>
      </c>
    </row>
    <row r="22748">
      <c r="A22748" s="1" t="s">
        <v>21998</v>
      </c>
      <c r="B22748" s="2" t="str">
        <f>IFERROR(__xludf.DUMMYFUNCTION("GOOGLETRANSLATE(A22748,""en"",""hi"")"),"व्यक्ति द्वारा आपूर्ति की गई तस्वीर")</f>
        <v>व्यक्ति द्वारा आपूर्ति की गई तस्वीर</v>
      </c>
    </row>
    <row r="22749">
      <c r="A22749" s="1" t="s">
        <v>21999</v>
      </c>
      <c r="B22749" s="2" t="str">
        <f>IFERROR(__xludf.DUMMYFUNCTION("GOOGLETRANSLATE(A22749,""en"",""hi"")"),"अभिनेता को एक स्टार से सम्मानित किया जाता है")</f>
        <v>अभिनेता को एक स्टार से सम्मानित किया जाता है</v>
      </c>
    </row>
    <row r="22750">
      <c r="A22750" s="1" t="s">
        <v>22000</v>
      </c>
      <c r="B22750" s="2" t="str">
        <f>IFERROR(__xludf.DUMMYFUNCTION("GOOGLETRANSLATE(A22750,""en"",""hi"")"),"चेरी पृष्ठभूमि पर मेरी क्रिसमस और नया साल मुबारक हो।")</f>
        <v>चेरी पृष्ठभूमि पर मेरी क्रिसमस और नया साल मुबारक हो।</v>
      </c>
    </row>
    <row r="22751">
      <c r="A22751" s="1" t="s">
        <v>22001</v>
      </c>
      <c r="B22751" s="2" t="str">
        <f>IFERROR(__xludf.DUMMYFUNCTION("GOOGLETRANSLATE(A22751,""en"",""hi"")"),"भवन, लोअर हाउस के neoclassical शैली का मुखौटा")</f>
        <v>भवन, लोअर हाउस के neoclassical शैली का मुखौटा</v>
      </c>
    </row>
    <row r="22752">
      <c r="A22752" s="1" t="s">
        <v>22002</v>
      </c>
      <c r="B22752" s="2" t="str">
        <f>IFERROR(__xludf.DUMMYFUNCTION("GOOGLETRANSLATE(A22752,""en"",""hi"")"),"लिविंग रूम में विंटेज ब्लाइंड्स")</f>
        <v>लिविंग रूम में विंटेज ब्लाइंड्स</v>
      </c>
    </row>
    <row r="22753">
      <c r="A22753" s="1" t="s">
        <v>22003</v>
      </c>
      <c r="B22753" s="2" t="str">
        <f>IFERROR(__xludf.DUMMYFUNCTION("GOOGLETRANSLATE(A22753,""en"",""hi"")"),"एंटरटेनर सीजन प्रीमियर में भाग लेता है, जो टेलीविजन प्रसारण व्यवसाय और सिनेमा सोसाइटी द्वारा होस्ट किया गया है")</f>
        <v>एंटरटेनर सीजन प्रीमियर में भाग लेता है, जो टेलीविजन प्रसारण व्यवसाय और सिनेमा सोसाइटी द्वारा होस्ट किया गया है</v>
      </c>
    </row>
    <row r="22754">
      <c r="A22754" s="1" t="s">
        <v>22004</v>
      </c>
      <c r="B22754" s="2" t="str">
        <f>IFERROR(__xludf.DUMMYFUNCTION("GOOGLETRANSLATE(A22754,""en"",""hi"")"),"सूर्यास्त पृष्ठभूमि पर लैपटॉप कीबोर्ड पर टाइपिंग मैन हैंड्स टाइपिंग")</f>
        <v>सूर्यास्त पृष्ठभूमि पर लैपटॉप कीबोर्ड पर टाइपिंग मैन हैंड्स टाइपिंग</v>
      </c>
    </row>
    <row r="22755">
      <c r="A22755" s="1" t="s">
        <v>22005</v>
      </c>
      <c r="B22755" s="2" t="str">
        <f>IFERROR(__xludf.DUMMYFUNCTION("GOOGLETRANSLATE(A22755,""en"",""hi"")"),"गायक उल्टा है क्योंकि वह शनिवार को सत्रों से गेंद को खेलने में भेजता है।")</f>
        <v>गायक उल्टा है क्योंकि वह शनिवार को सत्रों से गेंद को खेलने में भेजता है।</v>
      </c>
    </row>
    <row r="22756">
      <c r="A22756" s="1" t="s">
        <v>22006</v>
      </c>
      <c r="B22756" s="2" t="str">
        <f>IFERROR(__xludf.DUMMYFUNCTION("GOOGLETRANSLATE(A22756,""en"",""hi"")"),"यह पार्क का नक्शा दिखाता है जहां घोड़ों की अनुमति है।")</f>
        <v>यह पार्क का नक्शा दिखाता है जहां घोड़ों की अनुमति है।</v>
      </c>
    </row>
    <row r="22757">
      <c r="A22757" s="1" t="s">
        <v>22007</v>
      </c>
      <c r="B22757" s="2" t="str">
        <f>IFERROR(__xludf.DUMMYFUNCTION("GOOGLETRANSLATE(A22757,""en"",""hi"")"),"लंबे दूर के प्यार को शुद्ध वास्तविक भावनाओं और भावनाओं से प्रेरित किया जाता है।")</f>
        <v>लंबे दूर के प्यार को शुद्ध वास्तविक भावनाओं और भावनाओं से प्रेरित किया जाता है।</v>
      </c>
    </row>
    <row r="22758">
      <c r="A22758" s="1" t="s">
        <v>22008</v>
      </c>
      <c r="B22758" s="2" t="str">
        <f>IFERROR(__xludf.DUMMYFUNCTION("GOOGLETRANSLATE(A22758,""en"",""hi"")"),"वेबसाइट अभिनेता को उनके शीर्ष ब्रेकआउट सितारों में से एक के रूप में मुख्य रूप से उनकी भूमिका के कारण")</f>
        <v>वेबसाइट अभिनेता को उनके शीर्ष ब्रेकआउट सितारों में से एक के रूप में मुख्य रूप से उनकी भूमिका के कारण</v>
      </c>
    </row>
    <row r="22759">
      <c r="A22759" s="1" t="s">
        <v>22009</v>
      </c>
      <c r="B22759" s="2" t="str">
        <f>IFERROR(__xludf.DUMMYFUNCTION("GOOGLETRANSLATE(A22759,""en"",""hi"")"),"सूर्यास्त के बाद चमक")</f>
        <v>सूर्यास्त के बाद चमक</v>
      </c>
    </row>
    <row r="22760">
      <c r="A22760" s="1" t="s">
        <v>22010</v>
      </c>
      <c r="B22760" s="2" t="str">
        <f>IFERROR(__xludf.DUMMYFUNCTION("GOOGLETRANSLATE(A22760,""en"",""hi"")"),"अभिनेता को समाचार पत्र के लिए पुरस्कार पर फोटो खिंचवाया गया है।")</f>
        <v>अभिनेता को समाचार पत्र के लिए पुरस्कार पर फोटो खिंचवाया गया है।</v>
      </c>
    </row>
    <row r="22761">
      <c r="A22761" s="1" t="s">
        <v>22011</v>
      </c>
      <c r="B22761" s="2" t="str">
        <f>IFERROR(__xludf.DUMMYFUNCTION("GOOGLETRANSLATE(A22761,""en"",""hi"")"),"जुलाई में एक दिन के दिन पर स्काईलाइन")</f>
        <v>जुलाई में एक दिन के दिन पर स्काईलाइन</v>
      </c>
    </row>
    <row r="22762">
      <c r="A22762" s="1" t="s">
        <v>22012</v>
      </c>
      <c r="B22762" s="2" t="str">
        <f>IFERROR(__xludf.DUMMYFUNCTION("GOOGLETRANSLATE(A22762,""en"",""hi"")"),"हाउस: दोनों इस परिसर में रहते थे, हालांकि थोड़ा उनके रिश्ते के अन्य पहलुओं के बारे में जाना जाता है")</f>
        <v>हाउस: दोनों इस परिसर में रहते थे, हालांकि थोड़ा उनके रिश्ते के अन्य पहलुओं के बारे में जाना जाता है</v>
      </c>
    </row>
    <row r="22763">
      <c r="A22763" s="1" t="s">
        <v>22013</v>
      </c>
      <c r="B22763" s="2" t="str">
        <f>IFERROR(__xludf.DUMMYFUNCTION("GOOGLETRANSLATE(A22763,""en"",""hi"")"),"सीढ़ी कंक्रीट इंटीरियर, 3 डी से आकाश में जाती है")</f>
        <v>सीढ़ी कंक्रीट इंटीरियर, 3 डी से आकाश में जाती है</v>
      </c>
    </row>
    <row r="22764">
      <c r="A22764" s="1" t="s">
        <v>332</v>
      </c>
      <c r="B22764" s="2" t="str">
        <f>IFERROR(__xludf.DUMMYFUNCTION("GOOGLETRANSLATE(A22764,""en"",""hi"")"),"एक मॉडल घटना के दौरान शीतकालीन फैशन शो में रनवे चलता है।")</f>
        <v>एक मॉडल घटना के दौरान शीतकालीन फैशन शो में रनवे चलता है।</v>
      </c>
    </row>
    <row r="22765">
      <c r="A22765" s="1" t="s">
        <v>12431</v>
      </c>
      <c r="B22765" s="2" t="str">
        <f>IFERROR(__xludf.DUMMYFUNCTION("GOOGLETRANSLATE(A22765,""en"",""hi"")"),"अनन्य संपत्ति की छवि")</f>
        <v>अनन्य संपत्ति की छवि</v>
      </c>
    </row>
    <row r="22766">
      <c r="A22766" s="1" t="s">
        <v>22014</v>
      </c>
      <c r="B22766" s="2" t="str">
        <f>IFERROR(__xludf.DUMMYFUNCTION("GOOGLETRANSLATE(A22766,""en"",""hi"")"),"एक बार जब आप शर्ट का पता लगाने के बाद, इसे हटा दें और इसे अलग करें।")</f>
        <v>एक बार जब आप शर्ट का पता लगाने के बाद, इसे हटा दें और इसे अलग करें।</v>
      </c>
    </row>
    <row r="22767">
      <c r="A22767" s="1" t="s">
        <v>22015</v>
      </c>
      <c r="B22767" s="2" t="str">
        <f>IFERROR(__xludf.DUMMYFUNCTION("GOOGLETRANSLATE(A22767,""en"",""hi"")"),"छवि में हो सकता है: व्यक्ति, एक संगीत वाद्ययंत्र बजाना, मंच और बैठे पर")</f>
        <v>छवि में हो सकता है: व्यक्ति, एक संगीत वाद्ययंत्र बजाना, मंच और बैठे पर</v>
      </c>
    </row>
    <row r="22768">
      <c r="A22768" s="1" t="s">
        <v>22016</v>
      </c>
      <c r="B22768" s="2" t="str">
        <f>IFERROR(__xludf.DUMMYFUNCTION("GOOGLETRANSLATE(A22768,""en"",""hi"")"),"घोड़ों को देखकर सेब के पेड़ों में व्यक्ति")</f>
        <v>घोड़ों को देखकर सेब के पेड़ों में व्यक्ति</v>
      </c>
    </row>
    <row r="22769">
      <c r="A22769" s="1" t="s">
        <v>2023</v>
      </c>
      <c r="B22769" s="2" t="str">
        <f>IFERROR(__xludf.DUMMYFUNCTION("GOOGLETRANSLATE(A22769,""en"",""hi"")"),"एक मॉडल घटना के दौरान फैशन शो में रनवे चलता है।")</f>
        <v>एक मॉडल घटना के दौरान फैशन शो में रनवे चलता है।</v>
      </c>
    </row>
    <row r="22770">
      <c r="A22770" s="1" t="s">
        <v>11811</v>
      </c>
      <c r="B22770" s="2" t="str">
        <f>IFERROR(__xludf.DUMMYFUNCTION("GOOGLETRANSLATE(A22770,""en"",""hi"")"),"सड़क यात्रा, सड़क पर कार द्वारा")</f>
        <v>सड़क यात्रा, सड़क पर कार द्वारा</v>
      </c>
    </row>
    <row r="22771">
      <c r="A22771" s="1" t="s">
        <v>22017</v>
      </c>
      <c r="B22771" s="2" t="str">
        <f>IFERROR(__xludf.DUMMYFUNCTION("GOOGLETRANSLATE(A22771,""en"",""hi"")"),"पेंटिंग की विशेषता वाले ग्रीटिंग कार्ड")</f>
        <v>पेंटिंग की विशेषता वाले ग्रीटिंग कार्ड</v>
      </c>
    </row>
    <row r="22772">
      <c r="A22772" s="1" t="s">
        <v>22018</v>
      </c>
      <c r="B22772" s="2" t="str">
        <f>IFERROR(__xludf.DUMMYFUNCTION("GOOGLETRANSLATE(A22772,""en"",""hi"")"),"नेता कॉन्सर्ट के दौरान लाइव प्रदर्शन करते हैं")</f>
        <v>नेता कॉन्सर्ट के दौरान लाइव प्रदर्शन करते हैं</v>
      </c>
    </row>
    <row r="22773">
      <c r="A22773" s="1" t="s">
        <v>22019</v>
      </c>
      <c r="B22773" s="2" t="str">
        <f>IFERROR(__xludf.DUMMYFUNCTION("GOOGLETRANSLATE(A22773,""en"",""hi"")"),"उत्कीर्ण कांटे का वेडिंग क्लोज-अप फोटो")</f>
        <v>उत्कीर्ण कांटे का वेडिंग क्लोज-अप फोटो</v>
      </c>
    </row>
    <row r="22774">
      <c r="A22774" s="1" t="s">
        <v>22020</v>
      </c>
      <c r="B22774" s="2" t="str">
        <f>IFERROR(__xludf.DUMMYFUNCTION("GOOGLETRANSLATE(A22774,""en"",""hi"")"),"देश अपनी प्राचीन स्थलों और महान समुद्र तटों के लिए जाना जाता है, लेकिन क्या आप अजीब इमारतों के बारे में जानते हैं? एक और पक्ष देखने का समय!")</f>
        <v>देश अपनी प्राचीन स्थलों और महान समुद्र तटों के लिए जाना जाता है, लेकिन क्या आप अजीब इमारतों के बारे में जानते हैं? एक और पक्ष देखने का समय!</v>
      </c>
    </row>
    <row r="22775">
      <c r="A22775" s="1" t="s">
        <v>22021</v>
      </c>
      <c r="B22775" s="2" t="str">
        <f>IFERROR(__xludf.DUMMYFUNCTION("GOOGLETRANSLATE(A22775,""en"",""hi"")"),"रेक से झील की ओर देखना")</f>
        <v>रेक से झील की ओर देखना</v>
      </c>
    </row>
    <row r="22776">
      <c r="A22776" s="1" t="s">
        <v>22022</v>
      </c>
      <c r="B22776" s="2" t="str">
        <f>IFERROR(__xludf.DUMMYFUNCTION("GOOGLETRANSLATE(A22776,""en"",""hi"")"),"समुद्र तट पर जॉगिंग युवा महिला, धीमी गति")</f>
        <v>समुद्र तट पर जॉगिंग युवा महिला, धीमी गति</v>
      </c>
    </row>
    <row r="22777">
      <c r="A22777" s="1" t="s">
        <v>22023</v>
      </c>
      <c r="B22777" s="2" t="str">
        <f>IFERROR(__xludf.DUMMYFUNCTION("GOOGLETRANSLATE(A22777,""en"",""hi"")"),"8 वें वार्षिक लाभ - शाम")</f>
        <v>8 वें वार्षिक लाभ - शाम</v>
      </c>
    </row>
    <row r="22778">
      <c r="A22778" s="1" t="s">
        <v>22024</v>
      </c>
      <c r="B22778" s="2" t="str">
        <f>IFERROR(__xludf.DUMMYFUNCTION("GOOGLETRANSLATE(A22778,""en"",""hi"")"),"खेतों के खेतों के ऊपर धुरी सूर्योदय")</f>
        <v>खेतों के खेतों के ऊपर धुरी सूर्योदय</v>
      </c>
    </row>
    <row r="22779">
      <c r="A22779" s="1" t="s">
        <v>22025</v>
      </c>
      <c r="B22779" s="2" t="str">
        <f>IFERROR(__xludf.DUMMYFUNCTION("GOOGLETRANSLATE(A22779,""en"",""hi"")"),"स्नीकर्स में युवा आदमी हवा में उच्च कूदते हैं।")</f>
        <v>स्नीकर्स में युवा आदमी हवा में उच्च कूदते हैं।</v>
      </c>
    </row>
    <row r="22780">
      <c r="A22780" s="1" t="s">
        <v>22026</v>
      </c>
      <c r="B22780" s="2" t="str">
        <f>IFERROR(__xludf.DUMMYFUNCTION("GOOGLETRANSLATE(A22780,""en"",""hi"")"),"उत्सव की मेज पर एक गिलास शैंपेन के अंदर बुलबुले")</f>
        <v>उत्सव की मेज पर एक गिलास शैंपेन के अंदर बुलबुले</v>
      </c>
    </row>
    <row r="22781">
      <c r="A22781" s="1" t="s">
        <v>22027</v>
      </c>
      <c r="B22781" s="2" t="str">
        <f>IFERROR(__xludf.DUMMYFUNCTION("GOOGLETRANSLATE(A22781,""en"",""hi"")"),"व्यक्ति द्वारा एक महिला का चित्र")</f>
        <v>व्यक्ति द्वारा एक महिला का चित्र</v>
      </c>
    </row>
    <row r="22782">
      <c r="A22782" s="1" t="s">
        <v>22028</v>
      </c>
      <c r="B22782" s="2" t="str">
        <f>IFERROR(__xludf.DUMMYFUNCTION("GOOGLETRANSLATE(A22782,""en"",""hi"")"),"कुत्ते एक घर से एक खिड़की से बाहर देखो।")</f>
        <v>कुत्ते एक घर से एक खिड़की से बाहर देखो।</v>
      </c>
    </row>
    <row r="22783">
      <c r="A22783" s="1" t="s">
        <v>22029</v>
      </c>
      <c r="B22783" s="2" t="str">
        <f>IFERROR(__xludf.DUMMYFUNCTION("GOOGLETRANSLATE(A22783,""en"",""hi"")"),"महिला बकरी एक बिस्कुट के लिए पूछ रही है")</f>
        <v>महिला बकरी एक बिस्कुट के लिए पूछ रही है</v>
      </c>
    </row>
    <row r="22784">
      <c r="A22784" s="1" t="s">
        <v>22030</v>
      </c>
      <c r="B22784" s="2" t="str">
        <f>IFERROR(__xludf.DUMMYFUNCTION("GOOGLETRANSLATE(A22784,""en"",""hi"")"),"एक ऑनलाइन कैसीनो में लाइव रूले का उदाहरण")</f>
        <v>एक ऑनलाइन कैसीनो में लाइव रूले का उदाहरण</v>
      </c>
    </row>
    <row r="22785">
      <c r="A22785" s="1" t="s">
        <v>1417</v>
      </c>
      <c r="B22785" s="2" t="str">
        <f>IFERROR(__xludf.DUMMYFUNCTION("GOOGLETRANSLATE(A22785,""en"",""hi"")"),"छवि में हो सकता है: व्यक्ति, मंच पर, एक संगीत वाद्ययंत्र, बैठे और इनडोर खेलना")</f>
        <v>छवि में हो सकता है: व्यक्ति, मंच पर, एक संगीत वाद्ययंत्र, बैठे और इनडोर खेलना</v>
      </c>
    </row>
    <row r="22786">
      <c r="A22786" s="1" t="s">
        <v>22031</v>
      </c>
      <c r="B22786" s="2" t="str">
        <f>IFERROR(__xludf.DUMMYFUNCTION("GOOGLETRANSLATE(A22786,""en"",""hi"")"),"नदी के साथ देर शाम की धूप में प्रशिक्षण")</f>
        <v>नदी के साथ देर शाम की धूप में प्रशिक्षण</v>
      </c>
    </row>
    <row r="22787">
      <c r="A22787" s="1" t="s">
        <v>22032</v>
      </c>
      <c r="B22787" s="2" t="str">
        <f>IFERROR(__xludf.DUMMYFUNCTION("GOOGLETRANSLATE(A22787,""en"",""hi"")"),"सस्पेंशन ब्रिज रात में नदी में परिलक्षित होता है")</f>
        <v>सस्पेंशन ब्रिज रात में नदी में परिलक्षित होता है</v>
      </c>
    </row>
    <row r="22788">
      <c r="A22788" s="1" t="s">
        <v>22033</v>
      </c>
      <c r="B22788" s="2" t="str">
        <f>IFERROR(__xludf.DUMMYFUNCTION("GOOGLETRANSLATE(A22788,""en"",""hi"")"),"गर्म गुलाबी पारदर्शी कंधे बैग समुद्र तट और पूल के लिए सबसे अच्छा है")</f>
        <v>गर्म गुलाबी पारदर्शी कंधे बैग समुद्र तट और पूल के लिए सबसे अच्छा है</v>
      </c>
    </row>
    <row r="22789">
      <c r="A22789" s="1" t="s">
        <v>22034</v>
      </c>
      <c r="B22789" s="2" t="str">
        <f>IFERROR(__xludf.DUMMYFUNCTION("GOOGLETRANSLATE(A22789,""en"",""hi"")"),"अक्टूबर में, व्यक्ति ने अपने विभाजन में दूसरे स्थान पर रखा।")</f>
        <v>अक्टूबर में, व्यक्ति ने अपने विभाजन में दूसरे स्थान पर रखा।</v>
      </c>
    </row>
    <row r="22790">
      <c r="A22790" s="1" t="s">
        <v>22035</v>
      </c>
      <c r="B22790" s="2" t="str">
        <f>IFERROR(__xludf.DUMMYFUNCTION("GOOGLETRANSLATE(A22790,""en"",""hi"")"),"ओलंपिक एथलीट एक प्रचारक घटना में भाग लेता है।")</f>
        <v>ओलंपिक एथलीट एक प्रचारक घटना में भाग लेता है।</v>
      </c>
    </row>
    <row r="22791">
      <c r="A22791" s="1" t="s">
        <v>22036</v>
      </c>
      <c r="B22791" s="2" t="str">
        <f>IFERROR(__xludf.DUMMYFUNCTION("GOOGLETRANSLATE(A22791,""en"",""hi"")"),"उड़ान में एक बड़ा, ग्रे सैन्य विमान टर्मैक के ऊपर कुछ मीटर दूर है।")</f>
        <v>उड़ान में एक बड़ा, ग्रे सैन्य विमान टर्मैक के ऊपर कुछ मीटर दूर है।</v>
      </c>
    </row>
    <row r="22792">
      <c r="A22792" s="1" t="s">
        <v>22037</v>
      </c>
      <c r="B22792" s="2" t="str">
        <f>IFERROR(__xludf.DUMMYFUNCTION("GOOGLETRANSLATE(A22792,""en"",""hi"")"),"शटल बस एक डबल डेकर बस थी।")</f>
        <v>शटल बस एक डबल डेकर बस थी।</v>
      </c>
    </row>
    <row r="22793">
      <c r="A22793" s="1" t="s">
        <v>22038</v>
      </c>
      <c r="B22793" s="2" t="str">
        <f>IFERROR(__xludf.DUMMYFUNCTION("GOOGLETRANSLATE(A22793,""en"",""hi"")"),"खेल सुविधा में मैच के दौरान क्रिकेट खिलाड़ी हिट करता है।")</f>
        <v>खेल सुविधा में मैच के दौरान क्रिकेट खिलाड़ी हिट करता है।</v>
      </c>
    </row>
    <row r="22794">
      <c r="A22794" s="1" t="s">
        <v>22039</v>
      </c>
      <c r="B22794" s="2" t="str">
        <f>IFERROR(__xludf.DUMMYFUNCTION("GOOGLETRANSLATE(A22794,""en"",""hi"")"),"अमेरिकन फुटबॉल वाइड रिसीवर अमेरिकी फुटबॉल टीम के खिलाफ एक प्रेसीजन गेम के दौरान ऊपर उठता है")</f>
        <v>अमेरिकन फुटबॉल वाइड रिसीवर अमेरिकी फुटबॉल टीम के खिलाफ एक प्रेसीजन गेम के दौरान ऊपर उठता है</v>
      </c>
    </row>
    <row r="22795">
      <c r="A22795" s="1" t="s">
        <v>22040</v>
      </c>
      <c r="B22795" s="2" t="str">
        <f>IFERROR(__xludf.DUMMYFUNCTION("GOOGLETRANSLATE(A22795,""en"",""hi"")"),"चिंतित व्यवसायी ने अपनी नाखूनों को काट दिया और पक्ष को देखकर")</f>
        <v>चिंतित व्यवसायी ने अपनी नाखूनों को काट दिया और पक्ष को देखकर</v>
      </c>
    </row>
    <row r="22796">
      <c r="A22796" s="1" t="s">
        <v>22041</v>
      </c>
      <c r="B22796" s="2" t="str">
        <f>IFERROR(__xludf.DUMMYFUNCTION("GOOGLETRANSLATE(A22796,""en"",""hi"")"),"एक शानदार आधुनिक क्रिसमस पेड़ के लिए खुदरा व्यापार का निर्माण।")</f>
        <v>एक शानदार आधुनिक क्रिसमस पेड़ के लिए खुदरा व्यापार का निर्माण।</v>
      </c>
    </row>
    <row r="22797">
      <c r="A22797" s="1" t="s">
        <v>22042</v>
      </c>
      <c r="B22797" s="2" t="str">
        <f>IFERROR(__xludf.DUMMYFUNCTION("GOOGLETRANSLATE(A22797,""en"",""hi"")"),"वेदी पर व्यक्ति और दुल्हन")</f>
        <v>वेदी पर व्यक्ति और दुल्हन</v>
      </c>
    </row>
    <row r="22798">
      <c r="A22798" s="1" t="s">
        <v>22043</v>
      </c>
      <c r="B22798" s="2" t="str">
        <f>IFERROR(__xludf.DUMMYFUNCTION("GOOGLETRANSLATE(A22798,""en"",""hi"")"),"संगीत वीडियो कलाकार आयोजित पुरस्कारों पर मंच पर प्रदर्शन करता है")</f>
        <v>संगीत वीडियो कलाकार आयोजित पुरस्कारों पर मंच पर प्रदर्शन करता है</v>
      </c>
    </row>
    <row r="22799">
      <c r="A22799" s="1" t="s">
        <v>22044</v>
      </c>
      <c r="B22799" s="2" t="str">
        <f>IFERROR(__xludf.DUMMYFUNCTION("GOOGLETRANSLATE(A22799,""en"",""hi"")"),"प्ले मैदान और व्यक्ति की सीटें")</f>
        <v>प्ले मैदान और व्यक्ति की सीटें</v>
      </c>
    </row>
    <row r="22800">
      <c r="A22800" s="1" t="s">
        <v>22045</v>
      </c>
      <c r="B22800" s="2" t="str">
        <f>IFERROR(__xludf.DUMMYFUNCTION("GOOGLETRANSLATE(A22800,""en"",""hi"")"),"पेंसिल के स्टूडियो शॉट पेपर के टुकड़े से शब्द समस्याओं को पार करते हुए")</f>
        <v>पेंसिल के स्टूडियो शॉट पेपर के टुकड़े से शब्द समस्याओं को पार करते हुए</v>
      </c>
    </row>
    <row r="22801">
      <c r="A22801" s="1" t="s">
        <v>22046</v>
      </c>
      <c r="B22801" s="2" t="str">
        <f>IFERROR(__xludf.DUMMYFUNCTION("GOOGLETRANSLATE(A22801,""en"",""hi"")"),"इंटरनेट विश्वकोष परियोजना वेबसाइट की नदियों की सूची, मुक्त विश्वकोष")</f>
        <v>इंटरनेट विश्वकोष परियोजना वेबसाइट की नदियों की सूची, मुक्त विश्वकोष</v>
      </c>
    </row>
    <row r="22802">
      <c r="A22802" s="1" t="s">
        <v>22047</v>
      </c>
      <c r="B22802" s="2" t="str">
        <f>IFERROR(__xludf.DUMMYFUNCTION("GOOGLETRANSLATE(A22802,""en"",""hi"")"),"अपने कुत्ते के लिए क्रिएटिव हेलोवीन वेशभूषा इस हेलोवीन!")</f>
        <v>अपने कुत्ते के लिए क्रिएटिव हेलोवीन वेशभूषा इस हेलोवीन!</v>
      </c>
    </row>
    <row r="22803">
      <c r="A22803" s="1" t="s">
        <v>22048</v>
      </c>
      <c r="B22803" s="2" t="str">
        <f>IFERROR(__xludf.DUMMYFUNCTION("GOOGLETRANSLATE(A22803,""en"",""hi"")"),"कैथेड्रल के अंदर अर्चलीकृत छत की ब्लैक एंड व्हाइट फोटो")</f>
        <v>कैथेड्रल के अंदर अर्चलीकृत छत की ब्लैक एंड व्हाइट फोटो</v>
      </c>
    </row>
    <row r="22804">
      <c r="A22804" s="1" t="s">
        <v>22049</v>
      </c>
      <c r="B22804" s="2" t="str">
        <f>IFERROR(__xludf.DUMMYFUNCTION("GOOGLETRANSLATE(A22804,""en"",""hi"")"),"एक शहर के पास एक उज्ज्वल पीला कैनोला क्षेत्र खिल रहा है।")</f>
        <v>एक शहर के पास एक उज्ज्वल पीला कैनोला क्षेत्र खिल रहा है।</v>
      </c>
    </row>
    <row r="22805">
      <c r="A22805" s="1" t="s">
        <v>22050</v>
      </c>
      <c r="B22805" s="2" t="str">
        <f>IFERROR(__xludf.DUMMYFUNCTION("GOOGLETRANSLATE(A22805,""en"",""hi"")"),"माता-पिता और बच्चे एक समुद्र तट पर एक साथ चलते हैं")</f>
        <v>माता-पिता और बच्चे एक समुद्र तट पर एक साथ चलते हैं</v>
      </c>
    </row>
    <row r="22806">
      <c r="A22806" s="1" t="s">
        <v>22051</v>
      </c>
      <c r="B22806" s="2" t="str">
        <f>IFERROR(__xludf.DUMMYFUNCTION("GOOGLETRANSLATE(A22806,""en"",""hi"")"),"एक पेपर बैग के भीतर एक बिल्ली")</f>
        <v>एक पेपर बैग के भीतर एक बिल्ली</v>
      </c>
    </row>
    <row r="22807">
      <c r="A22807" s="1" t="s">
        <v>22052</v>
      </c>
      <c r="B22807" s="2" t="str">
        <f>IFERROR(__xludf.DUMMYFUNCTION("GOOGLETRANSLATE(A22807,""en"",""hi"")"),"चित्रकारी कलाकार, गोल के दृश्य - शीर्ष")</f>
        <v>चित्रकारी कलाकार, गोल के दृश्य - शीर्ष</v>
      </c>
    </row>
    <row r="22808">
      <c r="A22808" s="1" t="s">
        <v>22053</v>
      </c>
      <c r="B22808" s="2" t="str">
        <f>IFERROR(__xludf.DUMMYFUNCTION("GOOGLETRANSLATE(A22808,""en"",""hi"")"),"कॉफी टेबल पर पैटर्न में एकत्रित चट्टानों की व्यवस्था करने के लिए अपने बच्चे को आमंत्रित करें")</f>
        <v>कॉफी टेबल पर पैटर्न में एकत्रित चट्टानों की व्यवस्था करने के लिए अपने बच्चे को आमंत्रित करें</v>
      </c>
    </row>
    <row r="22809">
      <c r="A22809" s="1" t="s">
        <v>22054</v>
      </c>
      <c r="B22809" s="2" t="str">
        <f>IFERROR(__xludf.DUMMYFUNCTION("GOOGLETRANSLATE(A22809,""en"",""hi"")"),"नीली दीवारों और मोनोक्रोम बिस्तर वाला एक बच्चा का कमरा।")</f>
        <v>नीली दीवारों और मोनोक्रोम बिस्तर वाला एक बच्चा का कमरा।</v>
      </c>
    </row>
    <row r="22810">
      <c r="A22810" s="1" t="s">
        <v>22055</v>
      </c>
      <c r="B22810" s="2" t="str">
        <f>IFERROR(__xludf.DUMMYFUNCTION("GOOGLETRANSLATE(A22810,""en"",""hi"")"),"स्वाद की कविता पुस्तक से एक घर में डबल ड्राइंग रूम")</f>
        <v>स्वाद की कविता पुस्तक से एक घर में डबल ड्राइंग रूम</v>
      </c>
    </row>
    <row r="22811">
      <c r="A22811" s="1" t="s">
        <v>22056</v>
      </c>
      <c r="B22811" s="2" t="str">
        <f>IFERROR(__xludf.DUMMYFUNCTION("GOOGLETRANSLATE(A22811,""en"",""hi"")"),"आदमी सड़कों पर कार्डबोर्ड एकत्रित करना")</f>
        <v>आदमी सड़कों पर कार्डबोर्ड एकत्रित करना</v>
      </c>
    </row>
    <row r="22812">
      <c r="A22812" s="1" t="s">
        <v>22057</v>
      </c>
      <c r="B22812" s="2" t="str">
        <f>IFERROR(__xludf.DUMMYFUNCTION("GOOGLETRANSLATE(A22812,""en"",""hi"")"),"लोग किनारों पर जैविक प्रजातियों को पारित करते हैं")</f>
        <v>लोग किनारों पर जैविक प्रजातियों को पारित करते हैं</v>
      </c>
    </row>
    <row r="22813">
      <c r="A22813" s="1" t="s">
        <v>22058</v>
      </c>
      <c r="B22813" s="2" t="str">
        <f>IFERROR(__xludf.DUMMYFUNCTION("GOOGLETRANSLATE(A22813,""en"",""hi"")"),"एक सफेद पृष्ठभूमि पर क्यूब्स की पृष्ठभूमि।")</f>
        <v>एक सफेद पृष्ठभूमि पर क्यूब्स की पृष्ठभूमि।</v>
      </c>
    </row>
    <row r="22814">
      <c r="A22814" s="1" t="s">
        <v>22059</v>
      </c>
      <c r="B22814" s="2" t="str">
        <f>IFERROR(__xludf.DUMMYFUNCTION("GOOGLETRANSLATE(A22814,""en"",""hi"")"),"राजनेता कॉमेडियन के साथ युद्ध के एक टग में भाग लेता है")</f>
        <v>राजनेता कॉमेडियन के साथ युद्ध के एक टग में भाग लेता है</v>
      </c>
    </row>
    <row r="22815">
      <c r="A22815" s="1" t="s">
        <v>22060</v>
      </c>
      <c r="B22815" s="2" t="str">
        <f>IFERROR(__xludf.DUMMYFUNCTION("GOOGLETRANSLATE(A22815,""en"",""hi"")"),"इसे आकस्मिक रखते हुए: दृश्य के लिए, व्यक्ति को एक सफेद टी शर्ट और भूरे रंग के चमड़े के जैकेट के साथ नीले जींस की एक जोड़ी में पहना जाता था")</f>
        <v>इसे आकस्मिक रखते हुए: दृश्य के लिए, व्यक्ति को एक सफेद टी शर्ट और भूरे रंग के चमड़े के जैकेट के साथ नीले जींस की एक जोड़ी में पहना जाता था</v>
      </c>
    </row>
    <row r="22816">
      <c r="A22816" s="1" t="s">
        <v>22061</v>
      </c>
      <c r="B22816" s="2" t="str">
        <f>IFERROR(__xludf.DUMMYFUNCTION("GOOGLETRANSLATE(A22816,""en"",""hi"")"),"इस पेड़ पर एक रस्सी स्विंग करें")</f>
        <v>इस पेड़ पर एक रस्सी स्विंग करें</v>
      </c>
    </row>
    <row r="22817">
      <c r="A22817" s="1" t="s">
        <v>22062</v>
      </c>
      <c r="B22817" s="2" t="str">
        <f>IFERROR(__xludf.DUMMYFUNCTION("GOOGLETRANSLATE(A22817,""en"",""hi"")"),"फिल्मांकन: डाइविंग और पानी के नीचे तैराकी")</f>
        <v>फिल्मांकन: डाइविंग और पानी के नीचे तैराकी</v>
      </c>
    </row>
    <row r="22818">
      <c r="A22818" s="1" t="s">
        <v>22063</v>
      </c>
      <c r="B22818" s="2" t="str">
        <f>IFERROR(__xludf.DUMMYFUNCTION("GOOGLETRANSLATE(A22818,""en"",""hi"")"),"एक सफेद पृष्ठभूमि पर बड़ी आंखों वाला व्यक्ति")</f>
        <v>एक सफेद पृष्ठभूमि पर बड़ी आंखों वाला व्यक्ति</v>
      </c>
    </row>
    <row r="22819">
      <c r="A22819" s="1" t="s">
        <v>22064</v>
      </c>
      <c r="B22819" s="2" t="str">
        <f>IFERROR(__xludf.DUMMYFUNCTION("GOOGLETRANSLATE(A22819,""en"",""hi"")"),"एक महिला का हाथ एक सेब के पेड़ से एक लाल सेब से आँसू करता है।")</f>
        <v>एक महिला का हाथ एक सेब के पेड़ से एक लाल सेब से आँसू करता है।</v>
      </c>
    </row>
    <row r="22820">
      <c r="A22820" s="1" t="s">
        <v>22065</v>
      </c>
      <c r="B22820" s="2" t="str">
        <f>IFERROR(__xludf.DUMMYFUNCTION("GOOGLETRANSLATE(A22820,""en"",""hi"")"),"व्यक्ति वेक्टर कला चित्रण पर लिखता है")</f>
        <v>व्यक्ति वेक्टर कला चित्रण पर लिखता है</v>
      </c>
    </row>
    <row r="22821">
      <c r="A22821" s="1" t="s">
        <v>22066</v>
      </c>
      <c r="B22821" s="2" t="str">
        <f>IFERROR(__xludf.DUMMYFUNCTION("GOOGLETRANSLATE(A22821,""en"",""hi"")"),"क्षेत्र में बिक्री के लिए आधुनिक अपार्टमेंट")</f>
        <v>क्षेत्र में बिक्री के लिए आधुनिक अपार्टमेंट</v>
      </c>
    </row>
    <row r="22822">
      <c r="A22822" s="1" t="s">
        <v>22067</v>
      </c>
      <c r="B22822" s="2" t="str">
        <f>IFERROR(__xludf.DUMMYFUNCTION("GOOGLETRANSLATE(A22822,""en"",""hi"")"),"सफेद शराब वाला एक गिलास इसमें डाला जा रहा है")</f>
        <v>सफेद शराब वाला एक गिलास इसमें डाला जा रहा है</v>
      </c>
    </row>
    <row r="22823">
      <c r="A22823" s="1" t="s">
        <v>22068</v>
      </c>
      <c r="B22823" s="2" t="str">
        <f>IFERROR(__xludf.DUMMYFUNCTION("GOOGLETRANSLATE(A22823,""en"",""hi"")"),"पूर्वी शिखर सम्मेलन एक से ऊपर उगता है।")</f>
        <v>पूर्वी शिखर सम्मेलन एक से ऊपर उगता है।</v>
      </c>
    </row>
    <row r="22824">
      <c r="A22824" s="1" t="s">
        <v>22069</v>
      </c>
      <c r="B22824" s="2" t="str">
        <f>IFERROR(__xludf.DUMMYFUNCTION("GOOGLETRANSLATE(A22824,""en"",""hi"")"),"मनुष्य के एक सिक्के पर देवता का सिर")</f>
        <v>मनुष्य के एक सिक्के पर देवता का सिर</v>
      </c>
    </row>
    <row r="22825">
      <c r="A22825" s="1" t="s">
        <v>22070</v>
      </c>
      <c r="B22825" s="2" t="str">
        <f>IFERROR(__xludf.DUMMYFUNCTION("GOOGLETRANSLATE(A22825,""en"",""hi"")"),"वह - समुद्र तट के कपड़े - $ 78 के लिए")</f>
        <v>वह - समुद्र तट के कपड़े - $ 78 के लिए</v>
      </c>
    </row>
    <row r="22826">
      <c r="A22826" s="1" t="s">
        <v>22071</v>
      </c>
      <c r="B22826" s="2" t="str">
        <f>IFERROR(__xludf.DUMMYFUNCTION("GOOGLETRANSLATE(A22826,""en"",""hi"")"),"समुद्र तट पर: बुरी परिस्थितियों के बावजूद व्यक्ति ने अपनी सारी दौड़ जीती।")</f>
        <v>समुद्र तट पर: बुरी परिस्थितियों के बावजूद व्यक्ति ने अपनी सारी दौड़ जीती।</v>
      </c>
    </row>
    <row r="22827">
      <c r="A22827" s="1" t="s">
        <v>22072</v>
      </c>
      <c r="B22827" s="2" t="str">
        <f>IFERROR(__xludf.DUMMYFUNCTION("GOOGLETRANSLATE(A22827,""en"",""hi"")"),"रैंक की सूची में बाल और मेकअप")</f>
        <v>रैंक की सूची में बाल और मेकअप</v>
      </c>
    </row>
    <row r="22828">
      <c r="A22828" s="1" t="s">
        <v>22073</v>
      </c>
      <c r="B22828" s="2" t="str">
        <f>IFERROR(__xludf.DUMMYFUNCTION("GOOGLETRANSLATE(A22828,""en"",""hi"")"),"चेहरे के साथ एक युवा घुंघराले लड़की का चित्र।")</f>
        <v>चेहरे के साथ एक युवा घुंघराले लड़की का चित्र।</v>
      </c>
    </row>
    <row r="22829">
      <c r="A22829" s="1" t="s">
        <v>22074</v>
      </c>
      <c r="B22829" s="2" t="str">
        <f>IFERROR(__xludf.DUMMYFUNCTION("GOOGLETRANSLATE(A22829,""en"",""hi"")"),"व्यक्ति, एजेंट और राष्ट्रपति और व्यक्ति छुट्टी उत्साह फैलाने के लिए इकट्ठे हुए।")</f>
        <v>व्यक्ति, एजेंट और राष्ट्रपति और व्यक्ति छुट्टी उत्साह फैलाने के लिए इकट्ठे हुए।</v>
      </c>
    </row>
    <row r="22830">
      <c r="A22830" s="1" t="s">
        <v>20957</v>
      </c>
      <c r="B22830" s="2" t="str">
        <f>IFERROR(__xludf.DUMMYFUNCTION("GOOGLETRANSLATE(A22830,""en"",""hi"")"),"एक सर्कल में व्यवस्थित विभिन्न प्रतीकों के साथ वेक्टर चित्रण।")</f>
        <v>एक सर्कल में व्यवस्थित विभिन्न प्रतीकों के साथ वेक्टर चित्रण।</v>
      </c>
    </row>
    <row r="22831">
      <c r="A22831" s="1" t="s">
        <v>22075</v>
      </c>
      <c r="B22831" s="2" t="str">
        <f>IFERROR(__xludf.DUMMYFUNCTION("GOOGLETRANSLATE(A22831,""en"",""hi"")"),"पुरानी तिमाही और बंदरगाह।")</f>
        <v>पुरानी तिमाही और बंदरगाह।</v>
      </c>
    </row>
    <row r="22832">
      <c r="A22832" s="1" t="s">
        <v>22076</v>
      </c>
      <c r="B22832" s="2" t="str">
        <f>IFERROR(__xludf.DUMMYFUNCTION("GOOGLETRANSLATE(A22832,""en"",""hi"")"),"संगीत कलाकार त्यौहार के हिस्से के रूप में स्क्रीनिंग में भाग लेता है।")</f>
        <v>संगीत कलाकार त्यौहार के हिस्से के रूप में स्क्रीनिंग में भाग लेता है।</v>
      </c>
    </row>
    <row r="22833">
      <c r="A22833" s="1" t="s">
        <v>22077</v>
      </c>
      <c r="B22833" s="2" t="str">
        <f>IFERROR(__xludf.DUMMYFUNCTION("GOOGLETRANSLATE(A22833,""en"",""hi"")"),"मानव चेहरे की चेहरे की मांसपेशियों।")</f>
        <v>मानव चेहरे की चेहरे की मांसपेशियों।</v>
      </c>
    </row>
    <row r="22834">
      <c r="A22834" s="1" t="s">
        <v>22078</v>
      </c>
      <c r="B22834" s="2" t="str">
        <f>IFERROR(__xludf.DUMMYFUNCTION("GOOGLETRANSLATE(A22834,""en"",""hi"")"),"बोल्ड मेकअप और बालियों वाली एक युवा महिला अपमानजनक रूप से ऊपर की ओर दिखती है")</f>
        <v>बोल्ड मेकअप और बालियों वाली एक युवा महिला अपमानजनक रूप से ऊपर की ओर दिखती है</v>
      </c>
    </row>
    <row r="22835">
      <c r="A22835" s="1" t="s">
        <v>22079</v>
      </c>
      <c r="B22835" s="2" t="str">
        <f>IFERROR(__xludf.DUMMYFUNCTION("GOOGLETRANSLATE(A22835,""en"",""hi"")"),"हम संकीर्ण सड़कों से गुजर चुके हैं, हालांकि यह नहीं देख सकता कि व्यक्ति के लिए पर्याप्त जगह से अधिक था!")</f>
        <v>हम संकीर्ण सड़कों से गुजर चुके हैं, हालांकि यह नहीं देख सकता कि व्यक्ति के लिए पर्याप्त जगह से अधिक था!</v>
      </c>
    </row>
    <row r="22836">
      <c r="A22836" s="1" t="s">
        <v>22080</v>
      </c>
      <c r="B22836" s="2" t="str">
        <f>IFERROR(__xludf.DUMMYFUNCTION("GOOGLETRANSLATE(A22836,""en"",""hi"")"),"चैरिटी कॉन्सर्ट में प्रदर्शन के दौरान मंच पर कलाकार")</f>
        <v>चैरिटी कॉन्सर्ट में प्रदर्शन के दौरान मंच पर कलाकार</v>
      </c>
    </row>
    <row r="22837">
      <c r="A22837" s="1" t="s">
        <v>22081</v>
      </c>
      <c r="B22837" s="2" t="str">
        <f>IFERROR(__xludf.DUMMYFUNCTION("GOOGLETRANSLATE(A22837,""en"",""hi"")"),"व्यक्ति दौरे के दौरान संगीत कार्यक्रम में प्रदर्शन करता है।")</f>
        <v>व्यक्ति दौरे के दौरान संगीत कार्यक्रम में प्रदर्शन करता है।</v>
      </c>
    </row>
    <row r="22838">
      <c r="A22838" s="1" t="s">
        <v>22082</v>
      </c>
      <c r="B22838" s="2" t="str">
        <f>IFERROR(__xludf.DUMMYFUNCTION("GOOGLETRANSLATE(A22838,""en"",""hi"")"),"स्कूल बैश के पीछे के खेल खेल रहे छात्र")</f>
        <v>स्कूल बैश के पीछे के खेल खेल रहे छात्र</v>
      </c>
    </row>
    <row r="22839">
      <c r="A22839" s="1" t="s">
        <v>22083</v>
      </c>
      <c r="B22839" s="2" t="str">
        <f>IFERROR(__xludf.DUMMYFUNCTION("GOOGLETRANSLATE(A22839,""en"",""hi"")"),"रात में गैलरी के साथ-साथ जिले का एक दृश्य।")</f>
        <v>रात में गैलरी के साथ-साथ जिले का एक दृश्य।</v>
      </c>
    </row>
    <row r="22840">
      <c r="A22840" s="1" t="s">
        <v>22084</v>
      </c>
      <c r="B22840" s="2" t="str">
        <f>IFERROR(__xludf.DUMMYFUNCTION("GOOGLETRANSLATE(A22840,""en"",""hi"")"),"लहरों की शक्ति")</f>
        <v>लहरों की शक्ति</v>
      </c>
    </row>
    <row r="22841">
      <c r="A22841" s="1" t="s">
        <v>22085</v>
      </c>
      <c r="B22841" s="2" t="str">
        <f>IFERROR(__xludf.DUMMYFUNCTION("GOOGLETRANSLATE(A22841,""en"",""hi"")"),"व्यक्ति, फुटबॉल के पहले के दौरान अपनी टीम के लिए एक लक्ष्य स्कोर करता है")</f>
        <v>व्यक्ति, फुटबॉल के पहले के दौरान अपनी टीम के लिए एक लक्ष्य स्कोर करता है</v>
      </c>
    </row>
    <row r="22842">
      <c r="A22842" s="1" t="s">
        <v>22086</v>
      </c>
      <c r="B22842" s="2" t="str">
        <f>IFERROR(__xludf.DUMMYFUNCTION("GOOGLETRANSLATE(A22842,""en"",""hi"")"),"व्यक्ति, घटना का आयोजक")</f>
        <v>व्यक्ति, घटना का आयोजक</v>
      </c>
    </row>
    <row r="22843">
      <c r="A22843" s="1" t="s">
        <v>22087</v>
      </c>
      <c r="B22843" s="2" t="str">
        <f>IFERROR(__xludf.DUMMYFUNCTION("GOOGLETRANSLATE(A22843,""en"",""hi"")"),"# व्यक्ति के खिलाफ खेल के दौरान यार्ड के लिए scrambles।")</f>
        <v># व्यक्ति के खिलाफ खेल के दौरान यार्ड के लिए scrambles।</v>
      </c>
    </row>
    <row r="22844">
      <c r="A22844" s="1" t="s">
        <v>22088</v>
      </c>
      <c r="B22844" s="2" t="str">
        <f>IFERROR(__xludf.DUMMYFUNCTION("GOOGLETRANSLATE(A22844,""en"",""hi"")"),"पर्यावरण और अभिनेता को त्यौहार के दौरान पुरस्कार प्राप्त होता है।")</f>
        <v>पर्यावरण और अभिनेता को त्यौहार के दौरान पुरस्कार प्राप्त होता है।</v>
      </c>
    </row>
    <row r="22845">
      <c r="A22845" s="1" t="s">
        <v>22089</v>
      </c>
      <c r="B22845" s="2" t="str">
        <f>IFERROR(__xludf.DUMMYFUNCTION("GOOGLETRANSLATE(A22845,""en"",""hi"")"),"एक सफेद पृष्ठभूमि चित्रण पर एक किताब के साथ एक हथौड़ा में आराम करने वाले आदमी का वेक्टर चित्रण")</f>
        <v>एक सफेद पृष्ठभूमि चित्रण पर एक किताब के साथ एक हथौड़ा में आराम करने वाले आदमी का वेक्टर चित्रण</v>
      </c>
    </row>
    <row r="22846">
      <c r="A22846" s="1" t="s">
        <v>6618</v>
      </c>
      <c r="B22846" s="2" t="str">
        <f>IFERROR(__xludf.DUMMYFUNCTION("GOOGLETRANSLATE(A22846,""en"",""hi"")"),"स्पोर्ट्स सुविधा को स्पोर्ट्स सुविधा भी कहा जाता है")</f>
        <v>स्पोर्ट्स सुविधा को स्पोर्ट्स सुविधा भी कहा जाता है</v>
      </c>
    </row>
    <row r="22847">
      <c r="A22847" s="1" t="s">
        <v>22090</v>
      </c>
      <c r="B22847" s="2" t="str">
        <f>IFERROR(__xludf.DUMMYFUNCTION("GOOGLETRANSLATE(A22847,""en"",""hi"")"),"एक गिटार, देश कलाकार के स्वामित्व में")</f>
        <v>एक गिटार, देश कलाकार के स्वामित्व में</v>
      </c>
    </row>
    <row r="22848">
      <c r="A22848" s="1" t="s">
        <v>22091</v>
      </c>
      <c r="B22848" s="2" t="str">
        <f>IFERROR(__xludf.DUMMYFUNCTION("GOOGLETRANSLATE(A22848,""en"",""hi"")"),"एक सफेद पृष्ठभूमि पर चूने के साथ आइस्ड चाय")</f>
        <v>एक सफेद पृष्ठभूमि पर चूने के साथ आइस्ड चाय</v>
      </c>
    </row>
    <row r="22849">
      <c r="A22849" s="1" t="s">
        <v>22092</v>
      </c>
      <c r="B22849" s="2" t="str">
        <f>IFERROR(__xludf.DUMMYFUNCTION("GOOGLETRANSLATE(A22849,""en"",""hi"")"),"फुटबॉल खिलाड़ी फुटबॉल टीमों के बीच सेमी फाइनल मैच के दौरान प्रतिक्रिया करता है।")</f>
        <v>फुटबॉल खिलाड़ी फुटबॉल टीमों के बीच सेमी फाइनल मैच के दौरान प्रतिक्रिया करता है।</v>
      </c>
    </row>
    <row r="22850">
      <c r="A22850" s="1" t="s">
        <v>22093</v>
      </c>
      <c r="B22850" s="2" t="str">
        <f>IFERROR(__xludf.DUMMYFUNCTION("GOOGLETRANSLATE(A22850,""en"",""hi"")"),"एक आधे घर के सामने फूल उद्यान - लकड़ी का घर")</f>
        <v>एक आधे घर के सामने फूल उद्यान - लकड़ी का घर</v>
      </c>
    </row>
    <row r="22851">
      <c r="A22851" s="1" t="s">
        <v>22094</v>
      </c>
      <c r="B22851" s="2" t="str">
        <f>IFERROR(__xludf.DUMMYFUNCTION("GOOGLETRANSLATE(A22851,""en"",""hi"")"),"संग्रहालय में एक पेंटिंग।")</f>
        <v>संग्रहालय में एक पेंटिंग।</v>
      </c>
    </row>
    <row r="22852">
      <c r="A22852" s="1" t="s">
        <v>22095</v>
      </c>
      <c r="B22852" s="2" t="str">
        <f>IFERROR(__xludf.DUMMYFUNCTION("GOOGLETRANSLATE(A22852,""en"",""hi"")"),"बॉटनिस्ट से एक पत्र से निकालने का फोटो")</f>
        <v>बॉटनिस्ट से एक पत्र से निकालने का फोटो</v>
      </c>
    </row>
    <row r="22853">
      <c r="A22853" s="1" t="s">
        <v>22096</v>
      </c>
      <c r="B22853" s="2" t="str">
        <f>IFERROR(__xludf.DUMMYFUNCTION("GOOGLETRANSLATE(A22853,""en"",""hi"")"),"सफेद शर्ट, कट ऑफ शॉर्ट्स और हेलोवीन वेशभूषा की विशेषता वाले एक फैशन लुक।")</f>
        <v>सफेद शर्ट, कट ऑफ शॉर्ट्स और हेलोवीन वेशभूषा की विशेषता वाले एक फैशन लुक।</v>
      </c>
    </row>
    <row r="22854">
      <c r="A22854" s="1" t="s">
        <v>22097</v>
      </c>
      <c r="B22854" s="2" t="str">
        <f>IFERROR(__xludf.DUMMYFUNCTION("GOOGLETRANSLATE(A22854,""en"",""hi"")"),"दुनिया की सबसे बड़ी गुफा जंगलों में गहरी है।")</f>
        <v>दुनिया की सबसे बड़ी गुफा जंगलों में गहरी है।</v>
      </c>
    </row>
    <row r="22855">
      <c r="A22855" s="1" t="s">
        <v>22098</v>
      </c>
      <c r="B22855" s="2" t="str">
        <f>IFERROR(__xludf.DUMMYFUNCTION("GOOGLETRANSLATE(A22855,""en"",""hi"")"),"किशोर लड़की एक बंदूक पकड़ने के इशारे की नकल")</f>
        <v>किशोर लड़की एक बंदूक पकड़ने के इशारे की नकल</v>
      </c>
    </row>
    <row r="22856">
      <c r="A22856" s="1" t="s">
        <v>22099</v>
      </c>
      <c r="B22856" s="2" t="str">
        <f>IFERROR(__xludf.DUMMYFUNCTION("GOOGLETRANSLATE(A22856,""en"",""hi"")"),"मोजे का महिला संस्करण")</f>
        <v>मोजे का महिला संस्करण</v>
      </c>
    </row>
    <row r="22857">
      <c r="A22857" s="1" t="s">
        <v>22100</v>
      </c>
      <c r="B22857" s="2" t="str">
        <f>IFERROR(__xludf.DUMMYFUNCTION("GOOGLETRANSLATE(A22857,""en"",""hi"")"),"कैफे में एक मेज से कॉफी लेने वाली लड़की के हाथ का स्टेटिक शॉट।")</f>
        <v>कैफे में एक मेज से कॉफी लेने वाली लड़की के हाथ का स्टेटिक शॉट।</v>
      </c>
    </row>
    <row r="22858">
      <c r="A22858" s="1" t="s">
        <v>22101</v>
      </c>
      <c r="B22858" s="2" t="str">
        <f>IFERROR(__xludf.DUMMYFUNCTION("GOOGLETRANSLATE(A22858,""en"",""hi"")"),"पृष्ठभूमि में यह सुंदर पुल फ्रेम्स झील।")</f>
        <v>पृष्ठभूमि में यह सुंदर पुल फ्रेम्स झील।</v>
      </c>
    </row>
    <row r="22859">
      <c r="A22859" s="1" t="s">
        <v>22102</v>
      </c>
      <c r="B22859" s="2" t="str">
        <f>IFERROR(__xludf.DUMMYFUNCTION("GOOGLETRANSLATE(A22859,""en"",""hi"")"),"एक प्रकाश उत्सव के दौरान फव्वारे जलाए")</f>
        <v>एक प्रकाश उत्सव के दौरान फव्वारे जलाए</v>
      </c>
    </row>
    <row r="22860">
      <c r="A22860" s="1" t="s">
        <v>22103</v>
      </c>
      <c r="B22860" s="2" t="str">
        <f>IFERROR(__xludf.DUMMYFUNCTION("GOOGLETRANSLATE(A22860,""en"",""hi"")"),"अभिनेता एक दोस्त के लिए एक पीला पोशाक चट्टानों")</f>
        <v>अभिनेता एक दोस्त के लिए एक पीला पोशाक चट्टानों</v>
      </c>
    </row>
    <row r="22861">
      <c r="A22861" s="1" t="s">
        <v>22104</v>
      </c>
      <c r="B22861" s="2" t="str">
        <f>IFERROR(__xludf.DUMMYFUNCTION("GOOGLETRANSLATE(A22861,""en"",""hi"")"),"प्राकृतिक आभूषण ... मुझे आश्चर्य है कि यह क्या बना है।")</f>
        <v>प्राकृतिक आभूषण ... मुझे आश्चर्य है कि यह क्या बना है।</v>
      </c>
    </row>
    <row r="22862">
      <c r="A22862" s="1" t="s">
        <v>22105</v>
      </c>
      <c r="B22862" s="2" t="str">
        <f>IFERROR(__xludf.DUMMYFUNCTION("GOOGLETRANSLATE(A22862,""en"",""hi"")"),"संयंत्र के उज्ज्वल नारंगी फूल patios सजाने")</f>
        <v>संयंत्र के उज्ज्वल नारंगी फूल patios सजाने</v>
      </c>
    </row>
    <row r="22863">
      <c r="A22863" s="1" t="s">
        <v>22106</v>
      </c>
      <c r="B22863" s="2" t="str">
        <f>IFERROR(__xludf.DUMMYFUNCTION("GOOGLETRANSLATE(A22863,""en"",""hi"")"),"ऐसा कहा जाता है कि उन बच्चों ने अभी तक बात करना शुरू नहीं किया है जब वे इस नदी में स्नान करते हैं।")</f>
        <v>ऐसा कहा जाता है कि उन बच्चों ने अभी तक बात करना शुरू नहीं किया है जब वे इस नदी में स्नान करते हैं।</v>
      </c>
    </row>
    <row r="22864">
      <c r="A22864" s="1" t="s">
        <v>22107</v>
      </c>
      <c r="B22864" s="2" t="str">
        <f>IFERROR(__xludf.DUMMYFUNCTION("GOOGLETRANSLATE(A22864,""en"",""hi"")"),"पानी में प्रतिबिंब और कई रंगीन रोशनी के साथ नहर में रंगीन रात")</f>
        <v>पानी में प्रतिबिंब और कई रंगीन रोशनी के साथ नहर में रंगीन रात</v>
      </c>
    </row>
    <row r="22865">
      <c r="A22865" s="1" t="s">
        <v>22108</v>
      </c>
      <c r="B22865" s="2" t="str">
        <f>IFERROR(__xludf.DUMMYFUNCTION("GOOGLETRANSLATE(A22865,""en"",""hi"")"),"रेस्तरां में वाइन सेलर")</f>
        <v>रेस्तरां में वाइन सेलर</v>
      </c>
    </row>
    <row r="22866">
      <c r="A22866" s="1" t="s">
        <v>22109</v>
      </c>
      <c r="B22866" s="2" t="str">
        <f>IFERROR(__xludf.DUMMYFUNCTION("GOOGLETRANSLATE(A22866,""en"",""hi"")"),"अभिनेता महोत्सव के दौरान प्रीमियर में भाग लेता है।")</f>
        <v>अभिनेता महोत्सव के दौरान प्रीमियर में भाग लेता है।</v>
      </c>
    </row>
    <row r="22867">
      <c r="A22867" s="1" t="s">
        <v>8388</v>
      </c>
      <c r="B22867" s="2" t="str">
        <f>IFERROR(__xludf.DUMMYFUNCTION("GOOGLETRANSLATE(A22867,""en"",""hi"")"),"छवि में हो सकता है: व्यक्ति, मंच पर, एक संगीत वाद्ययंत्र, रात और संगीत कार्यक्रम खेलना")</f>
        <v>छवि में हो सकता है: व्यक्ति, मंच पर, एक संगीत वाद्ययंत्र, रात और संगीत कार्यक्रम खेलना</v>
      </c>
    </row>
    <row r="22868">
      <c r="A22868" s="1" t="s">
        <v>22110</v>
      </c>
      <c r="B22868" s="2" t="str">
        <f>IFERROR(__xludf.DUMMYFUNCTION("GOOGLETRANSLATE(A22868,""en"",""hi"")"),"अभिनेता घटना में आता है")</f>
        <v>अभिनेता घटना में आता है</v>
      </c>
    </row>
    <row r="22869">
      <c r="A22869" s="1" t="s">
        <v>22111</v>
      </c>
      <c r="B22869" s="2" t="str">
        <f>IFERROR(__xludf.DUMMYFUNCTION("GOOGLETRANSLATE(A22869,""en"",""hi"")"),"द्वीप पर समुद्र तट पर खुली बार")</f>
        <v>द्वीप पर समुद्र तट पर खुली बार</v>
      </c>
    </row>
    <row r="22870">
      <c r="A22870" s="1" t="s">
        <v>22112</v>
      </c>
      <c r="B22870" s="2" t="str">
        <f>IFERROR(__xludf.DUMMYFUNCTION("GOOGLETRANSLATE(A22870,""en"",""hi"")"),"अपने चेहरे के साथ परिवार की तस्वीर मार्कर द्वारा धुंधली हुई: हर सुबह मैं जागने के लिए एक खुश, स्वस्थ, अधिक सकारात्मक पत्नी और माँ बनने के लिए दृढ़ संकल्प ... और हर रात मैं खुद को बताते हुए बिस्तर पर जाता हूं मैं कल फिर से कोशिश कर सकता हूं")</f>
        <v>अपने चेहरे के साथ परिवार की तस्वीर मार्कर द्वारा धुंधली हुई: हर सुबह मैं जागने के लिए एक खुश, स्वस्थ, अधिक सकारात्मक पत्नी और माँ बनने के लिए दृढ़ संकल्प ... और हर रात मैं खुद को बताते हुए बिस्तर पर जाता हूं मैं कल फिर से कोशिश कर सकता हूं</v>
      </c>
    </row>
    <row r="22871">
      <c r="A22871" s="1" t="s">
        <v>22113</v>
      </c>
      <c r="B22871" s="2" t="str">
        <f>IFERROR(__xludf.DUMMYFUNCTION("GOOGLETRANSLATE(A22871,""en"",""hi"")"),"व्यक्ति त्योहार के दौरान प्रदर्शन करता है")</f>
        <v>व्यक्ति त्योहार के दौरान प्रदर्शन करता है</v>
      </c>
    </row>
    <row r="22872">
      <c r="A22872" s="1" t="s">
        <v>22114</v>
      </c>
      <c r="B22872" s="2" t="str">
        <f>IFERROR(__xludf.DUMMYFUNCTION("GOOGLETRANSLATE(A22872,""en"",""hi"")"),"बेल्ट से संबंधों तक अपने सभी सामानों को कैसे स्टोर करें")</f>
        <v>बेल्ट से संबंधों तक अपने सभी सामानों को कैसे स्टोर करें</v>
      </c>
    </row>
    <row r="22873">
      <c r="A22873" s="1" t="s">
        <v>22115</v>
      </c>
      <c r="B22873" s="2" t="str">
        <f>IFERROR(__xludf.DUMMYFUNCTION("GOOGLETRANSLATE(A22873,""en"",""hi"")"),"स्टार वेडिंग केक! कुछ बदलावों के साथ खेल टीम")</f>
        <v>स्टार वेडिंग केक! कुछ बदलावों के साथ खेल टीम</v>
      </c>
    </row>
    <row r="22874">
      <c r="A22874" s="1" t="s">
        <v>22116</v>
      </c>
      <c r="B22874" s="2" t="str">
        <f>IFERROR(__xludf.DUMMYFUNCTION("GOOGLETRANSLATE(A22874,""en"",""hi"")"),"व्यक्ति घटना के दौरान रिबन के साथ प्रतिस्पर्धा करता है")</f>
        <v>व्यक्ति घटना के दौरान रिबन के साथ प्रतिस्पर्धा करता है</v>
      </c>
    </row>
    <row r="22875">
      <c r="A22875" s="1" t="s">
        <v>22117</v>
      </c>
      <c r="B22875" s="2" t="str">
        <f>IFERROR(__xludf.DUMMYFUNCTION("GOOGLETRANSLATE(A22875,""en"",""hi"")"),"अभिनेता रात की पार्टी खोलने में भाग लेता है।")</f>
        <v>अभिनेता रात की पार्टी खोलने में भाग लेता है।</v>
      </c>
    </row>
    <row r="22876">
      <c r="A22876" s="1" t="s">
        <v>22118</v>
      </c>
      <c r="B22876" s="2" t="str">
        <f>IFERROR(__xludf.DUMMYFUNCTION("GOOGLETRANSLATE(A22876,""en"",""hi"")"),"दाढ़ी के साथ बेहतर? कलाकार से संगठन के नेता तक")</f>
        <v>दाढ़ी के साथ बेहतर? कलाकार से संगठन के नेता तक</v>
      </c>
    </row>
    <row r="22877">
      <c r="A22877" s="1" t="s">
        <v>22119</v>
      </c>
      <c r="B22877" s="2" t="str">
        <f>IFERROR(__xludf.DUMMYFUNCTION("GOOGLETRANSLATE(A22877,""en"",""hi"")"),"एक पक्षी के साथ प्रकृति का टैटू")</f>
        <v>एक पक्षी के साथ प्रकृति का टैटू</v>
      </c>
    </row>
    <row r="22878">
      <c r="A22878" s="1" t="s">
        <v>22120</v>
      </c>
      <c r="B22878" s="2" t="str">
        <f>IFERROR(__xludf.DUMMYFUNCTION("GOOGLETRANSLATE(A22878,""en"",""hi"")"),"झूमर, sconces, लटकन, तालिका और मंजिल दीपक की लाइन आपको अपने घर में ऐसा करने की अनुमति देता है।")</f>
        <v>झूमर, sconces, लटकन, तालिका और मंजिल दीपक की लाइन आपको अपने घर में ऐसा करने की अनुमति देता है।</v>
      </c>
    </row>
    <row r="22879">
      <c r="A22879" s="1" t="s">
        <v>22121</v>
      </c>
      <c r="B22879" s="2" t="str">
        <f>IFERROR(__xludf.DUMMYFUNCTION("GOOGLETRANSLATE(A22879,""en"",""hi"")"),"दंगा पुलिस एक गड़बड़ी से निपटती है")</f>
        <v>दंगा पुलिस एक गड़बड़ी से निपटती है</v>
      </c>
    </row>
    <row r="22880">
      <c r="A22880" s="1" t="s">
        <v>22122</v>
      </c>
      <c r="B22880" s="2" t="str">
        <f>IFERROR(__xludf.DUMMYFUNCTION("GOOGLETRANSLATE(A22880,""en"",""hi"")"),"एक सफेद पृष्ठभूमि फोटो पर हेराल्डिक चार्ज")</f>
        <v>एक सफेद पृष्ठभूमि फोटो पर हेराल्डिक चार्ज</v>
      </c>
    </row>
    <row r="22881">
      <c r="A22881" s="1" t="s">
        <v>22123</v>
      </c>
      <c r="B22881" s="2" t="str">
        <f>IFERROR(__xludf.DUMMYFUNCTION("GOOGLETRANSLATE(A22881,""en"",""hi"")"),"एक युवा महिला लाल रसदार सेब के साथ एक टोकरी फेंक रही है।")</f>
        <v>एक युवा महिला लाल रसदार सेब के साथ एक टोकरी फेंक रही है।</v>
      </c>
    </row>
    <row r="22882">
      <c r="A22882" s="1" t="s">
        <v>22124</v>
      </c>
      <c r="B22882" s="2" t="str">
        <f>IFERROR(__xludf.DUMMYFUNCTION("GOOGLETRANSLATE(A22882,""en"",""hi"")"),"सफेद पृष्ठभूमि पर काले रंग में जैविक जीनस या फूल के साथ वेक्टर निर्बाध पैटर्न।")</f>
        <v>सफेद पृष्ठभूमि पर काले रंग में जैविक जीनस या फूल के साथ वेक्टर निर्बाध पैटर्न।</v>
      </c>
    </row>
    <row r="22883">
      <c r="A22883" s="1" t="s">
        <v>22125</v>
      </c>
      <c r="B22883" s="2" t="str">
        <f>IFERROR(__xludf.DUMMYFUNCTION("GOOGLETRANSLATE(A22883,""en"",""hi"")"),"स्टोव पर एक फ्राइंग पैन में तेल में तले हुए आलू के लंबे टुकड़े")</f>
        <v>स्टोव पर एक फ्राइंग पैन में तेल में तले हुए आलू के लंबे टुकड़े</v>
      </c>
    </row>
    <row r="22884">
      <c r="A22884" s="1" t="s">
        <v>22126</v>
      </c>
      <c r="B22884" s="2" t="str">
        <f>IFERROR(__xludf.DUMMYFUNCTION("GOOGLETRANSLATE(A22884,""en"",""hi"")"),"एक साथ एक किताब पढ़ने वाला व्यक्ति")</f>
        <v>एक साथ एक किताब पढ़ने वाला व्यक्ति</v>
      </c>
    </row>
    <row r="22885">
      <c r="A22885" s="1" t="s">
        <v>22127</v>
      </c>
      <c r="B22885" s="2" t="str">
        <f>IFERROR(__xludf.DUMMYFUNCTION("GOOGLETRANSLATE(A22885,""en"",""hi"")"),"इससे पहले कि हम घोड़े की पीठ पर उन लोगों की बहुत आलोचना करने से पहले, हमने सीखा कि कुछ लोग अपने घोड़ों के साथ, एक कारण के लिए पैसे जुटाने के लिए दूर से आते हैं।")</f>
        <v>इससे पहले कि हम घोड़े की पीठ पर उन लोगों की बहुत आलोचना करने से पहले, हमने सीखा कि कुछ लोग अपने घोड़ों के साथ, एक कारण के लिए पैसे जुटाने के लिए दूर से आते हैं।</v>
      </c>
    </row>
    <row r="22886">
      <c r="A22886" s="1" t="s">
        <v>22128</v>
      </c>
      <c r="B22886" s="2" t="str">
        <f>IFERROR(__xludf.DUMMYFUNCTION("GOOGLETRANSLATE(A22886,""en"",""hi"")"),"काटना ढीला: अभिनेता, एक फंकी जैकेट और स्कीनी जीन्स में अविश्वसनीय रूप से देखा क्योंकि उन्होंने गुरुवार को रेस्तरां में एक शाम का आनंद लिया।")</f>
        <v>काटना ढीला: अभिनेता, एक फंकी जैकेट और स्कीनी जीन्स में अविश्वसनीय रूप से देखा क्योंकि उन्होंने गुरुवार को रेस्तरां में एक शाम का आनंद लिया।</v>
      </c>
    </row>
    <row r="22887">
      <c r="A22887" s="1" t="s">
        <v>22129</v>
      </c>
      <c r="B22887" s="2" t="str">
        <f>IFERROR(__xludf.DUMMYFUNCTION("GOOGLETRANSLATE(A22887,""en"",""hi"")"),"चल रहे पैर के लिए प्रतियोगी बाहर निकलते हैं")</f>
        <v>चल रहे पैर के लिए प्रतियोगी बाहर निकलते हैं</v>
      </c>
    </row>
    <row r="22888">
      <c r="A22888" s="1" t="s">
        <v>22130</v>
      </c>
      <c r="B22888" s="2" t="str">
        <f>IFERROR(__xludf.DUMMYFUNCTION("GOOGLETRANSLATE(A22888,""en"",""hi"")"),"मृत कद्दू का दिन")</f>
        <v>मृत कद्दू का दिन</v>
      </c>
    </row>
    <row r="22889">
      <c r="A22889" s="1" t="s">
        <v>22131</v>
      </c>
      <c r="B22889" s="2" t="str">
        <f>IFERROR(__xludf.DUMMYFUNCTION("GOOGLETRANSLATE(A22889,""en"",""hi"")"),"कुछ अपने स्की को अंतिम खड़ी बिट के लिए टार्न के लिए छोड़ देते हैं।")</f>
        <v>कुछ अपने स्की को अंतिम खड़ी बिट के लिए टार्न के लिए छोड़ देते हैं।</v>
      </c>
    </row>
    <row r="22890">
      <c r="A22890" s="1" t="s">
        <v>22132</v>
      </c>
      <c r="B22890" s="2" t="str">
        <f>IFERROR(__xludf.DUMMYFUNCTION("GOOGLETRANSLATE(A22890,""en"",""hi"")"),"तथ्यों के लिए मस्तिष्क की प्रतिक्रिया।")</f>
        <v>तथ्यों के लिए मस्तिष्क की प्रतिक्रिया।</v>
      </c>
    </row>
    <row r="22891">
      <c r="A22891" s="1" t="s">
        <v>22133</v>
      </c>
      <c r="B22891" s="2" t="str">
        <f>IFERROR(__xludf.DUMMYFUNCTION("GOOGLETRANSLATE(A22891,""en"",""hi"")"),"क्लिपिंग पथ के साथ एक सफेद पृष्ठभूमि पर एक लहरदार तरल बनावट और जंजीर किनारे के फ़ॉन्ट के साथ एक 3 डी चित्रण में लाइट ब्लू वॉटर स्टाइल अपरकेस या कैपिटल लेटर यू।")</f>
        <v>क्लिपिंग पथ के साथ एक सफेद पृष्ठभूमि पर एक लहरदार तरल बनावट और जंजीर किनारे के फ़ॉन्ट के साथ एक 3 डी चित्रण में लाइट ब्लू वॉटर स्टाइल अपरकेस या कैपिटल लेटर यू।</v>
      </c>
    </row>
    <row r="22892">
      <c r="A22892" s="1" t="s">
        <v>22134</v>
      </c>
      <c r="B22892" s="2" t="str">
        <f>IFERROR(__xludf.DUMMYFUNCTION("GOOGLETRANSLATE(A22892,""en"",""hi"")"),"एक धूप दिन पर सुपर व्हीप आइस क्रीम वैन")</f>
        <v>एक धूप दिन पर सुपर व्हीप आइस क्रीम वैन</v>
      </c>
    </row>
    <row r="22893">
      <c r="A22893" s="1" t="s">
        <v>22135</v>
      </c>
      <c r="B22893" s="2" t="str">
        <f>IFERROR(__xludf.DUMMYFUNCTION("GOOGLETRANSLATE(A22893,""en"",""hi"")"),"संगीत कलाकार पुरस्कार के दौरान पुरस्कार स्वीकार करता है")</f>
        <v>संगीत कलाकार पुरस्कार के दौरान पुरस्कार स्वीकार करता है</v>
      </c>
    </row>
    <row r="22894">
      <c r="A22894" s="1" t="s">
        <v>22136</v>
      </c>
      <c r="B22894" s="2" t="str">
        <f>IFERROR(__xludf.DUMMYFUNCTION("GOOGLETRANSLATE(A22894,""en"",""hi"")"),"राजनेता एक पुष्पांजलि समारोह में भाग लेता है।")</f>
        <v>राजनेता एक पुष्पांजलि समारोह में भाग लेता है।</v>
      </c>
    </row>
    <row r="22895">
      <c r="A22895" s="1" t="s">
        <v>22137</v>
      </c>
      <c r="B22895" s="2" t="str">
        <f>IFERROR(__xludf.DUMMYFUNCTION("GOOGLETRANSLATE(A22895,""en"",""hi"")"),"एक अस्पताल के रिसेप्शन पर मरीज")</f>
        <v>एक अस्पताल के रिसेप्शन पर मरीज</v>
      </c>
    </row>
    <row r="22896">
      <c r="A22896" s="1" t="s">
        <v>22138</v>
      </c>
      <c r="B22896" s="2" t="str">
        <f>IFERROR(__xludf.DUMMYFUNCTION("GOOGLETRANSLATE(A22896,""en"",""hi"")"),"यहाँ एक टहलने का समय।")</f>
        <v>यहाँ एक टहलने का समय।</v>
      </c>
    </row>
    <row r="22897">
      <c r="A22897" s="1" t="s">
        <v>22139</v>
      </c>
      <c r="B22897" s="2" t="str">
        <f>IFERROR(__xludf.DUMMYFUNCTION("GOOGLETRANSLATE(A22897,""en"",""hi"")"),"पुराने शहर में फल ले जाने वाली सड़क के साथ चलने वाली महिला")</f>
        <v>पुराने शहर में फल ले जाने वाली सड़क के साथ चलने वाली महिला</v>
      </c>
    </row>
    <row r="22898">
      <c r="A22898" s="1" t="s">
        <v>22140</v>
      </c>
      <c r="B22898" s="2" t="str">
        <f>IFERROR(__xludf.DUMMYFUNCTION("GOOGLETRANSLATE(A22898,""en"",""hi"")"),"व्यक्ति और किट ने लाल कालीन पर एक हंसी साझा की")</f>
        <v>व्यक्ति और किट ने लाल कालीन पर एक हंसी साझा की</v>
      </c>
    </row>
    <row r="22899">
      <c r="A22899" s="1" t="s">
        <v>22141</v>
      </c>
      <c r="B22899" s="2" t="str">
        <f>IFERROR(__xludf.DUMMYFUNCTION("GOOGLETRANSLATE(A22899,""en"",""hi"")"),"राजनेता पुरस्कार श्रेणी के साथ सैन्य व्यक्ति प्रस्तुत करता है")</f>
        <v>राजनेता पुरस्कार श्रेणी के साथ सैन्य व्यक्ति प्रस्तुत करता है</v>
      </c>
    </row>
    <row r="22900">
      <c r="A22900" s="1" t="s">
        <v>22142</v>
      </c>
      <c r="B22900" s="2" t="str">
        <f>IFERROR(__xludf.DUMMYFUNCTION("GOOGLETRANSLATE(A22900,""en"",""hi"")"),"ब्लूज़ कलाकार गिटार बजाना मंच पर प्रदर्शन करता है")</f>
        <v>ब्लूज़ कलाकार गिटार बजाना मंच पर प्रदर्शन करता है</v>
      </c>
    </row>
    <row r="22901">
      <c r="A22901" s="1" t="s">
        <v>22143</v>
      </c>
      <c r="B22901" s="2" t="str">
        <f>IFERROR(__xludf.DUMMYFUNCTION("GOOGLETRANSLATE(A22901,""en"",""hi"")"),"हार्ड रॉक कलाकार के साथ प्रदर्शन से पहले ड्रमर का पोर्ट्रेटिंग")</f>
        <v>हार्ड रॉक कलाकार के साथ प्रदर्शन से पहले ड्रमर का पोर्ट्रेटिंग</v>
      </c>
    </row>
    <row r="22902">
      <c r="A22902" s="1" t="s">
        <v>22144</v>
      </c>
      <c r="B22902" s="2" t="str">
        <f>IFERROR(__xludf.DUMMYFUNCTION("GOOGLETRANSLATE(A22902,""en"",""hi"")"),"भारत ने दिन पर क्रिकेट प्लेयर के विकेट के लिए अपील की")</f>
        <v>भारत ने दिन पर क्रिकेट प्लेयर के विकेट के लिए अपील की</v>
      </c>
    </row>
    <row r="22903">
      <c r="A22903" s="1" t="s">
        <v>22145</v>
      </c>
      <c r="B22903" s="2" t="str">
        <f>IFERROR(__xludf.DUMMYFUNCTION("GOOGLETRANSLATE(A22903,""en"",""hi"")"),"मां और बेटे पेटिंग टैक्सी बिल्ली और सामने एक झपकी क्रिसमस पेड़ - मिश्रित - धीमी गति")</f>
        <v>मां और बेटे पेटिंग टैक्सी बिल्ली और सामने एक झपकी क्रिसमस पेड़ - मिश्रित - धीमी गति</v>
      </c>
    </row>
    <row r="22904">
      <c r="A22904" s="1" t="s">
        <v>444</v>
      </c>
      <c r="B22904" s="2" t="str">
        <f>IFERROR(__xludf.DUMMYFUNCTION("GOOGLETRANSLATE(A22904,""en"",""hi"")"),"संख्या आइकन के रूप में मोमबत्तियों के साथ जन्मदिन का केक।")</f>
        <v>संख्या आइकन के रूप में मोमबत्तियों के साथ जन्मदिन का केक।</v>
      </c>
    </row>
    <row r="22905">
      <c r="A22905" s="1" t="s">
        <v>22146</v>
      </c>
      <c r="B22905" s="2" t="str">
        <f>IFERROR(__xludf.DUMMYFUNCTION("GOOGLETRANSLATE(A22905,""en"",""hi"")"),"एक छोटा बच्चा मेज पर अपने संयंत्र को पानी देता है")</f>
        <v>एक छोटा बच्चा मेज पर अपने संयंत्र को पानी देता है</v>
      </c>
    </row>
    <row r="22906">
      <c r="A22906" s="1" t="s">
        <v>22147</v>
      </c>
      <c r="B22906" s="2" t="str">
        <f>IFERROR(__xludf.DUMMYFUNCTION("GOOGLETRANSLATE(A22906,""en"",""hi"")"),"घूंघट बादल समय पर सूर्यास्त गर्म रंग - चूक")</f>
        <v>घूंघट बादल समय पर सूर्यास्त गर्म रंग - चूक</v>
      </c>
    </row>
    <row r="22907">
      <c r="A22907" s="1" t="s">
        <v>22148</v>
      </c>
      <c r="B22907" s="2" t="str">
        <f>IFERROR(__xludf.DUMMYFUNCTION("GOOGLETRANSLATE(A22907,""en"",""hi"")"),"जहां यह सब खबर के लिए गलत हो गया")</f>
        <v>जहां यह सब खबर के लिए गलत हो गया</v>
      </c>
    </row>
    <row r="22908">
      <c r="A22908" s="1" t="s">
        <v>22149</v>
      </c>
      <c r="B22908" s="2" t="str">
        <f>IFERROR(__xludf.DUMMYFUNCTION("GOOGLETRANSLATE(A22908,""en"",""hi"")"),"व्यक्ति के दौरान देखा गया माहौल का एक सामान्य दृश्य और व्यक्ति पर हस्ताक्षर कार्यक्रम")</f>
        <v>व्यक्ति के दौरान देखा गया माहौल का एक सामान्य दृश्य और व्यक्ति पर हस्ताक्षर कार्यक्रम</v>
      </c>
    </row>
    <row r="22909">
      <c r="A22909" s="1" t="s">
        <v>22150</v>
      </c>
      <c r="B22909" s="2" t="str">
        <f>IFERROR(__xludf.DUMMYFUNCTION("GOOGLETRANSLATE(A22909,""en"",""hi"")"),"मेहमान लॉन्च पर खेल लेते हैं")</f>
        <v>मेहमान लॉन्च पर खेल लेते हैं</v>
      </c>
    </row>
    <row r="22910">
      <c r="A22910" s="1" t="s">
        <v>22151</v>
      </c>
      <c r="B22910" s="2" t="str">
        <f>IFERROR(__xludf.DUMMYFUNCTION("GOOGLETRANSLATE(A22910,""en"",""hi"")"),"एक आरवी सोमवार को पार्क किया जाता है।")</f>
        <v>एक आरवी सोमवार को पार्क किया जाता है।</v>
      </c>
    </row>
    <row r="22911">
      <c r="A22911" s="1" t="s">
        <v>22152</v>
      </c>
      <c r="B22911" s="2" t="str">
        <f>IFERROR(__xludf.DUMMYFUNCTION("GOOGLETRANSLATE(A22911,""en"",""hi"")"),"एक अल्पाइन झील में सुबह सुबह की रोशनी, व्यक्ति")</f>
        <v>एक अल्पाइन झील में सुबह सुबह की रोशनी, व्यक्ति</v>
      </c>
    </row>
    <row r="22912">
      <c r="A22912" s="1" t="s">
        <v>22153</v>
      </c>
      <c r="B22912" s="2" t="str">
        <f>IFERROR(__xludf.DUMMYFUNCTION("GOOGLETRANSLATE(A22912,""en"",""hi"")"),"जेस ने स्ट्रैप्स के साथ आश्चर्यजनक गाउन पहने")</f>
        <v>जेस ने स्ट्रैप्स के साथ आश्चर्यजनक गाउन पहने</v>
      </c>
    </row>
    <row r="22913">
      <c r="A22913" s="1" t="s">
        <v>22154</v>
      </c>
      <c r="B22913" s="2" t="str">
        <f>IFERROR(__xludf.DUMMYFUNCTION("GOOGLETRANSLATE(A22913,""en"",""hi"")"),"एक सिरिंज पकड़े हाथ, सिरिंज स्पष्ट तरल से भरा है और तस्वीर काले रंग की पृष्ठभूमि पर अलग है")</f>
        <v>एक सिरिंज पकड़े हाथ, सिरिंज स्पष्ट तरल से भरा है और तस्वीर काले रंग की पृष्ठभूमि पर अलग है</v>
      </c>
    </row>
    <row r="22914">
      <c r="A22914" s="1" t="s">
        <v>22155</v>
      </c>
      <c r="B22914" s="2" t="str">
        <f>IFERROR(__xludf.DUMMYFUNCTION("GOOGLETRANSLATE(A22914,""en"",""hi"")"),"एक तरह का कस्टम बनाया उच्च कमर शॉर्ट्स")</f>
        <v>एक तरह का कस्टम बनाया उच्च कमर शॉर्ट्स</v>
      </c>
    </row>
    <row r="22915">
      <c r="A22915" s="1" t="s">
        <v>22156</v>
      </c>
      <c r="B22915" s="2" t="str">
        <f>IFERROR(__xludf.DUMMYFUNCTION("GOOGLETRANSLATE(A22915,""en"",""hi"")"),"चलो रेलवे पटरियों के पास लड़कियों के साथ यात्रा करते हैं।")</f>
        <v>चलो रेलवे पटरियों के पास लड़कियों के साथ यात्रा करते हैं।</v>
      </c>
    </row>
    <row r="22916">
      <c r="A22916" s="1" t="s">
        <v>22157</v>
      </c>
      <c r="B22916" s="2" t="str">
        <f>IFERROR(__xludf.DUMMYFUNCTION("GOOGLETRANSLATE(A22916,""en"",""hi"")"),"एक पर्वतारोही एक कठिन दिनों के बाद एक चट्टान पर आराम")</f>
        <v>एक पर्वतारोही एक कठिन दिनों के बाद एक चट्टान पर आराम</v>
      </c>
    </row>
    <row r="22917">
      <c r="A22917" s="1" t="s">
        <v>22158</v>
      </c>
      <c r="B22917" s="2" t="str">
        <f>IFERROR(__xludf.DUMMYFUNCTION("GOOGLETRANSLATE(A22917,""en"",""hi"")"),"- टोन पुरुष पानी के गोद।")</f>
        <v>- टोन पुरुष पानी के गोद।</v>
      </c>
    </row>
    <row r="22918">
      <c r="A22918" s="1" t="s">
        <v>22159</v>
      </c>
      <c r="B22918" s="2" t="str">
        <f>IFERROR(__xludf.DUMMYFUNCTION("GOOGLETRANSLATE(A22918,""en"",""hi"")"),"झंडे के साथ हाथ")</f>
        <v>झंडे के साथ हाथ</v>
      </c>
    </row>
    <row r="22919">
      <c r="A22919" s="1" t="s">
        <v>22160</v>
      </c>
      <c r="B22919" s="2" t="str">
        <f>IFERROR(__xludf.DUMMYFUNCTION("GOOGLETRANSLATE(A22919,""en"",""hi"")"),"एक महिला सोमवार को ई 6 इलेक्ट्रिक कार पर चार्जिंग तकनीक का प्रदर्शन करती है।")</f>
        <v>एक महिला सोमवार को ई 6 इलेक्ट्रिक कार पर चार्जिंग तकनीक का प्रदर्शन करती है।</v>
      </c>
    </row>
    <row r="22920">
      <c r="A22920" s="1" t="s">
        <v>22161</v>
      </c>
      <c r="B22920" s="2" t="str">
        <f>IFERROR(__xludf.DUMMYFUNCTION("GOOGLETRANSLATE(A22920,""en"",""hi"")"),"फुटबॉल लीग के दौरान फुटबॉल टीम के खिलाफ दूसरा गोल करने के बाद व्यक्ति मनाता है")</f>
        <v>फुटबॉल लीग के दौरान फुटबॉल टीम के खिलाफ दूसरा गोल करने के बाद व्यक्ति मनाता है</v>
      </c>
    </row>
    <row r="22921">
      <c r="A22921" s="1" t="s">
        <v>22162</v>
      </c>
      <c r="B22921" s="2" t="str">
        <f>IFERROR(__xludf.DUMMYFUNCTION("GOOGLETRANSLATE(A22921,""en"",""hi"")"),"एक छोटे से घर के साथ यात्रा करना।")</f>
        <v>एक छोटे से घर के साथ यात्रा करना।</v>
      </c>
    </row>
    <row r="22922">
      <c r="A22922" s="1" t="s">
        <v>22163</v>
      </c>
      <c r="B22922" s="2" t="str">
        <f>IFERROR(__xludf.DUMMYFUNCTION("GOOGLETRANSLATE(A22922,""en"",""hi"")"),"डिजिटल नोमाड लाइफ के महीने के दौरान गिरने के लिए पेड़ को देखने के लिए लंबी पैदल यात्रा")</f>
        <v>डिजिटल नोमाड लाइफ के महीने के दौरान गिरने के लिए पेड़ को देखने के लिए लंबी पैदल यात्रा</v>
      </c>
    </row>
    <row r="22923">
      <c r="A22923" s="1" t="s">
        <v>22164</v>
      </c>
      <c r="B22923" s="2" t="str">
        <f>IFERROR(__xludf.DUMMYFUNCTION("GOOGLETRANSLATE(A22923,""en"",""hi"")"),"थोड़ा लम्बा लड़की की ऊंचाई को मापने वाला छोटा लड़का")</f>
        <v>थोड़ा लम्बा लड़की की ऊंचाई को मापने वाला छोटा लड़का</v>
      </c>
    </row>
    <row r="22924">
      <c r="A22924" s="1" t="s">
        <v>22165</v>
      </c>
      <c r="B22924" s="2" t="str">
        <f>IFERROR(__xludf.DUMMYFUNCTION("GOOGLETRANSLATE(A22924,""en"",""hi"")"),"हेक्सागोनल, लाइनों के साथ ज्यामितीय टाइल्स दोहराना।")</f>
        <v>हेक्सागोनल, लाइनों के साथ ज्यामितीय टाइल्स दोहराना।</v>
      </c>
    </row>
    <row r="22925">
      <c r="A22925" s="1" t="s">
        <v>22166</v>
      </c>
      <c r="B22925" s="2" t="str">
        <f>IFERROR(__xludf.DUMMYFUNCTION("GOOGLETRANSLATE(A22925,""en"",""hi"")"),"पक्ष पर पुलिस हस्ताक्षर")</f>
        <v>पक्ष पर पुलिस हस्ताक्षर</v>
      </c>
    </row>
    <row r="22926">
      <c r="A22926" s="1" t="s">
        <v>22167</v>
      </c>
      <c r="B22926" s="2" t="str">
        <f>IFERROR(__xludf.DUMMYFUNCTION("GOOGLETRANSLATE(A22926,""en"",""hi"")"),"कुत्ते पर कभी भी इत्र का उपयोग न करें!")</f>
        <v>कुत्ते पर कभी भी इत्र का उपयोग न करें!</v>
      </c>
    </row>
    <row r="22927">
      <c r="A22927" s="1" t="s">
        <v>22168</v>
      </c>
      <c r="B22927" s="2" t="str">
        <f>IFERROR(__xludf.DUMMYFUNCTION("GOOGLETRANSLATE(A22927,""en"",""hi"")"),"काल्पनिक सेटिंग के प्रकार की ओर समुद्री डाकू जहाज")</f>
        <v>काल्पनिक सेटिंग के प्रकार की ओर समुद्री डाकू जहाज</v>
      </c>
    </row>
    <row r="22928">
      <c r="A22928" s="1" t="s">
        <v>22169</v>
      </c>
      <c r="B22928" s="2" t="str">
        <f>IFERROR(__xludf.DUMMYFUNCTION("GOOGLETRANSLATE(A22928,""en"",""hi"")"),"रोमन संरचना शायद शहर के सबसे मान्यता प्राप्त ऐतिहासिक स्थल।")</f>
        <v>रोमन संरचना शायद शहर के सबसे मान्यता प्राप्त ऐतिहासिक स्थल।</v>
      </c>
    </row>
    <row r="22929">
      <c r="A22929" s="1" t="s">
        <v>22170</v>
      </c>
      <c r="B22929" s="2" t="str">
        <f>IFERROR(__xludf.DUMMYFUNCTION("GOOGLETRANSLATE(A22929,""en"",""hi"")"),"शहर के केंद्र में ट्राम और पैदल यात्री")</f>
        <v>शहर के केंद्र में ट्राम और पैदल यात्री</v>
      </c>
    </row>
    <row r="22930">
      <c r="A22930" s="1" t="s">
        <v>22171</v>
      </c>
      <c r="B22930" s="2" t="str">
        <f>IFERROR(__xludf.DUMMYFUNCTION("GOOGLETRANSLATE(A22930,""en"",""hi"")"),"मॉडल और फिल्म चरित्र फैशन शो में आते हैं।")</f>
        <v>मॉडल और फिल्म चरित्र फैशन शो में आते हैं।</v>
      </c>
    </row>
    <row r="22931">
      <c r="A22931" s="1" t="s">
        <v>22172</v>
      </c>
      <c r="B22931" s="2" t="str">
        <f>IFERROR(__xludf.DUMMYFUNCTION("GOOGLETRANSLATE(A22931,""en"",""hi"")"),"एक सुनहरा अनुपात, एक कछुए के साथ लोगो")</f>
        <v>एक सुनहरा अनुपात, एक कछुए के साथ लोगो</v>
      </c>
    </row>
    <row r="22932">
      <c r="A22932" s="1" t="s">
        <v>22173</v>
      </c>
      <c r="B22932" s="2" t="str">
        <f>IFERROR(__xludf.DUMMYFUNCTION("GOOGLETRANSLATE(A22932,""en"",""hi"")"),"शास्त्रीय कलाकार और आयोजित एन्सेबल ने अपनी रिकॉर्डिंग के लिए पुरस्कार जीता।")</f>
        <v>शास्त्रीय कलाकार और आयोजित एन्सेबल ने अपनी रिकॉर्डिंग के लिए पुरस्कार जीता।</v>
      </c>
    </row>
    <row r="22933">
      <c r="A22933" s="1" t="s">
        <v>22174</v>
      </c>
      <c r="B22933" s="2" t="str">
        <f>IFERROR(__xludf.DUMMYFUNCTION("GOOGLETRANSLATE(A22933,""en"",""hi"")"),"दिल के रूप में मिश्रित पागल")</f>
        <v>दिल के रूप में मिश्रित पागल</v>
      </c>
    </row>
    <row r="22934">
      <c r="A22934" s="1" t="s">
        <v>22175</v>
      </c>
      <c r="B22934" s="2" t="str">
        <f>IFERROR(__xludf.DUMMYFUNCTION("GOOGLETRANSLATE(A22934,""en"",""hi"")"),"बाईं ओर वह रास्ता हमारा सैला था।")</f>
        <v>बाईं ओर वह रास्ता हमारा सैला था।</v>
      </c>
    </row>
    <row r="22935">
      <c r="A22935" s="1" t="s">
        <v>1678</v>
      </c>
      <c r="B22935" s="2" t="str">
        <f>IFERROR(__xludf.DUMMYFUNCTION("GOOGLETRANSLATE(A22935,""en"",""hi"")"),"अभिनेता प्रीमियर के लिए आता है।")</f>
        <v>अभिनेता प्रीमियर के लिए आता है।</v>
      </c>
    </row>
    <row r="22936">
      <c r="A22936" s="1" t="s">
        <v>12968</v>
      </c>
      <c r="B22936" s="2" t="str">
        <f>IFERROR(__xludf.DUMMYFUNCTION("GOOGLETRANSLATE(A22936,""en"",""hi"")"),"छवि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22937">
      <c r="A22937" s="1" t="s">
        <v>22176</v>
      </c>
      <c r="B22937" s="2" t="str">
        <f>IFERROR(__xludf.DUMMYFUNCTION("GOOGLETRANSLATE(A22937,""en"",""hi"")"),"भाग्यशाली जुर्राब, जिसे उन्होंने अपने कृत्रिम पैर पर पहना था।")</f>
        <v>भाग्यशाली जुर्राब, जिसे उन्होंने अपने कृत्रिम पैर पर पहना था।</v>
      </c>
    </row>
    <row r="22938">
      <c r="A22938" s="1" t="s">
        <v>22177</v>
      </c>
      <c r="B22938" s="2" t="str">
        <f>IFERROR(__xludf.DUMMYFUNCTION("GOOGLETRANSLATE(A22938,""en"",""hi"")"),"उद्योग - एक झील के बीच में एक मोबाइल घर")</f>
        <v>उद्योग - एक झील के बीच में एक मोबाइल घर</v>
      </c>
    </row>
    <row r="22939">
      <c r="A22939" s="1" t="s">
        <v>22178</v>
      </c>
      <c r="B22939" s="2" t="str">
        <f>IFERROR(__xludf.DUMMYFUNCTION("GOOGLETRANSLATE(A22939,""en"",""hi"")"),"प्रसारण शैली के लिए अपनी बोली जीतने के बाद लोग एक उत्सव संगीत कार्यक्रम के लिए इकट्ठे होते हैं।")</f>
        <v>प्रसारण शैली के लिए अपनी बोली जीतने के बाद लोग एक उत्सव संगीत कार्यक्रम के लिए इकट्ठे होते हैं।</v>
      </c>
    </row>
    <row r="22940">
      <c r="A22940" s="1" t="s">
        <v>22179</v>
      </c>
      <c r="B22940" s="2" t="str">
        <f>IFERROR(__xludf.DUMMYFUNCTION("GOOGLETRANSLATE(A22940,""en"",""hi"")"),"व्यक्ति द्वारा फोटो में वाटरफ्रंट के साथ शीतकालीन सूर्योदय")</f>
        <v>व्यक्ति द्वारा फोटो में वाटरफ्रंट के साथ शीतकालीन सूर्योदय</v>
      </c>
    </row>
    <row r="22941">
      <c r="A22941" s="1" t="s">
        <v>22180</v>
      </c>
      <c r="B22941" s="2" t="str">
        <f>IFERROR(__xludf.DUMMYFUNCTION("GOOGLETRANSLATE(A22941,""en"",""hi"")"),"ऑटोमोबाइल एक इंजन के साथ 911 बनाते हैं")</f>
        <v>ऑटोमोबाइल एक इंजन के साथ 911 बनाते हैं</v>
      </c>
    </row>
    <row r="22942">
      <c r="A22942" s="1" t="s">
        <v>1879</v>
      </c>
      <c r="B22942" s="2" t="str">
        <f>IFERROR(__xludf.DUMMYFUNCTION("GOOGLETRANSLATE(A22942,""en"",""hi"")"),"बिक्री संपत्ति के लिए एक शहर।")</f>
        <v>बिक्री संपत्ति के लिए एक शहर।</v>
      </c>
    </row>
    <row r="22943">
      <c r="A22943" s="1" t="s">
        <v>22181</v>
      </c>
      <c r="B22943" s="2" t="str">
        <f>IFERROR(__xludf.DUMMYFUNCTION("GOOGLETRANSLATE(A22943,""en"",""hi"")"),"ओलंपस फैशन वीक के दौरान स्प्रिंग फैशन शो द्वारा एक मॉडल बैकस्टेज पॉज़ करता है।")</f>
        <v>ओलंपस फैशन वीक के दौरान स्प्रिंग फैशन शो द्वारा एक मॉडल बैकस्टेज पॉज़ करता है।</v>
      </c>
    </row>
    <row r="22944">
      <c r="A22944" s="1" t="s">
        <v>22182</v>
      </c>
      <c r="B22944" s="2" t="str">
        <f>IFERROR(__xludf.DUMMYFUNCTION("GOOGLETRANSLATE(A22944,""en"",""hi"")"),"कई लोग गर्मियों की शाम को कार यातायात के साथ पड़ोस से चलते हैं।")</f>
        <v>कई लोग गर्मियों की शाम को कार यातायात के साथ पड़ोस से चलते हैं।</v>
      </c>
    </row>
    <row r="22945">
      <c r="A22945" s="1" t="s">
        <v>22183</v>
      </c>
      <c r="B22945" s="2" t="str">
        <f>IFERROR(__xludf.DUMMYFUNCTION("GOOGLETRANSLATE(A22945,""en"",""hi"")"),"फुटबॉल खिलाड़ी प्रशिक्षण के दौरान पहली टीम कोच")</f>
        <v>फुटबॉल खिलाड़ी प्रशिक्षण के दौरान पहली टीम कोच</v>
      </c>
    </row>
    <row r="22946">
      <c r="A22946" s="1" t="s">
        <v>22184</v>
      </c>
      <c r="B22946" s="2" t="str">
        <f>IFERROR(__xludf.DUMMYFUNCTION("GOOGLETRANSLATE(A22946,""en"",""hi"")"),"परिवार का आंगन विभिन्न पौधों की एक सरणी से भरा होता है ताकि बाहर उष्णकटिबंधीय और एक दुनिया को अपने स्थान से दूर महसूस किया जा सके")</f>
        <v>परिवार का आंगन विभिन्न पौधों की एक सरणी से भरा होता है ताकि बाहर उष्णकटिबंधीय और एक दुनिया को अपने स्थान से दूर महसूस किया जा सके</v>
      </c>
    </row>
    <row r="22947">
      <c r="A22947" s="1" t="s">
        <v>22185</v>
      </c>
      <c r="B22947" s="2" t="str">
        <f>IFERROR(__xludf.DUMMYFUNCTION("GOOGLETRANSLATE(A22947,""en"",""hi"")"),"एक सकल तरीके से स्पेगेटी खाने वाली लड़की")</f>
        <v>एक सकल तरीके से स्पेगेटी खाने वाली लड़की</v>
      </c>
    </row>
    <row r="22948">
      <c r="A22948" s="1" t="s">
        <v>22186</v>
      </c>
      <c r="B22948" s="2" t="str">
        <f>IFERROR(__xludf.DUMMYFUNCTION("GOOGLETRANSLATE(A22948,""en"",""hi"")"),"एक काले रंग की पृष्ठभूमि पर धुएं से सुंदर महिला हाथ।")</f>
        <v>एक काले रंग की पृष्ठभूमि पर धुएं से सुंदर महिला हाथ।</v>
      </c>
    </row>
    <row r="22949">
      <c r="A22949" s="1" t="s">
        <v>975</v>
      </c>
      <c r="B22949" s="2" t="str">
        <f>IFERROR(__xludf.DUMMYFUNCTION("GOOGLETRANSLATE(A22949,""en"",""hi"")"),"छुट्टी के लिए एक बैनर का वेक्टर चित्रण।")</f>
        <v>छुट्टी के लिए एक बैनर का वेक्टर चित्रण।</v>
      </c>
    </row>
    <row r="22950">
      <c r="A22950" s="1" t="s">
        <v>22187</v>
      </c>
      <c r="B22950" s="2" t="str">
        <f>IFERROR(__xludf.DUMMYFUNCTION("GOOGLETRANSLATE(A22950,""en"",""hi"")"),"मैदान पर गेंद के साथ फुटबॉल खिलाड़ी पैर की छवि")</f>
        <v>मैदान पर गेंद के साथ फुटबॉल खिलाड़ी पैर की छवि</v>
      </c>
    </row>
    <row r="22951">
      <c r="A22951" s="1" t="s">
        <v>22188</v>
      </c>
      <c r="B22951" s="2" t="str">
        <f>IFERROR(__xludf.DUMMYFUNCTION("GOOGLETRANSLATE(A22951,""en"",""hi"")"),"जब आप लॉग इन करते हैं, तो व्यक्ति आपको बताएगा कि क्या आपके किसी भी संपर्क ऑनलाइन हैं और सहयोग के लिए उपलब्ध हैं।")</f>
        <v>जब आप लॉग इन करते हैं, तो व्यक्ति आपको बताएगा कि क्या आपके किसी भी संपर्क ऑनलाइन हैं और सहयोग के लिए उपलब्ध हैं।</v>
      </c>
    </row>
    <row r="22952">
      <c r="A22952" s="1" t="s">
        <v>22189</v>
      </c>
      <c r="B22952" s="2" t="str">
        <f>IFERROR(__xludf.DUMMYFUNCTION("GOOGLETRANSLATE(A22952,""en"",""hi"")"),"पर्यटक आकर्षण जैसा कि हवा से देखा जाता है")</f>
        <v>पर्यटक आकर्षण जैसा कि हवा से देखा जाता है</v>
      </c>
    </row>
    <row r="22953">
      <c r="A22953" s="1" t="s">
        <v>22190</v>
      </c>
      <c r="B22953" s="2" t="str">
        <f>IFERROR(__xludf.DUMMYFUNCTION("GOOGLETRANSLATE(A22953,""en"",""hi"")"),"छवि में हो सकता है: व्यक्ति, मंच पर, एक संगीत वाद्ययंत्र, खड़े और संगीत कार्यक्रम खेलना")</f>
        <v>छवि में हो सकता है: व्यक्ति, मंच पर, एक संगीत वाद्ययंत्र, खड़े और संगीत कार्यक्रम खेलना</v>
      </c>
    </row>
    <row r="22954">
      <c r="A22954" s="1" t="s">
        <v>22191</v>
      </c>
      <c r="B22954" s="2" t="str">
        <f>IFERROR(__xludf.DUMMYFUNCTION("GOOGLETRANSLATE(A22954,""en"",""hi"")"),"एक सुंदर चेहरा कुछ भी नहीं है अगर आपके पास एक बदसूरत दिल है")</f>
        <v>एक सुंदर चेहरा कुछ भी नहीं है अगर आपके पास एक बदसूरत दिल है</v>
      </c>
    </row>
    <row r="22955">
      <c r="A22955" s="1" t="s">
        <v>22192</v>
      </c>
      <c r="B22955" s="2" t="str">
        <f>IFERROR(__xludf.DUMMYFUNCTION("GOOGLETRANSLATE(A22955,""en"",""hi"")"),"एक उज्ज्वल आकाश और तूफान बादलों की पृष्ठभूमि के खिलाफ पेड़ों की अंधेरे शाखाएं, विपरीत")</f>
        <v>एक उज्ज्वल आकाश और तूफान बादलों की पृष्ठभूमि के खिलाफ पेड़ों की अंधेरे शाखाएं, विपरीत</v>
      </c>
    </row>
    <row r="22956">
      <c r="A22956" s="1" t="s">
        <v>22193</v>
      </c>
      <c r="B22956" s="2" t="str">
        <f>IFERROR(__xludf.DUMMYFUNCTION("GOOGLETRANSLATE(A22956,""en"",""hi"")"),"भाग लेने के लिए देश के लिए अंधा क्रिकेट टीम सड़क से चली गई।")</f>
        <v>भाग लेने के लिए देश के लिए अंधा क्रिकेट टीम सड़क से चली गई।</v>
      </c>
    </row>
    <row r="22957">
      <c r="A22957" s="1" t="s">
        <v>948</v>
      </c>
      <c r="B22957" s="2" t="str">
        <f>IFERROR(__xludf.DUMMYFUNCTION("GOOGLETRANSLATE(A22957,""en"",""hi"")"),"एक सर्कल में पत्र लोगो डिजाइन।")</f>
        <v>एक सर्कल में पत्र लोगो डिजाइन।</v>
      </c>
    </row>
    <row r="22958">
      <c r="A22958" s="1" t="s">
        <v>22194</v>
      </c>
      <c r="B22958" s="2" t="str">
        <f>IFERROR(__xludf.DUMMYFUNCTION("GOOGLETRANSLATE(A22958,""en"",""hi"")"),"इस बाथरूम रीमोडल में ग्रैब के साथ एक बड़ा, सुलभ शॉवर शामिल है")</f>
        <v>इस बाथरूम रीमोडल में ग्रैब के साथ एक बड़ा, सुलभ शॉवर शामिल है</v>
      </c>
    </row>
    <row r="22959">
      <c r="A22959" s="1" t="s">
        <v>22195</v>
      </c>
      <c r="B22959" s="2" t="str">
        <f>IFERROR(__xludf.DUMMYFUNCTION("GOOGLETRANSLATE(A22959,""en"",""hi"")"),"हमारे कुछ ग्राहक सामने वाले यार्ड में डालने और मौसम के लिए रोशनी के साथ सजाने के लिए एक विशाल पेड़ खरीदना पसंद करते हैं!")</f>
        <v>हमारे कुछ ग्राहक सामने वाले यार्ड में डालने और मौसम के लिए रोशनी के साथ सजाने के लिए एक विशाल पेड़ खरीदना पसंद करते हैं!</v>
      </c>
    </row>
    <row r="22960">
      <c r="A22960" s="1" t="s">
        <v>22196</v>
      </c>
      <c r="B22960" s="2" t="str">
        <f>IFERROR(__xludf.DUMMYFUNCTION("GOOGLETRANSLATE(A22960,""en"",""hi"")"),"बोनजोर - व्यक्ति धुंधला पृष्ठभूमि अवधारणा पर एक बटन दबाकर।")</f>
        <v>बोनजोर - व्यक्ति धुंधला पृष्ठभूमि अवधारणा पर एक बटन दबाकर।</v>
      </c>
    </row>
    <row r="22961">
      <c r="A22961" s="1" t="s">
        <v>22197</v>
      </c>
      <c r="B22961" s="2" t="str">
        <f>IFERROR(__xludf.DUMMYFUNCTION("GOOGLETRANSLATE(A22961,""en"",""hi"")"),"परिवहन व्यवसाय एयरलाइनर उड़ाने की उम्मीद करता है।")</f>
        <v>परिवहन व्यवसाय एयरलाइनर उड़ाने की उम्मीद करता है।</v>
      </c>
    </row>
    <row r="22962">
      <c r="A22962" s="1" t="s">
        <v>22198</v>
      </c>
      <c r="B22962" s="2" t="str">
        <f>IFERROR(__xludf.DUMMYFUNCTION("GOOGLETRANSLATE(A22962,""en"",""hi"")"),"जंगल में गीला मॉस")</f>
        <v>जंगल में गीला मॉस</v>
      </c>
    </row>
    <row r="22963">
      <c r="A22963" s="1" t="s">
        <v>22199</v>
      </c>
      <c r="B22963" s="2" t="str">
        <f>IFERROR(__xludf.DUMMYFUNCTION("GOOGLETRANSLATE(A22963,""en"",""hi"")"),"साइट योजना और प्रस्ताव अभी भी शहर द्वारा समीक्षा के तहत है।")</f>
        <v>साइट योजना और प्रस्ताव अभी भी शहर द्वारा समीक्षा के तहत है।</v>
      </c>
    </row>
    <row r="22964">
      <c r="A22964" s="1" t="s">
        <v>22200</v>
      </c>
      <c r="B22964" s="2" t="str">
        <f>IFERROR(__xludf.DUMMYFUNCTION("GOOGLETRANSLATE(A22964,""en"",""hi"")"),"बैकपैक के साथ मजाकिया अफ्रीका छोटी लड़की।")</f>
        <v>बैकपैक के साथ मजाकिया अफ्रीका छोटी लड़की।</v>
      </c>
    </row>
    <row r="22965">
      <c r="A22965" s="1" t="s">
        <v>22201</v>
      </c>
      <c r="B22965" s="2" t="str">
        <f>IFERROR(__xludf.DUMMYFUNCTION("GOOGLETRANSLATE(A22965,""en"",""hi"")"),"संस्थापक आंकड़े के लिए एक बैनर का वेक्टर चित्रण।")</f>
        <v>संस्थापक आंकड़े के लिए एक बैनर का वेक्टर चित्रण।</v>
      </c>
    </row>
    <row r="22966">
      <c r="A22966" s="1" t="s">
        <v>22202</v>
      </c>
      <c r="B22966" s="2" t="str">
        <f>IFERROR(__xludf.DUMMYFUNCTION("GOOGLETRANSLATE(A22966,""en"",""hi"")"),"एक विशेष लड़के के लिए एक विशेष रजाई")</f>
        <v>एक विशेष लड़के के लिए एक विशेष रजाई</v>
      </c>
    </row>
    <row r="22967">
      <c r="A22967" s="1" t="s">
        <v>22203</v>
      </c>
      <c r="B22967" s="2" t="str">
        <f>IFERROR(__xludf.DUMMYFUNCTION("GOOGLETRANSLATE(A22967,""en"",""hi"")"),"एक नीली पृष्ठभूमि पर कार्टून लाल उपहार बक्से।")</f>
        <v>एक नीली पृष्ठभूमि पर कार्टून लाल उपहार बक्से।</v>
      </c>
    </row>
    <row r="22968">
      <c r="A22968" s="1" t="s">
        <v>22204</v>
      </c>
      <c r="B22968" s="2" t="str">
        <f>IFERROR(__xludf.DUMMYFUNCTION("GOOGLETRANSLATE(A22968,""en"",""hi"")"),"डैशबोर्ड पर सूरज के साथ एक हवाई जहाज का आंतरिक शॉट।")</f>
        <v>डैशबोर्ड पर सूरज के साथ एक हवाई जहाज का आंतरिक शॉट।</v>
      </c>
    </row>
    <row r="22969">
      <c r="A22969" s="1" t="s">
        <v>22205</v>
      </c>
      <c r="B22969" s="2" t="str">
        <f>IFERROR(__xludf.DUMMYFUNCTION("GOOGLETRANSLATE(A22969,""en"",""hi"")"),"हमारी ऑनलाइन फोटो गैलरी का अन्वेषण करें, हिप हॉप कलाकार, डेटिंग गणराज्य पर एक नज़र डालें")</f>
        <v>हमारी ऑनलाइन फोटो गैलरी का अन्वेषण करें, हिप हॉप कलाकार, डेटिंग गणराज्य पर एक नज़र डालें</v>
      </c>
    </row>
    <row r="22970">
      <c r="A22970" s="1" t="s">
        <v>15419</v>
      </c>
      <c r="B22970" s="2" t="str">
        <f>IFERROR(__xludf.DUMMYFUNCTION("GOOGLETRANSLATE(A22970,""en"",""hi"")"),"क्षेत्र उपग्रह मानचित्र पर निकाला गया।")</f>
        <v>क्षेत्र उपग्रह मानचित्र पर निकाला गया।</v>
      </c>
    </row>
    <row r="22971">
      <c r="A22971" s="1" t="s">
        <v>22206</v>
      </c>
      <c r="B22971" s="2" t="str">
        <f>IFERROR(__xludf.DUMMYFUNCTION("GOOGLETRANSLATE(A22971,""en"",""hi"")"),"संगीत थियेटर प्ले मैं बहुत खुश था मेरा टिकट एक उपहार कभी इसे फिर से नहीं देख पाएगा।")</f>
        <v>संगीत थियेटर प्ले मैं बहुत खुश था मेरा टिकट एक उपहार कभी इसे फिर से नहीं देख पाएगा।</v>
      </c>
    </row>
    <row r="22972">
      <c r="A22972" s="1" t="s">
        <v>22207</v>
      </c>
      <c r="B22972" s="2" t="str">
        <f>IFERROR(__xludf.DUMMYFUNCTION("GOOGLETRANSLATE(A22972,""en"",""hi"")"),"उसके आदमी के साथ: अप्रैल में व्यक्ति और उनके कुत्ते के साथ अभिनेत्री")</f>
        <v>उसके आदमी के साथ: अप्रैल में व्यक्ति और उनके कुत्ते के साथ अभिनेत्री</v>
      </c>
    </row>
    <row r="22973">
      <c r="A22973" s="1" t="s">
        <v>22208</v>
      </c>
      <c r="B22973" s="2" t="str">
        <f>IFERROR(__xludf.DUMMYFUNCTION("GOOGLETRANSLATE(A22973,""en"",""hi"")"),"एक सफेद पृष्ठभूमि पर पेशे के साथ प्रतीक")</f>
        <v>एक सफेद पृष्ठभूमि पर पेशे के साथ प्रतीक</v>
      </c>
    </row>
    <row r="22974">
      <c r="A22974" s="1" t="s">
        <v>22209</v>
      </c>
      <c r="B22974" s="2" t="str">
        <f>IFERROR(__xludf.DUMMYFUNCTION("GOOGLETRANSLATE(A22974,""en"",""hi"")"),"कभी-कभी, मैं शॉट पाने के लिए कुछ सुंदर पागल सामान करता हूं।")</f>
        <v>कभी-कभी, मैं शॉट पाने के लिए कुछ सुंदर पागल सामान करता हूं।</v>
      </c>
    </row>
    <row r="22975">
      <c r="A22975" s="1" t="s">
        <v>22210</v>
      </c>
      <c r="B22975" s="2" t="str">
        <f>IFERROR(__xludf.DUMMYFUNCTION("GOOGLETRANSLATE(A22975,""en"",""hi"")"),"कलाकार फिल्म प्रीमियर में आता है")</f>
        <v>कलाकार फिल्म प्रीमियर में आता है</v>
      </c>
    </row>
    <row r="22976">
      <c r="A22976" s="1" t="s">
        <v>22211</v>
      </c>
      <c r="B22976" s="2" t="str">
        <f>IFERROR(__xludf.DUMMYFUNCTION("GOOGLETRANSLATE(A22976,""en"",""hi"")"),"मैं वॉकर को कार्डबोर्ड और संपर्क पेपर का उपयोग करके बाहर रखने के लिए विंडोज़ पर चढ़ गया।")</f>
        <v>मैं वॉकर को कार्डबोर्ड और संपर्क पेपर का उपयोग करके बाहर रखने के लिए विंडोज़ पर चढ़ गया।</v>
      </c>
    </row>
    <row r="22977">
      <c r="A22977" s="1" t="s">
        <v>22212</v>
      </c>
      <c r="B22977" s="2" t="str">
        <f>IFERROR(__xludf.DUMMYFUNCTION("GOOGLETRANSLATE(A22977,""en"",""hi"")"),"आंख आंख मस्तिष्क का विस्तार है")</f>
        <v>आंख आंख मस्तिष्क का विस्तार है</v>
      </c>
    </row>
    <row r="22978">
      <c r="A22978" s="1" t="s">
        <v>22213</v>
      </c>
      <c r="B22978" s="2" t="str">
        <f>IFERROR(__xludf.DUMMYFUNCTION("GOOGLETRANSLATE(A22978,""en"",""hi"")"),"पीने से पहले इसे थोड़ा ठंडा करने के लिए कप से पकवान तक गर्म चाय को आगे और आगे डालें")</f>
        <v>पीने से पहले इसे थोड़ा ठंडा करने के लिए कप से पकवान तक गर्म चाय को आगे और आगे डालें</v>
      </c>
    </row>
    <row r="22979">
      <c r="A22979" s="1" t="s">
        <v>22214</v>
      </c>
      <c r="B22979" s="2" t="str">
        <f>IFERROR(__xludf.DUMMYFUNCTION("GOOGLETRANSLATE(A22979,""en"",""hi"")"),"शाम को पहुंचने वाली एक ट्रेन")</f>
        <v>शाम को पहुंचने वाली एक ट्रेन</v>
      </c>
    </row>
    <row r="22980">
      <c r="A22980" s="1" t="s">
        <v>22215</v>
      </c>
      <c r="B22980" s="2" t="str">
        <f>IFERROR(__xludf.DUMMYFUNCTION("GOOGLETRANSLATE(A22980,""en"",""hi"")"),"मार्चिंग बैंड, डब्ल्यू द्वारा प्रदान की गई क्रिसमस संगीत से भरा शॉपिंग सेंटर")</f>
        <v>मार्चिंग बैंड, डब्ल्यू द्वारा प्रदान की गई क्रिसमस संगीत से भरा शॉपिंग सेंटर</v>
      </c>
    </row>
    <row r="22981">
      <c r="A22981" s="1" t="s">
        <v>22216</v>
      </c>
      <c r="B22981" s="2" t="str">
        <f>IFERROR(__xludf.DUMMYFUNCTION("GOOGLETRANSLATE(A22981,""en"",""hi"")"),"सूर्यास्त में बंदरगाह में नौकाएं")</f>
        <v>सूर्यास्त में बंदरगाह में नौकाएं</v>
      </c>
    </row>
    <row r="22982">
      <c r="A22982" s="1" t="s">
        <v>22217</v>
      </c>
      <c r="B22982" s="2" t="str">
        <f>IFERROR(__xludf.DUMMYFUNCTION("GOOGLETRANSLATE(A22982,""en"",""hi"")"),"एक स्मार्टफोन पर चेहरे और फिंगरप्रिंट सुरक्षा का प्रदर्शन।")</f>
        <v>एक स्मार्टफोन पर चेहरे और फिंगरप्रिंट सुरक्षा का प्रदर्शन।</v>
      </c>
    </row>
    <row r="22983">
      <c r="A22983" s="1" t="s">
        <v>22218</v>
      </c>
      <c r="B22983" s="2" t="str">
        <f>IFERROR(__xludf.DUMMYFUNCTION("GOOGLETRANSLATE(A22983,""en"",""hi"")"),"अमीरात प्रशासनिक सीमाओं और graticule के साथ दुनिया के नक्शे पर extruded।")</f>
        <v>अमीरात प्रशासनिक सीमाओं और graticule के साथ दुनिया के नक्शे पर extruded।</v>
      </c>
    </row>
    <row r="22984">
      <c r="A22984" s="1" t="s">
        <v>22219</v>
      </c>
      <c r="B22984" s="2" t="str">
        <f>IFERROR(__xludf.DUMMYFUNCTION("GOOGLETRANSLATE(A22984,""en"",""hi"")"),"वाटरफ्रंट द्वारा नई और पुरानी वास्तुकला")</f>
        <v>वाटरफ्रंट द्वारा नई और पुरानी वास्तुकला</v>
      </c>
    </row>
    <row r="22985">
      <c r="A22985" s="1" t="s">
        <v>22220</v>
      </c>
      <c r="B22985" s="2" t="str">
        <f>IFERROR(__xludf.DUMMYFUNCTION("GOOGLETRANSLATE(A22985,""en"",""hi"")"),"भूरे रंग की पृष्ठभूमि पर सुनहरे तत्वों, कर्ल और गहने के साथ निर्बाध पैटर्न।")</f>
        <v>भूरे रंग की पृष्ठभूमि पर सुनहरे तत्वों, कर्ल और गहने के साथ निर्बाध पैटर्न।</v>
      </c>
    </row>
    <row r="22986">
      <c r="A22986" s="1" t="s">
        <v>22221</v>
      </c>
      <c r="B22986" s="2" t="str">
        <f>IFERROR(__xludf.DUMMYFUNCTION("GOOGLETRANSLATE(A22986,""en"",""hi"")"),"यह उस क्षेत्र से व्यक्ति द्वारा किए गए केक के साथ एक गंतव्य शादी के लिए था।")</f>
        <v>यह उस क्षेत्र से व्यक्ति द्वारा किए गए केक के साथ एक गंतव्य शादी के लिए था।</v>
      </c>
    </row>
    <row r="22987">
      <c r="A22987" s="1" t="s">
        <v>22222</v>
      </c>
      <c r="B22987" s="2" t="str">
        <f>IFERROR(__xludf.DUMMYFUNCTION("GOOGLETRANSLATE(A22987,""en"",""hi"")"),"एक शर्ट के लिए सेलिब्रिटी खरीदारी करने वाली बाधाएं क्या हैं?")</f>
        <v>एक शर्ट के लिए सेलिब्रिटी खरीदारी करने वाली बाधाएं क्या हैं?</v>
      </c>
    </row>
    <row r="22988">
      <c r="A22988" s="1" t="s">
        <v>22223</v>
      </c>
      <c r="B22988" s="2" t="str">
        <f>IFERROR(__xludf.DUMMYFUNCTION("GOOGLETRANSLATE(A22988,""en"",""hi"")"),"अभिनेता प्रीमियर और पार्टी में भाग लेता है")</f>
        <v>अभिनेता प्रीमियर और पार्टी में भाग लेता है</v>
      </c>
    </row>
    <row r="22989">
      <c r="A22989" s="1" t="s">
        <v>22224</v>
      </c>
      <c r="B22989" s="2" t="str">
        <f>IFERROR(__xludf.DUMMYFUNCTION("GOOGLETRANSLATE(A22989,""en"",""hi"")"),"सूर्यास्त में पुल पर ट्रेन।")</f>
        <v>सूर्यास्त में पुल पर ट्रेन।</v>
      </c>
    </row>
    <row r="22990">
      <c r="A22990" s="1" t="s">
        <v>22225</v>
      </c>
      <c r="B22990" s="2" t="str">
        <f>IFERROR(__xludf.DUMMYFUNCTION("GOOGLETRANSLATE(A22990,""en"",""hi"")"),"घास में बैठे एक युवा जोड़े, मनुष्य के घुटने पर आदमी हाथ")</f>
        <v>घास में बैठे एक युवा जोड़े, मनुष्य के घुटने पर आदमी हाथ</v>
      </c>
    </row>
    <row r="22991">
      <c r="A22991" s="1" t="s">
        <v>22226</v>
      </c>
      <c r="B22991" s="2" t="str">
        <f>IFERROR(__xludf.DUMMYFUNCTION("GOOGLETRANSLATE(A22991,""en"",""hi"")"),"सभी पेड़ों की वजह से ऑटोमोटिव उद्योग व्यवसाय चलाना एक चुनौती थी।")</f>
        <v>सभी पेड़ों की वजह से ऑटोमोटिव उद्योग व्यवसाय चलाना एक चुनौती थी।</v>
      </c>
    </row>
    <row r="22992">
      <c r="A22992" s="1" t="s">
        <v>22227</v>
      </c>
      <c r="B22992" s="2" t="str">
        <f>IFERROR(__xludf.DUMMYFUNCTION("GOOGLETRANSLATE(A22992,""en"",""hi"")"),"निर्माण स्थल बनने के लिए फार्म फील्ड।")</f>
        <v>निर्माण स्थल बनने के लिए फार्म फील्ड।</v>
      </c>
    </row>
    <row r="22993">
      <c r="A22993" s="1" t="s">
        <v>22228</v>
      </c>
      <c r="B22993" s="2" t="str">
        <f>IFERROR(__xludf.DUMMYFUNCTION("GOOGLETRANSLATE(A22993,""en"",""hi"")"),"व्यक्ति फिल्म प्रीमियर में भाग लेता है")</f>
        <v>व्यक्ति फिल्म प्रीमियर में भाग लेता है</v>
      </c>
    </row>
    <row r="22994">
      <c r="A22994" s="1" t="s">
        <v>22229</v>
      </c>
      <c r="B22994" s="2" t="str">
        <f>IFERROR(__xludf.DUMMYFUNCTION("GOOGLETRANSLATE(A22994,""en"",""hi"")"),"सुंदर द्वीपों पर आपको जाना चाहिए।")</f>
        <v>सुंदर द्वीपों पर आपको जाना चाहिए।</v>
      </c>
    </row>
    <row r="22995">
      <c r="A22995" s="1" t="s">
        <v>22230</v>
      </c>
      <c r="B22995" s="2" t="str">
        <f>IFERROR(__xludf.DUMMYFUNCTION("GOOGLETRANSLATE(A22995,""en"",""hi"")"),"चमत्कारिक रूप से वह इस पेड़ पर खुद से उठ गया।")</f>
        <v>चमत्कारिक रूप से वह इस पेड़ पर खुद से उठ गया।</v>
      </c>
    </row>
    <row r="22996">
      <c r="A22996" s="1" t="s">
        <v>22231</v>
      </c>
      <c r="B22996" s="2" t="str">
        <f>IFERROR(__xludf.DUMMYFUNCTION("GOOGLETRANSLATE(A22996,""en"",""hi"")"),"कार में एक टेंडेम बाइक फिटिंग")</f>
        <v>कार में एक टेंडेम बाइक फिटिंग</v>
      </c>
    </row>
    <row r="22997">
      <c r="A22997" s="1" t="s">
        <v>22232</v>
      </c>
      <c r="B22997" s="2" t="str">
        <f>IFERROR(__xludf.DUMMYFUNCTION("GOOGLETRANSLATE(A22997,""en"",""hi"")"),"कार्यालय से जाने के लिए यहां दिया गया है।")</f>
        <v>कार्यालय से जाने के लिए यहां दिया गया है।</v>
      </c>
    </row>
    <row r="22998">
      <c r="A22998" s="1" t="s">
        <v>22233</v>
      </c>
      <c r="B22998" s="2" t="str">
        <f>IFERROR(__xludf.DUMMYFUNCTION("GOOGLETRANSLATE(A22998,""en"",""hi"")"),"भारी धातु कलाकार शो के दिन बूथ पर प्रदर्शन करता है")</f>
        <v>भारी धातु कलाकार शो के दिन बूथ पर प्रदर्शन करता है</v>
      </c>
    </row>
    <row r="22999">
      <c r="A22999" s="1" t="s">
        <v>22234</v>
      </c>
      <c r="B22999" s="2" t="str">
        <f>IFERROR(__xludf.DUMMYFUNCTION("GOOGLETRANSLATE(A22999,""en"",""hi"")"),"नर्तकियों ने प्रारंभिक शुक्रवार में प्रतिस्पर्धा की।")</f>
        <v>नर्तकियों ने प्रारंभिक शुक्रवार में प्रतिस्पर्धा की।</v>
      </c>
    </row>
    <row r="23000">
      <c r="A23000" s="1" t="s">
        <v>22235</v>
      </c>
      <c r="B23000" s="2" t="str">
        <f>IFERROR(__xludf.DUMMYFUNCTION("GOOGLETRANSLATE(A23000,""en"",""hi"")"),"बारटेंडर बार काउंटर पर कॉकटेल बना रहा है, जो शेकर में कुछ कड़वा जोड़ रहा है")</f>
        <v>बारटेंडर बार काउंटर पर कॉकटेल बना रहा है, जो शेकर में कुछ कड़वा जोड़ रहा है</v>
      </c>
    </row>
    <row r="23001">
      <c r="A23001" s="1" t="s">
        <v>22236</v>
      </c>
      <c r="B23001" s="2" t="str">
        <f>IFERROR(__xludf.DUMMYFUNCTION("GOOGLETRANSLATE(A23001,""en"",""hi"")"),"Ragamuffin - Tuxedo बिल्ली ... यह मेरा अपना बच्चा लड़का है")</f>
        <v>Ragamuffin - Tuxedo बिल्ली ... यह मेरा अपना बच्चा लड़का है</v>
      </c>
    </row>
    <row r="23002">
      <c r="A23002" s="1" t="s">
        <v>22237</v>
      </c>
      <c r="B23002" s="2" t="str">
        <f>IFERROR(__xludf.DUMMYFUNCTION("GOOGLETRANSLATE(A23002,""en"",""hi"")"),"सुंदर चेरी खिलने का एक स्लाइडिंग शॉट")</f>
        <v>सुंदर चेरी खिलने का एक स्लाइडिंग शॉट</v>
      </c>
    </row>
    <row r="23003">
      <c r="A23003" s="1" t="s">
        <v>22238</v>
      </c>
      <c r="B23003" s="2" t="str">
        <f>IFERROR(__xludf.DUMMYFUNCTION("GOOGLETRANSLATE(A23003,""en"",""hi"")"),"जैविक प्रजाति: खिड़की से शांत टेबल")</f>
        <v>जैविक प्रजाति: खिड़की से शांत टेबल</v>
      </c>
    </row>
    <row r="23004">
      <c r="A23004" s="1" t="s">
        <v>22239</v>
      </c>
      <c r="B23004" s="2" t="str">
        <f>IFERROR(__xludf.DUMMYFUNCTION("GOOGLETRANSLATE(A23004,""en"",""hi"")"),"व्यक्ति ने संगीत कार्यक्रम के हिस्से के लिए संगठनों को बदल दिया।")</f>
        <v>व्यक्ति ने संगीत कार्यक्रम के हिस्से के लिए संगठनों को बदल दिया।</v>
      </c>
    </row>
    <row r="23005">
      <c r="A23005" s="1" t="s">
        <v>22240</v>
      </c>
      <c r="B23005" s="2" t="str">
        <f>IFERROR(__xludf.DUMMYFUNCTION("GOOGLETRANSLATE(A23005,""en"",""hi"")"),"मुक्त रूप डूडल के साथ एक पिता दिवस मग बनाओ")</f>
        <v>मुक्त रूप डूडल के साथ एक पिता दिवस मग बनाओ</v>
      </c>
    </row>
    <row r="23006">
      <c r="A23006" s="1" t="s">
        <v>22241</v>
      </c>
      <c r="B23006" s="2" t="str">
        <f>IFERROR(__xludf.DUMMYFUNCTION("GOOGLETRANSLATE(A23006,""en"",""hi"")"),"नाटक के लिए एपिसोड कैप्चर जोड़ा गया।")</f>
        <v>नाटक के लिए एपिसोड कैप्चर जोड़ा गया।</v>
      </c>
    </row>
    <row r="23007">
      <c r="A23007" s="1" t="s">
        <v>22242</v>
      </c>
      <c r="B23007" s="2" t="str">
        <f>IFERROR(__xludf.DUMMYFUNCTION("GOOGLETRANSLATE(A23007,""en"",""hi"")"),"दूसरी मंजिल पर सहयोगी स्थान में विद्युत आउटलेट के साथ बड़ी तालिकाएं होती हैं।")</f>
        <v>दूसरी मंजिल पर सहयोगी स्थान में विद्युत आउटलेट के साथ बड़ी तालिकाएं होती हैं।</v>
      </c>
    </row>
    <row r="23008">
      <c r="A23008" s="1" t="s">
        <v>22243</v>
      </c>
      <c r="B23008" s="2" t="str">
        <f>IFERROR(__xludf.DUMMYFUNCTION("GOOGLETRANSLATE(A23008,""en"",""hi"")"),"रग्बी प्लेयर को गोल मैच के दौरान निपटाया जाता है।")</f>
        <v>रग्बी प्लेयर को गोल मैच के दौरान निपटाया जाता है।</v>
      </c>
    </row>
    <row r="23009">
      <c r="A23009" s="1" t="s">
        <v>22244</v>
      </c>
      <c r="B23009" s="2" t="str">
        <f>IFERROR(__xludf.DUMMYFUNCTION("GOOGLETRANSLATE(A23009,""en"",""hi"")"),"प्राकृतिक घुंघराले बालों वाले लोगों के लिए एक बॉब!")</f>
        <v>प्राकृतिक घुंघराले बालों वाले लोगों के लिए एक बॉब!</v>
      </c>
    </row>
    <row r="23010">
      <c r="A23010" s="1" t="s">
        <v>22245</v>
      </c>
      <c r="B23010" s="2" t="str">
        <f>IFERROR(__xludf.DUMMYFUNCTION("GOOGLETRANSLATE(A23010,""en"",""hi"")"),"सलाद की तैयारी करने वाली महिला रसोई में टमाटर काट रही है।")</f>
        <v>सलाद की तैयारी करने वाली महिला रसोई में टमाटर काट रही है।</v>
      </c>
    </row>
    <row r="23011">
      <c r="A23011" s="1" t="s">
        <v>22246</v>
      </c>
      <c r="B23011" s="2" t="str">
        <f>IFERROR(__xludf.DUMMYFUNCTION("GOOGLETRANSLATE(A23011,""en"",""hi"")"),"किनारे के साथ साफ पानी")</f>
        <v>किनारे के साथ साफ पानी</v>
      </c>
    </row>
    <row r="23012">
      <c r="A23012" s="1" t="s">
        <v>22247</v>
      </c>
      <c r="B23012" s="2" t="str">
        <f>IFERROR(__xludf.DUMMYFUNCTION("GOOGLETRANSLATE(A23012,""en"",""hi"")"),"पुरानी लकड़ी की नाव एक तटीय बगीचे में एक पौधे के बर्तन के रूप में नया जीवन पाती है")</f>
        <v>पुरानी लकड़ी की नाव एक तटीय बगीचे में एक पौधे के बर्तन के रूप में नया जीवन पाती है</v>
      </c>
    </row>
    <row r="23013">
      <c r="A23013" s="1" t="s">
        <v>22248</v>
      </c>
      <c r="B23013" s="2" t="str">
        <f>IFERROR(__xludf.DUMMYFUNCTION("GOOGLETRANSLATE(A23013,""en"",""hi"")"),"जंगल में सपना घर")</f>
        <v>जंगल में सपना घर</v>
      </c>
    </row>
    <row r="23014">
      <c r="A23014" s="1" t="s">
        <v>22249</v>
      </c>
      <c r="B23014" s="2" t="str">
        <f>IFERROR(__xludf.DUMMYFUNCTION("GOOGLETRANSLATE(A23014,""en"",""hi"")"),"एक शहर बैंकों पर बैठता है।")</f>
        <v>एक शहर बैंकों पर बैठता है।</v>
      </c>
    </row>
    <row r="23015">
      <c r="A23015" s="1" t="s">
        <v>22250</v>
      </c>
      <c r="B23015" s="2" t="str">
        <f>IFERROR(__xludf.DUMMYFUNCTION("GOOGLETRANSLATE(A23015,""en"",""hi"")"),"आपकी लेन में एक बाइक पार्क की गई थी तो आप इसे कैसे पसंद करेंगे?")</f>
        <v>आपकी लेन में एक बाइक पार्क की गई थी तो आप इसे कैसे पसंद करेंगे?</v>
      </c>
    </row>
    <row r="23016">
      <c r="A23016" s="1" t="s">
        <v>22251</v>
      </c>
      <c r="B23016" s="2" t="str">
        <f>IFERROR(__xludf.DUMMYFUNCTION("GOOGLETRANSLATE(A23016,""en"",""hi"")"),"चरित्र और डिजाइन, एक चॉकबोर्ड पर दिल प्यार")</f>
        <v>चरित्र और डिजाइन, एक चॉकबोर्ड पर दिल प्यार</v>
      </c>
    </row>
    <row r="23017">
      <c r="A23017" s="1" t="s">
        <v>22252</v>
      </c>
      <c r="B23017" s="2" t="str">
        <f>IFERROR(__xludf.DUMMYFUNCTION("GOOGLETRANSLATE(A23017,""en"",""hi"")"),"समुद्र में एक नाव, पृष्ठभूमि में बर्फ से ढके पहाड़")</f>
        <v>समुद्र में एक नाव, पृष्ठभूमि में बर्फ से ढके पहाड़</v>
      </c>
    </row>
    <row r="23018">
      <c r="A23018" s="1" t="s">
        <v>22253</v>
      </c>
      <c r="B23018" s="2" t="str">
        <f>IFERROR(__xludf.DUMMYFUNCTION("GOOGLETRANSLATE(A23018,""en"",""hi"")"),"भौगोलिक फीचर श्रेणी में झरना")</f>
        <v>भौगोलिक फीचर श्रेणी में झरना</v>
      </c>
    </row>
    <row r="23019">
      <c r="A23019" s="1" t="s">
        <v>1731</v>
      </c>
      <c r="B23019" s="2" t="str">
        <f>IFERROR(__xludf.DUMMYFUNCTION("GOOGLETRANSLATE(A23019,""en"",""hi"")"),"डिजिटल कला # के लिए चुनी गई है")</f>
        <v>डिजिटल कला # के लिए चुनी गई है</v>
      </c>
    </row>
    <row r="23020">
      <c r="A23020" s="1" t="s">
        <v>22254</v>
      </c>
      <c r="B23020" s="2" t="str">
        <f>IFERROR(__xludf.DUMMYFUNCTION("GOOGLETRANSLATE(A23020,""en"",""hi"")"),"एक ग्रे डे पर बीच झोपड़ी एक समुद्र तट पर लाइन")</f>
        <v>एक ग्रे डे पर बीच झोपड़ी एक समुद्र तट पर लाइन</v>
      </c>
    </row>
    <row r="23021">
      <c r="A23021" s="1" t="s">
        <v>22255</v>
      </c>
      <c r="B23021" s="2" t="str">
        <f>IFERROR(__xludf.DUMMYFUNCTION("GOOGLETRANSLATE(A23021,""en"",""hi"")"),"रास्ते में जंगल में सड़क पर वीडियो ड्रोन एरियल व्यू")</f>
        <v>रास्ते में जंगल में सड़क पर वीडियो ड्रोन एरियल व्यू</v>
      </c>
    </row>
    <row r="23022">
      <c r="A23022" s="1" t="s">
        <v>22256</v>
      </c>
      <c r="B23022" s="2" t="str">
        <f>IFERROR(__xludf.DUMMYFUNCTION("GOOGLETRANSLATE(A23022,""en"",""hi"")"),"शरद ऋतु में एक पार्क बेंच पर व्यक्ति")</f>
        <v>शरद ऋतु में एक पार्क बेंच पर व्यक्ति</v>
      </c>
    </row>
    <row r="23023">
      <c r="A23023" s="1" t="s">
        <v>22257</v>
      </c>
      <c r="B23023" s="2" t="str">
        <f>IFERROR(__xludf.DUMMYFUNCTION("GOOGLETRANSLATE(A23023,""en"",""hi"")"),"उसके होटल के कमरे में एक पगड़ी पहने हुए सेलिब्रिटी")</f>
        <v>उसके होटल के कमरे में एक पगड़ी पहने हुए सेलिब्रिटी</v>
      </c>
    </row>
    <row r="23024">
      <c r="A23024" s="1" t="s">
        <v>22258</v>
      </c>
      <c r="B23024" s="2" t="str">
        <f>IFERROR(__xludf.DUMMYFUNCTION("GOOGLETRANSLATE(A23024,""en"",""hi"")"),"ग्राहक घर के किनारे एक हरी दीवार चाहता था")</f>
        <v>ग्राहक घर के किनारे एक हरी दीवार चाहता था</v>
      </c>
    </row>
    <row r="23025">
      <c r="A23025" s="1" t="s">
        <v>22259</v>
      </c>
      <c r="B23025" s="2" t="str">
        <f>IFERROR(__xludf.DUMMYFUNCTION("GOOGLETRANSLATE(A23025,""en"",""hi"")"),"पुरानी सफेद नाव रेतीले समुद्र तट, तट पर ऊँची एड़ी के जूते पर सिर रखती है")</f>
        <v>पुरानी सफेद नाव रेतीले समुद्र तट, तट पर ऊँची एड़ी के जूते पर सिर रखती है</v>
      </c>
    </row>
    <row r="23026">
      <c r="A23026" s="1" t="s">
        <v>22260</v>
      </c>
      <c r="B23026" s="2" t="str">
        <f>IFERROR(__xludf.DUMMYFUNCTION("GOOGLETRANSLATE(A23026,""en"",""hi"")"),"एक मेज पर बैठे महान व्यक्ति और अभिनेता")</f>
        <v>एक मेज पर बैठे महान व्यक्ति और अभिनेता</v>
      </c>
    </row>
    <row r="23027">
      <c r="A23027" s="1" t="s">
        <v>22261</v>
      </c>
      <c r="B23027" s="2" t="str">
        <f>IFERROR(__xludf.DUMMYFUNCTION("GOOGLETRANSLATE(A23027,""en"",""hi"")"),"स्विच करने के लिए प्रकाश के साथ एक छत प्रशंसक तार")</f>
        <v>स्विच करने के लिए प्रकाश के साथ एक छत प्रशंसक तार</v>
      </c>
    </row>
    <row r="23028">
      <c r="A23028" s="1" t="s">
        <v>22262</v>
      </c>
      <c r="B23028" s="2" t="str">
        <f>IFERROR(__xludf.DUMMYFUNCTION("GOOGLETRANSLATE(A23028,""en"",""hi"")"),"व्यस्त सड़क पर एक टैक्सी की तलाश करें")</f>
        <v>व्यस्त सड़क पर एक टैक्सी की तलाश करें</v>
      </c>
    </row>
    <row r="23029">
      <c r="A23029" s="1" t="s">
        <v>656</v>
      </c>
      <c r="B23029" s="2" t="str">
        <f>IFERROR(__xludf.DUMMYFUNCTION("GOOGLETRANSLATE(A23029,""en"",""hi"")"),"छवि में हो सकता है: व्यक्ति, मंच पर, एक संगीत वाद्ययंत्र और इनडोर खेल रहा है")</f>
        <v>छवि में हो सकता है: व्यक्ति, मंच पर, एक संगीत वाद्ययंत्र और इनडोर खेल रहा है</v>
      </c>
    </row>
    <row r="23030">
      <c r="A23030" s="1" t="s">
        <v>22263</v>
      </c>
      <c r="B23030" s="2" t="str">
        <f>IFERROR(__xludf.DUMMYFUNCTION("GOOGLETRANSLATE(A23030,""en"",""hi"")"),"यह एक अद्भुत कुत्ता पार्क है!")</f>
        <v>यह एक अद्भुत कुत्ता पार्क है!</v>
      </c>
    </row>
    <row r="23031">
      <c r="A23031" s="1" t="s">
        <v>22264</v>
      </c>
      <c r="B23031" s="2" t="str">
        <f>IFERROR(__xludf.DUMMYFUNCTION("GOOGLETRANSLATE(A23031,""en"",""hi"")"),"एक धारीदार अशुद्ध फर कोट एक ज़िप अप जैकेट और लाल बैग के साथ जोड़ा जाता है")</f>
        <v>एक धारीदार अशुद्ध फर कोट एक ज़िप अप जैकेट और लाल बैग के साथ जोड़ा जाता है</v>
      </c>
    </row>
    <row r="23032">
      <c r="A23032" s="1" t="s">
        <v>164</v>
      </c>
      <c r="B23032" s="2" t="str">
        <f>IFERROR(__xludf.DUMMYFUNCTION("GOOGLETRANSLATE(A23032,""en"",""hi"")"),"शहर में स्थित बिक्री के लिए घर")</f>
        <v>शहर में स्थित बिक्री के लिए घर</v>
      </c>
    </row>
    <row r="23033">
      <c r="A23033" s="1" t="s">
        <v>22265</v>
      </c>
      <c r="B23033" s="2" t="str">
        <f>IFERROR(__xludf.DUMMYFUNCTION("GOOGLETRANSLATE(A23033,""en"",""hi"")"),"मेरे बगीचे के उगने वाले कोने - आंशिक निकासी दिखाने वाली तस्वीरों से पहले और बाद में")</f>
        <v>मेरे बगीचे के उगने वाले कोने - आंशिक निकासी दिखाने वाली तस्वीरों से पहले और बाद में</v>
      </c>
    </row>
    <row r="23034">
      <c r="A23034" s="1" t="s">
        <v>22266</v>
      </c>
      <c r="B23034" s="2" t="str">
        <f>IFERROR(__xludf.DUMMYFUNCTION("GOOGLETRANSLATE(A23034,""en"",""hi"")"),"इस टुकड़े में एक साधारण तांबा तार बुना हुआ फ्रेम है जो मस्ती के लिए कुछ बीज मोती को सजाया गया था।")</f>
        <v>इस टुकड़े में एक साधारण तांबा तार बुना हुआ फ्रेम है जो मस्ती के लिए कुछ बीज मोती को सजाया गया था।</v>
      </c>
    </row>
    <row r="23035">
      <c r="A23035" s="1" t="s">
        <v>22267</v>
      </c>
      <c r="B23035" s="2" t="str">
        <f>IFERROR(__xludf.DUMMYFUNCTION("GOOGLETRANSLATE(A23035,""en"",""hi"")"),"शैली: पीठ के शीर्ष आधे के लिए विचार।")</f>
        <v>शैली: पीठ के शीर्ष आधे के लिए विचार।</v>
      </c>
    </row>
    <row r="23036">
      <c r="A23036" s="1" t="s">
        <v>22268</v>
      </c>
      <c r="B23036" s="2" t="str">
        <f>IFERROR(__xludf.DUMMYFUNCTION("GOOGLETRANSLATE(A23036,""en"",""hi"")"),"दृष्टि यह देखने की कला है कि दूसरों के लिए अदृश्य क्या है।")</f>
        <v>दृष्टि यह देखने की कला है कि दूसरों के लिए अदृश्य क्या है।</v>
      </c>
    </row>
    <row r="23037">
      <c r="A23037" s="1" t="s">
        <v>22269</v>
      </c>
      <c r="B23037" s="2" t="str">
        <f>IFERROR(__xludf.DUMMYFUNCTION("GOOGLETRANSLATE(A23037,""en"",""hi"")"),"भोजन का समर्थन, आहार का दिन")</f>
        <v>भोजन का समर्थन, आहार का दिन</v>
      </c>
    </row>
    <row r="23038">
      <c r="A23038" s="1" t="s">
        <v>22270</v>
      </c>
      <c r="B23038" s="2" t="str">
        <f>IFERROR(__xludf.DUMMYFUNCTION("GOOGLETRANSLATE(A23038,""en"",""hi"")"),"ए 50 एस रूम में एक आधुनिक टीवी कहां रखा जाए।")</f>
        <v>ए 50 एस रूम में एक आधुनिक टीवी कहां रखा जाए।</v>
      </c>
    </row>
    <row r="23039">
      <c r="A23039" s="1" t="s">
        <v>21130</v>
      </c>
      <c r="B23039" s="2" t="str">
        <f>IFERROR(__xludf.DUMMYFUNCTION("GOOGLETRANSLATE(A23039,""en"",""hi"")"),"मुख्य सड़क पर ट्रक और अन्य वाहन ड्राइविंग")</f>
        <v>मुख्य सड़क पर ट्रक और अन्य वाहन ड्राइविंग</v>
      </c>
    </row>
    <row r="23040">
      <c r="A23040" s="1" t="s">
        <v>22271</v>
      </c>
      <c r="B23040" s="2" t="str">
        <f>IFERROR(__xludf.DUMMYFUNCTION("GOOGLETRANSLATE(A23040,""en"",""hi"")"),"वैकल्पिक देश कलाकार मंच पर प्रदर्शन करता है")</f>
        <v>वैकल्पिक देश कलाकार मंच पर प्रदर्शन करता है</v>
      </c>
    </row>
    <row r="23041">
      <c r="A23041" s="1" t="s">
        <v>22272</v>
      </c>
      <c r="B23041" s="2" t="str">
        <f>IFERROR(__xludf.DUMMYFUNCTION("GOOGLETRANSLATE(A23041,""en"",""hi"")"),"चिड़ियों का एक झुंड बंद हो जाता है, सिल्हूट्स।")</f>
        <v>चिड़ियों का एक झुंड बंद हो जाता है, सिल्हूट्स।</v>
      </c>
    </row>
    <row r="23042">
      <c r="A23042" s="1" t="s">
        <v>22273</v>
      </c>
      <c r="B23042" s="2" t="str">
        <f>IFERROR(__xludf.DUMMYFUNCTION("GOOGLETRANSLATE(A23042,""en"",""hi"")"),"क्रूज जहाज व्यवसाय द्वारा संचालित")</f>
        <v>क्रूज जहाज व्यवसाय द्वारा संचालित</v>
      </c>
    </row>
    <row r="23043">
      <c r="A23043" s="1" t="s">
        <v>22274</v>
      </c>
      <c r="B23043" s="2" t="str">
        <f>IFERROR(__xludf.DUMMYFUNCTION("GOOGLETRANSLATE(A23043,""en"",""hi"")"),"सप्ताह की युक्ति: आसान चरणों में अपने स्मार्टफ़ोन का बेहतर उपयोग कैसे करें")</f>
        <v>सप्ताह की युक्ति: आसान चरणों में अपने स्मार्टफ़ोन का बेहतर उपयोग कैसे करें</v>
      </c>
    </row>
    <row r="23044">
      <c r="A23044" s="1" t="s">
        <v>22275</v>
      </c>
      <c r="B23044" s="2" t="str">
        <f>IFERROR(__xludf.DUMMYFUNCTION("GOOGLETRANSLATE(A23044,""en"",""hi"")"),"वैकल्पिक देश कलाकार मंच पर प्रदर्शन करता है।")</f>
        <v>वैकल्पिक देश कलाकार मंच पर प्रदर्शन करता है।</v>
      </c>
    </row>
    <row r="23045">
      <c r="A23045" s="1" t="s">
        <v>22276</v>
      </c>
      <c r="B23045" s="2" t="str">
        <f>IFERROR(__xludf.DUMMYFUNCTION("GOOGLETRANSLATE(A23045,""en"",""hi"")"),"इस स्वादिष्ट धीमी कुकर चिकन सूप में अवयवों को उनकी प्रतिरक्षा के लिए सावधानीपूर्वक चुना जाता है - बूस्टिंग गुणों को आपको बेहतर महसूस करने में मदद करने के लिए।")</f>
        <v>इस स्वादिष्ट धीमी कुकर चिकन सूप में अवयवों को उनकी प्रतिरक्षा के लिए सावधानीपूर्वक चुना जाता है - बूस्टिंग गुणों को आपको बेहतर महसूस करने में मदद करने के लिए।</v>
      </c>
    </row>
    <row r="23046">
      <c r="A23046" s="1" t="s">
        <v>22277</v>
      </c>
      <c r="B23046" s="2" t="str">
        <f>IFERROR(__xludf.DUMMYFUNCTION("GOOGLETRANSLATE(A23046,""en"",""hi"")"),"व्यक्ति पुरस्कार के लिए पूर्वाभ्यास के दौरान प्रदर्शन करता है")</f>
        <v>व्यक्ति पुरस्कार के लिए पूर्वाभ्यास के दौरान प्रदर्शन करता है</v>
      </c>
    </row>
    <row r="23047">
      <c r="A23047" s="1" t="s">
        <v>22278</v>
      </c>
      <c r="B23047" s="2" t="str">
        <f>IFERROR(__xludf.DUMMYFUNCTION("GOOGLETRANSLATE(A23047,""en"",""hi"")"),"स्व-लेंसिंग स्नीकर्स के लिए फीचर्ड छवि आ रही है")</f>
        <v>स्व-लेंसिंग स्नीकर्स के लिए फीचर्ड छवि आ रही है</v>
      </c>
    </row>
    <row r="23048">
      <c r="A23048" s="1" t="s">
        <v>22279</v>
      </c>
      <c r="B23048" s="2" t="str">
        <f>IFERROR(__xludf.DUMMYFUNCTION("GOOGLETRANSLATE(A23048,""en"",""hi"")"),"शिक्षक शिक्षक और उसके परिवार के लिए बनाया गया")</f>
        <v>शिक्षक शिक्षक और उसके परिवार के लिए बनाया गया</v>
      </c>
    </row>
    <row r="23049">
      <c r="A23049" s="1" t="s">
        <v>22280</v>
      </c>
      <c r="B23049" s="2" t="str">
        <f>IFERROR(__xludf.DUMMYFUNCTION("GOOGLETRANSLATE(A23049,""en"",""hi"")"),"एक घर में आंतरिक छुट्टी सजावट")</f>
        <v>एक घर में आंतरिक छुट्टी सजावट</v>
      </c>
    </row>
    <row r="23050">
      <c r="A23050" s="1" t="s">
        <v>22281</v>
      </c>
      <c r="B23050" s="2" t="str">
        <f>IFERROR(__xludf.DUMMYFUNCTION("GOOGLETRANSLATE(A23050,""en"",""hi"")"),"इस भव्य घर का फ्रंट प्रवेश।")</f>
        <v>इस भव्य घर का फ्रंट प्रवेश।</v>
      </c>
    </row>
    <row r="23051">
      <c r="A23051" s="1" t="s">
        <v>22282</v>
      </c>
      <c r="B23051" s="2" t="str">
        <f>IFERROR(__xludf.DUMMYFUNCTION("GOOGLETRANSLATE(A23051,""en"",""hi"")"),"चलो एक वृद्धि पर जाओ!")</f>
        <v>चलो एक वृद्धि पर जाओ!</v>
      </c>
    </row>
    <row r="23052">
      <c r="A23052" s="1" t="s">
        <v>22283</v>
      </c>
      <c r="B23052" s="2" t="str">
        <f>IFERROR(__xludf.DUMMYFUNCTION("GOOGLETRANSLATE(A23052,""en"",""hi"")"),"रात तक व्यस्त मध्ययुगीन शहर")</f>
        <v>रात तक व्यस्त मध्ययुगीन शहर</v>
      </c>
    </row>
    <row r="23053">
      <c r="A23053" s="1" t="s">
        <v>22284</v>
      </c>
      <c r="B23053" s="2" t="str">
        <f>IFERROR(__xludf.DUMMYFUNCTION("GOOGLETRANSLATE(A23053,""en"",""hi"")"),"हत्या के बाद, सुरक्षा को दूतावास के बाहर भेज दिया गया")</f>
        <v>हत्या के बाद, सुरक्षा को दूतावास के बाहर भेज दिया गया</v>
      </c>
    </row>
    <row r="23054">
      <c r="A23054" s="1" t="s">
        <v>22285</v>
      </c>
      <c r="B23054" s="2" t="str">
        <f>IFERROR(__xludf.DUMMYFUNCTION("GOOGLETRANSLATE(A23054,""en"",""hi"")"),"जीवन एक सूरज की तरह है")</f>
        <v>जीवन एक सूरज की तरह है</v>
      </c>
    </row>
    <row r="23055">
      <c r="A23055" s="1" t="s">
        <v>22286</v>
      </c>
      <c r="B23055" s="2" t="str">
        <f>IFERROR(__xludf.DUMMYFUNCTION("GOOGLETRANSLATE(A23055,""en"",""hi"")"),"घर के माध्यम से अनुभाग, व्यक्ति के लिए एक।")</f>
        <v>घर के माध्यम से अनुभाग, व्यक्ति के लिए एक।</v>
      </c>
    </row>
    <row r="23056">
      <c r="A23056" s="1" t="s">
        <v>22287</v>
      </c>
      <c r="B23056" s="2" t="str">
        <f>IFERROR(__xludf.DUMMYFUNCTION("GOOGLETRANSLATE(A23056,""en"",""hi"")"),"एक सफेद पृष्ठभूमि पर पार")</f>
        <v>एक सफेद पृष्ठभूमि पर पार</v>
      </c>
    </row>
    <row r="23057">
      <c r="A23057" s="1" t="s">
        <v>22288</v>
      </c>
      <c r="B23057" s="2" t="str">
        <f>IFERROR(__xludf.DUMMYFUNCTION("GOOGLETRANSLATE(A23057,""en"",""hi"")"),"प्रदर्शनी में भूमिगत जा रहे हैं")</f>
        <v>प्रदर्शनी में भूमिगत जा रहे हैं</v>
      </c>
    </row>
    <row r="23058">
      <c r="A23058" s="1" t="s">
        <v>22289</v>
      </c>
      <c r="B23058" s="2" t="str">
        <f>IFERROR(__xludf.DUMMYFUNCTION("GOOGLETRANSLATE(A23058,""en"",""hi"")"),"एक शाखा पर कई अच्छी तरह से छलावरण चमगादड़।")</f>
        <v>एक शाखा पर कई अच्छी तरह से छलावरण चमगादड़।</v>
      </c>
    </row>
    <row r="23059">
      <c r="A23059" s="1" t="s">
        <v>22290</v>
      </c>
      <c r="B23059" s="2" t="str">
        <f>IFERROR(__xludf.DUMMYFUNCTION("GOOGLETRANSLATE(A23059,""en"",""hi"")"),"एक मजेदार quirky घड़ी जो किसी भी जगह में अच्छी तरह से चला जाता है!")</f>
        <v>एक मजेदार quirky घड़ी जो किसी भी जगह में अच्छी तरह से चला जाता है!</v>
      </c>
    </row>
    <row r="23060">
      <c r="A23060" s="1" t="s">
        <v>22291</v>
      </c>
      <c r="B23060" s="2" t="str">
        <f>IFERROR(__xludf.DUMMYFUNCTION("GOOGLETRANSLATE(A23060,""en"",""hi"")"),"यह जेपीईजी छवि - स्नोई पृष्ठभूमि, मुफ्त डाउनलोड के लिए उपलब्ध है")</f>
        <v>यह जेपीईजी छवि - स्नोई पृष्ठभूमि, मुफ्त डाउनलोड के लिए उपलब्ध है</v>
      </c>
    </row>
    <row r="23061">
      <c r="A23061" s="1" t="s">
        <v>22292</v>
      </c>
      <c r="B23061" s="2" t="str">
        <f>IFERROR(__xludf.DUMMYFUNCTION("GOOGLETRANSLATE(A23061,""en"",""hi"")"),"पुरानी लकड़ी की मेज और पृष्ठभूमि पर गर्म आग के साथ फायरप्लेस।")</f>
        <v>पुरानी लकड़ी की मेज और पृष्ठभूमि पर गर्म आग के साथ फायरप्लेस।</v>
      </c>
    </row>
    <row r="23062">
      <c r="A23062" s="1" t="s">
        <v>22293</v>
      </c>
      <c r="B23062" s="2" t="str">
        <f>IFERROR(__xludf.DUMMYFUNCTION("GOOGLETRANSLATE(A23062,""en"",""hi"")"),"एक सर्दियों के दिन की प्रकृति")</f>
        <v>एक सर्दियों के दिन की प्रकृति</v>
      </c>
    </row>
    <row r="23063">
      <c r="A23063" s="1" t="s">
        <v>22294</v>
      </c>
      <c r="B23063" s="2" t="str">
        <f>IFERROR(__xludf.DUMMYFUNCTION("GOOGLETRANSLATE(A23063,""en"",""hi"")"),"रग्बी खिलाड़ी मीडिया के अवसर के दौरान मीडिया से बात करता है।")</f>
        <v>रग्बी खिलाड़ी मीडिया के अवसर के दौरान मीडिया से बात करता है।</v>
      </c>
    </row>
    <row r="23064">
      <c r="A23064" s="1" t="s">
        <v>22295</v>
      </c>
      <c r="B23064" s="2" t="str">
        <f>IFERROR(__xludf.DUMMYFUNCTION("GOOGLETRANSLATE(A23064,""en"",""hi"")"),"एक बाहरी घटना के दौरान एक सड़क को अवरुद्ध करने वाली पुलिस कार का एक शहर")</f>
        <v>एक बाहरी घटना के दौरान एक सड़क को अवरुद्ध करने वाली पुलिस कार का एक शहर</v>
      </c>
    </row>
    <row r="23065">
      <c r="A23065" s="1" t="s">
        <v>22296</v>
      </c>
      <c r="B23065" s="2" t="str">
        <f>IFERROR(__xludf.DUMMYFUNCTION("GOOGLETRANSLATE(A23065,""en"",""hi"")"),"प्रसिद्ध क्रिसमस पेड़ किस प्रकार का पेड़ स्थित है?")</f>
        <v>प्रसिद्ध क्रिसमस पेड़ किस प्रकार का पेड़ स्थित है?</v>
      </c>
    </row>
    <row r="23066">
      <c r="A23066" s="1" t="s">
        <v>22297</v>
      </c>
      <c r="B23066" s="2" t="str">
        <f>IFERROR(__xludf.DUMMYFUNCTION("GOOGLETRANSLATE(A23066,""en"",""hi"")"),"मास्टर बेडरूम का बैठे क्षेत्र")</f>
        <v>मास्टर बेडरूम का बैठे क्षेत्र</v>
      </c>
    </row>
    <row r="23067">
      <c r="A23067" s="1" t="s">
        <v>22298</v>
      </c>
      <c r="B23067" s="2" t="str">
        <f>IFERROR(__xludf.DUMMYFUNCTION("GOOGLETRANSLATE(A23067,""en"",""hi"")"),"एक आदमी दिखता है, जबकि वह एक बादल के दिन एक सेलबोट पर पाल को समायोजित करने के लिए लाइन देता है")</f>
        <v>एक आदमी दिखता है, जबकि वह एक बादल के दिन एक सेलबोट पर पाल को समायोजित करने के लिए लाइन देता है</v>
      </c>
    </row>
    <row r="23068">
      <c r="A23068" s="1" t="s">
        <v>22299</v>
      </c>
      <c r="B23068" s="2" t="str">
        <f>IFERROR(__xludf.DUMMYFUNCTION("GOOGLETRANSLATE(A23068,""en"",""hi"")"),"सूर्यास्त में रेगिस्तान में तस्वीरें लेने वाले पर्यटक")</f>
        <v>सूर्यास्त में रेगिस्तान में तस्वीरें लेने वाले पर्यटक</v>
      </c>
    </row>
    <row r="23069">
      <c r="A23069" s="1" t="s">
        <v>22300</v>
      </c>
      <c r="B23069" s="2" t="str">
        <f>IFERROR(__xludf.DUMMYFUNCTION("GOOGLETRANSLATE(A23069,""en"",""hi"")"),"एक छोटी सी जगह के लिए अच्छा बगीचा")</f>
        <v>एक छोटी सी जगह के लिए अच्छा बगीचा</v>
      </c>
    </row>
    <row r="23070">
      <c r="A23070" s="1" t="s">
        <v>22301</v>
      </c>
      <c r="B23070" s="2" t="str">
        <f>IFERROR(__xludf.DUMMYFUNCTION("GOOGLETRANSLATE(A23070,""en"",""hi"")"),"ट्रूप और कलाकारों के अभिनेता")</f>
        <v>ट्रूप और कलाकारों के अभिनेता</v>
      </c>
    </row>
    <row r="23071">
      <c r="A23071" s="1" t="s">
        <v>22302</v>
      </c>
      <c r="B23071" s="2" t="str">
        <f>IFERROR(__xludf.DUMMYFUNCTION("GOOGLETRANSLATE(A23071,""en"",""hi"")"),"सूर्यास्त में पौधे और फूल")</f>
        <v>सूर्यास्त में पौधे और फूल</v>
      </c>
    </row>
    <row r="23072">
      <c r="A23072" s="1" t="s">
        <v>22303</v>
      </c>
      <c r="B23072" s="2" t="str">
        <f>IFERROR(__xludf.DUMMYFUNCTION("GOOGLETRANSLATE(A23072,""en"",""hi"")"),"छोटी लड़की सीढ़ियों से नीचे चल रही है")</f>
        <v>छोटी लड़की सीढ़ियों से नीचे चल रही है</v>
      </c>
    </row>
    <row r="23073">
      <c r="A23073" s="1" t="s">
        <v>22304</v>
      </c>
      <c r="B23073" s="2" t="str">
        <f>IFERROR(__xludf.DUMMYFUNCTION("GOOGLETRANSLATE(A23073,""en"",""hi"")"),"नारंगी के संकेत के साथ सोने और क्रीम इस माली के लिए एक गर्म चमक देता है।")</f>
        <v>नारंगी के संकेत के साथ सोने और क्रीम इस माली के लिए एक गर्म चमक देता है।</v>
      </c>
    </row>
    <row r="23074">
      <c r="A23074" s="1" t="s">
        <v>22305</v>
      </c>
      <c r="B23074" s="2" t="str">
        <f>IFERROR(__xludf.DUMMYFUNCTION("GOOGLETRANSLATE(A23074,""en"",""hi"")"),"चंद्रमा को ग्रे स्याही के रंगों में सभी चरणों के साथ मुद्रित किया गया था।")</f>
        <v>चंद्रमा को ग्रे स्याही के रंगों में सभी चरणों के साथ मुद्रित किया गया था।</v>
      </c>
    </row>
    <row r="23075">
      <c r="A23075" s="1" t="s">
        <v>22306</v>
      </c>
      <c r="B23075" s="2" t="str">
        <f>IFERROR(__xludf.DUMMYFUNCTION("GOOGLETRANSLATE(A23075,""en"",""hi"")"),"एक घटना के लिए तैयार कर्मचारी")</f>
        <v>एक घटना के लिए तैयार कर्मचारी</v>
      </c>
    </row>
    <row r="23076">
      <c r="A23076" s="1" t="s">
        <v>22307</v>
      </c>
      <c r="B23076" s="2" t="str">
        <f>IFERROR(__xludf.DUMMYFUNCTION("GOOGLETRANSLATE(A23076,""en"",""hi"")"),"एक हनीबी ने अमृत इकट्ठा किया और जैविक जीनस, बैंगनी और लाल फूलों, क्लोजअप पर पराग फैलाया")</f>
        <v>एक हनीबी ने अमृत इकट्ठा किया और जैविक जीनस, बैंगनी और लाल फूलों, क्लोजअप पर पराग फैलाया</v>
      </c>
    </row>
    <row r="23077">
      <c r="A23077" s="1" t="s">
        <v>22308</v>
      </c>
      <c r="B23077" s="2" t="str">
        <f>IFERROR(__xludf.DUMMYFUNCTION("GOOGLETRANSLATE(A23077,""en"",""hi"")"),"एक प्यारी छोटी लड़की स्विंगिंग, सूरज भड़काने की धीमी गति")</f>
        <v>एक प्यारी छोटी लड़की स्विंगिंग, सूरज भड़काने की धीमी गति</v>
      </c>
    </row>
    <row r="23078">
      <c r="A23078" s="1" t="s">
        <v>22309</v>
      </c>
      <c r="B23078" s="2" t="str">
        <f>IFERROR(__xludf.DUMMYFUNCTION("GOOGLETRANSLATE(A23078,""en"",""hi"")"),"आश्चर्य ग्रीटिंग कार्ड - हर दूसरे गुना में गोंद दिल")</f>
        <v>आश्चर्य ग्रीटिंग कार्ड - हर दूसरे गुना में गोंद दिल</v>
      </c>
    </row>
    <row r="23079">
      <c r="A23079" s="1" t="s">
        <v>22310</v>
      </c>
      <c r="B23079" s="2" t="str">
        <f>IFERROR(__xludf.DUMMYFUNCTION("GOOGLETRANSLATE(A23079,""en"",""hi"")"),"व्यक्ति पुरस्कार के लाल कालीन चलता है।")</f>
        <v>व्यक्ति पुरस्कार के लाल कालीन चलता है।</v>
      </c>
    </row>
    <row r="23080">
      <c r="A23080" s="1" t="s">
        <v>22311</v>
      </c>
      <c r="B23080" s="2" t="str">
        <f>IFERROR(__xludf.DUMMYFUNCTION("GOOGLETRANSLATE(A23080,""en"",""hi"")"),"युवा ध्रुवीय भालू पानी में खेल रहा है, और उसकी मां पूल के साथ चल रही है, धीमी गति")</f>
        <v>युवा ध्रुवीय भालू पानी में खेल रहा है, और उसकी मां पूल के साथ चल रही है, धीमी गति</v>
      </c>
    </row>
    <row r="23081">
      <c r="A23081" s="1" t="s">
        <v>22312</v>
      </c>
      <c r="B23081" s="2" t="str">
        <f>IFERROR(__xludf.DUMMYFUNCTION("GOOGLETRANSLATE(A23081,""en"",""hi"")"),"दिल के रूप में लोगों का बड़ा समूह।")</f>
        <v>दिल के रूप में लोगों का बड़ा समूह।</v>
      </c>
    </row>
    <row r="23082">
      <c r="A23082" s="1" t="s">
        <v>22313</v>
      </c>
      <c r="B23082" s="2" t="str">
        <f>IFERROR(__xludf.DUMMYFUNCTION("GOOGLETRANSLATE(A23082,""en"",""hi"")"),"मैच के दौरान फुटबॉल खिलाड़ी के खिलाफ गेंद के लिए फुटबॉल खिलाड़ी स्कैम्बल")</f>
        <v>मैच के दौरान फुटबॉल खिलाड़ी के खिलाफ गेंद के लिए फुटबॉल खिलाड़ी स्कैम्बल</v>
      </c>
    </row>
    <row r="23083">
      <c r="A23083" s="1" t="s">
        <v>22314</v>
      </c>
      <c r="B23083" s="2" t="str">
        <f>IFERROR(__xludf.DUMMYFUNCTION("GOOGLETRANSLATE(A23083,""en"",""hi"")"),"एक फोटोग्राफर दूतावास के बाहर एक बैनर की एक तस्वीर लेता है")</f>
        <v>एक फोटोग्राफर दूतावास के बाहर एक बैनर की एक तस्वीर लेता है</v>
      </c>
    </row>
    <row r="23084">
      <c r="A23084" s="1" t="s">
        <v>22315</v>
      </c>
      <c r="B23084" s="2" t="str">
        <f>IFERROR(__xludf.DUMMYFUNCTION("GOOGLETRANSLATE(A23084,""en"",""hi"")"),"बड़ी कॉफी मग के साथ, क्या आप नहीं कर सकते? एक कॉफी मग जब आप अकेले रहना चाहेंगे।")</f>
        <v>बड़ी कॉफी मग के साथ, क्या आप नहीं कर सकते? एक कॉफी मग जब आप अकेले रहना चाहेंगे।</v>
      </c>
    </row>
    <row r="23085">
      <c r="A23085" s="1" t="s">
        <v>22316</v>
      </c>
      <c r="B23085" s="2" t="str">
        <f>IFERROR(__xludf.DUMMYFUNCTION("GOOGLETRANSLATE(A23085,""en"",""hi"")"),"एक बच्चे की लड़की का चित्रण")</f>
        <v>एक बच्चे की लड़की का चित्रण</v>
      </c>
    </row>
    <row r="23086">
      <c r="A23086" s="1" t="s">
        <v>22317</v>
      </c>
      <c r="B23086" s="2" t="str">
        <f>IFERROR(__xludf.DUMMYFUNCTION("GOOGLETRANSLATE(A23086,""en"",""hi"")"),"पेशेवर बॉक्सर एक बास्केटबॉल खेल में भाग लेते हैं।")</f>
        <v>पेशेवर बॉक्सर एक बास्केटबॉल खेल में भाग लेते हैं।</v>
      </c>
    </row>
    <row r="23087">
      <c r="A23087" s="1" t="s">
        <v>444</v>
      </c>
      <c r="B23087" s="2" t="str">
        <f>IFERROR(__xludf.DUMMYFUNCTION("GOOGLETRANSLATE(A23087,""en"",""hi"")"),"संख्या आइकन के रूप में मोमबत्तियों के साथ जन्मदिन का केक।")</f>
        <v>संख्या आइकन के रूप में मोमबत्तियों के साथ जन्मदिन का केक।</v>
      </c>
    </row>
    <row r="23088">
      <c r="A23088" s="1" t="s">
        <v>22318</v>
      </c>
      <c r="B23088" s="2" t="str">
        <f>IFERROR(__xludf.DUMMYFUNCTION("GOOGLETRANSLATE(A23088,""en"",""hi"")"),"रंगीन इमारतों की प्रशंसा सहित बहुत सारी चीजें हैं")</f>
        <v>रंगीन इमारतों की प्रशंसा सहित बहुत सारी चीजें हैं</v>
      </c>
    </row>
    <row r="23089">
      <c r="A23089" s="1" t="s">
        <v>22319</v>
      </c>
      <c r="B23089" s="2" t="str">
        <f>IFERROR(__xludf.DUMMYFUNCTION("GOOGLETRANSLATE(A23089,""en"",""hi"")"),"एक दूसरे के विपरीत ध्वज रंगों के साथ खुले पंख।")</f>
        <v>एक दूसरे के विपरीत ध्वज रंगों के साथ खुले पंख।</v>
      </c>
    </row>
    <row r="23090">
      <c r="A23090" s="1" t="s">
        <v>22320</v>
      </c>
      <c r="B23090" s="2" t="str">
        <f>IFERROR(__xludf.DUMMYFUNCTION("GOOGLETRANSLATE(A23090,""en"",""hi"")"),"अपने दोस्तों को यह बताने के लिए एक फ्लास्क आपको क्या परवाह है।")</f>
        <v>अपने दोस्तों को यह बताने के लिए एक फ्लास्क आपको क्या परवाह है।</v>
      </c>
    </row>
    <row r="23091">
      <c r="A23091" s="1" t="s">
        <v>22321</v>
      </c>
      <c r="B23091" s="2" t="str">
        <f>IFERROR(__xludf.DUMMYFUNCTION("GOOGLETRANSLATE(A23091,""en"",""hi"")"),"कैसे राजनेता के साथ परिवार की साझेदारी पीओपी")</f>
        <v>कैसे राजनेता के साथ परिवार की साझेदारी पीओपी</v>
      </c>
    </row>
    <row r="23092">
      <c r="A23092" s="1" t="s">
        <v>22322</v>
      </c>
      <c r="B23092" s="2" t="str">
        <f>IFERROR(__xludf.DUMMYFUNCTION("GOOGLETRANSLATE(A23092,""en"",""hi"")"),"सड़क पर व्यक्ति के करीब")</f>
        <v>सड़क पर व्यक्ति के करीब</v>
      </c>
    </row>
    <row r="23093">
      <c r="A23093" s="1" t="s">
        <v>22323</v>
      </c>
      <c r="B23093" s="2" t="str">
        <f>IFERROR(__xludf.DUMMYFUNCTION("GOOGLETRANSLATE(A23093,""en"",""hi"")"),"समुद्र तट छतरी, काले शैली में सिक्के और अन्य वेब आइकन का ढेर।")</f>
        <v>समुद्र तट छतरी, काले शैली में सिक्के और अन्य वेब आइकन का ढेर।</v>
      </c>
    </row>
    <row r="23094">
      <c r="A23094" s="1" t="s">
        <v>22324</v>
      </c>
      <c r="B23094" s="2" t="str">
        <f>IFERROR(__xludf.DUMMYFUNCTION("GOOGLETRANSLATE(A23094,""en"",""hi"")"),"राज नहर में रहस्य डूब गया")</f>
        <v>राज नहर में रहस्य डूब गया</v>
      </c>
    </row>
    <row r="23095">
      <c r="A23095" s="1" t="s">
        <v>22325</v>
      </c>
      <c r="B23095" s="2" t="str">
        <f>IFERROR(__xludf.DUMMYFUNCTION("GOOGLETRANSLATE(A23095,""en"",""hi"")"),"नाटककार की संगमरमर की मूर्ति, दूसरी शताब्दी सीई, अब में।")</f>
        <v>नाटककार की संगमरमर की मूर्ति, दूसरी शताब्दी सीई, अब में।</v>
      </c>
    </row>
    <row r="23096">
      <c r="A23096" s="1" t="s">
        <v>22326</v>
      </c>
      <c r="B23096" s="2" t="str">
        <f>IFERROR(__xludf.DUMMYFUNCTION("GOOGLETRANSLATE(A23096,""en"",""hi"")"),"उष्णकटिबंधीय द्वीप की ओर नौकायन")</f>
        <v>उष्णकटिबंधीय द्वीप की ओर नौकायन</v>
      </c>
    </row>
    <row r="23097">
      <c r="A23097" s="1" t="s">
        <v>22327</v>
      </c>
      <c r="B23097" s="2" t="str">
        <f>IFERROR(__xludf.DUMMYFUNCTION("GOOGLETRANSLATE(A23097,""en"",""hi"")"),"अमेरिकी फुटबॉल वाइड रिसीवर अक्टूबर में एक खेल के दौरान अमेरिकी फुटबॉल खिलाड़ी द्वारा निपटाया जाता है।")</f>
        <v>अमेरिकी फुटबॉल वाइड रिसीवर अक्टूबर में एक खेल के दौरान अमेरिकी फुटबॉल खिलाड़ी द्वारा निपटाया जाता है।</v>
      </c>
    </row>
    <row r="23098">
      <c r="A23098" s="1" t="s">
        <v>22328</v>
      </c>
      <c r="B23098" s="2" t="str">
        <f>IFERROR(__xludf.DUMMYFUNCTION("GOOGLETRANSLATE(A23098,""en"",""hi"")"),"संपत्ति छवि # ~ समुद्र तट पर कदम!")</f>
        <v>संपत्ति छवि # ~ समुद्र तट पर कदम!</v>
      </c>
    </row>
    <row r="23099">
      <c r="A23099" s="1" t="s">
        <v>22329</v>
      </c>
      <c r="B23099" s="2" t="str">
        <f>IFERROR(__xludf.DUMMYFUNCTION("GOOGLETRANSLATE(A23099,""en"",""hi"")"),"एक खिड़की से खड़ी एक महिला, आंशिक रूप से पर्दे के पीछे")</f>
        <v>एक खिड़की से खड़ी एक महिला, आंशिक रूप से पर्दे के पीछे</v>
      </c>
    </row>
    <row r="23100">
      <c r="A23100" s="1" t="s">
        <v>22330</v>
      </c>
      <c r="B23100" s="2" t="str">
        <f>IFERROR(__xludf.DUMMYFUNCTION("GOOGLETRANSLATE(A23100,""en"",""hi"")"),"दिन के दौरान कार्रवाई में व्यक्ति")</f>
        <v>दिन के दौरान कार्रवाई में व्यक्ति</v>
      </c>
    </row>
    <row r="23101">
      <c r="A23101" s="1" t="s">
        <v>22331</v>
      </c>
      <c r="B23101" s="2" t="str">
        <f>IFERROR(__xludf.DUMMYFUNCTION("GOOGLETRANSLATE(A23101,""en"",""hi"")"),"ब्लूज़ कलाकार और सीडी के साथ क्रिसमस")</f>
        <v>ब्लूज़ कलाकार और सीडी के साथ क्रिसमस</v>
      </c>
    </row>
    <row r="23102">
      <c r="A23102" s="1" t="s">
        <v>22332</v>
      </c>
      <c r="B23102" s="2" t="str">
        <f>IFERROR(__xludf.DUMMYFUNCTION("GOOGLETRANSLATE(A23102,""en"",""hi"")"),"बगीचे में मुबारक पिल्ला")</f>
        <v>बगीचे में मुबारक पिल्ला</v>
      </c>
    </row>
    <row r="23103">
      <c r="A23103" s="1" t="s">
        <v>22333</v>
      </c>
      <c r="B23103" s="2" t="str">
        <f>IFERROR(__xludf.DUMMYFUNCTION("GOOGLETRANSLATE(A23103,""en"",""hi"")"),"पॉप कलाकार कॉन्सर्ट हॉल में प्रदर्शन करता है")</f>
        <v>पॉप कलाकार कॉन्सर्ट हॉल में प्रदर्शन करता है</v>
      </c>
    </row>
    <row r="23104">
      <c r="A23104" s="1" t="s">
        <v>22334</v>
      </c>
      <c r="B23104" s="2" t="str">
        <f>IFERROR(__xludf.DUMMYFUNCTION("GOOGLETRANSLATE(A23104,""en"",""hi"")"),"खरगोश गुलाब के गुलदस्ते के साथ पसंदीदा में चल रहा है")</f>
        <v>खरगोश गुलाब के गुलदस्ते के साथ पसंदीदा में चल रहा है</v>
      </c>
    </row>
    <row r="23105">
      <c r="A23105" s="1" t="s">
        <v>22335</v>
      </c>
      <c r="B23105" s="2" t="str">
        <f>IFERROR(__xludf.DUMMYFUNCTION("GOOGLETRANSLATE(A23105,""en"",""hi"")"),"पहली मंजिल योजना दिखा रहा मूल वास्तुकला ड्राइंग।")</f>
        <v>पहली मंजिल योजना दिखा रहा मूल वास्तुकला ड्राइंग।</v>
      </c>
    </row>
    <row r="23106">
      <c r="A23106" s="1" t="s">
        <v>22336</v>
      </c>
      <c r="B23106" s="2" t="str">
        <f>IFERROR(__xludf.DUMMYFUNCTION("GOOGLETRANSLATE(A23106,""en"",""hi"")"),"एक घास के मैदान में बैठे अनौपचारिक जैविक समूह")</f>
        <v>एक घास के मैदान में बैठे अनौपचारिक जैविक समूह</v>
      </c>
    </row>
    <row r="23107">
      <c r="A23107" s="1" t="s">
        <v>22337</v>
      </c>
      <c r="B23107" s="2" t="str">
        <f>IFERROR(__xludf.DUMMYFUNCTION("GOOGLETRANSLATE(A23107,""en"",""hi"")"),"सशस्त्र बल द्वारा मारे गए व्यक्ति के लिए सैनिकों से एक स्मारक।")</f>
        <v>सशस्त्र बल द्वारा मारे गए व्यक्ति के लिए सैनिकों से एक स्मारक।</v>
      </c>
    </row>
    <row r="23108">
      <c r="A23108" s="1" t="s">
        <v>22338</v>
      </c>
      <c r="B23108" s="2" t="str">
        <f>IFERROR(__xludf.DUMMYFUNCTION("GOOGLETRANSLATE(A23108,""en"",""hi"")"),"शुद्ध काले पृष्ठभूमि पर ऊब कोई शर्ट महसूस करने वाले युवा आकर्षक पुरुष।")</f>
        <v>शुद्ध काले पृष्ठभूमि पर ऊब कोई शर्ट महसूस करने वाले युवा आकर्षक पुरुष।</v>
      </c>
    </row>
    <row r="23109">
      <c r="A23109" s="1" t="s">
        <v>22339</v>
      </c>
      <c r="B23109" s="2" t="str">
        <f>IFERROR(__xludf.DUMMYFUNCTION("GOOGLETRANSLATE(A23109,""en"",""hi"")"),"एक लकड़ी के माध्यम से चलने वाले एक जोड़े का सचित्र सिल्हूट")</f>
        <v>एक लकड़ी के माध्यम से चलने वाले एक जोड़े का सचित्र सिल्हूट</v>
      </c>
    </row>
    <row r="23110">
      <c r="A23110" s="1" t="s">
        <v>22340</v>
      </c>
      <c r="B23110" s="2" t="str">
        <f>IFERROR(__xludf.DUMMYFUNCTION("GOOGLETRANSLATE(A23110,""en"",""hi"")"),"व्यक्ति ने अपने माता-पिता को पुरस्कार के साथ प्रस्तुत किया।")</f>
        <v>व्यक्ति ने अपने माता-पिता को पुरस्कार के साथ प्रस्तुत किया।</v>
      </c>
    </row>
    <row r="23111">
      <c r="A23111" s="1" t="s">
        <v>22341</v>
      </c>
      <c r="B23111" s="2" t="str">
        <f>IFERROR(__xludf.DUMMYFUNCTION("GOOGLETRANSLATE(A23111,""en"",""hi"")"),"पश्चिमी ईसाई अवकाश और नया साल मुबारक ग्रीटिंग कार्ड, पोस्टर।")</f>
        <v>पश्चिमी ईसाई अवकाश और नया साल मुबारक ग्रीटिंग कार्ड, पोस्टर।</v>
      </c>
    </row>
    <row r="23112">
      <c r="A23112" s="1" t="s">
        <v>22342</v>
      </c>
      <c r="B23112" s="2" t="str">
        <f>IFERROR(__xludf.DUMMYFUNCTION("GOOGLETRANSLATE(A23112,""en"",""hi"")"),"दुनिया की साइट पर पृथ्वी के धातु मूर्तिकला पर पर्यटक आकर्षण")</f>
        <v>दुनिया की साइट पर पृथ्वी के धातु मूर्तिकला पर पर्यटक आकर्षण</v>
      </c>
    </row>
    <row r="23113">
      <c r="A23113" s="1" t="s">
        <v>22343</v>
      </c>
      <c r="B23113" s="2" t="str">
        <f>IFERROR(__xludf.DUMMYFUNCTION("GOOGLETRANSLATE(A23113,""en"",""hi"")"),"एक सफेद पृष्ठभूमि चित्रण पर लंबवत पुस्तक काले सरल आइकन")</f>
        <v>एक सफेद पृष्ठभूमि चित्रण पर लंबवत पुस्तक काले सरल आइकन</v>
      </c>
    </row>
    <row r="23114">
      <c r="A23114" s="1" t="s">
        <v>11054</v>
      </c>
      <c r="B23114" s="2" t="str">
        <f>IFERROR(__xludf.DUMMYFUNCTION("GOOGLETRANSLATE(A23114,""en"",""hi"")"),"हमारी पसंदीदा सड़क शैली सप्ताहांत में शो के बाहर से दिखती है।")</f>
        <v>हमारी पसंदीदा सड़क शैली सप्ताहांत में शो के बाहर से दिखती है।</v>
      </c>
    </row>
    <row r="23115">
      <c r="A23115" s="1" t="s">
        <v>22344</v>
      </c>
      <c r="B23115" s="2" t="str">
        <f>IFERROR(__xludf.DUMMYFUNCTION("GOOGLETRANSLATE(A23115,""en"",""hi"")"),"चर्च के लिए एक लोगो पर काम करना हम पोत में सेवा कर रहे हैं।")</f>
        <v>चर्च के लिए एक लोगो पर काम करना हम पोत में सेवा कर रहे हैं।</v>
      </c>
    </row>
    <row r="23116">
      <c r="A23116" s="1" t="s">
        <v>22345</v>
      </c>
      <c r="B23116" s="2" t="str">
        <f>IFERROR(__xludf.DUMMYFUNCTION("GOOGLETRANSLATE(A23116,""en"",""hi"")"),"व्यक्ति ने इस पल पर कब्जा कर लिया जब बच्चे अपनी शादी की पोशाक में दुल्हन को देखने के लिए इंतजार कर रहे थे")</f>
        <v>व्यक्ति ने इस पल पर कब्जा कर लिया जब बच्चे अपनी शादी की पोशाक में दुल्हन को देखने के लिए इंतजार कर रहे थे</v>
      </c>
    </row>
    <row r="23117">
      <c r="A23117" s="1" t="s">
        <v>22346</v>
      </c>
      <c r="B23117" s="2" t="str">
        <f>IFERROR(__xludf.DUMMYFUNCTION("GOOGLETRANSLATE(A23117,""en"",""hi"")"),"पुनर्स्थापन के बाद वास्तुकार - ऊपर से उत्तरी सिलेंडर का दृश्य।")</f>
        <v>पुनर्स्थापन के बाद वास्तुकार - ऊपर से उत्तरी सिलेंडर का दृश्य।</v>
      </c>
    </row>
    <row r="23118">
      <c r="A23118" s="1" t="s">
        <v>22347</v>
      </c>
      <c r="B23118" s="2" t="str">
        <f>IFERROR(__xludf.DUMMYFUNCTION("GOOGLETRANSLATE(A23118,""en"",""hi"")"),"एक अंधे भावनात्मक क्षण, काले और सफेद फुटेज, काले पृष्ठभूमि में युवा महिला का पोर्ट्रेट")</f>
        <v>एक अंधे भावनात्मक क्षण, काले और सफेद फुटेज, काले पृष्ठभूमि में युवा महिला का पोर्ट्रेट</v>
      </c>
    </row>
    <row r="23119">
      <c r="A23119" s="1" t="s">
        <v>22348</v>
      </c>
      <c r="B23119" s="2" t="str">
        <f>IFERROR(__xludf.DUMMYFUNCTION("GOOGLETRANSLATE(A23119,""en"",""hi"")"),"यह मूर्ति सामने स्थित है।")</f>
        <v>यह मूर्ति सामने स्थित है।</v>
      </c>
    </row>
    <row r="23120">
      <c r="A23120" s="1" t="s">
        <v>22349</v>
      </c>
      <c r="B23120" s="2" t="str">
        <f>IFERROR(__xludf.DUMMYFUNCTION("GOOGLETRANSLATE(A23120,""en"",""hi"")"),"घटक के विपरीत एक सफेद फूल है।")</f>
        <v>घटक के विपरीत एक सफेद फूल है।</v>
      </c>
    </row>
    <row r="23121">
      <c r="A23121" s="1" t="s">
        <v>22350</v>
      </c>
      <c r="B23121" s="2" t="str">
        <f>IFERROR(__xludf.DUMMYFUNCTION("GOOGLETRANSLATE(A23121,""en"",""hi"")"),"उत्तम दर्जे का: बेडरूम वाली संपत्ति में बैक गार्डन में एक लैंडस्केप पूल है")</f>
        <v>उत्तम दर्जे का: बेडरूम वाली संपत्ति में बैक गार्डन में एक लैंडस्केप पूल है</v>
      </c>
    </row>
    <row r="23122">
      <c r="A23122" s="1" t="s">
        <v>22351</v>
      </c>
      <c r="B23122" s="2" t="str">
        <f>IFERROR(__xludf.DUMMYFUNCTION("GOOGLETRANSLATE(A23122,""en"",""hi"")"),"पॉप कलाकार 60 वीं वर्षगांठ की घटना में भाग लेता है।")</f>
        <v>पॉप कलाकार 60 वीं वर्षगांठ की घटना में भाग लेता है।</v>
      </c>
    </row>
    <row r="23123">
      <c r="A23123" s="1" t="s">
        <v>4970</v>
      </c>
      <c r="B23123" s="2" t="str">
        <f>IFERROR(__xludf.DUMMYFUNCTION("GOOGLETRANSLATE(A23123,""en"",""hi"")"),"कलाकार का कलाकार मंच पर करता है।")</f>
        <v>कलाकार का कलाकार मंच पर करता है।</v>
      </c>
    </row>
    <row r="23124">
      <c r="A23124" s="1" t="s">
        <v>22352</v>
      </c>
      <c r="B23124" s="2" t="str">
        <f>IFERROR(__xludf.DUMMYFUNCTION("GOOGLETRANSLATE(A23124,""en"",""hi"")"),"एक चमकदार पृष्ठभूमि पर खुश स्वस्थ दिल के साथ कार्ड")</f>
        <v>एक चमकदार पृष्ठभूमि पर खुश स्वस्थ दिल के साथ कार्ड</v>
      </c>
    </row>
    <row r="23125">
      <c r="A23125" s="1" t="s">
        <v>22353</v>
      </c>
      <c r="B23125" s="2" t="str">
        <f>IFERROR(__xludf.DUMMYFUNCTION("GOOGLETRANSLATE(A23125,""en"",""hi"")"),"कुकी को पाने की कोशिश कर रहा व्यक्ति")</f>
        <v>कुकी को पाने की कोशिश कर रहा व्यक्ति</v>
      </c>
    </row>
    <row r="23126">
      <c r="A23126" s="1" t="s">
        <v>22354</v>
      </c>
      <c r="B23126" s="2" t="str">
        <f>IFERROR(__xludf.DUMMYFUNCTION("GOOGLETRANSLATE(A23126,""en"",""hi"")"),"कलाकार और रॉक कलाकार विशेष रुचि टीवी कार्यक्रम में प्रदर्शन करते हैं।")</f>
        <v>कलाकार और रॉक कलाकार विशेष रुचि टीवी कार्यक्रम में प्रदर्शन करते हैं।</v>
      </c>
    </row>
    <row r="23127">
      <c r="A23127" s="1" t="s">
        <v>22355</v>
      </c>
      <c r="B23127" s="2" t="str">
        <f>IFERROR(__xludf.DUMMYFUNCTION("GOOGLETRANSLATE(A23127,""en"",""hi"")"),"प्यारा गोरिल्ला हरी घास में एक गाजर खा रहा है")</f>
        <v>प्यारा गोरिल्ला हरी घास में एक गाजर खा रहा है</v>
      </c>
    </row>
    <row r="23128">
      <c r="A23128" s="1" t="s">
        <v>22356</v>
      </c>
      <c r="B23128" s="2" t="str">
        <f>IFERROR(__xludf.DUMMYFUNCTION("GOOGLETRANSLATE(A23128,""en"",""hi"")"),"व्यक्ति द्वारा क्षितिज पर देख रहे हैं")</f>
        <v>व्यक्ति द्वारा क्षितिज पर देख रहे हैं</v>
      </c>
    </row>
    <row r="23129">
      <c r="A23129" s="1" t="s">
        <v>22357</v>
      </c>
      <c r="B23129" s="2" t="str">
        <f>IFERROR(__xludf.DUMMYFUNCTION("GOOGLETRANSLATE(A23129,""en"",""hi"")"),"व्यक्ति, व्यक्ति के पाठ में चित्रित, बिल्डर द्वारा दिए गए देवता का नाम")</f>
        <v>व्यक्ति, व्यक्ति के पाठ में चित्रित, बिल्डर द्वारा दिए गए देवता का नाम</v>
      </c>
    </row>
    <row r="23130">
      <c r="A23130" s="1" t="s">
        <v>22358</v>
      </c>
      <c r="B23130" s="2" t="str">
        <f>IFERROR(__xludf.DUMMYFUNCTION("GOOGLETRANSLATE(A23130,""en"",""hi"")"),"बैग के चारों ओर ज़िप एक कमरेदार डिब्बे में खुलता है, जो आपको अपने कपड़े, जूते और अन्य आवश्यकता को ठीक से रखने देता है")</f>
        <v>बैग के चारों ओर ज़िप एक कमरेदार डिब्बे में खुलता है, जो आपको अपने कपड़े, जूते और अन्य आवश्यकता को ठीक से रखने देता है</v>
      </c>
    </row>
    <row r="23131">
      <c r="A23131" s="1" t="s">
        <v>22359</v>
      </c>
      <c r="B23131" s="2" t="str">
        <f>IFERROR(__xludf.DUMMYFUNCTION("GOOGLETRANSLATE(A23131,""en"",""hi"")"),"दुनिया भर में कॉफी का प्रकार")</f>
        <v>दुनिया भर में कॉफी का प्रकार</v>
      </c>
    </row>
    <row r="23132">
      <c r="A23132" s="1" t="s">
        <v>22360</v>
      </c>
      <c r="B23132" s="2" t="str">
        <f>IFERROR(__xludf.DUMMYFUNCTION("GOOGLETRANSLATE(A23132,""en"",""hi"")"),"एक उत्तरी खिड़की में उगाया")</f>
        <v>एक उत्तरी खिड़की में उगाया</v>
      </c>
    </row>
    <row r="23133">
      <c r="A23133" s="1" t="s">
        <v>22361</v>
      </c>
      <c r="B23133" s="2" t="str">
        <f>IFERROR(__xludf.DUMMYFUNCTION("GOOGLETRANSLATE(A23133,""en"",""hi"")"),"एक धूप दिन पर खंडहर")</f>
        <v>एक धूप दिन पर खंडहर</v>
      </c>
    </row>
    <row r="23134">
      <c r="A23134" s="1" t="s">
        <v>22362</v>
      </c>
      <c r="B23134" s="2" t="str">
        <f>IFERROR(__xludf.DUMMYFUNCTION("GOOGLETRANSLATE(A23134,""en"",""hi"")"),"पृष्ठभूमि में गोदी के साथ पानी द्वारा हथेली का पेड़")</f>
        <v>पृष्ठभूमि में गोदी के साथ पानी द्वारा हथेली का पेड़</v>
      </c>
    </row>
    <row r="23135">
      <c r="A23135" s="1" t="s">
        <v>22363</v>
      </c>
      <c r="B23135" s="2" t="str">
        <f>IFERROR(__xludf.DUMMYFUNCTION("GOOGLETRANSLATE(A23135,""en"",""hi"")"),"स्पोर्ट्स टीम के खिलाफ वसंत प्रशिक्षण खेल के दौरान छुट्टियों का सम्मान करने के लिए एक लेप्रेचुन के रूप में तैयार होने पर गायक डगआउट के लिए बल्लेबाजी करता है।")</f>
        <v>स्पोर्ट्स टीम के खिलाफ वसंत प्रशिक्षण खेल के दौरान छुट्टियों का सम्मान करने के लिए एक लेप्रेचुन के रूप में तैयार होने पर गायक डगआउट के लिए बल्लेबाजी करता है।</v>
      </c>
    </row>
    <row r="23136">
      <c r="A23136" s="1" t="s">
        <v>22364</v>
      </c>
      <c r="B23136" s="2" t="str">
        <f>IFERROR(__xludf.DUMMYFUNCTION("GOOGLETRANSLATE(A23136,""en"",""hi"")"),"गेहूं के खेतों के बीच ग्रीन कान")</f>
        <v>गेहूं के खेतों के बीच ग्रीन कान</v>
      </c>
    </row>
    <row r="23137">
      <c r="A23137" s="1" t="s">
        <v>22365</v>
      </c>
      <c r="B23137" s="2" t="str">
        <f>IFERROR(__xludf.DUMMYFUNCTION("GOOGLETRANSLATE(A23137,""en"",""hi"")"),"केंद्रीय स्टेशन के दृश्य के साथ moored जहाजों")</f>
        <v>केंद्रीय स्टेशन के दृश्य के साथ moored जहाजों</v>
      </c>
    </row>
    <row r="23138">
      <c r="A23138" s="1" t="s">
        <v>22366</v>
      </c>
      <c r="B23138" s="2" t="str">
        <f>IFERROR(__xludf.DUMMYFUNCTION("GOOGLETRANSLATE(A23138,""en"",""hi"")"),"जैसा काम करोगे वैसा ही फल मिलेगा ।")</f>
        <v>जैसा काम करोगे वैसा ही फल मिलेगा ।</v>
      </c>
    </row>
    <row r="23139">
      <c r="A23139" s="1" t="s">
        <v>22367</v>
      </c>
      <c r="B23139" s="2" t="str">
        <f>IFERROR(__xludf.DUMMYFUNCTION("GOOGLETRANSLATE(A23139,""en"",""hi"")"),"- बेडरूम हाउस ट्रक द्वारा अपनी साइट पर भेज दिया गया था।")</f>
        <v>- बेडरूम हाउस ट्रक द्वारा अपनी साइट पर भेज दिया गया था।</v>
      </c>
    </row>
    <row r="23140">
      <c r="A23140" s="1" t="s">
        <v>22368</v>
      </c>
      <c r="B23140" s="2" t="str">
        <f>IFERROR(__xludf.DUMMYFUNCTION("GOOGLETRANSLATE(A23140,""en"",""hi"")"),"हवा में उड़ने वाले युवा हरे गेहूं।")</f>
        <v>हवा में उड़ने वाले युवा हरे गेहूं।</v>
      </c>
    </row>
    <row r="23141">
      <c r="A23141" s="1" t="s">
        <v>22369</v>
      </c>
      <c r="B23141" s="2" t="str">
        <f>IFERROR(__xludf.DUMMYFUNCTION("GOOGLETRANSLATE(A23141,""en"",""hi"")"),"विश्व दौरे के दौरान व्यक्ति प्रदर्शन करने वाला व्यक्ति")</f>
        <v>विश्व दौरे के दौरान व्यक्ति प्रदर्शन करने वाला व्यक्ति</v>
      </c>
    </row>
    <row r="23142">
      <c r="A23142" s="1" t="s">
        <v>4876</v>
      </c>
      <c r="B23142" s="2" t="str">
        <f>IFERROR(__xludf.DUMMYFUNCTION("GOOGLETRANSLATE(A23142,""en"",""hi"")"),"संपत्ति लिस्टिंग के लिए अतिरिक्त फोटो")</f>
        <v>संपत्ति लिस्टिंग के लिए अतिरिक्त फोटो</v>
      </c>
    </row>
    <row r="23143">
      <c r="A23143" s="1" t="s">
        <v>22370</v>
      </c>
      <c r="B23143" s="2" t="str">
        <f>IFERROR(__xludf.DUMMYFUNCTION("GOOGLETRANSLATE(A23143,""en"",""hi"")"),"फिल्म चरित्र परेड में एक पेड़ की शाखा के साथ एक ब्रश के बाद एक लाइट विंग खेलते हैं।")</f>
        <v>फिल्म चरित्र परेड में एक पेड़ की शाखा के साथ एक ब्रश के बाद एक लाइट विंग खेलते हैं।</v>
      </c>
    </row>
    <row r="23144">
      <c r="A23144" s="1" t="s">
        <v>22371</v>
      </c>
      <c r="B23144" s="2" t="str">
        <f>IFERROR(__xludf.DUMMYFUNCTION("GOOGLETRANSLATE(A23144,""en"",""hi"")"),"कुछ प्रसिद्ध लोगो के पीछे छुपा अर्थ")</f>
        <v>कुछ प्रसिद्ध लोगो के पीछे छुपा अर्थ</v>
      </c>
    </row>
    <row r="23145">
      <c r="A23145" s="1" t="s">
        <v>22372</v>
      </c>
      <c r="B23145" s="2" t="str">
        <f>IFERROR(__xludf.DUMMYFUNCTION("GOOGLETRANSLATE(A23145,""en"",""hi"")"),"एक लाल बच्चों के प्लास्टिक व्हीलबारो ब्लू हैंडल के साथ और एक रेतीले समुद्र तट पर एक काला पहिया")</f>
        <v>एक लाल बच्चों के प्लास्टिक व्हीलबारो ब्लू हैंडल के साथ और एक रेतीले समुद्र तट पर एक काला पहिया</v>
      </c>
    </row>
    <row r="23146">
      <c r="A23146" s="1" t="s">
        <v>22373</v>
      </c>
      <c r="B23146" s="2" t="str">
        <f>IFERROR(__xludf.DUMMYFUNCTION("GOOGLETRANSLATE(A23146,""en"",""hi"")"),"डार्क लाइट अप ड्रेस में हॉट एलईडी चमकती फाइबर ऑप्टिक ग्लो")</f>
        <v>डार्क लाइट अप ड्रेस में हॉट एलईडी चमकती फाइबर ऑप्टिक ग्लो</v>
      </c>
    </row>
    <row r="23147">
      <c r="A23147" s="1" t="s">
        <v>12968</v>
      </c>
      <c r="B23147" s="2" t="str">
        <f>IFERROR(__xludf.DUMMYFUNCTION("GOOGLETRANSLATE(A23147,""en"",""hi"")"),"छवि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23148">
      <c r="A23148" s="1" t="s">
        <v>22374</v>
      </c>
      <c r="B23148" s="2" t="str">
        <f>IFERROR(__xludf.DUMMYFUNCTION("GOOGLETRANSLATE(A23148,""en"",""hi"")"),"हमारी पहली रात इस चर्च के बाहर बिताया गया था")</f>
        <v>हमारी पहली रात इस चर्च के बाहर बिताया गया था</v>
      </c>
    </row>
    <row r="23149">
      <c r="A23149" s="1" t="s">
        <v>18742</v>
      </c>
      <c r="B23149" s="2" t="str">
        <f>IFERROR(__xludf.DUMMYFUNCTION("GOOGLETRANSLATE(A23149,""en"",""hi"")"),"स्पोर्ट्स टीम के खिलाफ पिचों के बेसबॉल खिलाड़ी")</f>
        <v>स्पोर्ट्स टीम के खिलाफ पिचों के बेसबॉल खिलाड़ी</v>
      </c>
    </row>
    <row r="23150">
      <c r="A23150" s="1" t="s">
        <v>22375</v>
      </c>
      <c r="B23150" s="2" t="str">
        <f>IFERROR(__xludf.DUMMYFUNCTION("GOOGLETRANSLATE(A23150,""en"",""hi"")"),"सी.एस. से चित्रण लेखक द्वारा सट्टा फिक्शन बुक।")</f>
        <v>सी.एस. से चित्रण लेखक द्वारा सट्टा फिक्शन बुक।</v>
      </c>
    </row>
    <row r="23151">
      <c r="A23151" s="1" t="s">
        <v>22376</v>
      </c>
      <c r="B23151" s="2" t="str">
        <f>IFERROR(__xludf.DUMMYFUNCTION("GOOGLETRANSLATE(A23151,""en"",""hi"")"),"प्रशंसकों ने अपने स्कार्फ को जमीन पर पहले जाना")</f>
        <v>प्रशंसकों ने अपने स्कार्फ को जमीन पर पहले जाना</v>
      </c>
    </row>
    <row r="23152">
      <c r="A23152" s="1" t="s">
        <v>12968</v>
      </c>
      <c r="B23152" s="2" t="str">
        <f>IFERROR(__xludf.DUMMYFUNCTION("GOOGLETRANSLATE(A23152,""en"",""hi"")"),"छवि में हो सकता है: व्यक्ति, मंच पर, एक संगीत वाद्ययंत्र, गिटार और इनडोर खेलना")</f>
        <v>छवि में हो सकता है: व्यक्ति, मंच पर, एक संगीत वाद्ययंत्र, गिटार और इनडोर खेलना</v>
      </c>
    </row>
    <row r="23153">
      <c r="A23153" s="1" t="s">
        <v>22377</v>
      </c>
      <c r="B23153" s="2" t="str">
        <f>IFERROR(__xludf.DUMMYFUNCTION("GOOGLETRANSLATE(A23153,""en"",""hi"")"),"जनसंख्या लोगों द्वारा कम हो गई")</f>
        <v>जनसंख्या लोगों द्वारा कम हो गई</v>
      </c>
    </row>
    <row r="23154">
      <c r="A23154" s="1" t="s">
        <v>22378</v>
      </c>
      <c r="B23154" s="2" t="str">
        <f>IFERROR(__xludf.DUMMYFUNCTION("GOOGLETRANSLATE(A23154,""en"",""hi"")"),"एक महिला उत्सव में एक हुला हूप के साथ नृत्य करती है।")</f>
        <v>एक महिला उत्सव में एक हुला हूप के साथ नृत्य करती है।</v>
      </c>
    </row>
    <row r="23155">
      <c r="A23155" s="1" t="s">
        <v>22379</v>
      </c>
      <c r="B23155" s="2" t="str">
        <f>IFERROR(__xludf.DUMMYFUNCTION("GOOGLETRANSLATE(A23155,""en"",""hi"")"),"एक फटा खोल के साथ एक कछुए की देखभाल की जा रही है")</f>
        <v>एक फटा खोल के साथ एक कछुए की देखभाल की जा रही है</v>
      </c>
    </row>
    <row r="23156">
      <c r="A23156" s="1" t="s">
        <v>22380</v>
      </c>
      <c r="B23156" s="2" t="str">
        <f>IFERROR(__xludf.DUMMYFUNCTION("GOOGLETRANSLATE(A23156,""en"",""hi"")"),"एक कंफेटी में संगीत प्रदर्शन की भूमिका - थीम्ड जन्मदिन की पार्टी - प्यारा विचार!")</f>
        <v>एक कंफेटी में संगीत प्रदर्शन की भूमिका - थीम्ड जन्मदिन की पार्टी - प्यारा विचार!</v>
      </c>
    </row>
    <row r="23157">
      <c r="A23157" s="1" t="s">
        <v>22381</v>
      </c>
      <c r="B23157" s="2" t="str">
        <f>IFERROR(__xludf.DUMMYFUNCTION("GOOGLETRANSLATE(A23157,""en"",""hi"")"),"एक अतीत की घटना में व्यक्ति")</f>
        <v>एक अतीत की घटना में व्यक्ति</v>
      </c>
    </row>
    <row r="23158">
      <c r="A23158" s="1" t="s">
        <v>22382</v>
      </c>
      <c r="B23158" s="2" t="str">
        <f>IFERROR(__xludf.DUMMYFUNCTION("GOOGLETRANSLATE(A23158,""en"",""hi"")"),"अंधेरा आँखें अंधेरे से बाहर देख रही हैं।")</f>
        <v>अंधेरा आँखें अंधेरे से बाहर देख रही हैं।</v>
      </c>
    </row>
    <row r="23159">
      <c r="A23159" s="1" t="s">
        <v>22383</v>
      </c>
      <c r="B23159" s="2" t="str">
        <f>IFERROR(__xludf.DUMMYFUNCTION("GOOGLETRANSLATE(A23159,""en"",""hi"")"),"समुद्र तट पर एक रन के लिए समय!")</f>
        <v>समुद्र तट पर एक रन के लिए समय!</v>
      </c>
    </row>
    <row r="23160">
      <c r="A23160" s="1" t="s">
        <v>22384</v>
      </c>
      <c r="B23160" s="2" t="str">
        <f>IFERROR(__xludf.DUMMYFUNCTION("GOOGLETRANSLATE(A23160,""en"",""hi"")"),"राष्ट्रीय अवकाश और कोरियाई शैली के घर के लिए उपहार रखने वाले पारंपरिक पोशाक में पहने हुए एक जोड़े।")</f>
        <v>राष्ट्रीय अवकाश और कोरियाई शैली के घर के लिए उपहार रखने वाले पारंपरिक पोशाक में पहने हुए एक जोड़े।</v>
      </c>
    </row>
    <row r="23161">
      <c r="A23161" s="1" t="s">
        <v>22385</v>
      </c>
      <c r="B23161" s="2" t="str">
        <f>IFERROR(__xludf.DUMMYFUNCTION("GOOGLETRANSLATE(A23161,""en"",""hi"")"),"एक सफेद पृष्ठभूमि पर एक इलेक्ट्रिक केतली का चित्रण")</f>
        <v>एक सफेद पृष्ठभूमि पर एक इलेक्ट्रिक केतली का चित्रण</v>
      </c>
    </row>
    <row r="23162">
      <c r="A23162" s="1" t="s">
        <v>2223</v>
      </c>
      <c r="B23162" s="2" t="str">
        <f>IFERROR(__xludf.DUMMYFUNCTION("GOOGLETRANSLATE(A23162,""en"",""hi"")"),"गेंद के लिए फुटबॉल खिलाड़ी और लड़ाई")</f>
        <v>गेंद के लिए फुटबॉल खिलाड़ी और लड़ाई</v>
      </c>
    </row>
    <row r="23163">
      <c r="A23163" s="1" t="s">
        <v>22386</v>
      </c>
      <c r="B23163" s="2" t="str">
        <f>IFERROR(__xludf.DUMMYFUNCTION("GOOGLETRANSLATE(A23163,""en"",""hi"")"),"सफेद पृष्ठभूमि के खिलाफ एक टेनिस बॉल काटने वाले एक पिल्ला का फ्रंट व्यू")</f>
        <v>सफेद पृष्ठभूमि के खिलाफ एक टेनिस बॉल काटने वाले एक पिल्ला का फ्रंट व्यू</v>
      </c>
    </row>
    <row r="23164">
      <c r="A23164" s="1" t="s">
        <v>22387</v>
      </c>
      <c r="B23164" s="2" t="str">
        <f>IFERROR(__xludf.DUMMYFUNCTION("GOOGLETRANSLATE(A23164,""en"",""hi"")"),"परिवार पहले: स्टारलेट ने शॉवर से स्नैप साझा किया, जो हुआ")</f>
        <v>परिवार पहले: स्टारलेट ने शॉवर से स्नैप साझा किया, जो हुआ</v>
      </c>
    </row>
    <row r="23165">
      <c r="A23165" s="1" t="s">
        <v>22388</v>
      </c>
      <c r="B23165" s="2" t="str">
        <f>IFERROR(__xludf.DUMMYFUNCTION("GOOGLETRANSLATE(A23165,""en"",""hi"")"),"सोने के लिए जा रहे हैं: सोशलाइट ने ए-स्टाइल जंपसूट में सभी गलत कारणों के लिए सिर बदल दिए")</f>
        <v>सोने के लिए जा रहे हैं: सोशलाइट ने ए-स्टाइल जंपसूट में सभी गलत कारणों के लिए सिर बदल दिए</v>
      </c>
    </row>
    <row r="23166">
      <c r="A23166" s="1" t="s">
        <v>22389</v>
      </c>
      <c r="B23166" s="2" t="str">
        <f>IFERROR(__xludf.DUMMYFUNCTION("GOOGLETRANSLATE(A23166,""en"",""hi"")"),"लिफ्ट की पसंदीदा कार को कमरे में उठाएं - गेराज के साथ आधुनिक घर")</f>
        <v>लिफ्ट की पसंदीदा कार को कमरे में उठाएं - गेराज के साथ आधुनिक घर</v>
      </c>
    </row>
    <row r="23167">
      <c r="A23167" s="1" t="s">
        <v>22390</v>
      </c>
      <c r="B23167" s="2" t="str">
        <f>IFERROR(__xludf.DUMMYFUNCTION("GOOGLETRANSLATE(A23167,""en"",""hi"")"),"कैमरे को देखकर एक प्यारा कछुआ")</f>
        <v>कैमरे को देखकर एक प्यारा कछुआ</v>
      </c>
    </row>
    <row r="23168">
      <c r="A23168" s="1" t="s">
        <v>22391</v>
      </c>
      <c r="B23168" s="2" t="str">
        <f>IFERROR(__xludf.DUMMYFUNCTION("GOOGLETRANSLATE(A23168,""en"",""hi"")"),"एक किशोर बाल्ड ईगल उगता है।")</f>
        <v>एक किशोर बाल्ड ईगल उगता है।</v>
      </c>
    </row>
    <row r="23169">
      <c r="A23169" s="1" t="s">
        <v>22392</v>
      </c>
      <c r="B23169" s="2" t="str">
        <f>IFERROR(__xludf.DUMMYFUNCTION("GOOGLETRANSLATE(A23169,""en"",""hi"")"),"भाई और बहन एक बोर्ड गेम एक साथ खेलते हैं।")</f>
        <v>भाई और बहन एक बोर्ड गेम एक साथ खेलते हैं।</v>
      </c>
    </row>
    <row r="23170">
      <c r="A23170" s="1" t="s">
        <v>22393</v>
      </c>
      <c r="B23170" s="2" t="str">
        <f>IFERROR(__xludf.DUMMYFUNCTION("GOOGLETRANSLATE(A23170,""en"",""hi"")"),"बोइंग में चार बड़े परिवहन विमान हैं।")</f>
        <v>बोइंग में चार बड़े परिवहन विमान हैं।</v>
      </c>
    </row>
    <row r="23171">
      <c r="A23171" s="1" t="s">
        <v>22394</v>
      </c>
      <c r="B23171" s="2" t="str">
        <f>IFERROR(__xludf.DUMMYFUNCTION("GOOGLETRANSLATE(A23171,""en"",""hi"")"),"गलियारे पर वसंत फूल")</f>
        <v>गलियारे पर वसंत फूल</v>
      </c>
    </row>
    <row r="23172">
      <c r="A23172" s="1" t="s">
        <v>22395</v>
      </c>
      <c r="B23172" s="2" t="str">
        <f>IFERROR(__xludf.DUMMYFUNCTION("GOOGLETRANSLATE(A23172,""en"",""hi"")"),"अपने बीओ के साथ शहर को लाल रंग दें!")</f>
        <v>अपने बीओ के साथ शहर को लाल रंग दें!</v>
      </c>
    </row>
    <row r="23173">
      <c r="A23173" s="1" t="s">
        <v>22396</v>
      </c>
      <c r="B23173" s="2" t="str">
        <f>IFERROR(__xludf.DUMMYFUNCTION("GOOGLETRANSLATE(A23173,""en"",""hi"")"),"सुंदर छोटी लड़की चारों ओर घूमती है और कैमरे में दिखती है।")</f>
        <v>सुंदर छोटी लड़की चारों ओर घूमती है और कैमरे में दिखती है।</v>
      </c>
    </row>
    <row r="23174">
      <c r="A23174" s="1" t="s">
        <v>22397</v>
      </c>
      <c r="B23174" s="2" t="str">
        <f>IFERROR(__xludf.DUMMYFUNCTION("GOOGLETRANSLATE(A23174,""en"",""hi"")"),"पैरिश चर्च का आंतरिक")</f>
        <v>पैरिश चर्च का आंतरिक</v>
      </c>
    </row>
    <row r="23175">
      <c r="A23175" s="1" t="s">
        <v>22398</v>
      </c>
      <c r="B23175" s="2" t="str">
        <f>IFERROR(__xludf.DUMMYFUNCTION("GOOGLETRANSLATE(A23175,""en"",""hi"")"),"मकई के एक गर्म कोब पर मक्खन को सीधे ओवन से फैलाना")</f>
        <v>मकई के एक गर्म कोब पर मक्खन को सीधे ओवन से फैलाना</v>
      </c>
    </row>
    <row r="23176">
      <c r="A23176" s="1" t="s">
        <v>22399</v>
      </c>
      <c r="B23176" s="2" t="str">
        <f>IFERROR(__xludf.DUMMYFUNCTION("GOOGLETRANSLATE(A23176,""en"",""hi"")"),"दुल्हन हाथ में गुलदस्ता के साथ कैमरे से दूर चल रही है")</f>
        <v>दुल्हन हाथ में गुलदस्ता के साथ कैमरे से दूर चल रही है</v>
      </c>
    </row>
    <row r="23177">
      <c r="A23177" s="1" t="s">
        <v>22400</v>
      </c>
      <c r="B23177" s="2" t="str">
        <f>IFERROR(__xludf.DUMMYFUNCTION("GOOGLETRANSLATE(A23177,""en"",""hi"")"),"सकारात्मक महिला स्वयंसेवक भोजन के साथ एक वरिष्ठ व्यक्ति की मदद करता है")</f>
        <v>सकारात्मक महिला स्वयंसेवक भोजन के साथ एक वरिष्ठ व्यक्ति की मदद करता है</v>
      </c>
    </row>
    <row r="23178">
      <c r="A23178" s="1" t="s">
        <v>22401</v>
      </c>
      <c r="B23178" s="2" t="str">
        <f>IFERROR(__xludf.DUMMYFUNCTION("GOOGLETRANSLATE(A23178,""en"",""hi"")"),"काले रंग की पृष्ठभूमि पर हाथ में सिगरेट लाइटर को प्रज्वलित करें।")</f>
        <v>काले रंग की पृष्ठभूमि पर हाथ में सिगरेट लाइटर को प्रज्वलित करें।</v>
      </c>
    </row>
    <row r="23179">
      <c r="A23179" s="1" t="s">
        <v>22402</v>
      </c>
      <c r="B23179" s="2" t="str">
        <f>IFERROR(__xludf.DUMMYFUNCTION("GOOGLETRANSLATE(A23179,""en"",""hi"")"),"फुटबॉल खिलाड़ी, हेड कोच टूर्नामेंट सेमी फाइनल मैच में भाग लेता है।")</f>
        <v>फुटबॉल खिलाड़ी, हेड कोच टूर्नामेंट सेमी फाइनल मैच में भाग लेता है।</v>
      </c>
    </row>
    <row r="23180">
      <c r="A23180" s="1" t="s">
        <v>22403</v>
      </c>
      <c r="B23180" s="2" t="str">
        <f>IFERROR(__xludf.DUMMYFUNCTION("GOOGLETRANSLATE(A23180,""en"",""hi"")"),"दिल के साथ पृष्ठभूमि पर विंटेज कार्टून छोटी लड़की।")</f>
        <v>दिल के साथ पृष्ठभूमि पर विंटेज कार्टून छोटी लड़की।</v>
      </c>
    </row>
    <row r="23181">
      <c r="A23181" s="1" t="s">
        <v>22404</v>
      </c>
      <c r="B23181" s="2" t="str">
        <f>IFERROR(__xludf.DUMMYFUNCTION("GOOGLETRANSLATE(A23181,""en"",""hi"")"),"मैं उन कपड़ों से प्यार करता हूं जो आप सर्दी के आसपास पहन सकते हैं।")</f>
        <v>मैं उन कपड़ों से प्यार करता हूं जो आप सर्दी के आसपास पहन सकते हैं।</v>
      </c>
    </row>
    <row r="23182">
      <c r="A23182" s="1" t="s">
        <v>22405</v>
      </c>
      <c r="B23182" s="2" t="str">
        <f>IFERROR(__xludf.DUMMYFUNCTION("GOOGLETRANSLATE(A23182,""en"",""hi"")"),"लड़की मेज पर क्रेयॉन के साथ खींचती है।")</f>
        <v>लड़की मेज पर क्रेयॉन के साथ खींचती है।</v>
      </c>
    </row>
    <row r="23183">
      <c r="A23183" s="1" t="s">
        <v>22406</v>
      </c>
      <c r="B23183" s="2" t="str">
        <f>IFERROR(__xludf.DUMMYFUNCTION("GOOGLETRANSLATE(A23183,""en"",""hi"")"),"रात में पर्यटक भीड़ पड़ोस।")</f>
        <v>रात में पर्यटक भीड़ पड़ोस।</v>
      </c>
    </row>
    <row r="23184">
      <c r="A23184" s="1" t="s">
        <v>22407</v>
      </c>
      <c r="B23184" s="2" t="str">
        <f>IFERROR(__xludf.DUMMYFUNCTION("GOOGLETRANSLATE(A23184,""en"",""hi"")"),"एक कंप्यूटर को इमारत पर सार सजावटी डिजाइन तत्वों को बदल दिया।")</f>
        <v>एक कंप्यूटर को इमारत पर सार सजावटी डिजाइन तत्वों को बदल दिया।</v>
      </c>
    </row>
    <row r="23185">
      <c r="A23185" s="1" t="s">
        <v>9057</v>
      </c>
      <c r="B23185" s="2" t="str">
        <f>IFERROR(__xludf.DUMMYFUNCTION("GOOGLETRANSLATE(A23185,""en"",""hi"")"),"अमेरिकी जनगणना ने एक गर्म गर्मी के दिन में नौकाओं के साथ नामित स्थान")</f>
        <v>अमेरिकी जनगणना ने एक गर्म गर्मी के दिन में नौकाओं के साथ नामित स्थान</v>
      </c>
    </row>
    <row r="23186">
      <c r="A23186" s="1" t="s">
        <v>22408</v>
      </c>
      <c r="B23186" s="2" t="str">
        <f>IFERROR(__xludf.DUMMYFUNCTION("GOOGLETRANSLATE(A23186,""en"",""hi"")"),"बस विवाहित जोड़े, दुल्हन शादी समारोह के बाद हथियारों में दूल्हे ले जाती है")</f>
        <v>बस विवाहित जोड़े, दुल्हन शादी समारोह के बाद हथियारों में दूल्हे ले जाती है</v>
      </c>
    </row>
    <row r="23187">
      <c r="A23187" s="1" t="s">
        <v>22409</v>
      </c>
      <c r="B23187" s="2" t="str">
        <f>IFERROR(__xludf.DUMMYFUNCTION("GOOGLETRANSLATE(A23187,""en"",""hi"")"),"अतिथि बेडरूम में आराम करने के लिए एक बड़ा फ्लैट स्क्रीन टीवी है।")</f>
        <v>अतिथि बेडरूम में आराम करने के लिए एक बड़ा फ्लैट स्क्रीन टीवी है।</v>
      </c>
    </row>
    <row r="23188">
      <c r="A23188" s="1" t="s">
        <v>22410</v>
      </c>
      <c r="B23188" s="2" t="str">
        <f>IFERROR(__xludf.DUMMYFUNCTION("GOOGLETRANSLATE(A23188,""en"",""hi"")"),"जूते के साथ आप कई चीजें कर सकते हैं ... जूते की एक बदसूरत जोड़ी बचाव और उन्हें अपना खुद का बनाओ!")</f>
        <v>जूते के साथ आप कई चीजें कर सकते हैं ... जूते की एक बदसूरत जोड़ी बचाव और उन्हें अपना खुद का बनाओ!</v>
      </c>
    </row>
    <row r="23189">
      <c r="A23189" s="1" t="s">
        <v>22411</v>
      </c>
      <c r="B23189" s="2" t="str">
        <f>IFERROR(__xludf.DUMMYFUNCTION("GOOGLETRANSLATE(A23189,""en"",""hi"")"),"यह छवि एक छुट्टी पार्टी की एक तस्वीर है जिसमें सिर को किसी अन्य व्यक्ति के शरीर पर रखा गया है।")</f>
        <v>यह छवि एक छुट्टी पार्टी की एक तस्वीर है जिसमें सिर को किसी अन्य व्यक्ति के शरीर पर रखा गया है।</v>
      </c>
    </row>
    <row r="23190">
      <c r="A23190" s="1" t="s">
        <v>22412</v>
      </c>
      <c r="B23190" s="2" t="str">
        <f>IFERROR(__xludf.DUMMYFUNCTION("GOOGLETRANSLATE(A23190,""en"",""hi"")"),"मंदिर आकर्षण और शांति का केंद्र")</f>
        <v>मंदिर आकर्षण और शांति का केंद्र</v>
      </c>
    </row>
    <row r="23191">
      <c r="A23191" s="1" t="s">
        <v>22413</v>
      </c>
      <c r="B23191" s="2" t="str">
        <f>IFERROR(__xludf.DUMMYFUNCTION("GOOGLETRANSLATE(A23191,""en"",""hi"")"),"समुद्र तट पर आराम करने वाले एक सुंदर मांसपेशी शरीर वाला एक आदमी")</f>
        <v>समुद्र तट पर आराम करने वाले एक सुंदर मांसपेशी शरीर वाला एक आदमी</v>
      </c>
    </row>
    <row r="23192">
      <c r="A23192" s="1" t="s">
        <v>7253</v>
      </c>
      <c r="B23192" s="2" t="str">
        <f>IFERROR(__xludf.DUMMYFUNCTION("GOOGLETRANSLATE(A23192,""en"",""hi"")"),"अभिनेता विश्व प्रीमियर में भाग लेता है")</f>
        <v>अभिनेता विश्व प्रीमियर में भाग लेता है</v>
      </c>
    </row>
    <row r="23193">
      <c r="A23193" s="1" t="s">
        <v>22414</v>
      </c>
      <c r="B23193" s="2" t="str">
        <f>IFERROR(__xludf.DUMMYFUNCTION("GOOGLETRANSLATE(A23193,""en"",""hi"")"),"Nectar एकत्रित Bumblebee के साथ खिलने में thistles के फुटेज को बंद करें।")</f>
        <v>Nectar एकत्रित Bumblebee के साथ खिलने में thistles के फुटेज को बंद करें।</v>
      </c>
    </row>
    <row r="23194">
      <c r="A23194" s="1" t="s">
        <v>22415</v>
      </c>
      <c r="B23194" s="2" t="str">
        <f>IFERROR(__xludf.DUMMYFUNCTION("GOOGLETRANSLATE(A23194,""en"",""hi"")"),"बर्फ से ढके फुटपाथ पर सावधानी से चलने वाली एक बूढ़ी औरत ने फुटपाथ पर एक पुरानी साइकिल चालक की सवारी की")</f>
        <v>बर्फ से ढके फुटपाथ पर सावधानी से चलने वाली एक बूढ़ी औरत ने फुटपाथ पर एक पुरानी साइकिल चालक की सवारी की</v>
      </c>
    </row>
    <row r="23195">
      <c r="A23195" s="1" t="s">
        <v>22416</v>
      </c>
      <c r="B23195" s="2" t="str">
        <f>IFERROR(__xludf.DUMMYFUNCTION("GOOGLETRANSLATE(A23195,""en"",""hi"")"),"जैविक प्रजाति, एक सफेद पृष्ठभूमि पर अलग")</f>
        <v>जैविक प्रजाति, एक सफेद पृष्ठभूमि पर अलग</v>
      </c>
    </row>
    <row r="23196">
      <c r="A23196" s="1" t="s">
        <v>22417</v>
      </c>
      <c r="B23196" s="2" t="str">
        <f>IFERROR(__xludf.DUMMYFUNCTION("GOOGLETRANSLATE(A23196,""en"",""hi"")"),"तटीय उद्धरण: समुद्र और रेत मेरी आत्मा से बात करती है")</f>
        <v>तटीय उद्धरण: समुद्र और रेत मेरी आत्मा से बात करती है</v>
      </c>
    </row>
    <row r="23197">
      <c r="A23197" s="1" t="s">
        <v>22418</v>
      </c>
      <c r="B23197" s="2" t="str">
        <f>IFERROR(__xludf.DUMMYFUNCTION("GOOGLETRANSLATE(A23197,""en"",""hi"")"),"स्वर्ग में बनी जोड़ी ।")</f>
        <v>स्वर्ग में बनी जोड़ी ।</v>
      </c>
    </row>
    <row r="23198">
      <c r="A23198" s="1" t="s">
        <v>22419</v>
      </c>
      <c r="B23198" s="2" t="str">
        <f>IFERROR(__xludf.DUMMYFUNCTION("GOOGLETRANSLATE(A23198,""en"",""hi"")"),"मछली कैसे समुद्री पक्षी और डॉल्फ़िन के फली से बचती है? और मछुआरे।")</f>
        <v>मछली कैसे समुद्री पक्षी और डॉल्फ़िन के फली से बचती है? और मछुआरे।</v>
      </c>
    </row>
    <row r="23199">
      <c r="A23199" s="1" t="s">
        <v>22420</v>
      </c>
      <c r="B23199" s="2" t="str">
        <f>IFERROR(__xludf.DUMMYFUNCTION("GOOGLETRANSLATE(A23199,""en"",""hi"")"),"सोशलाइट होटल में पार्टी में भाग लेता है")</f>
        <v>सोशलाइट होटल में पार्टी में भाग लेता है</v>
      </c>
    </row>
    <row r="23200">
      <c r="A23200" s="1" t="s">
        <v>22421</v>
      </c>
      <c r="B23200" s="2" t="str">
        <f>IFERROR(__xludf.DUMMYFUNCTION("GOOGLETRANSLATE(A23200,""en"",""hi"")"),"लेकिन एक शहर को धर्म से बाहर निकलने के बाद अपने पृष्ठ से वीडियो को हटाने के लिए मजबूर किया गया है")</f>
        <v>लेकिन एक शहर को धर्म से बाहर निकलने के बाद अपने पृष्ठ से वीडियो को हटाने के लिए मजबूर किया गया है</v>
      </c>
    </row>
    <row r="23201">
      <c r="A23201" s="1" t="s">
        <v>22422</v>
      </c>
      <c r="B23201" s="2" t="str">
        <f>IFERROR(__xludf.DUMMYFUNCTION("GOOGLETRANSLATE(A23201,""en"",""hi"")"),"जब यह दुनिया से नफरत करता है तो व्यक्ति सबसे बड़ा होता है।")</f>
        <v>जब यह दुनिया से नफरत करता है तो व्यक्ति सबसे बड़ा होता है।</v>
      </c>
    </row>
    <row r="23202">
      <c r="A23202" s="1" t="s">
        <v>22423</v>
      </c>
      <c r="B23202" s="2" t="str">
        <f>IFERROR(__xludf.DUMMYFUNCTION("GOOGLETRANSLATE(A23202,""en"",""hi"")"),"कंप्यूटर के साथ ली गई समुद्र तटों की तस्वीरें।")</f>
        <v>कंप्यूटर के साथ ली गई समुद्र तटों की तस्वीरें।</v>
      </c>
    </row>
    <row r="23203">
      <c r="A23203" s="1" t="s">
        <v>22424</v>
      </c>
      <c r="B23203" s="2" t="str">
        <f>IFERROR(__xludf.DUMMYFUNCTION("GOOGLETRANSLATE(A23203,""en"",""hi"")"),"सूरज के पिछले कुछ मिनट")</f>
        <v>सूरज के पिछले कुछ मिनट</v>
      </c>
    </row>
    <row r="23204">
      <c r="A23204" s="1" t="s">
        <v>22425</v>
      </c>
      <c r="B23204" s="2" t="str">
        <f>IFERROR(__xludf.DUMMYFUNCTION("GOOGLETRANSLATE(A23204,""en"",""hi"")"),"सफेद चौग़ा में एक लड़के के साथ लड़की बेकरी के साथ अलमारियों की पृष्ठभूमि में ताजा रोटी और बेकरी रख रही है")</f>
        <v>सफेद चौग़ा में एक लड़के के साथ लड़की बेकरी के साथ अलमारियों की पृष्ठभूमि में ताजा रोटी और बेकरी रख रही है</v>
      </c>
    </row>
    <row r="23205">
      <c r="A23205" s="1" t="s">
        <v>22426</v>
      </c>
      <c r="B23205" s="2" t="str">
        <f>IFERROR(__xludf.DUMMYFUNCTION("GOOGLETRANSLATE(A23205,""en"",""hi"")"),"ये जूते चलने के लिए बनाए जाते हैं: स्टार ने लंबे कोट और स्वेटर के साथ एक काले रंग का पहनावा किया")</f>
        <v>ये जूते चलने के लिए बनाए जाते हैं: स्टार ने लंबे कोट और स्वेटर के साथ एक काले रंग का पहनावा किया</v>
      </c>
    </row>
    <row r="23206">
      <c r="A23206" s="1" t="s">
        <v>22427</v>
      </c>
      <c r="B23206" s="2" t="str">
        <f>IFERROR(__xludf.DUMMYFUNCTION("GOOGLETRANSLATE(A23206,""en"",""hi"")"),"फुटबॉल खिलाड़ी के साथ एक स्थिरता में एक शहर के खिलाफ एक लक्ष्य को चिह्नित करना")</f>
        <v>फुटबॉल खिलाड़ी के साथ एक स्थिरता में एक शहर के खिलाफ एक लक्ष्य को चिह्नित करना</v>
      </c>
    </row>
    <row r="23207">
      <c r="A23207" s="1" t="s">
        <v>22428</v>
      </c>
      <c r="B23207" s="2" t="str">
        <f>IFERROR(__xludf.DUMMYFUNCTION("GOOGLETRANSLATE(A23207,""en"",""hi"")"),"जीवन शैली: जंगल में योग का अभ्यास करने वाला व्यक्ति।")</f>
        <v>जीवन शैली: जंगल में योग का अभ्यास करने वाला व्यक्ति।</v>
      </c>
    </row>
    <row r="23208">
      <c r="A23208" s="1" t="s">
        <v>22429</v>
      </c>
      <c r="B23208" s="2" t="str">
        <f>IFERROR(__xludf.DUMMYFUNCTION("GOOGLETRANSLATE(A23208,""en"",""hi"")"),"अभिनेता मई पर डरावनी फिल्म के प्रीमियर में भाग लेते हैं")</f>
        <v>अभिनेता मई पर डरावनी फिल्म के प्रीमियर में भाग लेते हैं</v>
      </c>
    </row>
    <row r="23209">
      <c r="A23209" s="1" t="s">
        <v>22430</v>
      </c>
      <c r="B23209" s="2" t="str">
        <f>IFERROR(__xludf.DUMMYFUNCTION("GOOGLETRANSLATE(A23209,""en"",""hi"")"),"भविष्य आज आपके द्वारा किए गए कार्यों द्वारा बनाया गया है।")</f>
        <v>भविष्य आज आपके द्वारा किए गए कार्यों द्वारा बनाया गया है।</v>
      </c>
    </row>
    <row r="23210">
      <c r="A23210" s="1" t="s">
        <v>22431</v>
      </c>
      <c r="B23210" s="2" t="str">
        <f>IFERROR(__xludf.DUMMYFUNCTION("GOOGLETRANSLATE(A23210,""en"",""hi"")"),"सेलिब्रिटी एक कद्दू बाहर उठाता है")</f>
        <v>सेलिब्रिटी एक कद्दू बाहर उठाता है</v>
      </c>
    </row>
    <row r="23211">
      <c r="A23211" s="1" t="s">
        <v>22432</v>
      </c>
      <c r="B23211" s="2" t="str">
        <f>IFERROR(__xludf.DUMMYFUNCTION("GOOGLETRANSLATE(A23211,""en"",""hi"")"),"एक अलग शैली में गर्म पेय के लिए रचनात्मक मेनू सेट करें।")</f>
        <v>एक अलग शैली में गर्म पेय के लिए रचनात्मक मेनू सेट करें।</v>
      </c>
    </row>
    <row r="23212">
      <c r="A23212" s="1" t="s">
        <v>22433</v>
      </c>
      <c r="B23212" s="2" t="str">
        <f>IFERROR(__xludf.DUMMYFUNCTION("GOOGLETRANSLATE(A23212,""en"",""hi"")"),"गर्मी की शादी के लिए बालकनी पर मेहमान")</f>
        <v>गर्मी की शादी के लिए बालकनी पर मेहमान</v>
      </c>
    </row>
    <row r="23213">
      <c r="A23213" s="1" t="s">
        <v>22434</v>
      </c>
      <c r="B23213" s="2" t="str">
        <f>IFERROR(__xludf.DUMMYFUNCTION("GOOGLETRANSLATE(A23213,""en"",""hi"")"),"यह शहर रात में कभी नहीं सोता।")</f>
        <v>यह शहर रात में कभी नहीं सोता।</v>
      </c>
    </row>
    <row r="23214">
      <c r="A23214" s="1" t="s">
        <v>22435</v>
      </c>
      <c r="B23214" s="2" t="str">
        <f>IFERROR(__xludf.DUMMYFUNCTION("GOOGLETRANSLATE(A23214,""en"",""hi"")"),"एक महिला महाराज एक लकड़ी के रोलर के साथ पिज्जा आटा फैलता है")</f>
        <v>एक महिला महाराज एक लकड़ी के रोलर के साथ पिज्जा आटा फैलता है</v>
      </c>
    </row>
    <row r="23215">
      <c r="A23215" s="1" t="s">
        <v>22436</v>
      </c>
      <c r="B23215" s="2" t="str">
        <f>IFERROR(__xludf.DUMMYFUNCTION("GOOGLETRANSLATE(A23215,""en"",""hi"")"),"कार्टून शैली में प्यारा लिटिल फॉन की छवि।")</f>
        <v>कार्टून शैली में प्यारा लिटिल फॉन की छवि।</v>
      </c>
    </row>
    <row r="23216">
      <c r="A23216" s="1" t="s">
        <v>22437</v>
      </c>
      <c r="B23216" s="2" t="str">
        <f>IFERROR(__xludf.DUMMYFUNCTION("GOOGLETRANSLATE(A23216,""en"",""hi"")"),"पूल, नदी और भौगोलिक फीचर श्रेणी के दृश्य।")</f>
        <v>पूल, नदी और भौगोलिक फीचर श्रेणी के दृश्य।</v>
      </c>
    </row>
    <row r="23217">
      <c r="A23217" s="1" t="s">
        <v>220</v>
      </c>
      <c r="B23217" s="2" t="str">
        <f>IFERROR(__xludf.DUMMYFUNCTION("GOOGLETRANSLATE(A23217,""en"",""hi"")"),"अभिनेता प्रीमियर पर आता है")</f>
        <v>अभिनेता प्रीमियर पर आता है</v>
      </c>
    </row>
    <row r="23218">
      <c r="A23218" s="1" t="s">
        <v>22438</v>
      </c>
      <c r="B23218" s="2" t="str">
        <f>IFERROR(__xludf.DUMMYFUNCTION("GOOGLETRANSLATE(A23218,""en"",""hi"")"),"जब मैं तूफान की तस्वीर लेने के लिए गया तो बिजली ने सही मारा और यह हुआ")</f>
        <v>जब मैं तूफान की तस्वीर लेने के लिए गया तो बिजली ने सही मारा और यह हुआ</v>
      </c>
    </row>
    <row r="23219">
      <c r="A23219" s="1" t="s">
        <v>22439</v>
      </c>
      <c r="B23219" s="2" t="str">
        <f>IFERROR(__xludf.DUMMYFUNCTION("GOOGLETRANSLATE(A23219,""en"",""hi"")"),"एक किसान और उसके परिवार एक ट्रैक्टर द्वारा।")</f>
        <v>एक किसान और उसके परिवार एक ट्रैक्टर द्वारा।</v>
      </c>
    </row>
    <row r="23220">
      <c r="A23220" s="1" t="s">
        <v>22440</v>
      </c>
      <c r="B23220" s="2" t="str">
        <f>IFERROR(__xludf.DUMMYFUNCTION("GOOGLETRANSLATE(A23220,""en"",""hi"")"),"एक महिला जंगल में आराम करने वाली कार में झूठ बोल रही है")</f>
        <v>एक महिला जंगल में आराम करने वाली कार में झूठ बोल रही है</v>
      </c>
    </row>
    <row r="23221">
      <c r="A23221" s="1" t="s">
        <v>22441</v>
      </c>
      <c r="B23221" s="2" t="str">
        <f>IFERROR(__xludf.DUMMYFUNCTION("GOOGLETRANSLATE(A23221,""en"",""hi"")"),"रग्बी खिलाड़ी अपने गोल गेम से पहले मीडिया के अवसर के दौरान ट्रॉफी रखते हैं")</f>
        <v>रग्बी खिलाड़ी अपने गोल गेम से पहले मीडिया के अवसर के दौरान ट्रॉफी रखते हैं</v>
      </c>
    </row>
    <row r="23222">
      <c r="A23222" s="1" t="s">
        <v>22442</v>
      </c>
      <c r="B23222" s="2" t="str">
        <f>IFERROR(__xludf.DUMMYFUNCTION("GOOGLETRANSLATE(A23222,""en"",""hi"")"),"भौगोलिक फीचर श्रेणी द्वारा पीले फूल")</f>
        <v>भौगोलिक फीचर श्रेणी द्वारा पीले फूल</v>
      </c>
    </row>
    <row r="23223">
      <c r="A23223" s="1" t="s">
        <v>22443</v>
      </c>
      <c r="B23223" s="2" t="str">
        <f>IFERROR(__xludf.DUMMYFUNCTION("GOOGLETRANSLATE(A23223,""en"",""hi"")"),"शीतकालीन बर्फबारी के बाद प्रसिद्ध रंगीन समुद्र तट झोपड़ी")</f>
        <v>शीतकालीन बर्फबारी के बाद प्रसिद्ध रंगीन समुद्र तट झोपड़ी</v>
      </c>
    </row>
    <row r="23224">
      <c r="A23224" s="1" t="s">
        <v>22444</v>
      </c>
      <c r="B23224" s="2" t="str">
        <f>IFERROR(__xludf.DUMMYFUNCTION("GOOGLETRANSLATE(A23224,""en"",""hi"")"),"खिलाड़ी प्रशासनिक विभाजन और एक शहर के बीच रग्बी यूनियन मैच से पहले गर्म हो जाते हैं।")</f>
        <v>खिलाड़ी प्रशासनिक विभाजन और एक शहर के बीच रग्बी यूनियन मैच से पहले गर्म हो जाते हैं।</v>
      </c>
    </row>
    <row r="23225">
      <c r="A23225" s="1" t="s">
        <v>22445</v>
      </c>
      <c r="B23225" s="2" t="str">
        <f>IFERROR(__xludf.DUMMYFUNCTION("GOOGLETRANSLATE(A23225,""en"",""hi"")"),"एक नीली पृष्ठभूमि पर विभिन्न रंगीन शरद ऋतु के पत्तों के साथ वेक्टर निर्बाध पैटर्न।")</f>
        <v>एक नीली पृष्ठभूमि पर विभिन्न रंगीन शरद ऋतु के पत्तों के साथ वेक्टर निर्बाध पैटर्न।</v>
      </c>
    </row>
    <row r="23226">
      <c r="A23226" s="1" t="s">
        <v>22446</v>
      </c>
      <c r="B23226" s="2" t="str">
        <f>IFERROR(__xludf.DUMMYFUNCTION("GOOGLETRANSLATE(A23226,""en"",""hi"")"),"एक रेफ्रिजरेटर में एक युवा लड़के की एक तस्वीर")</f>
        <v>एक रेफ्रिजरेटर में एक युवा लड़के की एक तस्वीर</v>
      </c>
    </row>
    <row r="23227">
      <c r="A23227" s="1" t="s">
        <v>22447</v>
      </c>
      <c r="B23227" s="2" t="str">
        <f>IFERROR(__xludf.DUMMYFUNCTION("GOOGLETRANSLATE(A23227,""en"",""hi"")"),"फूलों के गुलदस्ते के साथ नर्तकी")</f>
        <v>फूलों के गुलदस्ते के साथ नर्तकी</v>
      </c>
    </row>
    <row r="23228">
      <c r="A23228" s="1" t="s">
        <v>22448</v>
      </c>
      <c r="B23228" s="2" t="str">
        <f>IFERROR(__xludf.DUMMYFUNCTION("GOOGLETRANSLATE(A23228,""en"",""hi"")"),"स्टार अपने राष्ट्रीय पक्ष से उन खेलों में लक्ष्यों के साथ सेवानिवृत्त हुए जिसमें फुटबॉल लीग जीत गई थी")</f>
        <v>स्टार अपने राष्ट्रीय पक्ष से उन खेलों में लक्ष्यों के साथ सेवानिवृत्त हुए जिसमें फुटबॉल लीग जीत गई थी</v>
      </c>
    </row>
    <row r="23229">
      <c r="A23229" s="1" t="s">
        <v>22449</v>
      </c>
      <c r="B23229" s="2" t="str">
        <f>IFERROR(__xludf.DUMMYFUNCTION("GOOGLETRANSLATE(A23229,""en"",""hi"")"),"आदमी शहर में चल रहा है")</f>
        <v>आदमी शहर में चल रहा है</v>
      </c>
    </row>
    <row r="23230">
      <c r="A23230" s="1" t="s">
        <v>22450</v>
      </c>
      <c r="B23230" s="2" t="str">
        <f>IFERROR(__xludf.DUMMYFUNCTION("GOOGLETRANSLATE(A23230,""en"",""hi"")"),"हम जानवरों के चित्र उद्धरण के अपने उपचार से एक आदमी के दिल का न्याय कर सकते हैं")</f>
        <v>हम जानवरों के चित्र उद्धरण के अपने उपचार से एक आदमी के दिल का न्याय कर सकते हैं</v>
      </c>
    </row>
    <row r="23231">
      <c r="A23231" s="1" t="s">
        <v>22451</v>
      </c>
      <c r="B23231" s="2" t="str">
        <f>IFERROR(__xludf.DUMMYFUNCTION("GOOGLETRANSLATE(A23231,""en"",""hi"")"),"एक epoxy मंजिल की औद्योगिक शक्ति प्रकृति के बावजूद, कभी-कभी यह सिर्फ अच्छा लग रहा है।")</f>
        <v>एक epoxy मंजिल की औद्योगिक शक्ति प्रकृति के बावजूद, कभी-कभी यह सिर्फ अच्छा लग रहा है।</v>
      </c>
    </row>
    <row r="23232">
      <c r="A23232" s="1" t="s">
        <v>22452</v>
      </c>
      <c r="B23232" s="2" t="str">
        <f>IFERROR(__xludf.DUMMYFUNCTION("GOOGLETRANSLATE(A23232,""en"",""hi"")"),"बाहरी कैफे में बैठे अवशोषित लड़की और एक किताब पढ़ना")</f>
        <v>बाहरी कैफे में बैठे अवशोषित लड़की और एक किताब पढ़ना</v>
      </c>
    </row>
    <row r="23233">
      <c r="A23233" s="1" t="s">
        <v>2811</v>
      </c>
      <c r="B23233" s="2" t="str">
        <f>IFERROR(__xludf.DUMMYFUNCTION("GOOGLETRANSLATE(A23233,""en"",""hi"")"),"अभिनेता फिल्म के प्रीमियर में आता है")</f>
        <v>अभिनेता फिल्म के प्रीमियर में आता है</v>
      </c>
    </row>
    <row r="23234">
      <c r="A23234" s="1" t="s">
        <v>22453</v>
      </c>
      <c r="B23234" s="2" t="str">
        <f>IFERROR(__xludf.DUMMYFUNCTION("GOOGLETRANSLATE(A23234,""en"",""hi"")"),"व्यक्ति एक पहाड़ी जोड़ता है - एक फार्महाउस में विस्तार हगिंग।")</f>
        <v>व्यक्ति एक पहाड़ी जोड़ता है - एक फार्महाउस में विस्तार हगिंग।</v>
      </c>
    </row>
    <row r="23235">
      <c r="A23235" s="1" t="s">
        <v>22454</v>
      </c>
      <c r="B23235" s="2" t="str">
        <f>IFERROR(__xludf.DUMMYFUNCTION("GOOGLETRANSLATE(A23235,""en"",""hi"")"),"हॉकी: चोटों के बीच, व्यक्ति अपने अवसर से सबसे अधिक बना रहा है")</f>
        <v>हॉकी: चोटों के बीच, व्यक्ति अपने अवसर से सबसे अधिक बना रहा है</v>
      </c>
    </row>
    <row r="23236">
      <c r="A23236" s="1" t="s">
        <v>22455</v>
      </c>
      <c r="B23236" s="2" t="str">
        <f>IFERROR(__xludf.DUMMYFUNCTION("GOOGLETRANSLATE(A23236,""en"",""hi"")"),"एक यात्रा पर, लेखक और व्यक्ति द्वारा एक टोपी पहनने वाले महान व्यक्ति।")</f>
        <v>एक यात्रा पर, लेखक और व्यक्ति द्वारा एक टोपी पहनने वाले महान व्यक्ति।</v>
      </c>
    </row>
    <row r="23237">
      <c r="A23237" s="1" t="s">
        <v>22456</v>
      </c>
      <c r="B23237" s="2" t="str">
        <f>IFERROR(__xludf.DUMMYFUNCTION("GOOGLETRANSLATE(A23237,""en"",""hi"")"),"लैवेंडर फूलों और पाठ के लिए जगह के साथ पुष्प पृष्ठभूमि।")</f>
        <v>लैवेंडर फूलों और पाठ के लिए जगह के साथ पुष्प पृष्ठभूमि।</v>
      </c>
    </row>
    <row r="23238">
      <c r="A23238" s="1" t="s">
        <v>22457</v>
      </c>
      <c r="B23238" s="2" t="str">
        <f>IFERROR(__xludf.DUMMYFUNCTION("GOOGLETRANSLATE(A23238,""en"",""hi"")"),"कॉमेडियन प्रेस रूम में आता है")</f>
        <v>कॉमेडियन प्रेस रूम में आता है</v>
      </c>
    </row>
    <row r="23239">
      <c r="A23239" s="1" t="s">
        <v>22458</v>
      </c>
      <c r="B23239" s="2" t="str">
        <f>IFERROR(__xludf.DUMMYFUNCTION("GOOGLETRANSLATE(A23239,""en"",""hi"")"),"रिकॉर्ड लेबल के लिए एक वीडियो शूट पर रिकॉर्ड निर्माता")</f>
        <v>रिकॉर्ड लेबल के लिए एक वीडियो शूट पर रिकॉर्ड निर्माता</v>
      </c>
    </row>
    <row r="23240">
      <c r="A23240" s="1" t="s">
        <v>22459</v>
      </c>
      <c r="B23240" s="2" t="str">
        <f>IFERROR(__xludf.DUMMYFUNCTION("GOOGLETRANSLATE(A23240,""en"",""hi"")"),"एक सजाए गए शहर और स्केटिंग लोगों की वेक्टर चित्रण")</f>
        <v>एक सजाए गए शहर और स्केटिंग लोगों की वेक्टर चित्रण</v>
      </c>
    </row>
    <row r="23241">
      <c r="A23241" s="1" t="s">
        <v>22460</v>
      </c>
      <c r="B23241" s="2" t="str">
        <f>IFERROR(__xludf.DUMMYFUNCTION("GOOGLETRANSLATE(A23241,""en"",""hi"")"),"एयरलाइनर की एक फ़ाइल फोटो।")</f>
        <v>एयरलाइनर की एक फ़ाइल फोटो।</v>
      </c>
    </row>
    <row r="23242">
      <c r="A23242" s="1" t="s">
        <v>22461</v>
      </c>
      <c r="B23242" s="2" t="str">
        <f>IFERROR(__xludf.DUMMYFUNCTION("GOOGLETRANSLATE(A23242,""en"",""hi"")"),"अपने आउटफिट को घड़ी से कैसे मिलान करें")</f>
        <v>अपने आउटफिट को घड़ी से कैसे मिलान करें</v>
      </c>
    </row>
    <row r="23243">
      <c r="A23243" s="1" t="s">
        <v>22462</v>
      </c>
      <c r="B23243" s="2" t="str">
        <f>IFERROR(__xludf.DUMMYFUNCTION("GOOGLETRANSLATE(A23243,""en"",""hi"")"),"कॉकटेल की सेवा कहीं भी हमारे साथ एक हिट है!")</f>
        <v>कॉकटेल की सेवा कहीं भी हमारे साथ एक हिट है!</v>
      </c>
    </row>
    <row r="23244">
      <c r="A23244" s="1" t="s">
        <v>22463</v>
      </c>
      <c r="B23244" s="2" t="str">
        <f>IFERROR(__xludf.DUMMYFUNCTION("GOOGLETRANSLATE(A23244,""en"",""hi"")"),"झील से बैठे फूलों की टोकरी वाली लड़की और वसंत सूर्य का आनंद ले रही है")</f>
        <v>झील से बैठे फूलों की टोकरी वाली लड़की और वसंत सूर्य का आनंद ले रही है</v>
      </c>
    </row>
    <row r="23245">
      <c r="A23245" s="1" t="s">
        <v>22464</v>
      </c>
      <c r="B23245" s="2" t="str">
        <f>IFERROR(__xludf.DUMMYFUNCTION("GOOGLETRANSLATE(A23245,""en"",""hi"")"),"काले रंग की पृष्ठभूमि पर सफेद साइकिल पहिया")</f>
        <v>काले रंग की पृष्ठभूमि पर सफेद साइकिल पहिया</v>
      </c>
    </row>
    <row r="23246">
      <c r="A23246" s="1" t="s">
        <v>22465</v>
      </c>
      <c r="B23246" s="2" t="str">
        <f>IFERROR(__xludf.DUMMYFUNCTION("GOOGLETRANSLATE(A23246,""en"",""hi"")"),"प्यार करने वाले माता-पिता अपने बच्चे को बिस्तर पर खिलाते हैं")</f>
        <v>प्यार करने वाले माता-पिता अपने बच्चे को बिस्तर पर खिलाते हैं</v>
      </c>
    </row>
    <row r="23247">
      <c r="A23247" s="1" t="s">
        <v>22466</v>
      </c>
      <c r="B23247" s="2" t="str">
        <f>IFERROR(__xludf.DUMMYFUNCTION("GOOGLETRANSLATE(A23247,""en"",""hi"")"),"एक सर्फर ने एक लहर की सवारी करने से पहले सर्फबोर्ड को पैडल किया")</f>
        <v>एक सर्फर ने एक लहर की सवारी करने से पहले सर्फबोर्ड को पैडल किया</v>
      </c>
    </row>
    <row r="23248">
      <c r="A23248" s="1" t="s">
        <v>22467</v>
      </c>
      <c r="B23248" s="2" t="str">
        <f>IFERROR(__xludf.DUMMYFUNCTION("GOOGLETRANSLATE(A23248,""en"",""hi"")"),"एक दीवार के खिलाफ सफेद तैरने वाली अलमारियों की छवि।")</f>
        <v>एक दीवार के खिलाफ सफेद तैरने वाली अलमारियों की छवि।</v>
      </c>
    </row>
    <row r="23249">
      <c r="A23249" s="1" t="s">
        <v>22468</v>
      </c>
      <c r="B23249" s="2" t="str">
        <f>IFERROR(__xludf.DUMMYFUNCTION("GOOGLETRANSLATE(A23249,""en"",""hi"")"),"व्यक्ति टीवी कॉमेडी नाटक पर अतिथि अभिनीत है, और हमारे पास कुछ प्रश्न हैं")</f>
        <v>व्यक्ति टीवी कॉमेडी नाटक पर अतिथि अभिनीत है, और हमारे पास कुछ प्रश्न हैं</v>
      </c>
    </row>
    <row r="23250">
      <c r="A23250" s="1" t="s">
        <v>22469</v>
      </c>
      <c r="B23250" s="2" t="str">
        <f>IFERROR(__xludf.DUMMYFUNCTION("GOOGLETRANSLATE(A23250,""en"",""hi"")"),"हार्ड रॉक कलाकार - यह घर बिक्री के लिए नहीं है")</f>
        <v>हार्ड रॉक कलाकार - यह घर बिक्री के लिए नहीं है</v>
      </c>
    </row>
    <row r="23251">
      <c r="A23251" s="1" t="s">
        <v>22470</v>
      </c>
      <c r="B23251" s="2" t="str">
        <f>IFERROR(__xludf.DUMMYFUNCTION("GOOGLETRANSLATE(A23251,""en"",""hi"")"),"बैंड एक स्मारक संगीत कार्यक्रम के दौरान गिटार पर स्पॉटलाइट के साथ मंच पर खेलते हैं।")</f>
        <v>बैंड एक स्मारक संगीत कार्यक्रम के दौरान गिटार पर स्पॉटलाइट के साथ मंच पर खेलते हैं।</v>
      </c>
    </row>
    <row r="23252">
      <c r="A23252" s="1" t="s">
        <v>22471</v>
      </c>
      <c r="B23252" s="2" t="str">
        <f>IFERROR(__xludf.DUMMYFUNCTION("GOOGLETRANSLATE(A23252,""en"",""hi"")"),"कंप्यूटर पर स्लीपिंग हैकर।")</f>
        <v>कंप्यूटर पर स्लीपिंग हैकर।</v>
      </c>
    </row>
    <row r="23253">
      <c r="A23253" s="1" t="s">
        <v>22472</v>
      </c>
      <c r="B23253" s="2" t="str">
        <f>IFERROR(__xludf.DUMMYFUNCTION("GOOGLETRANSLATE(A23253,""en"",""hi"")"),"एक फ्लेमिंग सॉफ्टबॉल का एक उदाहरण")</f>
        <v>एक फ्लेमिंग सॉफ्टबॉल का एक उदाहरण</v>
      </c>
    </row>
    <row r="23254">
      <c r="A23254" s="1" t="s">
        <v>22473</v>
      </c>
      <c r="B23254" s="2" t="str">
        <f>IFERROR(__xludf.DUMMYFUNCTION("GOOGLETRANSLATE(A23254,""en"",""hi"")"),"अभ्यास सही बनाता है - जाल में")</f>
        <v>अभ्यास सही बनाता है - जाल में</v>
      </c>
    </row>
    <row r="23255">
      <c r="A23255" s="1" t="s">
        <v>22474</v>
      </c>
      <c r="B23255" s="2" t="str">
        <f>IFERROR(__xludf.DUMMYFUNCTION("GOOGLETRANSLATE(A23255,""en"",""hi"")"),"तट के करीब सूर्यास्त में लक्जरी नाव नौकायन का हवाई दृश्य")</f>
        <v>तट के करीब सूर्यास्त में लक्जरी नाव नौकायन का हवाई दृश्य</v>
      </c>
    </row>
    <row r="23256">
      <c r="A23256" s="1" t="s">
        <v>22475</v>
      </c>
      <c r="B23256" s="2" t="str">
        <f>IFERROR(__xludf.DUMMYFUNCTION("GOOGLETRANSLATE(A23256,""en"",""hi"")"),"क्योंकि हर किसी को समय-समय पर घर की सजावट पर थोड़ा # प्रेरणा की आवश्यकता होती है।")</f>
        <v>क्योंकि हर किसी को समय-समय पर घर की सजावट पर थोड़ा # प्रेरणा की आवश्यकता होती है।</v>
      </c>
    </row>
    <row r="23257">
      <c r="A23257" s="1" t="s">
        <v>22476</v>
      </c>
      <c r="B23257" s="2" t="str">
        <f>IFERROR(__xludf.DUMMYFUNCTION("GOOGLETRANSLATE(A23257,""en"",""hi"")"),"एक दोस्त के साथ जूते के लिए खरीदारी।")</f>
        <v>एक दोस्त के साथ जूते के लिए खरीदारी।</v>
      </c>
    </row>
    <row r="23258">
      <c r="A23258" s="1" t="s">
        <v>22477</v>
      </c>
      <c r="B23258" s="2" t="str">
        <f>IFERROR(__xludf.DUMMYFUNCTION("GOOGLETRANSLATE(A23258,""en"",""hi"")"),"ड्राइववे - देश के घरों में बिक्री और लक्जरी रियल एस्टेट क्षेत्रों में घोड़े के खेतों और संपत्ति सहित")</f>
        <v>ड्राइववे - देश के घरों में बिक्री और लक्जरी रियल एस्टेट क्षेत्रों में घोड़े के खेतों और संपत्ति सहित</v>
      </c>
    </row>
    <row r="23259">
      <c r="A23259" s="1" t="s">
        <v>22478</v>
      </c>
      <c r="B23259" s="2" t="str">
        <f>IFERROR(__xludf.DUMMYFUNCTION("GOOGLETRANSLATE(A23259,""en"",""hi"")"),"क्रिसमस ट्री फ्री फोटो पर एफ्रो अमेरिकन युगल हैंगिंग खिलौने")</f>
        <v>क्रिसमस ट्री फ्री फोटो पर एफ्रो अमेरिकन युगल हैंगिंग खिलौने</v>
      </c>
    </row>
    <row r="23260">
      <c r="A23260" s="1" t="s">
        <v>22479</v>
      </c>
      <c r="B23260" s="2" t="str">
        <f>IFERROR(__xludf.DUMMYFUNCTION("GOOGLETRANSLATE(A23260,""en"",""hi"")"),"एक शांति प्रतीक पर क्रांति के एक शैली ग्राफिक के ऊपर छवि")</f>
        <v>एक शांति प्रतीक पर क्रांति के एक शैली ग्राफिक के ऊपर छवि</v>
      </c>
    </row>
    <row r="23261">
      <c r="A23261" s="1" t="s">
        <v>22480</v>
      </c>
      <c r="B23261" s="2" t="str">
        <f>IFERROR(__xludf.DUMMYFUNCTION("GOOGLETRANSLATE(A23261,""en"",""hi"")"),"सफेद पृष्ठभूमि पर शीर्षकों के साथ झंडे का सेट")</f>
        <v>सफेद पृष्ठभूमि पर शीर्षकों के साथ झंडे का सेट</v>
      </c>
    </row>
    <row r="23262">
      <c r="A23262" s="1" t="s">
        <v>22481</v>
      </c>
      <c r="B23262" s="2" t="str">
        <f>IFERROR(__xludf.DUMMYFUNCTION("GOOGLETRANSLATE(A23262,""en"",""hi"")"),"अभिनेता, व्यक्ति और अभिनेता प्रीमियर में भाग लेते हैं।")</f>
        <v>अभिनेता, व्यक्ति और अभिनेता प्रीमियर में भाग लेते हैं।</v>
      </c>
    </row>
    <row r="23263">
      <c r="A23263" s="1" t="s">
        <v>22482</v>
      </c>
      <c r="B23263" s="2" t="str">
        <f>IFERROR(__xludf.DUMMYFUNCTION("GOOGLETRANSLATE(A23263,""en"",""hi"")"),"मुख्य परिसर का नक्शा।")</f>
        <v>मुख्य परिसर का नक्शा।</v>
      </c>
    </row>
    <row r="23264">
      <c r="A23264" s="1" t="s">
        <v>22483</v>
      </c>
      <c r="B23264" s="2" t="str">
        <f>IFERROR(__xludf.DUMMYFUNCTION("GOOGLETRANSLATE(A23264,""en"",""hi"")"),"एक स्थानीय पब में दोपहर का भोजन")</f>
        <v>एक स्थानीय पब में दोपहर का भोजन</v>
      </c>
    </row>
    <row r="23265">
      <c r="A23265" s="1" t="s">
        <v>22484</v>
      </c>
      <c r="B23265" s="2" t="str">
        <f>IFERROR(__xludf.DUMMYFUNCTION("GOOGLETRANSLATE(A23265,""en"",""hi"")"),"एक कॉलेज फुटबॉल खेल के दौरान अमेरिकी फुटबॉल प्रमुख कोच")</f>
        <v>एक कॉलेज फुटबॉल खेल के दौरान अमेरिकी फुटबॉल प्रमुख कोच</v>
      </c>
    </row>
    <row r="23266">
      <c r="A23266" s="1" t="s">
        <v>22485</v>
      </c>
      <c r="B23266" s="2" t="str">
        <f>IFERROR(__xludf.DUMMYFUNCTION("GOOGLETRANSLATE(A23266,""en"",""hi"")"),"पीले गुलाब का एक बॉक्स")</f>
        <v>पीले गुलाब का एक बॉक्स</v>
      </c>
    </row>
    <row r="23267">
      <c r="A23267" s="1" t="s">
        <v>22486</v>
      </c>
      <c r="B23267" s="2" t="str">
        <f>IFERROR(__xludf.DUMMYFUNCTION("GOOGLETRANSLATE(A23267,""en"",""hi"")"),"एक नरम धुंधली पृष्ठभूमि पर गुलाबी glitters।")</f>
        <v>एक नरम धुंधली पृष्ठभूमि पर गुलाबी glitters।</v>
      </c>
    </row>
    <row r="23268">
      <c r="A23268" s="1" t="s">
        <v>22487</v>
      </c>
      <c r="B23268" s="2" t="str">
        <f>IFERROR(__xludf.DUMMYFUNCTION("GOOGLETRANSLATE(A23268,""en"",""hi"")"),"सफेद पृष्ठभूमि पर निर्बाध ग्राफिक पैटर्न")</f>
        <v>सफेद पृष्ठभूमि पर निर्बाध ग्राफिक पैटर्न</v>
      </c>
    </row>
    <row r="23269">
      <c r="A23269" s="1" t="s">
        <v>16875</v>
      </c>
      <c r="B23269" s="2" t="str">
        <f>IFERROR(__xludf.DUMMYFUNCTION("GOOGLETRANSLATE(A23269,""en"",""hi"")"),"एक दावत फूड फेस्टिवल के लिए फिट शुक्रवार से शुरू होता है")</f>
        <v>एक दावत फूड फेस्टिवल के लिए फिट शुक्रवार से शुरू होता है</v>
      </c>
    </row>
    <row r="23270">
      <c r="A23270" s="1" t="s">
        <v>22488</v>
      </c>
      <c r="B23270" s="2" t="str">
        <f>IFERROR(__xludf.DUMMYFUNCTION("GOOGLETRANSLATE(A23270,""en"",""hi"")"),"व्यक्ति का बरामदा, जो पूर्व कृषि भूमि पर बनाया गया था।")</f>
        <v>व्यक्ति का बरामदा, जो पूर्व कृषि भूमि पर बनाया गया था।</v>
      </c>
    </row>
    <row r="23271">
      <c r="A23271" s="1" t="s">
        <v>22489</v>
      </c>
      <c r="B23271" s="2" t="str">
        <f>IFERROR(__xludf.DUMMYFUNCTION("GOOGLETRANSLATE(A23271,""en"",""hi"")"),"लंबी दूरी की हड़ताल ने देर से फुटबॉल टीम के लिए खेल जीता")</f>
        <v>लंबी दूरी की हड़ताल ने देर से फुटबॉल टीम के लिए खेल जीता</v>
      </c>
    </row>
    <row r="23272">
      <c r="A23272" s="1" t="s">
        <v>22490</v>
      </c>
      <c r="B23272" s="2" t="str">
        <f>IFERROR(__xludf.DUMMYFUNCTION("GOOGLETRANSLATE(A23272,""en"",""hi"")"),"# खेल टीम के खिलाफ खेल से पहले सुरंग से गेंद को गोली मारता है।")</f>
        <v># खेल टीम के खिलाफ खेल से पहले सुरंग से गेंद को गोली मारता है।</v>
      </c>
    </row>
    <row r="23273">
      <c r="A23273" s="1" t="s">
        <v>22491</v>
      </c>
      <c r="B23273" s="2" t="str">
        <f>IFERROR(__xludf.DUMMYFUNCTION("GOOGLETRANSLATE(A23273,""en"",""hi"")"),"एक महाराज एक पैन में एक डिश टॉस करता है")</f>
        <v>एक महाराज एक पैन में एक डिश टॉस करता है</v>
      </c>
    </row>
    <row r="23274">
      <c r="A23274" s="1" t="s">
        <v>22492</v>
      </c>
      <c r="B23274" s="2" t="str">
        <f>IFERROR(__xludf.DUMMYFUNCTION("GOOGLETRANSLATE(A23274,""en"",""hi"")"),"यह रासायनिक प्रतिक्रिया का एक उदाहरण है")</f>
        <v>यह रासायनिक प्रतिक्रिया का एक उदाहरण है</v>
      </c>
    </row>
    <row r="23275">
      <c r="A23275" s="1" t="s">
        <v>22493</v>
      </c>
      <c r="B23275" s="2" t="str">
        <f>IFERROR(__xludf.DUMMYFUNCTION("GOOGLETRANSLATE(A23275,""en"",""hi"")"),"एक सुंदर दिन पर कुर्सी और छतरी")</f>
        <v>एक सुंदर दिन पर कुर्सी और छतरी</v>
      </c>
    </row>
    <row r="23276">
      <c r="A23276" s="1" t="s">
        <v>22494</v>
      </c>
      <c r="B23276" s="2" t="str">
        <f>IFERROR(__xludf.DUMMYFUNCTION("GOOGLETRANSLATE(A23276,""en"",""hi"")"),"एक महाराज मुस्कुराते हुए पोर्ट्रेट")</f>
        <v>एक महाराज मुस्कुराते हुए पोर्ट्रेट</v>
      </c>
    </row>
    <row r="23277">
      <c r="A23277" s="1" t="s">
        <v>22495</v>
      </c>
      <c r="B23277" s="2" t="str">
        <f>IFERROR(__xludf.DUMMYFUNCTION("GOOGLETRANSLATE(A23277,""en"",""hi"")"),"वेब द्वारा ऑटोमोबाइल मॉडल")</f>
        <v>वेब द्वारा ऑटोमोबाइल मॉडल</v>
      </c>
    </row>
    <row r="23278">
      <c r="A23278" s="1" t="s">
        <v>22496</v>
      </c>
      <c r="B23278" s="2" t="str">
        <f>IFERROR(__xludf.DUMMYFUNCTION("GOOGLETRANSLATE(A23278,""en"",""hi"")"),"एक सफेद पृष्ठभूमि पर बैठे बहुत प्यारे पिल्ला।")</f>
        <v>एक सफेद पृष्ठभूमि पर बैठे बहुत प्यारे पिल्ला।</v>
      </c>
    </row>
    <row r="23279">
      <c r="A23279" s="1" t="s">
        <v>22497</v>
      </c>
      <c r="B23279" s="2" t="str">
        <f>IFERROR(__xludf.DUMMYFUNCTION("GOOGLETRANSLATE(A23279,""en"",""hi"")"),"ब्लैक फ्राइडे की घटना के लिए सभी पैकेजिंग से% बचाएं!")</f>
        <v>ब्लैक फ्राइडे की घटना के लिए सभी पैकेजिंग से% बचाएं!</v>
      </c>
    </row>
    <row r="23280">
      <c r="A23280" s="1" t="s">
        <v>22498</v>
      </c>
      <c r="B23280" s="2" t="str">
        <f>IFERROR(__xludf.DUMMYFUNCTION("GOOGLETRANSLATE(A23280,""en"",""hi"")"),"एक सफेद पृष्ठभूमि पर अलग फ्लैट शैली में डार्क स्मार्टफोन।")</f>
        <v>एक सफेद पृष्ठभूमि पर अलग फ्लैट शैली में डार्क स्मार्टफोन।</v>
      </c>
    </row>
    <row r="23281">
      <c r="A23281" s="1" t="s">
        <v>21388</v>
      </c>
      <c r="B23281" s="2" t="str">
        <f>IFERROR(__xludf.DUMMYFUNCTION("GOOGLETRANSLATE(A23281,""en"",""hi"")"),"कलाकार का कलाकार मंच पर लाइव प्रदर्शन करता है")</f>
        <v>कलाकार का कलाकार मंच पर लाइव प्रदर्शन करता है</v>
      </c>
    </row>
    <row r="23282">
      <c r="A23282" s="1" t="s">
        <v>22499</v>
      </c>
      <c r="B23282" s="2" t="str">
        <f>IFERROR(__xludf.DUMMYFUNCTION("GOOGLETRANSLATE(A23282,""en"",""hi"")"),"शरद ऋतु के पेड़ों पर व्यक्ति छोड़ देता है")</f>
        <v>शरद ऋतु के पेड़ों पर व्यक्ति छोड़ देता है</v>
      </c>
    </row>
    <row r="23283">
      <c r="A23283" s="1" t="s">
        <v>22500</v>
      </c>
      <c r="B23283" s="2" t="str">
        <f>IFERROR(__xludf.DUMMYFUNCTION("GOOGLETRANSLATE(A23283,""en"",""hi"")"),"बीयर मग के साथ छुट्टी के लिए पृष्ठभूमि का वेक्टर चित्रण।")</f>
        <v>बीयर मग के साथ छुट्टी के लिए पृष्ठभूमि का वेक्टर चित्रण।</v>
      </c>
    </row>
    <row r="23284">
      <c r="A23284" s="1" t="s">
        <v>22501</v>
      </c>
      <c r="B23284" s="2" t="str">
        <f>IFERROR(__xludf.DUMMYFUNCTION("GOOGLETRANSLATE(A23284,""en"",""hi"")"),"अभिनेता कॉन्सर्ट में अभिनेता में भाग लेते हैं")</f>
        <v>अभिनेता कॉन्सर्ट में अभिनेता में भाग लेते हैं</v>
      </c>
    </row>
    <row r="23285">
      <c r="A23285" s="1" t="s">
        <v>22502</v>
      </c>
      <c r="B23285" s="2" t="str">
        <f>IFERROR(__xludf.DUMMYFUNCTION("GOOGLETRANSLATE(A23285,""en"",""hi"")"),"रॉक एल्बम का व्यक्ति थिएटर में संगीत कार्यक्रम के दौरान ऑनस्टेज करता है।")</f>
        <v>रॉक एल्बम का व्यक्ति थिएटर में संगीत कार्यक्रम के दौरान ऑनस्टेज करता है।</v>
      </c>
    </row>
    <row r="23286">
      <c r="A23286" s="1" t="s">
        <v>22503</v>
      </c>
      <c r="B23286" s="2" t="str">
        <f>IFERROR(__xludf.DUMMYFUNCTION("GOOGLETRANSLATE(A23286,""en"",""hi"")"),"वाणिज्यिक अपशिष्ट के टन रोगग्रस्त औद्योगिक संपत्ति पर डंप किया जा रहा है।")</f>
        <v>वाणिज्यिक अपशिष्ट के टन रोगग्रस्त औद्योगिक संपत्ति पर डंप किया जा रहा है।</v>
      </c>
    </row>
    <row r="23287">
      <c r="A23287" s="1" t="s">
        <v>22504</v>
      </c>
      <c r="B23287" s="2" t="str">
        <f>IFERROR(__xludf.DUMMYFUNCTION("GOOGLETRANSLATE(A23287,""en"",""hi"")"),"एक रस्सी स्विंग बंद व्यक्ति")</f>
        <v>एक रस्सी स्विंग बंद व्यक्ति</v>
      </c>
    </row>
    <row r="23288">
      <c r="A23288" s="1" t="s">
        <v>22505</v>
      </c>
      <c r="B23288" s="2" t="str">
        <f>IFERROR(__xludf.DUMMYFUNCTION("GOOGLETRANSLATE(A23288,""en"",""hi"")"),"एक पोनी और जाल जिसमें फार्म श्रमिकों को एक मुख्य सड़क पर ताजा उपज के साथ लोड किया जाता है")</f>
        <v>एक पोनी और जाल जिसमें फार्म श्रमिकों को एक मुख्य सड़क पर ताजा उपज के साथ लोड किया जाता है</v>
      </c>
    </row>
    <row r="23289">
      <c r="A23289" s="1" t="s">
        <v>22506</v>
      </c>
      <c r="B23289" s="2" t="str">
        <f>IFERROR(__xludf.DUMMYFUNCTION("GOOGLETRANSLATE(A23289,""en"",""hi"")"),"एक दौड़ में ऑटोमोबाइल मॉडल")</f>
        <v>एक दौड़ में ऑटोमोबाइल मॉडल</v>
      </c>
    </row>
    <row r="23290">
      <c r="A23290" s="1" t="s">
        <v>22507</v>
      </c>
      <c r="B23290" s="2" t="str">
        <f>IFERROR(__xludf.DUMMYFUNCTION("GOOGLETRANSLATE(A23290,""en"",""hi"")"),"दर्पण में लड़की को एक तारीख पर चित्रित किया जाता है")</f>
        <v>दर्पण में लड़की को एक तारीख पर चित्रित किया जाता है</v>
      </c>
    </row>
    <row r="23291">
      <c r="A23291" s="1" t="s">
        <v>22508</v>
      </c>
      <c r="B23291" s="2" t="str">
        <f>IFERROR(__xludf.DUMMYFUNCTION("GOOGLETRANSLATE(A23291,""en"",""hi"")"),"स्कूल बिल्डिंग के कॉर्नर का फोटो।")</f>
        <v>स्कूल बिल्डिंग के कॉर्नर का फोटो।</v>
      </c>
    </row>
    <row r="23292">
      <c r="A23292" s="1" t="s">
        <v>22509</v>
      </c>
      <c r="B23292" s="2" t="str">
        <f>IFERROR(__xludf.DUMMYFUNCTION("GOOGLETRANSLATE(A23292,""en"",""hi"")"),"इस कमरे के लिए कौन सा गर्म है?")</f>
        <v>इस कमरे के लिए कौन सा गर्म है?</v>
      </c>
    </row>
    <row r="23293">
      <c r="A23293" s="1" t="s">
        <v>22510</v>
      </c>
      <c r="B23293" s="2" t="str">
        <f>IFERROR(__xludf.DUMMYFUNCTION("GOOGLETRANSLATE(A23293,""en"",""hi"")"),"एक बार कॉकटेल खोलने के बाद बैठे, टेबल मेहमान शाम के मेनू के बारे में जानें।")</f>
        <v>एक बार कॉकटेल खोलने के बाद बैठे, टेबल मेहमान शाम के मेनू के बारे में जानें।</v>
      </c>
    </row>
    <row r="23294">
      <c r="A23294" s="1" t="s">
        <v>22511</v>
      </c>
      <c r="B23294" s="2" t="str">
        <f>IFERROR(__xludf.DUMMYFUNCTION("GOOGLETRANSLATE(A23294,""en"",""hi"")"),"एक बेंच पर बैठे बच्चे की लड़की")</f>
        <v>एक बेंच पर बैठे बच्चे की लड़की</v>
      </c>
    </row>
    <row r="23295">
      <c r="A23295" s="1" t="s">
        <v>22512</v>
      </c>
      <c r="B23295" s="2" t="str">
        <f>IFERROR(__xludf.DUMMYFUNCTION("GOOGLETRANSLATE(A23295,""en"",""hi"")"),"व्यक्ति के प्रीमियर में ऊँची एड़ी के साथ एक पोशाक में।")</f>
        <v>व्यक्ति के प्रीमियर में ऊँची एड़ी के साथ एक पोशाक में।</v>
      </c>
    </row>
    <row r="23296">
      <c r="A23296" s="1" t="s">
        <v>22513</v>
      </c>
      <c r="B23296" s="2" t="str">
        <f>IFERROR(__xludf.DUMMYFUNCTION("GOOGLETRANSLATE(A23296,""en"",""hi"")"),"व्यक्ति एक खेल के दौरान गेंद सेट करता है।")</f>
        <v>व्यक्ति एक खेल के दौरान गेंद सेट करता है।</v>
      </c>
    </row>
    <row r="23297">
      <c r="A23297" s="1" t="s">
        <v>22514</v>
      </c>
      <c r="B23297" s="2" t="str">
        <f>IFERROR(__xludf.DUMMYFUNCTION("GOOGLETRANSLATE(A23297,""en"",""hi"")"),"विभिन्न रेट्रो शैली लाल रिबन सेट।")</f>
        <v>विभिन्न रेट्रो शैली लाल रिबन सेट।</v>
      </c>
    </row>
    <row r="23298">
      <c r="A23298" s="1" t="s">
        <v>22515</v>
      </c>
      <c r="B23298" s="2" t="str">
        <f>IFERROR(__xludf.DUMMYFUNCTION("GOOGLETRANSLATE(A23298,""en"",""hi"")"),"आल्प्स में ऑटोमोबाइल मॉडल")</f>
        <v>आल्प्स में ऑटोमोबाइल मॉडल</v>
      </c>
    </row>
    <row r="23299">
      <c r="A23299" s="1" t="s">
        <v>22516</v>
      </c>
      <c r="B23299" s="2" t="str">
        <f>IFERROR(__xludf.DUMMYFUNCTION("GOOGLETRANSLATE(A23299,""en"",""hi"")"),"पोशाक पहनना इतना आसान है!")</f>
        <v>पोशाक पहनना इतना आसान है!</v>
      </c>
    </row>
    <row r="23300">
      <c r="A23300" s="1" t="s">
        <v>22517</v>
      </c>
      <c r="B23300" s="2" t="str">
        <f>IFERROR(__xludf.DUMMYFUNCTION("GOOGLETRANSLATE(A23300,""en"",""hi"")"),"यथार्थवादी 3 डी स्पष्ट पानी स्पलैश छोटी चमकदार बूंदों के साथ जो पारदर्शी पृष्ठभूमि पर अलग-अलग वेक्टर चित्रण को अलग करता है।")</f>
        <v>यथार्थवादी 3 डी स्पष्ट पानी स्पलैश छोटी चमकदार बूंदों के साथ जो पारदर्शी पृष्ठभूमि पर अलग-अलग वेक्टर चित्रण को अलग करता है।</v>
      </c>
    </row>
    <row r="23301">
      <c r="A23301" s="1" t="s">
        <v>22518</v>
      </c>
      <c r="B23301" s="2" t="str">
        <f>IFERROR(__xludf.DUMMYFUNCTION("GOOGLETRANSLATE(A23301,""en"",""hi"")"),"पेड़ों के माध्यम से बढ़ने वाली सुबह की धुंध पूल के प्रतिबिंब पर एक गंदे शांत बनाती है।")</f>
        <v>पेड़ों के माध्यम से बढ़ने वाली सुबह की धुंध पूल के प्रतिबिंब पर एक गंदे शांत बनाती है।</v>
      </c>
    </row>
    <row r="23302">
      <c r="A23302" s="1" t="s">
        <v>22519</v>
      </c>
      <c r="B23302" s="2" t="str">
        <f>IFERROR(__xludf.DUMMYFUNCTION("GOOGLETRANSLATE(A23302,""en"",""hi"")"),"लंबे काले ऊन और बड़े सींग के साथ पुरानी याक एक पहाड़ी चरागाह के साथ चला जाता है")</f>
        <v>लंबे काले ऊन और बड़े सींग के साथ पुरानी याक एक पहाड़ी चरागाह के साथ चला जाता है</v>
      </c>
    </row>
    <row r="23303">
      <c r="A23303" s="1" t="s">
        <v>11637</v>
      </c>
      <c r="B23303" s="2" t="str">
        <f>IFERROR(__xludf.DUMMYFUNCTION("GOOGLETRANSLATE(A23303,""en"",""hi"")"),"छवि में हो सकता है: व्यक्ति, मंच पर, एक संगीत वाद्ययंत्र और दाढ़ी बजाना")</f>
        <v>छवि में हो सकता है: व्यक्ति, मंच पर, एक संगीत वाद्ययंत्र और दाढ़ी बजाना</v>
      </c>
    </row>
    <row r="23304">
      <c r="A23304" s="1" t="s">
        <v>22520</v>
      </c>
      <c r="B23304" s="2" t="str">
        <f>IFERROR(__xludf.DUMMYFUNCTION("GOOGLETRANSLATE(A23304,""en"",""hi"")"),"सर्दियों में खिड़की पर थर्मामीटर के करीब")</f>
        <v>सर्दियों में खिड़की पर थर्मामीटर के करीब</v>
      </c>
    </row>
    <row r="23305">
      <c r="A23305" s="1" t="s">
        <v>22521</v>
      </c>
      <c r="B23305" s="2" t="str">
        <f>IFERROR(__xludf.DUMMYFUNCTION("GOOGLETRANSLATE(A23305,""en"",""hi"")"),"एक विषय पर वेक्टर चित्रण")</f>
        <v>एक विषय पर वेक्टर चित्रण</v>
      </c>
    </row>
    <row r="23306">
      <c r="A23306" s="1" t="s">
        <v>22522</v>
      </c>
      <c r="B23306" s="2" t="str">
        <f>IFERROR(__xludf.DUMMYFUNCTION("GOOGLETRANSLATE(A23306,""en"",""hi"")"),"ज़ूम बैक एक लंबी देश की सड़क का शॉट प्रकट करें")</f>
        <v>ज़ूम बैक एक लंबी देश की सड़क का शॉट प्रकट करें</v>
      </c>
    </row>
    <row r="23307">
      <c r="A23307" s="1" t="s">
        <v>22523</v>
      </c>
      <c r="B23307" s="2" t="str">
        <f>IFERROR(__xludf.DUMMYFUNCTION("GOOGLETRANSLATE(A23307,""en"",""hi"")"),"जवान आदमी सुबह छत पर व्यायाम कर रहा है")</f>
        <v>जवान आदमी सुबह छत पर व्यायाम कर रहा है</v>
      </c>
    </row>
    <row r="23308">
      <c r="A23308" s="1" t="s">
        <v>22524</v>
      </c>
      <c r="B23308" s="2" t="str">
        <f>IFERROR(__xludf.DUMMYFUNCTION("GOOGLETRANSLATE(A23308,""en"",""hi"")"),"एक मॉडल फील्ड हॉकी प्लेयर द्वारा एक सृजन प्रस्तुत करता है")</f>
        <v>एक मॉडल फील्ड हॉकी प्लेयर द्वारा एक सृजन प्रस्तुत करता है</v>
      </c>
    </row>
    <row r="23309">
      <c r="A23309" s="1" t="s">
        <v>22525</v>
      </c>
      <c r="B23309" s="2" t="str">
        <f>IFERROR(__xludf.DUMMYFUNCTION("GOOGLETRANSLATE(A23309,""en"",""hi"")"),"स्टूडियो एक दुल्हन-टू-द ड्रीम - वेडिंग कपड़े, फर्श की लंबाई अलंकृत घूंघट, और जूते की दीवारों और चमकदार गहने है।")</f>
        <v>स्टूडियो एक दुल्हन-टू-द ड्रीम - वेडिंग कपड़े, फर्श की लंबाई अलंकृत घूंघट, और जूते की दीवारों और चमकदार गहने है।</v>
      </c>
    </row>
    <row r="23310">
      <c r="A23310" s="1" t="s">
        <v>22526</v>
      </c>
      <c r="B23310" s="2" t="str">
        <f>IFERROR(__xludf.DUMMYFUNCTION("GOOGLETRANSLATE(A23310,""en"",""hi"")"),"हॉलिडे रिज़ॉर्ट के समुद्र तट पर एक युगल चलते हैं")</f>
        <v>हॉलिडे रिज़ॉर्ट के समुद्र तट पर एक युगल चलते हैं</v>
      </c>
    </row>
    <row r="23311">
      <c r="A23311" s="1" t="s">
        <v>22527</v>
      </c>
      <c r="B23311" s="2" t="str">
        <f>IFERROR(__xludf.DUMMYFUNCTION("GOOGLETRANSLATE(A23311,""en"",""hi"")"),"सफेद पिल्ला दर्पण में परिलक्षित होता है जबकि कार धूप की दोपहर के दौरान सड़क के नीचे जाती है")</f>
        <v>सफेद पिल्ला दर्पण में परिलक्षित होता है जबकि कार धूप की दोपहर के दौरान सड़क के नीचे जाती है</v>
      </c>
    </row>
    <row r="23312">
      <c r="A23312" s="1" t="s">
        <v>22528</v>
      </c>
      <c r="B23312" s="2" t="str">
        <f>IFERROR(__xludf.DUMMYFUNCTION("GOOGLETRANSLATE(A23312,""en"",""hi"")"),"इंग्लिश सिविल पैरिश काउंटी में एक बाजार शहर है")</f>
        <v>इंग्लिश सिविल पैरिश काउंटी में एक बाजार शहर है</v>
      </c>
    </row>
    <row r="23313">
      <c r="A23313" s="1" t="s">
        <v>22529</v>
      </c>
      <c r="B23313" s="2" t="str">
        <f>IFERROR(__xludf.DUMMYFUNCTION("GOOGLETRANSLATE(A23313,""en"",""hi"")"),"एक हिरण के साथ क्रिसमस कार्ड।")</f>
        <v>एक हिरण के साथ क्रिसमस कार्ड।</v>
      </c>
    </row>
    <row r="23314">
      <c r="A23314" s="1" t="s">
        <v>22530</v>
      </c>
      <c r="B23314" s="2" t="str">
        <f>IFERROR(__xludf.DUMMYFUNCTION("GOOGLETRANSLATE(A23314,""en"",""hi"")"),"रात में एक जेटी पर आदमी बढ़ रहा है")</f>
        <v>रात में एक जेटी पर आदमी बढ़ रहा है</v>
      </c>
    </row>
    <row r="23315">
      <c r="A23315" s="1" t="s">
        <v>22531</v>
      </c>
      <c r="B23315" s="2" t="str">
        <f>IFERROR(__xludf.DUMMYFUNCTION("GOOGLETRANSLATE(A23315,""en"",""hi"")"),"सफेद पृष्ठभूमि पर रंगीन सर्कल में यथार्थवादी वेक्टर लोगो प्रतीक।")</f>
        <v>सफेद पृष्ठभूमि पर रंगीन सर्कल में यथार्थवादी वेक्टर लोगो प्रतीक।</v>
      </c>
    </row>
    <row r="23316">
      <c r="A23316" s="1" t="s">
        <v>22532</v>
      </c>
      <c r="B23316" s="2" t="str">
        <f>IFERROR(__xludf.DUMMYFUNCTION("GOOGLETRANSLATE(A23316,""en"",""hi"")"),"क्रेयॉन का एक रंगीन पोर्ट्रेट।")</f>
        <v>क्रेयॉन का एक रंगीन पोर्ट्रेट।</v>
      </c>
    </row>
    <row r="23317">
      <c r="A23317" s="1" t="s">
        <v>22533</v>
      </c>
      <c r="B23317" s="2" t="str">
        <f>IFERROR(__xludf.DUMMYFUNCTION("GOOGLETRANSLATE(A23317,""en"",""hi"")"),"चित्रकारी कलाकार द्वारा समुद्र द्वारा पिकनिक, कैनवास पर तेल: ललित कला")</f>
        <v>चित्रकारी कलाकार द्वारा समुद्र द्वारा पिकनिक, कैनवास पर तेल: ललित कला</v>
      </c>
    </row>
    <row r="23318">
      <c r="A23318" s="1" t="s">
        <v>22534</v>
      </c>
      <c r="B23318" s="2" t="str">
        <f>IFERROR(__xludf.DUMMYFUNCTION("GOOGLETRANSLATE(A23318,""en"",""hi"")"),"मजेदार जानवर गुब्बारे के साथ एक बैनर रखें")</f>
        <v>मजेदार जानवर गुब्बारे के साथ एक बैनर रखें</v>
      </c>
    </row>
    <row r="23319">
      <c r="A23319" s="1" t="s">
        <v>22535</v>
      </c>
      <c r="B23319" s="2" t="str">
        <f>IFERROR(__xludf.DUMMYFUNCTION("GOOGLETRANSLATE(A23319,""en"",""hi"")"),"एक बाजार में कपड़े बेचने वाली महिला")</f>
        <v>एक बाजार में कपड़े बेचने वाली महिला</v>
      </c>
    </row>
    <row r="23320">
      <c r="A23320" s="1" t="s">
        <v>22536</v>
      </c>
      <c r="B23320" s="2" t="str">
        <f>IFERROR(__xludf.DUMMYFUNCTION("GOOGLETRANSLATE(A23320,""en"",""hi"")"),"महोत्सव में कलाकार प्रदर्शन")</f>
        <v>महोत्सव में कलाकार प्रदर्शन</v>
      </c>
    </row>
    <row r="23321">
      <c r="A23321" s="1" t="s">
        <v>22537</v>
      </c>
      <c r="B23321" s="2" t="str">
        <f>IFERROR(__xludf.DUMMYFUNCTION("GOOGLETRANSLATE(A23321,""en"",""hi"")"),"कुछ स्पॉट्स पर बहुत करीब कड़े हुए")</f>
        <v>कुछ स्पॉट्स पर बहुत करीब कड़े हुए</v>
      </c>
    </row>
    <row r="23322">
      <c r="A23322" s="1" t="s">
        <v>22538</v>
      </c>
      <c r="B23322" s="2" t="str">
        <f>IFERROR(__xludf.DUMMYFUNCTION("GOOGLETRANSLATE(A23322,""en"",""hi"")"),"पूर्ण ऊंचाई दृश्य के साथ दक्षिण-पश्चिम से देखें")</f>
        <v>पूर्ण ऊंचाई दृश्य के साथ दक्षिण-पश्चिम से देखें</v>
      </c>
    </row>
    <row r="23323">
      <c r="A23323" s="1" t="s">
        <v>22539</v>
      </c>
      <c r="B23323" s="2" t="str">
        <f>IFERROR(__xludf.DUMMYFUNCTION("GOOGLETRANSLATE(A23323,""en"",""hi"")"),"सालगिरह, संकेत, प्रतीक, जो फ्लैट डिजाइन शैली के साथ पीला और हरा है")</f>
        <v>सालगिरह, संकेत, प्रतीक, जो फ्लैट डिजाइन शैली के साथ पीला और हरा है</v>
      </c>
    </row>
    <row r="23324">
      <c r="A23324" s="1" t="s">
        <v>22540</v>
      </c>
      <c r="B23324" s="2" t="str">
        <f>IFERROR(__xludf.DUMMYFUNCTION("GOOGLETRANSLATE(A23324,""en"",""hi"")"),"अंग्रेजी नागरिक पैरिश और एक शहर के बीच")</f>
        <v>अंग्रेजी नागरिक पैरिश और एक शहर के बीच</v>
      </c>
    </row>
    <row r="23325">
      <c r="A23325" s="1" t="s">
        <v>22541</v>
      </c>
      <c r="B23325" s="2" t="str">
        <f>IFERROR(__xludf.DUMMYFUNCTION("GOOGLETRANSLATE(A23325,""en"",""hi"")"),"रानी के 90 वें जन्मदिन का संगठन")</f>
        <v>रानी के 90 वें जन्मदिन का संगठन</v>
      </c>
    </row>
    <row r="23326">
      <c r="A23326" s="1" t="s">
        <v>22542</v>
      </c>
      <c r="B23326" s="2" t="str">
        <f>IFERROR(__xludf.DUMMYFUNCTION("GOOGLETRANSLATE(A23326,""en"",""hi"")"),"एक कुत्ता घास में बिछा रहा है और आगे देख रहा है।")</f>
        <v>एक कुत्ता घास में बिछा रहा है और आगे देख रहा है।</v>
      </c>
    </row>
    <row r="23327">
      <c r="A23327" s="1" t="s">
        <v>22543</v>
      </c>
      <c r="B23327" s="2" t="str">
        <f>IFERROR(__xludf.DUMMYFUNCTION("GOOGLETRANSLATE(A23327,""en"",""hi"")"),"वनस्पति उद्यान में पेड़")</f>
        <v>वनस्पति उद्यान में पेड़</v>
      </c>
    </row>
    <row r="23328">
      <c r="A23328" s="1" t="s">
        <v>22544</v>
      </c>
      <c r="B23328" s="2" t="str">
        <f>IFERROR(__xludf.DUMMYFUNCTION("GOOGLETRANSLATE(A23328,""en"",""hi"")"),"युवा सुंदर लड़की पारंपरिक रंगीन कपड़े, साड़ी में बस के लिए इंतजार कर रही है")</f>
        <v>युवा सुंदर लड़की पारंपरिक रंगीन कपड़े, साड़ी में बस के लिए इंतजार कर रही है</v>
      </c>
    </row>
    <row r="23329">
      <c r="A23329" s="1" t="s">
        <v>22545</v>
      </c>
      <c r="B23329" s="2" t="str">
        <f>IFERROR(__xludf.DUMMYFUNCTION("GOOGLETRANSLATE(A23329,""en"",""hi"")"),"सनसेट्स और बाल्मी शाम मानक आते हैं।")</f>
        <v>सनसेट्स और बाल्मी शाम मानक आते हैं।</v>
      </c>
    </row>
    <row r="23330">
      <c r="A23330" s="1" t="s">
        <v>8382</v>
      </c>
      <c r="B23330" s="2" t="str">
        <f>IFERROR(__xludf.DUMMYFUNCTION("GOOGLETRANSLATE(A23330,""en"",""hi"")"),"अभिनेता उत्सव के दौरान व्यक्ति पर प्रीमियर में भाग लेता है")</f>
        <v>अभिनेता उत्सव के दौरान व्यक्ति पर प्रीमियर में भाग लेता है</v>
      </c>
    </row>
    <row r="23331">
      <c r="A23331" s="1" t="s">
        <v>22546</v>
      </c>
      <c r="B23331" s="2" t="str">
        <f>IFERROR(__xludf.DUMMYFUNCTION("GOOGLETRANSLATE(A23331,""en"",""hi"")"),"ग्रीन मसूर को ठीक करने के लिए बाकी और कटाई के लिए कटाई के लिए कटाई की जाती है")</f>
        <v>ग्रीन मसूर को ठीक करने के लिए बाकी और कटाई के लिए कटाई के लिए कटाई की जाती है</v>
      </c>
    </row>
    <row r="23332">
      <c r="A23332" s="1" t="s">
        <v>22547</v>
      </c>
      <c r="B23332" s="2" t="str">
        <f>IFERROR(__xludf.DUMMYFUNCTION("GOOGLETRANSLATE(A23332,""en"",""hi"")"),"डॉग नानी, डॉग सिटर")</f>
        <v>डॉग नानी, डॉग सिटर</v>
      </c>
    </row>
    <row r="23333">
      <c r="A23333" s="1" t="s">
        <v>22548</v>
      </c>
      <c r="B23333" s="2" t="str">
        <f>IFERROR(__xludf.DUMMYFUNCTION("GOOGLETRANSLATE(A23333,""en"",""hi"")"),"एक भीड़ एक व्हीलिंग बॉम्बर देख रही है।")</f>
        <v>एक भीड़ एक व्हीलिंग बॉम्बर देख रही है।</v>
      </c>
    </row>
    <row r="23334">
      <c r="A23334" s="1" t="s">
        <v>22549</v>
      </c>
      <c r="B23334" s="2" t="str">
        <f>IFERROR(__xludf.DUMMYFUNCTION("GOOGLETRANSLATE(A23334,""en"",""hi"")"),"एक फूल पर एक तितली की सुंदर स्टॉक छवि")</f>
        <v>एक फूल पर एक तितली की सुंदर स्टॉक छवि</v>
      </c>
    </row>
    <row r="23335">
      <c r="A23335" s="1" t="s">
        <v>22550</v>
      </c>
      <c r="B23335" s="2" t="str">
        <f>IFERROR(__xludf.DUMMYFUNCTION("GOOGLETRANSLATE(A23335,""en"",""hi"")"),"यह इस छोटे से भी इनर सिटी अपार्टमेंट में स्थान के बारे में सब कुछ है, जो $ 620,000 के लिए बाजार में है।")</f>
        <v>यह इस छोटे से भी इनर सिटी अपार्टमेंट में स्थान के बारे में सब कुछ है, जो $ 620,000 के लिए बाजार में है।</v>
      </c>
    </row>
    <row r="23336">
      <c r="A23336" s="1" t="s">
        <v>22551</v>
      </c>
      <c r="B23336" s="2" t="str">
        <f>IFERROR(__xludf.DUMMYFUNCTION("GOOGLETRANSLATE(A23336,""en"",""hi"")"),"एक सुंदर समय - एक पर्वत श्रृंखला और घाटी पर चलने वाले तूफान बादलों का चूक")</f>
        <v>एक सुंदर समय - एक पर्वत श्रृंखला और घाटी पर चलने वाले तूफान बादलों का चूक</v>
      </c>
    </row>
    <row r="23337">
      <c r="A23337" s="1" t="s">
        <v>22552</v>
      </c>
      <c r="B23337" s="2" t="str">
        <f>IFERROR(__xludf.DUMMYFUNCTION("GOOGLETRANSLATE(A23337,""en"",""hi"")"),"एक लहर के साथ सूर्यास्त कर्लिंग")</f>
        <v>एक लहर के साथ सूर्यास्त कर्लिंग</v>
      </c>
    </row>
    <row r="23338">
      <c r="A23338" s="1" t="s">
        <v>22553</v>
      </c>
      <c r="B23338" s="2" t="str">
        <f>IFERROR(__xludf.DUMMYFUNCTION("GOOGLETRANSLATE(A23338,""en"",""hi"")"),"फैशन वीक में फ्रंट रो बैठने वाले सबसे स्टाइलिश हस्तियों की तस्वीरें")</f>
        <v>फैशन वीक में फ्रंट रो बैठने वाले सबसे स्टाइलिश हस्तियों की तस्वीरें</v>
      </c>
    </row>
    <row r="23339">
      <c r="A23339" s="1" t="s">
        <v>22554</v>
      </c>
      <c r="B23339" s="2" t="str">
        <f>IFERROR(__xludf.DUMMYFUNCTION("GOOGLETRANSLATE(A23339,""en"",""hi"")"),"दक्षिण तट पर हवाई दृश्य")</f>
        <v>दक्षिण तट पर हवाई दृश्य</v>
      </c>
    </row>
    <row r="23340">
      <c r="A23340" s="1" t="s">
        <v>14954</v>
      </c>
      <c r="B23340" s="2" t="str">
        <f>IFERROR(__xludf.DUMMYFUNCTION("GOOGLETRANSLATE(A23340,""en"",""hi"")"),"एक वरिष्ठ व्यक्ति का चित्र")</f>
        <v>एक वरिष्ठ व्यक्ति का चित्र</v>
      </c>
    </row>
    <row r="23341">
      <c r="A23341" s="1" t="s">
        <v>22555</v>
      </c>
      <c r="B23341" s="2" t="str">
        <f>IFERROR(__xludf.DUMMYFUNCTION("GOOGLETRANSLATE(A23341,""en"",""hi"")"),"एक हरे घर में एक बाथरूम")</f>
        <v>एक हरे घर में एक बाथरूम</v>
      </c>
    </row>
    <row r="23342">
      <c r="A23342" s="1" t="s">
        <v>22556</v>
      </c>
      <c r="B23342" s="2" t="str">
        <f>IFERROR(__xludf.DUMMYFUNCTION("GOOGLETRANSLATE(A23342,""en"",""hi"")"),"स्टॉक फोटो - अंदर थोड़ा मोमबत्ती के साथ एक छोटा क्रिसमस का पेड़")</f>
        <v>स्टॉक फोटो - अंदर थोड़ा मोमबत्ती के साथ एक छोटा क्रिसमस का पेड़</v>
      </c>
    </row>
    <row r="23343">
      <c r="A23343" s="1" t="s">
        <v>22557</v>
      </c>
      <c r="B23343" s="2" t="str">
        <f>IFERROR(__xludf.DUMMYFUNCTION("GOOGLETRANSLATE(A23343,""en"",""hi"")"),"एक सार्वजनिक पुस्तकालय में युवा व्यक्ति अपनी पुस्तक के साथ एक आरामदायक नक्काशीदार लकड़ी के आर्मचेयर में तेजी से सोते हैं")</f>
        <v>एक सार्वजनिक पुस्तकालय में युवा व्यक्ति अपनी पुस्तक के साथ एक आरामदायक नक्काशीदार लकड़ी के आर्मचेयर में तेजी से सोते हैं</v>
      </c>
    </row>
    <row r="23344">
      <c r="A23344" s="1" t="s">
        <v>22558</v>
      </c>
      <c r="B23344" s="2" t="str">
        <f>IFERROR(__xludf.DUMMYFUNCTION("GOOGLETRANSLATE(A23344,""en"",""hi"")"),"एक नीले आकाश के खिलाफ सड़क लैंप")</f>
        <v>एक नीले आकाश के खिलाफ सड़क लैंप</v>
      </c>
    </row>
    <row r="23345">
      <c r="A23345" s="1" t="s">
        <v>22559</v>
      </c>
      <c r="B23345" s="2" t="str">
        <f>IFERROR(__xludf.DUMMYFUNCTION("GOOGLETRANSLATE(A23345,""en"",""hi"")"),"पूर्व प्रबंधक को अपने खिलाड़ियों द्वारा टक्कर दी जाती है")</f>
        <v>पूर्व प्रबंधक को अपने खिलाड़ियों द्वारा टक्कर दी जाती है</v>
      </c>
    </row>
    <row r="23346">
      <c r="A23346" s="1" t="s">
        <v>22560</v>
      </c>
      <c r="B23346" s="2" t="str">
        <f>IFERROR(__xludf.DUMMYFUNCTION("GOOGLETRANSLATE(A23346,""en"",""hi"")"),"एक छोटी लड़की एक बड़े शहर में एक पुल के साथ चल रही है")</f>
        <v>एक छोटी लड़की एक बड़े शहर में एक पुल के साथ चल रही है</v>
      </c>
    </row>
    <row r="23347">
      <c r="A23347" s="1" t="s">
        <v>22561</v>
      </c>
      <c r="B23347" s="2" t="str">
        <f>IFERROR(__xludf.DUMMYFUNCTION("GOOGLETRANSLATE(A23347,""en"",""hi"")"),"रसोई का डिजाइन प्राकृतिक प्रकाश के अंदर बाढ़ की अनुमति देता है")</f>
        <v>रसोई का डिजाइन प्राकृतिक प्रकाश के अंदर बाढ़ की अनुमति देता है</v>
      </c>
    </row>
    <row r="23348">
      <c r="A23348" s="1" t="s">
        <v>22562</v>
      </c>
      <c r="B23348" s="2" t="str">
        <f>IFERROR(__xludf.DUMMYFUNCTION("GOOGLETRANSLATE(A23348,""en"",""hi"")"),"बच्चे टोपी और टोपी के साथ ड्रेसिंग खेल रहे हैं, सुपर हीरो के बाहर होने का नाटक करते हैं।")</f>
        <v>बच्चे टोपी और टोपी के साथ ड्रेसिंग खेल रहे हैं, सुपर हीरो के बाहर होने का नाटक करते हैं।</v>
      </c>
    </row>
    <row r="23349">
      <c r="A23349" s="1" t="s">
        <v>22563</v>
      </c>
      <c r="B23349" s="2" t="str">
        <f>IFERROR(__xludf.DUMMYFUNCTION("GOOGLETRANSLATE(A23349,""en"",""hi"")"),"देर गोथिक पुनरुद्धार संरचना और पर्यटक आकर्षण।")</f>
        <v>देर गोथिक पुनरुद्धार संरचना और पर्यटक आकर्षण।</v>
      </c>
    </row>
    <row r="23350">
      <c r="A23350" s="1" t="s">
        <v>22564</v>
      </c>
      <c r="B23350" s="2" t="str">
        <f>IFERROR(__xludf.DUMMYFUNCTION("GOOGLETRANSLATE(A23350,""en"",""hi"")"),"एक लाभदायक उद्यम पर समझौते में व्यापारियों को हाथ मिलाकर।")</f>
        <v>एक लाभदायक उद्यम पर समझौते में व्यापारियों को हाथ मिलाकर।</v>
      </c>
    </row>
    <row r="23351">
      <c r="A23351" s="1" t="s">
        <v>1312</v>
      </c>
      <c r="B23351" s="2" t="str">
        <f>IFERROR(__xludf.DUMMYFUNCTION("GOOGLETRANSLATE(A23351,""en"",""hi"")"),"अभिनेता ब्रिटेन की फिल्म प्रीमियर में भाग लेता है")</f>
        <v>अभिनेता ब्रिटेन की फिल्म प्रीमियर में भाग लेता है</v>
      </c>
    </row>
    <row r="23352">
      <c r="A23352" s="1" t="s">
        <v>22565</v>
      </c>
      <c r="B23352" s="2" t="str">
        <f>IFERROR(__xludf.DUMMYFUNCTION("GOOGLETRANSLATE(A23352,""en"",""hi"")"),"एक और अविश्वसनीय पोस्टर, काले और सफेद चित्रों के साथ मिश्रित बोल्ड रंगों से प्यार करें।")</f>
        <v>एक और अविश्वसनीय पोस्टर, काले और सफेद चित्रों के साथ मिश्रित बोल्ड रंगों से प्यार करें।</v>
      </c>
    </row>
    <row r="23353">
      <c r="A23353" s="1" t="s">
        <v>22566</v>
      </c>
      <c r="B23353" s="2" t="str">
        <f>IFERROR(__xludf.DUMMYFUNCTION("GOOGLETRANSLATE(A23353,""en"",""hi"")"),"भीड़ में बुद्धि है; आप जिस भीड़ को सुनते हैं, उसके बारे में सावधान रहें।")</f>
        <v>भीड़ में बुद्धि है; आप जिस भीड़ को सुनते हैं, उसके बारे में सावधान रहें।</v>
      </c>
    </row>
    <row r="23354">
      <c r="A23354" s="1" t="s">
        <v>22567</v>
      </c>
      <c r="B23354" s="2" t="str">
        <f>IFERROR(__xludf.DUMMYFUNCTION("GOOGLETRANSLATE(A23354,""en"",""hi"")"),"मैच के दौरान खिलाड़ी मनाए जाते हैं")</f>
        <v>मैच के दौरान खिलाड़ी मनाए जाते हैं</v>
      </c>
    </row>
    <row r="23355">
      <c r="A23355" s="1" t="s">
        <v>22568</v>
      </c>
      <c r="B23355" s="2" t="str">
        <f>IFERROR(__xludf.DUMMYFUNCTION("GOOGLETRANSLATE(A23355,""en"",""hi"")"),"समय की धुंध में")</f>
        <v>समय की धुंध में</v>
      </c>
    </row>
    <row r="23356">
      <c r="A23356" s="1" t="s">
        <v>22569</v>
      </c>
      <c r="B23356" s="2" t="str">
        <f>IFERROR(__xludf.DUMMYFUNCTION("GOOGLETRANSLATE(A23356,""en"",""hi"")"),"शरद ऋतु लाल, चिल्लाना और भूरा")</f>
        <v>शरद ऋतु लाल, चिल्लाना और भूरा</v>
      </c>
    </row>
    <row r="23357">
      <c r="A23357" s="1" t="s">
        <v>22570</v>
      </c>
      <c r="B23357" s="2" t="str">
        <f>IFERROR(__xludf.DUMMYFUNCTION("GOOGLETRANSLATE(A23357,""en"",""hi"")"),"उत्तरी रोशनी - सुबह में अपनी बेडरूम की खिड़की से व्यक्ति द्वारा देखी गई तस्वीरों के लिए बहुत मुश्किल होती है और यह रात के आकाश में रंगों और रंगों के लिए न्याय नहीं करता है")</f>
        <v>उत्तरी रोशनी - सुबह में अपनी बेडरूम की खिड़की से व्यक्ति द्वारा देखी गई तस्वीरों के लिए बहुत मुश्किल होती है और यह रात के आकाश में रंगों और रंगों के लिए न्याय नहीं करता है</v>
      </c>
    </row>
    <row r="23358">
      <c r="A23358" s="1" t="s">
        <v>22571</v>
      </c>
      <c r="B23358" s="2" t="str">
        <f>IFERROR(__xludf.DUMMYFUNCTION("GOOGLETRANSLATE(A23358,""en"",""hi"")"),"मंदिर में पवित्र बाइबिल पढ़ने वाले पुजारी के हाथों को बंद करें")</f>
        <v>मंदिर में पवित्र बाइबिल पढ़ने वाले पुजारी के हाथों को बंद करें</v>
      </c>
    </row>
    <row r="23359">
      <c r="A23359" s="1" t="s">
        <v>22572</v>
      </c>
      <c r="B23359" s="2" t="str">
        <f>IFERROR(__xludf.DUMMYFUNCTION("GOOGLETRANSLATE(A23359,""en"",""hi"")"),"राजनेता बैठक के दौरान सत्र में भाग लेता है")</f>
        <v>राजनेता बैठक के दौरान सत्र में भाग लेता है</v>
      </c>
    </row>
    <row r="23360">
      <c r="A23360" s="1" t="s">
        <v>22573</v>
      </c>
      <c r="B23360" s="2" t="str">
        <f>IFERROR(__xludf.DUMMYFUNCTION("GOOGLETRANSLATE(A23360,""en"",""hi"")"),"एक महिला नाइट का 3 डी सीजी प्रतिपादन")</f>
        <v>एक महिला नाइट का 3 डी सीजी प्रतिपादन</v>
      </c>
    </row>
    <row r="23361">
      <c r="A23361" s="1" t="s">
        <v>22574</v>
      </c>
      <c r="B23361" s="2" t="str">
        <f>IFERROR(__xludf.DUMMYFUNCTION("GOOGLETRANSLATE(A23361,""en"",""hi"")"),"एक गोताखोर एक खड़ी दीवार से आसानी से लटका होता है")</f>
        <v>एक गोताखोर एक खड़ी दीवार से आसानी से लटका होता है</v>
      </c>
    </row>
    <row r="23362">
      <c r="A23362" s="1" t="s">
        <v>22575</v>
      </c>
      <c r="B23362" s="2" t="str">
        <f>IFERROR(__xludf.DUMMYFUNCTION("GOOGLETRANSLATE(A23362,""en"",""hi"")"),"एक मॉडल घटना के दौरान व्यक्ति शीतकालीन फैशन शो में रनवे चलता है।")</f>
        <v>एक मॉडल घटना के दौरान व्यक्ति शीतकालीन फैशन शो में रनवे चलता है।</v>
      </c>
    </row>
    <row r="23363">
      <c r="A23363" s="1" t="s">
        <v>22576</v>
      </c>
      <c r="B23363" s="2" t="str">
        <f>IFERROR(__xludf.DUMMYFUNCTION("GOOGLETRANSLATE(A23363,""en"",""hi"")"),"एक कपड़े धोने की मशीन पर एक ड्रायर कैसे ढेर करें")</f>
        <v>एक कपड़े धोने की मशीन पर एक ड्रायर कैसे ढेर करें</v>
      </c>
    </row>
    <row r="23364">
      <c r="A23364" s="1" t="s">
        <v>22577</v>
      </c>
      <c r="B23364" s="2" t="str">
        <f>IFERROR(__xludf.DUMMYFUNCTION("GOOGLETRANSLATE(A23364,""en"",""hi"")"),"जैविक प्रजातियों की एक प्रारंभिक ड्राइंग")</f>
        <v>जैविक प्रजातियों की एक प्रारंभिक ड्राइंग</v>
      </c>
    </row>
    <row r="23365">
      <c r="A23365" s="1" t="s">
        <v>22578</v>
      </c>
      <c r="B23365" s="2" t="str">
        <f>IFERROR(__xludf.DUMMYFUNCTION("GOOGLETRANSLATE(A23365,""en"",""hi"")"),"लाल शीर्ष, कॉलर शर्ट और पतली जीन्स की विशेषता वाले एक फैशन लुक।")</f>
        <v>लाल शीर्ष, कॉलर शर्ट और पतली जीन्स की विशेषता वाले एक फैशन लुक।</v>
      </c>
    </row>
    <row r="23366">
      <c r="A23366" s="1" t="s">
        <v>22579</v>
      </c>
      <c r="B23366" s="2" t="str">
        <f>IFERROR(__xludf.DUMMYFUNCTION("GOOGLETRANSLATE(A23366,""en"",""hi"")"),"आर्क, जहां लोग अपने दूसरे चलने के लिए जाते हैं।")</f>
        <v>आर्क, जहां लोग अपने दूसरे चलने के लिए जाते हैं।</v>
      </c>
    </row>
    <row r="23367">
      <c r="A23367" s="1" t="s">
        <v>22580</v>
      </c>
      <c r="B23367" s="2" t="str">
        <f>IFERROR(__xludf.DUMMYFUNCTION("GOOGLETRANSLATE(A23367,""en"",""hi"")"),"एक लोहार के काम पर बंद करें, एक ऐविल पर आकार में लाल गर्म लोहे का एक टुकड़ा हथौड़ा")</f>
        <v>एक लोहार के काम पर बंद करें, एक ऐविल पर आकार में लाल गर्म लोहे का एक टुकड़ा हथौड़ा</v>
      </c>
    </row>
    <row r="23368">
      <c r="A23368" s="1" t="s">
        <v>22581</v>
      </c>
      <c r="B23368" s="2" t="str">
        <f>IFERROR(__xludf.DUMMYFUNCTION("GOOGLETRANSLATE(A23368,""en"",""hi"")"),"झंडे के साथ नए साल की घड़ी")</f>
        <v>झंडे के साथ नए साल की घड़ी</v>
      </c>
    </row>
    <row r="23369">
      <c r="A23369" s="1" t="s">
        <v>22582</v>
      </c>
      <c r="B23369" s="2" t="str">
        <f>IFERROR(__xludf.DUMMYFUNCTION("GOOGLETRANSLATE(A23369,""en"",""hi"")"),"पॉप कलाकार और अभिनेता ने अपने प्रीमियर पर एक साथ रखा।")</f>
        <v>पॉप कलाकार और अभिनेता ने अपने प्रीमियर पर एक साथ रखा।</v>
      </c>
    </row>
    <row r="23370">
      <c r="A23370" s="1" t="s">
        <v>22583</v>
      </c>
      <c r="B23370" s="2" t="str">
        <f>IFERROR(__xludf.DUMMYFUNCTION("GOOGLETRANSLATE(A23370,""en"",""hi"")"),"फुटबॉल खिलाड़ी धीमी गति में गेंद को नियंत्रित करता है")</f>
        <v>फुटबॉल खिलाड़ी धीमी गति में गेंद को नियंत्रित करता है</v>
      </c>
    </row>
    <row r="23371">
      <c r="A23371" s="1" t="s">
        <v>22584</v>
      </c>
      <c r="B23371" s="2" t="str">
        <f>IFERROR(__xludf.DUMMYFUNCTION("GOOGLETRANSLATE(A23371,""en"",""hi"")"),"अपने पुराने लैपटॉप को फेंक न दें हम उन्हें एक नए की तरह मरम्मत करेंगे")</f>
        <v>अपने पुराने लैपटॉप को फेंक न दें हम उन्हें एक नए की तरह मरम्मत करेंगे</v>
      </c>
    </row>
    <row r="23372">
      <c r="A23372" s="1" t="s">
        <v>22585</v>
      </c>
      <c r="B23372" s="2" t="str">
        <f>IFERROR(__xludf.DUMMYFUNCTION("GOOGLETRANSLATE(A23372,""en"",""hi"")"),"सर्कल में पत्र लोगो।")</f>
        <v>सर्कल में पत्र लोगो।</v>
      </c>
    </row>
    <row r="23373">
      <c r="A23373" s="1" t="s">
        <v>22586</v>
      </c>
      <c r="B23373" s="2" t="str">
        <f>IFERROR(__xludf.DUMMYFUNCTION("GOOGLETRANSLATE(A23373,""en"",""hi"")"),"एक सूटकेस में झूठ बोलने वाले चश्मे के साथ बुलडॉग - ऊपर")</f>
        <v>एक सूटकेस में झूठ बोलने वाले चश्मे के साथ बुलडॉग - ऊपर</v>
      </c>
    </row>
    <row r="23374">
      <c r="A23374" s="1" t="s">
        <v>22587</v>
      </c>
      <c r="B23374" s="2" t="str">
        <f>IFERROR(__xludf.DUMMYFUNCTION("GOOGLETRANSLATE(A23374,""en"",""hi"")"),"प्रतिभाशाली: गायक को जुलाई में शो की एक स्ट्रिंग को रद्द करने के लिए मजबूर होना पड़ा जब उसके शरीर तक पहुंचने के बाद उन्हें हस्ताक्षर किए गए थे")</f>
        <v>प्रतिभाशाली: गायक को जुलाई में शो की एक स्ट्रिंग को रद्द करने के लिए मजबूर होना पड़ा जब उसके शरीर तक पहुंचने के बाद उन्हें हस्ताक्षर किए गए थे</v>
      </c>
    </row>
    <row r="23375">
      <c r="A23375" s="1" t="s">
        <v>22588</v>
      </c>
      <c r="B23375" s="2" t="str">
        <f>IFERROR(__xludf.DUMMYFUNCTION("GOOGLETRANSLATE(A23375,""en"",""hi"")"),"आज थोड़ा सा काम, इस शादी के केक को बचाया।")</f>
        <v>आज थोड़ा सा काम, इस शादी के केक को बचाया।</v>
      </c>
    </row>
    <row r="23376">
      <c r="A23376" s="1" t="s">
        <v>22589</v>
      </c>
      <c r="B23376" s="2" t="str">
        <f>IFERROR(__xludf.DUMMYFUNCTION("GOOGLETRANSLATE(A23376,""en"",""hi"")"),"युगल रेस्तरां में बैठे और मोबाइल फोन की तलाश में")</f>
        <v>युगल रेस्तरां में बैठे और मोबाइल फोन की तलाश में</v>
      </c>
    </row>
    <row r="23377">
      <c r="A23377" s="1" t="s">
        <v>22590</v>
      </c>
      <c r="B23377" s="2" t="str">
        <f>IFERROR(__xludf.DUMMYFUNCTION("GOOGLETRANSLATE(A23377,""en"",""hi"")"),"बर्फ और जमे हुए गिरता है, icicles -")</f>
        <v>बर्फ और जमे हुए गिरता है, icicles -</v>
      </c>
    </row>
    <row r="23378">
      <c r="A23378" s="1" t="s">
        <v>22591</v>
      </c>
      <c r="B23378" s="2" t="str">
        <f>IFERROR(__xludf.DUMMYFUNCTION("GOOGLETRANSLATE(A23378,""en"",""hi"")"),"अभिनेता फिल्म के प्रीमियर के लिए आता है")</f>
        <v>अभिनेता फिल्म के प्रीमियर के लिए आता है</v>
      </c>
    </row>
    <row r="23379">
      <c r="A23379" s="1" t="s">
        <v>22506</v>
      </c>
      <c r="B23379" s="2" t="str">
        <f>IFERROR(__xludf.DUMMYFUNCTION("GOOGLETRANSLATE(A23379,""en"",""hi"")"),"एक दौड़ में ऑटोमोबाइल मॉडल")</f>
        <v>एक दौड़ में ऑटोमोबाइल मॉडल</v>
      </c>
    </row>
    <row r="23380">
      <c r="A23380" s="1" t="s">
        <v>22592</v>
      </c>
      <c r="B23380" s="2" t="str">
        <f>IFERROR(__xludf.DUMMYFUNCTION("GOOGLETRANSLATE(A23380,""en"",""hi"")"),"लय और ब्लूज़ कलाकार प्रवेश करता है।")</f>
        <v>लय और ब्लूज़ कलाकार प्रवेश करता है।</v>
      </c>
    </row>
    <row r="23381">
      <c r="A23381" s="1" t="s">
        <v>22593</v>
      </c>
      <c r="B23381" s="2" t="str">
        <f>IFERROR(__xludf.DUMMYFUNCTION("GOOGLETRANSLATE(A23381,""en"",""hi"")"),"वह परिवार जो देखता है, आकाश वेक्टर कला चित्रण")</f>
        <v>वह परिवार जो देखता है, आकाश वेक्टर कला चित्रण</v>
      </c>
    </row>
    <row r="23382">
      <c r="A23382" s="1" t="s">
        <v>22594</v>
      </c>
      <c r="B23382" s="2" t="str">
        <f>IFERROR(__xludf.DUMMYFUNCTION("GOOGLETRANSLATE(A23382,""en"",""hi"")"),"पर्यटक सीढ़ी के नीचे चलते हैं।")</f>
        <v>पर्यटक सीढ़ी के नीचे चलते हैं।</v>
      </c>
    </row>
    <row r="23383">
      <c r="A23383" s="1" t="s">
        <v>22595</v>
      </c>
      <c r="B23383" s="2" t="str">
        <f>IFERROR(__xludf.DUMMYFUNCTION("GOOGLETRANSLATE(A23383,""en"",""hi"")"),"अभिनेता ने अपनी पत्नी को ड्रामा फिल्म में गले लगाया")</f>
        <v>अभिनेता ने अपनी पत्नी को ड्रामा फिल्म में गले लगाया</v>
      </c>
    </row>
    <row r="23384">
      <c r="A23384" s="1" t="s">
        <v>22596</v>
      </c>
      <c r="B23384" s="2" t="str">
        <f>IFERROR(__xludf.DUMMYFUNCTION("GOOGLETRANSLATE(A23384,""en"",""hi"")"),"प्रतिभागी फिनिश लाइन पार करते हैं।")</f>
        <v>प्रतिभागी फिनिश लाइन पार करते हैं।</v>
      </c>
    </row>
    <row r="23385">
      <c r="A23385" s="1" t="s">
        <v>22597</v>
      </c>
      <c r="B23385" s="2" t="str">
        <f>IFERROR(__xludf.DUMMYFUNCTION("GOOGLETRANSLATE(A23385,""en"",""hi"")"),"लैटिन पॉप कलाकार सामने की पंक्ति में भाग लेता है।")</f>
        <v>लैटिन पॉप कलाकार सामने की पंक्ति में भाग लेता है।</v>
      </c>
    </row>
    <row r="23386">
      <c r="A23386" s="1" t="s">
        <v>22598</v>
      </c>
      <c r="B23386" s="2" t="str">
        <f>IFERROR(__xludf.DUMMYFUNCTION("GOOGLETRANSLATE(A23386,""en"",""hi"")"),"अमेरिकी फुटबॉल खिलाड़ी # खेल टीम के खिलाफ गेंद को हाथ देता है।")</f>
        <v>अमेरिकी फुटबॉल खिलाड़ी # खेल टीम के खिलाफ गेंद को हाथ देता है।</v>
      </c>
    </row>
    <row r="23387">
      <c r="A23387" s="1" t="s">
        <v>22599</v>
      </c>
      <c r="B23387" s="2" t="str">
        <f>IFERROR(__xludf.DUMMYFUNCTION("GOOGLETRANSLATE(A23387,""en"",""hi"")"),"आर्किटेक्ट द्वारा निर्मित इमारत का स्टील और ग्लास गुंबद")</f>
        <v>आर्किटेक्ट द्वारा निर्मित इमारत का स्टील और ग्लास गुंबद</v>
      </c>
    </row>
    <row r="23388">
      <c r="A23388" s="1" t="s">
        <v>22600</v>
      </c>
      <c r="B23388" s="2" t="str">
        <f>IFERROR(__xludf.DUMMYFUNCTION("GOOGLETRANSLATE(A23388,""en"",""hi"")"),"टमाटर दिखाने वाले व्यक्ति के करीब")</f>
        <v>टमाटर दिखाने वाले व्यक्ति के करीब</v>
      </c>
    </row>
    <row r="23389">
      <c r="A23389" s="1" t="s">
        <v>22601</v>
      </c>
      <c r="B23389" s="2" t="str">
        <f>IFERROR(__xludf.DUMMYFUNCTION("GOOGLETRANSLATE(A23389,""en"",""hi"")"),"सफेद पृष्ठभूमि पर हरी घास और गुलाबी फूलों और तितली के साथ एक गुलाबी पॉट")</f>
        <v>सफेद पृष्ठभूमि पर हरी घास और गुलाबी फूलों और तितली के साथ एक गुलाबी पॉट</v>
      </c>
    </row>
    <row r="23390">
      <c r="A23390" s="1" t="s">
        <v>22602</v>
      </c>
      <c r="B23390" s="2" t="str">
        <f>IFERROR(__xludf.DUMMYFUNCTION("GOOGLETRANSLATE(A23390,""en"",""hi"")"),"संग्रहालय एक सप्ताह के लिए बैंगनी जा रहा है।")</f>
        <v>संग्रहालय एक सप्ताह के लिए बैंगनी जा रहा है।</v>
      </c>
    </row>
    <row r="23391">
      <c r="A23391" s="1" t="s">
        <v>22603</v>
      </c>
      <c r="B23391" s="2" t="str">
        <f>IFERROR(__xludf.DUMMYFUNCTION("GOOGLETRANSLATE(A23391,""en"",""hi"")"),"पहाड़ों को कवर करने वाले बादलों की समय समाप्त हो जाती है।")</f>
        <v>पहाड़ों को कवर करने वाले बादलों की समय समाप्त हो जाती है।</v>
      </c>
    </row>
    <row r="23392">
      <c r="A23392" s="1" t="s">
        <v>22604</v>
      </c>
      <c r="B23392" s="2" t="str">
        <f>IFERROR(__xludf.DUMMYFUNCTION("GOOGLETRANSLATE(A23392,""en"",""hi"")"),"कार में एक आदमी फोन पर बात कर रहा है")</f>
        <v>कार में एक आदमी फोन पर बात कर रहा है</v>
      </c>
    </row>
    <row r="23393">
      <c r="A23393" s="1" t="s">
        <v>22605</v>
      </c>
      <c r="B23393" s="2" t="str">
        <f>IFERROR(__xludf.DUMMYFUNCTION("GOOGLETRANSLATE(A23393,""en"",""hi"")"),"बारिश में देश की सड़क पर ड्राइविंग")</f>
        <v>बारिश में देश की सड़क पर ड्राइविंग</v>
      </c>
    </row>
    <row r="23394">
      <c r="A23394" s="1" t="s">
        <v>22606</v>
      </c>
      <c r="B23394" s="2" t="str">
        <f>IFERROR(__xludf.DUMMYFUNCTION("GOOGLETRANSLATE(A23394,""en"",""hi"")"),"एक सड़क पर नीचे देख रहे हैं")</f>
        <v>एक सड़क पर नीचे देख रहे हैं</v>
      </c>
    </row>
    <row r="23395">
      <c r="A23395" s="1" t="s">
        <v>22607</v>
      </c>
      <c r="B23395" s="2" t="str">
        <f>IFERROR(__xludf.DUMMYFUNCTION("GOOGLETRANSLATE(A23395,""en"",""hi"")"),"टस्कन साइप्रस का परिदृश्य और एक कुएं")</f>
        <v>टस्कन साइप्रस का परिदृश्य और एक कुएं</v>
      </c>
    </row>
    <row r="23396">
      <c r="A23396" s="1" t="s">
        <v>22608</v>
      </c>
      <c r="B23396" s="2" t="str">
        <f>IFERROR(__xludf.DUMMYFUNCTION("GOOGLETRANSLATE(A23396,""en"",""hi"")"),"मेरे बेटे के 6 वें जन्मदिन के लिए एक केक!")</f>
        <v>मेरे बेटे के 6 वें जन्मदिन के लिए एक केक!</v>
      </c>
    </row>
    <row r="23397">
      <c r="A23397" s="1" t="s">
        <v>22609</v>
      </c>
      <c r="B23397" s="2" t="str">
        <f>IFERROR(__xludf.DUMMYFUNCTION("GOOGLETRANSLATE(A23397,""en"",""hi"")"),"ग्रे ग्लास सबवे टाइल की तरह")</f>
        <v>ग्रे ग्लास सबवे टाइल की तरह</v>
      </c>
    </row>
    <row r="23398">
      <c r="A23398" s="1" t="s">
        <v>22610</v>
      </c>
      <c r="B23398" s="2" t="str">
        <f>IFERROR(__xludf.DUMMYFUNCTION("GOOGLETRANSLATE(A23398,""en"",""hi"")"),"बालकनी से सभागार का दृश्य।")</f>
        <v>बालकनी से सभागार का दृश्य।</v>
      </c>
    </row>
    <row r="23399">
      <c r="A23399" s="1" t="s">
        <v>4217</v>
      </c>
      <c r="B23399" s="2" t="str">
        <f>IFERROR(__xludf.DUMMYFUNCTION("GOOGLETRANSLATE(A23399,""en"",""hi"")"),"फैशन वीक के दौरान शो में एक मॉडल रनवे चलता है")</f>
        <v>फैशन वीक के दौरान शो में एक मॉडल रनवे चलता है</v>
      </c>
    </row>
    <row r="23400">
      <c r="A23400" s="1" t="s">
        <v>22611</v>
      </c>
      <c r="B23400" s="2" t="str">
        <f>IFERROR(__xludf.DUMMYFUNCTION("GOOGLETRANSLATE(A23400,""en"",""hi"")"),"लार्वा परेशान होने पर एक रक्षात्मक तंत्र के रूप में कर्ल करता है")</f>
        <v>लार्वा परेशान होने पर एक रक्षात्मक तंत्र के रूप में कर्ल करता है</v>
      </c>
    </row>
    <row r="23401">
      <c r="A23401" s="1" t="s">
        <v>22612</v>
      </c>
      <c r="B23401" s="2" t="str">
        <f>IFERROR(__xludf.DUMMYFUNCTION("GOOGLETRANSLATE(A23401,""en"",""hi"")"),"एक शहर के साथ राजनीतिक मानचित्र।")</f>
        <v>एक शहर के साथ राजनीतिक मानचित्र।</v>
      </c>
    </row>
    <row r="23402">
      <c r="A23402" s="1" t="s">
        <v>22613</v>
      </c>
      <c r="B23402" s="2" t="str">
        <f>IFERROR(__xludf.DUMMYFUNCTION("GOOGLETRANSLATE(A23402,""en"",""hi"")"),"# खेल टीम के खिलाफ खेल से पहले पेश किया जाता है।")</f>
        <v># खेल टीम के खिलाफ खेल से पहले पेश किया जाता है।</v>
      </c>
    </row>
    <row r="23403">
      <c r="A23403" s="1" t="s">
        <v>22614</v>
      </c>
      <c r="B23403" s="2" t="str">
        <f>IFERROR(__xludf.DUMMYFUNCTION("GOOGLETRANSLATE(A23403,""en"",""hi"")"),"आकाश एक कार की खिड़की के माध्यम से देखा")</f>
        <v>आकाश एक कार की खिड़की के माध्यम से देखा</v>
      </c>
    </row>
    <row r="23404">
      <c r="A23404" s="1" t="s">
        <v>22615</v>
      </c>
      <c r="B23404" s="2" t="str">
        <f>IFERROR(__xludf.DUMMYFUNCTION("GOOGLETRANSLATE(A23404,""en"",""hi"")"),"पूर्वोत्तर से टॉवर के पास।")</f>
        <v>पूर्वोत्तर से टॉवर के पास।</v>
      </c>
    </row>
    <row r="23405">
      <c r="A23405" s="1" t="s">
        <v>22616</v>
      </c>
      <c r="B23405" s="2" t="str">
        <f>IFERROR(__xludf.DUMMYFUNCTION("GOOGLETRANSLATE(A23405,""en"",""hi"")"),"एक जंगल में बर्च पेड़ों की वेक्टर चित्रण")</f>
        <v>एक जंगल में बर्च पेड़ों की वेक्टर चित्रण</v>
      </c>
    </row>
    <row r="23406">
      <c r="A23406" s="1" t="s">
        <v>22617</v>
      </c>
      <c r="B23406" s="2" t="str">
        <f>IFERROR(__xludf.DUMMYFUNCTION("GOOGLETRANSLATE(A23406,""en"",""hi"")"),"दूसरा कमरा जिसे एक अध्ययन में बनाया जा सकता है या बेडरूम के रूप में छोड़ दिया जा सकता है")</f>
        <v>दूसरा कमरा जिसे एक अध्ययन में बनाया जा सकता है या बेडरूम के रूप में छोड़ दिया जा सकता है</v>
      </c>
    </row>
    <row r="23407">
      <c r="A23407" s="1" t="s">
        <v>9107</v>
      </c>
      <c r="B23407" s="2" t="str">
        <f>IFERROR(__xludf.DUMMYFUNCTION("GOOGLETRANSLATE(A23407,""en"",""hi"")"),"काले रंग के पेड़ पर एक क्रिसमस के पेड़ पर लटकते सुनहरे आकार के साथ एक लाल बाउबल।")</f>
        <v>काले रंग के पेड़ पर एक क्रिसमस के पेड़ पर लटकते सुनहरे आकार के साथ एक लाल बाउबल।</v>
      </c>
    </row>
    <row r="23408">
      <c r="A23408" s="1" t="s">
        <v>22618</v>
      </c>
      <c r="B23408" s="2" t="str">
        <f>IFERROR(__xludf.DUMMYFUNCTION("GOOGLETRANSLATE(A23408,""en"",""hi"")"),"खाली सड़कों को प्यार करना कोई भी व्यक्ति नहीं, लगभग कोई कार नहीं")</f>
        <v>खाली सड़कों को प्यार करना कोई भी व्यक्ति नहीं, लगभग कोई कार नहीं</v>
      </c>
    </row>
    <row r="23409">
      <c r="A23409" s="1" t="s">
        <v>22619</v>
      </c>
      <c r="B23409" s="2" t="str">
        <f>IFERROR(__xludf.DUMMYFUNCTION("GOOGLETRANSLATE(A23409,""en"",""hi"")"),"एक उच्चारण दीवार एक छोटे से कमरे में दृश्य लंबाई जोड़ देगा।")</f>
        <v>एक उच्चारण दीवार एक छोटे से कमरे में दृश्य लंबाई जोड़ देगा।</v>
      </c>
    </row>
    <row r="23410">
      <c r="A23410" s="1" t="s">
        <v>22620</v>
      </c>
      <c r="B23410" s="2" t="str">
        <f>IFERROR(__xludf.DUMMYFUNCTION("GOOGLETRANSLATE(A23410,""en"",""hi"")"),"अच्छी किताब, कॉफी का कप, कॉम्फी स्वेटर, गर्म स्कार्फ ... आप इस तस्वीर के बारे में सबकुछ कैसे प्यार नहीं कर सकते?")</f>
        <v>अच्छी किताब, कॉफी का कप, कॉम्फी स्वेटर, गर्म स्कार्फ ... आप इस तस्वीर के बारे में सबकुछ कैसे प्यार नहीं कर सकते?</v>
      </c>
    </row>
    <row r="23411">
      <c r="A23411" s="1" t="s">
        <v>22621</v>
      </c>
      <c r="B23411" s="2" t="str">
        <f>IFERROR(__xludf.DUMMYFUNCTION("GOOGLETRANSLATE(A23411,""en"",""hi"")"),"अभिनेता सत्र प्रीमियर में आता है")</f>
        <v>अभिनेता सत्र प्रीमियर में आता है</v>
      </c>
    </row>
    <row r="23412">
      <c r="A23412" s="1" t="s">
        <v>22622</v>
      </c>
      <c r="B23412" s="2" t="str">
        <f>IFERROR(__xludf.DUMMYFUNCTION("GOOGLETRANSLATE(A23412,""en"",""hi"")"),"दुनिया में सबसे बड़ा एल्क जिंदा - फोटो #")</f>
        <v>दुनिया में सबसे बड़ा एल्क जिंदा - फोटो #</v>
      </c>
    </row>
    <row r="23413">
      <c r="A23413" s="1" t="s">
        <v>22623</v>
      </c>
      <c r="B23413" s="2" t="str">
        <f>IFERROR(__xludf.DUMMYFUNCTION("GOOGLETRANSLATE(A23413,""en"",""hi"")"),"एक कलाकार का कमरा: कमरा")</f>
        <v>एक कलाकार का कमरा: कमरा</v>
      </c>
    </row>
    <row r="23414">
      <c r="A23414" s="1" t="s">
        <v>22624</v>
      </c>
      <c r="B23414" s="2" t="str">
        <f>IFERROR(__xludf.DUMMYFUNCTION("GOOGLETRANSLATE(A23414,""en"",""hi"")"),"सूर्यास्त में किलेबंदी सूर्यास्त")</f>
        <v>सूर्यास्त में किलेबंदी सूर्यास्त</v>
      </c>
    </row>
    <row r="23415">
      <c r="A23415" s="1" t="s">
        <v>22625</v>
      </c>
      <c r="B23415" s="2" t="str">
        <f>IFERROR(__xludf.DUMMYFUNCTION("GOOGLETRANSLATE(A23415,""en"",""hi"")"),"फोटो साझा करने वाली वेबसाइट के माध्यम से, व्यक्ति द्वारा रात की खोज करना")</f>
        <v>फोटो साझा करने वाली वेबसाइट के माध्यम से, व्यक्ति द्वारा रात की खोज करना</v>
      </c>
    </row>
    <row r="23416">
      <c r="A23416" s="1" t="s">
        <v>22626</v>
      </c>
      <c r="B23416" s="2" t="str">
        <f>IFERROR(__xludf.DUMMYFUNCTION("GOOGLETRANSLATE(A23416,""en"",""hi"")"),"नाखून कला डिजाइन पीला: पीला नाखून कला वह जो एक आकर्षक की तलाश में है")</f>
        <v>नाखून कला डिजाइन पीला: पीला नाखून कला वह जो एक आकर्षक की तलाश में है</v>
      </c>
    </row>
    <row r="23417">
      <c r="A23417" s="1" t="s">
        <v>22627</v>
      </c>
      <c r="B23417" s="2" t="str">
        <f>IFERROR(__xludf.DUMMYFUNCTION("GOOGLETRANSLATE(A23417,""en"",""hi"")"),"पारंपरिक पॉप कलाकार आयोजित त्योहार में मंच पर प्रदर्शन करता है")</f>
        <v>पारंपरिक पॉप कलाकार आयोजित त्योहार में मंच पर प्रदर्शन करता है</v>
      </c>
    </row>
    <row r="23418">
      <c r="A23418" s="1" t="s">
        <v>22628</v>
      </c>
      <c r="B23418" s="2" t="str">
        <f>IFERROR(__xludf.DUMMYFUNCTION("GOOGLETRANSLATE(A23418,""en"",""hi"")"),"DIY स्टेनलेस स्टोनिंग स्टोन्स ... अब रिक्त स्थान को भरने के लिए घास की जरूरत है")</f>
        <v>DIY स्टेनलेस स्टोनिंग स्टोन्स ... अब रिक्त स्थान को भरने के लिए घास की जरूरत है</v>
      </c>
    </row>
    <row r="23419">
      <c r="A23419" s="1" t="s">
        <v>22629</v>
      </c>
      <c r="B23419" s="2" t="str">
        <f>IFERROR(__xludf.DUMMYFUNCTION("GOOGLETRANSLATE(A23419,""en"",""hi"")"),"बारिश के माध्यम से ली गई पार्क में पूजा की जगह का प्रकार।")</f>
        <v>बारिश के माध्यम से ली गई पार्क में पूजा की जगह का प्रकार।</v>
      </c>
    </row>
    <row r="23420">
      <c r="A23420" s="1" t="s">
        <v>22630</v>
      </c>
      <c r="B23420" s="2" t="str">
        <f>IFERROR(__xludf.DUMMYFUNCTION("GOOGLETRANSLATE(A23420,""en"",""hi"")"),"बहुत आराम से: पुरुषों को मोटरबाइक पर भारी यातायात नेविगेट करने में कोई समस्या नहीं होती है")</f>
        <v>बहुत आराम से: पुरुषों को मोटरबाइक पर भारी यातायात नेविगेट करने में कोई समस्या नहीं होती है</v>
      </c>
    </row>
    <row r="23421">
      <c r="A23421" s="1" t="s">
        <v>22631</v>
      </c>
      <c r="B23421" s="2" t="str">
        <f>IFERROR(__xludf.DUMMYFUNCTION("GOOGLETRANSLATE(A23421,""en"",""hi"")"),"व्यक्ति सागर द्वारा पहलवान का प्रस्ताव है, और उसे अपने परिवार और दोस्तों को इसे साझा करने के लिए आश्चर्यचकित कर दिया।")</f>
        <v>व्यक्ति सागर द्वारा पहलवान का प्रस्ताव है, और उसे अपने परिवार और दोस्तों को इसे साझा करने के लिए आश्चर्यचकित कर दिया।</v>
      </c>
    </row>
    <row r="23422">
      <c r="A23422" s="1" t="s">
        <v>22632</v>
      </c>
      <c r="B23422" s="2" t="str">
        <f>IFERROR(__xludf.DUMMYFUNCTION("GOOGLETRANSLATE(A23422,""en"",""hi"")"),"कैसे एक केक को शौकीन में कवर करने के लिए: रोटी के किनारे के साथ मक्खन")</f>
        <v>कैसे एक केक को शौकीन में कवर करने के लिए: रोटी के किनारे के साथ मक्खन</v>
      </c>
    </row>
    <row r="23423">
      <c r="A23423" s="1" t="s">
        <v>22633</v>
      </c>
      <c r="B23423" s="2" t="str">
        <f>IFERROR(__xludf.DUMMYFUNCTION("GOOGLETRANSLATE(A23423,""en"",""hi"")"),"एक मैदान में एक रात")</f>
        <v>एक मैदान में एक रात</v>
      </c>
    </row>
    <row r="23424">
      <c r="A23424" s="1" t="s">
        <v>22634</v>
      </c>
      <c r="B23424" s="2" t="str">
        <f>IFERROR(__xludf.DUMMYFUNCTION("GOOGLETRANSLATE(A23424,""en"",""hi"")"),"एक क्रूज लाइनर की बड़ी नाक।")</f>
        <v>एक क्रूज लाइनर की बड़ी नाक।</v>
      </c>
    </row>
    <row r="23425">
      <c r="A23425" s="1" t="s">
        <v>22635</v>
      </c>
      <c r="B23425" s="2" t="str">
        <f>IFERROR(__xludf.DUMMYFUNCTION("GOOGLETRANSLATE(A23425,""en"",""hi"")"),"महिला वैज्ञानिक, लैब कोट में छात्र या तकनीक एक माइक्रोस्कोप के साथ आधुनिक प्रयोगशाला में काम करता है")</f>
        <v>महिला वैज्ञानिक, लैब कोट में छात्र या तकनीक एक माइक्रोस्कोप के साथ आधुनिक प्रयोगशाला में काम करता है</v>
      </c>
    </row>
    <row r="23426">
      <c r="A23426" s="1" t="s">
        <v>22636</v>
      </c>
      <c r="B23426" s="2" t="str">
        <f>IFERROR(__xludf.DUMMYFUNCTION("GOOGLETRANSLATE(A23426,""en"",""hi"")"),"दिन की लगभग हर चीज की कार ऑटोमोबाइल मॉडल है - पेंटिंग से पहले")</f>
        <v>दिन की लगभग हर चीज की कार ऑटोमोबाइल मॉडल है - पेंटिंग से पहले</v>
      </c>
    </row>
    <row r="23427">
      <c r="A23427" s="1" t="s">
        <v>22637</v>
      </c>
      <c r="B23427" s="2" t="str">
        <f>IFERROR(__xludf.DUMMYFUNCTION("GOOGLETRANSLATE(A23427,""en"",""hi"")"),"मैदानों पर सूखी घास में जिराफ खड़ा है")</f>
        <v>मैदानों पर सूखी घास में जिराफ खड़ा है</v>
      </c>
    </row>
    <row r="23428">
      <c r="A23428" s="1" t="s">
        <v>22638</v>
      </c>
      <c r="B23428" s="2" t="str">
        <f>IFERROR(__xludf.DUMMYFUNCTION("GOOGLETRANSLATE(A23428,""en"",""hi"")"),"हाथ से खींची गई एक सफेद पृष्ठभूमि पर प्रोफ़ाइल में रंगीन पक्षियों।")</f>
        <v>हाथ से खींची गई एक सफेद पृष्ठभूमि पर प्रोफ़ाइल में रंगीन पक्षियों।</v>
      </c>
    </row>
    <row r="23429">
      <c r="A23429" s="1" t="s">
        <v>22639</v>
      </c>
      <c r="B23429" s="2" t="str">
        <f>IFERROR(__xludf.DUMMYFUNCTION("GOOGLETRANSLATE(A23429,""en"",""hi"")"),"टेनिस खिलाड़ी टेनिस टूर्नामेंट के दिन चार के दौरान टेनिस खिलाड़ी के खिलाफ प्रतिस्पर्धा करता है")</f>
        <v>टेनिस खिलाड़ी टेनिस टूर्नामेंट के दिन चार के दौरान टेनिस खिलाड़ी के खिलाफ प्रतिस्पर्धा करता है</v>
      </c>
    </row>
    <row r="23430">
      <c r="A23430" s="1" t="s">
        <v>22640</v>
      </c>
      <c r="B23430" s="2" t="str">
        <f>IFERROR(__xludf.DUMMYFUNCTION("GOOGLETRANSLATE(A23430,""en"",""hi"")"),"पुराने लकड़ी के बोर्ड पर जिंजरब्रेड कुकीज़, क्रिसमस रोशनी और मसालों के साथ क्रिसमस पृष्ठभूमि।")</f>
        <v>पुराने लकड़ी के बोर्ड पर जिंजरब्रेड कुकीज़, क्रिसमस रोशनी और मसालों के साथ क्रिसमस पृष्ठभूमि।</v>
      </c>
    </row>
    <row r="23431">
      <c r="A23431" s="1" t="s">
        <v>22641</v>
      </c>
      <c r="B23431" s="2" t="str">
        <f>IFERROR(__xludf.DUMMYFUNCTION("GOOGLETRANSLATE(A23431,""en"",""hi"")"),"मैच के दौरान सॉकर प्लेयर का निपटारा किया जाता है।")</f>
        <v>मैच के दौरान सॉकर प्लेयर का निपटारा किया जाता है।</v>
      </c>
    </row>
    <row r="23432">
      <c r="A23432" s="1" t="s">
        <v>22642</v>
      </c>
      <c r="B23432" s="2" t="str">
        <f>IFERROR(__xludf.DUMMYFUNCTION("GOOGLETRANSLATE(A23432,""en"",""hi"")"),"एक क्रूज जहाज के केबिन")</f>
        <v>एक क्रूज जहाज के केबिन</v>
      </c>
    </row>
    <row r="23433">
      <c r="A23433" s="1" t="s">
        <v>22643</v>
      </c>
      <c r="B23433" s="2" t="str">
        <f>IFERROR(__xludf.DUMMYFUNCTION("GOOGLETRANSLATE(A23433,""en"",""hi"")"),"दिल के आकार के द्वीप का हवाई दृश्य")</f>
        <v>दिल के आकार के द्वीप का हवाई दृश्य</v>
      </c>
    </row>
    <row r="23434">
      <c r="A23434" s="1" t="s">
        <v>22644</v>
      </c>
      <c r="B23434" s="2" t="str">
        <f>IFERROR(__xludf.DUMMYFUNCTION("GOOGLETRANSLATE(A23434,""en"",""hi"")"),"एक पुलिसकर्मी और बाड़ के बाहर लड़कियों का चित्रण")</f>
        <v>एक पुलिसकर्मी और बाड़ के बाहर लड़कियों का चित्रण</v>
      </c>
    </row>
    <row r="23435">
      <c r="A23435" s="1" t="s">
        <v>22645</v>
      </c>
      <c r="B23435" s="2" t="str">
        <f>IFERROR(__xludf.DUMMYFUNCTION("GOOGLETRANSLATE(A23435,""en"",""hi"")"),"नवीनतम स्मोकी आंखों के साथ पकड़ने के तरीके सुंदर डिजाइन")</f>
        <v>नवीनतम स्मोकी आंखों के साथ पकड़ने के तरीके सुंदर डिजाइन</v>
      </c>
    </row>
    <row r="23436">
      <c r="A23436" s="1" t="s">
        <v>22646</v>
      </c>
      <c r="B23436" s="2" t="str">
        <f>IFERROR(__xludf.DUMMYFUNCTION("GOOGLETRANSLATE(A23436,""en"",""hi"")"),"हमारे मचान की मंजिल की योजना")</f>
        <v>हमारे मचान की मंजिल की योजना</v>
      </c>
    </row>
    <row r="23437">
      <c r="A23437" s="1" t="s">
        <v>22647</v>
      </c>
      <c r="B23437" s="2" t="str">
        <f>IFERROR(__xludf.DUMMYFUNCTION("GOOGLETRANSLATE(A23437,""en"",""hi"")"),"एक महिला व्यक्ति की सीढ़ियों पर चढ़ती है।")</f>
        <v>एक महिला व्यक्ति की सीढ़ियों पर चढ़ती है।</v>
      </c>
    </row>
    <row r="23438">
      <c r="A23438" s="1" t="s">
        <v>22648</v>
      </c>
      <c r="B23438" s="2" t="str">
        <f>IFERROR(__xludf.DUMMYFUNCTION("GOOGLETRANSLATE(A23438,""en"",""hi"")"),"खेल - गलती, हमारे सितारों में नहीं है, लेकिन खुद में")</f>
        <v>खेल - गलती, हमारे सितारों में नहीं है, लेकिन खुद में</v>
      </c>
    </row>
    <row r="23439">
      <c r="A23439" s="1" t="s">
        <v>244</v>
      </c>
      <c r="B23439" s="2" t="str">
        <f>IFERROR(__xludf.DUMMYFUNCTION("GOOGLETRANSLATE(A23439,""en"",""hi"")"),"छवि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23440">
      <c r="A23440" s="1" t="s">
        <v>22649</v>
      </c>
      <c r="B23440" s="2" t="str">
        <f>IFERROR(__xludf.DUMMYFUNCTION("GOOGLETRANSLATE(A23440,""en"",""hi"")"),"घटना में लाल कालीन")</f>
        <v>घटना में लाल कालीन</v>
      </c>
    </row>
    <row r="23441">
      <c r="A23441" s="1" t="s">
        <v>22650</v>
      </c>
      <c r="B23441" s="2" t="str">
        <f>IFERROR(__xludf.DUMMYFUNCTION("GOOGLETRANSLATE(A23441,""en"",""hi"")"),"ग्रील्ड सरडीन्स एक स्थानीय पसंदीदा हैं।")</f>
        <v>ग्रील्ड सरडीन्स एक स्थानीय पसंदीदा हैं।</v>
      </c>
    </row>
    <row r="23442">
      <c r="A23442" s="1" t="s">
        <v>22651</v>
      </c>
      <c r="B23442" s="2" t="str">
        <f>IFERROR(__xludf.DUMMYFUNCTION("GOOGLETRANSLATE(A23442,""en"",""hi"")"),"एक भेड़ के साथ पादरी क्षेत्र")</f>
        <v>एक भेड़ के साथ पादरी क्षेत्र</v>
      </c>
    </row>
    <row r="23443">
      <c r="A23443" s="1" t="s">
        <v>22652</v>
      </c>
      <c r="B23443" s="2" t="str">
        <f>IFERROR(__xludf.DUMMYFUNCTION("GOOGLETRANSLATE(A23443,""en"",""hi"")"),"वाटरफ़्रंट और ओल्ड टाउन")</f>
        <v>वाटरफ़्रंट और ओल्ड टाउन</v>
      </c>
    </row>
    <row r="23444">
      <c r="A23444" s="1" t="s">
        <v>22653</v>
      </c>
      <c r="B23444" s="2" t="str">
        <f>IFERROR(__xludf.DUMMYFUNCTION("GOOGLETRANSLATE(A23444,""en"",""hi"")"),"चित्रित व्यक्ति, सब मुस्कुराता था क्योंकि वह कुख्यात कैदी से शादी करने के एक दिन बाद एक होटल छोड़ गई थी")</f>
        <v>चित्रित व्यक्ति, सब मुस्कुराता था क्योंकि वह कुख्यात कैदी से शादी करने के एक दिन बाद एक होटल छोड़ गई थी</v>
      </c>
    </row>
    <row r="23445">
      <c r="A23445" s="1" t="s">
        <v>22654</v>
      </c>
      <c r="B23445" s="2" t="str">
        <f>IFERROR(__xludf.DUMMYFUNCTION("GOOGLETRANSLATE(A23445,""en"",""hi"")"),"पैर की रक्त आपूर्ति")</f>
        <v>पैर की रक्त आपूर्ति</v>
      </c>
    </row>
    <row r="23446">
      <c r="A23446" s="1" t="s">
        <v>22655</v>
      </c>
      <c r="B23446" s="2" t="str">
        <f>IFERROR(__xludf.DUMMYFUNCTION("GOOGLETRANSLATE(A23446,""en"",""hi"")"),"एक बुजुर्ग आदमी एक सेवानिवृत्ति घर पर एक कुर्सी पर बैठा है")</f>
        <v>एक बुजुर्ग आदमी एक सेवानिवृत्ति घर पर एक कुर्सी पर बैठा है</v>
      </c>
    </row>
    <row r="23447">
      <c r="A23447" s="1" t="s">
        <v>22656</v>
      </c>
      <c r="B23447" s="2" t="str">
        <f>IFERROR(__xludf.DUMMYFUNCTION("GOOGLETRANSLATE(A23447,""en"",""hi"")"),"एक सुंदर लड़की की पृथक छवि फूलों का एक रंगीन गुच्छा स्वीकार करते हुए।")</f>
        <v>एक सुंदर लड़की की पृथक छवि फूलों का एक रंगीन गुच्छा स्वीकार करते हुए।</v>
      </c>
    </row>
    <row r="23448">
      <c r="A23448" s="1" t="s">
        <v>22657</v>
      </c>
      <c r="B23448" s="2" t="str">
        <f>IFERROR(__xludf.DUMMYFUNCTION("GOOGLETRANSLATE(A23448,""en"",""hi"")"),"एक काले प्लेट पर विभिन्न प्रकार के बिस्कुट")</f>
        <v>एक काले प्लेट पर विभिन्न प्रकार के बिस्कुट</v>
      </c>
    </row>
    <row r="23449">
      <c r="A23449" s="1" t="s">
        <v>22658</v>
      </c>
      <c r="B23449" s="2" t="str">
        <f>IFERROR(__xludf.DUMMYFUNCTION("GOOGLETRANSLATE(A23449,""en"",""hi"")"),"ढलान पर अद्वितीय पेड़।")</f>
        <v>ढलान पर अद्वितीय पेड़।</v>
      </c>
    </row>
    <row r="23450">
      <c r="A23450" s="1" t="s">
        <v>22659</v>
      </c>
      <c r="B23450" s="2" t="str">
        <f>IFERROR(__xludf.DUMMYFUNCTION("GOOGLETRANSLATE(A23450,""en"",""hi"")"),"हवा के आकार का पेड़।")</f>
        <v>हवा के आकार का पेड़।</v>
      </c>
    </row>
    <row r="23451">
      <c r="A23451" s="1" t="s">
        <v>22660</v>
      </c>
      <c r="B23451" s="2" t="str">
        <f>IFERROR(__xludf.DUMMYFUNCTION("GOOGLETRANSLATE(A23451,""en"",""hi"")"),"विभिन्न रंगों में सार सत्तर वॉलपेपर डिजाइन")</f>
        <v>विभिन्न रंगों में सार सत्तर वॉलपेपर डिजाइन</v>
      </c>
    </row>
    <row r="23452">
      <c r="A23452" s="1" t="s">
        <v>22661</v>
      </c>
      <c r="B23452" s="2" t="str">
        <f>IFERROR(__xludf.DUMMYFUNCTION("GOOGLETRANSLATE(A23452,""en"",""hi"")"),"भागों में एक युगल आराम गर्म धूप मौसम का अनुभव कर रहे हैं")</f>
        <v>भागों में एक युगल आराम गर्म धूप मौसम का अनुभव कर रहे हैं</v>
      </c>
    </row>
    <row r="23453">
      <c r="A23453" s="1" t="s">
        <v>22662</v>
      </c>
      <c r="B23453" s="2" t="str">
        <f>IFERROR(__xludf.DUMMYFUNCTION("GOOGLETRANSLATE(A23453,""en"",""hi"")"),"लड़का गुब्बारे पकड़े हुए है।")</f>
        <v>लड़का गुब्बारे पकड़े हुए है।</v>
      </c>
    </row>
    <row r="23454">
      <c r="A23454" s="1" t="s">
        <v>22663</v>
      </c>
      <c r="B23454" s="2" t="str">
        <f>IFERROR(__xludf.DUMMYFUNCTION("GOOGLETRANSLATE(A23454,""en"",""hi"")"),"सभी कोणों से एक प्राकृतिक घुंघराले बॉब!")</f>
        <v>सभी कोणों से एक प्राकृतिक घुंघराले बॉब!</v>
      </c>
    </row>
    <row r="23455">
      <c r="A23455" s="1" t="s">
        <v>22664</v>
      </c>
      <c r="B23455" s="2" t="str">
        <f>IFERROR(__xludf.DUMMYFUNCTION("GOOGLETRANSLATE(A23455,""en"",""hi"")"),"ओवन में बेकिंग आलू।")</f>
        <v>ओवन में बेकिंग आलू।</v>
      </c>
    </row>
    <row r="23456">
      <c r="A23456" s="1" t="s">
        <v>22665</v>
      </c>
      <c r="B23456" s="2" t="str">
        <f>IFERROR(__xludf.DUMMYFUNCTION("GOOGLETRANSLATE(A23456,""en"",""hi"")"),"मैं आज सुबह तक एक सुंदर शुतुरमुर्ग नहीं देखा।")</f>
        <v>मैं आज सुबह तक एक सुंदर शुतुरमुर्ग नहीं देखा।</v>
      </c>
    </row>
    <row r="23457">
      <c r="A23457" s="1" t="s">
        <v>22666</v>
      </c>
      <c r="B23457" s="2" t="str">
        <f>IFERROR(__xludf.DUMMYFUNCTION("GOOGLETRANSLATE(A23457,""en"",""hi"")"),"अंतरिक्ष यान की एक कलाकार की व्याख्या छल्ले चराई के लिए पर्याप्त है।")</f>
        <v>अंतरिक्ष यान की एक कलाकार की व्याख्या छल्ले चराई के लिए पर्याप्त है।</v>
      </c>
    </row>
    <row r="23458">
      <c r="A23458" s="1" t="s">
        <v>22667</v>
      </c>
      <c r="B23458" s="2" t="str">
        <f>IFERROR(__xludf.DUMMYFUNCTION("GOOGLETRANSLATE(A23458,""en"",""hi"")"),"10 - एक ही बाहरी बिंदु से सेगमेंट सर्कल के लिए स्पर्शरेखा हैं, फिर वे बधाई हैं।")</f>
        <v>10 - एक ही बाहरी बिंदु से सेगमेंट सर्कल के लिए स्पर्शरेखा हैं, फिर वे बधाई हैं।</v>
      </c>
    </row>
    <row r="23459">
      <c r="A23459" s="1" t="s">
        <v>22668</v>
      </c>
      <c r="B23459" s="2" t="str">
        <f>IFERROR(__xludf.DUMMYFUNCTION("GOOGLETRANSLATE(A23459,""en"",""hi"")"),"दुकानदार एक सुरक्षा गार्ड से बात कर रहा है")</f>
        <v>दुकानदार एक सुरक्षा गार्ड से बात कर रहा है</v>
      </c>
    </row>
    <row r="23460">
      <c r="A23460" s="1" t="s">
        <v>22669</v>
      </c>
      <c r="B23460" s="2" t="str">
        <f>IFERROR(__xludf.DUMMYFUNCTION("GOOGLETRANSLATE(A23460,""en"",""hi"")"),"पहली बार बेसबॉल पिचर पिच")</f>
        <v>पहली बार बेसबॉल पिचर पिच</v>
      </c>
    </row>
    <row r="23461">
      <c r="A23461" s="1" t="s">
        <v>22670</v>
      </c>
      <c r="B23461" s="2" t="str">
        <f>IFERROR(__xludf.DUMMYFUNCTION("GOOGLETRANSLATE(A23461,""en"",""hi"")"),"पत्रिका के सामने के कवर पर व्यक्ति")</f>
        <v>पत्रिका के सामने के कवर पर व्यक्ति</v>
      </c>
    </row>
    <row r="23462">
      <c r="A23462" s="1" t="s">
        <v>7639</v>
      </c>
      <c r="B23462" s="2" t="str">
        <f>IFERROR(__xludf.DUMMYFUNCTION("GOOGLETRANSLATE(A23462,""en"",""hi"")"),"एपिसोड के सेट पर अभिनेता")</f>
        <v>एपिसोड के सेट पर अभिनेता</v>
      </c>
    </row>
    <row r="23463">
      <c r="A23463" s="1" t="s">
        <v>22671</v>
      </c>
      <c r="B23463" s="2" t="str">
        <f>IFERROR(__xludf.DUMMYFUNCTION("GOOGLETRANSLATE(A23463,""en"",""hi"")"),"एक पेंटिंग एक्सप्लोरर को दर्शाती है")</f>
        <v>एक पेंटिंग एक्सप्लोरर को दर्शाती है</v>
      </c>
    </row>
    <row r="23464">
      <c r="A23464" s="1" t="s">
        <v>22672</v>
      </c>
      <c r="B23464" s="2" t="str">
        <f>IFERROR(__xludf.DUMMYFUNCTION("GOOGLETRANSLATE(A23464,""en"",""hi"")"),"अज्ञात जगह पर दिन")</f>
        <v>अज्ञात जगह पर दिन</v>
      </c>
    </row>
    <row r="23465">
      <c r="A23465" s="1" t="s">
        <v>22673</v>
      </c>
      <c r="B23465" s="2" t="str">
        <f>IFERROR(__xludf.DUMMYFUNCTION("GOOGLETRANSLATE(A23465,""en"",""hi"")"),"संगठन नेता एक खेल के दौरान अमेरिकी फुटबॉल खिलाड़ी द्वारा एक निपटारे को तोड़ने का प्रयास करता है।")</f>
        <v>संगठन नेता एक खेल के दौरान अमेरिकी फुटबॉल खिलाड़ी द्वारा एक निपटारे को तोड़ने का प्रयास करता है।</v>
      </c>
    </row>
    <row r="23466">
      <c r="A23466" s="1" t="s">
        <v>22674</v>
      </c>
      <c r="B23466" s="2" t="str">
        <f>IFERROR(__xludf.DUMMYFUNCTION("GOOGLETRANSLATE(A23466,""en"",""hi"")"),"बाहरी इलाकों में समकालीन घर का स्ट्रीट व्यू")</f>
        <v>बाहरी इलाकों में समकालीन घर का स्ट्रीट व्यू</v>
      </c>
    </row>
    <row r="23467">
      <c r="A23467" s="1" t="s">
        <v>22675</v>
      </c>
      <c r="B23467" s="2" t="str">
        <f>IFERROR(__xludf.DUMMYFUNCTION("GOOGLETRANSLATE(A23467,""en"",""hi"")"),"पिल्ला लाल और सफेद घास पर चलना")</f>
        <v>पिल्ला लाल और सफेद घास पर चलना</v>
      </c>
    </row>
    <row r="23468">
      <c r="A23468" s="1" t="s">
        <v>22676</v>
      </c>
      <c r="B23468" s="2" t="str">
        <f>IFERROR(__xludf.DUMMYFUNCTION("GOOGLETRANSLATE(A23468,""en"",""hi"")"),"बच्चे रेत पर एक ड्राइंग खींचने की कोशिश करते हैं, लेकिन यह समुद्र से लहर से लगातार धोया जाता है")</f>
        <v>बच्चे रेत पर एक ड्राइंग खींचने की कोशिश करते हैं, लेकिन यह समुद्र से लहर से लगातार धोया जाता है</v>
      </c>
    </row>
    <row r="23469">
      <c r="A23469" s="1" t="s">
        <v>22677</v>
      </c>
      <c r="B23469" s="2" t="str">
        <f>IFERROR(__xludf.DUMMYFUNCTION("GOOGLETRANSLATE(A23469,""en"",""hi"")"),"रसोई के बगल में भोजन क्षेत्र")</f>
        <v>रसोई के बगल में भोजन क्षेत्र</v>
      </c>
    </row>
    <row r="23470">
      <c r="A23470" s="1" t="s">
        <v>22678</v>
      </c>
      <c r="B23470" s="2" t="str">
        <f>IFERROR(__xludf.DUMMYFUNCTION("GOOGLETRANSLATE(A23470,""en"",""hi"")"),"बंद - उसकी आंखों के साथ मुस्कुराते हुए एक युवा महिला को बंद कर दिया")</f>
        <v>बंद - उसकी आंखों के साथ मुस्कुराते हुए एक युवा महिला को बंद कर दिया</v>
      </c>
    </row>
    <row r="23471">
      <c r="A23471" s="1" t="s">
        <v>22679</v>
      </c>
      <c r="B23471" s="2" t="str">
        <f>IFERROR(__xludf.DUMMYFUNCTION("GOOGLETRANSLATE(A23471,""en"",""hi"")"),"एक स्वस्थ भोजन की तैयारी करने वाली महिलाओं का फोटो")</f>
        <v>एक स्वस्थ भोजन की तैयारी करने वाली महिलाओं का फोटो</v>
      </c>
    </row>
    <row r="23472">
      <c r="A23472" s="1" t="s">
        <v>22680</v>
      </c>
      <c r="B23472" s="2" t="str">
        <f>IFERROR(__xludf.DUMMYFUNCTION("GOOGLETRANSLATE(A23472,""en"",""hi"")"),"रेत और सूरज के साथ बर्फ और ठंड की जगह!")</f>
        <v>रेत और सूरज के साथ बर्फ और ठंड की जगह!</v>
      </c>
    </row>
    <row r="23473">
      <c r="A23473" s="1" t="s">
        <v>22681</v>
      </c>
      <c r="B23473" s="2" t="str">
        <f>IFERROR(__xludf.DUMMYFUNCTION("GOOGLETRANSLATE(A23473,""en"",""hi"")"),"उपहार कार से चुराए गए थे, जो उसके ड्राइववे पर पार्क किया गया था")</f>
        <v>उपहार कार से चुराए गए थे, जो उसके ड्राइववे पर पार्क किया गया था</v>
      </c>
    </row>
    <row r="23474">
      <c r="A23474" s="1" t="s">
        <v>22682</v>
      </c>
      <c r="B23474" s="2" t="str">
        <f>IFERROR(__xludf.DUMMYFUNCTION("GOOGLETRANSLATE(A23474,""en"",""hi"")"),"हमने गोमांस के बजाय दुबला तुर्की का इस्तेमाल किया ताकि हम इन बच्चों को पनीर के साथ सामान दे सकें।")</f>
        <v>हमने गोमांस के बजाय दुबला तुर्की का इस्तेमाल किया ताकि हम इन बच्चों को पनीर के साथ सामान दे सकें।</v>
      </c>
    </row>
    <row r="23475">
      <c r="A23475" s="1" t="s">
        <v>22683</v>
      </c>
      <c r="B23475" s="2" t="str">
        <f>IFERROR(__xludf.DUMMYFUNCTION("GOOGLETRANSLATE(A23475,""en"",""hi"")"),"एक छोटे से घर में एक बच्चे को स्नान करना: अंतरिक्ष - बचत टब और उद्योग टब अपार्टमेंट थेरेपी")</f>
        <v>एक छोटे से घर में एक बच्चे को स्नान करना: अंतरिक्ष - बचत टब और उद्योग टब अपार्टमेंट थेरेपी</v>
      </c>
    </row>
    <row r="23476">
      <c r="A23476" s="1" t="s">
        <v>15465</v>
      </c>
      <c r="B23476" s="2" t="str">
        <f>IFERROR(__xludf.DUMMYFUNCTION("GOOGLETRANSLATE(A23476,""en"",""hi"")"),"कॉमेडियन अपनी उपस्थिति के दौरान प्रदर्शन करता है")</f>
        <v>कॉमेडियन अपनी उपस्थिति के दौरान प्रदर्शन करता है</v>
      </c>
    </row>
    <row r="23477">
      <c r="A23477" s="1" t="s">
        <v>22684</v>
      </c>
      <c r="B23477" s="2" t="str">
        <f>IFERROR(__xludf.DUMMYFUNCTION("GOOGLETRANSLATE(A23477,""en"",""hi"")"),"भीड़ सोमवार की रात बात करने के लिए उत्सुकता से सुनती है।")</f>
        <v>भीड़ सोमवार की रात बात करने के लिए उत्सुकता से सुनती है।</v>
      </c>
    </row>
    <row r="23478">
      <c r="A23478" s="1" t="s">
        <v>22685</v>
      </c>
      <c r="B23478" s="2" t="str">
        <f>IFERROR(__xludf.DUMMYFUNCTION("GOOGLETRANSLATE(A23478,""en"",""hi"")"),"प्रगति पर भवनों का निर्माण कार्य")</f>
        <v>प्रगति पर भवनों का निर्माण कार्य</v>
      </c>
    </row>
    <row r="23479">
      <c r="A23479" s="1" t="s">
        <v>22686</v>
      </c>
      <c r="B23479" s="2" t="str">
        <f>IFERROR(__xludf.DUMMYFUNCTION("GOOGLETRANSLATE(A23479,""en"",""hi"")"),"एक ट्रक, बस या इंजन सेवा के लिए आता है; तकनीशियन परिचालन डेटा डाउनलोड कर सकता है और परिष्कृत सर्वर की मदद से उनका विश्लेषण कर सकता है।")</f>
        <v>एक ट्रक, बस या इंजन सेवा के लिए आता है; तकनीशियन परिचालन डेटा डाउनलोड कर सकता है और परिष्कृत सर्वर की मदद से उनका विश्लेषण कर सकता है।</v>
      </c>
    </row>
    <row r="23480">
      <c r="A23480" s="1" t="s">
        <v>22687</v>
      </c>
      <c r="B23480" s="2" t="str">
        <f>IFERROR(__xludf.DUMMYFUNCTION("GOOGLETRANSLATE(A23480,""en"",""hi"")"),"शहरी रेकून भी एक भयंकर प्रतिष्ठा है।")</f>
        <v>शहरी रेकून भी एक भयंकर प्रतिष्ठा है।</v>
      </c>
    </row>
    <row r="23481">
      <c r="A23481" s="1" t="s">
        <v>22688</v>
      </c>
      <c r="B23481" s="2" t="str">
        <f>IFERROR(__xludf.DUMMYFUNCTION("GOOGLETRANSLATE(A23481,""en"",""hi"")"),"कल्पना कीजिए कि क्या आपके पसंदीदा खाद्य पदार्थों ने आपको खतरा पैदा किया है।")</f>
        <v>कल्पना कीजिए कि क्या आपके पसंदीदा खाद्य पदार्थों ने आपको खतरा पैदा किया है।</v>
      </c>
    </row>
    <row r="23482">
      <c r="A23482" s="1" t="s">
        <v>22689</v>
      </c>
      <c r="B23482" s="2" t="str">
        <f>IFERROR(__xludf.DUMMYFUNCTION("GOOGLETRANSLATE(A23482,""en"",""hi"")"),"पड़ोस में एक घर।")</f>
        <v>पड़ोस में एक घर।</v>
      </c>
    </row>
    <row r="23483">
      <c r="A23483" s="1" t="s">
        <v>22690</v>
      </c>
      <c r="B23483" s="2" t="str">
        <f>IFERROR(__xludf.DUMMYFUNCTION("GOOGLETRANSLATE(A23483,""en"",""hi"")"),"बाजार पर ताजा सब्जियां एक महिला खरीदती हैं")</f>
        <v>बाजार पर ताजा सब्जियां एक महिला खरीदती हैं</v>
      </c>
    </row>
    <row r="23484">
      <c r="A23484" s="1" t="s">
        <v>22691</v>
      </c>
      <c r="B23484" s="2" t="str">
        <f>IFERROR(__xludf.DUMMYFUNCTION("GOOGLETRANSLATE(A23484,""en"",""hi"")"),"लाल गर्म: विजेता ने अपने टोनडेड मिड्रिफ को एक स्कार्लेट फसल टॉप में दिखाया, जिसे उन्होंने लाइट जींस के साथ जोड़ा")</f>
        <v>लाल गर्म: विजेता ने अपने टोनडेड मिड्रिफ को एक स्कार्लेट फसल टॉप में दिखाया, जिसे उन्होंने लाइट जींस के साथ जोड़ा</v>
      </c>
    </row>
    <row r="23485">
      <c r="A23485" s="1" t="s">
        <v>22692</v>
      </c>
      <c r="B23485" s="2" t="str">
        <f>IFERROR(__xludf.DUMMYFUNCTION("GOOGLETRANSLATE(A23485,""en"",""hi"")"),"व्यक्ति कहता है कि मैंने निर्देशों का पालन किया लेकिन कुछ सूक्ष्म परिवर्तन किए।")</f>
        <v>व्यक्ति कहता है कि मैंने निर्देशों का पालन किया लेकिन कुछ सूक्ष्म परिवर्तन किए।</v>
      </c>
    </row>
    <row r="23486">
      <c r="A23486" s="1" t="s">
        <v>22693</v>
      </c>
      <c r="B23486" s="2" t="str">
        <f>IFERROR(__xludf.DUMMYFUNCTION("GOOGLETRANSLATE(A23486,""en"",""hi"")"),"एक असममित ज्यामिति के साथ निवास")</f>
        <v>एक असममित ज्यामिति के साथ निवास</v>
      </c>
    </row>
    <row r="23487">
      <c r="A23487" s="1" t="s">
        <v>22694</v>
      </c>
      <c r="B23487" s="2" t="str">
        <f>IFERROR(__xludf.DUMMYFUNCTION("GOOGLETRANSLATE(A23487,""en"",""hi"")"),"मुझे किसी कारण से दरवाजा पसंद आया")</f>
        <v>मुझे किसी कारण से दरवाजा पसंद आया</v>
      </c>
    </row>
    <row r="23488">
      <c r="A23488" s="1" t="s">
        <v>22695</v>
      </c>
      <c r="B23488" s="2" t="str">
        <f>IFERROR(__xludf.DUMMYFUNCTION("GOOGLETRANSLATE(A23488,""en"",""hi"")"),"एक नदी पर बर्फ का प्रवाह तेजी से बह रहा है।")</f>
        <v>एक नदी पर बर्फ का प्रवाह तेजी से बह रहा है।</v>
      </c>
    </row>
    <row r="23489">
      <c r="A23489" s="1" t="s">
        <v>22696</v>
      </c>
      <c r="B23489" s="2" t="str">
        <f>IFERROR(__xludf.DUMMYFUNCTION("GOOGLETRANSLATE(A23489,""en"",""hi"")"),"चित्रों में कई प्रसिद्ध स्थलों को शामिल किया गया है।")</f>
        <v>चित्रों में कई प्रसिद्ध स्थलों को शामिल किया गया है।</v>
      </c>
    </row>
    <row r="23490">
      <c r="A23490" s="1" t="s">
        <v>22697</v>
      </c>
      <c r="B23490" s="2" t="str">
        <f>IFERROR(__xludf.DUMMYFUNCTION("GOOGLETRANSLATE(A23490,""en"",""hi"")"),"बहुत से लोग मानते हैं कि ये सीढ़ियां अस्थायी होंगी, लेकिन शायद सवारी के बाद टीम के सदस्यों के लिए उनका उपयोग किया जाएगा?")</f>
        <v>बहुत से लोग मानते हैं कि ये सीढ़ियां अस्थायी होंगी, लेकिन शायद सवारी के बाद टीम के सदस्यों के लिए उनका उपयोग किया जाएगा?</v>
      </c>
    </row>
    <row r="23491">
      <c r="A23491" s="1" t="s">
        <v>22698</v>
      </c>
      <c r="B23491" s="2" t="str">
        <f>IFERROR(__xludf.DUMMYFUNCTION("GOOGLETRANSLATE(A23491,""en"",""hi"")"),"फूलों के साथ एक घर की खिड़कियां")</f>
        <v>फूलों के साथ एक घर की खिड़कियां</v>
      </c>
    </row>
    <row r="23492">
      <c r="A23492" s="1" t="s">
        <v>22699</v>
      </c>
      <c r="B23492" s="2" t="str">
        <f>IFERROR(__xludf.DUMMYFUNCTION("GOOGLETRANSLATE(A23492,""en"",""hi"")"),"स्टाइल फ्लैट में पश्चिमी ईसाई अवकाश के लिए पूर्णिमा पर पिशाच के बारे में चित्रण")</f>
        <v>स्टाइल फ्लैट में पश्चिमी ईसाई अवकाश के लिए पूर्णिमा पर पिशाच के बारे में चित्रण</v>
      </c>
    </row>
    <row r="23493">
      <c r="A23493" s="1" t="s">
        <v>22700</v>
      </c>
      <c r="B23493" s="2" t="str">
        <f>IFERROR(__xludf.DUMMYFUNCTION("GOOGLETRANSLATE(A23493,""en"",""hi"")"),"प्रयोगशाला में आदिवासी वैज्ञानिक")</f>
        <v>प्रयोगशाला में आदिवासी वैज्ञानिक</v>
      </c>
    </row>
    <row r="23494">
      <c r="A23494" s="1" t="s">
        <v>22701</v>
      </c>
      <c r="B23494" s="2" t="str">
        <f>IFERROR(__xludf.DUMMYFUNCTION("GOOGLETRANSLATE(A23494,""en"",""hi"")"),"अपने स्टूडियो में काम पर व्यक्ति की एक तस्वीर।")</f>
        <v>अपने स्टूडियो में काम पर व्यक्ति की एक तस्वीर।</v>
      </c>
    </row>
    <row r="23495">
      <c r="A23495" s="1" t="s">
        <v>22702</v>
      </c>
      <c r="B23495" s="2" t="str">
        <f>IFERROR(__xludf.DUMMYFUNCTION("GOOGLETRANSLATE(A23495,""en"",""hi"")"),"लोन मादा हाइकर ने घाटी पर सूरज की स्थापना देखकर, लाल महाकाव्य पर गोली मार दी")</f>
        <v>लोन मादा हाइकर ने घाटी पर सूरज की स्थापना देखकर, लाल महाकाव्य पर गोली मार दी</v>
      </c>
    </row>
    <row r="23496">
      <c r="A23496" s="1" t="s">
        <v>22703</v>
      </c>
      <c r="B23496" s="2" t="str">
        <f>IFERROR(__xludf.DUMMYFUNCTION("GOOGLETRANSLATE(A23496,""en"",""hi"")"),"एक कुरकुरा, मसालेदार कोटिंग के साथ स्क्विड के निविदा टुकड़े एक स्थायी रूप से लोकप्रिय पकवान बनाते हैं।")</f>
        <v>एक कुरकुरा, मसालेदार कोटिंग के साथ स्क्विड के निविदा टुकड़े एक स्थायी रूप से लोकप्रिय पकवान बनाते हैं।</v>
      </c>
    </row>
    <row r="23497">
      <c r="A23497" s="1" t="s">
        <v>22704</v>
      </c>
      <c r="B23497" s="2" t="str">
        <f>IFERROR(__xludf.DUMMYFUNCTION("GOOGLETRANSLATE(A23497,""en"",""hi"")"),"एक गली में एक पीला स्कूल बस")</f>
        <v>एक गली में एक पीला स्कूल बस</v>
      </c>
    </row>
    <row r="23498">
      <c r="A23498" s="1" t="s">
        <v>22705</v>
      </c>
      <c r="B23498" s="2" t="str">
        <f>IFERROR(__xludf.DUMMYFUNCTION("GOOGLETRANSLATE(A23498,""en"",""hi"")"),"# खेल टीम के खिलाफ पिच।")</f>
        <v># खेल टीम के खिलाफ पिच।</v>
      </c>
    </row>
    <row r="23499">
      <c r="A23499" s="1" t="s">
        <v>22706</v>
      </c>
      <c r="B23499" s="2" t="str">
        <f>IFERROR(__xludf.DUMMYFUNCTION("GOOGLETRANSLATE(A23499,""en"",""hi"")"),"चित्रकारी कलाकार की कला")</f>
        <v>चित्रकारी कलाकार की कला</v>
      </c>
    </row>
    <row r="23500">
      <c r="A23500" s="1" t="s">
        <v>22707</v>
      </c>
      <c r="B23500" s="2" t="str">
        <f>IFERROR(__xludf.DUMMYFUNCTION("GOOGLETRANSLATE(A23500,""en"",""hi"")"),"पिता के बारे में उद्धरण: एक पिता न तो हमें वापस पकड़ने के लिए एक लंगर है और न ही हमें वहां ले जाने के लिए, लेकिन एक मार्गदर्शक प्रकाश जिसका प्रेम हमें रास्ता दिखाता है।")</f>
        <v>पिता के बारे में उद्धरण: एक पिता न तो हमें वापस पकड़ने के लिए एक लंगर है और न ही हमें वहां ले जाने के लिए, लेकिन एक मार्गदर्शक प्रकाश जिसका प्रेम हमें रास्ता दिखाता है।</v>
      </c>
    </row>
    <row r="23501">
      <c r="A23501" s="1" t="s">
        <v>22708</v>
      </c>
      <c r="B23501" s="2" t="str">
        <f>IFERROR(__xludf.DUMMYFUNCTION("GOOGLETRANSLATE(A23501,""en"",""hi"")"),"संगठन के नेता थ्रिलर फिल्म के विश्व प्रीमियर में भाग लेते हैं")</f>
        <v>संगठन के नेता थ्रिलर फिल्म के विश्व प्रीमियर में भाग लेते हैं</v>
      </c>
    </row>
    <row r="23502">
      <c r="A23502" s="1" t="s">
        <v>22709</v>
      </c>
      <c r="B23502" s="2" t="str">
        <f>IFERROR(__xludf.DUMMYFUNCTION("GOOGLETRANSLATE(A23502,""en"",""hi"")"),"आराम करने के लिए तैयार: लोग दोनों रंगों के पीछे छिप गए क्योंकि वे एक कार में कूदने के लिए एक दिन के लिए कूद गए")</f>
        <v>आराम करने के लिए तैयार: लोग दोनों रंगों के पीछे छिप गए क्योंकि वे एक कार में कूदने के लिए एक दिन के लिए कूद गए</v>
      </c>
    </row>
    <row r="23503">
      <c r="A23503" s="1" t="s">
        <v>22710</v>
      </c>
      <c r="B23503" s="2" t="str">
        <f>IFERROR(__xludf.DUMMYFUNCTION("GOOGLETRANSLATE(A23503,""en"",""hi"")"),"झंडे के साथ आकाश भर में इंद्रधनुष")</f>
        <v>झंडे के साथ आकाश भर में इंद्रधनुष</v>
      </c>
    </row>
    <row r="23504">
      <c r="A23504" s="1" t="s">
        <v>22711</v>
      </c>
      <c r="B23504" s="2" t="str">
        <f>IFERROR(__xludf.DUMMYFUNCTION("GOOGLETRANSLATE(A23504,""en"",""hi"")"),"गंतव्य में नया क्या है")</f>
        <v>गंतव्य में नया क्या है</v>
      </c>
    </row>
    <row r="23505">
      <c r="A23505" s="1" t="s">
        <v>22712</v>
      </c>
      <c r="B23505" s="2" t="str">
        <f>IFERROR(__xludf.DUMMYFUNCTION("GOOGLETRANSLATE(A23505,""en"",""hi"")"),"इन-ग्राउंड ट्रैफिक लाइट्स एक ट्राम दृष्टिकोण के रूप में लाल फ्लैश।")</f>
        <v>इन-ग्राउंड ट्रैफिक लाइट्स एक ट्राम दृष्टिकोण के रूप में लाल फ्लैश।</v>
      </c>
    </row>
    <row r="23506">
      <c r="A23506" s="1" t="s">
        <v>22713</v>
      </c>
      <c r="B23506" s="2" t="str">
        <f>IFERROR(__xludf.DUMMYFUNCTION("GOOGLETRANSLATE(A23506,""en"",""hi"")"),"सर्वश्रेष्ठ - और सबसे खराब - ब्रांड द्वारा कार डीलर")</f>
        <v>सर्वश्रेष्ठ - और सबसे खराब - ब्रांड द्वारा कार डीलर</v>
      </c>
    </row>
    <row r="23507">
      <c r="A23507" s="1" t="s">
        <v>22714</v>
      </c>
      <c r="B23507" s="2" t="str">
        <f>IFERROR(__xludf.DUMMYFUNCTION("GOOGLETRANSLATE(A23507,""en"",""hi"")"),"सुबह को धुंध बनाम सूर्योदय")</f>
        <v>सुबह को धुंध बनाम सूर्योदय</v>
      </c>
    </row>
    <row r="23508">
      <c r="A23508" s="1" t="s">
        <v>22715</v>
      </c>
      <c r="B23508" s="2" t="str">
        <f>IFERROR(__xludf.DUMMYFUNCTION("GOOGLETRANSLATE(A23508,""en"",""hi"")"),"अंतरराष्ट्रीय और घरेलू टर्मिनल के बीच यात्री।")</f>
        <v>अंतरराष्ट्रीय और घरेलू टर्मिनल के बीच यात्री।</v>
      </c>
    </row>
    <row r="23509">
      <c r="A23509" s="1" t="s">
        <v>22716</v>
      </c>
      <c r="B23509" s="2" t="str">
        <f>IFERROR(__xludf.DUMMYFUNCTION("GOOGLETRANSLATE(A23509,""en"",""hi"")"),"दुनिया में सबसे छोटा खरगोश - फोटो #")</f>
        <v>दुनिया में सबसे छोटा खरगोश - फोटो #</v>
      </c>
    </row>
    <row r="23510">
      <c r="A23510" s="1" t="s">
        <v>22717</v>
      </c>
      <c r="B23510" s="2" t="str">
        <f>IFERROR(__xludf.DUMMYFUNCTION("GOOGLETRANSLATE(A23510,""en"",""hi"")"),"फिनिश लाइन पर नृत्य")</f>
        <v>फिनिश लाइन पर नृत्य</v>
      </c>
    </row>
    <row r="23511">
      <c r="A23511" s="1" t="s">
        <v>22718</v>
      </c>
      <c r="B23511" s="2" t="str">
        <f>IFERROR(__xludf.DUMMYFUNCTION("GOOGLETRANSLATE(A23511,""en"",""hi"")"),"मंदिरों में से एक का एक सुंदर दृश्य")</f>
        <v>मंदिरों में से एक का एक सुंदर दृश्य</v>
      </c>
    </row>
    <row r="23512">
      <c r="A23512" s="1" t="s">
        <v>22719</v>
      </c>
      <c r="B23512" s="2" t="str">
        <f>IFERROR(__xludf.DUMMYFUNCTION("GOOGLETRANSLATE(A23512,""en"",""hi"")"),"प्रतिबिंब के साथ एक गीली बरसात की रात पर फिल्मांकन स्थान")</f>
        <v>प्रतिबिंब के साथ एक गीली बरसात की रात पर फिल्मांकन स्थान</v>
      </c>
    </row>
    <row r="23513">
      <c r="A23513" s="1" t="s">
        <v>22720</v>
      </c>
      <c r="B23513" s="2" t="str">
        <f>IFERROR(__xludf.DUMMYFUNCTION("GOOGLETRANSLATE(A23513,""en"",""hi"")"),"1920 के फैशन और निश्चित रूप से इसमें एक सुंदर टोपी शामिल है!")</f>
        <v>1920 के फैशन और निश्चित रूप से इसमें एक सुंदर टोपी शामिल है!</v>
      </c>
    </row>
    <row r="23514">
      <c r="A23514" s="1" t="s">
        <v>22721</v>
      </c>
      <c r="B23514" s="2" t="str">
        <f>IFERROR(__xludf.DUMMYFUNCTION("GOOGLETRANSLATE(A23514,""en"",""hi"")"),"क्लासिक सफेद शर्ट के साथ एक भव्य पुष्प मिडी स्कर्ट पहने व्यक्ति।")</f>
        <v>क्लासिक सफेद शर्ट के साथ एक भव्य पुष्प मिडी स्कर्ट पहने व्यक्ति।</v>
      </c>
    </row>
    <row r="23515">
      <c r="A23515" s="1" t="s">
        <v>22722</v>
      </c>
      <c r="B23515" s="2" t="str">
        <f>IFERROR(__xludf.DUMMYFUNCTION("GOOGLETRANSLATE(A23515,""en"",""hi"")"),"पूर्व क्षेत्रीय नेताओं के साथ बैठक में।")</f>
        <v>पूर्व क्षेत्रीय नेताओं के साथ बैठक में।</v>
      </c>
    </row>
    <row r="23516">
      <c r="A23516" s="1" t="s">
        <v>22723</v>
      </c>
      <c r="B23516" s="2" t="str">
        <f>IFERROR(__xludf.DUMMYFUNCTION("GOOGLETRANSLATE(A23516,""en"",""hi"")"),"द्वीप में आवासीय भवन")</f>
        <v>द्वीप में आवासीय भवन</v>
      </c>
    </row>
    <row r="23517">
      <c r="A23517" s="1" t="s">
        <v>22724</v>
      </c>
      <c r="B23517" s="2" t="str">
        <f>IFERROR(__xludf.DUMMYFUNCTION("GOOGLETRANSLATE(A23517,""en"",""hi"")"),"व्यक्ति द्वारा एक तितली की एनाटॉमी")</f>
        <v>व्यक्ति द्वारा एक तितली की एनाटॉमी</v>
      </c>
    </row>
    <row r="23518">
      <c r="A23518" s="1" t="s">
        <v>284</v>
      </c>
      <c r="B23518" s="2" t="str">
        <f>IFERROR(__xludf.DUMMYFUNCTION("GOOGLETRANSLATE(A23518,""en"",""hi"")"),"अभिनेता उत्सव के दौरान प्रीमियर में भाग लेता है।")</f>
        <v>अभिनेता उत्सव के दौरान प्रीमियर में भाग लेता है।</v>
      </c>
    </row>
    <row r="23519">
      <c r="A23519" s="1" t="s">
        <v>22725</v>
      </c>
      <c r="B23519" s="2" t="str">
        <f>IFERROR(__xludf.DUMMYFUNCTION("GOOGLETRANSLATE(A23519,""en"",""hi"")"),"फोटो एक टोपी में एक कुत्ता दिखाता है")</f>
        <v>फोटो एक टोपी में एक कुत्ता दिखाता है</v>
      </c>
    </row>
    <row r="23520">
      <c r="A23520" s="1" t="s">
        <v>22726</v>
      </c>
      <c r="B23520" s="2" t="str">
        <f>IFERROR(__xludf.DUMMYFUNCTION("GOOGLETRANSLATE(A23520,""en"",""hi"")"),"ताजा पानी की झील के साथ इमारतें और समुद्र तट")</f>
        <v>ताजा पानी की झील के साथ इमारतें और समुद्र तट</v>
      </c>
    </row>
    <row r="23521">
      <c r="A23521" s="1" t="s">
        <v>22727</v>
      </c>
      <c r="B23521" s="2" t="str">
        <f>IFERROR(__xludf.DUMMYFUNCTION("GOOGLETRANSLATE(A23521,""en"",""hi"")"),"दूसरी तरफ तत्काल भोजन")</f>
        <v>दूसरी तरफ तत्काल भोजन</v>
      </c>
    </row>
    <row r="23522">
      <c r="A23522" s="1" t="s">
        <v>22728</v>
      </c>
      <c r="B23522" s="2" t="str">
        <f>IFERROR(__xludf.DUMMYFUNCTION("GOOGLETRANSLATE(A23522,""en"",""hi"")"),"शायद के बीच गलियारे के साथ एक सर्कल में कुर्सियों को चारों ओर रखो?")</f>
        <v>शायद के बीच गलियारे के साथ एक सर्कल में कुर्सियों को चारों ओर रखो?</v>
      </c>
    </row>
    <row r="23523">
      <c r="A23523" s="1" t="s">
        <v>22729</v>
      </c>
      <c r="B23523" s="2" t="str">
        <f>IFERROR(__xludf.DUMMYFUNCTION("GOOGLETRANSLATE(A23523,""en"",""hi"")"),"प्रभावित करने के लिए तैयार: एक स्टाइलिश घुटने में पहने व्यक्ति - लंबाई पोशाक और काले ऊँची एड़ी के जूते")</f>
        <v>प्रभावित करने के लिए तैयार: एक स्टाइलिश घुटने में पहने व्यक्ति - लंबाई पोशाक और काले ऊँची एड़ी के जूते</v>
      </c>
    </row>
    <row r="23524">
      <c r="A23524" s="1" t="s">
        <v>22730</v>
      </c>
      <c r="B23524" s="2" t="str">
        <f>IFERROR(__xludf.DUMMYFUNCTION("GOOGLETRANSLATE(A23524,""en"",""hi"")"),"जीवन से खींची गई एक सफेद पृष्ठभूमि पर हथेली के पेड़ों की पत्तियों के साथ हरी शाखाएं सेट करें")</f>
        <v>जीवन से खींची गई एक सफेद पृष्ठभूमि पर हथेली के पेड़ों की पत्तियों के साथ हरी शाखाएं सेट करें</v>
      </c>
    </row>
    <row r="23525">
      <c r="A23525" s="1" t="s">
        <v>22731</v>
      </c>
      <c r="B23525" s="2" t="str">
        <f>IFERROR(__xludf.DUMMYFUNCTION("GOOGLETRANSLATE(A23525,""en"",""hi"")"),"शेफ और सहायक एक वाणिज्यिक रसोई में भोजन तैयार करना")</f>
        <v>शेफ और सहायक एक वाणिज्यिक रसोई में भोजन तैयार करना</v>
      </c>
    </row>
    <row r="23526">
      <c r="A23526" s="1" t="s">
        <v>22732</v>
      </c>
      <c r="B23526" s="2" t="str">
        <f>IFERROR(__xludf.DUMMYFUNCTION("GOOGLETRANSLATE(A23526,""en"",""hi"")"),"1 जन्मदिन के लिए यह चाहते हैं!")</f>
        <v>1 जन्मदिन के लिए यह चाहते हैं!</v>
      </c>
    </row>
    <row r="23527">
      <c r="A23527" s="1" t="s">
        <v>22733</v>
      </c>
      <c r="B23527" s="2" t="str">
        <f>IFERROR(__xludf.DUMMYFUNCTION("GOOGLETRANSLATE(A23527,""en"",""hi"")"),"घास और समुद्र तट के साथ शहर")</f>
        <v>घास और समुद्र तट के साथ शहर</v>
      </c>
    </row>
    <row r="23528">
      <c r="A23528" s="1" t="s">
        <v>22734</v>
      </c>
      <c r="B23528" s="2" t="str">
        <f>IFERROR(__xludf.DUMMYFUNCTION("GOOGLETRANSLATE(A23528,""en"",""hi"")"),"समुद्र के सामने हथेली के पेड़")</f>
        <v>समुद्र के सामने हथेली के पेड़</v>
      </c>
    </row>
    <row r="23529">
      <c r="A23529" s="1" t="s">
        <v>22735</v>
      </c>
      <c r="B23529" s="2" t="str">
        <f>IFERROR(__xludf.DUMMYFUNCTION("GOOGLETRANSLATE(A23529,""en"",""hi"")"),"4K संदिग्ध महिला एटीएम मशीन से नकदी ले रही है")</f>
        <v>4K संदिग्ध महिला एटीएम मशीन से नकदी ले रही है</v>
      </c>
    </row>
    <row r="23530">
      <c r="A23530" s="1" t="s">
        <v>18525</v>
      </c>
      <c r="B23530" s="2" t="str">
        <f>IFERROR(__xludf.DUMMYFUNCTION("GOOGLETRANSLATE(A23530,""en"",""hi"")"),"अभिनेता श्रृंखला प्रीमियर में भाग लेता है")</f>
        <v>अभिनेता श्रृंखला प्रीमियर में भाग लेता है</v>
      </c>
    </row>
    <row r="23531">
      <c r="A23531" s="1" t="s">
        <v>22736</v>
      </c>
      <c r="B23531" s="2" t="str">
        <f>IFERROR(__xludf.DUMMYFUNCTION("GOOGLETRANSLATE(A23531,""en"",""hi"")"),"नवीनतम लाइन जून में स्थल पर अपने पहले प्रदर्शन से पहले रिहर्सल में व्यस्त हैं")</f>
        <v>नवीनतम लाइन जून में स्थल पर अपने पहले प्रदर्शन से पहले रिहर्सल में व्यस्त हैं</v>
      </c>
    </row>
    <row r="23532">
      <c r="A23532" s="1" t="s">
        <v>22737</v>
      </c>
      <c r="B23532" s="2" t="str">
        <f>IFERROR(__xludf.DUMMYFUNCTION("GOOGLETRANSLATE(A23532,""en"",""hi"")"),"सरल घन और चेक बोर्ड का एक सेट बोर्ड निर्बाध टाइल्स, समन्वित पैटर्न, एक एसिड रंग पैलेट में")</f>
        <v>सरल घन और चेक बोर्ड का एक सेट बोर्ड निर्बाध टाइल्स, समन्वित पैटर्न, एक एसिड रंग पैलेट में</v>
      </c>
    </row>
    <row r="23533">
      <c r="A23533" s="1" t="s">
        <v>22738</v>
      </c>
      <c r="B23533" s="2" t="str">
        <f>IFERROR(__xludf.DUMMYFUNCTION("GOOGLETRANSLATE(A23533,""en"",""hi"")"),"धूप में बियर की बोतल")</f>
        <v>धूप में बियर की बोतल</v>
      </c>
    </row>
    <row r="23534">
      <c r="A23534" s="1" t="s">
        <v>22739</v>
      </c>
      <c r="B23534" s="2" t="str">
        <f>IFERROR(__xludf.DUMMYFUNCTION("GOOGLETRANSLATE(A23534,""en"",""hi"")"),"पशु चिकित्सा प्रतीक किसी भी डिजाइन के लिए रूपरेखा शैली में सेट")</f>
        <v>पशु चिकित्सा प्रतीक किसी भी डिजाइन के लिए रूपरेखा शैली में सेट</v>
      </c>
    </row>
    <row r="23535">
      <c r="A23535" s="1" t="s">
        <v>22740</v>
      </c>
      <c r="B23535" s="2" t="str">
        <f>IFERROR(__xludf.DUMMYFUNCTION("GOOGLETRANSLATE(A23535,""en"",""hi"")"),"प्राचीन शहर जो अपने मूल में सर्फिंग का स्वागत करता है।")</f>
        <v>प्राचीन शहर जो अपने मूल में सर्फिंग का स्वागत करता है।</v>
      </c>
    </row>
    <row r="23536">
      <c r="A23536" s="1" t="s">
        <v>22741</v>
      </c>
      <c r="B23536" s="2" t="str">
        <f>IFERROR(__xludf.DUMMYFUNCTION("GOOGLETRANSLATE(A23536,""en"",""hi"")"),"पिछले रविवार दोपहर को एंग्लर्स का एक अनुभाग।")</f>
        <v>पिछले रविवार दोपहर को एंग्लर्स का एक अनुभाग।</v>
      </c>
    </row>
    <row r="23537">
      <c r="A23537" s="1" t="s">
        <v>22742</v>
      </c>
      <c r="B23537" s="2" t="str">
        <f>IFERROR(__xludf.DUMMYFUNCTION("GOOGLETRANSLATE(A23537,""en"",""hi"")"),"वेक्टर गोल्ड सजावट एक काले रंग की पृष्ठभूमि पर एक फूल समान है")</f>
        <v>वेक्टर गोल्ड सजावट एक काले रंग की पृष्ठभूमि पर एक फूल समान है</v>
      </c>
    </row>
    <row r="23538">
      <c r="A23538" s="1" t="s">
        <v>22743</v>
      </c>
      <c r="B23538" s="2" t="str">
        <f>IFERROR(__xludf.DUMMYFUNCTION("GOOGLETRANSLATE(A23538,""en"",""hi"")"),"संपत्ति के सामने से देखें")</f>
        <v>संपत्ति के सामने से देखें</v>
      </c>
    </row>
    <row r="23539">
      <c r="A23539" s="1" t="s">
        <v>22744</v>
      </c>
      <c r="B23539" s="2" t="str">
        <f>IFERROR(__xludf.DUMMYFUNCTION("GOOGLETRANSLATE(A23539,""en"",""hi"")"),"व्यक्ति पहली छमाही के दौरान एक टचडाउन के लिए चलता है।")</f>
        <v>व्यक्ति पहली छमाही के दौरान एक टचडाउन के लिए चलता है।</v>
      </c>
    </row>
    <row r="23540">
      <c r="A23540" s="1" t="s">
        <v>22745</v>
      </c>
      <c r="B23540" s="2" t="str">
        <f>IFERROR(__xludf.DUMMYFUNCTION("GOOGLETRANSLATE(A23540,""en"",""hi"")"),"दुनिया के सबसे अच्छे इंटीरियर डिजाइनरों के काम की खोज करें।")</f>
        <v>दुनिया के सबसे अच्छे इंटीरियर डिजाइनरों के काम की खोज करें।</v>
      </c>
    </row>
    <row r="23541">
      <c r="A23541" s="1" t="s">
        <v>22746</v>
      </c>
      <c r="B23541" s="2" t="str">
        <f>IFERROR(__xludf.DUMMYFUNCTION("GOOGLETRANSLATE(A23541,""en"",""hi"")"),"एक प्रेस कॉन्फ्रेंस के दौरान हेड कोच नामित होने के बाद आइस हॉकी कोच मीडिया को संबोधित करता है।")</f>
        <v>एक प्रेस कॉन्फ्रेंस के दौरान हेड कोच नामित होने के बाद आइस हॉकी कोच मीडिया को संबोधित करता है।</v>
      </c>
    </row>
    <row r="23542">
      <c r="A23542" s="1" t="s">
        <v>22747</v>
      </c>
      <c r="B23542" s="2" t="str">
        <f>IFERROR(__xludf.DUMMYFUNCTION("GOOGLETRANSLATE(A23542,""en"",""hi"")"),"अमेरिकी फुटबॉल खिलाड़ी दूसरी तिमाही में एक बड़े लाभ के लिए tackles तोड़ता है")</f>
        <v>अमेरिकी फुटबॉल खिलाड़ी दूसरी तिमाही में एक बड़े लाभ के लिए tackles तोड़ता है</v>
      </c>
    </row>
    <row r="23543">
      <c r="A23543" s="1" t="s">
        <v>22748</v>
      </c>
      <c r="B23543" s="2" t="str">
        <f>IFERROR(__xludf.DUMMYFUNCTION("GOOGLETRANSLATE(A23543,""en"",""hi"")"),"भविष्य की उड़ान कारें - फोटो #")</f>
        <v>भविष्य की उड़ान कारें - फोटो #</v>
      </c>
    </row>
    <row r="23544">
      <c r="A23544" s="1" t="s">
        <v>22749</v>
      </c>
      <c r="B23544" s="2" t="str">
        <f>IFERROR(__xludf.DUMMYFUNCTION("GOOGLETRANSLATE(A23544,""en"",""hi"")"),"तीसरे स्क्रीनशॉट के लिए स्पीडोमीटर")</f>
        <v>तीसरे स्क्रीनशॉट के लिए स्पीडोमीटर</v>
      </c>
    </row>
    <row r="23545">
      <c r="A23545" s="1" t="s">
        <v>22750</v>
      </c>
      <c r="B23545" s="2" t="str">
        <f>IFERROR(__xludf.DUMMYFUNCTION("GOOGLETRANSLATE(A23545,""en"",""hi"")"),"काले बालों के साथ एक असली खुश जापानी आदमी का चित्रण।")</f>
        <v>काले बालों के साथ एक असली खुश जापानी आदमी का चित्रण।</v>
      </c>
    </row>
    <row r="23546">
      <c r="A23546" s="1" t="s">
        <v>22751</v>
      </c>
      <c r="B23546" s="2" t="str">
        <f>IFERROR(__xludf.DUMMYFUNCTION("GOOGLETRANSLATE(A23546,""en"",""hi"")"),"एक गर्मियों के दिन एक घास के लॉन में घूमना लड़की")</f>
        <v>एक गर्मियों के दिन एक घास के लॉन में घूमना लड़की</v>
      </c>
    </row>
    <row r="23547">
      <c r="A23547" s="1" t="s">
        <v>22752</v>
      </c>
      <c r="B23547" s="2" t="str">
        <f>IFERROR(__xludf.DUMMYFUNCTION("GOOGLETRANSLATE(A23547,""en"",""hi"")"),"अभिनेता आगमन के लॉस एंजिल्स प्रीमियर में भाग लेते हैं")</f>
        <v>अभिनेता आगमन के लॉस एंजिल्स प्रीमियर में भाग लेते हैं</v>
      </c>
    </row>
    <row r="23548">
      <c r="A23548" s="1" t="s">
        <v>22753</v>
      </c>
      <c r="B23548" s="2" t="str">
        <f>IFERROR(__xludf.DUMMYFUNCTION("GOOGLETRANSLATE(A23548,""en"",""hi"")"),"इस सर्दी को हमारे ब्रांड नई टोपी के साथ गर्म रखें!")</f>
        <v>इस सर्दी को हमारे ब्रांड नई टोपी के साथ गर्म रखें!</v>
      </c>
    </row>
    <row r="23549">
      <c r="A23549" s="1" t="s">
        <v>22754</v>
      </c>
      <c r="B23549" s="2" t="str">
        <f>IFERROR(__xludf.DUMMYFUNCTION("GOOGLETRANSLATE(A23549,""en"",""hi"")"),"ब्रिटेन के संविधान देश द्वारा हवाई दृश्य")</f>
        <v>ब्रिटेन के संविधान देश द्वारा हवाई दृश्य</v>
      </c>
    </row>
    <row r="23550">
      <c r="A23550" s="1" t="s">
        <v>5323</v>
      </c>
      <c r="B23550" s="2" t="str">
        <f>IFERROR(__xludf.DUMMYFUNCTION("GOOGLETRANSLATE(A23550,""en"",""hi"")"),"छवि में हो सकता है: व्यक्ति, मंच पर, एक संगीत वाद्ययंत्र, रात और गिटार बजाना")</f>
        <v>छवि में हो सकता है: व्यक्ति, मंच पर, एक संगीत वाद्ययंत्र, रात और गिटार बजाना</v>
      </c>
    </row>
    <row r="23551">
      <c r="A23551" s="1" t="s">
        <v>22755</v>
      </c>
      <c r="B23551" s="2" t="str">
        <f>IFERROR(__xludf.DUMMYFUNCTION("GOOGLETRANSLATE(A23551,""en"",""hi"")"),"एक स्पष्ट दिन पर समुद्र के बगल में ग्रीन हिल्स रोलिंग का हवाई शॉट")</f>
        <v>एक स्पष्ट दिन पर समुद्र के बगल में ग्रीन हिल्स रोलिंग का हवाई शॉट</v>
      </c>
    </row>
    <row r="23552">
      <c r="A23552" s="1" t="s">
        <v>22756</v>
      </c>
      <c r="B23552" s="2" t="str">
        <f>IFERROR(__xludf.DUMMYFUNCTION("GOOGLETRANSLATE(A23552,""en"",""hi"")"),"प्रकाश ऑटोमोबाइल मॉडल के घटता उठा")</f>
        <v>प्रकाश ऑटोमोबाइल मॉडल के घटता उठा</v>
      </c>
    </row>
    <row r="23553">
      <c r="A23553" s="1" t="s">
        <v>22757</v>
      </c>
      <c r="B23553" s="2" t="str">
        <f>IFERROR(__xludf.DUMMYFUNCTION("GOOGLETRANSLATE(A23553,""en"",""hi"")"),"बास्केटबॉल प्लेयर ने ब्रॉडकास्ट शैली में स्पोर्ट्स टीम के खिलाफ अंक बनाए।")</f>
        <v>बास्केटबॉल प्लेयर ने ब्रॉडकास्ट शैली में स्पोर्ट्स टीम के खिलाफ अंक बनाए।</v>
      </c>
    </row>
    <row r="23554">
      <c r="A23554" s="1" t="s">
        <v>11687</v>
      </c>
      <c r="B23554" s="2" t="str">
        <f>IFERROR(__xludf.DUMMYFUNCTION("GOOGLETRANSLATE(A23554,""en"",""hi"")"),"अभिनेता प्रीमियर के लिए पार्टी के बाद भाग लेते हैं।")</f>
        <v>अभिनेता प्रीमियर के लिए पार्टी के बाद भाग लेते हैं।</v>
      </c>
    </row>
    <row r="23555">
      <c r="A23555" s="1" t="s">
        <v>22758</v>
      </c>
      <c r="B23555" s="2" t="str">
        <f>IFERROR(__xludf.DUMMYFUNCTION("GOOGLETRANSLATE(A23555,""en"",""hi"")"),"व्यक्ति ने हाल ही में लोगों की इस भव्य छवि पर कब्जा कर लिया।")</f>
        <v>व्यक्ति ने हाल ही में लोगों की इस भव्य छवि पर कब्जा कर लिया।</v>
      </c>
    </row>
    <row r="23556">
      <c r="A23556" s="1" t="s">
        <v>22759</v>
      </c>
      <c r="B23556" s="2" t="str">
        <f>IFERROR(__xludf.DUMMYFUNCTION("GOOGLETRANSLATE(A23556,""en"",""hi"")"),"इस्लामिक स्थान की पूजा पर स्थित एक मंदिर भी कहा जाता है")</f>
        <v>इस्लामिक स्थान की पूजा पर स्थित एक मंदिर भी कहा जाता है</v>
      </c>
    </row>
    <row r="23557">
      <c r="A23557" s="1" t="s">
        <v>22760</v>
      </c>
      <c r="B23557" s="2" t="str">
        <f>IFERROR(__xludf.DUMMYFUNCTION("GOOGLETRANSLATE(A23557,""en"",""hi"")"),"शब्द का अर्थ और प्रतीकात्मकता")</f>
        <v>शब्द का अर्थ और प्रतीकात्मकता</v>
      </c>
    </row>
    <row r="23558">
      <c r="A23558" s="1" t="s">
        <v>22761</v>
      </c>
      <c r="B23558" s="2" t="str">
        <f>IFERROR(__xludf.DUMMYFUNCTION("GOOGLETRANSLATE(A23558,""en"",""hi"")"),"व्यक्ति उत्सव के दौरान व्यक्ति पर प्रीमियर में भाग लेता है")</f>
        <v>व्यक्ति उत्सव के दौरान व्यक्ति पर प्रीमियर में भाग लेता है</v>
      </c>
    </row>
    <row r="23559">
      <c r="A23559" s="1" t="s">
        <v>22762</v>
      </c>
      <c r="B23559" s="2" t="str">
        <f>IFERROR(__xludf.DUMMYFUNCTION("GOOGLETRANSLATE(A23559,""en"",""hi"")"),"रात में शहरी आवासीय क्षेत्र में बिजली")</f>
        <v>रात में शहरी आवासीय क्षेत्र में बिजली</v>
      </c>
    </row>
    <row r="23560">
      <c r="A23560" s="1" t="s">
        <v>22763</v>
      </c>
      <c r="B23560" s="2" t="str">
        <f>IFERROR(__xludf.DUMMYFUNCTION("GOOGLETRANSLATE(A23560,""en"",""hi"")"),"दक्षिण-पश्चिम से देखें - बाहरी फोटो")</f>
        <v>दक्षिण-पश्चिम से देखें - बाहरी फोटो</v>
      </c>
    </row>
    <row r="23561">
      <c r="A23561" s="1" t="s">
        <v>22764</v>
      </c>
      <c r="B23561" s="2" t="str">
        <f>IFERROR(__xludf.DUMMYFUNCTION("GOOGLETRANSLATE(A23561,""en"",""hi"")"),"एक लक्ष्य स्कोर करने के बाद व्यक्ति मुस्कुराता है।")</f>
        <v>एक लक्ष्य स्कोर करने के बाद व्यक्ति मुस्कुराता है।</v>
      </c>
    </row>
    <row r="23562">
      <c r="A23562" s="1" t="s">
        <v>22765</v>
      </c>
      <c r="B23562" s="2" t="str">
        <f>IFERROR(__xludf.DUMMYFUNCTION("GOOGLETRANSLATE(A23562,""en"",""hi"")"),"झंडा दिन के समय में एक सुंदर और शांतिपूर्ण नीले आकाश में लहरा रहा है जबकि सूर्य चमक रहा है")</f>
        <v>झंडा दिन के समय में एक सुंदर और शांतिपूर्ण नीले आकाश में लहरा रहा है जबकि सूर्य चमक रहा है</v>
      </c>
    </row>
    <row r="23563">
      <c r="A23563" s="1" t="s">
        <v>22766</v>
      </c>
      <c r="B23563" s="2" t="str">
        <f>IFERROR(__xludf.DUMMYFUNCTION("GOOGLETRANSLATE(A23563,""en"",""hi"")"),"बॉक्स से फोटो कवरेज")</f>
        <v>बॉक्स से फोटो कवरेज</v>
      </c>
    </row>
    <row r="23564">
      <c r="A23564" s="1" t="s">
        <v>22767</v>
      </c>
      <c r="B23564" s="2" t="str">
        <f>IFERROR(__xludf.DUMMYFUNCTION("GOOGLETRANSLATE(A23564,""en"",""hi"")"),"स्पोर्ट्स टीम के खिलाफ एक गेम के दौरान व्यक्ति गेंद के साथ चलता है")</f>
        <v>स्पोर्ट्स टीम के खिलाफ एक गेम के दौरान व्यक्ति गेंद के साथ चलता है</v>
      </c>
    </row>
    <row r="23565">
      <c r="A23565" s="1" t="s">
        <v>22768</v>
      </c>
      <c r="B23565" s="2" t="str">
        <f>IFERROR(__xludf.DUMMYFUNCTION("GOOGLETRANSLATE(A23565,""en"",""hi"")"),"एक ठोस दीवार के पीछे झंडा")</f>
        <v>एक ठोस दीवार के पीछे झंडा</v>
      </c>
    </row>
    <row r="23566">
      <c r="A23566" s="1" t="s">
        <v>22769</v>
      </c>
      <c r="B23566" s="2" t="str">
        <f>IFERROR(__xludf.DUMMYFUNCTION("GOOGLETRANSLATE(A23566,""en"",""hi"")"),"एथलीट घटना के दौरान एक फ्रंटसाइड हवा करता है।")</f>
        <v>एथलीट घटना के दौरान एक फ्रंटसाइड हवा करता है।</v>
      </c>
    </row>
    <row r="23567">
      <c r="A23567" s="1" t="s">
        <v>22770</v>
      </c>
      <c r="B23567" s="2" t="str">
        <f>IFERROR(__xludf.DUMMYFUNCTION("GOOGLETRANSLATE(A23567,""en"",""hi"")"),"जैविक प्रजाति, एक खाद्य बाजार में प्रदर्शन पर एक विदेशी फल")</f>
        <v>जैविक प्रजाति, एक खाद्य बाजार में प्रदर्शन पर एक विदेशी फल</v>
      </c>
    </row>
    <row r="23568">
      <c r="A23568" s="1" t="s">
        <v>22771</v>
      </c>
      <c r="B23568" s="2" t="str">
        <f>IFERROR(__xludf.DUMMYFUNCTION("GOOGLETRANSLATE(A23568,""en"",""hi"")"),"सीनियर मैन एक सनी डे पर एक पौधा पकड़े हुए")</f>
        <v>सीनियर मैन एक सनी डे पर एक पौधा पकड़े हुए</v>
      </c>
    </row>
    <row r="23569">
      <c r="A23569" s="1" t="s">
        <v>22772</v>
      </c>
      <c r="B23569" s="2" t="str">
        <f>IFERROR(__xludf.DUMMYFUNCTION("GOOGLETRANSLATE(A23569,""en"",""hi"")"),"एक कला गैलरी संबद्ध और बाईं ओर स्थित है।")</f>
        <v>एक कला गैलरी संबद्ध और बाईं ओर स्थित है।</v>
      </c>
    </row>
    <row r="23570">
      <c r="A23570" s="1" t="s">
        <v>22773</v>
      </c>
      <c r="B23570" s="2" t="str">
        <f>IFERROR(__xludf.DUMMYFUNCTION("GOOGLETRANSLATE(A23570,""en"",""hi"")"),"एक झील पर तैराकी एक सूर्यास्त को दर्शाती है")</f>
        <v>एक झील पर तैराकी एक सूर्यास्त को दर्शाती है</v>
      </c>
    </row>
    <row r="23571">
      <c r="A23571" s="1" t="s">
        <v>22774</v>
      </c>
      <c r="B23571" s="2" t="str">
        <f>IFERROR(__xludf.DUMMYFUNCTION("GOOGLETRANSLATE(A23571,""en"",""hi"")"),"खेतों के माध्यम से एक आदमी लंबी पैदल यात्रा")</f>
        <v>खेतों के माध्यम से एक आदमी लंबी पैदल यात्रा</v>
      </c>
    </row>
    <row r="23572">
      <c r="A23572" s="1" t="s">
        <v>22775</v>
      </c>
      <c r="B23572" s="2" t="str">
        <f>IFERROR(__xludf.DUMMYFUNCTION("GOOGLETRANSLATE(A23572,""en"",""hi"")"),"इस दुनिया में कुछ भी मुफ्त नहीं है।")</f>
        <v>इस दुनिया में कुछ भी मुफ्त नहीं है।</v>
      </c>
    </row>
    <row r="23573">
      <c r="A23573" s="1" t="s">
        <v>22776</v>
      </c>
      <c r="B23573" s="2" t="str">
        <f>IFERROR(__xludf.DUMMYFUNCTION("GOOGLETRANSLATE(A23573,""en"",""hi"")"),"एक हरे रंग के क्षेत्र में पवन टरबाइन, शीर्ष हवाई दृश्य")</f>
        <v>एक हरे रंग के क्षेत्र में पवन टरबाइन, शीर्ष हवाई दृश्य</v>
      </c>
    </row>
    <row r="23574">
      <c r="A23574" s="1" t="s">
        <v>22777</v>
      </c>
      <c r="B23574" s="2" t="str">
        <f>IFERROR(__xludf.DUMMYFUNCTION("GOOGLETRANSLATE(A23574,""en"",""hi"")"),"एक खेल के दौरान बर्फ पर आइस हॉकी खिलाड़ी स्केट्स")</f>
        <v>एक खेल के दौरान बर्फ पर आइस हॉकी खिलाड़ी स्केट्स</v>
      </c>
    </row>
    <row r="23575">
      <c r="A23575" s="1" t="s">
        <v>22778</v>
      </c>
      <c r="B23575" s="2" t="str">
        <f>IFERROR(__xludf.DUMMYFUNCTION("GOOGLETRANSLATE(A23575,""en"",""hi"")"),"बाजार, प्लास्टिक के फूल पर कृत्रिम फूल")</f>
        <v>बाजार, प्लास्टिक के फूल पर कृत्रिम फूल</v>
      </c>
    </row>
    <row r="23576">
      <c r="A23576" s="1" t="s">
        <v>22779</v>
      </c>
      <c r="B23576" s="2" t="str">
        <f>IFERROR(__xludf.DUMMYFUNCTION("GOOGLETRANSLATE(A23576,""en"",""hi"")"),"व्यक्ति स्पोर्ट्स टीम के खिलाफ एक पिच प्रदान करता है")</f>
        <v>व्यक्ति स्पोर्ट्स टीम के खिलाफ एक पिच प्रदान करता है</v>
      </c>
    </row>
    <row r="23577">
      <c r="A23577" s="1" t="s">
        <v>22780</v>
      </c>
      <c r="B23577" s="2" t="str">
        <f>IFERROR(__xludf.DUMMYFUNCTION("GOOGLETRANSLATE(A23577,""en"",""hi"")"),"फुटबॉल खिलाड़ी मैच के दौरान टचलाइन से निर्देशों को चिल्लाता है।")</f>
        <v>फुटबॉल खिलाड़ी मैच के दौरान टचलाइन से निर्देशों को चिल्लाता है।</v>
      </c>
    </row>
    <row r="23578">
      <c r="A23578" s="1" t="s">
        <v>22781</v>
      </c>
      <c r="B23578" s="2" t="str">
        <f>IFERROR(__xludf.DUMMYFUNCTION("GOOGLETRANSLATE(A23578,""en"",""hi"")"),"एक कार पर एक भेड़िया खड़ा है।")</f>
        <v>एक कार पर एक भेड़िया खड़ा है।</v>
      </c>
    </row>
    <row r="23579">
      <c r="A23579" s="1" t="s">
        <v>22782</v>
      </c>
      <c r="B23579" s="2" t="str">
        <f>IFERROR(__xludf.DUMMYFUNCTION("GOOGLETRANSLATE(A23579,""en"",""hi"")"),"ट्विन टावर्स और डोम का सिल्हूट")</f>
        <v>ट्विन टावर्स और डोम का सिल्हूट</v>
      </c>
    </row>
    <row r="23580">
      <c r="A23580" s="1" t="s">
        <v>22783</v>
      </c>
      <c r="B23580" s="2" t="str">
        <f>IFERROR(__xludf.DUMMYFUNCTION("GOOGLETRANSLATE(A23580,""en"",""hi"")"),"ओक ट्री बैंगनी सर्कल पर एक इलेक्ट्रॉनिक सर्किट के रूप में शैलीबद्ध")</f>
        <v>ओक ट्री बैंगनी सर्कल पर एक इलेक्ट्रॉनिक सर्किट के रूप में शैलीबद्ध</v>
      </c>
    </row>
    <row r="23581">
      <c r="A23581" s="1" t="s">
        <v>22784</v>
      </c>
      <c r="B23581" s="2" t="str">
        <f>IFERROR(__xludf.DUMMYFUNCTION("GOOGLETRANSLATE(A23581,""en"",""hi"")"),"जॉली बिजनेस महिला एक सफेद पृष्ठभूमि के खिलाफ अपनी टीम के सामने फोन पर बात कर रही है")</f>
        <v>जॉली बिजनेस महिला एक सफेद पृष्ठभूमि के खिलाफ अपनी टीम के सामने फोन पर बात कर रही है</v>
      </c>
    </row>
    <row r="23582">
      <c r="A23582" s="1" t="s">
        <v>22785</v>
      </c>
      <c r="B23582" s="2" t="str">
        <f>IFERROR(__xludf.DUMMYFUNCTION("GOOGLETRANSLATE(A23582,""en"",""hi"")"),"एक पति और पत्नी भविष्य के स्वर्ग में समुद्र के दृश्य का आनंद लेते हैं")</f>
        <v>एक पति और पत्नी भविष्य के स्वर्ग में समुद्र के दृश्य का आनंद लेते हैं</v>
      </c>
    </row>
    <row r="23583">
      <c r="A23583" s="1" t="s">
        <v>22786</v>
      </c>
      <c r="B23583" s="2" t="str">
        <f>IFERROR(__xludf.DUMMYFUNCTION("GOOGLETRANSLATE(A23583,""en"",""hi"")"),"के लिए - फोटो साझा करना!")</f>
        <v>के लिए - फोटो साझा करना!</v>
      </c>
    </row>
    <row r="23584">
      <c r="A23584" s="1" t="s">
        <v>22787</v>
      </c>
      <c r="B23584" s="2" t="str">
        <f>IFERROR(__xludf.DUMMYFUNCTION("GOOGLETRANSLATE(A23584,""en"",""hi"")"),"सभी जीवन, जैसा कि हम जानते हैं कि यह कार्बन और पानी पर आधारित है।")</f>
        <v>सभी जीवन, जैसा कि हम जानते हैं कि यह कार्बन और पानी पर आधारित है।</v>
      </c>
    </row>
    <row r="23585">
      <c r="A23585" s="1" t="s">
        <v>22788</v>
      </c>
      <c r="B23585" s="2" t="str">
        <f>IFERROR(__xludf.DUMMYFUNCTION("GOOGLETRANSLATE(A23585,""en"",""hi"")"),"दिन हमें आज व्यक्ति के साथ दिन बिताने का विशेषाधिकार था।")</f>
        <v>दिन हमें आज व्यक्ति के साथ दिन बिताने का विशेषाधिकार था।</v>
      </c>
    </row>
    <row r="23586">
      <c r="A23586" s="1" t="s">
        <v>22789</v>
      </c>
      <c r="B23586" s="2" t="str">
        <f>IFERROR(__xludf.DUMMYFUNCTION("GOOGLETRANSLATE(A23586,""en"",""hi"")"),"पैदल यात्री इस क्षेत्र में शहर के केंद्र में महिलाओं के फैशन के लिए पिछले विज्ञापन चलते हैं")</f>
        <v>पैदल यात्री इस क्षेत्र में शहर के केंद्र में महिलाओं के फैशन के लिए पिछले विज्ञापन चलते हैं</v>
      </c>
    </row>
    <row r="23587">
      <c r="A23587" s="1" t="s">
        <v>22790</v>
      </c>
      <c r="B23587" s="2" t="str">
        <f>IFERROR(__xludf.DUMMYFUNCTION("GOOGLETRANSLATE(A23587,""en"",""hi"")"),"लाल मेपल शरद ऋतु दृश्य में खुश जोड़े")</f>
        <v>लाल मेपल शरद ऋतु दृश्य में खुश जोड़े</v>
      </c>
    </row>
    <row r="23588">
      <c r="A23588" s="1" t="s">
        <v>22791</v>
      </c>
      <c r="B23588" s="2" t="str">
        <f>IFERROR(__xludf.DUMMYFUNCTION("GOOGLETRANSLATE(A23588,""en"",""hi"")"),"समुद्र तट पर खड़े दस्तावेजों के साथ व्यापारी")</f>
        <v>समुद्र तट पर खड़े दस्तावेजों के साथ व्यापारी</v>
      </c>
    </row>
    <row r="23589">
      <c r="A23589" s="1" t="s">
        <v>22792</v>
      </c>
      <c r="B23589" s="2" t="str">
        <f>IFERROR(__xludf.DUMMYFUNCTION("GOOGLETRANSLATE(A23589,""en"",""hi"")"),"छवि: कलाकार द्वारा चरागाह पर भेड़ की पेपर पेंटिंग पर एक पानी का रंग; लोगों की छवि सौजन्य।")</f>
        <v>छवि: कलाकार द्वारा चरागाह पर भेड़ की पेपर पेंटिंग पर एक पानी का रंग; लोगों की छवि सौजन्य।</v>
      </c>
    </row>
    <row r="23590">
      <c r="A23590" s="1" t="s">
        <v>22793</v>
      </c>
      <c r="B23590" s="2" t="str">
        <f>IFERROR(__xludf.DUMMYFUNCTION("GOOGLETRANSLATE(A23590,""en"",""hi"")"),"एक बोल्डर के पीछे सूरज की स्थापना")</f>
        <v>एक बोल्डर के पीछे सूरज की स्थापना</v>
      </c>
    </row>
    <row r="23591">
      <c r="A23591" s="1" t="s">
        <v>22794</v>
      </c>
      <c r="B23591" s="2" t="str">
        <f>IFERROR(__xludf.DUMMYFUNCTION("GOOGLETRANSLATE(A23591,""en"",""hi"")"),"समुद्र तट पर गर्मियों और सूर्य")</f>
        <v>समुद्र तट पर गर्मियों और सूर्य</v>
      </c>
    </row>
    <row r="23592">
      <c r="A23592" s="1" t="s">
        <v>22795</v>
      </c>
      <c r="B23592" s="2" t="str">
        <f>IFERROR(__xludf.DUMMYFUNCTION("GOOGLETRANSLATE(A23592,""en"",""hi"")"),"सीमा पार मेरा परिवहन")</f>
        <v>सीमा पार मेरा परिवहन</v>
      </c>
    </row>
    <row r="23593">
      <c r="A23593" s="1" t="s">
        <v>22796</v>
      </c>
      <c r="B23593" s="2" t="str">
        <f>IFERROR(__xludf.DUMMYFUNCTION("GOOGLETRANSLATE(A23593,""en"",""hi"")"),"मॉडलिंग के दौरान अपने बालों में फूलों को समायोजित करने वाली महिला की एक दर्पण छवि")</f>
        <v>मॉडलिंग के दौरान अपने बालों में फूलों को समायोजित करने वाली महिला की एक दर्पण छवि</v>
      </c>
    </row>
    <row r="23594">
      <c r="A23594" s="1" t="s">
        <v>22797</v>
      </c>
      <c r="B23594" s="2" t="str">
        <f>IFERROR(__xludf.DUMMYFUNCTION("GOOGLETRANSLATE(A23594,""en"",""hi"")"),"नोबल व्यक्ति का चित्र - दृश्य कलाकार द्वारा")</f>
        <v>नोबल व्यक्ति का चित्र - दृश्य कलाकार द्वारा</v>
      </c>
    </row>
    <row r="23595">
      <c r="A23595" s="1" t="s">
        <v>22798</v>
      </c>
      <c r="B23595" s="2" t="str">
        <f>IFERROR(__xludf.DUMMYFUNCTION("GOOGLETRANSLATE(A23595,""en"",""hi"")"),"अभिनेता और फिल्म निदेशक व्यक्ति पर त्यौहार के दौरान एक प्रीमियर में भाग लेते हैं।")</f>
        <v>अभिनेता और फिल्म निदेशक व्यक्ति पर त्यौहार के दौरान एक प्रीमियर में भाग लेते हैं।</v>
      </c>
    </row>
    <row r="23596">
      <c r="A23596" s="1" t="s">
        <v>22799</v>
      </c>
      <c r="B23596" s="2" t="str">
        <f>IFERROR(__xludf.DUMMYFUNCTION("GOOGLETRANSLATE(A23596,""en"",""hi"")"),"पाउंड डॉलर के खिलाफ उच्च हिट")</f>
        <v>पाउंड डॉलर के खिलाफ उच्च हिट</v>
      </c>
    </row>
    <row r="23597">
      <c r="A23597" s="1" t="s">
        <v>22800</v>
      </c>
      <c r="B23597" s="2" t="str">
        <f>IFERROR(__xludf.DUMMYFUNCTION("GOOGLETRANSLATE(A23597,""en"",""hi"")"),"फिल्म चरित्र टाई पर खोपड़ी")</f>
        <v>फिल्म चरित्र टाई पर खोपड़ी</v>
      </c>
    </row>
    <row r="23598">
      <c r="A23598" s="1" t="s">
        <v>22801</v>
      </c>
      <c r="B23598" s="2" t="str">
        <f>IFERROR(__xludf.DUMMYFUNCTION("GOOGLETRANSLATE(A23598,""en"",""hi"")"),"DIY - अपने घर में लटकाओ या एक सुंदर रखरखाव के रूप में उपयोग करें।")</f>
        <v>DIY - अपने घर में लटकाओ या एक सुंदर रखरखाव के रूप में उपयोग करें।</v>
      </c>
    </row>
    <row r="23599">
      <c r="A23599" s="1" t="s">
        <v>22802</v>
      </c>
      <c r="B23599" s="2" t="str">
        <f>IFERROR(__xludf.DUMMYFUNCTION("GOOGLETRANSLATE(A23599,""en"",""hi"")"),"अल्पाइन स्कीयर विशाल स्लैलम के दौरान प्रतिस्पर्धा करता है।")</f>
        <v>अल्पाइन स्कीयर विशाल स्लैलम के दौरान प्रतिस्पर्धा करता है।</v>
      </c>
    </row>
    <row r="23600">
      <c r="A23600" s="1" t="s">
        <v>22803</v>
      </c>
      <c r="B23600" s="2" t="str">
        <f>IFERROR(__xludf.DUMMYFUNCTION("GOOGLETRANSLATE(A23600,""en"",""hi"")"),"जंगल की अदालत के लिए राजा को हिरण")</f>
        <v>जंगल की अदालत के लिए राजा को हिरण</v>
      </c>
    </row>
    <row r="23601">
      <c r="A23601" s="1" t="s">
        <v>22804</v>
      </c>
      <c r="B23601" s="2" t="str">
        <f>IFERROR(__xludf.DUMMYFUNCTION("GOOGLETRANSLATE(A23601,""en"",""hi"")"),"सैनिकों ने जंगल के माध्यम से एक घायल कामरेड किया।")</f>
        <v>सैनिकों ने जंगल के माध्यम से एक घायल कामरेड किया।</v>
      </c>
    </row>
    <row r="23602">
      <c r="A23602" s="1" t="s">
        <v>22805</v>
      </c>
      <c r="B23602" s="2" t="str">
        <f>IFERROR(__xludf.DUMMYFUNCTION("GOOGLETRANSLATE(A23602,""en"",""hi"")"),"पॉप कलाकार प्रीमियर में भाग लेता है।")</f>
        <v>पॉप कलाकार प्रीमियर में भाग लेता है।</v>
      </c>
    </row>
    <row r="23603">
      <c r="A23603" s="1" t="s">
        <v>22806</v>
      </c>
      <c r="B23603" s="2" t="str">
        <f>IFERROR(__xludf.DUMMYFUNCTION("GOOGLETRANSLATE(A23603,""en"",""hi"")"),"एक पड़ोसी की बर्फ से ढकी पेड़।")</f>
        <v>एक पड़ोसी की बर्फ से ढकी पेड़।</v>
      </c>
    </row>
    <row r="23604">
      <c r="A23604" s="1" t="s">
        <v>22807</v>
      </c>
      <c r="B23604" s="2" t="str">
        <f>IFERROR(__xludf.DUMMYFUNCTION("GOOGLETRANSLATE(A23604,""en"",""hi"")"),"राजनेता अपनी 10 वीं वर्षगांठ के लिए मान्यता के प्रमाण पत्र के साथ कर्मचारियों और स्वयंसेवकों को प्रस्तुत करता है।")</f>
        <v>राजनेता अपनी 10 वीं वर्षगांठ के लिए मान्यता के प्रमाण पत्र के साथ कर्मचारियों और स्वयंसेवकों को प्रस्तुत करता है।</v>
      </c>
    </row>
    <row r="23605">
      <c r="A23605" s="1" t="s">
        <v>22808</v>
      </c>
      <c r="B23605" s="2" t="str">
        <f>IFERROR(__xludf.DUMMYFUNCTION("GOOGLETRANSLATE(A23605,""en"",""hi"")"),"धार्मिक नेता बेसिलिका में छुट्टी के दौरान धार्मिक अभ्यास मनाता है")</f>
        <v>धार्मिक नेता बेसिलिका में छुट्टी के दौरान धार्मिक अभ्यास मनाता है</v>
      </c>
    </row>
    <row r="23606">
      <c r="A23606" s="1" t="s">
        <v>22809</v>
      </c>
      <c r="B23606" s="2" t="str">
        <f>IFERROR(__xludf.DUMMYFUNCTION("GOOGLETRANSLATE(A23606,""en"",""hi"")"),"उसके बालों के प्राकृतिक रंग से प्यार करें")</f>
        <v>उसके बालों के प्राकृतिक रंग से प्यार करें</v>
      </c>
    </row>
    <row r="23607">
      <c r="A23607" s="1" t="s">
        <v>22810</v>
      </c>
      <c r="B23607" s="2" t="str">
        <f>IFERROR(__xludf.DUMMYFUNCTION("GOOGLETRANSLATE(A23607,""en"",""hi"")"),"अमेरिकी राज्य थीम्ड पार्टी - शायद एक पार्टी के लिए मैं कभी भी अधिक काम करूंगा, लेकिन यह अच्छा लग रहा है!")</f>
        <v>अमेरिकी राज्य थीम्ड पार्टी - शायद एक पार्टी के लिए मैं कभी भी अधिक काम करूंगा, लेकिन यह अच्छा लग रहा है!</v>
      </c>
    </row>
    <row r="23608">
      <c r="A23608" s="1" t="s">
        <v>22811</v>
      </c>
      <c r="B23608" s="2" t="str">
        <f>IFERROR(__xludf.DUMMYFUNCTION("GOOGLETRANSLATE(A23608,""en"",""hi"")"),"कभी-कभी मैं सिर्फ वान ना करता हूं और मेरे दिमाग से दुनिया को अनप्लग करता हूं")</f>
        <v>कभी-कभी मैं सिर्फ वान ना करता हूं और मेरे दिमाग से दुनिया को अनप्लग करता हूं</v>
      </c>
    </row>
    <row r="23609">
      <c r="A23609" s="1" t="s">
        <v>22812</v>
      </c>
      <c r="B23609" s="2" t="str">
        <f>IFERROR(__xludf.DUMMYFUNCTION("GOOGLETRANSLATE(A23609,""en"",""hi"")"),"अभिनेता त्योहार खोलने की रात गाला और नए बहाल के विश्व प्रीमियर में भाग लेता है।")</f>
        <v>अभिनेता त्योहार खोलने की रात गाला और नए बहाल के विश्व प्रीमियर में भाग लेता है।</v>
      </c>
    </row>
    <row r="23610">
      <c r="A23610" s="1" t="s">
        <v>22813</v>
      </c>
      <c r="B23610" s="2" t="str">
        <f>IFERROR(__xludf.DUMMYFUNCTION("GOOGLETRANSLATE(A23610,""en"",""hi"")"),"रात और एक शहर में वर्ग का रैक फोकस")</f>
        <v>रात और एक शहर में वर्ग का रैक फोकस</v>
      </c>
    </row>
    <row r="23611">
      <c r="A23611" s="1" t="s">
        <v>22814</v>
      </c>
      <c r="B23611" s="2" t="str">
        <f>IFERROR(__xludf.DUMMYFUNCTION("GOOGLETRANSLATE(A23611,""en"",""hi"")"),"स्पूस और पाइन पेड़ों के बीच शरद ऋतु के रंग में एक लाल मेपल का पेड़")</f>
        <v>स्पूस और पाइन पेड़ों के बीच शरद ऋतु के रंग में एक लाल मेपल का पेड़</v>
      </c>
    </row>
    <row r="23612">
      <c r="A23612" s="1" t="s">
        <v>22815</v>
      </c>
      <c r="B23612" s="2" t="str">
        <f>IFERROR(__xludf.DUMMYFUNCTION("GOOGLETRANSLATE(A23612,""en"",""hi"")"),"पूर्व निवासी चैरिटी के लिए दुनिया के सबसे कठिन चोटियों के 33 के पैमाने पर सेट")</f>
        <v>पूर्व निवासी चैरिटी के लिए दुनिया के सबसे कठिन चोटियों के 33 के पैमाने पर सेट</v>
      </c>
    </row>
    <row r="23613">
      <c r="A23613" s="1" t="s">
        <v>22816</v>
      </c>
      <c r="B23613" s="2" t="str">
        <f>IFERROR(__xludf.DUMMYFUNCTION("GOOGLETRANSLATE(A23613,""en"",""hi"")"),"सैन्य कमांडर की मूर्ति।")</f>
        <v>सैन्य कमांडर की मूर्ति।</v>
      </c>
    </row>
    <row r="23614">
      <c r="A23614" s="1" t="s">
        <v>22817</v>
      </c>
      <c r="B23614" s="2" t="str">
        <f>IFERROR(__xludf.DUMMYFUNCTION("GOOGLETRANSLATE(A23614,""en"",""hi"")"),"इमारत स्थल पर लकड़ी उठाने वाला व्यक्ति")</f>
        <v>इमारत स्थल पर लकड़ी उठाने वाला व्यक्ति</v>
      </c>
    </row>
    <row r="23615">
      <c r="A23615" s="1" t="s">
        <v>22818</v>
      </c>
      <c r="B23615" s="2" t="str">
        <f>IFERROR(__xludf.DUMMYFUNCTION("GOOGLETRANSLATE(A23615,""en"",""hi"")"),"एक सफेद पृष्ठभूमि पर बुलडॉग")</f>
        <v>एक सफेद पृष्ठभूमि पर बुलडॉग</v>
      </c>
    </row>
    <row r="23616">
      <c r="A23616" s="1" t="s">
        <v>22819</v>
      </c>
      <c r="B23616" s="2" t="str">
        <f>IFERROR(__xludf.DUMMYFUNCTION("GOOGLETRANSLATE(A23616,""en"",""hi"")"),"अंत में, उसके चलने वाली छड़ी और काउबॉय टोपी के साथ उसकी सारी महिमा में खड़ा व्यक्ति।")</f>
        <v>अंत में, उसके चलने वाली छड़ी और काउबॉय टोपी के साथ उसकी सारी महिमा में खड़ा व्यक्ति।</v>
      </c>
    </row>
    <row r="23617">
      <c r="A23617" s="1" t="s">
        <v>22820</v>
      </c>
      <c r="B23617" s="2" t="str">
        <f>IFERROR(__xludf.DUMMYFUNCTION("GOOGLETRANSLATE(A23617,""en"",""hi"")"),"एक्टर स्टूडियो पर चर्चा करने के लिए अभिनेता श्रृंखला में भाग लेता है")</f>
        <v>एक्टर स्टूडियो पर चर्चा करने के लिए अभिनेता श्रृंखला में भाग लेता है</v>
      </c>
    </row>
    <row r="23618">
      <c r="A23618" s="1" t="s">
        <v>22821</v>
      </c>
      <c r="B23618" s="2" t="str">
        <f>IFERROR(__xludf.DUMMYFUNCTION("GOOGLETRANSLATE(A23618,""en"",""hi"")"),"फुटबॉल खिलाड़ी रेफरी के साथ बहस करता है; उसकी तरफ से खेल खाली - हाथ")</f>
        <v>फुटबॉल खिलाड़ी रेफरी के साथ बहस करता है; उसकी तरफ से खेल खाली - हाथ</v>
      </c>
    </row>
    <row r="23619">
      <c r="A23619" s="1" t="s">
        <v>22822</v>
      </c>
      <c r="B23619" s="2" t="str">
        <f>IFERROR(__xludf.DUMMYFUNCTION("GOOGLETRANSLATE(A23619,""en"",""hi"")"),"सिटी सेंटर में सब्जी स्टैंड")</f>
        <v>सिटी सेंटर में सब्जी स्टैंड</v>
      </c>
    </row>
    <row r="23620">
      <c r="A23620" s="1" t="s">
        <v>22823</v>
      </c>
      <c r="B23620" s="2" t="str">
        <f>IFERROR(__xludf.DUMMYFUNCTION("GOOGLETRANSLATE(A23620,""en"",""hi"")"),"शरद ऋतु पहाड़ियों में सबसे अच्छा मौसम क्यों है")</f>
        <v>शरद ऋतु पहाड़ियों में सबसे अच्छा मौसम क्यों है</v>
      </c>
    </row>
    <row r="23621">
      <c r="A23621" s="1" t="s">
        <v>22824</v>
      </c>
      <c r="B23621" s="2" t="str">
        <f>IFERROR(__xludf.DUMMYFUNCTION("GOOGLETRANSLATE(A23621,""en"",""hi"")"),"शास्त्रीय कलाकार प्रीमियर में भाग लेता है।")</f>
        <v>शास्त्रीय कलाकार प्रीमियर में भाग लेता है।</v>
      </c>
    </row>
    <row r="23622">
      <c r="A23622" s="1" t="s">
        <v>22825</v>
      </c>
      <c r="B23622" s="2" t="str">
        <f>IFERROR(__xludf.DUMMYFUNCTION("GOOGLETRANSLATE(A23622,""en"",""hi"")"),"इसे जाने दो: एक विस्फोट से पानी फ्रीज से पहले सड़क में बहता है")</f>
        <v>इसे जाने दो: एक विस्फोट से पानी फ्रीज से पहले सड़क में बहता है</v>
      </c>
    </row>
    <row r="23623">
      <c r="A23623" s="1" t="s">
        <v>5817</v>
      </c>
      <c r="B23623" s="2" t="str">
        <f>IFERROR(__xludf.DUMMYFUNCTION("GOOGLETRANSLATE(A23623,""en"",""hi"")"),"अंदर झंडा के साथ वेक्टर मानचित्र।")</f>
        <v>अंदर झंडा के साथ वेक्टर मानचित्र।</v>
      </c>
    </row>
    <row r="23624">
      <c r="A23624" s="1" t="s">
        <v>22826</v>
      </c>
      <c r="B23624" s="2" t="str">
        <f>IFERROR(__xludf.DUMMYFUNCTION("GOOGLETRANSLATE(A23624,""en"",""hi"")"),"समुद्र के ऊपर तूफानी आकाश")</f>
        <v>समुद्र के ऊपर तूफानी आकाश</v>
      </c>
    </row>
    <row r="23625">
      <c r="A23625" s="1" t="s">
        <v>22827</v>
      </c>
      <c r="B23625" s="2" t="str">
        <f>IFERROR(__xludf.DUMMYFUNCTION("GOOGLETRANSLATE(A23625,""en"",""hi"")"),"मेरे शुक्रवार को 13 वां टैटू।")</f>
        <v>मेरे शुक्रवार को 13 वां टैटू।</v>
      </c>
    </row>
    <row r="23626">
      <c r="A23626" s="1" t="s">
        <v>22828</v>
      </c>
      <c r="B23626" s="2" t="str">
        <f>IFERROR(__xludf.DUMMYFUNCTION("GOOGLETRANSLATE(A23626,""en"",""hi"")"),"एक लड़की का चित्रण फ़्लोटिंग गुब्बारे देख रहा है")</f>
        <v>एक लड़की का चित्रण फ़्लोटिंग गुब्बारे देख रहा है</v>
      </c>
    </row>
    <row r="23627">
      <c r="A23627" s="1" t="s">
        <v>22829</v>
      </c>
      <c r="B23627" s="2" t="str">
        <f>IFERROR(__xludf.DUMMYFUNCTION("GOOGLETRANSLATE(A23627,""en"",""hi"")"),"क्रॉस कंट्री टीम ने सीजन के लिए अपनी संख्या में वृद्धि देखी।")</f>
        <v>क्रॉस कंट्री टीम ने सीजन के लिए अपनी संख्या में वृद्धि देखी।</v>
      </c>
    </row>
    <row r="23628">
      <c r="A23628" s="1" t="s">
        <v>22830</v>
      </c>
      <c r="B23628" s="2" t="str">
        <f>IFERROR(__xludf.DUMMYFUNCTION("GOOGLETRANSLATE(A23628,""en"",""hi"")"),"# फोटो दिवस के दौरान एक पोर्ट्रेट के लिए poses।")</f>
        <v># फोटो दिवस के दौरान एक पोर्ट्रेट के लिए poses।</v>
      </c>
    </row>
    <row r="23629">
      <c r="A23629" s="1" t="s">
        <v>22831</v>
      </c>
      <c r="B23629" s="2" t="str">
        <f>IFERROR(__xludf.DUMMYFUNCTION("GOOGLETRANSLATE(A23629,""en"",""hi"")"),"एक व्हाइटबोर्ड पर युवा शिक्षक लेखन")</f>
        <v>एक व्हाइटबोर्ड पर युवा शिक्षक लेखन</v>
      </c>
    </row>
    <row r="23630">
      <c r="A23630" s="1" t="s">
        <v>22832</v>
      </c>
      <c r="B23630" s="2" t="str">
        <f>IFERROR(__xludf.DUMMYFUNCTION("GOOGLETRANSLATE(A23630,""en"",""hi"")"),"एक ग्रामीण बाजार में मछली बेचने वाली महिला")</f>
        <v>एक ग्रामीण बाजार में मछली बेचने वाली महिला</v>
      </c>
    </row>
    <row r="23631">
      <c r="A23631" s="1" t="s">
        <v>22833</v>
      </c>
      <c r="B23631" s="2" t="str">
        <f>IFERROR(__xludf.DUMMYFUNCTION("GOOGLETRANSLATE(A23631,""en"",""hi"")"),"व्यक्ति अपने टीम के साथी के साथ एक शहर के खिलाफ पहला गोल करने का जश्न मनाता है")</f>
        <v>व्यक्ति अपने टीम के साथी के साथ एक शहर के खिलाफ पहला गोल करने का जश्न मनाता है</v>
      </c>
    </row>
    <row r="23632">
      <c r="A23632" s="1" t="s">
        <v>22834</v>
      </c>
      <c r="B23632" s="2" t="str">
        <f>IFERROR(__xludf.DUMMYFUNCTION("GOOGLETRANSLATE(A23632,""en"",""hi"")"),"एक शहर के बाहर एक उत्सुक मूस।")</f>
        <v>एक शहर के बाहर एक उत्सुक मूस।</v>
      </c>
    </row>
    <row r="23633">
      <c r="A23633" s="1" t="s">
        <v>22835</v>
      </c>
      <c r="B23633" s="2" t="str">
        <f>IFERROR(__xludf.DUMMYFUNCTION("GOOGLETRANSLATE(A23633,""en"",""hi"")"),"एक चट्टान के शीर्ष पर व्यापारी एक अन्य व्यवसायी को चढ़ने में मदद करता है")</f>
        <v>एक चट्टान के शीर्ष पर व्यापारी एक अन्य व्यवसायी को चढ़ने में मदद करता है</v>
      </c>
    </row>
    <row r="23634">
      <c r="A23634" s="1" t="s">
        <v>22836</v>
      </c>
      <c r="B23634" s="2" t="str">
        <f>IFERROR(__xludf.DUMMYFUNCTION("GOOGLETRANSLATE(A23634,""en"",""hi"")"),"सफेद पृष्ठभूमि पर क्रिसमस लाइट्स माला के साथ वेक्टर निर्बाध पैटर्न।")</f>
        <v>सफेद पृष्ठभूमि पर क्रिसमस लाइट्स माला के साथ वेक्टर निर्बाध पैटर्न।</v>
      </c>
    </row>
    <row r="23635">
      <c r="A23635" s="1" t="s">
        <v>22837</v>
      </c>
      <c r="B23635" s="2" t="str">
        <f>IFERROR(__xludf.DUMMYFUNCTION("GOOGLETRANSLATE(A23635,""en"",""hi"")"),"1920/1930 के दशक से दुर्लभ समायोज्य डेस्क लैंप")</f>
        <v>1920/1930 के दशक से दुर्लभ समायोज्य डेस्क लैंप</v>
      </c>
    </row>
    <row r="23636">
      <c r="A23636" s="1" t="s">
        <v>22838</v>
      </c>
      <c r="B23636" s="2" t="str">
        <f>IFERROR(__xludf.DUMMYFUNCTION("GOOGLETRANSLATE(A23636,""en"",""hi"")"),"फिल्म निदेशक प्रीमियर में भाग लेते हैं।")</f>
        <v>फिल्म निदेशक प्रीमियर में भाग लेते हैं।</v>
      </c>
    </row>
    <row r="23637">
      <c r="A23637" s="1" t="s">
        <v>22839</v>
      </c>
      <c r="B23637" s="2" t="str">
        <f>IFERROR(__xludf.DUMMYFUNCTION("GOOGLETRANSLATE(A23637,""en"",""hi"")"),"एक शहर खंडहर में निहित है क्योंकि एक शहर के लिए लड़ाई खत्म हो रही है।")</f>
        <v>एक शहर खंडहर में निहित है क्योंकि एक शहर के लिए लड़ाई खत्म हो रही है।</v>
      </c>
    </row>
    <row r="23638">
      <c r="A23638" s="1" t="s">
        <v>22840</v>
      </c>
      <c r="B23638" s="2" t="str">
        <f>IFERROR(__xludf.DUMMYFUNCTION("GOOGLETRANSLATE(A23638,""en"",""hi"")"),"एक अंधेरे आकाश के खिलाफ झंडा")</f>
        <v>एक अंधेरे आकाश के खिलाफ झंडा</v>
      </c>
    </row>
    <row r="23639">
      <c r="A23639" s="1" t="s">
        <v>22841</v>
      </c>
      <c r="B23639" s="2" t="str">
        <f>IFERROR(__xludf.DUMMYFUNCTION("GOOGLETRANSLATE(A23639,""en"",""hi"")"),"जैविक प्रजाति सिर्फ फूल में आने लगी है")</f>
        <v>जैविक प्रजाति सिर्फ फूल में आने लगी है</v>
      </c>
    </row>
    <row r="23640">
      <c r="A23640" s="1" t="s">
        <v>22842</v>
      </c>
      <c r="B23640" s="2" t="str">
        <f>IFERROR(__xludf.DUMMYFUNCTION("GOOGLETRANSLATE(A23640,""en"",""hi"")"),"प्रमुख पक्ष के दौरान, ऑपरेटिंग सिस्टम सॉफ्टवेयर के बाजार पर प्रतिस्पर्धा - स्मार्टफोन चलाना बहुत मजबूत है।")</f>
        <v>प्रमुख पक्ष के दौरान, ऑपरेटिंग सिस्टम सॉफ्टवेयर के बाजार पर प्रतिस्पर्धा - स्मार्टफोन चलाना बहुत मजबूत है।</v>
      </c>
    </row>
    <row r="23641">
      <c r="A23641" s="1" t="s">
        <v>22843</v>
      </c>
      <c r="B23641" s="2" t="str">
        <f>IFERROR(__xludf.DUMMYFUNCTION("GOOGLETRANSLATE(A23641,""en"",""hi"")"),"महोत्सव: वर्चुअल प्रौद्योगिकी की एक बहादुर नई दुनिया")</f>
        <v>महोत्सव: वर्चुअल प्रौद्योगिकी की एक बहादुर नई दुनिया</v>
      </c>
    </row>
    <row r="23642">
      <c r="A23642" s="1" t="s">
        <v>22844</v>
      </c>
      <c r="B23642" s="2" t="str">
        <f>IFERROR(__xludf.DUMMYFUNCTION("GOOGLETRANSLATE(A23642,""en"",""hi"")"),"शहरी केंद्र में मूर्ति या सिर का बस्ट उन्हें मातृभूमि के पिता के रूप में जाना जाता है")</f>
        <v>शहरी केंद्र में मूर्ति या सिर का बस्ट उन्हें मातृभूमि के पिता के रूप में जाना जाता है</v>
      </c>
    </row>
    <row r="23643">
      <c r="A23643" s="1" t="s">
        <v>22845</v>
      </c>
      <c r="B23643" s="2" t="str">
        <f>IFERROR(__xludf.DUMMYFUNCTION("GOOGLETRANSLATE(A23643,""en"",""hi"")"),"सफेद पृष्ठभूमि चित्रण पर एक सर्फबोर्ड के साथ किशोरी लड़का")</f>
        <v>सफेद पृष्ठभूमि चित्रण पर एक सर्फबोर्ड के साथ किशोरी लड़का</v>
      </c>
    </row>
    <row r="23644">
      <c r="A23644" s="1" t="s">
        <v>22846</v>
      </c>
      <c r="B23644" s="2" t="str">
        <f>IFERROR(__xludf.DUMMYFUNCTION("GOOGLETRANSLATE(A23644,""en"",""hi"")"),"रात में प्रकाश को चित्रित करने में एक समय व्यतीत")</f>
        <v>रात में प्रकाश को चित्रित करने में एक समय व्यतीत</v>
      </c>
    </row>
    <row r="23645">
      <c r="A23645" s="1" t="s">
        <v>22847</v>
      </c>
      <c r="B23645" s="2" t="str">
        <f>IFERROR(__xludf.DUMMYFUNCTION("GOOGLETRANSLATE(A23645,""en"",""hi"")"),"क्षेत्र में आने वाले यात्री")</f>
        <v>क्षेत्र में आने वाले यात्री</v>
      </c>
    </row>
    <row r="23646">
      <c r="A23646" s="1" t="s">
        <v>22848</v>
      </c>
      <c r="B23646" s="2" t="str">
        <f>IFERROR(__xludf.DUMMYFUNCTION("GOOGLETRANSLATE(A23646,""en"",""hi"")"),"इशारािंग फिंगर: एक युवा लड़की आपके पाठ पर इंगित करती है, एक सफेद पृष्ठभूमि के खिलाफ अलग")</f>
        <v>इशारािंग फिंगर: एक युवा लड़की आपके पाठ पर इंगित करती है, एक सफेद पृष्ठभूमि के खिलाफ अलग</v>
      </c>
    </row>
    <row r="23647">
      <c r="A23647" s="1" t="s">
        <v>22849</v>
      </c>
      <c r="B23647" s="2" t="str">
        <f>IFERROR(__xludf.DUMMYFUNCTION("GOOGLETRANSLATE(A23647,""en"",""hi"")"),"ताजा उपज सड़कों पर बेची गई")</f>
        <v>ताजा उपज सड़कों पर बेची गई</v>
      </c>
    </row>
    <row r="23648">
      <c r="A23648" s="1" t="s">
        <v>22850</v>
      </c>
      <c r="B23648" s="2" t="str">
        <f>IFERROR(__xludf.DUMMYFUNCTION("GOOGLETRANSLATE(A23648,""en"",""hi"")"),"सूर्यास्त में क्षेत्र में काम कर रहे ट्रैक्टर")</f>
        <v>सूर्यास्त में क्षेत्र में काम कर रहे ट्रैक्टर</v>
      </c>
    </row>
    <row r="23649">
      <c r="A23649" s="1" t="s">
        <v>22851</v>
      </c>
      <c r="B23649" s="2" t="str">
        <f>IFERROR(__xludf.DUMMYFUNCTION("GOOGLETRANSLATE(A23649,""en"",""hi"")"),"सुंदर ग्रीटिंग कार्ड डिजाइन सजावटी पृष्ठभूमि पर व्यक्ति के अवसर पर बच्चे या लड़के की खुशी दिखा रहा है।")</f>
        <v>सुंदर ग्रीटिंग कार्ड डिजाइन सजावटी पृष्ठभूमि पर व्यक्ति के अवसर पर बच्चे या लड़के की खुशी दिखा रहा है।</v>
      </c>
    </row>
    <row r="23650">
      <c r="A23650" s="1" t="s">
        <v>22852</v>
      </c>
      <c r="B23650" s="2" t="str">
        <f>IFERROR(__xludf.DUMMYFUNCTION("GOOGLETRANSLATE(A23650,""en"",""hi"")"),"ब्रॉडकास्टर ने संवाददाताओं से कहा, व्यक्ति स्पष्ट रूप से शोर के अलावा विमान पर उत्सुक है। तस्वीर")</f>
        <v>ब्रॉडकास्टर ने संवाददाताओं से कहा, व्यक्ति स्पष्ट रूप से शोर के अलावा विमान पर उत्सुक है। तस्वीर</v>
      </c>
    </row>
    <row r="23651">
      <c r="A23651" s="1" t="s">
        <v>22853</v>
      </c>
      <c r="B23651" s="2" t="str">
        <f>IFERROR(__xludf.DUMMYFUNCTION("GOOGLETRANSLATE(A23651,""en"",""hi"")"),"एक झील पर एक बड़ा घर।")</f>
        <v>एक झील पर एक बड़ा घर।</v>
      </c>
    </row>
    <row r="23652">
      <c r="A23652" s="1" t="s">
        <v>22854</v>
      </c>
      <c r="B23652" s="2" t="str">
        <f>IFERROR(__xludf.DUMMYFUNCTION("GOOGLETRANSLATE(A23652,""en"",""hi"")"),"विचार या समाधान या नवाचार साझा करने का संकल्पना चित्रण")</f>
        <v>विचार या समाधान या नवाचार साझा करने का संकल्पना चित्रण</v>
      </c>
    </row>
    <row r="23653">
      <c r="A23653" s="1" t="s">
        <v>22855</v>
      </c>
      <c r="B23653" s="2" t="str">
        <f>IFERROR(__xludf.DUMMYFUNCTION("GOOGLETRANSLATE(A23653,""en"",""hi"")"),"एक प्रशिक्षण सत्र के दौरान फुटबॉल खिलाड़ी और कार्रवाई में व्यक्ति")</f>
        <v>एक प्रशिक्षण सत्र के दौरान फुटबॉल खिलाड़ी और कार्रवाई में व्यक्ति</v>
      </c>
    </row>
    <row r="23654">
      <c r="A23654" s="1" t="s">
        <v>22856</v>
      </c>
      <c r="B23654" s="2" t="str">
        <f>IFERROR(__xludf.DUMMYFUNCTION("GOOGLETRANSLATE(A23654,""en"",""hi"")"),"एक कास्ट में एक पैर के साथ एक टैब्बी बिल्ली")</f>
        <v>एक कास्ट में एक पैर के साथ एक टैब्बी बिल्ली</v>
      </c>
    </row>
    <row r="23655">
      <c r="A23655" s="1" t="s">
        <v>22857</v>
      </c>
      <c r="B23655" s="2" t="str">
        <f>IFERROR(__xludf.DUMMYFUNCTION("GOOGLETRANSLATE(A23655,""en"",""hi"")"),"पॉप कलाकार पुरस्कारों में एक पोर्ट्रेट के लिए बनता है।")</f>
        <v>पॉप कलाकार पुरस्कारों में एक पोर्ट्रेट के लिए बनता है।</v>
      </c>
    </row>
    <row r="23656">
      <c r="A23656" s="1" t="s">
        <v>22858</v>
      </c>
      <c r="B23656" s="2" t="str">
        <f>IFERROR(__xludf.DUMMYFUNCTION("GOOGLETRANSLATE(A23656,""en"",""hi"")"),"पृष्ठभूमि - जारी रखा गया हर साल लोग दूषित भोजन से बीमार होते हैं, सैकड़ों हजारों अस्पताल में भर्ती होते हैं, और मर जाते हैं, सार्वजनिक स्वास्थ्य विशेषज्ञ अनुमान लगाते हैं।")</f>
        <v>पृष्ठभूमि - जारी रखा गया हर साल लोग दूषित भोजन से बीमार होते हैं, सैकड़ों हजारों अस्पताल में भर्ती होते हैं, और मर जाते हैं, सार्वजनिक स्वास्थ्य विशेषज्ञ अनुमान लगाते हैं।</v>
      </c>
    </row>
    <row r="23657">
      <c r="A23657" s="1" t="s">
        <v>22859</v>
      </c>
      <c r="B23657" s="2" t="str">
        <f>IFERROR(__xludf.DUMMYFUNCTION("GOOGLETRANSLATE(A23657,""en"",""hi"")"),"धूप का चश्मा समुद्र तट पर झूठ बोल रहा है और करीबी गुजरने वाले लोगों के सिल्हूट को दर्शाता है")</f>
        <v>धूप का चश्मा समुद्र तट पर झूठ बोल रहा है और करीबी गुजरने वाले लोगों के सिल्हूट को दर्शाता है</v>
      </c>
    </row>
    <row r="23658">
      <c r="A23658" s="1" t="s">
        <v>22860</v>
      </c>
      <c r="B23658" s="2" t="str">
        <f>IFERROR(__xludf.DUMMYFUNCTION("GOOGLETRANSLATE(A23658,""en"",""hi"")"),"एक उपन्यास के लेखक हमेशा इसकी व्याख्या करने के लिए सबसे अच्छे नहीं होते हैं, और अंततः अन्य लोग पाठ से अधिक परिचित हो सकते हैं। यहाँ पर क्यों ।")</f>
        <v>एक उपन्यास के लेखक हमेशा इसकी व्याख्या करने के लिए सबसे अच्छे नहीं होते हैं, और अंततः अन्य लोग पाठ से अधिक परिचित हो सकते हैं। यहाँ पर क्यों ।</v>
      </c>
    </row>
    <row r="23659">
      <c r="A23659" s="1" t="s">
        <v>22861</v>
      </c>
      <c r="B23659" s="2" t="str">
        <f>IFERROR(__xludf.DUMMYFUNCTION("GOOGLETRANSLATE(A23659,""en"",""hi"")"),"शराब कांच पर सॉस")</f>
        <v>शराब कांच पर सॉस</v>
      </c>
    </row>
    <row r="23660">
      <c r="A23660" s="1" t="s">
        <v>22862</v>
      </c>
      <c r="B23660" s="2" t="str">
        <f>IFERROR(__xludf.DUMMYFUNCTION("GOOGLETRANSLATE(A23660,""en"",""hi"")"),"कल रात से # पारंपरिक # एनील और # हथौड़ा।")</f>
        <v>कल रात से # पारंपरिक # एनील और # हथौड़ा।</v>
      </c>
    </row>
    <row r="23661">
      <c r="A23661" s="1" t="s">
        <v>22863</v>
      </c>
      <c r="B23661" s="2" t="str">
        <f>IFERROR(__xludf.DUMMYFUNCTION("GOOGLETRANSLATE(A23661,""en"",""hi"")"),"व्यक्ति के रूप में व्यक्ति के रूप में व्यक्ति के रूप में व्यक्ति द्वारा एक दृश्य में व्यक्ति द्वारा।")</f>
        <v>व्यक्ति के रूप में व्यक्ति के रूप में व्यक्ति के रूप में व्यक्ति द्वारा एक दृश्य में व्यक्ति द्वारा।</v>
      </c>
    </row>
    <row r="23662">
      <c r="A23662" s="1" t="s">
        <v>22864</v>
      </c>
      <c r="B23662" s="2" t="str">
        <f>IFERROR(__xludf.DUMMYFUNCTION("GOOGLETRANSLATE(A23662,""en"",""hi"")"),"कार की खरीद से मूल दस्तावेज।")</f>
        <v>कार की खरीद से मूल दस्तावेज।</v>
      </c>
    </row>
    <row r="23663">
      <c r="A23663" s="1" t="s">
        <v>22865</v>
      </c>
      <c r="B23663" s="2" t="str">
        <f>IFERROR(__xludf.DUMMYFUNCTION("GOOGLETRANSLATE(A23663,""en"",""hi"")"),"प्रत्येक पिंजरे पर उच्चतम स्तर की सुरक्षा प्रदान करना।")</f>
        <v>प्रत्येक पिंजरे पर उच्चतम स्तर की सुरक्षा प्रदान करना।</v>
      </c>
    </row>
    <row r="23664">
      <c r="A23664" s="1" t="s">
        <v>22866</v>
      </c>
      <c r="B23664" s="2" t="str">
        <f>IFERROR(__xludf.DUMMYFUNCTION("GOOGLETRANSLATE(A23664,""en"",""hi"")"),"यह वह है जो एक पोस्टर में बनाया गया था।")</f>
        <v>यह वह है जो एक पोस्टर में बनाया गया था।</v>
      </c>
    </row>
    <row r="23665">
      <c r="A23665" s="1" t="s">
        <v>22867</v>
      </c>
      <c r="B23665" s="2" t="str">
        <f>IFERROR(__xludf.DUMMYFUNCTION("GOOGLETRANSLATE(A23665,""en"",""hi"")"),"उत्पादन लाइन पर वाहन")</f>
        <v>उत्पादन लाइन पर वाहन</v>
      </c>
    </row>
    <row r="23666">
      <c r="A23666" s="1" t="s">
        <v>22868</v>
      </c>
      <c r="B23666" s="2" t="str">
        <f>IFERROR(__xludf.DUMMYFUNCTION("GOOGLETRANSLATE(A23666,""en"",""hi"")"),"पागल मेरे पसंदीदा नाश्ता रहे हैं।")</f>
        <v>पागल मेरे पसंदीदा नाश्ता रहे हैं।</v>
      </c>
    </row>
    <row r="23667">
      <c r="A23667" s="1" t="s">
        <v>22869</v>
      </c>
      <c r="B23667" s="2" t="str">
        <f>IFERROR(__xludf.DUMMYFUNCTION("GOOGLETRANSLATE(A23667,""en"",""hi"")"),"पूर्व पुलिस स्टेशन का एक सामान्य दृश्य")</f>
        <v>पूर्व पुलिस स्टेशन का एक सामान्य दृश्य</v>
      </c>
    </row>
    <row r="23668">
      <c r="A23668" s="1" t="s">
        <v>22870</v>
      </c>
      <c r="B23668" s="2" t="str">
        <f>IFERROR(__xludf.DUMMYFUNCTION("GOOGLETRANSLATE(A23668,""en"",""hi"")"),"एक बेजान मजाकिया - एक मोहॉक के साथ moolting जैविक प्रजातियों को देख रहे हैं")</f>
        <v>एक बेजान मजाकिया - एक मोहॉक के साथ moolting जैविक प्रजातियों को देख रहे हैं</v>
      </c>
    </row>
    <row r="23669">
      <c r="A23669" s="1" t="s">
        <v>22871</v>
      </c>
      <c r="B23669" s="2" t="str">
        <f>IFERROR(__xludf.DUMMYFUNCTION("GOOGLETRANSLATE(A23669,""en"",""hi"")"),"जलते हुए जलाऊ लकड़ी का सार चित्रण")</f>
        <v>जलते हुए जलाऊ लकड़ी का सार चित्रण</v>
      </c>
    </row>
    <row r="23670">
      <c r="A23670" s="1" t="s">
        <v>22872</v>
      </c>
      <c r="B23670" s="2" t="str">
        <f>IFERROR(__xludf.DUMMYFUNCTION("GOOGLETRANSLATE(A23670,""en"",""hi"")"),"टोकरी का यह प्यारा छोटा सेट महान गहने बना देगा, या उन्हें अन्य छोटे गहने के साथ पुष्पांजलि में जोड़ देगा।")</f>
        <v>टोकरी का यह प्यारा छोटा सेट महान गहने बना देगा, या उन्हें अन्य छोटे गहने के साथ पुष्पांजलि में जोड़ देगा।</v>
      </c>
    </row>
    <row r="23671">
      <c r="A23671" s="1" t="s">
        <v>22873</v>
      </c>
      <c r="B23671" s="2" t="str">
        <f>IFERROR(__xludf.DUMMYFUNCTION("GOOGLETRANSLATE(A23671,""en"",""hi"")"),"पार्क में महिला कॉलेज छात्र")</f>
        <v>पार्क में महिला कॉलेज छात्र</v>
      </c>
    </row>
    <row r="23672">
      <c r="A23672" s="1" t="s">
        <v>22874</v>
      </c>
      <c r="B23672" s="2" t="str">
        <f>IFERROR(__xludf.DUMMYFUNCTION("GOOGLETRANSLATE(A23672,""en"",""hi"")"),"इस्लामी स्थान पूजा - व्यक्ति द्वारा फोटो")</f>
        <v>इस्लामी स्थान पूजा - व्यक्ति द्वारा फोटो</v>
      </c>
    </row>
    <row r="23673">
      <c r="A23673" s="1" t="s">
        <v>22875</v>
      </c>
      <c r="B23673" s="2" t="str">
        <f>IFERROR(__xludf.DUMMYFUNCTION("GOOGLETRANSLATE(A23673,""en"",""hi"")"),"सेंट्रल नव वेदी के लिए अग्रणी")</f>
        <v>सेंट्रल नव वेदी के लिए अग्रणी</v>
      </c>
    </row>
    <row r="23674">
      <c r="A23674" s="1" t="s">
        <v>22876</v>
      </c>
      <c r="B23674" s="2" t="str">
        <f>IFERROR(__xludf.DUMMYFUNCTION("GOOGLETRANSLATE(A23674,""en"",""hi"")"),"बिल्ली के बारे में सावधान रहें!")</f>
        <v>बिल्ली के बारे में सावधान रहें!</v>
      </c>
    </row>
    <row r="23675">
      <c r="A23675" s="1" t="s">
        <v>22877</v>
      </c>
      <c r="B23675" s="2" t="str">
        <f>IFERROR(__xludf.DUMMYFUNCTION("GOOGLETRANSLATE(A23675,""en"",""hi"")"),"मैच के दौरान व्यक्ति गेंद के साथ चलता है")</f>
        <v>मैच के दौरान व्यक्ति गेंद के साथ चलता है</v>
      </c>
    </row>
    <row r="23676">
      <c r="A23676" s="1" t="s">
        <v>22878</v>
      </c>
      <c r="B23676" s="2" t="str">
        <f>IFERROR(__xludf.DUMMYFUNCTION("GOOGLETRANSLATE(A23676,""en"",""hi"")"),"बच्चे और कुत्ते मैदान में चलते हैं, बचपन, एक साथ")</f>
        <v>बच्चे और कुत्ते मैदान में चलते हैं, बचपन, एक साथ</v>
      </c>
    </row>
    <row r="23677">
      <c r="A23677" s="1" t="s">
        <v>22879</v>
      </c>
      <c r="B23677" s="2" t="str">
        <f>IFERROR(__xludf.DUMMYFUNCTION("GOOGLETRANSLATE(A23677,""en"",""hi"")"),"- मुख्य बाजार वर्ग पर घोड़ा - खींचा गाड़ी।")</f>
        <v>- मुख्य बाजार वर्ग पर घोड़ा - खींचा गाड़ी।</v>
      </c>
    </row>
    <row r="23678">
      <c r="A23678" s="1" t="s">
        <v>22880</v>
      </c>
      <c r="B23678" s="2" t="str">
        <f>IFERROR(__xludf.DUMMYFUNCTION("GOOGLETRANSLATE(A23678,""en"",""hi"")"),"सर्दियों में एक कार शुरू करना")</f>
        <v>सर्दियों में एक कार शुरू करना</v>
      </c>
    </row>
    <row r="23679">
      <c r="A23679" s="1" t="s">
        <v>22881</v>
      </c>
      <c r="B23679" s="2" t="str">
        <f>IFERROR(__xludf.DUMMYFUNCTION("GOOGLETRANSLATE(A23679,""en"",""hi"")"),"फुटबॉल प्रतियोगिता के दौरान व्यक्ति, मैच")</f>
        <v>फुटबॉल प्रतियोगिता के दौरान व्यक्ति, मैच</v>
      </c>
    </row>
    <row r="23680">
      <c r="A23680" s="1" t="s">
        <v>22882</v>
      </c>
      <c r="B23680" s="2" t="str">
        <f>IFERROR(__xludf.DUMMYFUNCTION("GOOGLETRANSLATE(A23680,""en"",""hi"")"),"चट्टान परतों में हैं, और सबसे कम परतों को पहले नीचे रखना होगा ... लेकिन कितनी देर पहले")</f>
        <v>चट्टान परतों में हैं, और सबसे कम परतों को पहले नीचे रखना होगा ... लेकिन कितनी देर पहले</v>
      </c>
    </row>
    <row r="23681">
      <c r="A23681" s="1" t="s">
        <v>22883</v>
      </c>
      <c r="B23681" s="2" t="str">
        <f>IFERROR(__xludf.DUMMYFUNCTION("GOOGLETRANSLATE(A23681,""en"",""hi"")"),"एनिमेटेड पृष्ठभूमि में हवा में उड़ने वाले चमकदार कपड़े और सूती बनावट के साथ एक ध्वज है।")</f>
        <v>एनिमेटेड पृष्ठभूमि में हवा में उड़ने वाले चमकदार कपड़े और सूती बनावट के साथ एक ध्वज है।</v>
      </c>
    </row>
    <row r="23682">
      <c r="A23682" s="1" t="s">
        <v>22884</v>
      </c>
      <c r="B23682" s="2" t="str">
        <f>IFERROR(__xludf.DUMMYFUNCTION("GOOGLETRANSLATE(A23682,""en"",""hi"")"),"खेल का चेहरा")</f>
        <v>खेल का चेहरा</v>
      </c>
    </row>
    <row r="23683">
      <c r="A23683" s="1" t="s">
        <v>22885</v>
      </c>
      <c r="B23683" s="2" t="str">
        <f>IFERROR(__xludf.DUMMYFUNCTION("GOOGLETRANSLATE(A23683,""en"",""hi"")"),"एक बार जब आप सुरंग तक पहुंच जाते हैं, तो यह लंबाई में कुल कदम है।")</f>
        <v>एक बार जब आप सुरंग तक पहुंच जाते हैं, तो यह लंबाई में कुल कदम है।</v>
      </c>
    </row>
    <row r="23684">
      <c r="A23684" s="1" t="s">
        <v>22886</v>
      </c>
      <c r="B23684" s="2" t="str">
        <f>IFERROR(__xludf.DUMMYFUNCTION("GOOGLETRANSLATE(A23684,""en"",""hi"")"),"लड़कों के गोल्फ टूर्नामेंट के दौरान व्यक्ति 17 वीं टी से हिट करता है।")</f>
        <v>लड़कों के गोल्फ टूर्नामेंट के दौरान व्यक्ति 17 वीं टी से हिट करता है।</v>
      </c>
    </row>
    <row r="23685">
      <c r="A23685" s="1" t="s">
        <v>22887</v>
      </c>
      <c r="B23685" s="2" t="str">
        <f>IFERROR(__xludf.DUMMYFUNCTION("GOOGLETRANSLATE(A23685,""en"",""hi"")"),"सर्फ़बोर्ड के साथ समुद्र तट पर एक आदमी और एक महिला")</f>
        <v>सर्फ़बोर्ड के साथ समुद्र तट पर एक आदमी और एक महिला</v>
      </c>
    </row>
    <row r="23686">
      <c r="A23686" s="1" t="s">
        <v>22888</v>
      </c>
      <c r="B23686" s="2" t="str">
        <f>IFERROR(__xludf.DUMMYFUNCTION("GOOGLETRANSLATE(A23686,""en"",""hi"")"),"पुरुष, एक ग्रामीण सड़क पर एक यात्री को नमस्कार")</f>
        <v>पुरुष, एक ग्रामीण सड़क पर एक यात्री को नमस्कार</v>
      </c>
    </row>
    <row r="23687">
      <c r="A23687" s="1" t="s">
        <v>22889</v>
      </c>
      <c r="B23687" s="2" t="str">
        <f>IFERROR(__xludf.DUMMYFUNCTION("GOOGLETRANSLATE(A23687,""en"",""hi"")"),"अजीब पत्थर संरचनाओं, समुद्र के साथ रॉक।")</f>
        <v>अजीब पत्थर संरचनाओं, समुद्र के साथ रॉक।</v>
      </c>
    </row>
    <row r="23688">
      <c r="A23688" s="1" t="s">
        <v>22890</v>
      </c>
      <c r="B23688" s="2" t="str">
        <f>IFERROR(__xludf.DUMMYFUNCTION("GOOGLETRANSLATE(A23688,""en"",""hi"")"),"राइजिंग सीज़: बाढ़ के दौरान समुद्र द्वारा खपत एक विशिष्ट समकालीन घर")</f>
        <v>राइजिंग सीज़: बाढ़ के दौरान समुद्र द्वारा खपत एक विशिष्ट समकालीन घर</v>
      </c>
    </row>
    <row r="23689">
      <c r="A23689" s="1" t="s">
        <v>22891</v>
      </c>
      <c r="B23689" s="2" t="str">
        <f>IFERROR(__xludf.DUMMYFUNCTION("GOOGLETRANSLATE(A23689,""en"",""hi"")"),"नाइट स्काई पृष्ठभूमि पर आग चमकती है।")</f>
        <v>नाइट स्काई पृष्ठभूमि पर आग चमकती है।</v>
      </c>
    </row>
    <row r="23690">
      <c r="A23690" s="1" t="s">
        <v>22892</v>
      </c>
      <c r="B23690" s="2" t="str">
        <f>IFERROR(__xludf.DUMMYFUNCTION("GOOGLETRANSLATE(A23690,""en"",""hi"")"),"बॉटनिकल गार्डन: मेयर इवेंट में")</f>
        <v>बॉटनिकल गार्डन: मेयर इवेंट में</v>
      </c>
    </row>
    <row r="23691">
      <c r="A23691" s="1" t="s">
        <v>22893</v>
      </c>
      <c r="B23691" s="2" t="str">
        <f>IFERROR(__xludf.DUMMYFUNCTION("GOOGLETRANSLATE(A23691,""en"",""hi"")"),"लड़कियों बास्केटबाल खेल में छवियों से।")</f>
        <v>लड़कियों बास्केटबाल खेल में छवियों से।</v>
      </c>
    </row>
    <row r="23692">
      <c r="A23692" s="1" t="s">
        <v>22894</v>
      </c>
      <c r="B23692" s="2" t="str">
        <f>IFERROR(__xludf.DUMMYFUNCTION("GOOGLETRANSLATE(A23692,""en"",""hi"")"),"लड़की एक ग्रे पृष्ठभूमि पर एक दर्पण के सामने एक ब्रश के साथ मेकअप लागू करती है")</f>
        <v>लड़की एक ग्रे पृष्ठभूमि पर एक दर्पण के सामने एक ब्रश के साथ मेकअप लागू करती है</v>
      </c>
    </row>
    <row r="23693">
      <c r="A23693" s="1" t="s">
        <v>22895</v>
      </c>
      <c r="B23693" s="2" t="str">
        <f>IFERROR(__xludf.DUMMYFUNCTION("GOOGLETRANSLATE(A23693,""en"",""hi"")"),"सिंगर, गायक और हार्ड रॉक कलाकार का ड्रमर प्रदर्शन करता है।")</f>
        <v>सिंगर, गायक और हार्ड रॉक कलाकार का ड्रमर प्रदर्शन करता है।</v>
      </c>
    </row>
    <row r="23694">
      <c r="A23694" s="1" t="s">
        <v>22896</v>
      </c>
      <c r="B23694" s="2" t="str">
        <f>IFERROR(__xludf.DUMMYFUNCTION("GOOGLETRANSLATE(A23694,""en"",""hi"")"),"सोकर होस पानी को संरक्षित करते हैं, इसे सीधे उस गंदगी में डालते हैं जहां यह संबंधित है।")</f>
        <v>सोकर होस पानी को संरक्षित करते हैं, इसे सीधे उस गंदगी में डालते हैं जहां यह संबंधित है।</v>
      </c>
    </row>
    <row r="23695">
      <c r="A23695" s="1" t="s">
        <v>22897</v>
      </c>
      <c r="B23695" s="2" t="str">
        <f>IFERROR(__xludf.DUMMYFUNCTION("GOOGLETRANSLATE(A23695,""en"",""hi"")"),"जंगल पेंटिंग में पशु - फोटो #")</f>
        <v>जंगल पेंटिंग में पशु - फोटो #</v>
      </c>
    </row>
    <row r="23696">
      <c r="A23696" s="1" t="s">
        <v>22898</v>
      </c>
      <c r="B23696" s="2" t="str">
        <f>IFERROR(__xludf.DUMMYFUNCTION("GOOGLETRANSLATE(A23696,""en"",""hi"")"),"व्यक्ति और उसकी माँ ने निर्णय लेने का फैसला नहीं किया लेकिन अभी भी माफी मांग रहे हैं")</f>
        <v>व्यक्ति और उसकी माँ ने निर्णय लेने का फैसला नहीं किया लेकिन अभी भी माफी मांग रहे हैं</v>
      </c>
    </row>
    <row r="23697">
      <c r="A23697" s="1" t="s">
        <v>5787</v>
      </c>
      <c r="B23697" s="2" t="str">
        <f>IFERROR(__xludf.DUMMYFUNCTION("GOOGLETRANSLATE(A23697,""en"",""hi"")"),"छवि में हो सकता है: व्यक्ति, मंच पर, एक संगीत वाद्ययंत्र और गिटार बजाना")</f>
        <v>छवि में हो सकता है: व्यक्ति, मंच पर, एक संगीत वाद्ययंत्र और गिटार बजाना</v>
      </c>
    </row>
    <row r="23698">
      <c r="A23698" s="1" t="s">
        <v>1057</v>
      </c>
      <c r="B23698" s="2" t="str">
        <f>IFERROR(__xludf.DUMMYFUNCTION("GOOGLETRANSLATE(A23698,""en"",""hi"")"),"छवि में हो सकता है: व्यक्ति, एक संगीत वाद्ययंत्र बजाना और मंच पर")</f>
        <v>छवि में हो सकता है: व्यक्ति, एक संगीत वाद्ययंत्र बजाना और मंच पर</v>
      </c>
    </row>
    <row r="23699">
      <c r="A23699" s="1" t="s">
        <v>22899</v>
      </c>
      <c r="B23699" s="2" t="str">
        <f>IFERROR(__xludf.DUMMYFUNCTION("GOOGLETRANSLATE(A23699,""en"",""hi"")"),"एक गिलास में घूमना शराब")</f>
        <v>एक गिलास में घूमना शराब</v>
      </c>
    </row>
    <row r="23700">
      <c r="A23700" s="1" t="s">
        <v>22900</v>
      </c>
      <c r="B23700" s="2" t="str">
        <f>IFERROR(__xludf.DUMMYFUNCTION("GOOGLETRANSLATE(A23700,""en"",""hi"")"),"आगंतुक गगनचुंबी इमारतों के दृश्य का आनंद लेते हैं")</f>
        <v>आगंतुक गगनचुंबी इमारतों के दृश्य का आनंद लेते हैं</v>
      </c>
    </row>
    <row r="23701">
      <c r="A23701" s="1" t="s">
        <v>22901</v>
      </c>
      <c r="B23701" s="2" t="str">
        <f>IFERROR(__xludf.DUMMYFUNCTION("GOOGLETRANSLATE(A23701,""en"",""hi"")"),"हाथ में एक बीजित बुन के साथ डायपर में प्यारा बच्चा")</f>
        <v>हाथ में एक बीजित बुन के साथ डायपर में प्यारा बच्चा</v>
      </c>
    </row>
    <row r="23702">
      <c r="A23702" s="1" t="s">
        <v>22902</v>
      </c>
      <c r="B23702" s="2" t="str">
        <f>IFERROR(__xludf.DUMMYFUNCTION("GOOGLETRANSLATE(A23702,""en"",""hi"")"),"विमान लाइन tarmac पर चित्रित किया गया है।")</f>
        <v>विमान लाइन tarmac पर चित्रित किया गया है।</v>
      </c>
    </row>
    <row r="23703">
      <c r="A23703" s="1" t="s">
        <v>22903</v>
      </c>
      <c r="B23703" s="2" t="str">
        <f>IFERROR(__xludf.DUMMYFUNCTION("GOOGLETRANSLATE(A23703,""en"",""hi"")"),"विभिन्न डिजिटल प्रौद्योगिकी आइकन सोने की पृष्ठभूमि पर एक आइकन बनाते हैं।")</f>
        <v>विभिन्न डिजिटल प्रौद्योगिकी आइकन सोने की पृष्ठभूमि पर एक आइकन बनाते हैं।</v>
      </c>
    </row>
    <row r="23704">
      <c r="A23704" s="1" t="s">
        <v>22904</v>
      </c>
      <c r="B23704" s="2" t="str">
        <f>IFERROR(__xludf.DUMMYFUNCTION("GOOGLETRANSLATE(A23704,""en"",""hi"")"),"कारों के एक करीबी दृश्य")</f>
        <v>कारों के एक करीबी दृश्य</v>
      </c>
    </row>
    <row r="23705">
      <c r="A23705" s="1" t="s">
        <v>22905</v>
      </c>
      <c r="B23705" s="2" t="str">
        <f>IFERROR(__xludf.DUMMYFUNCTION("GOOGLETRANSLATE(A23705,""en"",""hi"")"),"बेसबॉल खिलाड़ी कम से कम उस क्षेत्र में संबंध बनाए रखने की संभावना है जब तक कि वह घर का मालिक हो।")</f>
        <v>बेसबॉल खिलाड़ी कम से कम उस क्षेत्र में संबंध बनाए रखने की संभावना है जब तक कि वह घर का मालिक हो।</v>
      </c>
    </row>
    <row r="23706">
      <c r="A23706" s="1" t="s">
        <v>22906</v>
      </c>
      <c r="B23706" s="2" t="str">
        <f>IFERROR(__xludf.DUMMYFUNCTION("GOOGLETRANSLATE(A23706,""en"",""hi"")"),"अभिनेता वाणिज्यिक कार्यक्रम में भाग लेता है।")</f>
        <v>अभिनेता वाणिज्यिक कार्यक्रम में भाग लेता है।</v>
      </c>
    </row>
    <row r="23707">
      <c r="A23707" s="1" t="s">
        <v>22907</v>
      </c>
      <c r="B23707" s="2" t="str">
        <f>IFERROR(__xludf.DUMMYFUNCTION("GOOGLETRANSLATE(A23707,""en"",""hi"")"),"# खेल टीम के खिलाफ तीसरी पारी में एक एकल हिट करता है।")</f>
        <v># खेल टीम के खिलाफ तीसरी पारी में एक एकल हिट करता है।</v>
      </c>
    </row>
    <row r="23708">
      <c r="A23708" s="1" t="s">
        <v>22908</v>
      </c>
      <c r="B23708" s="2" t="str">
        <f>IFERROR(__xludf.DUMMYFUNCTION("GOOGLETRANSLATE(A23708,""en"",""hi"")"),"छवि में हो सकता है: व्यक्ति, मंच पर, एक खेल, बास्केटबॉल कोर्ट, भीड़ और जूते खेलना")</f>
        <v>छवि में हो सकता है: व्यक्ति, मंच पर, एक खेल, बास्केटबॉल कोर्ट, भीड़ और जूते खेलना</v>
      </c>
    </row>
    <row r="23709">
      <c r="A23709" s="1" t="s">
        <v>22909</v>
      </c>
      <c r="B23709" s="2" t="str">
        <f>IFERROR(__xludf.DUMMYFUNCTION("GOOGLETRANSLATE(A23709,""en"",""hi"")"),"अभिनेता, अभिनेता, अभिनेता, अभिनेता और कॉमेडियन पार्टी के बाद त्यौहार में भाग लेते हैं।")</f>
        <v>अभिनेता, अभिनेता, अभिनेता, अभिनेता और कॉमेडियन पार्टी के बाद त्यौहार में भाग लेते हैं।</v>
      </c>
    </row>
    <row r="23710">
      <c r="A23710" s="1" t="s">
        <v>22910</v>
      </c>
      <c r="B23710" s="2" t="str">
        <f>IFERROR(__xludf.DUMMYFUNCTION("GOOGLETRANSLATE(A23710,""en"",""hi"")"),"पीले पृष्ठभूमि पर ग्रे तीर के साथ एक सड़क पर खड़े जूते की जोड़ी")</f>
        <v>पीले पृष्ठभूमि पर ग्रे तीर के साथ एक सड़क पर खड़े जूते की जोड़ी</v>
      </c>
    </row>
    <row r="23711">
      <c r="A23711" s="1" t="s">
        <v>22911</v>
      </c>
      <c r="B23711" s="2" t="str">
        <f>IFERROR(__xludf.DUMMYFUNCTION("GOOGLETRANSLATE(A23711,""en"",""hi"")"),"एक हाथी लंबे समय तक ड्रॉप शौचालय के बगल में चल रहा है")</f>
        <v>एक हाथी लंबे समय तक ड्रॉप शौचालय के बगल में चल रहा है</v>
      </c>
    </row>
    <row r="23712">
      <c r="A23712" s="1" t="s">
        <v>22912</v>
      </c>
      <c r="B23712" s="2" t="str">
        <f>IFERROR(__xludf.DUMMYFUNCTION("GOOGLETRANSLATE(A23712,""en"",""hi"")"),"दक्षिण में दक्षिण - सड़कों के पश्चिम कोने पर")</f>
        <v>दक्षिण में दक्षिण - सड़कों के पश्चिम कोने पर</v>
      </c>
    </row>
    <row r="23713">
      <c r="A23713" s="1" t="s">
        <v>22913</v>
      </c>
      <c r="B23713" s="2" t="str">
        <f>IFERROR(__xludf.DUMMYFUNCTION("GOOGLETRANSLATE(A23713,""en"",""hi"")"),"एक साथ समुद्र में प्रवेश करने वाले बच्चे के साथ महिला।")</f>
        <v>एक साथ समुद्र में प्रवेश करने वाले बच्चे के साथ महिला।</v>
      </c>
    </row>
    <row r="23714">
      <c r="A23714" s="1" t="s">
        <v>22914</v>
      </c>
      <c r="B23714" s="2" t="str">
        <f>IFERROR(__xludf.DUMMYFUNCTION("GOOGLETRANSLATE(A23714,""en"",""hi"")"),"सर्दियों में रात तक नदी और सदस्यता संगठन")</f>
        <v>सर्दियों में रात तक नदी और सदस्यता संगठन</v>
      </c>
    </row>
    <row r="23715">
      <c r="A23715" s="1" t="s">
        <v>22915</v>
      </c>
      <c r="B23715" s="2" t="str">
        <f>IFERROR(__xludf.DUMMYFUNCTION("GOOGLETRANSLATE(A23715,""en"",""hi"")"),"बेडरूम पहली मंजिल पर पीछे के खंड में भी है")</f>
        <v>बेडरूम पहली मंजिल पर पीछे के खंड में भी है</v>
      </c>
    </row>
    <row r="23716">
      <c r="A23716" s="1" t="s">
        <v>22916</v>
      </c>
      <c r="B23716" s="2" t="str">
        <f>IFERROR(__xludf.DUMMYFUNCTION("GOOGLETRANSLATE(A23716,""en"",""hi"")"),"सुंदर क्षेत्र में शादी")</f>
        <v>सुंदर क्षेत्र में शादी</v>
      </c>
    </row>
    <row r="23717">
      <c r="A23717" s="1" t="s">
        <v>22917</v>
      </c>
      <c r="B23717" s="2" t="str">
        <f>IFERROR(__xludf.DUMMYFUNCTION("GOOGLETRANSLATE(A23717,""en"",""hi"")"),"मछली को आकर्षित करने के लिए पानी को पिटाई")</f>
        <v>मछली को आकर्षित करने के लिए पानी को पिटाई</v>
      </c>
    </row>
    <row r="23718">
      <c r="A23718" s="1" t="s">
        <v>22918</v>
      </c>
      <c r="B23718" s="2" t="str">
        <f>IFERROR(__xludf.DUMMYFUNCTION("GOOGLETRANSLATE(A23718,""en"",""hi"")"),"भूमध्य रेखा के नजदीक संवैधानिक गणराज्य आकाश में रिंगों को बहुत अधिक देखता है।")</f>
        <v>भूमध्य रेखा के नजदीक संवैधानिक गणराज्य आकाश में रिंगों को बहुत अधिक देखता है।</v>
      </c>
    </row>
    <row r="23719">
      <c r="A23719" s="1" t="s">
        <v>22919</v>
      </c>
      <c r="B23719" s="2" t="str">
        <f>IFERROR(__xludf.DUMMYFUNCTION("GOOGLETRANSLATE(A23719,""en"",""hi"")"),"ब्रांड के टेप पर बाल")</f>
        <v>ब्रांड के टेप पर बाल</v>
      </c>
    </row>
    <row r="23720">
      <c r="A23720" s="1" t="s">
        <v>22920</v>
      </c>
      <c r="B23720" s="2" t="str">
        <f>IFERROR(__xludf.DUMMYFUNCTION("GOOGLETRANSLATE(A23720,""en"",""hi"")"),"गुप्त हो जाना: सोमवार की रात पहुंचने के दौरान अभिनेता को बेसबॉल टोपी और चश्मा पहने हुए देखा गया था")</f>
        <v>गुप्त हो जाना: सोमवार की रात पहुंचने के दौरान अभिनेता को बेसबॉल टोपी और चश्मा पहने हुए देखा गया था</v>
      </c>
    </row>
    <row r="23721">
      <c r="A23721" s="1" t="s">
        <v>22921</v>
      </c>
      <c r="B23721" s="2" t="str">
        <f>IFERROR(__xludf.DUMMYFUNCTION("GOOGLETRANSLATE(A23721,""en"",""hi"")"),"अभिनेता काले कॉमेडी फिल्म के प्रीमियर में पहुंचे")</f>
        <v>अभिनेता काले कॉमेडी फिल्म के प्रीमियर में पहुंचे</v>
      </c>
    </row>
    <row r="23722">
      <c r="A23722" s="1" t="s">
        <v>22922</v>
      </c>
      <c r="B23722" s="2" t="str">
        <f>IFERROR(__xludf.DUMMYFUNCTION("GOOGLETRANSLATE(A23722,""en"",""hi"")"),"छत के साथ इमारतें एक दूसरे से दूर झपट्टा")</f>
        <v>छत के साथ इमारतें एक दूसरे से दूर झपट्टा</v>
      </c>
    </row>
    <row r="23723">
      <c r="A23723" s="1" t="s">
        <v>22923</v>
      </c>
      <c r="B23723" s="2" t="str">
        <f>IFERROR(__xludf.DUMMYFUNCTION("GOOGLETRANSLATE(A23723,""en"",""hi"")"),"मां ने कुछ टीम के साथ चित्रित किया जो उसके घर को बदलने में मदद की")</f>
        <v>मां ने कुछ टीम के साथ चित्रित किया जो उसके घर को बदलने में मदद की</v>
      </c>
    </row>
    <row r="23724">
      <c r="A23724" s="1" t="s">
        <v>22924</v>
      </c>
      <c r="B23724" s="2" t="str">
        <f>IFERROR(__xludf.DUMMYFUNCTION("GOOGLETRANSLATE(A23724,""en"",""hi"")"),"एक सैन्य अधिकारी एक क्षेत्र में सड़क पर चला जाता है")</f>
        <v>एक सैन्य अधिकारी एक क्षेत्र में सड़क पर चला जाता है</v>
      </c>
    </row>
    <row r="23725">
      <c r="A23725" s="1" t="s">
        <v>22925</v>
      </c>
      <c r="B23725" s="2" t="str">
        <f>IFERROR(__xludf.DUMMYFUNCTION("GOOGLETRANSLATE(A23725,""en"",""hi"")"),"मैं केवल कुछ दिनों के लिए शहर से बाहर था, लेकिन ऐसा लगता है कि पिल्ले आकार, क्षमताओं और विशेष रूप से कोट में बढ़े!")</f>
        <v>मैं केवल कुछ दिनों के लिए शहर से बाहर था, लेकिन ऐसा लगता है कि पिल्ले आकार, क्षमताओं और विशेष रूप से कोट में बढ़े!</v>
      </c>
    </row>
    <row r="23726">
      <c r="A23726" s="1" t="s">
        <v>22926</v>
      </c>
      <c r="B23726" s="2" t="str">
        <f>IFERROR(__xludf.DUMMYFUNCTION("GOOGLETRANSLATE(A23726,""en"",""hi"")"),"बैठक पर लैपटॉप कंप्यूटर, टैबलेट और नोटबुक का उपयोग कर व्यवसायिक लोगों का समूह।")</f>
        <v>बैठक पर लैपटॉप कंप्यूटर, टैबलेट और नोटबुक का उपयोग कर व्यवसायिक लोगों का समूह।</v>
      </c>
    </row>
    <row r="23727">
      <c r="A23727" s="1" t="s">
        <v>22927</v>
      </c>
      <c r="B23727" s="2" t="str">
        <f>IFERROR(__xludf.DUMMYFUNCTION("GOOGLETRANSLATE(A23727,""en"",""hi"")"),"दुनिया का सबसे बड़ा फूल")</f>
        <v>दुनिया का सबसे बड़ा फूल</v>
      </c>
    </row>
    <row r="23728">
      <c r="A23728" s="1" t="s">
        <v>22928</v>
      </c>
      <c r="B23728" s="2" t="str">
        <f>IFERROR(__xludf.DUMMYFUNCTION("GOOGLETRANSLATE(A23728,""en"",""hi"")"),"संरक्षित साइट स्रोत है")</f>
        <v>संरक्षित साइट स्रोत है</v>
      </c>
    </row>
    <row r="23729">
      <c r="A23729" s="1" t="s">
        <v>22929</v>
      </c>
      <c r="B23729" s="2" t="str">
        <f>IFERROR(__xludf.DUMMYFUNCTION("GOOGLETRANSLATE(A23729,""en"",""hi"")"),"एक ट्रैक्टर खेती प्रतियोगिता, एक शहर में किसान")</f>
        <v>एक ट्रैक्टर खेती प्रतियोगिता, एक शहर में किसान</v>
      </c>
    </row>
    <row r="23730">
      <c r="A23730" s="1" t="s">
        <v>22930</v>
      </c>
      <c r="B23730" s="2" t="str">
        <f>IFERROR(__xludf.DUMMYFUNCTION("GOOGLETRANSLATE(A23730,""en"",""hi"")"),"लाल जूते की एक जोड़ी एक ठोस पृष्ठभूमि के खिलाफ गोली मार दी")</f>
        <v>लाल जूते की एक जोड़ी एक ठोस पृष्ठभूमि के खिलाफ गोली मार दी</v>
      </c>
    </row>
    <row r="23731">
      <c r="A23731" s="1" t="s">
        <v>22931</v>
      </c>
      <c r="B23731" s="2" t="str">
        <f>IFERROR(__xludf.DUMMYFUNCTION("GOOGLETRANSLATE(A23731,""en"",""hi"")"),"3 डी चित्रण सफेद सोने या चांदी की अंगूठी रत्न के बिना और एक सफेद पृष्ठभूमि पर प्रतिबिंब के साथ गोल नीला नीलमणि हीरा")</f>
        <v>3 डी चित्रण सफेद सोने या चांदी की अंगूठी रत्न के बिना और एक सफेद पृष्ठभूमि पर प्रतिबिंब के साथ गोल नीला नीलमणि हीरा</v>
      </c>
    </row>
    <row r="23732">
      <c r="A23732" s="1" t="s">
        <v>22932</v>
      </c>
      <c r="B23732" s="2" t="str">
        <f>IFERROR(__xludf.DUMMYFUNCTION("GOOGLETRANSLATE(A23732,""en"",""hi"")"),"एक महिला बाहर के खेतों में चलती है")</f>
        <v>एक महिला बाहर के खेतों में चलती है</v>
      </c>
    </row>
    <row r="23733">
      <c r="A23733" s="1" t="s">
        <v>22933</v>
      </c>
      <c r="B23733" s="2" t="str">
        <f>IFERROR(__xludf.DUMMYFUNCTION("GOOGLETRANSLATE(A23733,""en"",""hi"")"),"बनाने में चोको केक")</f>
        <v>बनाने में चोको केक</v>
      </c>
    </row>
    <row r="23734">
      <c r="A23734" s="1" t="s">
        <v>22934</v>
      </c>
      <c r="B23734" s="2" t="str">
        <f>IFERROR(__xludf.DUMMYFUNCTION("GOOGLETRANSLATE(A23734,""en"",""hi"")"),"एक व्यापारी का डबल एक्सपोजर पोर्ट्रेट सिटीस्केप देख रहा है")</f>
        <v>एक व्यापारी का डबल एक्सपोजर पोर्ट्रेट सिटीस्केप देख रहा है</v>
      </c>
    </row>
    <row r="23735">
      <c r="A23735" s="1" t="s">
        <v>22935</v>
      </c>
      <c r="B23735" s="2" t="str">
        <f>IFERROR(__xludf.DUMMYFUNCTION("GOOGLETRANSLATE(A23735,""en"",""hi"")"),"रात को कोई भी नहीं, उसके अंधेरे चेहरे पर आँसू के साथ, इस हवादार जगह में मेरे पास देखता है।")</f>
        <v>रात को कोई भी नहीं, उसके अंधेरे चेहरे पर आँसू के साथ, इस हवादार जगह में मेरे पास देखता है।</v>
      </c>
    </row>
    <row r="23736">
      <c r="A23736" s="1" t="s">
        <v>22936</v>
      </c>
      <c r="B23736" s="2" t="str">
        <f>IFERROR(__xludf.DUMMYFUNCTION("GOOGLETRANSLATE(A23736,""en"",""hi"")"),"व्यक्ति बुधवार को एक मैच के दौरान गेंद देता है।")</f>
        <v>व्यक्ति बुधवार को एक मैच के दौरान गेंद देता है।</v>
      </c>
    </row>
    <row r="23737">
      <c r="A23737" s="1" t="s">
        <v>22937</v>
      </c>
      <c r="B23737" s="2" t="str">
        <f>IFERROR(__xludf.DUMMYFUNCTION("GOOGLETRANSLATE(A23737,""en"",""hi"")"),"यहां अपनी सभी महिमा में कवर छवि है।")</f>
        <v>यहां अपनी सभी महिमा में कवर छवि है।</v>
      </c>
    </row>
    <row r="23738">
      <c r="A23738" s="1" t="s">
        <v>22938</v>
      </c>
      <c r="B23738" s="2" t="str">
        <f>IFERROR(__xludf.DUMMYFUNCTION("GOOGLETRANSLATE(A23738,""en"",""hi"")"),"सफेद पृष्ठभूमि पर एक लाल वर्दी पर पेशा")</f>
        <v>सफेद पृष्ठभूमि पर एक लाल वर्दी पर पेशा</v>
      </c>
    </row>
    <row r="23739">
      <c r="A23739" s="1" t="s">
        <v>22939</v>
      </c>
      <c r="B23739" s="2" t="str">
        <f>IFERROR(__xludf.DUMMYFUNCTION("GOOGLETRANSLATE(A23739,""en"",""hi"")"),"3 डी रूपरेखा फोटो के साथ बनावट")</f>
        <v>3 डी रूपरेखा फोटो के साथ बनावट</v>
      </c>
    </row>
    <row r="23740">
      <c r="A23740" s="1" t="s">
        <v>22940</v>
      </c>
      <c r="B23740" s="2" t="str">
        <f>IFERROR(__xludf.DUMMYFUNCTION("GOOGLETRANSLATE(A23740,""en"",""hi"")"),"अभिनेता संगठन द्वारा प्रस्तुत पूंछ से एक पिल्ला के साथ बनता है।")</f>
        <v>अभिनेता संगठन द्वारा प्रस्तुत पूंछ से एक पिल्ला के साथ बनता है।</v>
      </c>
    </row>
    <row r="23741">
      <c r="A23741" s="1" t="s">
        <v>22941</v>
      </c>
      <c r="B23741" s="2" t="str">
        <f>IFERROR(__xludf.DUMMYFUNCTION("GOOGLETRANSLATE(A23741,""en"",""hi"")"),"घोड़ा और गाड़ी खतरे से पीने के पानी की सड़कों के माध्यम से कोयला खींच रहा है")</f>
        <v>घोड़ा और गाड़ी खतरे से पीने के पानी की सड़कों के माध्यम से कोयला खींच रहा है</v>
      </c>
    </row>
    <row r="23742">
      <c r="A23742" s="1" t="s">
        <v>22942</v>
      </c>
      <c r="B23742" s="2" t="str">
        <f>IFERROR(__xludf.DUMMYFUNCTION("GOOGLETRANSLATE(A23742,""en"",""hi"")"),"एक डीजे एक माइक्रोफोन में चिल्लाता है")</f>
        <v>एक डीजे एक माइक्रोफोन में चिल्लाता है</v>
      </c>
    </row>
    <row r="23743">
      <c r="A23743" s="1" t="s">
        <v>22943</v>
      </c>
      <c r="B23743" s="2" t="str">
        <f>IFERROR(__xludf.DUMMYFUNCTION("GOOGLETRANSLATE(A23743,""en"",""hi"")"),"घर पहले से ही एक प्रीमियम ला रहे हैं - लेकिन विशेषज्ञों का कहना है कि वे अभी भी नहीं मिल रहे हैं जो वे अंततः लायक होंगे।")</f>
        <v>घर पहले से ही एक प्रीमियम ला रहे हैं - लेकिन विशेषज्ञों का कहना है कि वे अभी भी नहीं मिल रहे हैं जो वे अंततः लायक होंगे।</v>
      </c>
    </row>
    <row r="23744">
      <c r="A23744" s="1" t="s">
        <v>22944</v>
      </c>
      <c r="B23744" s="2" t="str">
        <f>IFERROR(__xludf.DUMMYFUNCTION("GOOGLETRANSLATE(A23744,""en"",""hi"")"),"लॉन पर हरी घास उपजा है")</f>
        <v>लॉन पर हरी घास उपजा है</v>
      </c>
    </row>
    <row r="23745">
      <c r="A23745" s="1" t="s">
        <v>22945</v>
      </c>
      <c r="B23745" s="2" t="str">
        <f>IFERROR(__xludf.DUMMYFUNCTION("GOOGLETRANSLATE(A23745,""en"",""hi"")"),"चमक, स्फटिक, और एक सुंदर गुलाबी धनुष के साथ सुंदर गुलाबी नाखून डिजाइन।")</f>
        <v>चमक, स्फटिक, और एक सुंदर गुलाबी धनुष के साथ सुंदर गुलाबी नाखून डिजाइन।</v>
      </c>
    </row>
    <row r="23746">
      <c r="A23746" s="1" t="s">
        <v>22946</v>
      </c>
      <c r="B23746" s="2" t="str">
        <f>IFERROR(__xludf.DUMMYFUNCTION("GOOGLETRANSLATE(A23746,""en"",""hi"")"),"पृष्ठभूमि पर शीतकालीन परिदृश्य")</f>
        <v>पृष्ठभूमि पर शीतकालीन परिदृश्य</v>
      </c>
    </row>
    <row r="23747">
      <c r="A23747" s="1" t="s">
        <v>22947</v>
      </c>
      <c r="B23747" s="2" t="str">
        <f>IFERROR(__xludf.DUMMYFUNCTION("GOOGLETRANSLATE(A23747,""en"",""hi"")"),"दो बार लाल रोशनी पर बाएं मुड़ें")</f>
        <v>दो बार लाल रोशनी पर बाएं मुड़ें</v>
      </c>
    </row>
    <row r="23748">
      <c r="A23748" s="1" t="s">
        <v>7388</v>
      </c>
      <c r="B23748" s="2" t="str">
        <f>IFERROR(__xludf.DUMMYFUNCTION("GOOGLETRANSLATE(A23748,""en"",""hi"")"),"पानी के नीचे डॉल्फिन के झुंड के साथ निर्बाध बनावट, पृष्ठभूमि के लिए चित्रण")</f>
        <v>पानी के नीचे डॉल्फिन के झुंड के साथ निर्बाध बनावट, पृष्ठभूमि के लिए चित्रण</v>
      </c>
    </row>
    <row r="23749">
      <c r="A23749" s="1" t="s">
        <v>22948</v>
      </c>
      <c r="B23749" s="2" t="str">
        <f>IFERROR(__xludf.DUMMYFUNCTION("GOOGLETRANSLATE(A23749,""en"",""hi"")"),"विश्वविद्यालय या कॉलेज के विभिन्न समूह हॉलवे में चैट करते हुए वे कक्षाओं के बीच एक ब्रेक लेते हैं।")</f>
        <v>विश्वविद्यालय या कॉलेज के विभिन्न समूह हॉलवे में चैट करते हुए वे कक्षाओं के बीच एक ब्रेक लेते हैं।</v>
      </c>
    </row>
    <row r="23750">
      <c r="A23750" s="1" t="s">
        <v>22949</v>
      </c>
      <c r="B23750" s="2" t="str">
        <f>IFERROR(__xludf.DUMMYFUNCTION("GOOGLETRANSLATE(A23750,""en"",""hi"")"),"पाठ के दौरान कक्षा में उच्च विद्यालय के छात्रों का पिछला दृश्य।")</f>
        <v>पाठ के दौरान कक्षा में उच्च विद्यालय के छात्रों का पिछला दृश्य।</v>
      </c>
    </row>
    <row r="23751">
      <c r="A23751" s="1" t="s">
        <v>22950</v>
      </c>
      <c r="B23751" s="2" t="str">
        <f>IFERROR(__xludf.DUMMYFUNCTION("GOOGLETRANSLATE(A23751,""en"",""hi"")"),"एक एकल शराबी बादल के साथ एक अलग नीले आकाश पर हवा में घूमते हुए नियमित पवन टरबाइन")</f>
        <v>एक एकल शराबी बादल के साथ एक अलग नीले आकाश पर हवा में घूमते हुए नियमित पवन टरबाइन</v>
      </c>
    </row>
    <row r="23752">
      <c r="A23752" s="1" t="s">
        <v>22951</v>
      </c>
      <c r="B23752" s="2" t="str">
        <f>IFERROR(__xludf.DUMMYFUNCTION("GOOGLETRANSLATE(A23752,""en"",""hi"")"),"आप दिमाग में चमत्कार के साथ आकाश पेंट!")</f>
        <v>आप दिमाग में चमत्कार के साथ आकाश पेंट!</v>
      </c>
    </row>
    <row r="23753">
      <c r="A23753" s="1" t="s">
        <v>4185</v>
      </c>
      <c r="B23753" s="2" t="str">
        <f>IFERROR(__xludf.DUMMYFUNCTION("GOOGLETRANSLATE(A23753,""en"",""hi"")"),"छवि में हो सकता है: व्यक्ति, एक संगीत वाद्ययंत्र, मंच, गिटार और रात पर")</f>
        <v>छवि में हो सकता है: व्यक्ति, एक संगीत वाद्ययंत्र, मंच, गिटार और रात पर</v>
      </c>
    </row>
    <row r="23754">
      <c r="A23754" s="1" t="s">
        <v>22952</v>
      </c>
      <c r="B23754" s="2" t="str">
        <f>IFERROR(__xludf.DUMMYFUNCTION("GOOGLETRANSLATE(A23754,""en"",""hi"")"),"काले रंग की कैटफ़िश ... यह नुस्खा एक रेस्तरां से आया था।")</f>
        <v>काले रंग की कैटफ़िश ... यह नुस्खा एक रेस्तरां से आया था।</v>
      </c>
    </row>
    <row r="23755">
      <c r="A23755" s="1" t="s">
        <v>22953</v>
      </c>
      <c r="B23755" s="2" t="str">
        <f>IFERROR(__xludf.DUMMYFUNCTION("GOOGLETRANSLATE(A23755,""en"",""hi"")"),"युवा महिला सफेद पृष्ठभूमि पर अपने हाथों से मुंह को कवर करती है।")</f>
        <v>युवा महिला सफेद पृष्ठभूमि पर अपने हाथों से मुंह को कवर करती है।</v>
      </c>
    </row>
    <row r="23756">
      <c r="A23756" s="1" t="s">
        <v>22954</v>
      </c>
      <c r="B23756" s="2" t="str">
        <f>IFERROR(__xludf.DUMMYFUNCTION("GOOGLETRANSLATE(A23756,""en"",""hi"")"),"ओलंपिक एथलीट स्पोर्ट्स टीम के खिलाफ चौथी तिमाही में एक पास फेंकता है।")</f>
        <v>ओलंपिक एथलीट स्पोर्ट्स टीम के खिलाफ चौथी तिमाही में एक पास फेंकता है।</v>
      </c>
    </row>
    <row r="23757">
      <c r="A23757" s="1" t="s">
        <v>22955</v>
      </c>
      <c r="B23757" s="2" t="str">
        <f>IFERROR(__xludf.DUMMYFUNCTION("GOOGLETRANSLATE(A23757,""en"",""hi"")"),"गुरुवार की सुबह एक सर्फर के पीछे एक बड़ी लहर है।")</f>
        <v>गुरुवार की सुबह एक सर्फर के पीछे एक बड़ी लहर है।</v>
      </c>
    </row>
    <row r="23758">
      <c r="A23758" s="1" t="s">
        <v>22956</v>
      </c>
      <c r="B23758" s="2" t="str">
        <f>IFERROR(__xludf.DUMMYFUNCTION("GOOGLETRANSLATE(A23758,""en"",""hi"")"),"भाषा के विभिन्न पत्र।")</f>
        <v>भाषा के विभिन्न पत्र।</v>
      </c>
    </row>
    <row r="23759">
      <c r="A23759" s="1" t="s">
        <v>22957</v>
      </c>
      <c r="B23759" s="2" t="str">
        <f>IFERROR(__xludf.DUMMYFUNCTION("GOOGLETRANSLATE(A23759,""en"",""hi"")"),"हमारा चिकन कॉप घर और पानी की आपूर्ति से दूर है।")</f>
        <v>हमारा चिकन कॉप घर और पानी की आपूर्ति से दूर है।</v>
      </c>
    </row>
    <row r="23760">
      <c r="A23760" s="1" t="s">
        <v>22958</v>
      </c>
      <c r="B23760" s="2" t="str">
        <f>IFERROR(__xludf.DUMMYFUNCTION("GOOGLETRANSLATE(A23760,""en"",""hi"")"),"यदि हमारे पास दीवार की जगह है जो इन की तरह रोशनी को छोड़ने या खिड़की के दोनों ओर रखें")</f>
        <v>यदि हमारे पास दीवार की जगह है जो इन की तरह रोशनी को छोड़ने या खिड़की के दोनों ओर रखें</v>
      </c>
    </row>
    <row r="23761">
      <c r="A23761" s="1" t="s">
        <v>22959</v>
      </c>
      <c r="B23761" s="2" t="str">
        <f>IFERROR(__xludf.DUMMYFUNCTION("GOOGLETRANSLATE(A23761,""en"",""hi"")"),"एक शाखा पर एक महिला किंगफिशर।")</f>
        <v>एक शाखा पर एक महिला किंगफिशर।</v>
      </c>
    </row>
    <row r="23762">
      <c r="A23762" s="1" t="s">
        <v>22960</v>
      </c>
      <c r="B23762" s="2" t="str">
        <f>IFERROR(__xludf.DUMMYFUNCTION("GOOGLETRANSLATE(A23762,""en"",""hi"")"),"नि: शुल्क अनुभवी crochet तकिया पैटर्न - एक मोज़ेक पैटर्न के साथ काले और तन में किया गया त्रिकोण आकार का तकिया।")</f>
        <v>नि: शुल्क अनुभवी crochet तकिया पैटर्न - एक मोज़ेक पैटर्न के साथ काले और तन में किया गया त्रिकोण आकार का तकिया।</v>
      </c>
    </row>
    <row r="23763">
      <c r="A23763" s="1" t="s">
        <v>22961</v>
      </c>
      <c r="B23763" s="2" t="str">
        <f>IFERROR(__xludf.DUMMYFUNCTION("GOOGLETRANSLATE(A23763,""en"",""hi"")"),"परिधान, घूंघट के साथ शादी के कपड़े, पूर्ण स्कर्ट +")</f>
        <v>परिधान, घूंघट के साथ शादी के कपड़े, पूर्ण स्कर्ट +</v>
      </c>
    </row>
    <row r="23764">
      <c r="A23764" s="1" t="s">
        <v>22962</v>
      </c>
      <c r="B23764" s="2" t="str">
        <f>IFERROR(__xludf.DUMMYFUNCTION("GOOGLETRANSLATE(A23764,""en"",""hi"")"),"कैथेड्रल का मुख्य अग्रभाग")</f>
        <v>कैथेड्रल का मुख्य अग्रभाग</v>
      </c>
    </row>
    <row r="23765">
      <c r="A23765" s="1" t="s">
        <v>22963</v>
      </c>
      <c r="B23765" s="2" t="str">
        <f>IFERROR(__xludf.DUMMYFUNCTION("GOOGLETRANSLATE(A23765,""en"",""hi"")"),"कृषि पृष्ठभूमि; सुंदर टेंगेरिन का ढेर")</f>
        <v>कृषि पृष्ठभूमि; सुंदर टेंगेरिन का ढेर</v>
      </c>
    </row>
    <row r="23766">
      <c r="A23766" s="1" t="s">
        <v>22964</v>
      </c>
      <c r="B23766" s="2" t="str">
        <f>IFERROR(__xludf.DUMMYFUNCTION("GOOGLETRANSLATE(A23766,""en"",""hi"")"),"शिशु बच्चे बच्चे बच्चा एक सफेद पृष्ठभूमि फोटो पर मुस्कुराते हुए फर्श पर क्रॉलिंग")</f>
        <v>शिशु बच्चे बच्चे बच्चा एक सफेद पृष्ठभूमि फोटो पर मुस्कुराते हुए फर्श पर क्रॉलिंग</v>
      </c>
    </row>
    <row r="23767">
      <c r="A23767" s="1" t="s">
        <v>22965</v>
      </c>
      <c r="B23767" s="2" t="str">
        <f>IFERROR(__xludf.DUMMYFUNCTION("GOOGLETRANSLATE(A23767,""en"",""hi"")"),"एक हाइकर एक लकड़ी के पुल के माध्यम से नदी को पार करता है")</f>
        <v>एक हाइकर एक लकड़ी के पुल के माध्यम से नदी को पार करता है</v>
      </c>
    </row>
    <row r="23768">
      <c r="A23768" s="1" t="s">
        <v>22966</v>
      </c>
      <c r="B23768" s="2" t="str">
        <f>IFERROR(__xludf.DUMMYFUNCTION("GOOGLETRANSLATE(A23768,""en"",""hi"")"),"मूल निवासी और उत्तरी तट की पेंटिंग")</f>
        <v>मूल निवासी और उत्तरी तट की पेंटिंग</v>
      </c>
    </row>
    <row r="23769">
      <c r="A23769" s="1" t="s">
        <v>22967</v>
      </c>
      <c r="B23769" s="2" t="str">
        <f>IFERROR(__xludf.DUMMYFUNCTION("GOOGLETRANSLATE(A23769,""en"",""hi"")"),"व्यक्ति को अपनी नौकरी खोने के बाद परिवार को घर बेच रहा है")</f>
        <v>व्यक्ति को अपनी नौकरी खोने के बाद परिवार को घर बेच रहा है</v>
      </c>
    </row>
    <row r="23770">
      <c r="A23770" s="1" t="s">
        <v>22968</v>
      </c>
      <c r="B23770" s="2" t="str">
        <f>IFERROR(__xludf.DUMMYFUNCTION("GOOGLETRANSLATE(A23770,""en"",""hi"")"),"समय चूक, बादल वन झील पर चलते हैं")</f>
        <v>समय चूक, बादल वन झील पर चलते हैं</v>
      </c>
    </row>
    <row r="23771">
      <c r="A23771" s="1" t="s">
        <v>22969</v>
      </c>
      <c r="B23771" s="2" t="str">
        <f>IFERROR(__xludf.DUMMYFUNCTION("GOOGLETRANSLATE(A23771,""en"",""hi"")"),"उद्योग में कारीगरों द्वारा बनाई गई बुने वाली सगाई की अंगूठी!")</f>
        <v>उद्योग में कारीगरों द्वारा बनाई गई बुने वाली सगाई की अंगूठी!</v>
      </c>
    </row>
    <row r="23772">
      <c r="A23772" s="1" t="s">
        <v>1263</v>
      </c>
      <c r="B23772" s="2" t="str">
        <f>IFERROR(__xludf.DUMMYFUNCTION("GOOGLETRANSLATE(A23772,""en"",""hi"")"),"छवि में हो सकता है: व्यक्ति, घोड़े, घोड़े और आउटडोर पर सवारी करना")</f>
        <v>छवि में हो सकता है: व्यक्ति, घोड़े, घोड़े और आउटडोर पर सवारी करना</v>
      </c>
    </row>
    <row r="23773">
      <c r="A23773" s="1" t="s">
        <v>22970</v>
      </c>
      <c r="B23773" s="2" t="str">
        <f>IFERROR(__xludf.DUMMYFUNCTION("GOOGLETRANSLATE(A23773,""en"",""hi"")"),"डबल पक्षीय पृष्ठभूमि, दिल, रिबन और गुलदस्ता के साथ तिथि कार्ड सहेजें।")</f>
        <v>डबल पक्षीय पृष्ठभूमि, दिल, रिबन और गुलदस्ता के साथ तिथि कार्ड सहेजें।</v>
      </c>
    </row>
    <row r="23774">
      <c r="A23774" s="1" t="s">
        <v>8197</v>
      </c>
      <c r="B23774" s="2" t="str">
        <f>IFERROR(__xludf.DUMMYFUNCTION("GOOGLETRANSLATE(A23774,""en"",""hi"")"),"मौसम का प्रीमियर - आगमन")</f>
        <v>मौसम का प्रीमियर - आगमन</v>
      </c>
    </row>
    <row r="23775">
      <c r="A23775" s="1" t="s">
        <v>22971</v>
      </c>
      <c r="B23775" s="2" t="str">
        <f>IFERROR(__xludf.DUMMYFUNCTION("GOOGLETRANSLATE(A23775,""en"",""hi"")"),"अभिनेता प्रीमियर पार्टी में भाग लेता है")</f>
        <v>अभिनेता प्रीमियर पार्टी में भाग लेता है</v>
      </c>
    </row>
    <row r="23776">
      <c r="A23776" s="1" t="s">
        <v>22972</v>
      </c>
      <c r="B23776" s="2" t="str">
        <f>IFERROR(__xludf.DUMMYFUNCTION("GOOGLETRANSLATE(A23776,""en"",""hi"")"),"नंबर सेट द्वारा चॉकलेट")</f>
        <v>नंबर सेट द्वारा चॉकलेट</v>
      </c>
    </row>
    <row r="23777">
      <c r="A23777" s="1" t="s">
        <v>10838</v>
      </c>
      <c r="B23777" s="2" t="str">
        <f>IFERROR(__xludf.DUMMYFUNCTION("GOOGLETRANSLATE(A23777,""en"",""hi"")"),"टीवी व्यक्तित्व प्रीमियर पर आता है")</f>
        <v>टीवी व्यक्तित्व प्रीमियर पर आता है</v>
      </c>
    </row>
    <row r="23778">
      <c r="A23778" s="1" t="s">
        <v>22973</v>
      </c>
      <c r="B23778" s="2" t="str">
        <f>IFERROR(__xludf.DUMMYFUNCTION("GOOGLETRANSLATE(A23778,""en"",""hi"")"),"बिजनेस सोर्स इंजन 104 किलोवाट डालता है और इसे प्राप्त करना आसान है।")</f>
        <v>बिजनेस सोर्स इंजन 104 किलोवाट डालता है और इसे प्राप्त करना आसान है।</v>
      </c>
    </row>
    <row r="23779">
      <c r="A23779" s="1" t="s">
        <v>22974</v>
      </c>
      <c r="B23779" s="2" t="str">
        <f>IFERROR(__xludf.DUMMYFUNCTION("GOOGLETRANSLATE(A23779,""en"",""hi"")"),"अभिनेता सीजन प्रीमियर में भाग लेता है।")</f>
        <v>अभिनेता सीजन प्रीमियर में भाग लेता है।</v>
      </c>
    </row>
    <row r="23780">
      <c r="A23780" s="1" t="s">
        <v>22975</v>
      </c>
      <c r="B23780" s="2" t="str">
        <f>IFERROR(__xludf.DUMMYFUNCTION("GOOGLETRANSLATE(A23780,""en"",""hi"")"),"बढ़ते परिवार: कार्ड के लिए बस समय में पैदा हुआ था, जिसके लिए कबीले ने सभी पहना था - सफेद")</f>
        <v>बढ़ते परिवार: कार्ड के लिए बस समय में पैदा हुआ था, जिसके लिए कबीले ने सभी पहना था - सफेद</v>
      </c>
    </row>
    <row r="23781">
      <c r="A23781" s="1" t="s">
        <v>22976</v>
      </c>
      <c r="B23781" s="2" t="str">
        <f>IFERROR(__xludf.DUMMYFUNCTION("GOOGLETRANSLATE(A23781,""en"",""hi"")"),"छुट्टियों के लिए सजाए गए फायरप्लेस द्वारा क्रिसमस का पेड़")</f>
        <v>छुट्टियों के लिए सजाए गए फायरप्लेस द्वारा क्रिसमस का पेड़</v>
      </c>
    </row>
    <row r="23782">
      <c r="A23782" s="1" t="s">
        <v>22977</v>
      </c>
      <c r="B23782" s="2" t="str">
        <f>IFERROR(__xludf.DUMMYFUNCTION("GOOGLETRANSLATE(A23782,""en"",""hi"")"),"एक यात्री के रूप में पर्यटकों के साथ टैक्सी कैब सड़क पर सवारी करता है")</f>
        <v>एक यात्री के रूप में पर्यटकों के साथ टैक्सी कैब सड़क पर सवारी करता है</v>
      </c>
    </row>
    <row r="23783">
      <c r="A23783" s="1" t="s">
        <v>22978</v>
      </c>
      <c r="B23783" s="2" t="str">
        <f>IFERROR(__xludf.DUMMYFUNCTION("GOOGLETRANSLATE(A23783,""en"",""hi"")"),"एक झुका हुआ मुट्ठी पर चित्रित ध्वज।")</f>
        <v>एक झुका हुआ मुट्ठी पर चित्रित ध्वज।</v>
      </c>
    </row>
    <row r="23784">
      <c r="A23784" s="1" t="s">
        <v>22979</v>
      </c>
      <c r="B23784" s="2" t="str">
        <f>IFERROR(__xludf.DUMMYFUNCTION("GOOGLETRANSLATE(A23784,""en"",""hi"")"),"शेफ द्वारा, एक बड़े भोजन कक्ष में जोड़ा जा सकता है।")</f>
        <v>शेफ द्वारा, एक बड़े भोजन कक्ष में जोड़ा जा सकता है।</v>
      </c>
    </row>
    <row r="23785">
      <c r="A23785" s="1" t="s">
        <v>22980</v>
      </c>
      <c r="B23785" s="2" t="str">
        <f>IFERROR(__xludf.DUMMYFUNCTION("GOOGLETRANSLATE(A23785,""en"",""hi"")"),"पर्यटकों ने रेगिस्तान में एक ऊंट की सवारी की")</f>
        <v>पर्यटकों ने रेगिस्तान में एक ऊंट की सवारी की</v>
      </c>
    </row>
    <row r="23786">
      <c r="A23786" s="1" t="s">
        <v>22981</v>
      </c>
      <c r="B23786" s="2" t="str">
        <f>IFERROR(__xludf.DUMMYFUNCTION("GOOGLETRANSLATE(A23786,""en"",""hi"")"),"शहर का मनोरम रात का दृश्य।")</f>
        <v>शहर का मनोरम रात का दृश्य।</v>
      </c>
    </row>
    <row r="23787">
      <c r="A23787" s="1" t="s">
        <v>22982</v>
      </c>
      <c r="B23787" s="2" t="str">
        <f>IFERROR(__xludf.DUMMYFUNCTION("GOOGLETRANSLATE(A23787,""en"",""hi"")"),"हेवी मेटल आर्टिस्ट का कलाकार त्योहार में मंच पर करता है")</f>
        <v>हेवी मेटल आर्टिस्ट का कलाकार त्योहार में मंच पर करता है</v>
      </c>
    </row>
    <row r="23788">
      <c r="A23788" s="1" t="s">
        <v>22983</v>
      </c>
      <c r="B23788" s="2" t="str">
        <f>IFERROR(__xludf.DUMMYFUNCTION("GOOGLETRANSLATE(A23788,""en"",""hi"")"),"फिल्म देखने के बाद शुक्रवार की रात से मेरे कॉस्प्ले की कुछ तस्वीरें यहां दी गई हैं।")</f>
        <v>फिल्म देखने के बाद शुक्रवार की रात से मेरे कॉस्प्ले की कुछ तस्वीरें यहां दी गई हैं।</v>
      </c>
    </row>
    <row r="23789">
      <c r="A23789" s="1" t="s">
        <v>22984</v>
      </c>
      <c r="B23789" s="2" t="str">
        <f>IFERROR(__xludf.DUMMYFUNCTION("GOOGLETRANSLATE(A23789,""en"",""hi"")"),"रंग के झटके के साथ बैठे कमरे")</f>
        <v>रंग के झटके के साथ बैठे कमरे</v>
      </c>
    </row>
    <row r="23790">
      <c r="A23790" s="1" t="s">
        <v>22985</v>
      </c>
      <c r="B23790" s="2" t="str">
        <f>IFERROR(__xludf.DUMMYFUNCTION("GOOGLETRANSLATE(A23790,""en"",""hi"")"),"कमरा: फायरप्लेस वाला बाथरूम")</f>
        <v>कमरा: फायरप्लेस वाला बाथरूम</v>
      </c>
    </row>
    <row r="23791">
      <c r="A23791" s="1" t="s">
        <v>22986</v>
      </c>
      <c r="B23791" s="2" t="str">
        <f>IFERROR(__xludf.DUMMYFUNCTION("GOOGLETRANSLATE(A23791,""en"",""hi"")"),"एक संकेत पर होल्डिंग और पॉइंटिंग का क्रिसमस चित्रण")</f>
        <v>एक संकेत पर होल्डिंग और पॉइंटिंग का क्रिसमस चित्रण</v>
      </c>
    </row>
    <row r="23792">
      <c r="A23792" s="1" t="s">
        <v>930</v>
      </c>
      <c r="B23792" s="2" t="str">
        <f>IFERROR(__xludf.DUMMYFUNCTION("GOOGLETRANSLATE(A23792,""en"",""hi"")"),"छवि में हो सकता है: व्यक्ति, मंच पर और एक संगीत वाद्ययंत्र बजाना")</f>
        <v>छवि में हो सकता है: व्यक्ति, मंच पर और एक संगीत वाद्ययंत्र बजाना</v>
      </c>
    </row>
    <row r="23793">
      <c r="A23793" s="1" t="s">
        <v>22987</v>
      </c>
      <c r="B23793" s="2" t="str">
        <f>IFERROR(__xludf.DUMMYFUNCTION("GOOGLETRANSLATE(A23793,""en"",""hi"")"),"महान व्यक्ति असाधारण रूप से उच्च आत्माओं में लग रहा था क्योंकि वह दिन में पहुंची थी, एक साहसी लाल कोट में अपने मनोदशा को प्रतिबिंबित करती थी")</f>
        <v>महान व्यक्ति असाधारण रूप से उच्च आत्माओं में लग रहा था क्योंकि वह दिन में पहुंची थी, एक साहसी लाल कोट में अपने मनोदशा को प्रतिबिंबित करती थी</v>
      </c>
    </row>
    <row r="23794">
      <c r="A23794" s="1" t="s">
        <v>22988</v>
      </c>
      <c r="B23794" s="2" t="str">
        <f>IFERROR(__xludf.DUMMYFUNCTION("GOOGLETRANSLATE(A23794,""en"",""hi"")"),"रिज पूर्व में फैला है")</f>
        <v>रिज पूर्व में फैला है</v>
      </c>
    </row>
    <row r="23795">
      <c r="A23795" s="1" t="s">
        <v>22989</v>
      </c>
      <c r="B23795" s="2" t="str">
        <f>IFERROR(__xludf.DUMMYFUNCTION("GOOGLETRANSLATE(A23795,""en"",""hi"")"),"एक लाल पांडा एक पेड़ में बैठे")</f>
        <v>एक लाल पांडा एक पेड़ में बैठे</v>
      </c>
    </row>
    <row r="23796">
      <c r="A23796" s="1" t="s">
        <v>22990</v>
      </c>
      <c r="B23796" s="2" t="str">
        <f>IFERROR(__xludf.DUMMYFUNCTION("GOOGLETRANSLATE(A23796,""en"",""hi"")"),"समुद्री बर्फ और किसी न किसी लहर से घिरा एक अपमानजनक जहाज।")</f>
        <v>समुद्री बर्फ और किसी न किसी लहर से घिरा एक अपमानजनक जहाज।</v>
      </c>
    </row>
    <row r="23797">
      <c r="A23797" s="1" t="s">
        <v>22991</v>
      </c>
      <c r="B23797" s="2" t="str">
        <f>IFERROR(__xludf.DUMMYFUNCTION("GOOGLETRANSLATE(A23797,""en"",""hi"")"),"गोल्डन वेडिंग रिंग्स प्रदर्शित करने वाले पावरपॉइंट टेम्पलेट")</f>
        <v>गोल्डन वेडिंग रिंग्स प्रदर्शित करने वाले पावरपॉइंट टेम्पलेट</v>
      </c>
    </row>
    <row r="23798">
      <c r="A23798" s="1" t="s">
        <v>22992</v>
      </c>
      <c r="B23798" s="2" t="str">
        <f>IFERROR(__xludf.DUMMYFUNCTION("GOOGLETRANSLATE(A23798,""en"",""hi"")"),"लोगो, खेल, कवर, कार्ड के लिए डिजाइन।")</f>
        <v>लोगो, खेल, कवर, कार्ड के लिए डिजाइन।</v>
      </c>
    </row>
    <row r="23799">
      <c r="A23799" s="1" t="s">
        <v>22993</v>
      </c>
      <c r="B23799" s="2" t="str">
        <f>IFERROR(__xludf.DUMMYFUNCTION("GOOGLETRANSLATE(A23799,""en"",""hi"")"),"एक घास के मैदान में युवा")</f>
        <v>एक घास के मैदान में युवा</v>
      </c>
    </row>
    <row r="23800">
      <c r="A23800" s="1" t="s">
        <v>22994</v>
      </c>
      <c r="B23800" s="2" t="str">
        <f>IFERROR(__xludf.DUMMYFUNCTION("GOOGLETRANSLATE(A23800,""en"",""hi"")"),"मंदिर में एक भिक्षु की गोल्डन मूर्ति।")</f>
        <v>मंदिर में एक भिक्षु की गोल्डन मूर्ति।</v>
      </c>
    </row>
    <row r="23801">
      <c r="A23801" s="1" t="s">
        <v>22995</v>
      </c>
      <c r="B23801" s="2" t="str">
        <f>IFERROR(__xludf.DUMMYFUNCTION("GOOGLETRANSLATE(A23801,""en"",""hi"")"),"फैशन व्यवसाय पहने हुए हिप हॉप कलाकार, पॉप कलाकार के साथ लाल कालीन मारा।")</f>
        <v>फैशन व्यवसाय पहने हुए हिप हॉप कलाकार, पॉप कलाकार के साथ लाल कालीन मारा।</v>
      </c>
    </row>
    <row r="23802">
      <c r="A23802" s="1" t="s">
        <v>22996</v>
      </c>
      <c r="B23802" s="2" t="str">
        <f>IFERROR(__xludf.DUMMYFUNCTION("GOOGLETRANSLATE(A23802,""en"",""hi"")"),"इस घर में परिवार या मनोरंजक के लिए पर्याप्त खुली अवधारणा के साथ एक आदर्श लेआउट है।")</f>
        <v>इस घर में परिवार या मनोरंजक के लिए पर्याप्त खुली अवधारणा के साथ एक आदर्श लेआउट है।</v>
      </c>
    </row>
    <row r="23803">
      <c r="A23803" s="1" t="s">
        <v>22997</v>
      </c>
      <c r="B23803" s="2" t="str">
        <f>IFERROR(__xludf.DUMMYFUNCTION("GOOGLETRANSLATE(A23803,""en"",""hi"")"),"एक महिला धावक का सिल्हूट")</f>
        <v>एक महिला धावक का सिल्हूट</v>
      </c>
    </row>
    <row r="23804">
      <c r="A23804" s="1" t="s">
        <v>22998</v>
      </c>
      <c r="B23804" s="2" t="str">
        <f>IFERROR(__xludf.DUMMYFUNCTION("GOOGLETRANSLATE(A23804,""en"",""hi"")"),"वर्षों के माध्यम से सुंदर: अभिनेता, उसकी उम्र के लिए तैयार और अभी भी इसे कालीन पर खींचा")</f>
        <v>वर्षों के माध्यम से सुंदर: अभिनेता, उसकी उम्र के लिए तैयार और अभी भी इसे कालीन पर खींचा</v>
      </c>
    </row>
    <row r="23805">
      <c r="A23805" s="1" t="s">
        <v>22999</v>
      </c>
      <c r="B23805" s="2" t="str">
        <f>IFERROR(__xludf.DUMMYFUNCTION("GOOGLETRANSLATE(A23805,""en"",""hi"")"),"टीवी चरित्र शामिल नहीं: अंतरिक्ष में एक परेशान बुरे लड़के के लिए पूल हाउस शामिल नहीं है लेकिन इसमें लाइब्रेरी, सनरूम, होम ऑफिस और एकर्स के योग जैसे कई सुविधाएं हैं")</f>
        <v>टीवी चरित्र शामिल नहीं: अंतरिक्ष में एक परेशान बुरे लड़के के लिए पूल हाउस शामिल नहीं है लेकिन इसमें लाइब्रेरी, सनरूम, होम ऑफिस और एकर्स के योग जैसे कई सुविधाएं हैं</v>
      </c>
    </row>
    <row r="23806">
      <c r="A23806" s="1" t="s">
        <v>23000</v>
      </c>
      <c r="B23806" s="2" t="str">
        <f>IFERROR(__xludf.DUMMYFUNCTION("GOOGLETRANSLATE(A23806,""en"",""hi"")"),"कंधे की पोशाक से DIY")</f>
        <v>कंधे की पोशाक से DIY</v>
      </c>
    </row>
    <row r="23807">
      <c r="A23807" s="1" t="s">
        <v>23001</v>
      </c>
      <c r="B23807" s="2" t="str">
        <f>IFERROR(__xludf.DUMMYFUNCTION("GOOGLETRANSLATE(A23807,""en"",""hi"")"),"एक सेट मुस्कुराते हुए कार्टून के वेक्टर चित्रण - सफेद पर खुश मुंह")</f>
        <v>एक सेट मुस्कुराते हुए कार्टून के वेक्टर चित्रण - सफेद पर खुश मुंह</v>
      </c>
    </row>
    <row r="23808">
      <c r="A23808" s="1" t="s">
        <v>23002</v>
      </c>
      <c r="B23808" s="2" t="str">
        <f>IFERROR(__xludf.DUMMYFUNCTION("GOOGLETRANSLATE(A23808,""en"",""hi"")"),"बहुत अच्छा जिम भी हालांकि यह शायद गेराज नहीं है")</f>
        <v>बहुत अच्छा जिम भी हालांकि यह शायद गेराज नहीं है</v>
      </c>
    </row>
    <row r="23809">
      <c r="A23809" s="1" t="s">
        <v>23003</v>
      </c>
      <c r="B23809" s="2" t="str">
        <f>IFERROR(__xludf.DUMMYFUNCTION("GOOGLETRANSLATE(A23809,""en"",""hi"")"),"एक सफेद पृष्ठभूमि पर ब्लैक कैट - स्टॉक फोटो #")</f>
        <v>एक सफेद पृष्ठभूमि पर ब्लैक कैट - स्टॉक फोटो #</v>
      </c>
    </row>
    <row r="23810">
      <c r="A23810" s="1" t="s">
        <v>23004</v>
      </c>
      <c r="B23810" s="2" t="str">
        <f>IFERROR(__xludf.DUMMYFUNCTION("GOOGLETRANSLATE(A23810,""en"",""hi"")"),"ए-वाईआर - पुराने कलाकार द्वारा बनाए गए काले आइकन की पेंटिंग्स देखें")</f>
        <v>ए-वाईआर - पुराने कलाकार द्वारा बनाए गए काले आइकन की पेंटिंग्स देखें</v>
      </c>
    </row>
    <row r="23811">
      <c r="A23811" s="1" t="s">
        <v>23005</v>
      </c>
      <c r="B23811" s="2" t="str">
        <f>IFERROR(__xludf.DUMMYFUNCTION("GOOGLETRANSLATE(A23811,""en"",""hi"")"),"ए-डेट अज्ञात के साथ महिला")</f>
        <v>ए-डेट अज्ञात के साथ महिला</v>
      </c>
    </row>
    <row r="23812">
      <c r="A23812" s="1" t="s">
        <v>23006</v>
      </c>
      <c r="B23812" s="2" t="str">
        <f>IFERROR(__xludf.DUMMYFUNCTION("GOOGLETRANSLATE(A23812,""en"",""hi"")"),"जैविक प्रजातियों और व्यक्ति के साथ भोजन!")</f>
        <v>जैविक प्रजातियों और व्यक्ति के साथ भोजन!</v>
      </c>
    </row>
    <row r="23813">
      <c r="A23813" s="1" t="s">
        <v>23007</v>
      </c>
      <c r="B23813" s="2" t="str">
        <f>IFERROR(__xludf.DUMMYFUNCTION("GOOGLETRANSLATE(A23813,""en"",""hi"")"),"हैप्पी स्कीयर बर्फ पर एक स्टार के रूप में बिछाने")</f>
        <v>हैप्पी स्कीयर बर्फ पर एक स्टार के रूप में बिछाने</v>
      </c>
    </row>
    <row r="23814">
      <c r="A23814" s="1" t="s">
        <v>23008</v>
      </c>
      <c r="B23814" s="2" t="str">
        <f>IFERROR(__xludf.DUMMYFUNCTION("GOOGLETRANSLATE(A23814,""en"",""hi"")"),"समुद्र तट के लिए अग्रणी पथ के सिर पर एक सर्फबोर्ड के आकार का संकेत")</f>
        <v>समुद्र तट के लिए अग्रणी पथ के सिर पर एक सर्फबोर्ड के आकार का संकेत</v>
      </c>
    </row>
    <row r="23815">
      <c r="A23815" s="1" t="s">
        <v>23009</v>
      </c>
      <c r="B23815" s="2" t="str">
        <f>IFERROR(__xludf.DUMMYFUNCTION("GOOGLETRANSLATE(A23815,""en"",""hi"")"),"एक बुजुर्ग महिला का पोर्ट्रेट, पृष्ठभूमि में धुंधला पर पोते")</f>
        <v>एक बुजुर्ग महिला का पोर्ट्रेट, पृष्ठभूमि में धुंधला पर पोते</v>
      </c>
    </row>
    <row r="23816">
      <c r="A23816" s="1" t="s">
        <v>23010</v>
      </c>
      <c r="B23816" s="2" t="str">
        <f>IFERROR(__xludf.DUMMYFUNCTION("GOOGLETRANSLATE(A23816,""en"",""hi"")"),"फुटबॉल टीमों के बीच घटना के दौरान फुटबॉल खिलाड़ी")</f>
        <v>फुटबॉल टीमों के बीच घटना के दौरान फुटबॉल खिलाड़ी</v>
      </c>
    </row>
    <row r="23817">
      <c r="A23817" s="1" t="s">
        <v>23011</v>
      </c>
      <c r="B23817" s="2" t="str">
        <f>IFERROR(__xludf.DUMMYFUNCTION("GOOGLETRANSLATE(A23817,""en"",""hi"")"),"प्रबंधक, देखता है कि उनके खिलाड़ी एक हल्का जॉग पहले आखिरी मैच करते हैं।")</f>
        <v>प्रबंधक, देखता है कि उनके खिलाड़ी एक हल्का जॉग पहले आखिरी मैच करते हैं।</v>
      </c>
    </row>
    <row r="23818">
      <c r="A23818" s="1" t="s">
        <v>23012</v>
      </c>
      <c r="B23818" s="2" t="str">
        <f>IFERROR(__xludf.DUMMYFUNCTION("GOOGLETRANSLATE(A23818,""en"",""hi"")"),"जंगल में अनुसंधान प्राकृतिक और पर्यावरण।")</f>
        <v>जंगल में अनुसंधान प्राकृतिक और पर्यावरण।</v>
      </c>
    </row>
    <row r="23819">
      <c r="A23819" s="1" t="s">
        <v>23013</v>
      </c>
      <c r="B23819" s="2" t="str">
        <f>IFERROR(__xludf.DUMMYFUNCTION("GOOGLETRANSLATE(A23819,""en"",""hi"")"),"नया साल, नया मी: व्यक्ति, जो जांघ उच्च चमड़े के जूते की एक जोड़ी पहन रहा था एक बड़ा काला ब्लेज़र और एक ग्रे जम्पर ने प्रशंसकों को बताया कि वह बनना चाहती थी")</f>
        <v>नया साल, नया मी: व्यक्ति, जो जांघ उच्च चमड़े के जूते की एक जोड़ी पहन रहा था एक बड़ा काला ब्लेज़र और एक ग्रे जम्पर ने प्रशंसकों को बताया कि वह बनना चाहती थी</v>
      </c>
    </row>
    <row r="23820">
      <c r="A23820" s="1" t="s">
        <v>23014</v>
      </c>
      <c r="B23820" s="2" t="str">
        <f>IFERROR(__xludf.DUMMYFUNCTION("GOOGLETRANSLATE(A23820,""en"",""hi"")"),"आदमी ने लिखा कि उन्होंने घटना के टिकट के लिए $ 500 का भुगतान किया और कोई भोजन नहीं मिला")</f>
        <v>आदमी ने लिखा कि उन्होंने घटना के टिकट के लिए $ 500 का भुगतान किया और कोई भोजन नहीं मिला</v>
      </c>
    </row>
    <row r="23821">
      <c r="A23821" s="1" t="s">
        <v>23015</v>
      </c>
      <c r="B23821" s="2" t="str">
        <f>IFERROR(__xludf.DUMMYFUNCTION("GOOGLETRANSLATE(A23821,""en"",""hi"")"),"ईव, छोटे मॉडल - ड्रग फॉर्म आकार और मूर्तिकार के साथ मॉडल")</f>
        <v>ईव, छोटे मॉडल - ड्रग फॉर्म आकार और मूर्तिकार के साथ मॉडल</v>
      </c>
    </row>
    <row r="23822">
      <c r="A23822" s="1" t="s">
        <v>23016</v>
      </c>
      <c r="B23822" s="2" t="str">
        <f>IFERROR(__xludf.DUMMYFUNCTION("GOOGLETRANSLATE(A23822,""en"",""hi"")"),"हमने एक शादी की शूटिंग देखी!")</f>
        <v>हमने एक शादी की शूटिंग देखी!</v>
      </c>
    </row>
    <row r="23823">
      <c r="A23823" s="1" t="s">
        <v>23017</v>
      </c>
      <c r="B23823" s="2" t="str">
        <f>IFERROR(__xludf.DUMMYFUNCTION("GOOGLETRANSLATE(A23823,""en"",""hi"")"),"वर्ष का अंतर्राष्ट्रीय ट्रक")</f>
        <v>वर्ष का अंतर्राष्ट्रीय ट्रक</v>
      </c>
    </row>
    <row r="23824">
      <c r="A23824" s="1" t="s">
        <v>23018</v>
      </c>
      <c r="B23824" s="2" t="str">
        <f>IFERROR(__xludf.DUMMYFUNCTION("GOOGLETRANSLATE(A23824,""en"",""hi"")"),"इस दृष्टांत पर सार कम पॉली पृष्ठभूमि है, जो कि लाल, गुलाबी, हरे और काले रंग में मंडलियों द्वारा बनाई गई है")</f>
        <v>इस दृष्टांत पर सार कम पॉली पृष्ठभूमि है, जो कि लाल, गुलाबी, हरे और काले रंग में मंडलियों द्वारा बनाई गई है</v>
      </c>
    </row>
    <row r="23825">
      <c r="A23825" s="1" t="s">
        <v>23019</v>
      </c>
      <c r="B23825" s="2" t="str">
        <f>IFERROR(__xludf.DUMMYFUNCTION("GOOGLETRANSLATE(A23825,""en"",""hi"")"),"जो लोग सार्वजनिक पार्क में हरे रंग के रास्ते के साथ साइक्लिंग का आनंद ले रहे हैं, सड़क पर पत्तियों पर ध्यान केंद्रित करते हैं")</f>
        <v>जो लोग सार्वजनिक पार्क में हरे रंग के रास्ते के साथ साइक्लिंग का आनंद ले रहे हैं, सड़क पर पत्तियों पर ध्यान केंद्रित करते हैं</v>
      </c>
    </row>
    <row r="23826">
      <c r="A23826" s="1" t="s">
        <v>23020</v>
      </c>
      <c r="B23826" s="2" t="str">
        <f>IFERROR(__xludf.DUMMYFUNCTION("GOOGLETRANSLATE(A23826,""en"",""hi"")"),"एक युवती फूलों के साथ मैदान के साथ चल रही है।")</f>
        <v>एक युवती फूलों के साथ मैदान के साथ चल रही है।</v>
      </c>
    </row>
    <row r="23827">
      <c r="A23827" s="1" t="s">
        <v>23021</v>
      </c>
      <c r="B23827" s="2" t="str">
        <f>IFERROR(__xludf.DUMMYFUNCTION("GOOGLETRANSLATE(A23827,""en"",""hi"")"),"बेसबॉल खिलाड़ी सीजन के दौरान एक खेल में पिच करता है")</f>
        <v>बेसबॉल खिलाड़ी सीजन के दौरान एक खेल में पिच करता है</v>
      </c>
    </row>
    <row r="23828">
      <c r="A23828" s="1" t="s">
        <v>23022</v>
      </c>
      <c r="B23828" s="2" t="str">
        <f>IFERROR(__xludf.DUMMYFUNCTION("GOOGLETRANSLATE(A23828,""en"",""hi"")"),"वेक्टर कला, सफेद पृष्ठभूमि पर अलग।")</f>
        <v>वेक्टर कला, सफेद पृष्ठभूमि पर अलग।</v>
      </c>
    </row>
    <row r="23829">
      <c r="A23829" s="1" t="s">
        <v>23023</v>
      </c>
      <c r="B23829" s="2" t="str">
        <f>IFERROR(__xludf.DUMMYFUNCTION("GOOGLETRANSLATE(A23829,""en"",""hi"")"),"व्यक्ति को उनकी योग्यता के दौरान व्यक्ति द्वारा निपटाया जाता है")</f>
        <v>व्यक्ति को उनकी योग्यता के दौरान व्यक्ति द्वारा निपटाया जाता है</v>
      </c>
    </row>
    <row r="23830">
      <c r="A23830" s="1" t="s">
        <v>23024</v>
      </c>
      <c r="B23830" s="2" t="str">
        <f>IFERROR(__xludf.DUMMYFUNCTION("GOOGLETRANSLATE(A23830,""en"",""hi"")"),"सर्दियों की गहराई में")</f>
        <v>सर्दियों की गहराई में</v>
      </c>
    </row>
    <row r="23831">
      <c r="A23831" s="1" t="s">
        <v>23025</v>
      </c>
      <c r="B23831" s="2" t="str">
        <f>IFERROR(__xludf.DUMMYFUNCTION("GOOGLETRANSLATE(A23831,""en"",""hi"")"),"सड़कों पर वास्तुकला और सुंदर इमारतों")</f>
        <v>सड़कों पर वास्तुकला और सुंदर इमारतों</v>
      </c>
    </row>
    <row r="23832">
      <c r="A23832" s="1" t="s">
        <v>23026</v>
      </c>
      <c r="B23832" s="2" t="str">
        <f>IFERROR(__xludf.DUMMYFUNCTION("GOOGLETRANSLATE(A23832,""en"",""hi"")"),"एक महिला की रेट्रो प्रभाव और टोन की छवि एक नोटबुक पर एक फव्वारा कलम के साथ एक नोट लिखना।")</f>
        <v>एक महिला की रेट्रो प्रभाव और टोन की छवि एक नोटबुक पर एक फव्वारा कलम के साथ एक नोट लिखना।</v>
      </c>
    </row>
    <row r="23833">
      <c r="A23833" s="1" t="s">
        <v>23027</v>
      </c>
      <c r="B23833" s="2" t="str">
        <f>IFERROR(__xludf.DUMMYFUNCTION("GOOGLETRANSLATE(A23833,""en"",""hi"")"),"एक कार का ड्रोन शॉट")</f>
        <v>एक कार का ड्रोन शॉट</v>
      </c>
    </row>
    <row r="23834">
      <c r="A23834" s="1" t="s">
        <v>23028</v>
      </c>
      <c r="B23834" s="2" t="str">
        <f>IFERROR(__xludf.DUMMYFUNCTION("GOOGLETRANSLATE(A23834,""en"",""hi"")"),"सफेद शीर्ष में आदमी अपनी बांह के नीचे एक बास्केटबॉल पकड़े")</f>
        <v>सफेद शीर्ष में आदमी अपनी बांह के नीचे एक बास्केटबॉल पकड़े</v>
      </c>
    </row>
    <row r="23835">
      <c r="A23835" s="1" t="s">
        <v>23029</v>
      </c>
      <c r="B23835" s="2" t="str">
        <f>IFERROR(__xludf.DUMMYFUNCTION("GOOGLETRANSLATE(A23835,""en"",""hi"")"),"युगल लड़ना: बिस्तर के किनारे पर बैठे आदमी को परेशान करें")</f>
        <v>युगल लड़ना: बिस्तर के किनारे पर बैठे आदमी को परेशान करें</v>
      </c>
    </row>
    <row r="23836">
      <c r="A23836" s="1" t="s">
        <v>23030</v>
      </c>
      <c r="B23836" s="2" t="str">
        <f>IFERROR(__xludf.DUMMYFUNCTION("GOOGLETRANSLATE(A23836,""en"",""hi"")"),"फोटो साझा करने की वेबसाइट के कवर पर अभिनेता - फोटो शेयरिंग!")</f>
        <v>फोटो साझा करने की वेबसाइट के कवर पर अभिनेता - फोटो शेयरिंग!</v>
      </c>
    </row>
    <row r="23837">
      <c r="A23837" s="1" t="s">
        <v>1731</v>
      </c>
      <c r="B23837" s="2" t="str">
        <f>IFERROR(__xludf.DUMMYFUNCTION("GOOGLETRANSLATE(A23837,""en"",""hi"")"),"डिजिटल कला # के लिए चुनी गई है")</f>
        <v>डिजिटल कला # के लिए चुनी गई है</v>
      </c>
    </row>
    <row r="23838">
      <c r="A23838" s="1" t="s">
        <v>23031</v>
      </c>
      <c r="B23838" s="2" t="str">
        <f>IFERROR(__xludf.DUMMYFUNCTION("GOOGLETRANSLATE(A23838,""en"",""hi"")"),"ब्लूज़ कलाकार प्रेस के लिए केक काटने।")</f>
        <v>ब्लूज़ कलाकार प्रेस के लिए केक काटने।</v>
      </c>
    </row>
    <row r="23839">
      <c r="A23839" s="1" t="s">
        <v>23032</v>
      </c>
      <c r="B23839" s="2" t="str">
        <f>IFERROR(__xludf.DUMMYFUNCTION("GOOGLETRANSLATE(A23839,""en"",""hi"")"),"युवा पुरुष एक धूप गिरने वाली दोपहर के दौरान खड़ा है")</f>
        <v>युवा पुरुष एक धूप गिरने वाली दोपहर के दौरान खड़ा है</v>
      </c>
    </row>
    <row r="23840">
      <c r="A23840" s="1" t="s">
        <v>23033</v>
      </c>
      <c r="B23840" s="2" t="str">
        <f>IFERROR(__xludf.DUMMYFUNCTION("GOOGLETRANSLATE(A23840,""en"",""hi"")"),"अबरा जल टैक्सी और यात्रियों।")</f>
        <v>अबरा जल टैक्सी और यात्रियों।</v>
      </c>
    </row>
    <row r="23841">
      <c r="A23841" s="1" t="s">
        <v>8430</v>
      </c>
      <c r="B23841" s="2" t="str">
        <f>IFERROR(__xludf.DUMMYFUNCTION("GOOGLETRANSLATE(A23841,""en"",""hi"")"),"जन्मदिन के लिए ग्रीटिंग्स कार्ड - आशा है कि आपके पास जन्मदिन का सबसे चमकीला होगा!")</f>
        <v>जन्मदिन के लिए ग्रीटिंग्स कार्ड - आशा है कि आपके पास जन्मदिन का सबसे चमकीला होगा!</v>
      </c>
    </row>
    <row r="23842">
      <c r="A23842" s="1" t="s">
        <v>23034</v>
      </c>
      <c r="B23842" s="2" t="str">
        <f>IFERROR(__xludf.DUMMYFUNCTION("GOOGLETRANSLATE(A23842,""en"",""hi"")"),"मोटी और पतली महिलाओं के सिल्हूट।")</f>
        <v>मोटी और पतली महिलाओं के सिल्हूट।</v>
      </c>
    </row>
    <row r="23843">
      <c r="A23843" s="1" t="s">
        <v>5787</v>
      </c>
      <c r="B23843" s="2" t="str">
        <f>IFERROR(__xludf.DUMMYFUNCTION("GOOGLETRANSLATE(A23843,""en"",""hi"")"),"छवि में हो सकता है: व्यक्ति, मंच पर, एक संगीत वाद्ययंत्र और गिटार बजाना")</f>
        <v>छवि में हो सकता है: व्यक्ति, मंच पर, एक संगीत वाद्ययंत्र और गिटार बजाना</v>
      </c>
    </row>
    <row r="23844">
      <c r="A23844" s="1" t="s">
        <v>23035</v>
      </c>
      <c r="B23844" s="2" t="str">
        <f>IFERROR(__xludf.DUMMYFUNCTION("GOOGLETRANSLATE(A23844,""en"",""hi"")"),"पास के आधुनिक गगनचुंबी इमारत के गिलास में प्रतिबिंब।")</f>
        <v>पास के आधुनिक गगनचुंबी इमारत के गिलास में प्रतिबिंब।</v>
      </c>
    </row>
    <row r="23845">
      <c r="A23845" s="1" t="s">
        <v>23036</v>
      </c>
      <c r="B23845" s="2" t="str">
        <f>IFERROR(__xludf.DUMMYFUNCTION("GOOGLETRANSLATE(A23845,""en"",""hi"")"),"अभिनेता तम्बू पर दिखाते हैं")</f>
        <v>अभिनेता तम्बू पर दिखाते हैं</v>
      </c>
    </row>
    <row r="23846">
      <c r="A23846" s="1" t="s">
        <v>23037</v>
      </c>
      <c r="B23846" s="2" t="str">
        <f>IFERROR(__xludf.DUMMYFUNCTION("GOOGLETRANSLATE(A23846,""en"",""hi"")"),"फुटबॉल खिलाड़ी मैच के दौरान निर्देशों को चिल्लाता है।")</f>
        <v>फुटबॉल खिलाड़ी मैच के दौरान निर्देशों को चिल्लाता है।</v>
      </c>
    </row>
    <row r="23847">
      <c r="A23847" s="1" t="s">
        <v>23038</v>
      </c>
      <c r="B23847" s="2" t="str">
        <f>IFERROR(__xludf.DUMMYFUNCTION("GOOGLETRANSLATE(A23847,""en"",""hi"")"),"लोगों के लिए एक बड़े बिस्तर के साथ डबल रूम।")</f>
        <v>लोगों के लिए एक बड़े बिस्तर के साथ डबल रूम।</v>
      </c>
    </row>
    <row r="23848">
      <c r="A23848" s="1" t="s">
        <v>23039</v>
      </c>
      <c r="B23848" s="2" t="str">
        <f>IFERROR(__xludf.DUMMYFUNCTION("GOOGLETRANSLATE(A23848,""en"",""hi"")"),"यह - यूनिट बिल्डिंग पूर्व भवन की साइट पर निर्माणाधीन है।")</f>
        <v>यह - यूनिट बिल्डिंग पूर्व भवन की साइट पर निर्माणाधीन है।</v>
      </c>
    </row>
    <row r="23849">
      <c r="A23849" s="1" t="s">
        <v>23040</v>
      </c>
      <c r="B23849" s="2" t="str">
        <f>IFERROR(__xludf.DUMMYFUNCTION("GOOGLETRANSLATE(A23849,""en"",""hi"")"),"अपने चेहरे पर चित्रित दुनिया के नक्शे के साथ एक लड़के का पोर्ट्रेट।")</f>
        <v>अपने चेहरे पर चित्रित दुनिया के नक्शे के साथ एक लड़के का पोर्ट्रेट।</v>
      </c>
    </row>
    <row r="23850">
      <c r="A23850" s="1" t="s">
        <v>23041</v>
      </c>
      <c r="B23850" s="2" t="str">
        <f>IFERROR(__xludf.DUMMYFUNCTION("GOOGLETRANSLATE(A23850,""en"",""hi"")"),"क्या आपने नहरों को साइकिल चलाने की कोशिश की है?")</f>
        <v>क्या आपने नहरों को साइकिल चलाने की कोशिश की है?</v>
      </c>
    </row>
    <row r="23851">
      <c r="A23851" s="1" t="s">
        <v>23042</v>
      </c>
      <c r="B23851" s="2" t="str">
        <f>IFERROR(__xludf.DUMMYFUNCTION("GOOGLETRANSLATE(A23851,""en"",""hi"")"),"एक खुले मुंह के साथ सुअर व्यक्ति द्वारा घास में पड़ा हुआ है")</f>
        <v>एक खुले मुंह के साथ सुअर व्यक्ति द्वारा घास में पड़ा हुआ है</v>
      </c>
    </row>
    <row r="23852">
      <c r="A23852" s="1" t="s">
        <v>23043</v>
      </c>
      <c r="B23852" s="2" t="str">
        <f>IFERROR(__xludf.DUMMYFUNCTION("GOOGLETRANSLATE(A23852,""en"",""hi"")"),"युवा महिला एक पानी के नल के नीचे उसका हाथ रखती है")</f>
        <v>युवा महिला एक पानी के नल के नीचे उसका हाथ रखती है</v>
      </c>
    </row>
    <row r="23853">
      <c r="A23853" s="1" t="s">
        <v>14061</v>
      </c>
      <c r="B23853" s="2" t="str">
        <f>IFERROR(__xludf.DUMMYFUNCTION("GOOGLETRANSLATE(A23853,""en"",""hi"")"),"दुल्हन गलियारे से नीचे चल रही है")</f>
        <v>दुल्हन गलियारे से नीचे चल रही है</v>
      </c>
    </row>
    <row r="23854">
      <c r="A23854" s="1" t="s">
        <v>23044</v>
      </c>
      <c r="B23854" s="2" t="str">
        <f>IFERROR(__xludf.DUMMYFUNCTION("GOOGLETRANSLATE(A23854,""en"",""hi"")"),"व्यक्ति और डबल-पक्षीय मिनी बिजनेस कार्ड्स।")</f>
        <v>व्यक्ति और डबल-पक्षीय मिनी बिजनेस कार्ड्स।</v>
      </c>
    </row>
    <row r="23855">
      <c r="A23855" s="1" t="s">
        <v>23045</v>
      </c>
      <c r="B23855" s="2" t="str">
        <f>IFERROR(__xludf.DUMMYFUNCTION("GOOGLETRANSLATE(A23855,""en"",""hi"")"),"उत्सव अवधारणा के लिए एक बैनर का वेक्टर चित्रण।")</f>
        <v>उत्सव अवधारणा के लिए एक बैनर का वेक्टर चित्रण।</v>
      </c>
    </row>
    <row r="23856">
      <c r="A23856" s="1" t="s">
        <v>23046</v>
      </c>
      <c r="B23856" s="2" t="str">
        <f>IFERROR(__xludf.DUMMYFUNCTION("GOOGLETRANSLATE(A23856,""en"",""hi"")"),"असाधारण कैरेट्स पन्ना और डायमंड बालियों की एक जोड़ी")</f>
        <v>असाधारण कैरेट्स पन्ना और डायमंड बालियों की एक जोड़ी</v>
      </c>
    </row>
    <row r="23857">
      <c r="A23857" s="1" t="s">
        <v>23047</v>
      </c>
      <c r="B23857" s="2" t="str">
        <f>IFERROR(__xludf.DUMMYFUNCTION("GOOGLETRANSLATE(A23857,""en"",""hi"")"),"एक आदमी हाइक कर रहा है")</f>
        <v>एक आदमी हाइक कर रहा है</v>
      </c>
    </row>
    <row r="23858">
      <c r="A23858" s="1" t="s">
        <v>23048</v>
      </c>
      <c r="B23858" s="2" t="str">
        <f>IFERROR(__xludf.DUMMYFUNCTION("GOOGLETRANSLATE(A23858,""en"",""hi"")"),"एक गंदे मंजिल पर पुराने खाली हरी बियर की बोतल का पैक")</f>
        <v>एक गंदे मंजिल पर पुराने खाली हरी बियर की बोतल का पैक</v>
      </c>
    </row>
    <row r="23859">
      <c r="A23859" s="1" t="s">
        <v>23049</v>
      </c>
      <c r="B23859" s="2" t="str">
        <f>IFERROR(__xludf.DUMMYFUNCTION("GOOGLETRANSLATE(A23859,""en"",""hi"")"),"कुत्ते के मालिक अपने सड़क पर हैं और दोनों कैमरे पर सही दिख रहे हैं")</f>
        <v>कुत्ते के मालिक अपने सड़क पर हैं और दोनों कैमरे पर सही दिख रहे हैं</v>
      </c>
    </row>
    <row r="23860">
      <c r="A23860" s="1" t="s">
        <v>23050</v>
      </c>
      <c r="B23860" s="2" t="str">
        <f>IFERROR(__xludf.DUMMYFUNCTION("GOOGLETRANSLATE(A23860,""en"",""hi"")"),"नामांकित छात्रों को कम से कम एक वर्ष खर्च करना चाहिए।")</f>
        <v>नामांकित छात्रों को कम से कम एक वर्ष खर्च करना चाहिए।</v>
      </c>
    </row>
    <row r="23861">
      <c r="A23861" s="1" t="s">
        <v>23051</v>
      </c>
      <c r="B23861" s="2" t="str">
        <f>IFERROR(__xludf.DUMMYFUNCTION("GOOGLETRANSLATE(A23861,""en"",""hi"")"),"अधिकतम दक्षता के लिए, इंजन को मारने से पहले हार्ड को तेज करना और कार को यथासंभव लंबे समय तक बंद करना आवश्यक था")</f>
        <v>अधिकतम दक्षता के लिए, इंजन को मारने से पहले हार्ड को तेज करना और कार को यथासंभव लंबे समय तक बंद करना आवश्यक था</v>
      </c>
    </row>
    <row r="23862">
      <c r="A23862" s="1" t="s">
        <v>23052</v>
      </c>
      <c r="B23862" s="2" t="str">
        <f>IFERROR(__xludf.DUMMYFUNCTION("GOOGLETRANSLATE(A23862,""en"",""hi"")"),"आरेख और उम्र का भ्रम")</f>
        <v>आरेख और उम्र का भ्रम</v>
      </c>
    </row>
    <row r="23863">
      <c r="A23863" s="1" t="s">
        <v>23053</v>
      </c>
      <c r="B23863" s="2" t="str">
        <f>IFERROR(__xludf.DUMMYFUNCTION("GOOGLETRANSLATE(A23863,""en"",""hi"")"),"पेशेवर सड़क रेसिंग साइकिल चालक और साइकिल चालक फिनिश लाइन के लिए अपना रास्ता लड़ते हैं।")</f>
        <v>पेशेवर सड़क रेसिंग साइकिल चालक और साइकिल चालक फिनिश लाइन के लिए अपना रास्ता लड़ते हैं।</v>
      </c>
    </row>
    <row r="23864">
      <c r="A23864" s="1" t="s">
        <v>23054</v>
      </c>
      <c r="B23864" s="2" t="str">
        <f>IFERROR(__xludf.DUMMYFUNCTION("GOOGLETRANSLATE(A23864,""en"",""hi"")"),"सभी नस्लों स्थानीय और आयातित कुत्तों, खेत के लिए उपलब्ध जानवर एक शहर है")</f>
        <v>सभी नस्लों स्थानीय और आयातित कुत्तों, खेत के लिए उपलब्ध जानवर एक शहर है</v>
      </c>
    </row>
    <row r="23865">
      <c r="A23865" s="1" t="s">
        <v>23055</v>
      </c>
      <c r="B23865" s="2" t="str">
        <f>IFERROR(__xludf.DUMMYFUNCTION("GOOGLETRANSLATE(A23865,""en"",""hi"")"),"अपनी स्केटबोर्ड के साथ सड़क पर चलने वाली युवा महिलाएं")</f>
        <v>अपनी स्केटबोर्ड के साथ सड़क पर चलने वाली युवा महिलाएं</v>
      </c>
    </row>
    <row r="23866">
      <c r="A23866" s="1" t="s">
        <v>23056</v>
      </c>
      <c r="B23866" s="2" t="str">
        <f>IFERROR(__xludf.DUMMYFUNCTION("GOOGLETRANSLATE(A23866,""en"",""hi"")"),"फ़ोन और टैबलेट के लिए फल डिलक्स के अलावा, आप मुफ्त में दुनिया भी डाउनलोड कर सकते हैं।")</f>
        <v>फ़ोन और टैबलेट के लिए फल डिलक्स के अलावा, आप मुफ्त में दुनिया भी डाउनलोड कर सकते हैं।</v>
      </c>
    </row>
    <row r="23867">
      <c r="A23867" s="1" t="s">
        <v>23057</v>
      </c>
      <c r="B23867" s="2" t="str">
        <f>IFERROR(__xludf.DUMMYFUNCTION("GOOGLETRANSLATE(A23867,""en"",""hi"")"),"एक छोटे डाइनिंग रूम के लिए संकीर्ण डाइनिंग टेबल")</f>
        <v>एक छोटे डाइनिंग रूम के लिए संकीर्ण डाइनिंग टेबल</v>
      </c>
    </row>
    <row r="23868">
      <c r="A23868" s="1" t="s">
        <v>23058</v>
      </c>
      <c r="B23868" s="2" t="str">
        <f>IFERROR(__xludf.DUMMYFUNCTION("GOOGLETRANSLATE(A23868,""en"",""hi"")"),"मंदिर में कई मंदिरों में से एक")</f>
        <v>मंदिर में कई मंदिरों में से एक</v>
      </c>
    </row>
    <row r="23869">
      <c r="A23869" s="1" t="s">
        <v>23059</v>
      </c>
      <c r="B23869" s="2" t="str">
        <f>IFERROR(__xludf.DUMMYFUNCTION("GOOGLETRANSLATE(A23869,""en"",""hi"")"),"फोटो एलबम से चित्र संख्या कहा जाता है")</f>
        <v>फोटो एलबम से चित्र संख्या कहा जाता है</v>
      </c>
    </row>
    <row r="23870">
      <c r="A23870" s="1" t="s">
        <v>23060</v>
      </c>
      <c r="B23870" s="2" t="str">
        <f>IFERROR(__xludf.DUMMYFUNCTION("GOOGLETRANSLATE(A23870,""en"",""hi"")"),"दुनिया में सबसे बड़ी तरंगें देखें।")</f>
        <v>दुनिया में सबसे बड़ी तरंगें देखें।</v>
      </c>
    </row>
    <row r="23871">
      <c r="A23871" s="1" t="s">
        <v>23061</v>
      </c>
      <c r="B23871" s="2" t="str">
        <f>IFERROR(__xludf.DUMMYFUNCTION("GOOGLETRANSLATE(A23871,""en"",""hi"")"),"फुटबॉल खिलाड़ी अपने सहायक कोच और बेंच पर फुटबॉल खिलाड़ी से बात करता है")</f>
        <v>फुटबॉल खिलाड़ी अपने सहायक कोच और बेंच पर फुटबॉल खिलाड़ी से बात करता है</v>
      </c>
    </row>
    <row r="23872">
      <c r="A23872" s="1" t="s">
        <v>23062</v>
      </c>
      <c r="B23872" s="2" t="str">
        <f>IFERROR(__xludf.DUMMYFUNCTION("GOOGLETRANSLATE(A23872,""en"",""hi"")"),"इस तस्वीर में, खगोलीय वेधशाला को देखा जा सकता है क्योंकि इसे आविष्कार द्वारा अंतरिक्ष में निलंबित कर दिया गया है।")</f>
        <v>इस तस्वीर में, खगोलीय वेधशाला को देखा जा सकता है क्योंकि इसे आविष्कार द्वारा अंतरिक्ष में निलंबित कर दिया गया है।</v>
      </c>
    </row>
    <row r="23873">
      <c r="A23873" s="1" t="s">
        <v>23063</v>
      </c>
      <c r="B23873" s="2" t="str">
        <f>IFERROR(__xludf.DUMMYFUNCTION("GOOGLETRANSLATE(A23873,""en"",""hi"")"),"इस शांत भित्तिचित्र को कोने से मुश्किल से झलक दिया जा सकता है।")</f>
        <v>इस शांत भित्तिचित्र को कोने से मुश्किल से झलक दिया जा सकता है।</v>
      </c>
    </row>
    <row r="23874">
      <c r="A23874" s="1" t="s">
        <v>23064</v>
      </c>
      <c r="B23874" s="2" t="str">
        <f>IFERROR(__xludf.DUMMYFUNCTION("GOOGLETRANSLATE(A23874,""en"",""hi"")"),"एक ग्रे और सफेद कुत्ता फ्लॉपी कान के साथ कैमरे की ओर घूर रहा है।")</f>
        <v>एक ग्रे और सफेद कुत्ता फ्लॉपी कान के साथ कैमरे की ओर घूर रहा है।</v>
      </c>
    </row>
    <row r="23875">
      <c r="A23875" s="1" t="s">
        <v>23065</v>
      </c>
      <c r="B23875" s="2" t="str">
        <f>IFERROR(__xludf.DUMMYFUNCTION("GOOGLETRANSLATE(A23875,""en"",""hi"")"),"एक रंगीन भूरा, नारंगी और सफेद तितली एक गुलाबी फूल पर फ़ीड करता है।")</f>
        <v>एक रंगीन भूरा, नारंगी और सफेद तितली एक गुलाबी फूल पर फ़ीड करता है।</v>
      </c>
    </row>
    <row r="23876">
      <c r="A23876" s="1" t="s">
        <v>23066</v>
      </c>
      <c r="B23876" s="2" t="str">
        <f>IFERROR(__xludf.DUMMYFUNCTION("GOOGLETRANSLATE(A23876,""en"",""hi"")"),"सोने के पत्र ए और बी स्पार्कलिंग लाइट बल्ब और एक पैटर्न के साथ।")</f>
        <v>सोने के पत्र ए और बी स्पार्कलिंग लाइट बल्ब और एक पैटर्न के साथ।</v>
      </c>
    </row>
    <row r="23877">
      <c r="A23877" s="1" t="s">
        <v>23067</v>
      </c>
      <c r="B23877" s="2" t="str">
        <f>IFERROR(__xludf.DUMMYFUNCTION("GOOGLETRANSLATE(A23877,""en"",""hi"")"),"स्टेशन, एक ट्रेन के रूप में आ रहा है")</f>
        <v>स्टेशन, एक ट्रेन के रूप में आ रहा है</v>
      </c>
    </row>
    <row r="23878">
      <c r="A23878" s="1" t="s">
        <v>23068</v>
      </c>
      <c r="B23878" s="2" t="str">
        <f>IFERROR(__xludf.DUMMYFUNCTION("GOOGLETRANSLATE(A23878,""en"",""hi"")"),"वेक्टर फैशन चित्रण, एक हैंगर पर महिलाओं की पोशाक, हाथ खींचा निर्बाध ज्यामितीय पैटर्न, फैब्रिक दोहराने वाली बनावट आदिवासी जातीय आभूषण, निमंत्रण या ग्रीटिंग कार्ड डिजाइन के लिए अलग तत्व")</f>
        <v>वेक्टर फैशन चित्रण, एक हैंगर पर महिलाओं की पोशाक, हाथ खींचा निर्बाध ज्यामितीय पैटर्न, फैब्रिक दोहराने वाली बनावट आदिवासी जातीय आभूषण, निमंत्रण या ग्रीटिंग कार्ड डिजाइन के लिए अलग तत्व</v>
      </c>
    </row>
    <row r="23879">
      <c r="A23879" s="1" t="s">
        <v>23069</v>
      </c>
      <c r="B23879" s="2" t="str">
        <f>IFERROR(__xludf.DUMMYFUNCTION("GOOGLETRANSLATE(A23879,""en"",""hi"")"),"टैन कालीन के साथ एक अपार्टमेंट में तटस्थ बेडरूम, एक कम ड्रेसर और बड़ी खिड़कियां")</f>
        <v>टैन कालीन के साथ एक अपार्टमेंट में तटस्थ बेडरूम, एक कम ड्रेसर और बड़ी खिड़कियां</v>
      </c>
    </row>
    <row r="23880">
      <c r="A23880" s="1" t="s">
        <v>2223</v>
      </c>
      <c r="B23880" s="2" t="str">
        <f>IFERROR(__xludf.DUMMYFUNCTION("GOOGLETRANSLATE(A23880,""en"",""hi"")"),"गेंद के लिए फुटबॉल खिलाड़ी और लड़ाई")</f>
        <v>गेंद के लिए फुटबॉल खिलाड़ी और लड़ाई</v>
      </c>
    </row>
    <row r="23881">
      <c r="A23881" s="1" t="s">
        <v>23070</v>
      </c>
      <c r="B23881" s="2" t="str">
        <f>IFERROR(__xludf.DUMMYFUNCTION("GOOGLETRANSLATE(A23881,""en"",""hi"")"),"अभिनेता ऐतिहासिक नाटक फिल्म के प्रीमियर में भाग लेता है।")</f>
        <v>अभिनेता ऐतिहासिक नाटक फिल्म के प्रीमियर में भाग लेता है।</v>
      </c>
    </row>
    <row r="23882">
      <c r="A23882" s="1" t="s">
        <v>23071</v>
      </c>
      <c r="B23882" s="2" t="str">
        <f>IFERROR(__xludf.DUMMYFUNCTION("GOOGLETRANSLATE(A23882,""en"",""hi"")"),"लोग प्रीमियर के लिए आते हैं")</f>
        <v>लोग प्रीमियर के लिए आते हैं</v>
      </c>
    </row>
    <row r="23883">
      <c r="A23883" s="1" t="s">
        <v>23072</v>
      </c>
      <c r="B23883" s="2" t="str">
        <f>IFERROR(__xludf.DUMMYFUNCTION("GOOGLETRANSLATE(A23883,""en"",""hi"")"),"दार्शनिक उद्धरण: हम दुनिया के साथ संघर्ष में हैं")</f>
        <v>दार्शनिक उद्धरण: हम दुनिया के साथ संघर्ष में हैं</v>
      </c>
    </row>
    <row r="23884">
      <c r="A23884" s="1" t="s">
        <v>23073</v>
      </c>
      <c r="B23884" s="2" t="str">
        <f>IFERROR(__xludf.DUMMYFUNCTION("GOOGLETRANSLATE(A23884,""en"",""hi"")"),"यदि विवाह का अंतिम उद्देश्य बिल्डर है - जैसे प्यार, तो इसका प्राथमिक उद्देश्य हमें निर्माता की तरह बनाना है।")</f>
        <v>यदि विवाह का अंतिम उद्देश्य बिल्डर है - जैसे प्यार, तो इसका प्राथमिक उद्देश्य हमें निर्माता की तरह बनाना है।</v>
      </c>
    </row>
    <row r="23885">
      <c r="A23885" s="1" t="s">
        <v>23074</v>
      </c>
      <c r="B23885" s="2" t="str">
        <f>IFERROR(__xludf.DUMMYFUNCTION("GOOGLETRANSLATE(A23885,""en"",""hi"")"),"हाथ लकड़ी के काटने बोर्ड पर एक जार में सलाद ड्रेसिंग के लिए नींबू का रस और जैतून का तेल हिलाएं।")</f>
        <v>हाथ लकड़ी के काटने बोर्ड पर एक जार में सलाद ड्रेसिंग के लिए नींबू का रस और जैतून का तेल हिलाएं।</v>
      </c>
    </row>
    <row r="23886">
      <c r="A23886" s="1" t="s">
        <v>23075</v>
      </c>
      <c r="B23886" s="2" t="str">
        <f>IFERROR(__xludf.DUMMYFUNCTION("GOOGLETRANSLATE(A23886,""en"",""hi"")"),"एक आदमी एक हरे दाढ़ी के साथ प्राकृतिक रूप के लिए जाता है और डेज़ी में ढके बालों को उजागर करता है")</f>
        <v>एक आदमी एक हरे दाढ़ी के साथ प्राकृतिक रूप के लिए जाता है और डेज़ी में ढके बालों को उजागर करता है</v>
      </c>
    </row>
    <row r="23887">
      <c r="A23887" s="1" t="s">
        <v>23076</v>
      </c>
      <c r="B23887" s="2" t="str">
        <f>IFERROR(__xludf.DUMMYFUNCTION("GOOGLETRANSLATE(A23887,""en"",""hi"")"),"लंदन में एक मैच के दौरान कार्रवाई में टेनिस खिलाड़ी")</f>
        <v>लंदन में एक मैच के दौरान कार्रवाई में टेनिस खिलाड़ी</v>
      </c>
    </row>
    <row r="23888">
      <c r="A23888" s="1" t="s">
        <v>23077</v>
      </c>
      <c r="B23888" s="2" t="str">
        <f>IFERROR(__xludf.DUMMYFUNCTION("GOOGLETRANSLATE(A23888,""en"",""hi"")"),"दुल्हन का शो - स्टॉपिंग ड्रेस एक मीटर के घूंघट और ट्रेन के साथ आया और उसने उन्हें ऊँची एड़ी के साथ मिलकर काम किया")</f>
        <v>दुल्हन का शो - स्टॉपिंग ड्रेस एक मीटर के घूंघट और ट्रेन के साथ आया और उसने उन्हें ऊँची एड़ी के साथ मिलकर काम किया</v>
      </c>
    </row>
    <row r="23889">
      <c r="A23889" s="1" t="s">
        <v>9997</v>
      </c>
      <c r="B23889" s="2" t="str">
        <f>IFERROR(__xludf.DUMMYFUNCTION("GOOGLETRANSLATE(A23889,""en"",""hi"")"),"घरों में घोड़े के खेतों और संपत्ति सहित बिक्री और लक्जरी अचल संपत्ति के लिए घर")</f>
        <v>घरों में घोड़े के खेतों और संपत्ति सहित बिक्री और लक्जरी अचल संपत्ति के लिए घर</v>
      </c>
    </row>
    <row r="23890">
      <c r="A23890" s="1" t="s">
        <v>23078</v>
      </c>
      <c r="B23890" s="2" t="str">
        <f>IFERROR(__xludf.DUMMYFUNCTION("GOOGLETRANSLATE(A23890,""en"",""hi"")"),"मैं एक लाख में &lt;3 उसके बाल।")</f>
        <v>मैं एक लाख में &lt;3 उसके बाल।</v>
      </c>
    </row>
    <row r="23891">
      <c r="A23891" s="1" t="s">
        <v>23079</v>
      </c>
      <c r="B23891" s="2" t="str">
        <f>IFERROR(__xludf.DUMMYFUNCTION("GOOGLETRANSLATE(A23891,""en"",""hi"")"),"पैच से पहले कंप्यूटर के साथ आप क्या कर सकते हैं")</f>
        <v>पैच से पहले कंप्यूटर के साथ आप क्या कर सकते हैं</v>
      </c>
    </row>
    <row r="23892">
      <c r="A23892" s="1" t="s">
        <v>23080</v>
      </c>
      <c r="B23892" s="2" t="str">
        <f>IFERROR(__xludf.DUMMYFUNCTION("GOOGLETRANSLATE(A23892,""en"",""hi"")"),"सप्ताह का इतिहास फोटो - एंग्लर फॉल्स")</f>
        <v>सप्ताह का इतिहास फोटो - एंग्लर फॉल्स</v>
      </c>
    </row>
    <row r="23893">
      <c r="A23893" s="1" t="s">
        <v>23081</v>
      </c>
      <c r="B23893" s="2" t="str">
        <f>IFERROR(__xludf.DUMMYFUNCTION("GOOGLETRANSLATE(A23893,""en"",""hi"")"),"रात में साइड से ऊपर की ओर पैनिंग व्यू")</f>
        <v>रात में साइड से ऊपर की ओर पैनिंग व्यू</v>
      </c>
    </row>
    <row r="23894">
      <c r="A23894" s="1" t="s">
        <v>23082</v>
      </c>
      <c r="B23894" s="2" t="str">
        <f>IFERROR(__xludf.DUMMYFUNCTION("GOOGLETRANSLATE(A23894,""en"",""hi"")"),"तट पर नौकायन नाव पर कप्तान")</f>
        <v>तट पर नौकायन नाव पर कप्तान</v>
      </c>
    </row>
    <row r="23895">
      <c r="A23895" s="1" t="s">
        <v>23083</v>
      </c>
      <c r="B23895" s="2" t="str">
        <f>IFERROR(__xludf.DUMMYFUNCTION("GOOGLETRANSLATE(A23895,""en"",""hi"")"),"राई के एक क्षेत्र में चलने वाली सुंदर लड़की")</f>
        <v>राई के एक क्षेत्र में चलने वाली सुंदर लड़की</v>
      </c>
    </row>
    <row r="23896">
      <c r="A23896" s="1" t="s">
        <v>23084</v>
      </c>
      <c r="B23896" s="2" t="str">
        <f>IFERROR(__xludf.DUMMYFUNCTION("GOOGLETRANSLATE(A23896,""en"",""hi"")"),"मैं लकड़ी के अनाज मरने में कटौती प्यार करता हूँ!")</f>
        <v>मैं लकड़ी के अनाज मरने में कटौती प्यार करता हूँ!</v>
      </c>
    </row>
    <row r="23897">
      <c r="A23897" s="1" t="s">
        <v>23085</v>
      </c>
      <c r="B23897" s="2" t="str">
        <f>IFERROR(__xludf.DUMMYFUNCTION("GOOGLETRANSLATE(A23897,""en"",""hi"")"),"आदमी अपने कुत्ते के लिए एक टेनिस बॉल फेंक रहा है।")</f>
        <v>आदमी अपने कुत्ते के लिए एक टेनिस बॉल फेंक रहा है।</v>
      </c>
    </row>
    <row r="23898">
      <c r="A23898" s="1" t="s">
        <v>23086</v>
      </c>
      <c r="B23898" s="2" t="str">
        <f>IFERROR(__xludf.DUMMYFUNCTION("GOOGLETRANSLATE(A23898,""en"",""hi"")"),"फुटबॉल खिलाड़ी द्वारा फोटो खिड़कियों पर भी चित्रित किया गया था")</f>
        <v>फुटबॉल खिलाड़ी द्वारा फोटो खिड़कियों पर भी चित्रित किया गया था</v>
      </c>
    </row>
    <row r="23899">
      <c r="A23899" s="1" t="s">
        <v>23087</v>
      </c>
      <c r="B23899" s="2" t="str">
        <f>IFERROR(__xludf.DUMMYFUNCTION("GOOGLETRANSLATE(A23899,""en"",""hi"")"),"दुनिया में शीर्ष सबसे महंगी घड़ियों")</f>
        <v>दुनिया में शीर्ष सबसे महंगी घड़ियों</v>
      </c>
    </row>
    <row r="23900">
      <c r="A23900" s="1" t="s">
        <v>23088</v>
      </c>
      <c r="B23900" s="2" t="str">
        <f>IFERROR(__xludf.DUMMYFUNCTION("GOOGLETRANSLATE(A23900,""en"",""hi"")"),"पक्षी एक बाड़ पर लग रहा है")</f>
        <v>पक्षी एक बाड़ पर लग रहा है</v>
      </c>
    </row>
    <row r="23901">
      <c r="A23901" s="1" t="s">
        <v>23089</v>
      </c>
      <c r="B23901" s="2" t="str">
        <f>IFERROR(__xludf.DUMMYFUNCTION("GOOGLETRANSLATE(A23901,""en"",""hi"")"),"जंगली की पुकार - सौंदर्य")</f>
        <v>जंगली की पुकार - सौंदर्य</v>
      </c>
    </row>
    <row r="23902">
      <c r="A23902" s="1" t="s">
        <v>23090</v>
      </c>
      <c r="B23902" s="2" t="str">
        <f>IFERROR(__xludf.DUMMYFUNCTION("GOOGLETRANSLATE(A23902,""en"",""hi"")"),"हाथ खींचा वेक्टर चित्रण या एक प्राकृतिक परिदृश्य वेक्टर में एक स्वदेशी लड़की का चित्रण")</f>
        <v>हाथ खींचा वेक्टर चित्रण या एक प्राकृतिक परिदृश्य वेक्टर में एक स्वदेशी लड़की का चित्रण</v>
      </c>
    </row>
    <row r="23903">
      <c r="A23903" s="1" t="s">
        <v>23091</v>
      </c>
      <c r="B23903" s="2" t="str">
        <f>IFERROR(__xludf.DUMMYFUNCTION("GOOGLETRANSLATE(A23903,""en"",""hi"")"),"एक ताज का पृथक सिल्हूट")</f>
        <v>एक ताज का पृथक सिल्हूट</v>
      </c>
    </row>
    <row r="23904">
      <c r="A23904" s="1" t="s">
        <v>23092</v>
      </c>
      <c r="B23904" s="2" t="str">
        <f>IFERROR(__xludf.DUMMYFUNCTION("GOOGLETRANSLATE(A23904,""en"",""hi"")"),"वह अन्य लड़कियों को प्रेरित करना चाहती है जो उनके सपनों के लिए एक ही चीज़ के माध्यम से जा रही हैं")</f>
        <v>वह अन्य लड़कियों को प्रेरित करना चाहती है जो उनके सपनों के लिए एक ही चीज़ के माध्यम से जा रही हैं</v>
      </c>
    </row>
    <row r="23905">
      <c r="A23905" s="1" t="s">
        <v>23093</v>
      </c>
      <c r="B23905" s="2" t="str">
        <f>IFERROR(__xludf.DUMMYFUNCTION("GOOGLETRANSLATE(A23905,""en"",""hi"")"),"एक शादी समारोह में समुद्र के नजदीक दरवाजे से बने एक ट्रेलिस पर फूल")</f>
        <v>एक शादी समारोह में समुद्र के नजदीक दरवाजे से बने एक ट्रेलिस पर फूल</v>
      </c>
    </row>
    <row r="23906">
      <c r="A23906" s="1" t="s">
        <v>23094</v>
      </c>
      <c r="B23906" s="2" t="str">
        <f>IFERROR(__xludf.DUMMYFUNCTION("GOOGLETRANSLATE(A23906,""en"",""hi"")"),"एक पेड़ की तरह आपको अपनी जड़ों को ढूंढना होगा, और फिर आप हवा में झुक सकते हैं")</f>
        <v>एक पेड़ की तरह आपको अपनी जड़ों को ढूंढना होगा, और फिर आप हवा में झुक सकते हैं</v>
      </c>
    </row>
    <row r="23907">
      <c r="A23907" s="1" t="s">
        <v>23095</v>
      </c>
      <c r="B23907" s="2" t="str">
        <f>IFERROR(__xludf.DUMMYFUNCTION("GOOGLETRANSLATE(A23907,""en"",""hi"")"),"चरम निराशा में एक आदमी का काला और सफेद चित्र")</f>
        <v>चरम निराशा में एक आदमी का काला और सफेद चित्र</v>
      </c>
    </row>
    <row r="23908">
      <c r="A23908" s="1" t="s">
        <v>23096</v>
      </c>
      <c r="B23908" s="2" t="str">
        <f>IFERROR(__xludf.DUMMYFUNCTION("GOOGLETRANSLATE(A23908,""en"",""hi"")"),"आप अपने कुत्ते को कार में कभी नहीं छोड़ना जानते हैं, है ना? इन मजेदार विकल्पों को देखें!")</f>
        <v>आप अपने कुत्ते को कार में कभी नहीं छोड़ना जानते हैं, है ना? इन मजेदार विकल्पों को देखें!</v>
      </c>
    </row>
    <row r="23909">
      <c r="A23909" s="1" t="s">
        <v>23097</v>
      </c>
      <c r="B23909" s="2" t="str">
        <f>IFERROR(__xludf.DUMMYFUNCTION("GOOGLETRANSLATE(A23909,""en"",""hi"")"),"जैविक जीनस एक आदमी की तरह चल रहा है")</f>
        <v>जैविक जीनस एक आदमी की तरह चल रहा है</v>
      </c>
    </row>
    <row r="23910">
      <c r="A23910" s="1" t="s">
        <v>23098</v>
      </c>
      <c r="B23910" s="2" t="str">
        <f>IFERROR(__xludf.DUMMYFUNCTION("GOOGLETRANSLATE(A23910,""en"",""hi"")"),"आउट्रे क्विक वेव सिंथेटिक हेयर हाफ विग - लेक्सस * यह एक संबद्ध लिंक है।")</f>
        <v>आउट्रे क्विक वेव सिंथेटिक हेयर हाफ विग - लेक्सस * यह एक संबद्ध लिंक है।</v>
      </c>
    </row>
    <row r="23911">
      <c r="A23911" s="1" t="s">
        <v>23099</v>
      </c>
      <c r="B23911" s="2" t="str">
        <f>IFERROR(__xludf.DUMMYFUNCTION("GOOGLETRANSLATE(A23911,""en"",""hi"")"),"साइड यार्ड में पुराने ट्रेलिस के साथ नई बाड़।")</f>
        <v>साइड यार्ड में पुराने ट्रेलिस के साथ नई बाड़।</v>
      </c>
    </row>
    <row r="23912">
      <c r="A23912" s="1" t="s">
        <v>23100</v>
      </c>
      <c r="B23912" s="2" t="str">
        <f>IFERROR(__xludf.DUMMYFUNCTION("GOOGLETRANSLATE(A23912,""en"",""hi"")"),"प्रवक्ता और टीवी व्यक्तित्व खेल टीम बनाम खेल में भाग लेते हैं")</f>
        <v>प्रवक्ता और टीवी व्यक्तित्व खेल टीम बनाम खेल में भाग लेते हैं</v>
      </c>
    </row>
    <row r="23913">
      <c r="A23913" s="1" t="s">
        <v>23101</v>
      </c>
      <c r="B23913" s="2" t="str">
        <f>IFERROR(__xludf.DUMMYFUNCTION("GOOGLETRANSLATE(A23913,""en"",""hi"")"),"एक पूरा घर का आंतरिक दृश्य।")</f>
        <v>एक पूरा घर का आंतरिक दृश्य।</v>
      </c>
    </row>
    <row r="23914">
      <c r="A23914" s="1" t="s">
        <v>23102</v>
      </c>
      <c r="B23914" s="2" t="str">
        <f>IFERROR(__xludf.DUMMYFUNCTION("GOOGLETRANSLATE(A23914,""en"",""hi"")"),"सूर्यास्त में नदी पर पुलों।")</f>
        <v>सूर्यास्त में नदी पर पुलों।</v>
      </c>
    </row>
    <row r="23915">
      <c r="A23915" s="1" t="s">
        <v>23103</v>
      </c>
      <c r="B23915" s="2" t="str">
        <f>IFERROR(__xludf.DUMMYFUNCTION("GOOGLETRANSLATE(A23915,""en"",""hi"")"),"पठार पर सर्दियों के बर्फ के तूफान के दौरान एक बस में प्रवेश करने वाले लोग")</f>
        <v>पठार पर सर्दियों के बर्फ के तूफान के दौरान एक बस में प्रवेश करने वाले लोग</v>
      </c>
    </row>
    <row r="23916">
      <c r="A23916" s="1" t="s">
        <v>23104</v>
      </c>
      <c r="B23916" s="2" t="str">
        <f>IFERROR(__xludf.DUMMYFUNCTION("GOOGLETRANSLATE(A23916,""en"",""hi"")"),"एक सफेद पृष्ठभूमि पर जिग्स पहेली।")</f>
        <v>एक सफेद पृष्ठभूमि पर जिग्स पहेली।</v>
      </c>
    </row>
    <row r="23917">
      <c r="A23917" s="1" t="s">
        <v>23105</v>
      </c>
      <c r="B23917" s="2" t="str">
        <f>IFERROR(__xludf.DUMMYFUNCTION("GOOGLETRANSLATE(A23917,""en"",""hi"")"),"एक घुटने की लंबाई पेंसिल स्कर्ट और परिष्कृत फसल शीर्ष में इसे सरल लेकिन तेज रखें")</f>
        <v>एक घुटने की लंबाई पेंसिल स्कर्ट और परिष्कृत फसल शीर्ष में इसे सरल लेकिन तेज रखें</v>
      </c>
    </row>
    <row r="23918">
      <c r="A23918" s="1" t="s">
        <v>23106</v>
      </c>
      <c r="B23918" s="2" t="str">
        <f>IFERROR(__xludf.DUMMYFUNCTION("GOOGLETRANSLATE(A23918,""en"",""hi"")"),"फिल्म चरित्र की अवधारणा कला")</f>
        <v>फिल्म चरित्र की अवधारणा कला</v>
      </c>
    </row>
    <row r="23919">
      <c r="A23919" s="1" t="s">
        <v>23107</v>
      </c>
      <c r="B23919" s="2" t="str">
        <f>IFERROR(__xludf.DUMMYFUNCTION("GOOGLETRANSLATE(A23919,""en"",""hi"")"),"अपने बच्चे को पालने के लिए कैसे संक्रमण करें")</f>
        <v>अपने बच्चे को पालने के लिए कैसे संक्रमण करें</v>
      </c>
    </row>
    <row r="23920">
      <c r="A23920" s="1" t="s">
        <v>23108</v>
      </c>
      <c r="B23920" s="2" t="str">
        <f>IFERROR(__xludf.DUMMYFUNCTION("GOOGLETRANSLATE(A23920,""en"",""hi"")"),"एक योग्यता सत्र के बाद मोटरसाइकिल रेसर और टीम एक प्रेस कॉन्फ्रेंस में भाग लेती है।")</f>
        <v>एक योग्यता सत्र के बाद मोटरसाइकिल रेसर और टीम एक प्रेस कॉन्फ्रेंस में भाग लेती है।</v>
      </c>
    </row>
    <row r="23921">
      <c r="A23921" s="1" t="s">
        <v>23109</v>
      </c>
      <c r="B23921" s="2" t="str">
        <f>IFERROR(__xludf.DUMMYFUNCTION("GOOGLETRANSLATE(A23921,""en"",""hi"")"),"नई इमारत के लिए इलस्ट्रेटिव डिजाइन")</f>
        <v>नई इमारत के लिए इलस्ट्रेटिव डिजाइन</v>
      </c>
    </row>
    <row r="23922">
      <c r="A23922" s="1" t="s">
        <v>23110</v>
      </c>
      <c r="B23922" s="2" t="str">
        <f>IFERROR(__xludf.DUMMYFUNCTION("GOOGLETRANSLATE(A23922,""en"",""hi"")"),"केवल 150 के लिए, आप आवास प्रकार बुक कर सकते हैं, हमारे पास दिन या शाम के दौरान कई अलग-अलग आकार के कमरे हैं, जो सप्ताहांत सहित, जो गतिशीलता के अधिकांश स्तरों के लिए सुलभ हैं।")</f>
        <v>केवल 150 के लिए, आप आवास प्रकार बुक कर सकते हैं, हमारे पास दिन या शाम के दौरान कई अलग-अलग आकार के कमरे हैं, जो सप्ताहांत सहित, जो गतिशीलता के अधिकांश स्तरों के लिए सुलभ हैं।</v>
      </c>
    </row>
    <row r="23923">
      <c r="A23923" s="1" t="s">
        <v>23111</v>
      </c>
      <c r="B23923" s="2" t="str">
        <f>IFERROR(__xludf.DUMMYFUNCTION("GOOGLETRANSLATE(A23923,""en"",""hi"")"),"बाजार का एक छोटा सा हिस्सा")</f>
        <v>बाजार का एक छोटा सा हिस्सा</v>
      </c>
    </row>
    <row r="23924">
      <c r="A23924" s="1" t="s">
        <v>23112</v>
      </c>
      <c r="B23924" s="2" t="str">
        <f>IFERROR(__xludf.DUMMYFUNCTION("GOOGLETRANSLATE(A23924,""en"",""hi"")"),"मैं आखिरी दिन शर्ट या हुडी को होमवर्क छोड़ देता हूं")</f>
        <v>मैं आखिरी दिन शर्ट या हुडी को होमवर्क छोड़ देता हूं</v>
      </c>
    </row>
    <row r="23925">
      <c r="A23925" s="1" t="s">
        <v>9258</v>
      </c>
      <c r="B23925" s="2" t="str">
        <f>IFERROR(__xludf.DUMMYFUNCTION("GOOGLETRANSLATE(A23925,""en"",""hi"")"),"अभिनेता यूरोपीय प्रीमियर में भाग लेता है")</f>
        <v>अभिनेता यूरोपीय प्रीमियर में भाग लेता है</v>
      </c>
    </row>
    <row r="23926">
      <c r="A23926" s="1" t="s">
        <v>23113</v>
      </c>
      <c r="B23926" s="2" t="str">
        <f>IFERROR(__xludf.DUMMYFUNCTION("GOOGLETRANSLATE(A23926,""en"",""hi"")"),"पृष्ठभूमि में गठन पर प्रकाश और छाया")</f>
        <v>पृष्ठभूमि में गठन पर प्रकाश और छाया</v>
      </c>
    </row>
    <row r="23927">
      <c r="A23927" s="1" t="s">
        <v>23114</v>
      </c>
      <c r="B23927" s="2" t="str">
        <f>IFERROR(__xludf.DUMMYFUNCTION("GOOGLETRANSLATE(A23927,""en"",""hi"")"),"कांस्य मूर्तिकला पानी के एक छोटे से पूल द्वारा अपनी टोपी के बगल में आराम से बैठता है।")</f>
        <v>कांस्य मूर्तिकला पानी के एक छोटे से पूल द्वारा अपनी टोपी के बगल में आराम से बैठता है।</v>
      </c>
    </row>
    <row r="23928">
      <c r="A23928" s="1" t="s">
        <v>23115</v>
      </c>
      <c r="B23928" s="2" t="str">
        <f>IFERROR(__xludf.DUMMYFUNCTION("GOOGLETRANSLATE(A23928,""en"",""hi"")"),"मोमबत्ती के साथ जन्मदिन केक की एक छवि")</f>
        <v>मोमबत्ती के साथ जन्मदिन केक की एक छवि</v>
      </c>
    </row>
    <row r="23929">
      <c r="A23929" s="1" t="s">
        <v>23116</v>
      </c>
      <c r="B23929" s="2" t="str">
        <f>IFERROR(__xludf.DUMMYFUNCTION("GOOGLETRANSLATE(A23929,""en"",""hi"")"),"व्यक्ति अपनी टीम के साथ बात करता है।")</f>
        <v>व्यक्ति अपनी टीम के साथ बात करता है।</v>
      </c>
    </row>
    <row r="23930">
      <c r="A23930" s="1" t="s">
        <v>23117</v>
      </c>
      <c r="B23930" s="2" t="str">
        <f>IFERROR(__xludf.DUMMYFUNCTION("GOOGLETRANSLATE(A23930,""en"",""hi"")"),"एक पंजीकृत पीले नीले ऑटोमोबाइल का पिछला अंत।")</f>
        <v>एक पंजीकृत पीले नीले ऑटोमोबाइल का पिछला अंत।</v>
      </c>
    </row>
    <row r="23931">
      <c r="A23931" s="1" t="s">
        <v>23118</v>
      </c>
      <c r="B23931" s="2" t="str">
        <f>IFERROR(__xludf.DUMMYFUNCTION("GOOGLETRANSLATE(A23931,""en"",""hi"")"),"क्रिसमस के पेड़ के नीचे एक उंगली पर हीरा अंगूठी।")</f>
        <v>क्रिसमस के पेड़ के नीचे एक उंगली पर हीरा अंगूठी।</v>
      </c>
    </row>
    <row r="23932">
      <c r="A23932" s="1" t="s">
        <v>23119</v>
      </c>
      <c r="B23932" s="2" t="str">
        <f>IFERROR(__xludf.DUMMYFUNCTION("GOOGLETRANSLATE(A23932,""en"",""hi"")"),"निलंबन पुल पर व्यक्ति।")</f>
        <v>निलंबन पुल पर व्यक्ति।</v>
      </c>
    </row>
    <row r="23933">
      <c r="A23933" s="1" t="s">
        <v>23120</v>
      </c>
      <c r="B23933" s="2" t="str">
        <f>IFERROR(__xludf.DUMMYFUNCTION("GOOGLETRANSLATE(A23933,""en"",""hi"")"),"पॉप रॉक कलाकार पुरस्कारों में एक काला गाउन और सैंडल पहने हुए")</f>
        <v>पॉप रॉक कलाकार पुरस्कारों में एक काला गाउन और सैंडल पहने हुए</v>
      </c>
    </row>
    <row r="23934">
      <c r="A23934" s="1" t="s">
        <v>23121</v>
      </c>
      <c r="B23934" s="2" t="str">
        <f>IFERROR(__xludf.DUMMYFUNCTION("GOOGLETRANSLATE(A23934,""en"",""hi"")"),"एक 5 वें ग्रेड छात्र भाग के रूप में एक संकेत रखता है।")</f>
        <v>एक 5 वें ग्रेड छात्र भाग के रूप में एक संकेत रखता है।</v>
      </c>
    </row>
    <row r="23935">
      <c r="A23935" s="1" t="s">
        <v>23122</v>
      </c>
      <c r="B23935" s="2" t="str">
        <f>IFERROR(__xludf.DUMMYFUNCTION("GOOGLETRANSLATE(A23935,""en"",""hi"")"),"हार्ड रॉक कलाकार और अभिनेता प्रेस कॉन्फ्रेंस में भाग लेते हैं")</f>
        <v>हार्ड रॉक कलाकार और अभिनेता प्रेस कॉन्फ्रेंस में भाग लेते हैं</v>
      </c>
    </row>
    <row r="23936">
      <c r="A23936" s="1" t="s">
        <v>23123</v>
      </c>
      <c r="B23936" s="2" t="str">
        <f>IFERROR(__xludf.DUMMYFUNCTION("GOOGLETRANSLATE(A23936,""en"",""hi"")"),"फायर ट्रक आग की ओर दौड़ते हैं")</f>
        <v>फायर ट्रक आग की ओर दौड़ते हैं</v>
      </c>
    </row>
    <row r="23937">
      <c r="A23937" s="1" t="s">
        <v>23124</v>
      </c>
      <c r="B23937" s="2" t="str">
        <f>IFERROR(__xludf.DUMMYFUNCTION("GOOGLETRANSLATE(A23937,""en"",""hi"")"),"आभूषण स्टोर व्यापार द्वारा एक अंगूठी, जिसमें प्लैटिनम में निर्धारित एमरल्ड्स और हीरे की विशेषता है।")</f>
        <v>आभूषण स्टोर व्यापार द्वारा एक अंगूठी, जिसमें प्लैटिनम में निर्धारित एमरल्ड्स और हीरे की विशेषता है।</v>
      </c>
    </row>
    <row r="23938">
      <c r="A23938" s="1" t="s">
        <v>23125</v>
      </c>
      <c r="B23938" s="2" t="str">
        <f>IFERROR(__xludf.DUMMYFUNCTION("GOOGLETRANSLATE(A23938,""en"",""hi"")"),"तट पर संगठन के लिए एक संकेत")</f>
        <v>तट पर संगठन के लिए एक संकेत</v>
      </c>
    </row>
    <row r="23939">
      <c r="A23939" s="1" t="s">
        <v>23126</v>
      </c>
      <c r="B23939" s="2" t="str">
        <f>IFERROR(__xludf.DUMMYFUNCTION("GOOGLETRANSLATE(A23939,""en"",""hi"")"),"खेल, गति में समुद्र तट के साथ संचालित किया जा रहा है")</f>
        <v>खेल, गति में समुद्र तट के साथ संचालित किया जा रहा है</v>
      </c>
    </row>
    <row r="23940">
      <c r="A23940" s="1" t="s">
        <v>23127</v>
      </c>
      <c r="B23940" s="2" t="str">
        <f>IFERROR(__xludf.DUMMYFUNCTION("GOOGLETRANSLATE(A23940,""en"",""hi"")"),"एक मॉडल बोरो में गिरावट के दौरान प्रस्तुति में रनवे चलता है।")</f>
        <v>एक मॉडल बोरो में गिरावट के दौरान प्रस्तुति में रनवे चलता है।</v>
      </c>
    </row>
    <row r="23941">
      <c r="A23941" s="1" t="s">
        <v>930</v>
      </c>
      <c r="B23941" s="2" t="str">
        <f>IFERROR(__xludf.DUMMYFUNCTION("GOOGLETRANSLATE(A23941,""en"",""hi"")"),"छवि में हो सकता है: व्यक्ति, मंच पर और एक संगीत वाद्ययंत्र बजाना")</f>
        <v>छवि में हो सकता है: व्यक्ति, मंच पर और एक संगीत वाद्ययंत्र बजाना</v>
      </c>
    </row>
    <row r="23942">
      <c r="A23942" s="1" t="s">
        <v>23128</v>
      </c>
      <c r="B23942" s="2" t="str">
        <f>IFERROR(__xludf.DUMMYFUNCTION("GOOGLETRANSLATE(A23942,""en"",""hi"")"),"प्रशंसकों के लिए: अभिनेता ने इस तस्वीर को खुद की पोस्ट की")</f>
        <v>प्रशंसकों के लिए: अभिनेता ने इस तस्वीर को खुद की पोस्ट की</v>
      </c>
    </row>
    <row r="23943">
      <c r="A23943" s="1" t="s">
        <v>23129</v>
      </c>
      <c r="B23943" s="2" t="str">
        <f>IFERROR(__xludf.DUMMYFUNCTION("GOOGLETRANSLATE(A23943,""en"",""hi"")"),"व्यक्ति ने इस वॉल्टेड टॉप फर्श स्पेस को एक आधुनिक बेडरूम में बदल दिया")</f>
        <v>व्यक्ति ने इस वॉल्टेड टॉप फर्श स्पेस को एक आधुनिक बेडरूम में बदल दिया</v>
      </c>
    </row>
    <row r="23944">
      <c r="A23944" s="1" t="s">
        <v>23130</v>
      </c>
      <c r="B23944" s="2" t="str">
        <f>IFERROR(__xludf.DUMMYFUNCTION("GOOGLETRANSLATE(A23944,""en"",""hi"")"),"स्ट्राइकर फुटबॉल मैच के दौरान पेनल्टी स्पॉट से अपना चौथा गोल करने का जश्न मनाता है")</f>
        <v>स्ट्राइकर फुटबॉल मैच के दौरान पेनल्टी स्पॉट से अपना चौथा गोल करने का जश्न मनाता है</v>
      </c>
    </row>
    <row r="23945">
      <c r="A23945" s="1" t="s">
        <v>23131</v>
      </c>
      <c r="B23945" s="2" t="str">
        <f>IFERROR(__xludf.DUMMYFUNCTION("GOOGLETRANSLATE(A23945,""en"",""hi"")"),"उसके बगीचे के छोटे फूल उदास हैं।")</f>
        <v>उसके बगीचे के छोटे फूल उदास हैं।</v>
      </c>
    </row>
    <row r="23946">
      <c r="A23946" s="1" t="s">
        <v>23132</v>
      </c>
      <c r="B23946" s="2" t="str">
        <f>IFERROR(__xludf.DUMMYFUNCTION("GOOGLETRANSLATE(A23946,""en"",""hi"")"),"पहलवान एक मजेदार मुद्रा हमला करता है।")</f>
        <v>पहलवान एक मजेदार मुद्रा हमला करता है।</v>
      </c>
    </row>
    <row r="23947">
      <c r="A23947" s="1" t="s">
        <v>23133</v>
      </c>
      <c r="B23947" s="2" t="str">
        <f>IFERROR(__xludf.DUMMYFUNCTION("GOOGLETRANSLATE(A23947,""en"",""hi"")"),"दक्षिणी साइड पर ऊपरी भाग - ऊपर देख रहा है")</f>
        <v>दक्षिणी साइड पर ऊपरी भाग - ऊपर देख रहा है</v>
      </c>
    </row>
    <row r="23948">
      <c r="A23948" s="1" t="s">
        <v>23134</v>
      </c>
      <c r="B23948" s="2" t="str">
        <f>IFERROR(__xludf.DUMMYFUNCTION("GOOGLETRANSLATE(A23948,""en"",""hi"")"),"राजनेता के साथ एक चुंबन साझा करने वाले राजनेता को दर्शाते हुए एक भित्तिचित्र दिखाई दिया है।")</f>
        <v>राजनेता के साथ एक चुंबन साझा करने वाले राजनेता को दर्शाते हुए एक भित्तिचित्र दिखाई दिया है।</v>
      </c>
    </row>
    <row r="23949">
      <c r="A23949" s="1" t="s">
        <v>23135</v>
      </c>
      <c r="B23949" s="2" t="str">
        <f>IFERROR(__xludf.DUMMYFUNCTION("GOOGLETRANSLATE(A23949,""en"",""hi"")"),"एक लंबवत फीका के साथ एक डिजाइन चुनकर पारंपरिक सुविधाओं को फ्रेम करने के लिए वॉलपेपर का उपयोग करें।")</f>
        <v>एक लंबवत फीका के साथ एक डिजाइन चुनकर पारंपरिक सुविधाओं को फ्रेम करने के लिए वॉलपेपर का उपयोग करें।</v>
      </c>
    </row>
    <row r="23950">
      <c r="A23950" s="1" t="s">
        <v>23136</v>
      </c>
      <c r="B23950" s="2" t="str">
        <f>IFERROR(__xludf.DUMMYFUNCTION("GOOGLETRANSLATE(A23950,""en"",""hi"")"),"हवाएं तटीय शहर को व्यक्ति के दृष्टिकोण के रूप में लश करती हैं।")</f>
        <v>हवाएं तटीय शहर को व्यक्ति के दृष्टिकोण के रूप में लश करती हैं।</v>
      </c>
    </row>
    <row r="23951">
      <c r="A23951" s="1" t="s">
        <v>23137</v>
      </c>
      <c r="B23951" s="2" t="str">
        <f>IFERROR(__xludf.DUMMYFUNCTION("GOOGLETRANSLATE(A23951,""en"",""hi"")"),"ट्यूलिप क्षेत्रों में युवा खुश जोड़े")</f>
        <v>ट्यूलिप क्षेत्रों में युवा खुश जोड़े</v>
      </c>
    </row>
    <row r="23952">
      <c r="A23952" s="1" t="s">
        <v>4850</v>
      </c>
      <c r="B23952" s="2" t="str">
        <f>IFERROR(__xludf.DUMMYFUNCTION("GOOGLETRANSLATE(A23952,""en"",""hi"")"),"पॉप कलाकार मंच पर प्रदर्शन करता है")</f>
        <v>पॉप कलाकार मंच पर प्रदर्शन करता है</v>
      </c>
    </row>
    <row r="23953">
      <c r="A23953" s="1" t="s">
        <v>23138</v>
      </c>
      <c r="B23953" s="2" t="str">
        <f>IFERROR(__xludf.DUMMYFUNCTION("GOOGLETRANSLATE(A23953,""en"",""hi"")"),"सुरंग के उत्तरी पोर्टल और खराब रखे ठेकेदार के अस्थायी ट्रैक का दृश्य")</f>
        <v>सुरंग के उत्तरी पोर्टल और खराब रखे ठेकेदार के अस्थायी ट्रैक का दृश्य</v>
      </c>
    </row>
    <row r="23954">
      <c r="A23954" s="1" t="s">
        <v>21909</v>
      </c>
      <c r="B23954" s="2" t="str">
        <f>IFERROR(__xludf.DUMMYFUNCTION("GOOGLETRANSLATE(A23954,""en"",""hi"")"),"संपत्ति छवि # एक मनोरम दृश्य के साथ समुद्र द्वारा सपना घर")</f>
        <v>संपत्ति छवि # एक मनोरम दृश्य के साथ समुद्र द्वारा सपना घर</v>
      </c>
    </row>
    <row r="23955">
      <c r="A23955" s="1" t="s">
        <v>23139</v>
      </c>
      <c r="B23955" s="2" t="str">
        <f>IFERROR(__xludf.DUMMYFUNCTION("GOOGLETRANSLATE(A23955,""en"",""hi"")"),"रात में सड़कों से गुजरने वाले यातायात का समय चूक")</f>
        <v>रात में सड़कों से गुजरने वाले यातायात का समय चूक</v>
      </c>
    </row>
    <row r="23956">
      <c r="A23956" s="1" t="s">
        <v>23140</v>
      </c>
      <c r="B23956" s="2" t="str">
        <f>IFERROR(__xludf.DUMMYFUNCTION("GOOGLETRANSLATE(A23956,""en"",""hi"")"),"केंद्र का एक हवाई दृश्य")</f>
        <v>केंद्र का एक हवाई दृश्य</v>
      </c>
    </row>
    <row r="23957">
      <c r="A23957" s="1" t="s">
        <v>23141</v>
      </c>
      <c r="B23957" s="2" t="str">
        <f>IFERROR(__xludf.DUMMYFUNCTION("GOOGLETRANSLATE(A23957,""en"",""hi"")"),"एक शहर एक शहर के लिए जलाया")</f>
        <v>एक शहर एक शहर के लिए जलाया</v>
      </c>
    </row>
    <row r="23958">
      <c r="A23958" s="1" t="s">
        <v>23142</v>
      </c>
      <c r="B23958" s="2" t="str">
        <f>IFERROR(__xludf.DUMMYFUNCTION("GOOGLETRANSLATE(A23958,""en"",""hi"")"),"युवा व्यक्ति दृढ़ संकल्प कविता पुस्तक के साथ दिखा रहा है।")</f>
        <v>युवा व्यक्ति दृढ़ संकल्प कविता पुस्तक के साथ दिखा रहा है।</v>
      </c>
    </row>
    <row r="23959">
      <c r="A23959" s="1" t="s">
        <v>23143</v>
      </c>
      <c r="B23959" s="2" t="str">
        <f>IFERROR(__xludf.DUMMYFUNCTION("GOOGLETRANSLATE(A23959,""en"",""hi"")"),"एक सफेद पृष्ठभूमि के खिलाफ उज्ज्वल लाल होंठ")</f>
        <v>एक सफेद पृष्ठभूमि के खिलाफ उज्ज्वल लाल होंठ</v>
      </c>
    </row>
    <row r="23960">
      <c r="A23960" s="1" t="s">
        <v>23144</v>
      </c>
      <c r="B23960" s="2" t="str">
        <f>IFERROR(__xludf.DUMMYFUNCTION("GOOGLETRANSLATE(A23960,""en"",""hi"")"),"एक एल आकार की ईंट के अपार्टमेंट बिल्डिंग में एक लैंडस्केप आंगन।")</f>
        <v>एक एल आकार की ईंट के अपार्टमेंट बिल्डिंग में एक लैंडस्केप आंगन।</v>
      </c>
    </row>
    <row r="23961">
      <c r="A23961" s="1" t="s">
        <v>23145</v>
      </c>
      <c r="B23961" s="2" t="str">
        <f>IFERROR(__xludf.DUMMYFUNCTION("GOOGLETRANSLATE(A23961,""en"",""hi"")"),"फिल्म एक ही नाम के कॉमिक बुक कैरेक्टर के आधार पर एक लाइव एक्शन टेलीविजन श्रृंखला है।")</f>
        <v>फिल्म एक ही नाम के कॉमिक बुक कैरेक्टर के आधार पर एक लाइव एक्शन टेलीविजन श्रृंखला है।</v>
      </c>
    </row>
    <row r="23962">
      <c r="A23962" s="1" t="s">
        <v>23146</v>
      </c>
      <c r="B23962" s="2" t="str">
        <f>IFERROR(__xludf.DUMMYFUNCTION("GOOGLETRANSLATE(A23962,""en"",""hi"")"),"हाल ही में घर $ 1.4 मिलियन से अधिक के लिए बेचा गया।")</f>
        <v>हाल ही में घर $ 1.4 मिलियन से अधिक के लिए बेचा गया।</v>
      </c>
    </row>
    <row r="23963">
      <c r="A23963" s="1" t="s">
        <v>23147</v>
      </c>
      <c r="B23963" s="2" t="str">
        <f>IFERROR(__xludf.DUMMYFUNCTION("GOOGLETRANSLATE(A23963,""en"",""hi"")"),"एक पुराने मंदिर के माध्यम से पेड़ बढ़ रहा है")</f>
        <v>एक पुराने मंदिर के माध्यम से पेड़ बढ़ रहा है</v>
      </c>
    </row>
    <row r="23964">
      <c r="A23964" s="1" t="s">
        <v>23148</v>
      </c>
      <c r="B23964" s="2" t="str">
        <f>IFERROR(__xludf.DUMMYFUNCTION("GOOGLETRANSLATE(A23964,""en"",""hi"")"),"एक वायलिन और फूलों के करीब")</f>
        <v>एक वायलिन और फूलों के करीब</v>
      </c>
    </row>
    <row r="23965">
      <c r="A23965" s="1" t="s">
        <v>23149</v>
      </c>
      <c r="B23965" s="2" t="str">
        <f>IFERROR(__xludf.DUMMYFUNCTION("GOOGLETRANSLATE(A23965,""en"",""hi"")"),"एक अल्पाइन घास के मैदान पर जैविक प्रजाति")</f>
        <v>एक अल्पाइन घास के मैदान पर जैविक प्रजाति</v>
      </c>
    </row>
    <row r="23966">
      <c r="A23966" s="1" t="s">
        <v>23150</v>
      </c>
      <c r="B23966" s="2" t="str">
        <f>IFERROR(__xludf.DUMMYFUNCTION("GOOGLETRANSLATE(A23966,""en"",""hi"")"),"इस घर में बहुत सारे अतिरिक्त विवरण हैं!")</f>
        <v>इस घर में बहुत सारे अतिरिक्त विवरण हैं!</v>
      </c>
    </row>
    <row r="23967">
      <c r="A23967" s="1" t="s">
        <v>23151</v>
      </c>
      <c r="B23967" s="2" t="str">
        <f>IFERROR(__xludf.DUMMYFUNCTION("GOOGLETRANSLATE(A23967,""en"",""hi"")"),"फिल्म के लिए एक पोस्टर")</f>
        <v>फिल्म के लिए एक पोस्टर</v>
      </c>
    </row>
    <row r="23968">
      <c r="A23968" s="1" t="s">
        <v>23152</v>
      </c>
      <c r="B23968" s="2" t="str">
        <f>IFERROR(__xludf.DUMMYFUNCTION("GOOGLETRANSLATE(A23968,""en"",""hi"")"),"मेरा सबसे अच्छा दोस्त दूर जा रहा है और मैं ईमानदारी से महसूस करता हूं कि मैंने अपने जीवन का एक हिस्सा खो दिया है।")</f>
        <v>मेरा सबसे अच्छा दोस्त दूर जा रहा है और मैं ईमानदारी से महसूस करता हूं कि मैंने अपने जीवन का एक हिस्सा खो दिया है।</v>
      </c>
    </row>
    <row r="23969">
      <c r="A23969" s="1" t="s">
        <v>23153</v>
      </c>
      <c r="B23969" s="2" t="str">
        <f>IFERROR(__xludf.DUMMYFUNCTION("GOOGLETRANSLATE(A23969,""en"",""hi"")"),"बर्फ में फ्राइज़ियन घोड़ा")</f>
        <v>बर्फ में फ्राइज़ियन घोड़ा</v>
      </c>
    </row>
    <row r="23970">
      <c r="A23970" s="1" t="s">
        <v>23154</v>
      </c>
      <c r="B23970" s="2" t="str">
        <f>IFERROR(__xludf.DUMMYFUNCTION("GOOGLETRANSLATE(A23970,""en"",""hi"")"),"पहाड़ों में उच्च शुरुआत महाकाव्य यात्रा समाप्त करने से पहले अभेद्य वर्षावन, बाढ़ वाले जंगलों और विशाल घास के मैदानों के माध्यम से बहती है")</f>
        <v>पहाड़ों में उच्च शुरुआत महाकाव्य यात्रा समाप्त करने से पहले अभेद्य वर्षावन, बाढ़ वाले जंगलों और विशाल घास के मैदानों के माध्यम से बहती है</v>
      </c>
    </row>
    <row r="23971">
      <c r="A23971" s="1" t="s">
        <v>23155</v>
      </c>
      <c r="B23971" s="2" t="str">
        <f>IFERROR(__xludf.DUMMYFUNCTION("GOOGLETRANSLATE(A23971,""en"",""hi"")"),"एक कंबल में रचना या सूअर?")</f>
        <v>एक कंबल में रचना या सूअर?</v>
      </c>
    </row>
    <row r="23972">
      <c r="A23972" s="1" t="s">
        <v>23156</v>
      </c>
      <c r="B23972" s="2" t="str">
        <f>IFERROR(__xludf.DUMMYFUNCTION("GOOGLETRANSLATE(A23972,""en"",""hi"")"),"हस्ताक्षर करने के लिए एक कलम के साथ कागज की खाली शीट।")</f>
        <v>हस्ताक्षर करने के लिए एक कलम के साथ कागज की खाली शीट।</v>
      </c>
    </row>
    <row r="23973">
      <c r="A23973" s="1" t="s">
        <v>23157</v>
      </c>
      <c r="B23973" s="2" t="str">
        <f>IFERROR(__xludf.DUMMYFUNCTION("GOOGLETRANSLATE(A23973,""en"",""hi"")"),"टूना के साथ तैरना: सुंदर नीली मछली")</f>
        <v>टूना के साथ तैरना: सुंदर नीली मछली</v>
      </c>
    </row>
    <row r="23974">
      <c r="A23974" s="1" t="s">
        <v>23158</v>
      </c>
      <c r="B23974" s="2" t="str">
        <f>IFERROR(__xludf.DUMMYFUNCTION("GOOGLETRANSLATE(A23974,""en"",""hi"")"),"फुटबॉल खिलाड़ी टीम प्रस्तुति के दौरान होता है")</f>
        <v>फुटबॉल खिलाड़ी टीम प्रस्तुति के दौरान होता है</v>
      </c>
    </row>
    <row r="23975">
      <c r="A23975" s="1" t="s">
        <v>23159</v>
      </c>
      <c r="B23975" s="2" t="str">
        <f>IFERROR(__xludf.DUMMYFUNCTION("GOOGLETRANSLATE(A23975,""en"",""hi"")"),"अमेरिकी फुटबॉल खिलाड़ी एक फुटबॉल खेल के दौरान देखता है")</f>
        <v>अमेरिकी फुटबॉल खिलाड़ी एक फुटबॉल खेल के दौरान देखता है</v>
      </c>
    </row>
    <row r="23976">
      <c r="A23976" s="1" t="s">
        <v>23160</v>
      </c>
      <c r="B23976" s="2" t="str">
        <f>IFERROR(__xludf.DUMMYFUNCTION("GOOGLETRANSLATE(A23976,""en"",""hi"")"),"एक घोड़े की तस्वीर नामित व्यक्ति जो लाल रंग के झाई के साथ सफेद है")</f>
        <v>एक घोड़े की तस्वीर नामित व्यक्ति जो लाल रंग के झाई के साथ सफेद है</v>
      </c>
    </row>
    <row r="23977">
      <c r="A23977" s="1" t="s">
        <v>23161</v>
      </c>
      <c r="B23977" s="2" t="str">
        <f>IFERROR(__xludf.DUMMYFUNCTION("GOOGLETRANSLATE(A23977,""en"",""hi"")"),"एक शहर नदी के ऊपर वाइडक्ट को पार करता है")</f>
        <v>एक शहर नदी के ऊपर वाइडक्ट को पार करता है</v>
      </c>
    </row>
    <row r="23978">
      <c r="A23978" s="1" t="s">
        <v>23162</v>
      </c>
      <c r="B23978" s="2" t="str">
        <f>IFERROR(__xludf.DUMMYFUNCTION("GOOGLETRANSLATE(A23978,""en"",""hi"")"),"एक महिला का पोर्ट्रेट, विस्तार।")</f>
        <v>एक महिला का पोर्ट्रेट, विस्तार।</v>
      </c>
    </row>
    <row r="23979">
      <c r="A23979" s="1" t="s">
        <v>23163</v>
      </c>
      <c r="B23979" s="2" t="str">
        <f>IFERROR(__xludf.DUMMYFUNCTION("GOOGLETRANSLATE(A23979,""en"",""hi"")"),"मुझे बहुत भरोसा है कि यही वह समय है जब कंप्यूटर को एक स्क्रीन में प्लग किया गया है जिसके लिए 342 गुना अधिक खर्च होता है।")</f>
        <v>मुझे बहुत भरोसा है कि यही वह समय है जब कंप्यूटर को एक स्क्रीन में प्लग किया गया है जिसके लिए 342 गुना अधिक खर्च होता है।</v>
      </c>
    </row>
    <row r="23980">
      <c r="A23980" s="1" t="s">
        <v>23164</v>
      </c>
      <c r="B23980" s="2" t="str">
        <f>IFERROR(__xludf.DUMMYFUNCTION("GOOGLETRANSLATE(A23980,""en"",""hi"")"),"एक काले और सफेद बाथरूम में आधुनिक बाथटब")</f>
        <v>एक काले और सफेद बाथरूम में आधुनिक बाथटब</v>
      </c>
    </row>
    <row r="23981">
      <c r="A23981" s="1" t="s">
        <v>23165</v>
      </c>
      <c r="B23981" s="2" t="str">
        <f>IFERROR(__xludf.DUMMYFUNCTION("GOOGLETRANSLATE(A23981,""en"",""hi"")"),"व्यक्ति, एक निवासी, अपने नए गाइड कुत्ते को अपने पीछे के पोर्च पर कुछ स्नेह देता है।")</f>
        <v>व्यक्ति, एक निवासी, अपने नए गाइड कुत्ते को अपने पीछे के पोर्च पर कुछ स्नेह देता है।</v>
      </c>
    </row>
    <row r="23982">
      <c r="A23982" s="1" t="s">
        <v>23166</v>
      </c>
      <c r="B23982" s="2" t="str">
        <f>IFERROR(__xludf.DUMMYFUNCTION("GOOGLETRANSLATE(A23982,""en"",""hi"")"),"उसके आदमी द्वारा खड़े होकर: व्यक्ति ने हाथ के रूप में आर्म के रूप में देखा")</f>
        <v>उसके आदमी द्वारा खड़े होकर: व्यक्ति ने हाथ के रूप में आर्म के रूप में देखा</v>
      </c>
    </row>
    <row r="23983">
      <c r="A23983" s="1" t="s">
        <v>23167</v>
      </c>
      <c r="B23983" s="2" t="str">
        <f>IFERROR(__xludf.DUMMYFUNCTION("GOOGLETRANSLATE(A23983,""en"",""hi"")"),"मुस्कुराते हुए माँ समुद्र तट पर एक रेत महल")</f>
        <v>मुस्कुराते हुए माँ समुद्र तट पर एक रेत महल</v>
      </c>
    </row>
    <row r="23984">
      <c r="A23984" s="1" t="s">
        <v>23168</v>
      </c>
      <c r="B23984" s="2" t="str">
        <f>IFERROR(__xludf.DUMMYFUNCTION("GOOGLETRANSLATE(A23984,""en"",""hi"")"),"व्यक्ति द्वारा भित्तिचित्र में आपका स्वागत है, भित्तिचित्र कलाकार")</f>
        <v>व्यक्ति द्वारा भित्तिचित्र में आपका स्वागत है, भित्तिचित्र कलाकार</v>
      </c>
    </row>
    <row r="23985">
      <c r="A23985" s="1" t="s">
        <v>23169</v>
      </c>
      <c r="B23985" s="2" t="str">
        <f>IFERROR(__xludf.DUMMYFUNCTION("GOOGLETRANSLATE(A23985,""en"",""hi"")"),"की छवि: एक लिविंग रूम को सरल कैसे करें")</f>
        <v>की छवि: एक लिविंग रूम को सरल कैसे करें</v>
      </c>
    </row>
    <row r="23986">
      <c r="A23986" s="1" t="s">
        <v>23170</v>
      </c>
      <c r="B23986" s="2" t="str">
        <f>IFERROR(__xludf.DUMMYFUNCTION("GOOGLETRANSLATE(A23986,""en"",""hi"")"),"नया तालाब में एक छप बनाने वाला व्यक्ति")</f>
        <v>नया तालाब में एक छप बनाने वाला व्यक्ति</v>
      </c>
    </row>
    <row r="23987">
      <c r="A23987" s="1" t="s">
        <v>23171</v>
      </c>
      <c r="B23987" s="2" t="str">
        <f>IFERROR(__xludf.DUMMYFUNCTION("GOOGLETRANSLATE(A23987,""en"",""hi"")"),"एक पहाड़ी के किनारे और ऊपर बहने वाले बादलों का एक समय चूक शॉट")</f>
        <v>एक पहाड़ी के किनारे और ऊपर बहने वाले बादलों का एक समय चूक शॉट</v>
      </c>
    </row>
    <row r="23988">
      <c r="A23988" s="1" t="s">
        <v>23172</v>
      </c>
      <c r="B23988" s="2" t="str">
        <f>IFERROR(__xludf.DUMMYFUNCTION("GOOGLETRANSLATE(A23988,""en"",""hi"")"),"एक नौका पर जहाजों की फ़नल")</f>
        <v>एक नौका पर जहाजों की फ़नल</v>
      </c>
    </row>
    <row r="23989">
      <c r="A23989" s="1" t="s">
        <v>23173</v>
      </c>
      <c r="B23989" s="2" t="str">
        <f>IFERROR(__xludf.DUMMYFUNCTION("GOOGLETRANSLATE(A23989,""en"",""hi"")"),"अपने सलाहकार के साथ ओपेरा करने के लिए अगले सप्ताह कौन जा रहा है? यह लड़की !")</f>
        <v>अपने सलाहकार के साथ ओपेरा करने के लिए अगले सप्ताह कौन जा रहा है? यह लड़की !</v>
      </c>
    </row>
    <row r="23990">
      <c r="A23990" s="1" t="s">
        <v>23174</v>
      </c>
      <c r="B23990" s="2" t="str">
        <f>IFERROR(__xludf.DUMMYFUNCTION("GOOGLETRANSLATE(A23990,""en"",""hi"")"),"स्नेह एक ऐसी महिला को प्रेरित करती है जो सिर्फ प्यार को अपनी हर चीज के रूप में ढूंढना चाहती है जो उसके लिए दुनिया का मतलब है।")</f>
        <v>स्नेह एक ऐसी महिला को प्रेरित करती है जो सिर्फ प्यार को अपनी हर चीज के रूप में ढूंढना चाहती है जो उसके लिए दुनिया का मतलब है।</v>
      </c>
    </row>
    <row r="23991">
      <c r="A23991" s="1" t="s">
        <v>23175</v>
      </c>
      <c r="B23991" s="2" t="str">
        <f>IFERROR(__xludf.DUMMYFUNCTION("GOOGLETRANSLATE(A23991,""en"",""hi"")"),"वे मुझसे ज्यादा सुंदर हैं, और मैं एक लड़की हूं")</f>
        <v>वे मुझसे ज्यादा सुंदर हैं, और मैं एक लड़की हूं</v>
      </c>
    </row>
    <row r="23992">
      <c r="A23992" s="1" t="s">
        <v>23176</v>
      </c>
      <c r="B23992" s="2" t="str">
        <f>IFERROR(__xludf.DUMMYFUNCTION("GOOGLETRANSLATE(A23992,""en"",""hi"")"),"कमरे में समुद्र के व्यापक दृश्य भी हैं।")</f>
        <v>कमरे में समुद्र के व्यापक दृश्य भी हैं।</v>
      </c>
    </row>
    <row r="23993">
      <c r="A23993" s="1" t="s">
        <v>23177</v>
      </c>
      <c r="B23993" s="2" t="str">
        <f>IFERROR(__xludf.DUMMYFUNCTION("GOOGLETRANSLATE(A23993,""en"",""hi"")"),"शहर के शीर्ष पर आविष्कार")</f>
        <v>शहर के शीर्ष पर आविष्कार</v>
      </c>
    </row>
    <row r="23994">
      <c r="A23994" s="1" t="s">
        <v>23178</v>
      </c>
      <c r="B23994" s="2" t="str">
        <f>IFERROR(__xludf.DUMMYFUNCTION("GOOGLETRANSLATE(A23994,""en"",""hi"")"),"इस अंडरेटेड फोटो में चित्रित स्काईलाइन।")</f>
        <v>इस अंडरेटेड फोटो में चित्रित स्काईलाइन।</v>
      </c>
    </row>
    <row r="23995">
      <c r="A23995" s="1" t="s">
        <v>23179</v>
      </c>
      <c r="B23995" s="2" t="str">
        <f>IFERROR(__xludf.DUMMYFUNCTION("GOOGLETRANSLATE(A23995,""en"",""hi"")"),"अंतिम दौर के दौरान 9 वीं छेद से दूर")</f>
        <v>अंतिम दौर के दौरान 9 वीं छेद से दूर</v>
      </c>
    </row>
    <row r="23996">
      <c r="A23996" s="1" t="s">
        <v>23180</v>
      </c>
      <c r="B23996" s="2" t="str">
        <f>IFERROR(__xludf.DUMMYFUNCTION("GOOGLETRANSLATE(A23996,""en"",""hi"")"),"एक नदी से पीने वाले हाथी")</f>
        <v>एक नदी से पीने वाले हाथी</v>
      </c>
    </row>
    <row r="23997">
      <c r="A23997" s="1" t="s">
        <v>23181</v>
      </c>
      <c r="B23997" s="2" t="str">
        <f>IFERROR(__xludf.DUMMYFUNCTION("GOOGLETRANSLATE(A23997,""en"",""hi"")"),"एक क्षेत्र में खुश महिलाएं।")</f>
        <v>एक क्षेत्र में खुश महिलाएं।</v>
      </c>
    </row>
    <row r="23998">
      <c r="A23998" s="1" t="s">
        <v>23182</v>
      </c>
      <c r="B23998" s="2" t="str">
        <f>IFERROR(__xludf.DUMMYFUNCTION("GOOGLETRANSLATE(A23998,""en"",""hi"")"),"अपने नए घर के बाहर एक खुश युगल")</f>
        <v>अपने नए घर के बाहर एक खुश युगल</v>
      </c>
    </row>
    <row r="23999">
      <c r="A23999" s="1" t="s">
        <v>23183</v>
      </c>
      <c r="B23999" s="2" t="str">
        <f>IFERROR(__xludf.DUMMYFUNCTION("GOOGLETRANSLATE(A23999,""en"",""hi"")"),"शो के बाद एक मॉडल का पोर्ट्रेट")</f>
        <v>शो के बाद एक मॉडल का पोर्ट्रेट</v>
      </c>
    </row>
    <row r="24000">
      <c r="A24000" s="1" t="s">
        <v>23184</v>
      </c>
      <c r="B24000" s="2" t="str">
        <f>IFERROR(__xludf.DUMMYFUNCTION("GOOGLETRANSLATE(A24000,""en"",""hi"")"),"छोटे बहुत सुरम्य मछली पकड़ने के गांव को देखें")</f>
        <v>छोटे बहुत सुरम्य मछली पकड़ने के गांव को देखें</v>
      </c>
    </row>
    <row r="24001">
      <c r="A24001" s="1" t="s">
        <v>23185</v>
      </c>
      <c r="B24001" s="2" t="str">
        <f>IFERROR(__xludf.DUMMYFUNCTION("GOOGLETRANSLATE(A24001,""en"",""hi"")"),"कलाकार सोमवार के फ्रंट पेज के लिए प्रस्तावित डिज़ाइनों में से कुछ की समीक्षा करता है, क्योंकि डिजाइन टीम देखती है।")</f>
        <v>कलाकार सोमवार के फ्रंट पेज के लिए प्रस्तावित डिज़ाइनों में से कुछ की समीक्षा करता है, क्योंकि डिजाइन टीम देखती है।</v>
      </c>
    </row>
    <row r="24002">
      <c r="A24002" s="1" t="s">
        <v>23186</v>
      </c>
      <c r="B24002" s="2" t="str">
        <f>IFERROR(__xludf.DUMMYFUNCTION("GOOGLETRANSLATE(A24002,""en"",""hi"")"),"पाइन पेड़ों के बीच का रास्ता")</f>
        <v>पाइन पेड़ों के बीच का रास्ता</v>
      </c>
    </row>
    <row r="24003">
      <c r="A24003" s="1" t="s">
        <v>23187</v>
      </c>
      <c r="B24003" s="2" t="str">
        <f>IFERROR(__xludf.DUMMYFUNCTION("GOOGLETRANSLATE(A24003,""en"",""hi"")"),"सभी दोपहर मैदानों को भटकना आसान है।")</f>
        <v>सभी दोपहर मैदानों को भटकना आसान है।</v>
      </c>
    </row>
    <row r="24004">
      <c r="A24004" s="1" t="s">
        <v>23188</v>
      </c>
      <c r="B24004" s="2" t="str">
        <f>IFERROR(__xludf.DUMMYFUNCTION("GOOGLETRANSLATE(A24004,""en"",""hi"")"),"एक शतरंज पर शतरंज के टुकड़ों का एक क्लोजअप शॉट।")</f>
        <v>एक शतरंज पर शतरंज के टुकड़ों का एक क्लोजअप शॉट।</v>
      </c>
    </row>
    <row r="24005">
      <c r="A24005" s="1" t="s">
        <v>23189</v>
      </c>
      <c r="B24005" s="2" t="str">
        <f>IFERROR(__xludf.DUMMYFUNCTION("GOOGLETRANSLATE(A24005,""en"",""hi"")"),"बारिश में आवर्ती प्रतियोगिता")</f>
        <v>बारिश में आवर्ती प्रतियोगिता</v>
      </c>
    </row>
    <row r="24006">
      <c r="A24006" s="1" t="s">
        <v>23190</v>
      </c>
      <c r="B24006" s="2" t="str">
        <f>IFERROR(__xludf.DUMMYFUNCTION("GOOGLETRANSLATE(A24006,""en"",""hi"")"),"जंगल के लिए सड़क")</f>
        <v>जंगल के लिए सड़क</v>
      </c>
    </row>
    <row r="24007">
      <c r="A24007" s="1" t="s">
        <v>23191</v>
      </c>
      <c r="B24007" s="2" t="str">
        <f>IFERROR(__xludf.DUMMYFUNCTION("GOOGLETRANSLATE(A24007,""en"",""hi"")"),"ट्रेल का खंड जहां ट्रेल्स विभाजित होते हैं")</f>
        <v>ट्रेल का खंड जहां ट्रेल्स विभाजित होते हैं</v>
      </c>
    </row>
    <row r="24008">
      <c r="A24008" s="1" t="s">
        <v>1731</v>
      </c>
      <c r="B24008" s="2" t="str">
        <f>IFERROR(__xludf.DUMMYFUNCTION("GOOGLETRANSLATE(A24008,""en"",""hi"")"),"डिजिटल कला # के लिए चुनी गई है")</f>
        <v>डिजिटल कला # के लिए चुनी गई है</v>
      </c>
    </row>
    <row r="24009">
      <c r="A24009" s="1" t="s">
        <v>3200</v>
      </c>
      <c r="B24009" s="2" t="str">
        <f>IFERROR(__xludf.DUMMYFUNCTION("GOOGLETRANSLATE(A24009,""en"",""hi"")"),"अभिनेता वेस्टवुड प्रीमियर में भाग लेता है")</f>
        <v>अभिनेता वेस्टवुड प्रीमियर में भाग लेता है</v>
      </c>
    </row>
    <row r="24010">
      <c r="A24010" s="1" t="s">
        <v>23192</v>
      </c>
      <c r="B24010" s="2" t="str">
        <f>IFERROR(__xludf.DUMMYFUNCTION("GOOGLETRANSLATE(A24010,""en"",""hi"")"),"एक सड़क पर छेड़खानी, 1 9 60 के दशक")</f>
        <v>एक सड़क पर छेड़खानी, 1 9 60 के दशक</v>
      </c>
    </row>
    <row r="24011">
      <c r="A24011" s="1" t="s">
        <v>23193</v>
      </c>
      <c r="B24011" s="2" t="str">
        <f>IFERROR(__xludf.DUMMYFUNCTION("GOOGLETRANSLATE(A24011,""en"",""hi"")"),"एक प्यारा बैंगनी हेलोवीन कद्दू एक डरावना मुस्कान का खुलासा करता है जो कहता है कि हेलोवीन, सफेद पर अलग हो गया")</f>
        <v>एक प्यारा बैंगनी हेलोवीन कद्दू एक डरावना मुस्कान का खुलासा करता है जो कहता है कि हेलोवीन, सफेद पर अलग हो गया</v>
      </c>
    </row>
    <row r="24012">
      <c r="A24012" s="1" t="s">
        <v>23194</v>
      </c>
      <c r="B24012" s="2" t="str">
        <f>IFERROR(__xludf.DUMMYFUNCTION("GOOGLETRANSLATE(A24012,""en"",""hi"")"),"एक ट्रैक्टर पर भाई-बहनों का चित्र")</f>
        <v>एक ट्रैक्टर पर भाई-बहनों का चित्र</v>
      </c>
    </row>
    <row r="24013">
      <c r="A24013" s="1" t="s">
        <v>23195</v>
      </c>
      <c r="B24013" s="2" t="str">
        <f>IFERROR(__xludf.DUMMYFUNCTION("GOOGLETRANSLATE(A24013,""en"",""hi"")"),"एक लकड़ी की मेज पर एक हाथ गिनती पैसा।")</f>
        <v>एक लकड़ी की मेज पर एक हाथ गिनती पैसा।</v>
      </c>
    </row>
    <row r="24014">
      <c r="A24014" s="1" t="s">
        <v>23196</v>
      </c>
      <c r="B24014" s="2" t="str">
        <f>IFERROR(__xludf.DUMMYFUNCTION("GOOGLETRANSLATE(A24014,""en"",""hi"")"),"एक शांत पुस्तक पंक्तिबद्ध कोने")</f>
        <v>एक शांत पुस्तक पंक्तिबद्ध कोने</v>
      </c>
    </row>
    <row r="24015">
      <c r="A24015" s="1" t="s">
        <v>23197</v>
      </c>
      <c r="B24015" s="2" t="str">
        <f>IFERROR(__xludf.DUMMYFUNCTION("GOOGLETRANSLATE(A24015,""en"",""hi"")"),"या एक विस्तृत पुष्प के लिए उनमें से एक टन का उपयोग करें।")</f>
        <v>या एक विस्तृत पुष्प के लिए उनमें से एक टन का उपयोग करें।</v>
      </c>
    </row>
    <row r="24016">
      <c r="A24016" s="1" t="s">
        <v>23198</v>
      </c>
      <c r="B24016" s="2" t="str">
        <f>IFERROR(__xludf.DUMMYFUNCTION("GOOGLETRANSLATE(A24016,""en"",""hi"")"),"मेरी माँ और मेरी बेटी ने हमेशा जानवरों का प्यार साझा किया।")</f>
        <v>मेरी माँ और मेरी बेटी ने हमेशा जानवरों का प्यार साझा किया।</v>
      </c>
    </row>
    <row r="24017">
      <c r="A24017" s="1" t="s">
        <v>23199</v>
      </c>
      <c r="B24017" s="2" t="str">
        <f>IFERROR(__xludf.DUMMYFUNCTION("GOOGLETRANSLATE(A24017,""en"",""hi"")"),"झंडे की रेखाएं शाही समारोहों के पहले एक बाजार हॉल को सजाती हैं")</f>
        <v>झंडे की रेखाएं शाही समारोहों के पहले एक बाजार हॉल को सजाती हैं</v>
      </c>
    </row>
    <row r="24018">
      <c r="A24018" s="1" t="s">
        <v>23200</v>
      </c>
      <c r="B24018" s="2" t="str">
        <f>IFERROR(__xludf.DUMMYFUNCTION("GOOGLETRANSLATE(A24018,""en"",""hi"")"),"कलाकार भव्य उद्घाटन में प्रदर्शन करते हैं।")</f>
        <v>कलाकार भव्य उद्घाटन में प्रदर्शन करते हैं।</v>
      </c>
    </row>
    <row r="24019">
      <c r="A24019" s="1" t="s">
        <v>23201</v>
      </c>
      <c r="B24019" s="2" t="str">
        <f>IFERROR(__xludf.DUMMYFUNCTION("GOOGLETRANSLATE(A24019,""en"",""hi"")"),"चूहों को पूंछ, चित्रण, 1 9 वीं शताब्दी में शामिल हो गए हैं")</f>
        <v>चूहों को पूंछ, चित्रण, 1 9 वीं शताब्दी में शामिल हो गए हैं</v>
      </c>
    </row>
    <row r="24020">
      <c r="A24020" s="1" t="s">
        <v>23202</v>
      </c>
      <c r="B24020" s="2" t="str">
        <f>IFERROR(__xludf.DUMMYFUNCTION("GOOGLETRANSLATE(A24020,""en"",""hi"")"),"चरागाह में मवेशी झुकाव")</f>
        <v>चरागाह में मवेशी झुकाव</v>
      </c>
    </row>
    <row r="24021">
      <c r="A24021" s="1" t="s">
        <v>23203</v>
      </c>
      <c r="B24021" s="2" t="str">
        <f>IFERROR(__xludf.DUMMYFUNCTION("GOOGLETRANSLATE(A24021,""en"",""hi"")"),"समय समाप्त हो जाता है क्योंकि यह पृथ्वी की कक्षा में होता है।")</f>
        <v>समय समाप्त हो जाता है क्योंकि यह पृथ्वी की कक्षा में होता है।</v>
      </c>
    </row>
    <row r="24022">
      <c r="A24022" s="1" t="s">
        <v>23204</v>
      </c>
      <c r="B24022" s="2" t="str">
        <f>IFERROR(__xludf.DUMMYFUNCTION("GOOGLETRANSLATE(A24022,""en"",""hi"")"),"एक जहाज बर्फ के माध्यम से अपना रास्ता बनाता है")</f>
        <v>एक जहाज बर्फ के माध्यम से अपना रास्ता बनाता है</v>
      </c>
    </row>
    <row r="24023">
      <c r="A24023" s="1" t="s">
        <v>23205</v>
      </c>
      <c r="B24023" s="2" t="str">
        <f>IFERROR(__xludf.DUMMYFUNCTION("GOOGLETRANSLATE(A24023,""en"",""hi"")"),"लाल कालीन के दौरान अभिनेता बनता है")</f>
        <v>लाल कालीन के दौरान अभिनेता बनता है</v>
      </c>
    </row>
    <row r="24024">
      <c r="A24024" s="1" t="s">
        <v>23206</v>
      </c>
      <c r="B24024" s="2" t="str">
        <f>IFERROR(__xludf.DUMMYFUNCTION("GOOGLETRANSLATE(A24024,""en"",""hi"")"),"एक थीमाधारित शिशु स्नान एक बच्चे के स्नान को खींचने का एक आसान तरीका है - क्यू महसूस करें।")</f>
        <v>एक थीमाधारित शिशु स्नान एक बच्चे के स्नान को खींचने का एक आसान तरीका है - क्यू महसूस करें।</v>
      </c>
    </row>
    <row r="24025">
      <c r="A24025" s="1" t="s">
        <v>23207</v>
      </c>
      <c r="B24025" s="2" t="str">
        <f>IFERROR(__xludf.DUMMYFUNCTION("GOOGLETRANSLATE(A24025,""en"",""hi"")"),"व्यक्ति राजकुमारी को टॉवर से बचाता है और प्यार में मान्यता प्राप्त है।")</f>
        <v>व्यक्ति राजकुमारी को टॉवर से बचाता है और प्यार में मान्यता प्राप्त है।</v>
      </c>
    </row>
    <row r="24026">
      <c r="A24026" s="1" t="s">
        <v>23208</v>
      </c>
      <c r="B24026" s="2" t="str">
        <f>IFERROR(__xludf.DUMMYFUNCTION("GOOGLETRANSLATE(A24026,""en"",""hi"")"),"इमाम - ज्ञान का एक महासागर जो पृथ्वी पर दिव्य प्रकाश को प्रतिबिंबित करता है।")</f>
        <v>इमाम - ज्ञान का एक महासागर जो पृथ्वी पर दिव्य प्रकाश को प्रतिबिंबित करता है।</v>
      </c>
    </row>
    <row r="24027">
      <c r="A24027" s="1" t="s">
        <v>23209</v>
      </c>
      <c r="B24027" s="2" t="str">
        <f>IFERROR(__xludf.DUMMYFUNCTION("GOOGLETRANSLATE(A24027,""en"",""hi"")"),"पुराने पेपर पर बैठे एक लोमड़ी का लाइन ड्राइंग")</f>
        <v>पुराने पेपर पर बैठे एक लोमड़ी का लाइन ड्राइंग</v>
      </c>
    </row>
    <row r="24028">
      <c r="A24028" s="1" t="s">
        <v>23210</v>
      </c>
      <c r="B24028" s="2" t="str">
        <f>IFERROR(__xludf.DUMMYFUNCTION("GOOGLETRANSLATE(A24028,""en"",""hi"")"),"अभिनेता फैशन वीक के दौरान गिरावट फैशन शो में भाग लेता है।")</f>
        <v>अभिनेता फैशन वीक के दौरान गिरावट फैशन शो में भाग लेता है।</v>
      </c>
    </row>
    <row r="24029">
      <c r="A24029" s="1" t="s">
        <v>23211</v>
      </c>
      <c r="B24029" s="2" t="str">
        <f>IFERROR(__xludf.DUMMYFUNCTION("GOOGLETRANSLATE(A24029,""en"",""hi"")"),"ट्रायथलीट लाइन को पार करने से पहले अपने भाई की मदद करते हुए, भाई-बहन क्रमशः दूसरे और तीसरे स्थान पर परिष्करण करते हैं।")</f>
        <v>ट्रायथलीट लाइन को पार करने से पहले अपने भाई की मदद करते हुए, भाई-बहन क्रमशः दूसरे और तीसरे स्थान पर परिष्करण करते हैं।</v>
      </c>
    </row>
    <row r="24030">
      <c r="A24030" s="1" t="s">
        <v>23212</v>
      </c>
      <c r="B24030" s="2" t="str">
        <f>IFERROR(__xludf.DUMMYFUNCTION("GOOGLETRANSLATE(A24030,""en"",""hi"")"),"सॉकर प्लेयर स्टेडियम में लीग मैच के दौरान ओलंपिक एथलीट के साथ जलता है")</f>
        <v>सॉकर प्लेयर स्टेडियम में लीग मैच के दौरान ओलंपिक एथलीट के साथ जलता है</v>
      </c>
    </row>
    <row r="24031">
      <c r="A24031" s="1" t="s">
        <v>23213</v>
      </c>
      <c r="B24031" s="2" t="str">
        <f>IFERROR(__xludf.DUMMYFUNCTION("GOOGLETRANSLATE(A24031,""en"",""hi"")"),"अभिनेता राजनेता के लिए गार्डनोरियल उम्मीदवार की एक अभियान रैली के दौरान बोलता है।")</f>
        <v>अभिनेता राजनेता के लिए गार्डनोरियल उम्मीदवार की एक अभियान रैली के दौरान बोलता है।</v>
      </c>
    </row>
    <row r="24032">
      <c r="A24032" s="1" t="s">
        <v>23214</v>
      </c>
      <c r="B24032" s="2" t="str">
        <f>IFERROR(__xludf.DUMMYFUNCTION("GOOGLETRANSLATE(A24032,""en"",""hi"")"),"पेंटिंग कलाकार के माध्यम से सड़क")</f>
        <v>पेंटिंग कलाकार के माध्यम से सड़क</v>
      </c>
    </row>
    <row r="24033">
      <c r="A24033" s="1" t="s">
        <v>23215</v>
      </c>
      <c r="B24033" s="2" t="str">
        <f>IFERROR(__xludf.DUMMYFUNCTION("GOOGLETRANSLATE(A24033,""en"",""hi"")"),"सूर्यास्त में एक झील पर तैर रहा है")</f>
        <v>सूर्यास्त में एक झील पर तैर रहा है</v>
      </c>
    </row>
    <row r="24034">
      <c r="A24034" s="1" t="s">
        <v>23216</v>
      </c>
      <c r="B24034" s="2" t="str">
        <f>IFERROR(__xludf.DUMMYFUNCTION("GOOGLETRANSLATE(A24034,""en"",""hi"")"),"हार्ड रॉक कलाकार मंगलवार को श्रोताओं के सदस्यों के करीब चट्टानों।")</f>
        <v>हार्ड रॉक कलाकार मंगलवार को श्रोताओं के सदस्यों के करीब चट्टानों।</v>
      </c>
    </row>
    <row r="24035">
      <c r="A24035" s="1" t="s">
        <v>23217</v>
      </c>
      <c r="B24035" s="2" t="str">
        <f>IFERROR(__xludf.DUMMYFUNCTION("GOOGLETRANSLATE(A24035,""en"",""hi"")"),"व्यक्ति क्षेत्र में अपने फुटबॉल मैच के दौरान व्यक्ति के साथ टकराता है")</f>
        <v>व्यक्ति क्षेत्र में अपने फुटबॉल मैच के दौरान व्यक्ति के साथ टकराता है</v>
      </c>
    </row>
    <row r="24036">
      <c r="A24036" s="1" t="s">
        <v>23218</v>
      </c>
      <c r="B24036" s="2" t="str">
        <f>IFERROR(__xludf.DUMMYFUNCTION("GOOGLETRANSLATE(A24036,""en"",""hi"")"),"एक कछुए के साथ घूमना")</f>
        <v>एक कछुए के साथ घूमना</v>
      </c>
    </row>
    <row r="24037">
      <c r="A24037" s="1" t="s">
        <v>23219</v>
      </c>
      <c r="B24037" s="2" t="str">
        <f>IFERROR(__xludf.DUMMYFUNCTION("GOOGLETRANSLATE(A24037,""en"",""hi"")"),"पेडिग्रीड एनिमल - यह दुनिया का अंत है जैसा कि हम जानते हैं कि मुझे ठीक लग रहा है")</f>
        <v>पेडिग्रीड एनिमल - यह दुनिया का अंत है जैसा कि हम जानते हैं कि मुझे ठीक लग रहा है</v>
      </c>
    </row>
    <row r="24038">
      <c r="A24038" s="1" t="s">
        <v>23220</v>
      </c>
      <c r="B24038" s="2" t="str">
        <f>IFERROR(__xludf.DUMMYFUNCTION("GOOGLETRANSLATE(A24038,""en"",""hi"")"),"फोटो - श्रृंखला का विश्व प्रीमियर")</f>
        <v>फोटो - श्रृंखला का विश्व प्रीमियर</v>
      </c>
    </row>
    <row r="24039">
      <c r="A24039" s="1" t="s">
        <v>23221</v>
      </c>
      <c r="B24039" s="2" t="str">
        <f>IFERROR(__xludf.DUMMYFUNCTION("GOOGLETRANSLATE(A24039,""en"",""hi"")"),"समुद्र तट पर ब्लैक व्हीलचेयर")</f>
        <v>समुद्र तट पर ब्लैक व्हीलचेयर</v>
      </c>
    </row>
    <row r="24040">
      <c r="A24040" s="1" t="s">
        <v>23222</v>
      </c>
      <c r="B24040" s="2" t="str">
        <f>IFERROR(__xludf.DUMMYFUNCTION("GOOGLETRANSLATE(A24040,""en"",""hi"")"),"कला अवधि और दृश्य कलाकार: संस्कृति से प्रेरित")</f>
        <v>कला अवधि और दृश्य कलाकार: संस्कृति से प्रेरित</v>
      </c>
    </row>
    <row r="24041">
      <c r="A24041" s="1" t="s">
        <v>23223</v>
      </c>
      <c r="B24041" s="2" t="str">
        <f>IFERROR(__xludf.DUMMYFUNCTION("GOOGLETRANSLATE(A24041,""en"",""hi"")"),"डिजाइन में एक नई प्रवृत्ति का पूर्वानुमान, मेले, केवल सुन्दर रंगों में इस प्रदर्शनी में कोई मोनोक्रोम पैलेट नहीं थे।")</f>
        <v>डिजाइन में एक नई प्रवृत्ति का पूर्वानुमान, मेले, केवल सुन्दर रंगों में इस प्रदर्शनी में कोई मोनोक्रोम पैलेट नहीं थे।</v>
      </c>
    </row>
    <row r="24042">
      <c r="A24042" s="1" t="s">
        <v>23224</v>
      </c>
      <c r="B24042" s="2" t="str">
        <f>IFERROR(__xludf.DUMMYFUNCTION("GOOGLETRANSLATE(A24042,""en"",""hi"")"),"दुनिया में मेरा पसंदीदा शहर।")</f>
        <v>दुनिया में मेरा पसंदीदा शहर।</v>
      </c>
    </row>
    <row r="24043">
      <c r="A24043" s="1" t="s">
        <v>4243</v>
      </c>
      <c r="B24043" s="2" t="str">
        <f>IFERROR(__xludf.DUMMYFUNCTION("GOOGLETRANSLATE(A24043,""en"",""hi"")"),"छवि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24044">
      <c r="A24044" s="1" t="s">
        <v>23225</v>
      </c>
      <c r="B24044" s="2" t="str">
        <f>IFERROR(__xludf.DUMMYFUNCTION("GOOGLETRANSLATE(A24044,""en"",""hi"")"),"एक ककड़ी के बीज बचाने के लिए उपयोग की जाने वाली प्रक्रिया")</f>
        <v>एक ककड़ी के बीज बचाने के लिए उपयोग की जाने वाली प्रक्रिया</v>
      </c>
    </row>
    <row r="24045">
      <c r="A24045" s="1" t="s">
        <v>23226</v>
      </c>
      <c r="B24045" s="2" t="str">
        <f>IFERROR(__xludf.DUMMYFUNCTION("GOOGLETRANSLATE(A24045,""en"",""hi"")"),"आइस हॉकी कोच अभ्यास आयोजित करता है।")</f>
        <v>आइस हॉकी कोच अभ्यास आयोजित करता है।</v>
      </c>
    </row>
    <row r="24046">
      <c r="A24046" s="1" t="s">
        <v>23227</v>
      </c>
      <c r="B24046" s="2" t="str">
        <f>IFERROR(__xludf.DUMMYFUNCTION("GOOGLETRANSLATE(A24046,""en"",""hi"")"),"उसका नाम यह सब कहता है: घुड़सवार को प्रतिबिंबित धूप का चश्मा था और उसके बाल एक काले चोकर के साथ वापस खींच गए")</f>
        <v>उसका नाम यह सब कहता है: घुड़सवार को प्रतिबिंबित धूप का चश्मा था और उसके बाल एक काले चोकर के साथ वापस खींच गए</v>
      </c>
    </row>
    <row r="24047">
      <c r="A24047" s="1" t="s">
        <v>23228</v>
      </c>
      <c r="B24047" s="2" t="str">
        <f>IFERROR(__xludf.DUMMYFUNCTION("GOOGLETRANSLATE(A24047,""en"",""hi"")"),"शिखर पर वापस देख रहे हैं।")</f>
        <v>शिखर पर वापस देख रहे हैं।</v>
      </c>
    </row>
    <row r="24048">
      <c r="A24048" s="1" t="s">
        <v>23229</v>
      </c>
      <c r="B24048" s="2" t="str">
        <f>IFERROR(__xludf.DUMMYFUNCTION("GOOGLETRANSLATE(A24048,""en"",""hi"")"),"एक घंटी और शैली में एक उपहार के साथ क्रिसमस स्नोमैन")</f>
        <v>एक घंटी और शैली में एक उपहार के साथ क्रिसमस स्नोमैन</v>
      </c>
    </row>
    <row r="24049">
      <c r="A24049" s="1" t="s">
        <v>23230</v>
      </c>
      <c r="B24049" s="2" t="str">
        <f>IFERROR(__xludf.DUMMYFUNCTION("GOOGLETRANSLATE(A24049,""en"",""hi"")"),"मल्टीप्लेयर वीडियो गेम में इतिहास में सबसे बड़ा बजट या कोई गेम है?")</f>
        <v>मल्टीप्लेयर वीडियो गेम में इतिहास में सबसे बड़ा बजट या कोई गेम है?</v>
      </c>
    </row>
    <row r="24050">
      <c r="A24050" s="1" t="s">
        <v>23231</v>
      </c>
      <c r="B24050" s="2" t="str">
        <f>IFERROR(__xludf.DUMMYFUNCTION("GOOGLETRANSLATE(A24050,""en"",""hi"")"),"पानी के नीचे झरने और प्रायद्वीप का हवाई दृश्य।")</f>
        <v>पानी के नीचे झरने और प्रायद्वीप का हवाई दृश्य।</v>
      </c>
    </row>
    <row r="24051">
      <c r="A24051" s="1" t="s">
        <v>23232</v>
      </c>
      <c r="B24051" s="2" t="str">
        <f>IFERROR(__xludf.DUMMYFUNCTION("GOOGLETRANSLATE(A24051,""en"",""hi"")"),"डेथ मेटल आर्टिस्ट भारी धातु के दौरान ऐतिहासिक स्थानों के स्थान के राष्ट्रीय रजिस्टर में एक लाइव संगीत कार्यक्रम करता है")</f>
        <v>डेथ मेटल आर्टिस्ट भारी धातु के दौरान ऐतिहासिक स्थानों के स्थान के राष्ट्रीय रजिस्टर में एक लाइव संगीत कार्यक्रम करता है</v>
      </c>
    </row>
    <row r="24052">
      <c r="A24052" s="1" t="s">
        <v>23233</v>
      </c>
      <c r="B24052" s="2" t="str">
        <f>IFERROR(__xludf.DUMMYFUNCTION("GOOGLETRANSLATE(A24052,""en"",""hi"")"),"हवाई जहाज हवाई पट्टी पर एक लैंडिंग के लिए आ रहा है")</f>
        <v>हवाई जहाज हवाई पट्टी पर एक लैंडिंग के लिए आ रहा है</v>
      </c>
    </row>
    <row r="24053">
      <c r="A24053" s="1" t="s">
        <v>23234</v>
      </c>
      <c r="B24053" s="2" t="str">
        <f>IFERROR(__xludf.DUMMYFUNCTION("GOOGLETRANSLATE(A24053,""en"",""hi"")"),"एक निजी चैपल के लिए धार्मिक भित्ति")</f>
        <v>एक निजी चैपल के लिए धार्मिक भित्ति</v>
      </c>
    </row>
    <row r="24054">
      <c r="A24054" s="1" t="s">
        <v>7253</v>
      </c>
      <c r="B24054" s="2" t="str">
        <f>IFERROR(__xludf.DUMMYFUNCTION("GOOGLETRANSLATE(A24054,""en"",""hi"")"),"अभिनेता विश्व प्रीमियर में भाग लेता है")</f>
        <v>अभिनेता विश्व प्रीमियर में भाग लेता है</v>
      </c>
    </row>
    <row r="24055">
      <c r="A24055" s="1" t="s">
        <v>23235</v>
      </c>
      <c r="B24055" s="2" t="str">
        <f>IFERROR(__xludf.DUMMYFUNCTION("GOOGLETRANSLATE(A24055,""en"",""hi"")"),"स्केटबोर्डर और बास्केटबॉल केंद्र पुरस्कारों में भाग लेते हैं।")</f>
        <v>स्केटबोर्डर और बास्केटबॉल केंद्र पुरस्कारों में भाग लेते हैं।</v>
      </c>
    </row>
    <row r="24056">
      <c r="A24056" s="1" t="s">
        <v>2223</v>
      </c>
      <c r="B24056" s="2" t="str">
        <f>IFERROR(__xludf.DUMMYFUNCTION("GOOGLETRANSLATE(A24056,""en"",""hi"")"),"गेंद के लिए फुटबॉल खिलाड़ी और लड़ाई")</f>
        <v>गेंद के लिए फुटबॉल खिलाड़ी और लड़ाई</v>
      </c>
    </row>
    <row r="24057">
      <c r="A24057" s="1" t="s">
        <v>23236</v>
      </c>
      <c r="B24057" s="2" t="str">
        <f>IFERROR(__xludf.DUMMYFUNCTION("GOOGLETRANSLATE(A24057,""en"",""hi"")"),"एक गोल बटन पर चमकदार डेमोक्रेटिक पार्टी लोगो")</f>
        <v>एक गोल बटन पर चमकदार डेमोक्रेटिक पार्टी लोगो</v>
      </c>
    </row>
    <row r="24058">
      <c r="A24058" s="1" t="s">
        <v>23237</v>
      </c>
      <c r="B24058" s="2" t="str">
        <f>IFERROR(__xludf.DUMMYFUNCTION("GOOGLETRANSLATE(A24058,""en"",""hi"")"),"बड़ा उत्सव: संघ को पानी के ऊपर एक विस्तृत आतिशबाजी द्वारा चिह्नित किया गया था")</f>
        <v>बड़ा उत्सव: संघ को पानी के ऊपर एक विस्तृत आतिशबाजी द्वारा चिह्नित किया गया था</v>
      </c>
    </row>
    <row r="24059">
      <c r="A24059" s="1" t="s">
        <v>23238</v>
      </c>
      <c r="B24059" s="2" t="str">
        <f>IFERROR(__xludf.DUMMYFUNCTION("GOOGLETRANSLATE(A24059,""en"",""hi"")"),"गर्म टब के चारों ओर फ्रॉस्टेड ग्लास स्क्रीन")</f>
        <v>गर्म टब के चारों ओर फ्रॉस्टेड ग्लास स्क्रीन</v>
      </c>
    </row>
    <row r="24060">
      <c r="A24060" s="1" t="s">
        <v>5361</v>
      </c>
      <c r="B24060" s="2" t="str">
        <f>IFERROR(__xludf.DUMMYFUNCTION("GOOGLETRANSLATE(A24060,""en"",""hi"")"),"व्यक्ति प्रीमियर पर आता है")</f>
        <v>व्यक्ति प्रीमियर पर आता है</v>
      </c>
    </row>
    <row r="24061">
      <c r="A24061" s="1" t="s">
        <v>23239</v>
      </c>
      <c r="B24061" s="2" t="str">
        <f>IFERROR(__xludf.DUMMYFUNCTION("GOOGLETRANSLATE(A24061,""en"",""hi"")"),"एक लाल बांदा के साथ एक कसौटी के पार कार्टून आदमी")</f>
        <v>एक लाल बांदा के साथ एक कसौटी के पार कार्टून आदमी</v>
      </c>
    </row>
    <row r="24062">
      <c r="A24062" s="1" t="s">
        <v>23240</v>
      </c>
      <c r="B24062" s="2" t="str">
        <f>IFERROR(__xludf.DUMMYFUNCTION("GOOGLETRANSLATE(A24062,""en"",""hi"")"),"एक मछली पकड़ने की नाव के लिए पानी")</f>
        <v>एक मछली पकड़ने की नाव के लिए पानी</v>
      </c>
    </row>
    <row r="24063">
      <c r="A24063" s="1" t="s">
        <v>23241</v>
      </c>
      <c r="B24063" s="2" t="str">
        <f>IFERROR(__xludf.DUMMYFUNCTION("GOOGLETRANSLATE(A24063,""en"",""hi"")"),"हवाई जहाज के मॉडल के एक दिन बाद दक्षिण साइड की दीवार को नुकसान का एक करीबी दृश्य")</f>
        <v>हवाई जहाज के मॉडल के एक दिन बाद दक्षिण साइड की दीवार को नुकसान का एक करीबी दृश्य</v>
      </c>
    </row>
    <row r="24064">
      <c r="A24064" s="1" t="s">
        <v>23242</v>
      </c>
      <c r="B24064" s="2" t="str">
        <f>IFERROR(__xludf.DUMMYFUNCTION("GOOGLETRANSLATE(A24064,""en"",""hi"")"),"फुटबॉल मैच के दौरान स्कोरिंग के बाद खिलाड़ी प्रतिक्रिया करते हैं।")</f>
        <v>फुटबॉल मैच के दौरान स्कोरिंग के बाद खिलाड़ी प्रतिक्रिया करते हैं।</v>
      </c>
    </row>
    <row r="24065">
      <c r="A24065" s="1" t="s">
        <v>23243</v>
      </c>
      <c r="B24065" s="2" t="str">
        <f>IFERROR(__xludf.DUMMYFUNCTION("GOOGLETRANSLATE(A24065,""en"",""hi"")"),"एक बिल्ली की एक छवि के साथ सिरेमिक टाइल से पशु, अंडाकार गुरुत्वाकर्षण * विवरण छवि पर क्लिक करके पाया जा सकता है।")</f>
        <v>एक बिल्ली की एक छवि के साथ सिरेमिक टाइल से पशु, अंडाकार गुरुत्वाकर्षण * विवरण छवि पर क्लिक करके पाया जा सकता है।</v>
      </c>
    </row>
    <row r="24066">
      <c r="A24066" s="1" t="s">
        <v>23244</v>
      </c>
      <c r="B24066" s="2" t="str">
        <f>IFERROR(__xludf.DUMMYFUNCTION("GOOGLETRANSLATE(A24066,""en"",""hi"")"),"मेरे पास अभी भी हमारे हास्यास्पद रूप से खड़ी ड्राइववे के निचले हिस्से से हटाने के लिए रेत की कई परतें हैं")</f>
        <v>मेरे पास अभी भी हमारे हास्यास्पद रूप से खड़ी ड्राइववे के निचले हिस्से से हटाने के लिए रेत की कई परतें हैं</v>
      </c>
    </row>
    <row r="24067">
      <c r="A24067" s="1" t="s">
        <v>23245</v>
      </c>
      <c r="B24067" s="2" t="str">
        <f>IFERROR(__xludf.DUMMYFUNCTION("GOOGLETRANSLATE(A24067,""en"",""hi"")"),"तूफान के दौरान हवा में उड़ने वाले हथेली के पेड़")</f>
        <v>तूफान के दौरान हवा में उड़ने वाले हथेली के पेड़</v>
      </c>
    </row>
    <row r="24068">
      <c r="A24068" s="1" t="s">
        <v>23246</v>
      </c>
      <c r="B24068" s="2" t="str">
        <f>IFERROR(__xludf.DUMMYFUNCTION("GOOGLETRANSLATE(A24068,""en"",""hi"")"),"एक शहर पर आकाश कई लालटेन को प्रकाशित करता है")</f>
        <v>एक शहर पर आकाश कई लालटेन को प्रकाशित करता है</v>
      </c>
    </row>
    <row r="24069">
      <c r="A24069" s="1" t="s">
        <v>23247</v>
      </c>
      <c r="B24069" s="2" t="str">
        <f>IFERROR(__xludf.DUMMYFUNCTION("GOOGLETRANSLATE(A24069,""en"",""hi"")"),"व्यक्ति - छुट्टियों के लिए प्यारा!")</f>
        <v>व्यक्ति - छुट्टियों के लिए प्यारा!</v>
      </c>
    </row>
    <row r="24070">
      <c r="A24070" s="1" t="s">
        <v>23248</v>
      </c>
      <c r="B24070" s="2" t="str">
        <f>IFERROR(__xludf.DUMMYFUNCTION("GOOGLETRANSLATE(A24070,""en"",""hi"")"),"पाक प्रशिक्षण छात्रों और कर्मचारियों, और शेफ")</f>
        <v>पाक प्रशिक्षण छात्रों और कर्मचारियों, और शेफ</v>
      </c>
    </row>
    <row r="24071">
      <c r="A24071" s="1" t="s">
        <v>23249</v>
      </c>
      <c r="B24071" s="2" t="str">
        <f>IFERROR(__xludf.DUMMYFUNCTION("GOOGLETRANSLATE(A24071,""en"",""hi"")"),"गोल मेज के साथ एक सुंदर भोजन क्षेत्र")</f>
        <v>गोल मेज के साथ एक सुंदर भोजन क्षेत्र</v>
      </c>
    </row>
    <row r="24072">
      <c r="A24072" s="1" t="s">
        <v>23250</v>
      </c>
      <c r="B24072" s="2" t="str">
        <f>IFERROR(__xludf.DUMMYFUNCTION("GOOGLETRANSLATE(A24072,""en"",""hi"")"),"एक भूरे रंग के घोड़े पर एक काले कोट में सुरुचिपूर्ण महिला")</f>
        <v>एक भूरे रंग के घोड़े पर एक काले कोट में सुरुचिपूर्ण महिला</v>
      </c>
    </row>
    <row r="24073">
      <c r="A24073" s="1" t="s">
        <v>23251</v>
      </c>
      <c r="B24073" s="2" t="str">
        <f>IFERROR(__xludf.DUMMYFUNCTION("GOOGLETRANSLATE(A24073,""en"",""hi"")"),"परिवर्तन ला रहा है: संगठन के नेता, महान लोगों के साथ परिवार को एक नया नया युग लाने के लिए तैयार है")</f>
        <v>परिवर्तन ला रहा है: संगठन के नेता, महान लोगों के साथ परिवार को एक नया नया युग लाने के लिए तैयार है</v>
      </c>
    </row>
    <row r="24074">
      <c r="A24074" s="1" t="s">
        <v>23252</v>
      </c>
      <c r="B24074" s="2" t="str">
        <f>IFERROR(__xludf.DUMMYFUNCTION("GOOGLETRANSLATE(A24074,""en"",""hi"")"),"समर्पित बाल चिकित्सा नर्सों की एक टीम से छोटी लड़की को प्राप्त करने वाली छोटी लड़की")</f>
        <v>समर्पित बाल चिकित्सा नर्सों की एक टीम से छोटी लड़की को प्राप्त करने वाली छोटी लड़की</v>
      </c>
    </row>
    <row r="24075">
      <c r="A24075" s="1" t="s">
        <v>23253</v>
      </c>
      <c r="B24075" s="2" t="str">
        <f>IFERROR(__xludf.DUMMYFUNCTION("GOOGLETRANSLATE(A24075,""en"",""hi"")"),"रात में जंगल में फव्वारा")</f>
        <v>रात में जंगल में फव्वारा</v>
      </c>
    </row>
    <row r="24076">
      <c r="A24076" s="1" t="s">
        <v>23254</v>
      </c>
      <c r="B24076" s="2" t="str">
        <f>IFERROR(__xludf.DUMMYFUNCTION("GOOGLETRANSLATE(A24076,""en"",""hi"")"),"बाहरी इलाकों में फ्लैट और झोंपड़ी।")</f>
        <v>बाहरी इलाकों में फ्लैट और झोंपड़ी।</v>
      </c>
    </row>
    <row r="24077">
      <c r="A24077" s="1" t="s">
        <v>23255</v>
      </c>
      <c r="B24077" s="2" t="str">
        <f>IFERROR(__xludf.DUMMYFUNCTION("GOOGLETRANSLATE(A24077,""en"",""hi"")"),"मीडिया शैली के लिए टेबल सेटिंग")</f>
        <v>मीडिया शैली के लिए टेबल सेटिंग</v>
      </c>
    </row>
    <row r="24078">
      <c r="A24078" s="1" t="s">
        <v>23256</v>
      </c>
      <c r="B24078" s="2" t="str">
        <f>IFERROR(__xludf.DUMMYFUNCTION("GOOGLETRANSLATE(A24078,""en"",""hi"")"),"अच्छे लोग या बुरे लोग, स्निपर्स को थ्रिलर फिल्म में खेलने की भूमिका निभानी है।")</f>
        <v>अच्छे लोग या बुरे लोग, स्निपर्स को थ्रिलर फिल्म में खेलने की भूमिका निभानी है।</v>
      </c>
    </row>
    <row r="24079">
      <c r="A24079" s="1" t="s">
        <v>23257</v>
      </c>
      <c r="B24079" s="2" t="str">
        <f>IFERROR(__xludf.DUMMYFUNCTION("GOOGLETRANSLATE(A24079,""en"",""hi"")"),"व्यक्ति, 8 वीं से सेना के सैनिकों के लिए सुरक्षा प्रदान करते हैं")</f>
        <v>व्यक्ति, 8 वीं से सेना के सैनिकों के लिए सुरक्षा प्रदान करते हैं</v>
      </c>
    </row>
    <row r="24080">
      <c r="A24080" s="1" t="s">
        <v>23258</v>
      </c>
      <c r="B24080" s="2" t="str">
        <f>IFERROR(__xludf.DUMMYFUNCTION("GOOGLETRANSLATE(A24080,""en"",""hi"")"),"लोग रविवार को सम्मेलन श्रृंखला के लिए तैयारी के रूप में इकट्ठा होते हैं।")</f>
        <v>लोग रविवार को सम्मेलन श्रृंखला के लिए तैयारी के रूप में इकट्ठा होते हैं।</v>
      </c>
    </row>
    <row r="24081">
      <c r="A24081" s="1" t="s">
        <v>23259</v>
      </c>
      <c r="B24081" s="2" t="str">
        <f>IFERROR(__xludf.DUMMYFUNCTION("GOOGLETRANSLATE(A24081,""en"",""hi"")"),"अनुकूल लोमड़ी छोटे पेड़ों के बीच खड़ा है।")</f>
        <v>अनुकूल लोमड़ी छोटे पेड़ों के बीच खड़ा है।</v>
      </c>
    </row>
    <row r="24082">
      <c r="A24082" s="1" t="s">
        <v>23260</v>
      </c>
      <c r="B24082" s="2" t="str">
        <f>IFERROR(__xludf.DUMMYFUNCTION("GOOGLETRANSLATE(A24082,""en"",""hi"")"),"मजाक करने से पहले लोग सभी मुस्कुराते थे, वे अगले साल के शो में हो सकते थे")</f>
        <v>मजाक करने से पहले लोग सभी मुस्कुराते थे, वे अगले साल के शो में हो सकते थे</v>
      </c>
    </row>
    <row r="24083">
      <c r="A24083" s="1" t="s">
        <v>23261</v>
      </c>
      <c r="B24083" s="2" t="str">
        <f>IFERROR(__xludf.DUMMYFUNCTION("GOOGLETRANSLATE(A24083,""en"",""hi"")"),"मुस्कुराते हुए माँ सफेद पृष्ठभूमि पर अपनी बाहों में एक बच्चे को पकड़े हुए")</f>
        <v>मुस्कुराते हुए माँ सफेद पृष्ठभूमि पर अपनी बाहों में एक बच्चे को पकड़े हुए</v>
      </c>
    </row>
    <row r="24084">
      <c r="A24084" s="1" t="s">
        <v>23262</v>
      </c>
      <c r="B24084" s="2" t="str">
        <f>IFERROR(__xludf.DUMMYFUNCTION("GOOGLETRANSLATE(A24084,""en"",""hi"")"),"एक समारोह के दौरान पारंपरिक कपड़ों में पुरुष राजधानी में शहर की सालगिरह का जश्न मनाते हैं")</f>
        <v>एक समारोह के दौरान पारंपरिक कपड़ों में पुरुष राजधानी में शहर की सालगिरह का जश्न मनाते हैं</v>
      </c>
    </row>
    <row r="24085">
      <c r="A24085" s="1" t="s">
        <v>23263</v>
      </c>
      <c r="B24085" s="2" t="str">
        <f>IFERROR(__xludf.DUMMYFUNCTION("GOOGLETRANSLATE(A24085,""en"",""hi"")"),"फ़ाइल - इस फाइल फोटो में, अमेरिकी फुटबॉल टीम के खिलाफ कॉलेज फुटबॉल गेम के दूसरे छमाही के दौरान साइडलाइन से देखता है।")</f>
        <v>फ़ाइल - इस फाइल फोटो में, अमेरिकी फुटबॉल टीम के खिलाफ कॉलेज फुटबॉल गेम के दूसरे छमाही के दौरान साइडलाइन से देखता है।</v>
      </c>
    </row>
    <row r="24086">
      <c r="A24086" s="1" t="s">
        <v>23264</v>
      </c>
      <c r="B24086" s="2" t="str">
        <f>IFERROR(__xludf.DUMMYFUNCTION("GOOGLETRANSLATE(A24086,""en"",""hi"")"),"एक कार कुंजी पकड़े हुए किशोर लड़की और सफेद पृष्ठभूमि पर एक अंगूठे के संकेत को बनाकर")</f>
        <v>एक कार कुंजी पकड़े हुए किशोर लड़की और सफेद पृष्ठभूमि पर एक अंगूठे के संकेत को बनाकर</v>
      </c>
    </row>
    <row r="24087">
      <c r="A24087" s="1" t="s">
        <v>23265</v>
      </c>
      <c r="B24087" s="2" t="str">
        <f>IFERROR(__xludf.DUMMYFUNCTION("GOOGLETRANSLATE(A24087,""en"",""hi"")"),"साइकिल के साथ बुजुर्ग दोस्त पार्क में बात कर रहे हैं")</f>
        <v>साइकिल के साथ बुजुर्ग दोस्त पार्क में बात कर रहे हैं</v>
      </c>
    </row>
    <row r="24088">
      <c r="A24088" s="1" t="s">
        <v>23266</v>
      </c>
      <c r="B24088" s="2" t="str">
        <f>IFERROR(__xludf.DUMMYFUNCTION("GOOGLETRANSLATE(A24088,""en"",""hi"")"),"छतरियों के नीचे एक सोफे पर बैठे व्यापार अधिकारी")</f>
        <v>छतरियों के नीचे एक सोफे पर बैठे व्यापार अधिकारी</v>
      </c>
    </row>
    <row r="24089">
      <c r="A24089" s="1" t="s">
        <v>23267</v>
      </c>
      <c r="B24089" s="2" t="str">
        <f>IFERROR(__xludf.DUMMYFUNCTION("GOOGLETRANSLATE(A24089,""en"",""hi"")"),"अभिनेता अपनी नई फिल्म के सेट के दौरान पर्यटक आकर्षण के साथ चलते हैं")</f>
        <v>अभिनेता अपनी नई फिल्म के सेट के दौरान पर्यटक आकर्षण के साथ चलते हैं</v>
      </c>
    </row>
    <row r="24090">
      <c r="A24090" s="1" t="s">
        <v>23268</v>
      </c>
      <c r="B24090" s="2" t="str">
        <f>IFERROR(__xludf.DUMMYFUNCTION("GOOGLETRANSLATE(A24090,""en"",""hi"")"),"एक छतरी के बाहर बैठे महिला")</f>
        <v>एक छतरी के बाहर बैठे महिला</v>
      </c>
    </row>
    <row r="24091">
      <c r="A24091" s="1" t="s">
        <v>23269</v>
      </c>
      <c r="B24091" s="2" t="str">
        <f>IFERROR(__xludf.DUMMYFUNCTION("GOOGLETRANSLATE(A24091,""en"",""hi"")"),"जानें कि कैसे ट्रिम, कम करें, और अपरिपक्व पेड़ और झाड़ी अंगों को विचलित करें।")</f>
        <v>जानें कि कैसे ट्रिम, कम करें, और अपरिपक्व पेड़ और झाड़ी अंगों को विचलित करें।</v>
      </c>
    </row>
    <row r="24092">
      <c r="A24092" s="1" t="s">
        <v>23270</v>
      </c>
      <c r="B24092" s="2" t="str">
        <f>IFERROR(__xludf.DUMMYFUNCTION("GOOGLETRANSLATE(A24092,""en"",""hi"")"),"छोटे घर और आसन्न सड़क।")</f>
        <v>छोटे घर और आसन्न सड़क।</v>
      </c>
    </row>
    <row r="24093">
      <c r="A24093" s="1" t="s">
        <v>23271</v>
      </c>
      <c r="B24093" s="2" t="str">
        <f>IFERROR(__xludf.DUMMYFUNCTION("GOOGLETRANSLATE(A24093,""en"",""hi"")"),"आंखों के लिए झूठी लैश पहनने के लिए सबसे चापलूसी और आरामदायक तरीका")</f>
        <v>आंखों के लिए झूठी लैश पहनने के लिए सबसे चापलूसी और आरामदायक तरीका</v>
      </c>
    </row>
    <row r="24094">
      <c r="A24094" s="1" t="s">
        <v>23272</v>
      </c>
      <c r="B24094" s="2" t="str">
        <f>IFERROR(__xludf.DUMMYFUNCTION("GOOGLETRANSLATE(A24094,""en"",""hi"")"),"नो फ्लॉवर के साथ अलग बुश को बंद करें")</f>
        <v>नो फ्लॉवर के साथ अलग बुश को बंद करें</v>
      </c>
    </row>
    <row r="24095">
      <c r="A24095" s="1" t="s">
        <v>23273</v>
      </c>
      <c r="B24095" s="2" t="str">
        <f>IFERROR(__xludf.DUMMYFUNCTION("GOOGLETRANSLATE(A24095,""en"",""hi"")"),"व्यक्ति ने आकाश में देखा और देवता में भरोसा किया।")</f>
        <v>व्यक्ति ने आकाश में देखा और देवता में भरोसा किया।</v>
      </c>
    </row>
    <row r="24096">
      <c r="A24096" s="1" t="s">
        <v>23274</v>
      </c>
      <c r="B24096" s="2" t="str">
        <f>IFERROR(__xludf.DUMMYFUNCTION("GOOGLETRANSLATE(A24096,""en"",""hi"")"),"नीली आंखों के साथ युवा आकर्षक आदमी का पोर्ट्रेट अपने सिर को बदल देता है, कैमरे को देखता है और सड़क में मुस्कुराता है")</f>
        <v>नीली आंखों के साथ युवा आकर्षक आदमी का पोर्ट्रेट अपने सिर को बदल देता है, कैमरे को देखता है और सड़क में मुस्कुराता है</v>
      </c>
    </row>
    <row r="24097">
      <c r="A24097" s="1" t="s">
        <v>7647</v>
      </c>
      <c r="B24097" s="2" t="str">
        <f>IFERROR(__xludf.DUMMYFUNCTION("GOOGLETRANSLATE(A24097,""en"",""hi"")"),"अभिनेता महोत्सव के दौरान प्रीमियर में भाग लेते हैं।")</f>
        <v>अभिनेता महोत्सव के दौरान प्रीमियर में भाग लेते हैं।</v>
      </c>
    </row>
    <row r="24098">
      <c r="A24098" s="1" t="s">
        <v>23275</v>
      </c>
      <c r="B24098" s="2" t="str">
        <f>IFERROR(__xludf.DUMMYFUNCTION("GOOGLETRANSLATE(A24098,""en"",""hi"")"),"बाहरी अंतरिक्ष के बीच में एक ब्लैक होल के ग्राफिक सिम्युलेटेड दृश्य, सितारों और प्रकाश की फैलाने वाली किरणों के साथ")</f>
        <v>बाहरी अंतरिक्ष के बीच में एक ब्लैक होल के ग्राफिक सिम्युलेटेड दृश्य, सितारों और प्रकाश की फैलाने वाली किरणों के साथ</v>
      </c>
    </row>
    <row r="24099">
      <c r="A24099" s="1" t="s">
        <v>23276</v>
      </c>
      <c r="B24099" s="2" t="str">
        <f>IFERROR(__xludf.DUMMYFUNCTION("GOOGLETRANSLATE(A24099,""en"",""hi"")"),"दुनिया की सबसे भविष्य की इमारतों में से 10")</f>
        <v>दुनिया की सबसे भविष्य की इमारतों में से 10</v>
      </c>
    </row>
    <row r="24100">
      <c r="A24100" s="1" t="s">
        <v>23277</v>
      </c>
      <c r="B24100" s="2" t="str">
        <f>IFERROR(__xludf.DUMMYFUNCTION("GOOGLETRANSLATE(A24100,""en"",""hi"")"),"एक क्लासिक मिठाई केवल क्लासिक भोजन के बाद फिट है।")</f>
        <v>एक क्लासिक मिठाई केवल क्लासिक भोजन के बाद फिट है।</v>
      </c>
    </row>
    <row r="24101">
      <c r="A24101" s="1" t="s">
        <v>23278</v>
      </c>
      <c r="B24101" s="2" t="str">
        <f>IFERROR(__xludf.DUMMYFUNCTION("GOOGLETRANSLATE(A24101,""en"",""hi"")"),"एक रेस्तरां में परोसने वाले नट्स के साथ सलाद")</f>
        <v>एक रेस्तरां में परोसने वाले नट्स के साथ सलाद</v>
      </c>
    </row>
    <row r="24102">
      <c r="A24102" s="1" t="s">
        <v>23279</v>
      </c>
      <c r="B24102" s="2" t="str">
        <f>IFERROR(__xludf.DUMMYFUNCTION("GOOGLETRANSLATE(A24102,""en"",""hi"")"),"मेरे भौंक में कुछ बैंगनी होने की आवश्यकता है ताकि वे मेरे बालों से मेल खाए")</f>
        <v>मेरे भौंक में कुछ बैंगनी होने की आवश्यकता है ताकि वे मेरे बालों से मेल खाए</v>
      </c>
    </row>
    <row r="24103">
      <c r="A24103" s="1" t="s">
        <v>23280</v>
      </c>
      <c r="B24103" s="2" t="str">
        <f>IFERROR(__xludf.DUMMYFUNCTION("GOOGLETRANSLATE(A24103,""en"",""hi"")"),"फैशन सप्ताह के दौरान प्रेजेंटेशन से पहले मॉडल तैयार करते हैं।")</f>
        <v>फैशन सप्ताह के दौरान प्रेजेंटेशन से पहले मॉडल तैयार करते हैं।</v>
      </c>
    </row>
    <row r="24104">
      <c r="A24104" s="1" t="s">
        <v>23281</v>
      </c>
      <c r="B24104" s="2" t="str">
        <f>IFERROR(__xludf.DUMMYFUNCTION("GOOGLETRANSLATE(A24104,""en"",""hi"")"),"प्राचीन तोप संग्रहालय में cobbled यार्ड पर पंक्ति में खड़े हो जाओ")</f>
        <v>प्राचीन तोप संग्रहालय में cobbled यार्ड पर पंक्ति में खड़े हो जाओ</v>
      </c>
    </row>
    <row r="24105">
      <c r="A24105" s="1" t="s">
        <v>23282</v>
      </c>
      <c r="B24105" s="2" t="str">
        <f>IFERROR(__xludf.DUMMYFUNCTION("GOOGLETRANSLATE(A24105,""en"",""hi"")"),"एक पुलिस अधिकारी को हथौड़ा के साथ मारा जाने के बाद पड़ोस पुलिस से घिरा हुआ है।")</f>
        <v>एक पुलिस अधिकारी को हथौड़ा के साथ मारा जाने के बाद पड़ोस पुलिस से घिरा हुआ है।</v>
      </c>
    </row>
    <row r="24106">
      <c r="A24106" s="1" t="s">
        <v>23283</v>
      </c>
      <c r="B24106" s="2" t="str">
        <f>IFERROR(__xludf.DUMMYFUNCTION("GOOGLETRANSLATE(A24106,""en"",""hi"")"),"यह आसान देहाती पतन तालिका सेटिंग सस्ती वस्तुओं का उपयोग करती है जो आपके पास पहले से ही बहुत समय या पैसा खर्च किए बिना हैं!")</f>
        <v>यह आसान देहाती पतन तालिका सेटिंग सस्ती वस्तुओं का उपयोग करती है जो आपके पास पहले से ही बहुत समय या पैसा खर्च किए बिना हैं!</v>
      </c>
    </row>
    <row r="24107">
      <c r="A24107" s="1" t="s">
        <v>23284</v>
      </c>
      <c r="B24107" s="2" t="str">
        <f>IFERROR(__xludf.DUMMYFUNCTION("GOOGLETRANSLATE(A24107,""en"",""hi"")"),"गोल्डन गेट ब्रिज पर पूर्णिमा चमकती हुई")</f>
        <v>गोल्डन गेट ब्रिज पर पूर्णिमा चमकती हुई</v>
      </c>
    </row>
    <row r="24108">
      <c r="A24108" s="1" t="s">
        <v>23285</v>
      </c>
      <c r="B24108" s="2" t="str">
        <f>IFERROR(__xludf.DUMMYFUNCTION("GOOGLETRANSLATE(A24108,""en"",""hi"")"),"पॉप कलाकार आयोजित पुरस्कारों में ऑनस्टेज करता है।")</f>
        <v>पॉप कलाकार आयोजित पुरस्कारों में ऑनस्टेज करता है।</v>
      </c>
    </row>
    <row r="24109">
      <c r="A24109" s="1" t="s">
        <v>23286</v>
      </c>
      <c r="B24109" s="2" t="str">
        <f>IFERROR(__xludf.DUMMYFUNCTION("GOOGLETRANSLATE(A24109,""en"",""hi"")"),"पैसेंजर हवाई जहाज सूर्यास्त में कम्यूलस बादलों के ऊपर आकाश में ऊंचा ओवरहेड उड़ रहा है।")</f>
        <v>पैसेंजर हवाई जहाज सूर्यास्त में कम्यूलस बादलों के ऊपर आकाश में ऊंचा ओवरहेड उड़ रहा है।</v>
      </c>
    </row>
    <row r="24110">
      <c r="A24110" s="1" t="s">
        <v>23287</v>
      </c>
      <c r="B24110" s="2" t="str">
        <f>IFERROR(__xludf.DUMMYFUNCTION("GOOGLETRANSLATE(A24110,""en"",""hi"")"),"संपत्ति छवि # ठेठ ग्राम हाउस")</f>
        <v>संपत्ति छवि # ठेठ ग्राम हाउस</v>
      </c>
    </row>
    <row r="24111">
      <c r="A24111" s="1" t="s">
        <v>23288</v>
      </c>
      <c r="B24111" s="2" t="str">
        <f>IFERROR(__xludf.DUMMYFUNCTION("GOOGLETRANSLATE(A24111,""en"",""hi"")"),"पुलिस दुकान के बाहर एक गिरफ्तारी करती है")</f>
        <v>पुलिस दुकान के बाहर एक गिरफ्तारी करती है</v>
      </c>
    </row>
    <row r="24112">
      <c r="A24112" s="1" t="s">
        <v>23289</v>
      </c>
      <c r="B24112" s="2" t="str">
        <f>IFERROR(__xludf.DUMMYFUNCTION("GOOGLETRANSLATE(A24112,""en"",""hi"")"),"कविता पुस्तक में सगाई के छल्ले")</f>
        <v>कविता पुस्तक में सगाई के छल्ले</v>
      </c>
    </row>
    <row r="24113">
      <c r="A24113" s="1" t="s">
        <v>23290</v>
      </c>
      <c r="B24113" s="2" t="str">
        <f>IFERROR(__xludf.DUMMYFUNCTION("GOOGLETRANSLATE(A24113,""en"",""hi"")"),"समुद्र में तैरना, फ्लैट चित्रण वेक्टर")</f>
        <v>समुद्र में तैरना, फ्लैट चित्रण वेक्टर</v>
      </c>
    </row>
    <row r="24114">
      <c r="A24114" s="1" t="s">
        <v>23291</v>
      </c>
      <c r="B24114" s="2" t="str">
        <f>IFERROR(__xludf.DUMMYFUNCTION("GOOGLETRANSLATE(A24114,""en"",""hi"")"),"चीन में सिटी स्क्वायर")</f>
        <v>चीन में सिटी स्क्वायर</v>
      </c>
    </row>
    <row r="24115">
      <c r="A24115" s="1" t="s">
        <v>23292</v>
      </c>
      <c r="B24115" s="2" t="str">
        <f>IFERROR(__xludf.DUMMYFUNCTION("GOOGLETRANSLATE(A24115,""en"",""hi"")"),"आइस हॉकी खिलाड़ी विश्वविद्यालय में शिविर के दौरान एक चित्र के लिए बनता है")</f>
        <v>आइस हॉकी खिलाड़ी विश्वविद्यालय में शिविर के दौरान एक चित्र के लिए बनता है</v>
      </c>
    </row>
    <row r="24116">
      <c r="A24116" s="1" t="s">
        <v>23293</v>
      </c>
      <c r="B24116" s="2" t="str">
        <f>IFERROR(__xludf.DUMMYFUNCTION("GOOGLETRANSLATE(A24116,""en"",""hi"")"),"सही दिन कैसे बिताएं।")</f>
        <v>सही दिन कैसे बिताएं।</v>
      </c>
    </row>
    <row r="24117">
      <c r="A24117" s="1" t="s">
        <v>23294</v>
      </c>
      <c r="B24117" s="2" t="str">
        <f>IFERROR(__xludf.DUMMYFUNCTION("GOOGLETRANSLATE(A24117,""en"",""hi"")"),"ब्लू बैकग्राउंड फोटो के खिलाफ एक पुराने कुत्ते का पोर्ट्रेट")</f>
        <v>ब्लू बैकग्राउंड फोटो के खिलाफ एक पुराने कुत्ते का पोर्ट्रेट</v>
      </c>
    </row>
    <row r="24118">
      <c r="A24118" s="1" t="s">
        <v>23295</v>
      </c>
      <c r="B24118" s="2" t="str">
        <f>IFERROR(__xludf.DUMMYFUNCTION("GOOGLETRANSLATE(A24118,""en"",""hi"")"),"काउबॉय टोपी के साथ हैप्पी जोड़ी सफेद पृष्ठभूमि पर पृथक भविष्य की तलाश में")</f>
        <v>काउबॉय टोपी के साथ हैप्पी जोड़ी सफेद पृष्ठभूमि पर पृथक भविष्य की तलाश में</v>
      </c>
    </row>
    <row r="24119">
      <c r="A24119" s="1" t="s">
        <v>23296</v>
      </c>
      <c r="B24119" s="2" t="str">
        <f>IFERROR(__xludf.DUMMYFUNCTION("GOOGLETRANSLATE(A24119,""en"",""hi"")"),"एक पुष्पांजलि पर पक्षियों का चित्रण")</f>
        <v>एक पुष्पांजलि पर पक्षियों का चित्रण</v>
      </c>
    </row>
    <row r="24120">
      <c r="A24120" s="1" t="s">
        <v>23297</v>
      </c>
      <c r="B24120" s="2" t="str">
        <f>IFERROR(__xludf.DUMMYFUNCTION("GOOGLETRANSLATE(A24120,""en"",""hi"")"),"सूर्यास्त के दौरान एक झील का दृश्य")</f>
        <v>सूर्यास्त के दौरान एक झील का दृश्य</v>
      </c>
    </row>
    <row r="24121">
      <c r="A24121" s="1" t="s">
        <v>23298</v>
      </c>
      <c r="B24121" s="2" t="str">
        <f>IFERROR(__xludf.DUMMYFUNCTION("GOOGLETRANSLATE(A24121,""en"",""hi"")"),"एक मेज पर ग्रीक पकवान।")</f>
        <v>एक मेज पर ग्रीक पकवान।</v>
      </c>
    </row>
    <row r="24122">
      <c r="A24122" s="1" t="s">
        <v>1242</v>
      </c>
      <c r="B24122" s="2" t="str">
        <f>IFERROR(__xludf.DUMMYFUNCTION("GOOGLETRANSLATE(A24122,""en"",""hi"")"),"छवि में हो सकता है: व्यक्ति, मंच पर, एक संगीत वाद्ययंत्र और रात खेल रहा है")</f>
        <v>छवि में हो सकता है: व्यक्ति, मंच पर, एक संगीत वाद्ययंत्र और रात खेल रहा है</v>
      </c>
    </row>
    <row r="24123">
      <c r="A24123" s="1" t="s">
        <v>23299</v>
      </c>
      <c r="B24123" s="2" t="str">
        <f>IFERROR(__xludf.DUMMYFUNCTION("GOOGLETRANSLATE(A24123,""en"",""hi"")"),"खिलाड़ी मैच जीतने का जश्न मनाते हैं")</f>
        <v>खिलाड़ी मैच जीतने का जश्न मनाते हैं</v>
      </c>
    </row>
    <row r="24124">
      <c r="A24124" s="1" t="s">
        <v>23300</v>
      </c>
      <c r="B24124" s="2" t="str">
        <f>IFERROR(__xludf.DUMMYFUNCTION("GOOGLETRANSLATE(A24124,""en"",""hi"")"),"खेतों में एक खुश सुअर।")</f>
        <v>खेतों में एक खुश सुअर।</v>
      </c>
    </row>
    <row r="24125">
      <c r="A24125" s="1" t="s">
        <v>23301</v>
      </c>
      <c r="B24125" s="2" t="str">
        <f>IFERROR(__xludf.DUMMYFUNCTION("GOOGLETRANSLATE(A24125,""en"",""hi"")"),"मजेदार जानवरों, मजेदार पशु चित्र, पशु तस्वीरें")</f>
        <v>मजेदार जानवरों, मजेदार पशु चित्र, पशु तस्वीरें</v>
      </c>
    </row>
    <row r="24126">
      <c r="A24126" s="1" t="s">
        <v>23302</v>
      </c>
      <c r="B24126" s="2" t="str">
        <f>IFERROR(__xludf.DUMMYFUNCTION("GOOGLETRANSLATE(A24126,""en"",""hi"")"),"युवा विकलांग आदमी एक व्हीलचेयर में बैठे")</f>
        <v>युवा विकलांग आदमी एक व्हीलचेयर में बैठे</v>
      </c>
    </row>
    <row r="24127">
      <c r="A24127" s="1" t="s">
        <v>23303</v>
      </c>
      <c r="B24127" s="2" t="str">
        <f>IFERROR(__xludf.DUMMYFUNCTION("GOOGLETRANSLATE(A24127,""en"",""hi"")"),"इनडोर चढ़ाई दीवार पर बाईं ओर व्यक्ति")</f>
        <v>इनडोर चढ़ाई दीवार पर बाईं ओर व्यक्ति</v>
      </c>
    </row>
    <row r="24128">
      <c r="A24128" s="1" t="s">
        <v>23304</v>
      </c>
      <c r="B24128" s="2" t="str">
        <f>IFERROR(__xludf.DUMMYFUNCTION("GOOGLETRANSLATE(A24128,""en"",""hi"")"),"एक युगल नृत्य का सिल्हूट")</f>
        <v>एक युगल नृत्य का सिल्हूट</v>
      </c>
    </row>
    <row r="24129">
      <c r="A24129" s="1" t="s">
        <v>23305</v>
      </c>
      <c r="B24129" s="2" t="str">
        <f>IFERROR(__xludf.DUMMYFUNCTION("GOOGLETRANSLATE(A24129,""en"",""hi"")"),"एक लैपटॉप कीबोर्ड पर हाथ टाइपिंग")</f>
        <v>एक लैपटॉप कीबोर्ड पर हाथ टाइपिंग</v>
      </c>
    </row>
    <row r="24130">
      <c r="A24130" s="1" t="s">
        <v>23306</v>
      </c>
      <c r="B24130" s="2" t="str">
        <f>IFERROR(__xludf.DUMMYFUNCTION("GOOGLETRANSLATE(A24130,""en"",""hi"")"),"एक स्कूल के सामने एक बगीचे का बिस्तर")</f>
        <v>एक स्कूल के सामने एक बगीचे का बिस्तर</v>
      </c>
    </row>
    <row r="24131">
      <c r="A24131" s="1" t="s">
        <v>23307</v>
      </c>
      <c r="B24131" s="2" t="str">
        <f>IFERROR(__xludf.DUMMYFUNCTION("GOOGLETRANSLATE(A24131,""en"",""hi"")"),"ब्रांड: वैश्विक रैंकिंग पर लक्जरी, खेल और फैशन मजबूत होल्डिंग")</f>
        <v>ब्रांड: वैश्विक रैंकिंग पर लक्जरी, खेल और फैशन मजबूत होल्डिंग</v>
      </c>
    </row>
    <row r="24132">
      <c r="A24132" s="1" t="s">
        <v>23308</v>
      </c>
      <c r="B24132" s="2" t="str">
        <f>IFERROR(__xludf.DUMMYFUNCTION("GOOGLETRANSLATE(A24132,""en"",""hi"")"),"क्षेत्र का समय चूक")</f>
        <v>क्षेत्र का समय चूक</v>
      </c>
    </row>
    <row r="24133">
      <c r="A24133" s="1" t="s">
        <v>23309</v>
      </c>
      <c r="B24133" s="2" t="str">
        <f>IFERROR(__xludf.DUMMYFUNCTION("GOOGLETRANSLATE(A24133,""en"",""hi"")"),"उज्ज्वल पेंटिंग्स स्टार के आकार का फूल अंधेरे में चमकता से चमकता है।")</f>
        <v>उज्ज्वल पेंटिंग्स स्टार के आकार का फूल अंधेरे में चमकता से चमकता है।</v>
      </c>
    </row>
    <row r="24134">
      <c r="A24134" s="1" t="s">
        <v>23310</v>
      </c>
      <c r="B24134" s="2" t="str">
        <f>IFERROR(__xludf.DUMMYFUNCTION("GOOGLETRANSLATE(A24134,""en"",""hi"")"),"खेल अभिनेताओं के लिए है")</f>
        <v>खेल अभिनेताओं के लिए है</v>
      </c>
    </row>
    <row r="24135">
      <c r="A24135" s="1" t="s">
        <v>23311</v>
      </c>
      <c r="B24135" s="2" t="str">
        <f>IFERROR(__xludf.DUMMYFUNCTION("GOOGLETRANSLATE(A24135,""en"",""hi"")"),"व्यक्ति अपने घोड़ों को खिलाने में मदद करने के लिए दूसरों की उदारता पर निर्भर करता है और महत्वपूर्ण रूप से कम दर पर कार्यक्रमों की पेशकश जारी रखता है।")</f>
        <v>व्यक्ति अपने घोड़ों को खिलाने में मदद करने के लिए दूसरों की उदारता पर निर्भर करता है और महत्वपूर्ण रूप से कम दर पर कार्यक्रमों की पेशकश जारी रखता है।</v>
      </c>
    </row>
    <row r="24136">
      <c r="A24136" s="1" t="s">
        <v>23312</v>
      </c>
      <c r="B24136" s="2" t="str">
        <f>IFERROR(__xludf.DUMMYFUNCTION("GOOGLETRANSLATE(A24136,""en"",""hi"")"),"शादी की पोशाक शादी समारोह के लिए एक व्यक्तिगत हैंगर तैयार पर लटका दिया")</f>
        <v>शादी की पोशाक शादी समारोह के लिए एक व्यक्तिगत हैंगर तैयार पर लटका दिया</v>
      </c>
    </row>
    <row r="24137">
      <c r="A24137" s="1" t="s">
        <v>23313</v>
      </c>
      <c r="B24137" s="2" t="str">
        <f>IFERROR(__xludf.DUMMYFUNCTION("GOOGLETRANSLATE(A24137,""en"",""hi"")"),"एक फूल के बर्तन में जैविक प्रजाति")</f>
        <v>एक फूल के बर्तन में जैविक प्रजाति</v>
      </c>
    </row>
    <row r="24138">
      <c r="A24138" s="1" t="s">
        <v>23314</v>
      </c>
      <c r="B24138" s="2" t="str">
        <f>IFERROR(__xludf.DUMMYFUNCTION("GOOGLETRANSLATE(A24138,""en"",""hi"")"),"पार्क में लड़का और कुत्ता")</f>
        <v>पार्क में लड़का और कुत्ता</v>
      </c>
    </row>
    <row r="24139">
      <c r="A24139" s="1" t="s">
        <v>23315</v>
      </c>
      <c r="B24139" s="2" t="str">
        <f>IFERROR(__xludf.DUMMYFUNCTION("GOOGLETRANSLATE(A24139,""en"",""hi"")"),"मानचित्र और मुक्त शहरों")</f>
        <v>मानचित्र और मुक्त शहरों</v>
      </c>
    </row>
    <row r="24140">
      <c r="A24140" s="1" t="s">
        <v>23316</v>
      </c>
      <c r="B24140" s="2" t="str">
        <f>IFERROR(__xludf.DUMMYFUNCTION("GOOGLETRANSLATE(A24140,""en"",""hi"")"),"एक फायर फाइटर ब्लॉक में एक घर की आग लगाता है।")</f>
        <v>एक फायर फाइटर ब्लॉक में एक घर की आग लगाता है।</v>
      </c>
    </row>
    <row r="24141">
      <c r="A24141" s="1" t="s">
        <v>23317</v>
      </c>
      <c r="B24141" s="2" t="str">
        <f>IFERROR(__xludf.DUMMYFUNCTION("GOOGLETRANSLATE(A24141,""en"",""hi"")"),"धूप वाले बागों और व्यक्ति के पास")</f>
        <v>धूप वाले बागों और व्यक्ति के पास</v>
      </c>
    </row>
    <row r="24142">
      <c r="A24142" s="1" t="s">
        <v>1731</v>
      </c>
      <c r="B24142" s="2" t="str">
        <f>IFERROR(__xludf.DUMMYFUNCTION("GOOGLETRANSLATE(A24142,""en"",""hi"")"),"डिजिटल कला # के लिए चुनी गई है")</f>
        <v>डिजिटल कला # के लिए चुनी गई है</v>
      </c>
    </row>
    <row r="24143">
      <c r="A24143" s="1" t="s">
        <v>23318</v>
      </c>
      <c r="B24143" s="2" t="str">
        <f>IFERROR(__xludf.DUMMYFUNCTION("GOOGLETRANSLATE(A24143,""en"",""hi"")"),"एक मोटरबाट में पारिवारिक यात्रा")</f>
        <v>एक मोटरबाट में पारिवारिक यात्रा</v>
      </c>
    </row>
    <row r="24144">
      <c r="A24144" s="1" t="s">
        <v>23319</v>
      </c>
      <c r="B24144" s="2" t="str">
        <f>IFERROR(__xludf.DUMMYFUNCTION("GOOGLETRANSLATE(A24144,""en"",""hi"")"),"प्राकृतिक पत्थर की दीवार - प्राकृतिक पृष्ठभूमि")</f>
        <v>प्राकृतिक पत्थर की दीवार - प्राकृतिक पृष्ठभूमि</v>
      </c>
    </row>
    <row r="24145">
      <c r="A24145" s="1" t="s">
        <v>23320</v>
      </c>
      <c r="B24145" s="2" t="str">
        <f>IFERROR(__xludf.DUMMYFUNCTION("GOOGLETRANSLATE(A24145,""en"",""hi"")"),"पॉप कलाकार कॉन्सर्ट में प्रदर्शन करता है")</f>
        <v>पॉप कलाकार कॉन्सर्ट में प्रदर्शन करता है</v>
      </c>
    </row>
    <row r="24146">
      <c r="A24146" s="1" t="s">
        <v>23321</v>
      </c>
      <c r="B24146" s="2" t="str">
        <f>IFERROR(__xludf.DUMMYFUNCTION("GOOGLETRANSLATE(A24146,""en"",""hi"")"),"एक उच्च माथे के लिए हेयर स्टाइल के लिए छवि परिणाम")</f>
        <v>एक उच्च माथे के लिए हेयर स्टाइल के लिए छवि परिणाम</v>
      </c>
    </row>
    <row r="24147">
      <c r="A24147" s="1" t="s">
        <v>23322</v>
      </c>
      <c r="B24147" s="2" t="str">
        <f>IFERROR(__xludf.DUMMYFUNCTION("GOOGLETRANSLATE(A24147,""en"",""hi"")"),"एक सफेद प्लेट पर आकार।")</f>
        <v>एक सफेद प्लेट पर आकार।</v>
      </c>
    </row>
    <row r="24148">
      <c r="A24148" s="1" t="s">
        <v>23323</v>
      </c>
      <c r="B24148" s="2" t="str">
        <f>IFERROR(__xludf.DUMMYFUNCTION("GOOGLETRANSLATE(A24148,""en"",""hi"")"),"व्यक्ति एक फैशन फॉरवर्ड लुक के लिए चला गया जबकि व्यक्ति ने इसे सरल रखा")</f>
        <v>व्यक्ति एक फैशन फॉरवर्ड लुक के लिए चला गया जबकि व्यक्ति ने इसे सरल रखा</v>
      </c>
    </row>
    <row r="24149">
      <c r="A24149" s="1" t="s">
        <v>23324</v>
      </c>
      <c r="B24149" s="2" t="str">
        <f>IFERROR(__xludf.DUMMYFUNCTION("GOOGLETRANSLATE(A24149,""en"",""hi"")"),"दुनिया भर के व्यक्ति के लिए")</f>
        <v>दुनिया भर के व्यक्ति के लिए</v>
      </c>
    </row>
    <row r="24150">
      <c r="A24150" s="1" t="s">
        <v>23325</v>
      </c>
      <c r="B24150" s="2" t="str">
        <f>IFERROR(__xludf.DUMMYFUNCTION("GOOGLETRANSLATE(A24150,""en"",""hi"")"),"दुनिया भर से कार निर्माता इस साल की कार में अपने नवीनतम मॉडल और अवधारणा कार पेश करते हैं")</f>
        <v>दुनिया भर से कार निर्माता इस साल की कार में अपने नवीनतम मॉडल और अवधारणा कार पेश करते हैं</v>
      </c>
    </row>
    <row r="24151">
      <c r="A24151" s="1" t="s">
        <v>23326</v>
      </c>
      <c r="B24151" s="2" t="str">
        <f>IFERROR(__xludf.DUMMYFUNCTION("GOOGLETRANSLATE(A24151,""en"",""hi"")"),"जिले में विशिष्ट सड़क")</f>
        <v>जिले में विशिष्ट सड़क</v>
      </c>
    </row>
    <row r="24152">
      <c r="A24152" s="1" t="s">
        <v>23327</v>
      </c>
      <c r="B24152" s="2" t="str">
        <f>IFERROR(__xludf.DUMMYFUNCTION("GOOGLETRANSLATE(A24152,""en"",""hi"")"),"लक्ष्य: सतत विकास के लिए सागर, समुद्र और समुद्री संसाधनों का संरक्षण और स्थायी रूप से करें")</f>
        <v>लक्ष्य: सतत विकास के लिए सागर, समुद्र और समुद्री संसाधनों का संरक्षण और स्थायी रूप से करें</v>
      </c>
    </row>
    <row r="24153">
      <c r="A24153" s="1" t="s">
        <v>23328</v>
      </c>
      <c r="B24153" s="2" t="str">
        <f>IFERROR(__xludf.DUMMYFUNCTION("GOOGLETRANSLATE(A24153,""en"",""hi"")"),"बैंड सदस्य स्टूडियो में एक गीत का पूर्वाभ्यास, समय चूक")</f>
        <v>बैंड सदस्य स्टूडियो में एक गीत का पूर्वाभ्यास, समय चूक</v>
      </c>
    </row>
    <row r="24154">
      <c r="A24154" s="1" t="s">
        <v>23329</v>
      </c>
      <c r="B24154" s="2" t="str">
        <f>IFERROR(__xludf.DUMMYFUNCTION("GOOGLETRANSLATE(A24154,""en"",""hi"")"),"पारंपरिक सजावट का आंतरिक शॉट")</f>
        <v>पारंपरिक सजावट का आंतरिक शॉट</v>
      </c>
    </row>
    <row r="24155">
      <c r="A24155" s="1" t="s">
        <v>23330</v>
      </c>
      <c r="B24155" s="2" t="str">
        <f>IFERROR(__xludf.DUMMYFUNCTION("GOOGLETRANSLATE(A24155,""en"",""hi"")"),"व्यक्ति गाला प्रदर्शन में भाग लेता है")</f>
        <v>व्यक्ति गाला प्रदर्शन में भाग लेता है</v>
      </c>
    </row>
    <row r="24156">
      <c r="A24156" s="1" t="s">
        <v>23331</v>
      </c>
      <c r="B24156" s="2" t="str">
        <f>IFERROR(__xludf.DUMMYFUNCTION("GOOGLETRANSLATE(A24156,""en"",""hi"")"),"हवा में बहने वाले जंगली फ्लावर और घास के बीज भी एक भौंरा मधुमक्खी फूलों का दौरा करते हैं")</f>
        <v>हवा में बहने वाले जंगली फ्लावर और घास के बीज भी एक भौंरा मधुमक्खी फूलों का दौरा करते हैं</v>
      </c>
    </row>
    <row r="24157">
      <c r="A24157" s="1" t="s">
        <v>23332</v>
      </c>
      <c r="B24157" s="2" t="str">
        <f>IFERROR(__xludf.DUMMYFUNCTION("GOOGLETRANSLATE(A24157,""en"",""hi"")"),"एक खिड़की पर संघनन में लड़के ड्राइंग चेहरे")</f>
        <v>एक खिड़की पर संघनन में लड़के ड्राइंग चेहरे</v>
      </c>
    </row>
    <row r="24158">
      <c r="A24158" s="1" t="s">
        <v>23333</v>
      </c>
      <c r="B24158" s="2" t="str">
        <f>IFERROR(__xludf.DUMMYFUNCTION("GOOGLETRANSLATE(A24158,""en"",""hi"")"),"पारंपरिक वर्जित खिड़की के पीछे आदमी")</f>
        <v>पारंपरिक वर्जित खिड़की के पीछे आदमी</v>
      </c>
    </row>
    <row r="24159">
      <c r="A24159" s="1" t="s">
        <v>23334</v>
      </c>
      <c r="B24159" s="2" t="str">
        <f>IFERROR(__xludf.DUMMYFUNCTION("GOOGLETRANSLATE(A24159,""en"",""hi"")"),"लघु शीर्षक के रूप में व्यक्ति का लघु चित्र।")</f>
        <v>लघु शीर्षक के रूप में व्यक्ति का लघु चित्र।</v>
      </c>
    </row>
    <row r="24160">
      <c r="A24160" s="1" t="s">
        <v>23335</v>
      </c>
      <c r="B24160" s="2" t="str">
        <f>IFERROR(__xludf.DUMMYFUNCTION("GOOGLETRANSLATE(A24160,""en"",""hi"")"),"स्पोर्ट स्ट्रेच ऑन बार, ग्रेसफुल लड़की स्टूडियो में बैले का अभ्यास करती है")</f>
        <v>स्पोर्ट स्ट्रेच ऑन बार, ग्रेसफुल लड़की स्टूडियो में बैले का अभ्यास करती है</v>
      </c>
    </row>
    <row r="24161">
      <c r="A24161" s="1" t="s">
        <v>23336</v>
      </c>
      <c r="B24161" s="2" t="str">
        <f>IFERROR(__xludf.DUMMYFUNCTION("GOOGLETRANSLATE(A24161,""en"",""hi"")"),"एक पुलिस अधिकारी उसके धड़ को खोजने के बाद व्यक्ति के अपार्टमेंट के बाहर बैठता है।")</f>
        <v>एक पुलिस अधिकारी उसके धड़ को खोजने के बाद व्यक्ति के अपार्टमेंट के बाहर बैठता है।</v>
      </c>
    </row>
    <row r="24162">
      <c r="A24162" s="1" t="s">
        <v>23337</v>
      </c>
      <c r="B24162" s="2" t="str">
        <f>IFERROR(__xludf.DUMMYFUNCTION("GOOGLETRANSLATE(A24162,""en"",""hi"")"),"मैच से पहले एक सामान्य दृश्य।")</f>
        <v>मैच से पहले एक सामान्य दृश्य।</v>
      </c>
    </row>
    <row r="24163">
      <c r="A24163" s="1" t="s">
        <v>23338</v>
      </c>
      <c r="B24163" s="2" t="str">
        <f>IFERROR(__xludf.DUMMYFUNCTION("GOOGLETRANSLATE(A24163,""en"",""hi"")"),"एक सफेद पृष्ठभूमि पर उज्ज्वल, धारीदार दिलों का निर्बाध पैटर्न।")</f>
        <v>एक सफेद पृष्ठभूमि पर उज्ज्वल, धारीदार दिलों का निर्बाध पैटर्न।</v>
      </c>
    </row>
    <row r="24164">
      <c r="A24164" s="1" t="s">
        <v>23339</v>
      </c>
      <c r="B24164" s="2" t="str">
        <f>IFERROR(__xludf.DUMMYFUNCTION("GOOGLETRANSLATE(A24164,""en"",""hi"")"),"व्यक्ति एक चर्च में वेदी पर शादी के औपचारिक विशेषताओं पर अपने हाथ रखता है")</f>
        <v>व्यक्ति एक चर्च में वेदी पर शादी के औपचारिक विशेषताओं पर अपने हाथ रखता है</v>
      </c>
    </row>
    <row r="24165">
      <c r="A24165" s="1" t="s">
        <v>23340</v>
      </c>
      <c r="B24165" s="2" t="str">
        <f>IFERROR(__xludf.DUMMYFUNCTION("GOOGLETRANSLATE(A24165,""en"",""hi"")"),"कई धारियों का एक आदमी")</f>
        <v>कई धारियों का एक आदमी</v>
      </c>
    </row>
    <row r="24166">
      <c r="A24166" s="1" t="s">
        <v>23341</v>
      </c>
      <c r="B24166" s="2" t="str">
        <f>IFERROR(__xludf.DUMMYFUNCTION("GOOGLETRANSLATE(A24166,""en"",""hi"")"),"एक बुना हुआ टोपी में एक जवान आदमी का बंद करें")</f>
        <v>एक बुना हुआ टोपी में एक जवान आदमी का बंद करें</v>
      </c>
    </row>
    <row r="24167">
      <c r="A24167" s="1" t="s">
        <v>23342</v>
      </c>
      <c r="B24167" s="2" t="str">
        <f>IFERROR(__xludf.DUMMYFUNCTION("GOOGLETRANSLATE(A24167,""en"",""hi"")"),"एक टोपी में सुंदर दुखी लड़की किशोरी भावनात्मक रूप से एक सफेद पृष्ठभूमि स्टॉक फुटेज वीडियो पर उदासी और निराशा व्यक्त करता है")</f>
        <v>एक टोपी में सुंदर दुखी लड़की किशोरी भावनात्मक रूप से एक सफेद पृष्ठभूमि स्टॉक फुटेज वीडियो पर उदासी और निराशा व्यक्त करता है</v>
      </c>
    </row>
    <row r="24168">
      <c r="A24168" s="1" t="s">
        <v>561</v>
      </c>
      <c r="B24168" s="2" t="str">
        <f>IFERROR(__xludf.DUMMYFUNCTION("GOOGLETRANSLATE(A24168,""en"",""hi"")"),"एक मॉडल भाग के रूप में शो के दौरान रनवे चलता है।")</f>
        <v>एक मॉडल भाग के रूप में शो के दौरान रनवे चलता है।</v>
      </c>
    </row>
    <row r="24169">
      <c r="A24169" s="1" t="s">
        <v>23343</v>
      </c>
      <c r="B24169" s="2" t="str">
        <f>IFERROR(__xludf.DUMMYFUNCTION("GOOGLETRANSLATE(A24169,""en"",""hi"")"),"नट और बोल्ट के साथ स्क्रूड्राइवर के रूप में वेक्टर आइकन।")</f>
        <v>नट और बोल्ट के साथ स्क्रूड्राइवर के रूप में वेक्टर आइकन।</v>
      </c>
    </row>
    <row r="24170">
      <c r="A24170" s="1" t="s">
        <v>23344</v>
      </c>
      <c r="B24170" s="2" t="str">
        <f>IFERROR(__xludf.DUMMYFUNCTION("GOOGLETRANSLATE(A24170,""en"",""hi"")"),"काल्पनिक चरित्र निर्माता द्वारा कवर कला")</f>
        <v>काल्पनिक चरित्र निर्माता द्वारा कवर कला</v>
      </c>
    </row>
    <row r="24171">
      <c r="A24171" s="1" t="s">
        <v>23345</v>
      </c>
      <c r="B24171" s="2" t="str">
        <f>IFERROR(__xludf.DUMMYFUNCTION("GOOGLETRANSLATE(A24171,""en"",""hi"")"),"पहाड़ों में उगते हुए ईगल")</f>
        <v>पहाड़ों में उगते हुए ईगल</v>
      </c>
    </row>
    <row r="24172">
      <c r="A24172" s="1" t="s">
        <v>23346</v>
      </c>
      <c r="B24172" s="2" t="str">
        <f>IFERROR(__xludf.DUMMYFUNCTION("GOOGLETRANSLATE(A24172,""en"",""hi"")"),"यह सुंदर बैंगनी - सफेद थीम्ड कॉन्डोमिनियम गले की आंखों के लिए एक दृष्टि है।")</f>
        <v>यह सुंदर बैंगनी - सफेद थीम्ड कॉन्डोमिनियम गले की आंखों के लिए एक दृष्टि है।</v>
      </c>
    </row>
    <row r="24173">
      <c r="A24173" s="1" t="s">
        <v>23347</v>
      </c>
      <c r="B24173" s="2" t="str">
        <f>IFERROR(__xludf.DUMMYFUNCTION("GOOGLETRANSLATE(A24173,""en"",""hi"")"),"एक हाथ आइकन में छोटे उपहार बॉक्स")</f>
        <v>एक हाथ आइकन में छोटे उपहार बॉक्स</v>
      </c>
    </row>
    <row r="24174">
      <c r="A24174" s="1" t="s">
        <v>23348</v>
      </c>
      <c r="B24174" s="2" t="str">
        <f>IFERROR(__xludf.DUMMYFUNCTION("GOOGLETRANSLATE(A24174,""en"",""hi"")"),"व्यक्ति की मदद से, उसके पैरों से लटकने का व्यक्ति सीखना।")</f>
        <v>व्यक्ति की मदद से, उसके पैरों से लटकने का व्यक्ति सीखना।</v>
      </c>
    </row>
    <row r="24175">
      <c r="A24175" s="1" t="s">
        <v>23349</v>
      </c>
      <c r="B24175" s="2" t="str">
        <f>IFERROR(__xludf.DUMMYFUNCTION("GOOGLETRANSLATE(A24175,""en"",""hi"")"),"ग्रामीण इलाकों में एक क्रीक पर पुराने विंटेज लकड़ी का पुल")</f>
        <v>ग्रामीण इलाकों में एक क्रीक पर पुराने विंटेज लकड़ी का पुल</v>
      </c>
    </row>
    <row r="24176">
      <c r="A24176" s="1" t="s">
        <v>23350</v>
      </c>
      <c r="B24176" s="2" t="str">
        <f>IFERROR(__xludf.DUMMYFUNCTION("GOOGLETRANSLATE(A24176,""en"",""hi"")"),"परंपरा में औपचारिक बगीचे में औपचारिक बेड और पेर्गोला दिखाए गए")</f>
        <v>परंपरा में औपचारिक बगीचे में औपचारिक बेड और पेर्गोला दिखाए गए</v>
      </c>
    </row>
    <row r="24177">
      <c r="A24177" s="1" t="s">
        <v>23351</v>
      </c>
      <c r="B24177" s="2" t="str">
        <f>IFERROR(__xludf.DUMMYFUNCTION("GOOGLETRANSLATE(A24177,""en"",""hi"")"),"व्यक्ति अपनी कार के बगल में खड़ा है जिसमें उन्होंने लगातार मुख्य कार्यक्रम जीते।")</f>
        <v>व्यक्ति अपनी कार के बगल में खड़ा है जिसमें उन्होंने लगातार मुख्य कार्यक्रम जीते।</v>
      </c>
    </row>
    <row r="24178">
      <c r="A24178" s="1" t="s">
        <v>23352</v>
      </c>
      <c r="B24178" s="2" t="str">
        <f>IFERROR(__xludf.DUMMYFUNCTION("GOOGLETRANSLATE(A24178,""en"",""hi"")"),"समुद्र तट पर ताजा उबला हुआ केकड़ों का ढेर")</f>
        <v>समुद्र तट पर ताजा उबला हुआ केकड़ों का ढेर</v>
      </c>
    </row>
    <row r="24179">
      <c r="A24179" s="1" t="s">
        <v>23353</v>
      </c>
      <c r="B24179" s="2" t="str">
        <f>IFERROR(__xludf.DUMMYFUNCTION("GOOGLETRANSLATE(A24179,""en"",""hi"")"),"संपत्ति छवि # रोमांटिक कॉटेज 2 के लिए")</f>
        <v>संपत्ति छवि # रोमांटिक कॉटेज 2 के लिए</v>
      </c>
    </row>
    <row r="24180">
      <c r="A24180" s="1" t="s">
        <v>23354</v>
      </c>
      <c r="B24180" s="2" t="str">
        <f>IFERROR(__xludf.DUMMYFUNCTION("GOOGLETRANSLATE(A24180,""en"",""hi"")"),"पोशाक विचार: एक हुडी और स्नीकर्स के साथ प्यारा और आकस्मिक")</f>
        <v>पोशाक विचार: एक हुडी और स्नीकर्स के साथ प्यारा और आकस्मिक</v>
      </c>
    </row>
    <row r="24181">
      <c r="A24181" s="1" t="s">
        <v>23355</v>
      </c>
      <c r="B24181" s="2" t="str">
        <f>IFERROR(__xludf.DUMMYFUNCTION("GOOGLETRANSLATE(A24181,""en"",""hi"")"),"पुराने शहर में एक पर्यटक घर की एक तस्वीर बनाता है और चलता है")</f>
        <v>पुराने शहर में एक पर्यटक घर की एक तस्वीर बनाता है और चलता है</v>
      </c>
    </row>
    <row r="24182">
      <c r="A24182" s="1" t="s">
        <v>23356</v>
      </c>
      <c r="B24182" s="2" t="str">
        <f>IFERROR(__xludf.DUMMYFUNCTION("GOOGLETRANSLATE(A24182,""en"",""hi"")"),"फिल्म चरित्र क्रिसमस के पेड़ के पास बच्चे के साथ एक बिल्ली खिला रहा है")</f>
        <v>फिल्म चरित्र क्रिसमस के पेड़ के पास बच्चे के साथ एक बिल्ली खिला रहा है</v>
      </c>
    </row>
    <row r="24183">
      <c r="A24183" s="1" t="s">
        <v>23357</v>
      </c>
      <c r="B24183" s="2" t="str">
        <f>IFERROR(__xludf.DUMMYFUNCTION("GOOGLETRANSLATE(A24183,""en"",""hi"")"),"एक सफेद पृष्ठभूमि पर गुब्बारे के वर्णमाला से पत्र ओ")</f>
        <v>एक सफेद पृष्ठभूमि पर गुब्बारे के वर्णमाला से पत्र ओ</v>
      </c>
    </row>
    <row r="24184">
      <c r="A24184" s="1" t="s">
        <v>23358</v>
      </c>
      <c r="B24184" s="2" t="str">
        <f>IFERROR(__xludf.DUMMYFUNCTION("GOOGLETRANSLATE(A24184,""en"",""hi"")"),"संसद में deputies के लिए चुनाव के नारे")</f>
        <v>संसद में deputies के लिए चुनाव के नारे</v>
      </c>
    </row>
    <row r="24185">
      <c r="A24185" s="1" t="s">
        <v>23359</v>
      </c>
      <c r="B24185" s="2" t="str">
        <f>IFERROR(__xludf.DUMMYFUNCTION("GOOGLETRANSLATE(A24185,""en"",""hi"")"),"बच्चों को बाउंसी inflatable महल या घर पर मज़ा आ रहा है")</f>
        <v>बच्चों को बाउंसी inflatable महल या घर पर मज़ा आ रहा है</v>
      </c>
    </row>
    <row r="24186">
      <c r="A24186" s="1" t="s">
        <v>23360</v>
      </c>
      <c r="B24186" s="2" t="str">
        <f>IFERROR(__xludf.DUMMYFUNCTION("GOOGLETRANSLATE(A24186,""en"",""hi"")"),"ओवरले वॉटरमार्क टिकटों के लिए दान दिवस दानेदार बनावट आइकन।")</f>
        <v>ओवरले वॉटरमार्क टिकटों के लिए दान दिवस दानेदार बनावट आइकन।</v>
      </c>
    </row>
    <row r="24187">
      <c r="A24187" s="1" t="s">
        <v>23361</v>
      </c>
      <c r="B24187" s="2" t="str">
        <f>IFERROR(__xludf.DUMMYFUNCTION("GOOGLETRANSLATE(A24187,""en"",""hi"")"),"सुपर ग्रुप के लिए मूल कॉन्सर्ट पोस्टर जिसे स्थानीय ब्रूवरी द्वारा रखा गया था, जिसमें लय और ब्लूज़ कलाकार और संगीतकारों की घूमती हुई कलाकारों के साथ संगीतकार शामिल थे।")</f>
        <v>सुपर ग्रुप के लिए मूल कॉन्सर्ट पोस्टर जिसे स्थानीय ब्रूवरी द्वारा रखा गया था, जिसमें लय और ब्लूज़ कलाकार और संगीतकारों की घूमती हुई कलाकारों के साथ संगीतकार शामिल थे।</v>
      </c>
    </row>
    <row r="24188">
      <c r="A24188" s="1" t="s">
        <v>23362</v>
      </c>
      <c r="B24188" s="2" t="str">
        <f>IFERROR(__xludf.DUMMYFUNCTION("GOOGLETRANSLATE(A24188,""en"",""hi"")"),"एक छोटे से अपार्टमेंट में गृह कार्यालय")</f>
        <v>एक छोटे से अपार्टमेंट में गृह कार्यालय</v>
      </c>
    </row>
    <row r="24189">
      <c r="A24189" s="1" t="s">
        <v>23363</v>
      </c>
      <c r="B24189" s="2" t="str">
        <f>IFERROR(__xludf.DUMMYFUNCTION("GOOGLETRANSLATE(A24189,""en"",""hi"")"),"कार्टून क्रिसमस कुत्ता एक वर्तमान # व्यक्ति द्वारा ले जा रहा है")</f>
        <v>कार्टून क्रिसमस कुत्ता एक वर्तमान # व्यक्ति द्वारा ले जा रहा है</v>
      </c>
    </row>
    <row r="24190">
      <c r="A24190" s="1" t="s">
        <v>23364</v>
      </c>
      <c r="B24190" s="2" t="str">
        <f>IFERROR(__xludf.DUMMYFUNCTION("GOOGLETRANSLATE(A24190,""en"",""hi"")"),"अभिनेता प्रीमियर स्क्रीनिंग के लिए पार्टी के बाद भाग लेते हैं।")</f>
        <v>अभिनेता प्रीमियर स्क्रीनिंग के लिए पार्टी के बाद भाग लेते हैं।</v>
      </c>
    </row>
    <row r="24191">
      <c r="A24191" s="1" t="s">
        <v>23365</v>
      </c>
      <c r="B24191" s="2" t="str">
        <f>IFERROR(__xludf.DUMMYFUNCTION("GOOGLETRANSLATE(A24191,""en"",""hi"")"),"ब्राजीलियाई राज्य का उच्च गुणवत्ता वाला मानचित्र नगर पालिकाओं की सीमाओं वाला एक राज्य है")</f>
        <v>ब्राजीलियाई राज्य का उच्च गुणवत्ता वाला मानचित्र नगर पालिकाओं की सीमाओं वाला एक राज्य है</v>
      </c>
    </row>
    <row r="24192">
      <c r="A24192" s="1" t="s">
        <v>23366</v>
      </c>
      <c r="B24192" s="2" t="str">
        <f>IFERROR(__xludf.DUMMYFUNCTION("GOOGLETRANSLATE(A24192,""en"",""hi"")"),"मानचित्र और ध्वज के साथ वेक्टर रजत स्टीकर।")</f>
        <v>मानचित्र और ध्वज के साथ वेक्टर रजत स्टीकर।</v>
      </c>
    </row>
    <row r="24193">
      <c r="A24193" s="1" t="s">
        <v>23367</v>
      </c>
      <c r="B24193" s="2" t="str">
        <f>IFERROR(__xludf.DUMMYFUNCTION("GOOGLETRANSLATE(A24193,""en"",""hi"")"),"एक सिरेमिक स्टैंड में सुगंधित शंकु स्मोल्डिंग और विभिन्न रंगों और तीव्रता के धुएं को उत्सर्जित करता है")</f>
        <v>एक सिरेमिक स्टैंड में सुगंधित शंकु स्मोल्डिंग और विभिन्न रंगों और तीव्रता के धुएं को उत्सर्जित करता है</v>
      </c>
    </row>
    <row r="24194">
      <c r="A24194" s="1" t="s">
        <v>23368</v>
      </c>
      <c r="B24194" s="2" t="str">
        <f>IFERROR(__xludf.DUMMYFUNCTION("GOOGLETRANSLATE(A24194,""en"",""hi"")"),"डॉलर के बिलों का ढेर पकड़े हुए जातीयता")</f>
        <v>डॉलर के बिलों का ढेर पकड़े हुए जातीयता</v>
      </c>
    </row>
    <row r="24195">
      <c r="A24195" s="1" t="s">
        <v>23369</v>
      </c>
      <c r="B24195" s="2" t="str">
        <f>IFERROR(__xludf.DUMMYFUNCTION("GOOGLETRANSLATE(A24195,""en"",""hi"")"),"परिवार के सदस्य अपने शरीर पर फल को हुक करने के लिए एक भक्त की मदद करते हैं")</f>
        <v>परिवार के सदस्य अपने शरीर पर फल को हुक करने के लिए एक भक्त की मदद करते हैं</v>
      </c>
    </row>
    <row r="24196">
      <c r="A24196" s="1" t="s">
        <v>23370</v>
      </c>
      <c r="B24196" s="2" t="str">
        <f>IFERROR(__xludf.DUMMYFUNCTION("GOOGLETRANSLATE(A24196,""en"",""hi"")"),"प्रशासनिक विभाजन शाम को")</f>
        <v>प्रशासनिक विभाजन शाम को</v>
      </c>
    </row>
    <row r="24197">
      <c r="A24197" s="1" t="s">
        <v>23371</v>
      </c>
      <c r="B24197" s="2" t="str">
        <f>IFERROR(__xludf.DUMMYFUNCTION("GOOGLETRANSLATE(A24197,""en"",""hi"")"),"समुद्र तट पर एक पिकनिक")</f>
        <v>समुद्र तट पर एक पिकनिक</v>
      </c>
    </row>
    <row r="24198">
      <c r="A24198" s="1" t="s">
        <v>23372</v>
      </c>
      <c r="B24198" s="2" t="str">
        <f>IFERROR(__xludf.DUMMYFUNCTION("GOOGLETRANSLATE(A24198,""en"",""hi"")"),"आधार पर मोटर वाहन उद्योग व्यवसाय एक सफल मॉडल रहा है।")</f>
        <v>आधार पर मोटर वाहन उद्योग व्यवसाय एक सफल मॉडल रहा है।</v>
      </c>
    </row>
    <row r="24199">
      <c r="A24199" s="1" t="s">
        <v>23373</v>
      </c>
      <c r="B24199" s="2" t="str">
        <f>IFERROR(__xludf.DUMMYFUNCTION("GOOGLETRANSLATE(A24199,""en"",""hi"")"),"फुटबॉलर फुटबॉल विश्व कप के लिए 12 वें दौर के हिस्से के रूप में एक मैच के दौरान अपने बाएं पैर के साथ गेंद को गोली मारता है।")</f>
        <v>फुटबॉलर फुटबॉल विश्व कप के लिए 12 वें दौर के हिस्से के रूप में एक मैच के दौरान अपने बाएं पैर के साथ गेंद को गोली मारता है।</v>
      </c>
    </row>
    <row r="24200">
      <c r="A24200" s="1" t="s">
        <v>23374</v>
      </c>
      <c r="B24200" s="2" t="str">
        <f>IFERROR(__xludf.DUMMYFUNCTION("GOOGLETRANSLATE(A24200,""en"",""hi"")"),"खेल के दौरान स्कोर करने के लिए मैन डाइव।")</f>
        <v>खेल के दौरान स्कोर करने के लिए मैन डाइव।</v>
      </c>
    </row>
    <row r="24201">
      <c r="A24201" s="1" t="s">
        <v>23375</v>
      </c>
      <c r="B24201" s="2" t="str">
        <f>IFERROR(__xludf.DUMMYFUNCTION("GOOGLETRANSLATE(A24201,""en"",""hi"")"),"ऊपर से देखी गई एक सफेद पृष्ठभूमि पर सुशी की ट्रे")</f>
        <v>ऊपर से देखी गई एक सफेद पृष्ठभूमि पर सुशी की ट्रे</v>
      </c>
    </row>
    <row r="24202">
      <c r="A24202" s="1" t="s">
        <v>23376</v>
      </c>
      <c r="B24202" s="2" t="str">
        <f>IFERROR(__xludf.DUMMYFUNCTION("GOOGLETRANSLATE(A24202,""en"",""hi"")"),"ताजा उठाया लाल चेरी की एक टोकरी पर एक करीबी")</f>
        <v>ताजा उठाया लाल चेरी की एक टोकरी पर एक करीबी</v>
      </c>
    </row>
    <row r="24203">
      <c r="A24203" s="1" t="s">
        <v>23377</v>
      </c>
      <c r="B24203" s="2" t="str">
        <f>IFERROR(__xludf.DUMMYFUNCTION("GOOGLETRANSLATE(A24203,""en"",""hi"")"),"राजनेता के परिवार के घर की दुकान")</f>
        <v>राजनेता के परिवार के घर की दुकान</v>
      </c>
    </row>
    <row r="24204">
      <c r="A24204" s="1" t="s">
        <v>23378</v>
      </c>
      <c r="B24204" s="2" t="str">
        <f>IFERROR(__xludf.DUMMYFUNCTION("GOOGLETRANSLATE(A24204,""en"",""hi"")"),"लोगों और व्यक्ति के व्यक्ति के साथ जीतने वाली टीम।")</f>
        <v>लोगों और व्यक्ति के व्यक्ति के साथ जीतने वाली टीम।</v>
      </c>
    </row>
    <row r="24205">
      <c r="A24205" s="1" t="s">
        <v>23379</v>
      </c>
      <c r="B24205" s="2" t="str">
        <f>IFERROR(__xludf.DUMMYFUNCTION("GOOGLETRANSLATE(A24205,""en"",""hi"")"),"# पुरुषों की बास्केटबॉल टीम के आगे एक खेल के दौरान प्रतिस्पर्धा करता है")</f>
        <v># पुरुषों की बास्केटबॉल टीम के आगे एक खेल के दौरान प्रतिस्पर्धा करता है</v>
      </c>
    </row>
    <row r="24206">
      <c r="A24206" s="1" t="s">
        <v>23380</v>
      </c>
      <c r="B24206" s="2" t="str">
        <f>IFERROR(__xludf.DUMMYFUNCTION("GOOGLETRANSLATE(A24206,""en"",""hi"")"),"फिल्मांकन स्थान के बाहर सिर्फ एक शराब त्यौहार होने जा रहा है")</f>
        <v>फिल्मांकन स्थान के बाहर सिर्फ एक शराब त्यौहार होने जा रहा है</v>
      </c>
    </row>
    <row r="24207">
      <c r="A24207" s="1" t="s">
        <v>23381</v>
      </c>
      <c r="B24207" s="2" t="str">
        <f>IFERROR(__xludf.DUMMYFUNCTION("GOOGLETRANSLATE(A24207,""en"",""hi"")"),"पानी से भरे मार्टिनी ग्लास की तस्वीर।")</f>
        <v>पानी से भरे मार्टिनी ग्लास की तस्वीर।</v>
      </c>
    </row>
    <row r="24208">
      <c r="A24208" s="1" t="s">
        <v>23382</v>
      </c>
      <c r="B24208" s="2" t="str">
        <f>IFERROR(__xludf.DUMMYFUNCTION("GOOGLETRANSLATE(A24208,""en"",""hi"")"),"शादी में चर्च सेवा से पहले दुल्हन और दुल्हन की माँ")</f>
        <v>शादी में चर्च सेवा से पहले दुल्हन और दुल्हन की माँ</v>
      </c>
    </row>
    <row r="24209">
      <c r="A24209" s="1" t="s">
        <v>23383</v>
      </c>
      <c r="B24209" s="2" t="str">
        <f>IFERROR(__xludf.DUMMYFUNCTION("GOOGLETRANSLATE(A24209,""en"",""hi"")"),"एक इमारत में देख रहे हैं।")</f>
        <v>एक इमारत में देख रहे हैं।</v>
      </c>
    </row>
    <row r="24210">
      <c r="A24210" s="1" t="s">
        <v>23384</v>
      </c>
      <c r="B24210" s="2" t="str">
        <f>IFERROR(__xludf.DUMMYFUNCTION("GOOGLETRANSLATE(A24210,""en"",""hi"")"),"एक खुश आदमी का चित्रण एक सफेद पृष्ठभूमि पर उंगलियों के साथ अपने कानों को कवर करता है")</f>
        <v>एक खुश आदमी का चित्रण एक सफेद पृष्ठभूमि पर उंगलियों के साथ अपने कानों को कवर करता है</v>
      </c>
    </row>
    <row r="24211">
      <c r="A24211" s="1" t="s">
        <v>23385</v>
      </c>
      <c r="B24211" s="2" t="str">
        <f>IFERROR(__xludf.DUMMYFUNCTION("GOOGLETRANSLATE(A24211,""en"",""hi"")"),"सूरज के बढ़ने के ठीक बाद फुटबॉल क्षेत्र।")</f>
        <v>सूरज के बढ़ने के ठीक बाद फुटबॉल क्षेत्र।</v>
      </c>
    </row>
    <row r="24212">
      <c r="A24212" s="1" t="s">
        <v>23386</v>
      </c>
      <c r="B24212" s="2" t="str">
        <f>IFERROR(__xludf.DUMMYFUNCTION("GOOGLETRANSLATE(A24212,""en"",""hi"")"),"व्यक्ति द्वारा टैटू / जब मैं अपनी आस्तीन प्राप्त करता हूं, तो मुझे उम्मीद है कि उन्हें इस टैटू कलाकार द्वारा किया जाएगा!")</f>
        <v>व्यक्ति द्वारा टैटू / जब मैं अपनी आस्तीन प्राप्त करता हूं, तो मुझे उम्मीद है कि उन्हें इस टैटू कलाकार द्वारा किया जाएगा!</v>
      </c>
    </row>
    <row r="24213">
      <c r="A24213" s="1" t="s">
        <v>23387</v>
      </c>
      <c r="B24213" s="2" t="str">
        <f>IFERROR(__xludf.DUMMYFUNCTION("GOOGLETRANSLATE(A24213,""en"",""hi"")"),"बेज दीवारों और एक मानक फायरप्लेस के साथ विशाल पारंपरिक बैठक कक्ष विचार")</f>
        <v>बेज दीवारों और एक मानक फायरप्लेस के साथ विशाल पारंपरिक बैठक कक्ष विचार</v>
      </c>
    </row>
    <row r="24214">
      <c r="A24214" s="1" t="s">
        <v>23388</v>
      </c>
      <c r="B24214" s="2" t="str">
        <f>IFERROR(__xludf.DUMMYFUNCTION("GOOGLETRANSLATE(A24214,""en"",""hi"")"),"एक प्राचीन वीणा का हाथ खींचा हुआ चित्रण।")</f>
        <v>एक प्राचीन वीणा का हाथ खींचा हुआ चित्रण।</v>
      </c>
    </row>
    <row r="24215">
      <c r="A24215" s="1" t="s">
        <v>23389</v>
      </c>
      <c r="B24215" s="2" t="str">
        <f>IFERROR(__xludf.DUMMYFUNCTION("GOOGLETRANSLATE(A24215,""en"",""hi"")"),"जब ये प्लेटें प्रचलित थीं, सचमुच उनमें से लाखों बने थे, और आज भी मौजूद हैं।")</f>
        <v>जब ये प्लेटें प्रचलित थीं, सचमुच उनमें से लाखों बने थे, और आज भी मौजूद हैं।</v>
      </c>
    </row>
    <row r="24216">
      <c r="A24216" s="1" t="s">
        <v>23390</v>
      </c>
      <c r="B24216" s="2" t="str">
        <f>IFERROR(__xludf.DUMMYFUNCTION("GOOGLETRANSLATE(A24216,""en"",""hi"")"),"मार्शल कलाकार फिल्म प्रीमियर में भाग लेता है।")</f>
        <v>मार्शल कलाकार फिल्म प्रीमियर में भाग लेता है।</v>
      </c>
    </row>
    <row r="24217">
      <c r="A24217" s="1" t="s">
        <v>23391</v>
      </c>
      <c r="B24217" s="2" t="str">
        <f>IFERROR(__xludf.DUMMYFUNCTION("GOOGLETRANSLATE(A24217,""en"",""hi"")"),"मैच से पहले फुटबॉल खिलाड़ी देखा जाता है।")</f>
        <v>मैच से पहले फुटबॉल खिलाड़ी देखा जाता है।</v>
      </c>
    </row>
    <row r="24218">
      <c r="A24218" s="1" t="s">
        <v>23392</v>
      </c>
      <c r="B24218" s="2" t="str">
        <f>IFERROR(__xludf.DUMMYFUNCTION("GOOGLETRANSLATE(A24218,""en"",""hi"")"),"रिज के साथ उत्तर की ओर देखें")</f>
        <v>रिज के साथ उत्तर की ओर देखें</v>
      </c>
    </row>
    <row r="24219">
      <c r="A24219" s="1" t="s">
        <v>23393</v>
      </c>
      <c r="B24219" s="2" t="str">
        <f>IFERROR(__xludf.DUMMYFUNCTION("GOOGLETRANSLATE(A24219,""en"",""hi"")"),"प्रेमी के साथ लड़ने के बाद सर्दियों में सागर के सामने रोते हुए महिला")</f>
        <v>प्रेमी के साथ लड़ने के बाद सर्दियों में सागर के सामने रोते हुए महिला</v>
      </c>
    </row>
    <row r="24220">
      <c r="A24220" s="1" t="s">
        <v>23394</v>
      </c>
      <c r="B24220" s="2" t="str">
        <f>IFERROR(__xludf.DUMMYFUNCTION("GOOGLETRANSLATE(A24220,""en"",""hi"")"),"एक सफेद पृष्ठभूमि पर चमड़े की बेल्ट")</f>
        <v>एक सफेद पृष्ठभूमि पर चमड़े की बेल्ट</v>
      </c>
    </row>
    <row r="24221">
      <c r="A24221" s="1" t="s">
        <v>23395</v>
      </c>
      <c r="B24221" s="2" t="str">
        <f>IFERROR(__xludf.DUMMYFUNCTION("GOOGLETRANSLATE(A24221,""en"",""hi"")"),"NOWELIST PREMIERE पर आता है")</f>
        <v>NOWELIST PREMIERE पर आता है</v>
      </c>
    </row>
    <row r="24222">
      <c r="A24222" s="1" t="s">
        <v>23396</v>
      </c>
      <c r="B24222" s="2" t="str">
        <f>IFERROR(__xludf.DUMMYFUNCTION("GOOGLETRANSLATE(A24222,""en"",""hi"")"),"कैटरपिलर पत्तियों और पौधों की उपजी खाने की वर्म")</f>
        <v>कैटरपिलर पत्तियों और पौधों की उपजी खाने की वर्म</v>
      </c>
    </row>
    <row r="24223">
      <c r="A24223" s="1" t="s">
        <v>23397</v>
      </c>
      <c r="B24223" s="2" t="str">
        <f>IFERROR(__xludf.DUMMYFUNCTION("GOOGLETRANSLATE(A24223,""en"",""hi"")"),"नदी में एक अंतर के माध्यम से सूरज की चमक के साथ नदी")</f>
        <v>नदी में एक अंतर के माध्यम से सूरज की चमक के साथ नदी</v>
      </c>
    </row>
    <row r="24224">
      <c r="A24224" s="1" t="s">
        <v>23398</v>
      </c>
      <c r="B24224" s="2" t="str">
        <f>IFERROR(__xludf.DUMMYFUNCTION("GOOGLETRANSLATE(A24224,""en"",""hi"")"),"रैंप पर व्हीलचेयर में मॉडल")</f>
        <v>रैंप पर व्हीलचेयर में मॉडल</v>
      </c>
    </row>
    <row r="24225">
      <c r="A24225" s="1" t="s">
        <v>23399</v>
      </c>
      <c r="B24225" s="2" t="str">
        <f>IFERROR(__xludf.DUMMYFUNCTION("GOOGLETRANSLATE(A24225,""en"",""hi"")"),"दिल के साथ एक कार्ड का वेक्टर चित्रण")</f>
        <v>दिल के साथ एक कार्ड का वेक्टर चित्रण</v>
      </c>
    </row>
    <row r="24226">
      <c r="A24226" s="1" t="s">
        <v>23400</v>
      </c>
      <c r="B24226" s="2" t="str">
        <f>IFERROR(__xludf.DUMMYFUNCTION("GOOGLETRANSLATE(A24226,""en"",""hi"")"),"यह नक्शा समाचार पत्र में हमारे पास मौजूद मौसम की व्याख्या करता है")</f>
        <v>यह नक्शा समाचार पत्र में हमारे पास मौजूद मौसम की व्याख्या करता है</v>
      </c>
    </row>
    <row r="24227">
      <c r="A24227" s="1" t="s">
        <v>23401</v>
      </c>
      <c r="B24227" s="2" t="str">
        <f>IFERROR(__xludf.DUMMYFUNCTION("GOOGLETRANSLATE(A24227,""en"",""hi"")"),"बूढ़ा आदमी एक खाली रहने वाले कमरे में एक लाल सोफे में बैठ गया")</f>
        <v>बूढ़ा आदमी एक खाली रहने वाले कमरे में एक लाल सोफे में बैठ गया</v>
      </c>
    </row>
    <row r="24228">
      <c r="A24228" s="1" t="s">
        <v>5323</v>
      </c>
      <c r="B24228" s="2" t="str">
        <f>IFERROR(__xludf.DUMMYFUNCTION("GOOGLETRANSLATE(A24228,""en"",""hi"")"),"छवि में हो सकता है: व्यक्ति, मंच पर, एक संगीत वाद्ययंत्र, रात और गिटार बजाना")</f>
        <v>छवि में हो सकता है: व्यक्ति, मंच पर, एक संगीत वाद्ययंत्र, रात और गिटार बजाना</v>
      </c>
    </row>
    <row r="24229">
      <c r="A24229" s="1" t="s">
        <v>23402</v>
      </c>
      <c r="B24229" s="2" t="str">
        <f>IFERROR(__xludf.DUMMYFUNCTION("GOOGLETRANSLATE(A24229,""en"",""hi"")"),"धार्मिक नेता के नए आर्कबिशप का पोर्ट्रेट")</f>
        <v>धार्मिक नेता के नए आर्कबिशप का पोर्ट्रेट</v>
      </c>
    </row>
    <row r="24230">
      <c r="A24230" s="1" t="s">
        <v>23403</v>
      </c>
      <c r="B24230" s="2" t="str">
        <f>IFERROR(__xludf.DUMMYFUNCTION("GOOGLETRANSLATE(A24230,""en"",""hi"")"),"नए स्टीयरिंग व्हील के दोनों किनारों पर बटन रखे गए हैं।")</f>
        <v>नए स्टीयरिंग व्हील के दोनों किनारों पर बटन रखे गए हैं।</v>
      </c>
    </row>
    <row r="24231">
      <c r="A24231" s="1" t="s">
        <v>23404</v>
      </c>
      <c r="B24231" s="2" t="str">
        <f>IFERROR(__xludf.DUMMYFUNCTION("GOOGLETRANSLATE(A24231,""en"",""hi"")"),"इस खेल कार खाते हैं: फोन और टैबलेट के लिए रेसिंग, आप कार को भी डाउनलोड कर सकते हैं: रेसर मुफ्त में।")</f>
        <v>इस खेल कार खाते हैं: फोन और टैबलेट के लिए रेसिंग, आप कार को भी डाउनलोड कर सकते हैं: रेसर मुफ्त में।</v>
      </c>
    </row>
    <row r="24232">
      <c r="A24232" s="1" t="s">
        <v>23405</v>
      </c>
      <c r="B24232" s="2" t="str">
        <f>IFERROR(__xludf.DUMMYFUNCTION("GOOGLETRANSLATE(A24232,""en"",""hi"")"),"रेत पर हाथ से लिखित शिलालेख, रस्सी से बने सूचक में")</f>
        <v>रेत पर हाथ से लिखित शिलालेख, रस्सी से बने सूचक में</v>
      </c>
    </row>
    <row r="24233">
      <c r="A24233" s="1" t="s">
        <v>23406</v>
      </c>
      <c r="B24233" s="2" t="str">
        <f>IFERROR(__xludf.DUMMYFUNCTION("GOOGLETRANSLATE(A24233,""en"",""hi"")"),"एथलीट कॉलेज फुटबॉल गेम के पहले भाग के दौरान अमेरिकी राज्य के खिलाफ गज के लिए अपना पहला पास पूरा करता है।")</f>
        <v>एथलीट कॉलेज फुटबॉल गेम के पहले भाग के दौरान अमेरिकी राज्य के खिलाफ गज के लिए अपना पहला पास पूरा करता है।</v>
      </c>
    </row>
    <row r="24234">
      <c r="A24234" s="1" t="s">
        <v>23407</v>
      </c>
      <c r="B24234" s="2" t="str">
        <f>IFERROR(__xludf.DUMMYFUNCTION("GOOGLETRANSLATE(A24234,""en"",""hi"")"),"ऊपर से एक शीतकालीन जंगल में सड़क।")</f>
        <v>ऊपर से एक शीतकालीन जंगल में सड़क।</v>
      </c>
    </row>
    <row r="24235">
      <c r="A24235" s="1" t="s">
        <v>23408</v>
      </c>
      <c r="B24235" s="2" t="str">
        <f>IFERROR(__xludf.DUMMYFUNCTION("GOOGLETRANSLATE(A24235,""en"",""hi"")"),"नियोजित होने पर वेबसाइट बनाई गई।")</f>
        <v>नियोजित होने पर वेबसाइट बनाई गई।</v>
      </c>
    </row>
    <row r="24236">
      <c r="A24236" s="1" t="s">
        <v>949</v>
      </c>
      <c r="B24236" s="2" t="str">
        <f>IFERROR(__xludf.DUMMYFUNCTION("GOOGLETRANSLATE(A24236,""en"",""hi"")"),"फैशन वीक के दौरान फैशन शो में एक मॉडल रनवे चलता है।")</f>
        <v>फैशन वीक के दौरान फैशन शो में एक मॉडल रनवे चलता है।</v>
      </c>
    </row>
    <row r="24237">
      <c r="A24237" s="1" t="s">
        <v>23409</v>
      </c>
      <c r="B24237" s="2" t="str">
        <f>IFERROR(__xludf.DUMMYFUNCTION("GOOGLETRANSLATE(A24237,""en"",""hi"")"),"पाठ के लिए जगह के साथ पत्तियों के साथ एक पेड़ का वेक्टर चित्रण")</f>
        <v>पाठ के लिए जगह के साथ पत्तियों के साथ एक पेड़ का वेक्टर चित्रण</v>
      </c>
    </row>
    <row r="24238">
      <c r="A24238" s="1" t="s">
        <v>23410</v>
      </c>
      <c r="B24238" s="2" t="str">
        <f>IFERROR(__xludf.DUMMYFUNCTION("GOOGLETRANSLATE(A24238,""en"",""hi"")"),"रात में हवाई अड्डे के रनवे में खड़ी एक विमान।")</f>
        <v>रात में हवाई अड्डे के रनवे में खड़ी एक विमान।</v>
      </c>
    </row>
    <row r="24239">
      <c r="A24239" s="1" t="s">
        <v>23411</v>
      </c>
      <c r="B24239" s="2" t="str">
        <f>IFERROR(__xludf.DUMMYFUNCTION("GOOGLETRANSLATE(A24239,""en"",""hi"")"),"प्रांत में एक पैदल मार्ग पर थोड़ा पुल")</f>
        <v>प्रांत में एक पैदल मार्ग पर थोड़ा पुल</v>
      </c>
    </row>
    <row r="24240">
      <c r="A24240" s="1" t="s">
        <v>23412</v>
      </c>
      <c r="B24240" s="2" t="str">
        <f>IFERROR(__xludf.DUMMYFUNCTION("GOOGLETRANSLATE(A24240,""en"",""hi"")"),"एक सफेद पृष्ठभूमि पर हरी पत्तियों को छोड़ना।")</f>
        <v>एक सफेद पृष्ठभूमि पर हरी पत्तियों को छोड़ना।</v>
      </c>
    </row>
    <row r="24241">
      <c r="A24241" s="1" t="s">
        <v>23413</v>
      </c>
      <c r="B24241" s="2" t="str">
        <f>IFERROR(__xludf.DUMMYFUNCTION("GOOGLETRANSLATE(A24241,""en"",""hi"")"),"टेनिस खिलाड़ी टेनिस टूर्नामेंट के दौरान टेनिस खिलाड़ी को वापस हिट करता है।")</f>
        <v>टेनिस खिलाड़ी टेनिस टूर्नामेंट के दौरान टेनिस खिलाड़ी को वापस हिट करता है।</v>
      </c>
    </row>
    <row r="24242">
      <c r="A24242" s="1" t="s">
        <v>23414</v>
      </c>
      <c r="B24242" s="2" t="str">
        <f>IFERROR(__xludf.DUMMYFUNCTION("GOOGLETRANSLATE(A24242,""en"",""hi"")"),"स्टेप पर पेट्रोल स्टेशन")</f>
        <v>स्टेप पर पेट्रोल स्टेशन</v>
      </c>
    </row>
    <row r="24243">
      <c r="A24243" s="1" t="s">
        <v>23415</v>
      </c>
      <c r="B24243" s="2" t="str">
        <f>IFERROR(__xludf.DUMMYFUNCTION("GOOGLETRANSLATE(A24243,""en"",""hi"")"),"युवा सुपरस्टार प्रतियोगिता में शीर्ष स्कोरिंग के बाद प्रशंसकों को चित्रित करके mobbed है")</f>
        <v>युवा सुपरस्टार प्रतियोगिता में शीर्ष स्कोरिंग के बाद प्रशंसकों को चित्रित करके mobbed है</v>
      </c>
    </row>
    <row r="24244">
      <c r="A24244" s="1" t="s">
        <v>23416</v>
      </c>
      <c r="B24244" s="2" t="str">
        <f>IFERROR(__xludf.DUMMYFUNCTION("GOOGLETRANSLATE(A24244,""en"",""hi"")"),"वरिष्ठ कोकेशियान आदमी शतरंज के एक खेल के दौरान अपने अगले कदम के बारे में सोच रहा था")</f>
        <v>वरिष्ठ कोकेशियान आदमी शतरंज के एक खेल के दौरान अपने अगले कदम के बारे में सोच रहा था</v>
      </c>
    </row>
    <row r="24245">
      <c r="A24245" s="1" t="s">
        <v>23417</v>
      </c>
      <c r="B24245" s="2" t="str">
        <f>IFERROR(__xludf.DUMMYFUNCTION("GOOGLETRANSLATE(A24245,""en"",""hi"")"),"एक मलबे के नीचे छोटी मछली का शोल")</f>
        <v>एक मलबे के नीचे छोटी मछली का शोल</v>
      </c>
    </row>
    <row r="24246">
      <c r="A24246" s="1" t="s">
        <v>23418</v>
      </c>
      <c r="B24246" s="2" t="str">
        <f>IFERROR(__xludf.DUMMYFUNCTION("GOOGLETRANSLATE(A24246,""en"",""hi"")"),"ड्यूटी पर गार्ड पग - पग्स में शामिल हों")</f>
        <v>ड्यूटी पर गार्ड पग - पग्स में शामिल हों</v>
      </c>
    </row>
    <row r="24247">
      <c r="A24247" s="1" t="s">
        <v>23419</v>
      </c>
      <c r="B24247" s="2" t="str">
        <f>IFERROR(__xludf.DUMMYFUNCTION("GOOGLETRANSLATE(A24247,""en"",""hi"")"),"सामुदायिक कॉलेज के खिलाफ खेल के पहले भाग में शुरुआती कारोबार चल रहा है।")</f>
        <v>सामुदायिक कॉलेज के खिलाफ खेल के पहले भाग में शुरुआती कारोबार चल रहा है।</v>
      </c>
    </row>
    <row r="24248">
      <c r="A24248" s="1" t="s">
        <v>23420</v>
      </c>
      <c r="B24248" s="2" t="str">
        <f>IFERROR(__xludf.DUMMYFUNCTION("GOOGLETRANSLATE(A24248,""en"",""hi"")"),"अतिरिक्त फोटो के फैशन")</f>
        <v>अतिरिक्त फोटो के फैशन</v>
      </c>
    </row>
    <row r="24249">
      <c r="A24249" s="1" t="s">
        <v>23421</v>
      </c>
      <c r="B24249" s="2" t="str">
        <f>IFERROR(__xludf.DUMMYFUNCTION("GOOGLETRANSLATE(A24249,""en"",""hi"")"),"भाग में परिसर के आसपास लाल छत और सफेद दीवार टाइलें")</f>
        <v>भाग में परिसर के आसपास लाल छत और सफेद दीवार टाइलें</v>
      </c>
    </row>
    <row r="24250">
      <c r="A24250" s="1" t="s">
        <v>23422</v>
      </c>
      <c r="B24250" s="2" t="str">
        <f>IFERROR(__xludf.DUMMYFUNCTION("GOOGLETRANSLATE(A24250,""en"",""hi"")"),"रिवर बैंक द्वारा ट्विस्टेड ट्री रूट्स")</f>
        <v>रिवर बैंक द्वारा ट्विस्टेड ट्री रूट्स</v>
      </c>
    </row>
    <row r="24251">
      <c r="A24251" s="1" t="s">
        <v>23423</v>
      </c>
      <c r="B24251" s="2" t="str">
        <f>IFERROR(__xludf.DUMMYFUNCTION("GOOGLETRANSLATE(A24251,""en"",""hi"")"),"वेबसाइट श्रेणी चांदेलियर - या - उन सभी मोती के साथ क्या करना है!")</f>
        <v>वेबसाइट श्रेणी चांदेलियर - या - उन सभी मोती के साथ क्या करना है!</v>
      </c>
    </row>
    <row r="24252">
      <c r="A24252" s="1" t="s">
        <v>23424</v>
      </c>
      <c r="B24252" s="2" t="str">
        <f>IFERROR(__xludf.DUMMYFUNCTION("GOOGLETRANSLATE(A24252,""en"",""hi"")"),"काले पृष्ठभूमि पर स्टील फ्रेम के साथ गोल चमकदार बटन में तटस्थ इमोटिकॉन सफेद आइकन।")</f>
        <v>काले पृष्ठभूमि पर स्टील फ्रेम के साथ गोल चमकदार बटन में तटस्थ इमोटिकॉन सफेद आइकन।</v>
      </c>
    </row>
    <row r="24253">
      <c r="A24253" s="1" t="s">
        <v>23425</v>
      </c>
      <c r="B24253" s="2" t="str">
        <f>IFERROR(__xludf.DUMMYFUNCTION("GOOGLETRANSLATE(A24253,""en"",""hi"")"),"नीचे की सड़कों से पहाड़ पर चिन्ह का एक दृश्य")</f>
        <v>नीचे की सड़कों से पहाड़ पर चिन्ह का एक दृश्य</v>
      </c>
    </row>
    <row r="24254">
      <c r="A24254" s="1" t="s">
        <v>23426</v>
      </c>
      <c r="B24254" s="2" t="str">
        <f>IFERROR(__xludf.DUMMYFUNCTION("GOOGLETRANSLATE(A24254,""en"",""hi"")"),"घटना के दौरान शो में घुड़सवार")</f>
        <v>घटना के दौरान शो में घुड़सवार</v>
      </c>
    </row>
    <row r="24255">
      <c r="A24255" s="1" t="s">
        <v>23427</v>
      </c>
      <c r="B24255" s="2" t="str">
        <f>IFERROR(__xludf.DUMMYFUNCTION("GOOGLETRANSLATE(A24255,""en"",""hi"")"),"एक ओक पेड़ की छवि")</f>
        <v>एक ओक पेड़ की छवि</v>
      </c>
    </row>
    <row r="24256">
      <c r="A24256" s="1" t="s">
        <v>23428</v>
      </c>
      <c r="B24256" s="2" t="str">
        <f>IFERROR(__xludf.DUMMYFUNCTION("GOOGLETRANSLATE(A24256,""en"",""hi"")"),"पेंटिंग कलाकार द्वारा शाम को मिल")</f>
        <v>पेंटिंग कलाकार द्वारा शाम को मिल</v>
      </c>
    </row>
    <row r="24257">
      <c r="A24257" s="1" t="s">
        <v>23429</v>
      </c>
      <c r="B24257" s="2" t="str">
        <f>IFERROR(__xludf.DUMMYFUNCTION("GOOGLETRANSLATE(A24257,""en"",""hi"")"),"एक सुंदर नीले आकाश के साथ कुछ पेड़ों के पीछे एक शहर")</f>
        <v>एक सुंदर नीले आकाश के साथ कुछ पेड़ों के पीछे एक शहर</v>
      </c>
    </row>
    <row r="24258">
      <c r="A24258" s="1" t="s">
        <v>23430</v>
      </c>
      <c r="B24258" s="2" t="str">
        <f>IFERROR(__xludf.DUMMYFUNCTION("GOOGLETRANSLATE(A24258,""en"",""hi"")"),"छवि में शामिल हो सकते हैं: व्यक्ति, मंच पर, एक संगीत वाद्ययंत्र बजाना, बैठना और रात")</f>
        <v>छवि में शामिल हो सकते हैं: व्यक्ति, मंच पर, एक संगीत वाद्ययंत्र बजाना, बैठना और रात</v>
      </c>
    </row>
    <row r="24259">
      <c r="A24259" s="1" t="s">
        <v>23431</v>
      </c>
      <c r="B24259" s="2" t="str">
        <f>IFERROR(__xludf.DUMMYFUNCTION("GOOGLETRANSLATE(A24259,""en"",""hi"")"),"बैंगनी मिनी Sequins ड्रेस मुफ्त लोग मिनी ड्रेस - एक क्रॉस बैक के साथ डार्क बैंगनी।")</f>
        <v>बैंगनी मिनी Sequins ड्रेस मुफ्त लोग मिनी ड्रेस - एक क्रॉस बैक के साथ डार्क बैंगनी।</v>
      </c>
    </row>
    <row r="24260">
      <c r="A24260" s="1" t="s">
        <v>23432</v>
      </c>
      <c r="B24260" s="2" t="str">
        <f>IFERROR(__xludf.DUMMYFUNCTION("GOOGLETRANSLATE(A24260,""en"",""hi"")"),"यह शीर्षक के लिए बास्केटबॉल खिलाड़ी बनाम बास्केटबॉल प्वाइंट गार्ड है।")</f>
        <v>यह शीर्षक के लिए बास्केटबॉल खिलाड़ी बनाम बास्केटबॉल प्वाइंट गार्ड है।</v>
      </c>
    </row>
    <row r="24261">
      <c r="A24261" s="1" t="s">
        <v>23433</v>
      </c>
      <c r="B24261" s="2" t="str">
        <f>IFERROR(__xludf.DUMMYFUNCTION("GOOGLETRANSLATE(A24261,""en"",""hi"")"),"फोटोग्राफर अपने काम के साथ चित्रित।")</f>
        <v>फोटोग्राफर अपने काम के साथ चित्रित।</v>
      </c>
    </row>
    <row r="24262">
      <c r="A24262" s="1" t="s">
        <v>23434</v>
      </c>
      <c r="B24262" s="2" t="str">
        <f>IFERROR(__xludf.DUMMYFUNCTION("GOOGLETRANSLATE(A24262,""en"",""hi"")"),"वेक्टर हाथ एक इंद्रधनुष पर गेंडा नृत्य खींचा।")</f>
        <v>वेक्टर हाथ एक इंद्रधनुष पर गेंडा नृत्य खींचा।</v>
      </c>
    </row>
    <row r="24263">
      <c r="A24263" s="1" t="s">
        <v>23435</v>
      </c>
      <c r="B24263" s="2" t="str">
        <f>IFERROR(__xludf.DUMMYFUNCTION("GOOGLETRANSLATE(A24263,""en"",""hi"")"),"आपकी गर्मी के लिए एक अच्छी किताब एक महान संस्करण हो सकती है।")</f>
        <v>आपकी गर्मी के लिए एक अच्छी किताब एक महान संस्करण हो सकती है।</v>
      </c>
    </row>
    <row r="24264">
      <c r="A24264" s="1" t="s">
        <v>23436</v>
      </c>
      <c r="B24264" s="2" t="str">
        <f>IFERROR(__xludf.DUMMYFUNCTION("GOOGLETRANSLATE(A24264,""en"",""hi"")"),"पुराने शहर का एक रात का दृश्य, आकाश में उड़ने वाले लालटेन के साथ")</f>
        <v>पुराने शहर का एक रात का दृश्य, आकाश में उड़ने वाले लालटेन के साथ</v>
      </c>
    </row>
    <row r="24265">
      <c r="A24265" s="1" t="s">
        <v>23437</v>
      </c>
      <c r="B24265" s="2" t="str">
        <f>IFERROR(__xludf.DUMMYFUNCTION("GOOGLETRANSLATE(A24265,""en"",""hi"")"),"हरे रंग के मैदान पर सॉकर बॉल")</f>
        <v>हरे रंग के मैदान पर सॉकर बॉल</v>
      </c>
    </row>
    <row r="24266">
      <c r="A24266" s="1" t="s">
        <v>23438</v>
      </c>
      <c r="B24266" s="2" t="str">
        <f>IFERROR(__xludf.DUMMYFUNCTION("GOOGLETRANSLATE(A24266,""en"",""hi"")"),"प्रसिद्ध के बगल में रेस्तरां")</f>
        <v>प्रसिद्ध के बगल में रेस्तरां</v>
      </c>
    </row>
    <row r="24267">
      <c r="A24267" s="1" t="s">
        <v>23439</v>
      </c>
      <c r="B24267" s="2" t="str">
        <f>IFERROR(__xludf.DUMMYFUNCTION("GOOGLETRANSLATE(A24267,""en"",""hi"")"),"मेट्रो क्षेत्र में स्थापित इस धातु की छत को देखें!")</f>
        <v>मेट्रो क्षेत्र में स्थापित इस धातु की छत को देखें!</v>
      </c>
    </row>
    <row r="24268">
      <c r="A24268" s="1" t="s">
        <v>23440</v>
      </c>
      <c r="B24268" s="2" t="str">
        <f>IFERROR(__xludf.DUMMYFUNCTION("GOOGLETRANSLATE(A24268,""en"",""hi"")"),"पाउडर लेपित रिम्स सुखाने ओवन से बाहर गर्म")</f>
        <v>पाउडर लेपित रिम्स सुखाने ओवन से बाहर गर्म</v>
      </c>
    </row>
    <row r="24269">
      <c r="A24269" s="1" t="s">
        <v>23441</v>
      </c>
      <c r="B24269" s="2" t="str">
        <f>IFERROR(__xludf.DUMMYFUNCTION("GOOGLETRANSLATE(A24269,""en"",""hi"")"),"समुद्र तट पर केकड़े, क्लोज-अप")</f>
        <v>समुद्र तट पर केकड़े, क्लोज-अप</v>
      </c>
    </row>
    <row r="24270">
      <c r="A24270" s="1" t="s">
        <v>23442</v>
      </c>
      <c r="B24270" s="2" t="str">
        <f>IFERROR(__xludf.DUMMYFUNCTION("GOOGLETRANSLATE(A24270,""en"",""hi"")"),"मुझे इस तरह के संदेशों की याद आती है ... एक बोतल में पत्र")</f>
        <v>मुझे इस तरह के संदेशों की याद आती है ... एक बोतल में पत्र</v>
      </c>
    </row>
    <row r="24271">
      <c r="A24271" s="1" t="s">
        <v>23443</v>
      </c>
      <c r="B24271" s="2" t="str">
        <f>IFERROR(__xludf.DUMMYFUNCTION("GOOGLETRANSLATE(A24271,""en"",""hi"")"),"नदी के दोनों ओर पहाड़ों से घिरे एक सुंदर धूप और बहुत हवादार दिन पर फुटेज।")</f>
        <v>नदी के दोनों ओर पहाड़ों से घिरे एक सुंदर धूप और बहुत हवादार दिन पर फुटेज।</v>
      </c>
    </row>
    <row r="24272">
      <c r="A24272" s="1" t="s">
        <v>23444</v>
      </c>
      <c r="B24272" s="2" t="str">
        <f>IFERROR(__xludf.DUMMYFUNCTION("GOOGLETRANSLATE(A24272,""en"",""hi"")"),"एक सड़क सीधे दूरी पर जारी है")</f>
        <v>एक सड़क सीधे दूरी पर जारी है</v>
      </c>
    </row>
    <row r="24273">
      <c r="A24273" s="1" t="s">
        <v>23445</v>
      </c>
      <c r="B24273" s="2" t="str">
        <f>IFERROR(__xludf.DUMMYFUNCTION("GOOGLETRANSLATE(A24273,""en"",""hi"")"),"एक जंगली बकरी एक पेड़ से पत्तियों को खाती है")</f>
        <v>एक जंगली बकरी एक पेड़ से पत्तियों को खाती है</v>
      </c>
    </row>
    <row r="24274">
      <c r="A24274" s="1" t="s">
        <v>23446</v>
      </c>
      <c r="B24274" s="2" t="str">
        <f>IFERROR(__xludf.DUMMYFUNCTION("GOOGLETRANSLATE(A24274,""en"",""hi"")"),"पर्यटक आकर्षण - विश्व प्रसिद्ध बीयर महोत्सव")</f>
        <v>पर्यटक आकर्षण - विश्व प्रसिद्ध बीयर महोत्सव</v>
      </c>
    </row>
    <row r="24275">
      <c r="A24275" s="1" t="s">
        <v>23447</v>
      </c>
      <c r="B24275" s="2" t="str">
        <f>IFERROR(__xludf.DUMMYFUNCTION("GOOGLETRANSLATE(A24275,""en"",""hi"")"),"लैटिन पॉप कलाकार के साथ रॉक कलाकार के संगीतकार पुरस्कार श्रेणी के दौरान ऑनस्टेज करते हैं, जो संगीत कलाकार को सम्मानित करते हैं।")</f>
        <v>लैटिन पॉप कलाकार के साथ रॉक कलाकार के संगीतकार पुरस्कार श्रेणी के दौरान ऑनस्टेज करते हैं, जो संगीत कलाकार को सम्मानित करते हैं।</v>
      </c>
    </row>
    <row r="24276">
      <c r="A24276" s="1" t="s">
        <v>23448</v>
      </c>
      <c r="B24276" s="2" t="str">
        <f>IFERROR(__xludf.DUMMYFUNCTION("GOOGLETRANSLATE(A24276,""en"",""hi"")"),"रिसॉर्ट के बहुत सारे रनों के कारण, हर स्कीयर को उनकी पसंदीदा ढलान मिल जाएगी।")</f>
        <v>रिसॉर्ट के बहुत सारे रनों के कारण, हर स्कीयर को उनकी पसंदीदा ढलान मिल जाएगी।</v>
      </c>
    </row>
    <row r="24277">
      <c r="A24277" s="1" t="s">
        <v>23449</v>
      </c>
      <c r="B24277" s="2" t="str">
        <f>IFERROR(__xludf.DUMMYFUNCTION("GOOGLETRANSLATE(A24277,""en"",""hi"")"),"सफेद पृष्ठभूमि पर एक जार में सलाद।")</f>
        <v>सफेद पृष्ठभूमि पर एक जार में सलाद।</v>
      </c>
    </row>
    <row r="24278">
      <c r="A24278" s="1" t="s">
        <v>23450</v>
      </c>
      <c r="B24278" s="2" t="str">
        <f>IFERROR(__xludf.DUMMYFUNCTION("GOOGLETRANSLATE(A24278,""en"",""hi"")"),"एक सफेद पृष्ठभूमि पर ताजा रंगों के छोटे डॉट्स के साथ निर्बाध पैटर्न।")</f>
        <v>एक सफेद पृष्ठभूमि पर ताजा रंगों के छोटे डॉट्स के साथ निर्बाध पैटर्न।</v>
      </c>
    </row>
    <row r="24279">
      <c r="A24279" s="1" t="s">
        <v>12900</v>
      </c>
      <c r="B24279" s="2" t="str">
        <f>IFERROR(__xludf.DUMMYFUNCTION("GOOGLETRANSLATE(A24279,""en"",""hi"")"),"अपने अंतरराष्ट्रीय भोजन और पेय अवधारणाओं के लिए इस पर झंडा के साथ रात का खाना प्लेट")</f>
        <v>अपने अंतरराष्ट्रीय भोजन और पेय अवधारणाओं के लिए इस पर झंडा के साथ रात का खाना प्लेट</v>
      </c>
    </row>
    <row r="24280">
      <c r="A24280" s="1" t="s">
        <v>23451</v>
      </c>
      <c r="B24280" s="2" t="str">
        <f>IFERROR(__xludf.DUMMYFUNCTION("GOOGLETRANSLATE(A24280,""en"",""hi"")"),"युवक खुद को एक युवा महिला को व्यक्त करते हैं")</f>
        <v>युवक खुद को एक युवा महिला को व्यक्त करते हैं</v>
      </c>
    </row>
    <row r="24281">
      <c r="A24281" s="1" t="s">
        <v>23452</v>
      </c>
      <c r="B24281" s="2" t="str">
        <f>IFERROR(__xludf.DUMMYFUNCTION("GOOGLETRANSLATE(A24281,""en"",""hi"")"),"कुत्ते शायद ग्रह पर सबसे विविध दिखने वाली प्रजातियों में से एक हैं।")</f>
        <v>कुत्ते शायद ग्रह पर सबसे विविध दिखने वाली प्रजातियों में से एक हैं।</v>
      </c>
    </row>
    <row r="24282">
      <c r="A24282" s="1" t="s">
        <v>23453</v>
      </c>
      <c r="B24282" s="2" t="str">
        <f>IFERROR(__xludf.DUMMYFUNCTION("GOOGLETRANSLATE(A24282,""en"",""hi"")"),"तकिया पर सोते हुए बिल्ली का बच्चा")</f>
        <v>तकिया पर सोते हुए बिल्ली का बच्चा</v>
      </c>
    </row>
    <row r="24283">
      <c r="A24283" s="1" t="s">
        <v>23454</v>
      </c>
      <c r="B24283" s="2" t="str">
        <f>IFERROR(__xludf.DUMMYFUNCTION("GOOGLETRANSLATE(A24283,""en"",""hi"")"),"रात में फिल्मांकन स्थान")</f>
        <v>रात में फिल्मांकन स्थान</v>
      </c>
    </row>
    <row r="24284">
      <c r="A24284" s="1" t="s">
        <v>23455</v>
      </c>
      <c r="B24284" s="2" t="str">
        <f>IFERROR(__xludf.DUMMYFUNCTION("GOOGLETRANSLATE(A24284,""en"",""hi"")"),"एक टेबल पर एक बैग में कॉकटेल")</f>
        <v>एक टेबल पर एक बैग में कॉकटेल</v>
      </c>
    </row>
    <row r="24285">
      <c r="A24285" s="1" t="s">
        <v>23456</v>
      </c>
      <c r="B24285" s="2" t="str">
        <f>IFERROR(__xludf.DUMMYFUNCTION("GOOGLETRANSLATE(A24285,""en"",""hi"")"),"सुंदर बगीचों का एक हिस्सा")</f>
        <v>सुंदर बगीचों का एक हिस्सा</v>
      </c>
    </row>
    <row r="24286">
      <c r="A24286" s="1" t="s">
        <v>23457</v>
      </c>
      <c r="B24286" s="2" t="str">
        <f>IFERROR(__xludf.DUMMYFUNCTION("GOOGLETRANSLATE(A24286,""en"",""hi"")"),"नीली पृष्ठभूमि पर नीली पत्तियों और फूलों के साथ निर्बाध पैटर्न")</f>
        <v>नीली पृष्ठभूमि पर नीली पत्तियों और फूलों के साथ निर्बाध पैटर्न</v>
      </c>
    </row>
    <row r="24287">
      <c r="A24287" s="1" t="s">
        <v>23458</v>
      </c>
      <c r="B24287" s="2" t="str">
        <f>IFERROR(__xludf.DUMMYFUNCTION("GOOGLETRANSLATE(A24287,""en"",""hi"")"),"क्रिसमस रोशनी का एक पुडल")</f>
        <v>क्रिसमस रोशनी का एक पुडल</v>
      </c>
    </row>
    <row r="24288">
      <c r="A24288" s="1" t="s">
        <v>23459</v>
      </c>
      <c r="B24288" s="2" t="str">
        <f>IFERROR(__xludf.DUMMYFUNCTION("GOOGLETRANSLATE(A24288,""en"",""hi"")"),"रखरखाव के दौरान एक लॉक के खुले निचले गेट्स और सूखा कक्ष")</f>
        <v>रखरखाव के दौरान एक लॉक के खुले निचले गेट्स और सूखा कक्ष</v>
      </c>
    </row>
    <row r="24289">
      <c r="A24289" s="1" t="s">
        <v>23460</v>
      </c>
      <c r="B24289" s="2" t="str">
        <f>IFERROR(__xludf.DUMMYFUNCTION("GOOGLETRANSLATE(A24289,""en"",""hi"")"),"यात्री एक परिवहन विमान में स्थित हैं।")</f>
        <v>यात्री एक परिवहन विमान में स्थित हैं।</v>
      </c>
    </row>
    <row r="24290">
      <c r="A24290" s="1" t="s">
        <v>23461</v>
      </c>
      <c r="B24290" s="2" t="str">
        <f>IFERROR(__xludf.DUMMYFUNCTION("GOOGLETRANSLATE(A24290,""en"",""hi"")"),"विशाल जुड़वां - बिस्तर वाला कमरा का एक और दृश्य")</f>
        <v>विशाल जुड़वां - बिस्तर वाला कमरा का एक और दृश्य</v>
      </c>
    </row>
    <row r="24291">
      <c r="A24291" s="1" t="s">
        <v>23462</v>
      </c>
      <c r="B24291" s="2" t="str">
        <f>IFERROR(__xludf.DUMMYFUNCTION("GOOGLETRANSLATE(A24291,""en"",""hi"")"),"एक नए स्टोर की योजना।")</f>
        <v>एक नए स्टोर की योजना।</v>
      </c>
    </row>
    <row r="24292">
      <c r="A24292" s="1" t="s">
        <v>23463</v>
      </c>
      <c r="B24292" s="2" t="str">
        <f>IFERROR(__xludf.DUMMYFUNCTION("GOOGLETRANSLATE(A24292,""en"",""hi"")"),"अभिनेता रोमांटिक कॉमेडी फिल्म के सेट पर पियानो बजाता है।")</f>
        <v>अभिनेता रोमांटिक कॉमेडी फिल्म के सेट पर पियानो बजाता है।</v>
      </c>
    </row>
    <row r="24293">
      <c r="A24293" s="1" t="s">
        <v>23464</v>
      </c>
      <c r="B24293" s="2" t="str">
        <f>IFERROR(__xludf.DUMMYFUNCTION("GOOGLETRANSLATE(A24293,""en"",""hi"")"),"फुटबॉल खिलाड़ी मैच के दौरान अपने पक्षों के पहले गोल स्कोर करता है।")</f>
        <v>फुटबॉल खिलाड़ी मैच के दौरान अपने पक्षों के पहले गोल स्कोर करता है।</v>
      </c>
    </row>
    <row r="24294">
      <c r="A24294" s="1" t="s">
        <v>23465</v>
      </c>
      <c r="B24294" s="2" t="str">
        <f>IFERROR(__xludf.DUMMYFUNCTION("GOOGLETRANSLATE(A24294,""en"",""hi"")"),"बुनाई - एक महिला के हाथों को बुनाई")</f>
        <v>बुनाई - एक महिला के हाथों को बुनाई</v>
      </c>
    </row>
    <row r="24295">
      <c r="A24295" s="1" t="s">
        <v>23466</v>
      </c>
      <c r="B24295" s="2" t="str">
        <f>IFERROR(__xludf.DUMMYFUNCTION("GOOGLETRANSLATE(A24295,""en"",""hi"")"),"दुनिया के लोग पृथ्वी के चारों ओर खड़े हैं - मदद हाथ")</f>
        <v>दुनिया के लोग पृथ्वी के चारों ओर खड़े हैं - मदद हाथ</v>
      </c>
    </row>
    <row r="24296">
      <c r="A24296" s="1" t="s">
        <v>23467</v>
      </c>
      <c r="B24296" s="2" t="str">
        <f>IFERROR(__xludf.DUMMYFUNCTION("GOOGLETRANSLATE(A24296,""en"",""hi"")"),"दृश्यों के पीछे फैशन डिजाइनर")</f>
        <v>दृश्यों के पीछे फैशन डिजाइनर</v>
      </c>
    </row>
    <row r="24297">
      <c r="A24297" s="1" t="s">
        <v>23468</v>
      </c>
      <c r="B24297" s="2" t="str">
        <f>IFERROR(__xludf.DUMMYFUNCTION("GOOGLETRANSLATE(A24297,""en"",""hi"")"),"लय और ब्लूज़ कलाकार के पॉप कलाकार पुरस्कारों में ऑनस्टेज करते हैं।")</f>
        <v>लय और ब्लूज़ कलाकार के पॉप कलाकार पुरस्कारों में ऑनस्टेज करते हैं।</v>
      </c>
    </row>
    <row r="24298">
      <c r="A24298" s="1" t="s">
        <v>23469</v>
      </c>
      <c r="B24298" s="2" t="str">
        <f>IFERROR(__xludf.DUMMYFUNCTION("GOOGLETRANSLATE(A24298,""en"",""hi"")"),"काउंटी भौतिक मानचित्र पर निकाला गया।")</f>
        <v>काउंटी भौतिक मानचित्र पर निकाला गया।</v>
      </c>
    </row>
    <row r="24299">
      <c r="A24299" s="1" t="s">
        <v>23470</v>
      </c>
      <c r="B24299" s="2" t="str">
        <f>IFERROR(__xludf.DUMMYFUNCTION("GOOGLETRANSLATE(A24299,""en"",""hi"")"),"पानी के पानी को कैसे बना सकते हैं।")</f>
        <v>पानी के पानी को कैसे बना सकते हैं।</v>
      </c>
    </row>
    <row r="24300">
      <c r="A24300" s="1" t="s">
        <v>23471</v>
      </c>
      <c r="B24300" s="2" t="str">
        <f>IFERROR(__xludf.DUMMYFUNCTION("GOOGLETRANSLATE(A24300,""en"",""hi"")"),"पारंपरिक पॉप कलाकार नाइटक्लब में प्रदर्शन करता है")</f>
        <v>पारंपरिक पॉप कलाकार नाइटक्लब में प्रदर्शन करता है</v>
      </c>
    </row>
    <row r="24301">
      <c r="A24301" s="1" t="s">
        <v>23472</v>
      </c>
      <c r="B24301" s="2" t="str">
        <f>IFERROR(__xludf.DUMMYFUNCTION("GOOGLETRANSLATE(A24301,""en"",""hi"")"),"एक पुरानी कार से एक विंटेज स्टीयरिंग व्हील")</f>
        <v>एक पुरानी कार से एक विंटेज स्टीयरिंग व्हील</v>
      </c>
    </row>
    <row r="24302">
      <c r="A24302" s="1" t="s">
        <v>23473</v>
      </c>
      <c r="B24302" s="2" t="str">
        <f>IFERROR(__xludf.DUMMYFUNCTION("GOOGLETRANSLATE(A24302,""en"",""hi"")"),"एक दीपक के लिए व्यक्ति और नीला मुद्रित कागज")</f>
        <v>एक दीपक के लिए व्यक्ति और नीला मुद्रित कागज</v>
      </c>
    </row>
    <row r="24303">
      <c r="A24303" s="1" t="s">
        <v>23474</v>
      </c>
      <c r="B24303" s="2" t="str">
        <f>IFERROR(__xludf.DUMMYFUNCTION("GOOGLETRANSLATE(A24303,""en"",""hi"")"),"एक घर की दीवार पर लाल फूलों और स्वागत संकेत के साथ एक टोकरी")</f>
        <v>एक घर की दीवार पर लाल फूलों और स्वागत संकेत के साथ एक टोकरी</v>
      </c>
    </row>
    <row r="24304">
      <c r="A24304" s="1" t="s">
        <v>23475</v>
      </c>
      <c r="B24304" s="2" t="str">
        <f>IFERROR(__xludf.DUMMYFUNCTION("GOOGLETRANSLATE(A24304,""en"",""hi"")"),"सोफे पर खुश युगल खरीदारी ऑनलाइन")</f>
        <v>सोफे पर खुश युगल खरीदारी ऑनलाइन</v>
      </c>
    </row>
    <row r="24305">
      <c r="A24305" s="1" t="s">
        <v>23476</v>
      </c>
      <c r="B24305" s="2" t="str">
        <f>IFERROR(__xludf.DUMMYFUNCTION("GOOGLETRANSLATE(A24305,""en"",""hi"")"),"~ नए विंटेज नियॉन साइन की तस्वीर स्थित है।")</f>
        <v>~ नए विंटेज नियॉन साइन की तस्वीर स्थित है।</v>
      </c>
    </row>
    <row r="24306">
      <c r="A24306" s="1" t="s">
        <v>23477</v>
      </c>
      <c r="B24306" s="2" t="str">
        <f>IFERROR(__xludf.DUMMYFUNCTION("GOOGLETRANSLATE(A24306,""en"",""hi"")"),"पर्यटक आकर्षण सबसे लोकप्रिय बढ़ोतरी में से एक है, और घाटी में भी एक खड़ा वंशज है।")</f>
        <v>पर्यटक आकर्षण सबसे लोकप्रिय बढ़ोतरी में से एक है, और घाटी में भी एक खड़ा वंशज है।</v>
      </c>
    </row>
    <row r="24307">
      <c r="A24307" s="1" t="s">
        <v>23478</v>
      </c>
      <c r="B24307" s="2" t="str">
        <f>IFERROR(__xludf.DUMMYFUNCTION("GOOGLETRANSLATE(A24307,""en"",""hi"")"),"अगले दिन हम बादलों के नीचे उन बर्फीले पहाड़ों पर पहुंचे")</f>
        <v>अगले दिन हम बादलों के नीचे उन बर्फीले पहाड़ों पर पहुंचे</v>
      </c>
    </row>
    <row r="24308">
      <c r="A24308" s="1" t="s">
        <v>23479</v>
      </c>
      <c r="B24308" s="2" t="str">
        <f>IFERROR(__xludf.DUMMYFUNCTION("GOOGLETRANSLATE(A24308,""en"",""hi"")"),"घंटे के लिए छिपाने के लिए एक बाथरूम!")</f>
        <v>घंटे के लिए छिपाने के लिए एक बाथरूम!</v>
      </c>
    </row>
    <row r="24309">
      <c r="A24309" s="1" t="s">
        <v>23480</v>
      </c>
      <c r="B24309" s="2" t="str">
        <f>IFERROR(__xludf.DUMMYFUNCTION("GOOGLETRANSLATE(A24309,""en"",""hi"")"),"खुश युवा लड़की बड़े हरे रंग की स्क्रीन मॉनीटर के सामने एक चुंबन भेज रही है")</f>
        <v>खुश युवा लड़की बड़े हरे रंग की स्क्रीन मॉनीटर के सामने एक चुंबन भेज रही है</v>
      </c>
    </row>
    <row r="24310">
      <c r="A24310" s="1" t="s">
        <v>23481</v>
      </c>
      <c r="B24310" s="2" t="str">
        <f>IFERROR(__xludf.DUMMYFUNCTION("GOOGLETRANSLATE(A24310,""en"",""hi"")"),"ये बर्तन सरल नहीं हो सकते - छड़ें और रोशनी।")</f>
        <v>ये बर्तन सरल नहीं हो सकते - छड़ें और रोशनी।</v>
      </c>
    </row>
    <row r="24311">
      <c r="A24311" s="1" t="s">
        <v>23482</v>
      </c>
      <c r="B24311" s="2" t="str">
        <f>IFERROR(__xludf.DUMMYFUNCTION("GOOGLETRANSLATE(A24311,""en"",""hi"")"),"एक प्रतीक्षा कक्ष में मरीज")</f>
        <v>एक प्रतीक्षा कक्ष में मरीज</v>
      </c>
    </row>
    <row r="24312">
      <c r="A24312" s="1" t="s">
        <v>23483</v>
      </c>
      <c r="B24312" s="2" t="str">
        <f>IFERROR(__xludf.DUMMYFUNCTION("GOOGLETRANSLATE(A24312,""en"",""hi"")"),"पॉप कलाकार और महिला पुरस्कार में प्रवेश करती हैं")</f>
        <v>पॉप कलाकार और महिला पुरस्कार में प्रवेश करती हैं</v>
      </c>
    </row>
    <row r="24313">
      <c r="A24313" s="1" t="s">
        <v>23484</v>
      </c>
      <c r="B24313" s="2" t="str">
        <f>IFERROR(__xludf.DUMMYFUNCTION("GOOGLETRANSLATE(A24313,""en"",""hi"")"),"बॉक्स में गुलाबी, बैंगनी और हरी फूल व्यवस्था")</f>
        <v>बॉक्स में गुलाबी, बैंगनी और हरी फूल व्यवस्था</v>
      </c>
    </row>
    <row r="24314">
      <c r="A24314" s="1" t="s">
        <v>23485</v>
      </c>
      <c r="B24314" s="2" t="str">
        <f>IFERROR(__xludf.DUMMYFUNCTION("GOOGLETRANSLATE(A24314,""en"",""hi"")"),"दुनिया का विंटेज मानचित्र।")</f>
        <v>दुनिया का विंटेज मानचित्र।</v>
      </c>
    </row>
    <row r="24315">
      <c r="A24315" s="1" t="s">
        <v>23486</v>
      </c>
      <c r="B24315" s="2" t="str">
        <f>IFERROR(__xludf.DUMMYFUNCTION("GOOGLETRANSLATE(A24315,""en"",""hi"")"),"फोयर के लिए मजेदार विचार, या वास्तव में घर में लगभग किसी भी कमरे में।")</f>
        <v>फोयर के लिए मजेदार विचार, या वास्तव में घर में लगभग किसी भी कमरे में।</v>
      </c>
    </row>
    <row r="24316">
      <c r="A24316" s="1" t="s">
        <v>23487</v>
      </c>
      <c r="B24316" s="2" t="str">
        <f>IFERROR(__xludf.DUMMYFUNCTION("GOOGLETRANSLATE(A24316,""en"",""hi"")"),"सफेद पृष्ठभूमि पर अलग चश्मा, मूंछें और एक रिबन के साथ नया साल मुबारक कार्ड।")</f>
        <v>सफेद पृष्ठभूमि पर अलग चश्मा, मूंछें और एक रिबन के साथ नया साल मुबारक कार्ड।</v>
      </c>
    </row>
    <row r="24317">
      <c r="A24317" s="1" t="s">
        <v>23488</v>
      </c>
      <c r="B24317" s="2" t="str">
        <f>IFERROR(__xludf.DUMMYFUNCTION("GOOGLETRANSLATE(A24317,""en"",""hi"")"),"एक चट्टान पर पेंगुइन आराम")</f>
        <v>एक चट्टान पर पेंगुइन आराम</v>
      </c>
    </row>
    <row r="24318">
      <c r="A24318" s="1" t="s">
        <v>23489</v>
      </c>
      <c r="B24318" s="2" t="str">
        <f>IFERROR(__xludf.DUMMYFUNCTION("GOOGLETRANSLATE(A24318,""en"",""hi"")"),"दुल्हन आइल नीचे चल रही है")</f>
        <v>दुल्हन आइल नीचे चल रही है</v>
      </c>
    </row>
    <row r="24319">
      <c r="A24319" s="1" t="s">
        <v>23490</v>
      </c>
      <c r="B24319" s="2" t="str">
        <f>IFERROR(__xludf.DUMMYFUNCTION("GOOGLETRANSLATE(A24319,""en"",""hi"")"),"एक मछुआरा अपनी मछली पकड़ने की नाव से क्वायसाइड तक एक बड़ी मछली फेंकता है")</f>
        <v>एक मछुआरा अपनी मछली पकड़ने की नाव से क्वायसाइड तक एक बड़ी मछली फेंकता है</v>
      </c>
    </row>
    <row r="24320">
      <c r="A24320" s="1" t="s">
        <v>23491</v>
      </c>
      <c r="B24320" s="2" t="str">
        <f>IFERROR(__xludf.DUMMYFUNCTION("GOOGLETRANSLATE(A24320,""en"",""hi"")"),"पेशे अपने कंधे पर एक काले कौवा के साथ एक जीवित scarecrow के रूप में कार्य करता है")</f>
        <v>पेशे अपने कंधे पर एक काले कौवा के साथ एक जीवित scarecrow के रूप में कार्य करता है</v>
      </c>
    </row>
    <row r="24321">
      <c r="A24321" s="1" t="s">
        <v>2393</v>
      </c>
      <c r="B24321" s="2" t="str">
        <f>IFERROR(__xludf.DUMMYFUNCTION("GOOGLETRANSLATE(A24321,""en"",""hi"")"),"छवि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24322">
      <c r="A24322" s="1" t="s">
        <v>23492</v>
      </c>
      <c r="B24322" s="2" t="str">
        <f>IFERROR(__xludf.DUMMYFUNCTION("GOOGLETRANSLATE(A24322,""en"",""hi"")"),"फुटबॉलर एक गर्म खेल के दौरान जीत के लिए संवैधानिक गणराज्य को प्रेरित करने में विफल होने के बाद अपने धावकों को अपने धावकों को लेता है")</f>
        <v>फुटबॉलर एक गर्म खेल के दौरान जीत के लिए संवैधानिक गणराज्य को प्रेरित करने में विफल होने के बाद अपने धावकों को अपने धावकों को लेता है</v>
      </c>
    </row>
    <row r="24323">
      <c r="A24323" s="1" t="s">
        <v>23493</v>
      </c>
      <c r="B24323" s="2" t="str">
        <f>IFERROR(__xludf.DUMMYFUNCTION("GOOGLETRANSLATE(A24323,""en"",""hi"")"),"पीले और सफेद सोने में एक तरह का पन्ना और हीरे की अंगूठी में से एक।")</f>
        <v>पीले और सफेद सोने में एक तरह का पन्ना और हीरे की अंगूठी में से एक।</v>
      </c>
    </row>
    <row r="24324">
      <c r="A24324" s="1" t="s">
        <v>23494</v>
      </c>
      <c r="B24324" s="2" t="str">
        <f>IFERROR(__xludf.DUMMYFUNCTION("GOOGLETRANSLATE(A24324,""en"",""hi"")"),"जानवर एक सतर्क नजर रखने वाले घास में रहता है")</f>
        <v>जानवर एक सतर्क नजर रखने वाले घास में रहता है</v>
      </c>
    </row>
    <row r="24325">
      <c r="A24325" s="1" t="s">
        <v>23495</v>
      </c>
      <c r="B24325" s="2" t="str">
        <f>IFERROR(__xludf.DUMMYFUNCTION("GOOGLETRANSLATE(A24325,""en"",""hi"")"),"एक सुंदर कवर के साथ पत्रिका का संस्करण।")</f>
        <v>एक सुंदर कवर के साथ पत्रिका का संस्करण।</v>
      </c>
    </row>
    <row r="24326">
      <c r="A24326" s="1" t="s">
        <v>23496</v>
      </c>
      <c r="B24326" s="2" t="str">
        <f>IFERROR(__xludf.DUMMYFUNCTION("GOOGLETRANSLATE(A24326,""en"",""hi"")"),"एक अलग कोण से घर का प्रवेश")</f>
        <v>एक अलग कोण से घर का प्रवेश</v>
      </c>
    </row>
    <row r="24327">
      <c r="A24327" s="1" t="s">
        <v>23497</v>
      </c>
      <c r="B24327" s="2" t="str">
        <f>IFERROR(__xludf.DUMMYFUNCTION("GOOGLETRANSLATE(A24327,""en"",""hi"")"),"एक सफेद पृष्ठभूमि पर रंगीन कैंडीज से भरा जार")</f>
        <v>एक सफेद पृष्ठभूमि पर रंगीन कैंडीज से भरा जार</v>
      </c>
    </row>
    <row r="24328">
      <c r="A24328" s="1" t="s">
        <v>8327</v>
      </c>
      <c r="B24328" s="2" t="str">
        <f>IFERROR(__xludf.DUMMYFUNCTION("GOOGLETRANSLATE(A24328,""en"",""hi"")"),"अभिनेता प्रीमियर पर पहुंचे")</f>
        <v>अभिनेता प्रीमियर पर पहुंचे</v>
      </c>
    </row>
    <row r="24329">
      <c r="A24329" s="1" t="s">
        <v>23498</v>
      </c>
      <c r="B24329" s="2" t="str">
        <f>IFERROR(__xludf.DUMMYFUNCTION("GOOGLETRANSLATE(A24329,""en"",""hi"")"),"हिमपात छुट्टियों के लिए एक आभूषण है।")</f>
        <v>हिमपात छुट्टियों के लिए एक आभूषण है।</v>
      </c>
    </row>
    <row r="24330">
      <c r="A24330" s="1" t="s">
        <v>23499</v>
      </c>
      <c r="B24330" s="2" t="str">
        <f>IFERROR(__xludf.DUMMYFUNCTION("GOOGLETRANSLATE(A24330,""en"",""hi"")"),"घोड़ों के जोड़े गर्मियों में हरे घास के मैदान पर चल रहा है")</f>
        <v>घोड़ों के जोड़े गर्मियों में हरे घास के मैदान पर चल रहा है</v>
      </c>
    </row>
    <row r="24331">
      <c r="A24331" s="1" t="s">
        <v>23500</v>
      </c>
      <c r="B24331" s="2" t="str">
        <f>IFERROR(__xludf.DUMMYFUNCTION("GOOGLETRANSLATE(A24331,""en"",""hi"")"),"पापी रंग खुश रहें और पॉलिश खरीदें")</f>
        <v>पापी रंग खुश रहें और पॉलिश खरीदें</v>
      </c>
    </row>
    <row r="24332">
      <c r="A24332" s="1" t="s">
        <v>2934</v>
      </c>
      <c r="B24332" s="2" t="str">
        <f>IFERROR(__xludf.DUMMYFUNCTION("GOOGLETRANSLATE(A24332,""en"",""hi"")"),"एक प्रशिक्षण सत्र के दौरान फुटबॉल खिलाड़ी")</f>
        <v>एक प्रशिक्षण सत्र के दौरान फुटबॉल खिलाड़ी</v>
      </c>
    </row>
    <row r="24333">
      <c r="A24333" s="1" t="s">
        <v>23501</v>
      </c>
      <c r="B24333" s="2" t="str">
        <f>IFERROR(__xludf.DUMMYFUNCTION("GOOGLETRANSLATE(A24333,""en"",""hi"")"),"ग्रे दीवारों और एक रिबन फायरप्लेस के साथ समकालीन कालीन बेडरूम का विचार")</f>
        <v>ग्रे दीवारों और एक रिबन फायरप्लेस के साथ समकालीन कालीन बेडरूम का विचार</v>
      </c>
    </row>
    <row r="24334">
      <c r="A24334" s="1" t="s">
        <v>1731</v>
      </c>
      <c r="B24334" s="2" t="str">
        <f>IFERROR(__xludf.DUMMYFUNCTION("GOOGLETRANSLATE(A24334,""en"",""hi"")"),"डिजिटल कला # के लिए चुनी गई है")</f>
        <v>डिजिटल कला # के लिए चुनी गई है</v>
      </c>
    </row>
    <row r="24335">
      <c r="A24335" s="1" t="s">
        <v>23502</v>
      </c>
      <c r="B24335" s="2" t="str">
        <f>IFERROR(__xludf.DUMMYFUNCTION("GOOGLETRANSLATE(A24335,""en"",""hi"")"),"क्रिसमस के लिए मैं चाहता हूं कि वह व्यक्ति है")</f>
        <v>क्रिसमस के लिए मैं चाहता हूं कि वह व्यक्ति है</v>
      </c>
    </row>
    <row r="24336">
      <c r="A24336" s="1" t="s">
        <v>23503</v>
      </c>
      <c r="B24336" s="2" t="str">
        <f>IFERROR(__xludf.DUMMYFUNCTION("GOOGLETRANSLATE(A24336,""en"",""hi"")"),"एक गाजर खिलाने वाली युवा महिला, हाथ में सेब")</f>
        <v>एक गाजर खिलाने वाली युवा महिला, हाथ में सेब</v>
      </c>
    </row>
    <row r="24337">
      <c r="A24337" s="1" t="s">
        <v>23504</v>
      </c>
      <c r="B24337" s="2" t="str">
        <f>IFERROR(__xludf.DUMMYFUNCTION("GOOGLETRANSLATE(A24337,""en"",""hi"")"),"गुरुवार को यात्रा के लिए यात्री ट्रेन से दूसरे में बदल जाते हैं।")</f>
        <v>गुरुवार को यात्रा के लिए यात्री ट्रेन से दूसरे में बदल जाते हैं।</v>
      </c>
    </row>
    <row r="24338">
      <c r="A24338" s="1" t="s">
        <v>23505</v>
      </c>
      <c r="B24338" s="2" t="str">
        <f>IFERROR(__xludf.DUMMYFUNCTION("GOOGLETRANSLATE(A24338,""en"",""hi"")"),"संगीतकार पुरस्कार के दौरान ऑनस्टेज करता है")</f>
        <v>संगीतकार पुरस्कार के दौरान ऑनस्टेज करता है</v>
      </c>
    </row>
    <row r="24339">
      <c r="A24339" s="1" t="s">
        <v>23506</v>
      </c>
      <c r="B24339" s="2" t="str">
        <f>IFERROR(__xludf.DUMMYFUNCTION("GOOGLETRANSLATE(A24339,""en"",""hi"")"),"वेक्टर सार एक सफेद पृष्ठभूमि पर अलग राज्य का नक्शा।")</f>
        <v>वेक्टर सार एक सफेद पृष्ठभूमि पर अलग राज्य का नक्शा।</v>
      </c>
    </row>
    <row r="24340">
      <c r="A24340" s="1" t="s">
        <v>23507</v>
      </c>
      <c r="B24340" s="2" t="str">
        <f>IFERROR(__xludf.DUMMYFUNCTION("GOOGLETRANSLATE(A24340,""en"",""hi"")"),"आर्किटेक्चर फर्म द्वारा डिजाइन किए गए प्रस्तावित टावर में एक पेड़ की अवधारणा से प्रेरित बाहरी रूप से व्यक्त संरचनात्मक प्रणाली शामिल है।")</f>
        <v>आर्किटेक्चर फर्म द्वारा डिजाइन किए गए प्रस्तावित टावर में एक पेड़ की अवधारणा से प्रेरित बाहरी रूप से व्यक्त संरचनात्मक प्रणाली शामिल है।</v>
      </c>
    </row>
    <row r="24341">
      <c r="A24341" s="1" t="s">
        <v>5975</v>
      </c>
      <c r="B24341" s="2" t="str">
        <f>IFERROR(__xludf.DUMMYFUNCTION("GOOGLETRANSLATE(A24341,""en"",""hi"")"),"व्यक्ति व्यक्ति पर त्योहार के दौरान स्क्रीनिंग रेड कार्पेट आगे बढ़ता है।")</f>
        <v>व्यक्ति व्यक्ति पर त्योहार के दौरान स्क्रीनिंग रेड कार्पेट आगे बढ़ता है।</v>
      </c>
    </row>
    <row r="24342">
      <c r="A24342" s="1" t="s">
        <v>23508</v>
      </c>
      <c r="B24342" s="2" t="str">
        <f>IFERROR(__xludf.DUMMYFUNCTION("GOOGLETRANSLATE(A24342,""en"",""hi"")"),"फोटो - कई मोमबत्तियों और फूलों से सजाए गए कार्यक्रम की मूर्ति।")</f>
        <v>फोटो - कई मोमबत्तियों और फूलों से सजाए गए कार्यक्रम की मूर्ति।</v>
      </c>
    </row>
    <row r="24343">
      <c r="A24343" s="1" t="s">
        <v>23509</v>
      </c>
      <c r="B24343" s="2" t="str">
        <f>IFERROR(__xludf.DUMMYFUNCTION("GOOGLETRANSLATE(A24343,""en"",""hi"")"),"गंदगी और घास से घिरे जमीन पर एक पुराने, प्रयुक्त टेनिस बॉल की तस्वीर")</f>
        <v>गंदगी और घास से घिरे जमीन पर एक पुराने, प्रयुक्त टेनिस बॉल की तस्वीर</v>
      </c>
    </row>
    <row r="24344">
      <c r="A24344" s="1" t="s">
        <v>23510</v>
      </c>
      <c r="B24344" s="2" t="str">
        <f>IFERROR(__xludf.DUMMYFUNCTION("GOOGLETRANSLATE(A24344,""en"",""hi"")"),"अंगूर - कुछ मामलों में से एक जहां शराब वास्तव में अंगूर की तरह स्वाद करता है।")</f>
        <v>अंगूर - कुछ मामलों में से एक जहां शराब वास्तव में अंगूर की तरह स्वाद करता है।</v>
      </c>
    </row>
    <row r="24345">
      <c r="A24345" s="1" t="s">
        <v>23511</v>
      </c>
      <c r="B24345" s="2" t="str">
        <f>IFERROR(__xludf.DUMMYFUNCTION("GOOGLETRANSLATE(A24345,""en"",""hi"")"),"तांबे के किसी न किसी और कठिन चमड़े में व्यक्ति।")</f>
        <v>तांबे के किसी न किसी और कठिन चमड़े में व्यक्ति।</v>
      </c>
    </row>
    <row r="24346">
      <c r="A24346" s="1" t="s">
        <v>23512</v>
      </c>
      <c r="B24346" s="2" t="str">
        <f>IFERROR(__xludf.DUMMYFUNCTION("GOOGLETRANSLATE(A24346,""en"",""hi"")"),"यह बिजली की हड़ताल 1800 के दशक के अंत में बने एक बहुत ही दुर्लभ और सुंदर हाथ उड़ा हुआ ग्लास संगमरमर है।")</f>
        <v>यह बिजली की हड़ताल 1800 के दशक के अंत में बने एक बहुत ही दुर्लभ और सुंदर हाथ उड़ा हुआ ग्लास संगमरमर है।</v>
      </c>
    </row>
    <row r="24347">
      <c r="A24347" s="1" t="s">
        <v>23513</v>
      </c>
      <c r="B24347" s="2" t="str">
        <f>IFERROR(__xludf.DUMMYFUNCTION("GOOGLETRANSLATE(A24347,""en"",""hi"")"),"फिल्म निर्माता और व्यक्ति विश्व प्रीमियर में भाग लेते हैं")</f>
        <v>फिल्म निर्माता और व्यक्ति विश्व प्रीमियर में भाग लेते हैं</v>
      </c>
    </row>
    <row r="24348">
      <c r="A24348" s="1" t="s">
        <v>23514</v>
      </c>
      <c r="B24348" s="2" t="str">
        <f>IFERROR(__xludf.DUMMYFUNCTION("GOOGLETRANSLATE(A24348,""en"",""hi"")"),"इस सड़क शैली को प्यार करना हमारी 20 वीं वर्षगांठ घटना में व्यक्ति को देखो।")</f>
        <v>इस सड़क शैली को प्यार करना हमारी 20 वीं वर्षगांठ घटना में व्यक्ति को देखो।</v>
      </c>
    </row>
    <row r="24349">
      <c r="A24349" s="1" t="s">
        <v>23515</v>
      </c>
      <c r="B24349" s="2" t="str">
        <f>IFERROR(__xludf.DUMMYFUNCTION("GOOGLETRANSLATE(A24349,""en"",""hi"")"),"नदी से शॉपिंग सेंटर")</f>
        <v>नदी से शॉपिंग सेंटर</v>
      </c>
    </row>
    <row r="24350">
      <c r="A24350" s="1" t="s">
        <v>23516</v>
      </c>
      <c r="B24350" s="2" t="str">
        <f>IFERROR(__xludf.DUMMYFUNCTION("GOOGLETRANSLATE(A24350,""en"",""hi"")"),"छुट्टियों के रिज़ॉर्ट से लेने से पहले केबिन में धूम्रपान के बाद यात्रियों को ले जाने वाले विमानों को रनवे से दुर्घटनाग्रस्त हो गया है")</f>
        <v>छुट्टियों के रिज़ॉर्ट से लेने से पहले केबिन में धूम्रपान के बाद यात्रियों को ले जाने वाले विमानों को रनवे से दुर्घटनाग्रस्त हो गया है</v>
      </c>
    </row>
    <row r="24351">
      <c r="A24351" s="1" t="s">
        <v>23517</v>
      </c>
      <c r="B24351" s="2" t="str">
        <f>IFERROR(__xludf.DUMMYFUNCTION("GOOGLETRANSLATE(A24351,""en"",""hi"")"),"एक लक्जरी तेंदुए शिविर में शिविर")</f>
        <v>एक लक्जरी तेंदुए शिविर में शिविर</v>
      </c>
    </row>
    <row r="24352">
      <c r="A24352" s="1" t="s">
        <v>23518</v>
      </c>
      <c r="B24352" s="2" t="str">
        <f>IFERROR(__xludf.DUMMYFUNCTION("GOOGLETRANSLATE(A24352,""en"",""hi"")"),"इसे बदलने के लिए, आपको जाना चाहिए")</f>
        <v>इसे बदलने के लिए, आपको जाना चाहिए</v>
      </c>
    </row>
    <row r="24353">
      <c r="A24353" s="1" t="s">
        <v>5491</v>
      </c>
      <c r="B24353" s="2" t="str">
        <f>IFERROR(__xludf.DUMMYFUNCTION("GOOGLETRANSLATE(A24353,""en"",""hi"")"),"लोक रॉक कलाकार मंच पर प्रदर्शन करता है")</f>
        <v>लोक रॉक कलाकार मंच पर प्रदर्शन करता है</v>
      </c>
    </row>
    <row r="24354">
      <c r="A24354" s="1" t="s">
        <v>23519</v>
      </c>
      <c r="B24354" s="2" t="str">
        <f>IFERROR(__xludf.DUMMYFUNCTION("GOOGLETRANSLATE(A24354,""en"",""hi"")"),"एक क्रीक द्वारा चट्टानों से बने दिल।")</f>
        <v>एक क्रीक द्वारा चट्टानों से बने दिल।</v>
      </c>
    </row>
    <row r="24355">
      <c r="A24355" s="1" t="s">
        <v>23520</v>
      </c>
      <c r="B24355" s="2" t="str">
        <f>IFERROR(__xludf.DUMMYFUNCTION("GOOGLETRANSLATE(A24355,""en"",""hi"")"),"अभिनेता फिल्म के विश्व प्रीमियर में भाग लेता है")</f>
        <v>अभिनेता फिल्म के विश्व प्रीमियर में भाग लेता है</v>
      </c>
    </row>
    <row r="24356">
      <c r="A24356" s="1" t="s">
        <v>23521</v>
      </c>
      <c r="B24356" s="2" t="str">
        <f>IFERROR(__xludf.DUMMYFUNCTION("GOOGLETRANSLATE(A24356,""en"",""hi"")"),"Equestrian और उसके घोड़े पुरस्कार के दौरान एक बाधा लेते हैं")</f>
        <v>Equestrian और उसके घोड़े पुरस्कार के दौरान एक बाधा लेते हैं</v>
      </c>
    </row>
    <row r="24357">
      <c r="A24357" s="1" t="s">
        <v>23522</v>
      </c>
      <c r="B24357" s="2" t="str">
        <f>IFERROR(__xludf.DUMMYFUNCTION("GOOGLETRANSLATE(A24357,""en"",""hi"")"),"पेंटिंग कलाकार द्वारा सूर्यास्त - मेरा सर्वकालिक कला का पसंदीदा टुकड़ा")</f>
        <v>पेंटिंग कलाकार द्वारा सूर्यास्त - मेरा सर्वकालिक कला का पसंदीदा टुकड़ा</v>
      </c>
    </row>
    <row r="24358">
      <c r="A24358" s="1" t="s">
        <v>23523</v>
      </c>
      <c r="B24358" s="2" t="str">
        <f>IFERROR(__xludf.DUMMYFUNCTION("GOOGLETRANSLATE(A24358,""en"",""hi"")"),"अभिनेता अभिनय के साथ अभिनय रूप में अभिनय।")</f>
        <v>अभिनेता अभिनय के साथ अभिनय रूप में अभिनय।</v>
      </c>
    </row>
    <row r="24359">
      <c r="A24359" s="1" t="s">
        <v>23524</v>
      </c>
      <c r="B24359" s="2" t="str">
        <f>IFERROR(__xludf.DUMMYFUNCTION("GOOGLETRANSLATE(A24359,""en"",""hi"")"),"एक खिड़की की सील पर कॉफी का कप")</f>
        <v>एक खिड़की की सील पर कॉफी का कप</v>
      </c>
    </row>
    <row r="24360">
      <c r="A24360" s="1" t="s">
        <v>23525</v>
      </c>
      <c r="B24360" s="2" t="str">
        <f>IFERROR(__xludf.DUMMYFUNCTION("GOOGLETRANSLATE(A24360,""en"",""hi"")"),"तूफानी बादलों के साथ एक सुंदर रॉकी परिदृश्य की उच्च परिभाषा समय चूक एक जांच के रूप में गोली मार दी")</f>
        <v>तूफानी बादलों के साथ एक सुंदर रॉकी परिदृश्य की उच्च परिभाषा समय चूक एक जांच के रूप में गोली मार दी</v>
      </c>
    </row>
    <row r="24361">
      <c r="A24361" s="1" t="s">
        <v>23526</v>
      </c>
      <c r="B24361" s="2" t="str">
        <f>IFERROR(__xludf.DUMMYFUNCTION("GOOGLETRANSLATE(A24361,""en"",""hi"")"),"पॉपकॉर्न के एक कटोरे के साथ जानवर")</f>
        <v>पॉपकॉर्न के एक कटोरे के साथ जानवर</v>
      </c>
    </row>
    <row r="24362">
      <c r="A24362" s="1" t="s">
        <v>23527</v>
      </c>
      <c r="B24362" s="2" t="str">
        <f>IFERROR(__xludf.DUMMYFUNCTION("GOOGLETRANSLATE(A24362,""en"",""hi"")"),"आग सेनानियों को पहले घर की आग का जवाब देने वाले दृश्य पर थे।")</f>
        <v>आग सेनानियों को पहले घर की आग का जवाब देने वाले दृश्य पर थे।</v>
      </c>
    </row>
    <row r="24363">
      <c r="A24363" s="1" t="s">
        <v>2393</v>
      </c>
      <c r="B24363" s="2" t="str">
        <f>IFERROR(__xludf.DUMMYFUNCTION("GOOGLETRANSLATE(A24363,""en"",""hi"")"),"छवि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24364">
      <c r="A24364" s="1" t="s">
        <v>23528</v>
      </c>
      <c r="B24364" s="2" t="str">
        <f>IFERROR(__xludf.DUMMYFUNCTION("GOOGLETRANSLATE(A24364,""en"",""hi"")"),"पैर की हड्डियाँ")</f>
        <v>पैर की हड्डियाँ</v>
      </c>
    </row>
    <row r="24365">
      <c r="A24365" s="1" t="s">
        <v>23529</v>
      </c>
      <c r="B24365" s="2" t="str">
        <f>IFERROR(__xludf.DUMMYFUNCTION("GOOGLETRANSLATE(A24365,""en"",""hi"")"),"एक सूरजमुखी पर bumble मधुमक्खी")</f>
        <v>एक सूरजमुखी पर bumble मधुमक्खी</v>
      </c>
    </row>
    <row r="24366">
      <c r="A24366" s="1" t="s">
        <v>23530</v>
      </c>
      <c r="B24366" s="2" t="str">
        <f>IFERROR(__xludf.DUMMYFUNCTION("GOOGLETRANSLATE(A24366,""en"",""hi"")"),"जैविक जीनस ने पिछले हफ्ते अपना पहला फूल खोला, और वसंत के शुरुआती वसंत के माध्यम से खिल जाएगा।")</f>
        <v>जैविक जीनस ने पिछले हफ्ते अपना पहला फूल खोला, और वसंत के शुरुआती वसंत के माध्यम से खिल जाएगा।</v>
      </c>
    </row>
    <row r="24367">
      <c r="A24367" s="1" t="s">
        <v>23531</v>
      </c>
      <c r="B24367" s="2" t="str">
        <f>IFERROR(__xludf.DUMMYFUNCTION("GOOGLETRANSLATE(A24367,""en"",""hi"")"),"एक ध्वज बटन, सफेद पृष्ठभूमि पर नक्शा")</f>
        <v>एक ध्वज बटन, सफेद पृष्ठभूमि पर नक्शा</v>
      </c>
    </row>
    <row r="24368">
      <c r="A24368" s="1" t="s">
        <v>23532</v>
      </c>
      <c r="B24368" s="2" t="str">
        <f>IFERROR(__xludf.DUMMYFUNCTION("GOOGLETRANSLATE(A24368,""en"",""hi"")"),"भारी धातु बैंड व्यक्ति पर एक लाइव संगीत कार्यक्रम करता है।")</f>
        <v>भारी धातु बैंड व्यक्ति पर एक लाइव संगीत कार्यक्रम करता है।</v>
      </c>
    </row>
    <row r="24369">
      <c r="A24369" s="1" t="s">
        <v>23533</v>
      </c>
      <c r="B24369" s="2" t="str">
        <f>IFERROR(__xludf.DUMMYFUNCTION("GOOGLETRANSLATE(A24369,""en"",""hi"")"),"पहाड़ की ओर झूठ बोल रहा है")</f>
        <v>पहाड़ की ओर झूठ बोल रहा है</v>
      </c>
    </row>
    <row r="24370">
      <c r="A24370" s="1" t="s">
        <v>23534</v>
      </c>
      <c r="B24370" s="2" t="str">
        <f>IFERROR(__xludf.DUMMYFUNCTION("GOOGLETRANSLATE(A24370,""en"",""hi"")"),"एक बेंच पर बुजुर्ग लोग")</f>
        <v>एक बेंच पर बुजुर्ग लोग</v>
      </c>
    </row>
    <row r="24371">
      <c r="A24371" s="1" t="s">
        <v>23535</v>
      </c>
      <c r="B24371" s="2" t="str">
        <f>IFERROR(__xludf.DUMMYFUNCTION("GOOGLETRANSLATE(A24371,""en"",""hi"")"),"पर्वतारोही चढ़ाई दीवार के एक कठिन ओवरहेड भाग पर चढ़ना")</f>
        <v>पर्वतारोही चढ़ाई दीवार के एक कठिन ओवरहेड भाग पर चढ़ना</v>
      </c>
    </row>
    <row r="24372">
      <c r="A24372" s="1" t="s">
        <v>23536</v>
      </c>
      <c r="B24372" s="2" t="str">
        <f>IFERROR(__xludf.DUMMYFUNCTION("GOOGLETRANSLATE(A24372,""en"",""hi"")"),"पॉप पंक कलाकार का संगीतकार मंच पर करता है")</f>
        <v>पॉप पंक कलाकार का संगीतकार मंच पर करता है</v>
      </c>
    </row>
    <row r="24373">
      <c r="A24373" s="1" t="s">
        <v>23537</v>
      </c>
      <c r="B24373" s="2" t="str">
        <f>IFERROR(__xludf.DUMMYFUNCTION("GOOGLETRANSLATE(A24373,""en"",""hi"")"),"शरद ऋतु स्टॉक फोटो में झील पर यूनेस्को विश्व धरोहर स्थल")</f>
        <v>शरद ऋतु स्टॉक फोटो में झील पर यूनेस्को विश्व धरोहर स्थल</v>
      </c>
    </row>
    <row r="24374">
      <c r="A24374" s="1" t="s">
        <v>23538</v>
      </c>
      <c r="B24374" s="2" t="str">
        <f>IFERROR(__xludf.DUMMYFUNCTION("GOOGLETRANSLATE(A24374,""en"",""hi"")"),"शर्ट Unbuttoned: व्यक्ति अपने सफेद शर्ट पर कुछ शीर्ष बटन छोड़कर ठंडा रखा")</f>
        <v>शर्ट Unbuttoned: व्यक्ति अपने सफेद शर्ट पर कुछ शीर्ष बटन छोड़कर ठंडा रखा</v>
      </c>
    </row>
    <row r="24375">
      <c r="A24375" s="1" t="s">
        <v>23539</v>
      </c>
      <c r="B24375" s="2" t="str">
        <f>IFERROR(__xludf.DUMMYFUNCTION("GOOGLETRANSLATE(A24375,""en"",""hi"")"),"व्यक्ति एएमसी साम्राज्य रंगमंच में प्रीमियर में भाग लेता है")</f>
        <v>व्यक्ति एएमसी साम्राज्य रंगमंच में प्रीमियर में भाग लेता है</v>
      </c>
    </row>
    <row r="24376">
      <c r="A24376" s="1" t="s">
        <v>23540</v>
      </c>
      <c r="B24376" s="2" t="str">
        <f>IFERROR(__xludf.DUMMYFUNCTION("GOOGLETRANSLATE(A24376,""en"",""hi"")"),"सूर्यास्त में किसान ग्रीन प्लांट्स के साथ एक बॉक्स ले जाने वाले क्षेत्र को चलता है")</f>
        <v>सूर्यास्त में किसान ग्रीन प्लांट्स के साथ एक बॉक्स ले जाने वाले क्षेत्र को चलता है</v>
      </c>
    </row>
    <row r="24377">
      <c r="A24377" s="1" t="s">
        <v>23541</v>
      </c>
      <c r="B24377" s="2" t="str">
        <f>IFERROR(__xludf.DUMMYFUNCTION("GOOGLETRANSLATE(A24377,""en"",""hi"")"),"सबसे पहले, फैशन डिजाइनर के लिए मरना है।")</f>
        <v>सबसे पहले, फैशन डिजाइनर के लिए मरना है।</v>
      </c>
    </row>
    <row r="24378">
      <c r="A24378" s="1" t="s">
        <v>4876</v>
      </c>
      <c r="B24378" s="2" t="str">
        <f>IFERROR(__xludf.DUMMYFUNCTION("GOOGLETRANSLATE(A24378,""en"",""hi"")"),"संपत्ति लिस्टिंग के लिए अतिरिक्त फोटो")</f>
        <v>संपत्ति लिस्टिंग के लिए अतिरिक्त फोटो</v>
      </c>
    </row>
    <row r="24379">
      <c r="A24379" s="1" t="s">
        <v>23542</v>
      </c>
      <c r="B24379" s="2" t="str">
        <f>IFERROR(__xludf.DUMMYFUNCTION("GOOGLETRANSLATE(A24379,""en"",""hi"")"),"यह एक छोटा लेकिन कार्यात्मक अपार्टमेंट है।")</f>
        <v>यह एक छोटा लेकिन कार्यात्मक अपार्टमेंट है।</v>
      </c>
    </row>
    <row r="24380">
      <c r="A24380" s="1" t="s">
        <v>23543</v>
      </c>
      <c r="B24380" s="2" t="str">
        <f>IFERROR(__xludf.DUMMYFUNCTION("GOOGLETRANSLATE(A24380,""en"",""hi"")"),"बर्गर एक बारबेक्यू ग्रिल पर खाना पकाने")</f>
        <v>बर्गर एक बारबेक्यू ग्रिल पर खाना पकाने</v>
      </c>
    </row>
    <row r="24381">
      <c r="A24381" s="1" t="s">
        <v>23544</v>
      </c>
      <c r="B24381" s="2" t="str">
        <f>IFERROR(__xludf.DUMMYFUNCTION("GOOGLETRANSLATE(A24381,""en"",""hi"")"),"व्यक्ति और देश कलाकार लाल कालीन पर लवबर्ड की तरह दिखते हैं।")</f>
        <v>व्यक्ति और देश कलाकार लाल कालीन पर लवबर्ड की तरह दिखते हैं।</v>
      </c>
    </row>
    <row r="24382">
      <c r="A24382" s="1" t="s">
        <v>23545</v>
      </c>
      <c r="B24382" s="2" t="str">
        <f>IFERROR(__xludf.DUMMYFUNCTION("GOOGLETRANSLATE(A24382,""en"",""hi"")"),"स्कूल जाने के दौरान शादी की योजना बनाना")</f>
        <v>स्कूल जाने के दौरान शादी की योजना बनाना</v>
      </c>
    </row>
    <row r="24383">
      <c r="A24383" s="1" t="s">
        <v>23546</v>
      </c>
      <c r="B24383" s="2" t="str">
        <f>IFERROR(__xludf.DUMMYFUNCTION("GOOGLETRANSLATE(A24383,""en"",""hi"")"),"नदी पर पैर और साइकिल पुल")</f>
        <v>नदी पर पैर और साइकिल पुल</v>
      </c>
    </row>
    <row r="24384">
      <c r="A24384" s="1" t="s">
        <v>13671</v>
      </c>
      <c r="B24384" s="2" t="str">
        <f>IFERROR(__xludf.DUMMYFUNCTION("GOOGLETRANSLATE(A24384,""en"",""hi"")"),"फैशन वीक के दौरान ग्रीष्मकालीन फैशन शो में एक मॉडल रनवे चलता है।")</f>
        <v>फैशन वीक के दौरान ग्रीष्मकालीन फैशन शो में एक मॉडल रनवे चलता है।</v>
      </c>
    </row>
    <row r="24385">
      <c r="A24385" s="1" t="s">
        <v>23547</v>
      </c>
      <c r="B24385" s="2" t="str">
        <f>IFERROR(__xludf.DUMMYFUNCTION("GOOGLETRANSLATE(A24385,""en"",""hi"")"),"मेरे वाहन पर सिरेमिक कोटिंग क्यों? अच्छा निवेश कोटिंग वाहनों को बाहरी और इंटीरियर को जीवन भर के लिए बिगड़ने से बचाएगा।")</f>
        <v>मेरे वाहन पर सिरेमिक कोटिंग क्यों? अच्छा निवेश कोटिंग वाहनों को बाहरी और इंटीरियर को जीवन भर के लिए बिगड़ने से बचाएगा।</v>
      </c>
    </row>
    <row r="24386">
      <c r="A24386" s="1" t="s">
        <v>23548</v>
      </c>
      <c r="B24386" s="2" t="str">
        <f>IFERROR(__xludf.DUMMYFUNCTION("GOOGLETRANSLATE(A24386,""en"",""hi"")"),"प्यार करने वाला युगल एक दूसरे को देखता है और चुंबन शुरू होता है।")</f>
        <v>प्यार करने वाला युगल एक दूसरे को देखता है और चुंबन शुरू होता है।</v>
      </c>
    </row>
    <row r="24387">
      <c r="A24387" s="1" t="s">
        <v>23549</v>
      </c>
      <c r="B24387" s="2" t="str">
        <f>IFERROR(__xludf.DUMMYFUNCTION("GOOGLETRANSLATE(A24387,""en"",""hi"")"),"एक नारंगी और पीले रंग की पृष्ठभूमि फोटो पर उज्ज्वल ग्रीष्मकालीन सूर्य")</f>
        <v>एक नारंगी और पीले रंग की पृष्ठभूमि फोटो पर उज्ज्वल ग्रीष्मकालीन सूर्य</v>
      </c>
    </row>
    <row r="24388">
      <c r="A24388" s="1" t="s">
        <v>23550</v>
      </c>
      <c r="B24388" s="2" t="str">
        <f>IFERROR(__xludf.DUMMYFUNCTION("GOOGLETRANSLATE(A24388,""en"",""hi"")"),"खिलाड़ी सोमवार को राष्ट्रीय चैंपियनशिप जीतने के बाद मनाते हैं।")</f>
        <v>खिलाड़ी सोमवार को राष्ट्रीय चैंपियनशिप जीतने के बाद मनाते हैं।</v>
      </c>
    </row>
    <row r="24389">
      <c r="A24389" s="1" t="s">
        <v>23551</v>
      </c>
      <c r="B24389" s="2" t="str">
        <f>IFERROR(__xludf.DUMMYFUNCTION("GOOGLETRANSLATE(A24389,""en"",""hi"")"),"घर स्थानीय बलुआ पत्थर से बना था।")</f>
        <v>घर स्थानीय बलुआ पत्थर से बना था।</v>
      </c>
    </row>
    <row r="24390">
      <c r="A24390" s="1" t="s">
        <v>23552</v>
      </c>
      <c r="B24390" s="2" t="str">
        <f>IFERROR(__xludf.DUMMYFUNCTION("GOOGLETRANSLATE(A24390,""en"",""hi"")"),"एक काले रंग की पृष्ठभूमि पर बगीचे के फूलों के साथ वेक्टर निर्बाध पैटर्न।")</f>
        <v>एक काले रंग की पृष्ठभूमि पर बगीचे के फूलों के साथ वेक्टर निर्बाध पैटर्न।</v>
      </c>
    </row>
    <row r="24391">
      <c r="A24391" s="1" t="s">
        <v>23553</v>
      </c>
      <c r="B24391" s="2" t="str">
        <f>IFERROR(__xludf.DUMMYFUNCTION("GOOGLETRANSLATE(A24391,""en"",""hi"")"),"एक कुत्ता एक नींद वाली महिला पर सो गया")</f>
        <v>एक कुत्ता एक नींद वाली महिला पर सो गया</v>
      </c>
    </row>
    <row r="24392">
      <c r="A24392" s="1" t="s">
        <v>23554</v>
      </c>
      <c r="B24392" s="2" t="str">
        <f>IFERROR(__xludf.DUMMYFUNCTION("GOOGLETRANSLATE(A24392,""en"",""hi"")"),"यह बड़ा मृत ओक पेड़ नीचे आया।")</f>
        <v>यह बड़ा मृत ओक पेड़ नीचे आया।</v>
      </c>
    </row>
    <row r="24393">
      <c r="A24393" s="1" t="s">
        <v>23555</v>
      </c>
      <c r="B24393" s="2" t="str">
        <f>IFERROR(__xludf.DUMMYFUNCTION("GOOGLETRANSLATE(A24393,""en"",""hi"")"),"देशों के लोगों ने तीर्थयात्रा में भाग लिया।")</f>
        <v>देशों के लोगों ने तीर्थयात्रा में भाग लिया।</v>
      </c>
    </row>
    <row r="24394">
      <c r="A24394" s="1" t="s">
        <v>17615</v>
      </c>
      <c r="B24394" s="2" t="str">
        <f>IFERROR(__xludf.DUMMYFUNCTION("GOOGLETRANSLATE(A24394,""en"",""hi"")"),"वेक्टर फैशन चित्रण, एक हैंगर पर महिलाओं की पोशाक, हाथ खींचा निर्बाध ज्यामितीय पैटर्न, निमंत्रण कार्ड डिजाइन के लिए अलग तत्व।")</f>
        <v>वेक्टर फैशन चित्रण, एक हैंगर पर महिलाओं की पोशाक, हाथ खींचा निर्बाध ज्यामितीय पैटर्न, निमंत्रण कार्ड डिजाइन के लिए अलग तत्व।</v>
      </c>
    </row>
    <row r="24395">
      <c r="A24395" s="1" t="s">
        <v>23556</v>
      </c>
      <c r="B24395" s="2" t="str">
        <f>IFERROR(__xludf.DUMMYFUNCTION("GOOGLETRANSLATE(A24395,""en"",""hi"")"),"लोग एक व्यापार बैठक में बैठते हैं।")</f>
        <v>लोग एक व्यापार बैठक में बैठते हैं।</v>
      </c>
    </row>
    <row r="24396">
      <c r="A24396" s="1" t="s">
        <v>23557</v>
      </c>
      <c r="B24396" s="2" t="str">
        <f>IFERROR(__xludf.DUMMYFUNCTION("GOOGLETRANSLATE(A24396,""en"",""hi"")"),"झील में सूखे पेड़ - अशक्त")</f>
        <v>झील में सूखे पेड़ - अशक्त</v>
      </c>
    </row>
    <row r="24397">
      <c r="A24397" s="1" t="s">
        <v>23558</v>
      </c>
      <c r="B24397" s="2" t="str">
        <f>IFERROR(__xludf.DUMMYFUNCTION("GOOGLETRANSLATE(A24397,""en"",""hi"")"),"यहां तक ​​कि यदि आपको अपने मूल टायर से किलोमीटर मिला है, तो यह आपके अगले सेट की गारंटी नहीं है - भले ही वे एक ही ब्रांड और मॉडल हैं - वही प्रदर्शन करेंगे।")</f>
        <v>यहां तक ​​कि यदि आपको अपने मूल टायर से किलोमीटर मिला है, तो यह आपके अगले सेट की गारंटी नहीं है - भले ही वे एक ही ब्रांड और मॉडल हैं - वही प्रदर्शन करेंगे।</v>
      </c>
    </row>
    <row r="24398">
      <c r="A24398" s="1" t="s">
        <v>23559</v>
      </c>
      <c r="B24398" s="2" t="str">
        <f>IFERROR(__xludf.DUMMYFUNCTION("GOOGLETRANSLATE(A24398,""en"",""hi"")"),"बनाया जाने के बाद पुल लंबे समय तक नहीं।")</f>
        <v>बनाया जाने के बाद पुल लंबे समय तक नहीं।</v>
      </c>
    </row>
    <row r="24399">
      <c r="A24399" s="1" t="s">
        <v>23560</v>
      </c>
      <c r="B24399" s="2" t="str">
        <f>IFERROR(__xludf.DUMMYFUNCTION("GOOGLETRANSLATE(A24399,""en"",""hi"")"),"शहर में पैरिश चर्च")</f>
        <v>शहर में पैरिश चर्च</v>
      </c>
    </row>
    <row r="24400">
      <c r="A24400" s="1" t="s">
        <v>23561</v>
      </c>
      <c r="B24400" s="2" t="str">
        <f>IFERROR(__xludf.DUMMYFUNCTION("GOOGLETRANSLATE(A24400,""en"",""hi"")"),"व्यक्ति दलदल के ऊपर दलदल की गिरावट")</f>
        <v>व्यक्ति दलदल के ऊपर दलदल की गिरावट</v>
      </c>
    </row>
    <row r="24401">
      <c r="A24401" s="1" t="s">
        <v>23562</v>
      </c>
      <c r="B24401" s="2" t="str">
        <f>IFERROR(__xludf.DUMMYFUNCTION("GOOGLETRANSLATE(A24401,""en"",""hi"")"),"फाइनल में प्रदर्शन करते हुए व्यक्ति मंच पर गिर जाता है")</f>
        <v>फाइनल में प्रदर्शन करते हुए व्यक्ति मंच पर गिर जाता है</v>
      </c>
    </row>
    <row r="24402">
      <c r="A24402" s="1" t="s">
        <v>23563</v>
      </c>
      <c r="B24402" s="2" t="str">
        <f>IFERROR(__xludf.DUMMYFUNCTION("GOOGLETRANSLATE(A24402,""en"",""hi"")"),"व्यक्ति व्यक्ति द्वारा लघु कहानी")</f>
        <v>व्यक्ति व्यक्ति द्वारा लघु कहानी</v>
      </c>
    </row>
    <row r="24403">
      <c r="A24403" s="1" t="s">
        <v>23564</v>
      </c>
      <c r="B24403" s="2" t="str">
        <f>IFERROR(__xludf.DUMMYFUNCTION("GOOGLETRANSLATE(A24403,""en"",""hi"")"),"सफेद पृष्ठभूमि पर रंगीन वर्ग में संख्या लोगो प्रतीक।")</f>
        <v>सफेद पृष्ठभूमि पर रंगीन वर्ग में संख्या लोगो प्रतीक।</v>
      </c>
    </row>
    <row r="24404">
      <c r="A24404" s="1" t="s">
        <v>23565</v>
      </c>
      <c r="B24404" s="2" t="str">
        <f>IFERROR(__xludf.DUMMYFUNCTION("GOOGLETRANSLATE(A24404,""en"",""hi"")"),"इस न्यूनतम, आधुनिक घर में अंधेरे दृढ़ लकड़ी के फर्श और सफेद उच्चारण हैं।")</f>
        <v>इस न्यूनतम, आधुनिक घर में अंधेरे दृढ़ लकड़ी के फर्श और सफेद उच्चारण हैं।</v>
      </c>
    </row>
    <row r="24405">
      <c r="A24405" s="1" t="s">
        <v>23566</v>
      </c>
      <c r="B24405" s="2" t="str">
        <f>IFERROR(__xludf.DUMMYFUNCTION("GOOGLETRANSLATE(A24405,""en"",""hi"")"),"फुटबॉल खिलाड़ी मैच के दौरान पिछले फुटबॉल खिलाड़ी को गोली मारता है।")</f>
        <v>फुटबॉल खिलाड़ी मैच के दौरान पिछले फुटबॉल खिलाड़ी को गोली मारता है।</v>
      </c>
    </row>
    <row r="24406">
      <c r="A24406" s="1" t="s">
        <v>23567</v>
      </c>
      <c r="B24406" s="2" t="str">
        <f>IFERROR(__xludf.DUMMYFUNCTION("GOOGLETRANSLATE(A24406,""en"",""hi"")"),"व्यक्ति इस काले और लाल टैटू डिजाइन के लिए एक आश्चर्यजनक देवी खींचता है")</f>
        <v>व्यक्ति इस काले और लाल टैटू डिजाइन के लिए एक आश्चर्यजनक देवी खींचता है</v>
      </c>
    </row>
    <row r="24407">
      <c r="A24407" s="1" t="s">
        <v>23568</v>
      </c>
      <c r="B24407" s="2" t="str">
        <f>IFERROR(__xludf.DUMMYFUNCTION("GOOGLETRANSLATE(A24407,""en"",""hi"")"),"चीअरलीडर खेल टीम के खिलाफ खेल के दौरान प्रदर्शन करते हैं।")</f>
        <v>चीअरलीडर खेल टीम के खिलाफ खेल के दौरान प्रदर्शन करते हैं।</v>
      </c>
    </row>
    <row r="24408">
      <c r="A24408" s="1" t="s">
        <v>23569</v>
      </c>
      <c r="B24408" s="2" t="str">
        <f>IFERROR(__xludf.DUMMYFUNCTION("GOOGLETRANSLATE(A24408,""en"",""hi"")"),"... कई कलाकृतियों के लिए खुद को।")</f>
        <v>... कई कलाकृतियों के लिए खुद को।</v>
      </c>
    </row>
    <row r="24409">
      <c r="A24409" s="1" t="s">
        <v>23570</v>
      </c>
      <c r="B24409" s="2" t="str">
        <f>IFERROR(__xludf.DUMMYFUNCTION("GOOGLETRANSLATE(A24409,""en"",""hi"")"),"गिगल्स प्राप्त करना: लोगों ने प्रीमियर पर एक दोस्ताना प्रदर्शन किया")</f>
        <v>गिगल्स प्राप्त करना: लोगों ने प्रीमियर पर एक दोस्ताना प्रदर्शन किया</v>
      </c>
    </row>
    <row r="24410">
      <c r="A24410" s="1" t="s">
        <v>23571</v>
      </c>
      <c r="B24410" s="2" t="str">
        <f>IFERROR(__xludf.DUMMYFUNCTION("GOOGLETRANSLATE(A24410,""en"",""hi"")"),"परिवार जीवन का उपहार है")</f>
        <v>परिवार जीवन का उपहार है</v>
      </c>
    </row>
    <row r="24411">
      <c r="A24411" s="1" t="s">
        <v>23572</v>
      </c>
      <c r="B24411" s="2" t="str">
        <f>IFERROR(__xludf.DUMMYFUNCTION("GOOGLETRANSLATE(A24411,""en"",""hi"")"),"रखने से लिया गया पश्चिमी गेटहाउस के खंडहर।")</f>
        <v>रखने से लिया गया पश्चिमी गेटहाउस के खंडहर।</v>
      </c>
    </row>
    <row r="24412">
      <c r="A24412" s="1" t="s">
        <v>23573</v>
      </c>
      <c r="B24412" s="2" t="str">
        <f>IFERROR(__xludf.DUMMYFUNCTION("GOOGLETRANSLATE(A24412,""en"",""hi"")"),"आइकन डिजाइन, ग्लाइफ स्टाइल आइकन - एक वर्ग में पीला संलग्न")</f>
        <v>आइकन डिजाइन, ग्लाइफ स्टाइल आइकन - एक वर्ग में पीला संलग्न</v>
      </c>
    </row>
    <row r="24413">
      <c r="A24413" s="1" t="s">
        <v>23574</v>
      </c>
      <c r="B24413" s="2" t="str">
        <f>IFERROR(__xludf.DUMMYFUNCTION("GOOGLETRANSLATE(A24413,""en"",""hi"")"),"कुत्तों और बर्फ में लोग")</f>
        <v>कुत्तों और बर्फ में लोग</v>
      </c>
    </row>
    <row r="24414">
      <c r="A24414" s="1" t="s">
        <v>23575</v>
      </c>
      <c r="B24414" s="2" t="str">
        <f>IFERROR(__xludf.DUMMYFUNCTION("GOOGLETRANSLATE(A24414,""en"",""hi"")"),"इमारत जहां से व्यक्ति का अपहरण कर लिया गया था।")</f>
        <v>इमारत जहां से व्यक्ति का अपहरण कर लिया गया था।</v>
      </c>
    </row>
    <row r="24415">
      <c r="A24415" s="1" t="s">
        <v>23576</v>
      </c>
      <c r="B24415" s="2" t="str">
        <f>IFERROR(__xludf.DUMMYFUNCTION("GOOGLETRANSLATE(A24415,""en"",""hi"")"),"परेड की 750 वीं वर्षगांठ का उत्सव")</f>
        <v>परेड की 750 वीं वर्षगांठ का उत्सव</v>
      </c>
    </row>
    <row r="24416">
      <c r="A24416" s="1" t="s">
        <v>23577</v>
      </c>
      <c r="B24416" s="2" t="str">
        <f>IFERROR(__xludf.DUMMYFUNCTION("GOOGLETRANSLATE(A24416,""en"",""hi"")"),"एक लड़का एक फोटो के लिए poses।")</f>
        <v>एक लड़का एक फोटो के लिए poses।</v>
      </c>
    </row>
    <row r="24417">
      <c r="A24417" s="1" t="s">
        <v>23578</v>
      </c>
      <c r="B24417" s="2" t="str">
        <f>IFERROR(__xludf.DUMMYFUNCTION("GOOGLETRANSLATE(A24417,""en"",""hi"")"),"जानवर कुछ भोजन की प्रतीक्षा कर रहा है")</f>
        <v>जानवर कुछ भोजन की प्रतीक्षा कर रहा है</v>
      </c>
    </row>
    <row r="24418">
      <c r="A24418" s="1" t="s">
        <v>23579</v>
      </c>
      <c r="B24418" s="2" t="str">
        <f>IFERROR(__xludf.DUMMYFUNCTION("GOOGLETRANSLATE(A24418,""en"",""hi"")"),"नियो सोल कलाकार उत्सव में भाग लेता है")</f>
        <v>नियो सोल कलाकार उत्सव में भाग लेता है</v>
      </c>
    </row>
    <row r="24419">
      <c r="A24419" s="1" t="s">
        <v>23580</v>
      </c>
      <c r="B24419" s="2" t="str">
        <f>IFERROR(__xludf.DUMMYFUNCTION("GOOGLETRANSLATE(A24419,""en"",""hi"")"),"सुंदर महिला एक हरे रंग के मैदान में पीले फूलों को सांस लेती है।")</f>
        <v>सुंदर महिला एक हरे रंग के मैदान में पीले फूलों को सांस लेती है।</v>
      </c>
    </row>
    <row r="24420">
      <c r="A24420" s="1" t="s">
        <v>23581</v>
      </c>
      <c r="B24420" s="2" t="str">
        <f>IFERROR(__xludf.DUMMYFUNCTION("GOOGLETRANSLATE(A24420,""en"",""hi"")"),"यह गुलाबी लकड़ी की पृष्ठभूमि पर सजाए गए सीमाओं के साथ एक गुलाबी थीम बेबी शॉवर या नर्सरी पृष्ठभूमि है।")</f>
        <v>यह गुलाबी लकड़ी की पृष्ठभूमि पर सजाए गए सीमाओं के साथ एक गुलाबी थीम बेबी शॉवर या नर्सरी पृष्ठभूमि है।</v>
      </c>
    </row>
    <row r="24421">
      <c r="A24421" s="1" t="s">
        <v>23582</v>
      </c>
      <c r="B24421" s="2" t="str">
        <f>IFERROR(__xludf.DUMMYFUNCTION("GOOGLETRANSLATE(A24421,""en"",""hi"")"),"द्वीप के ग्रे समुद्र तटों का दृश्य।")</f>
        <v>द्वीप के ग्रे समुद्र तटों का दृश्य।</v>
      </c>
    </row>
    <row r="24422">
      <c r="A24422" s="1" t="s">
        <v>23583</v>
      </c>
      <c r="B24422" s="2" t="str">
        <f>IFERROR(__xludf.DUMMYFUNCTION("GOOGLETRANSLATE(A24422,""en"",""hi"")"),"एक समशीतोष्ण वर्षावन में लंबी पैदल यात्रा")</f>
        <v>एक समशीतोष्ण वर्षावन में लंबी पैदल यात्रा</v>
      </c>
    </row>
    <row r="24423">
      <c r="A24423" s="1" t="s">
        <v>23584</v>
      </c>
      <c r="B24423" s="2" t="str">
        <f>IFERROR(__xludf.DUMMYFUNCTION("GOOGLETRANSLATE(A24423,""en"",""hi"")"),"सूर्यास्त में एक राइनोसेरोस का सिल्हूट")</f>
        <v>सूर्यास्त में एक राइनोसेरोस का सिल्हूट</v>
      </c>
    </row>
    <row r="24424">
      <c r="A24424" s="1" t="s">
        <v>23585</v>
      </c>
      <c r="B24424" s="2" t="str">
        <f>IFERROR(__xludf.DUMMYFUNCTION("GOOGLETRANSLATE(A24424,""en"",""hi"")"),"सावधानी स्थल के बगल में एक मंजिल पर फिसल गया")</f>
        <v>सावधानी स्थल के बगल में एक मंजिल पर फिसल गया</v>
      </c>
    </row>
    <row r="24425">
      <c r="A24425" s="1" t="s">
        <v>23586</v>
      </c>
      <c r="B24425" s="2" t="str">
        <f>IFERROR(__xludf.DUMMYFUNCTION("GOOGLETRANSLATE(A24425,""en"",""hi"")"),"एक नीली कोट और स्टेथोस्कोप पहने हुए महिला डॉक्टर।")</f>
        <v>एक नीली कोट और स्टेथोस्कोप पहने हुए महिला डॉक्टर।</v>
      </c>
    </row>
    <row r="24426">
      <c r="A24426" s="1" t="s">
        <v>23587</v>
      </c>
      <c r="B24426" s="2" t="str">
        <f>IFERROR(__xludf.DUMMYFUNCTION("GOOGLETRANSLATE(A24426,""en"",""hi"")"),"व्यक्ति खेल के दौरान व्यक्ति द्वारा देखे जाने पर गेंद का दावा करने के लिए कूदता है।")</f>
        <v>व्यक्ति खेल के दौरान व्यक्ति द्वारा देखे जाने पर गेंद का दावा करने के लिए कूदता है।</v>
      </c>
    </row>
    <row r="24427">
      <c r="A24427" s="1" t="s">
        <v>23588</v>
      </c>
      <c r="B24427" s="2" t="str">
        <f>IFERROR(__xludf.DUMMYFUNCTION("GOOGLETRANSLATE(A24427,""en"",""hi"")"),"वसंत - ग्रीष्मकालीन तैयार - पहनने के लिए तैयार फैशन संग्रह")</f>
        <v>वसंत - ग्रीष्मकालीन तैयार - पहनने के लिए तैयार फैशन संग्रह</v>
      </c>
    </row>
    <row r="24428">
      <c r="A24428" s="1" t="s">
        <v>23589</v>
      </c>
      <c r="B24428" s="2" t="str">
        <f>IFERROR(__xludf.DUMMYFUNCTION("GOOGLETRANSLATE(A24428,""en"",""hi"")"),"उद्योग, आप रुझानों के माध्यम से चलता है")</f>
        <v>उद्योग, आप रुझानों के माध्यम से चलता है</v>
      </c>
    </row>
    <row r="24429">
      <c r="A24429" s="1" t="s">
        <v>23590</v>
      </c>
      <c r="B24429" s="2" t="str">
        <f>IFERROR(__xludf.DUMMYFUNCTION("GOOGLETRANSLATE(A24429,""en"",""hi"")"),"रेसकार चालक को कार के अनावरण समारोह में साक्षात्कार दिया जा रहा है")</f>
        <v>रेसकार चालक को कार के अनावरण समारोह में साक्षात्कार दिया जा रहा है</v>
      </c>
    </row>
    <row r="24430">
      <c r="A24430" s="1" t="s">
        <v>23591</v>
      </c>
      <c r="B24430" s="2" t="str">
        <f>IFERROR(__xludf.DUMMYFUNCTION("GOOGLETRANSLATE(A24430,""en"",""hi"")"),"ग्रे लकड़ी की पृष्ठभूमि पर सोने के चम्मच और कांटा।")</f>
        <v>ग्रे लकड़ी की पृष्ठभूमि पर सोने के चम्मच और कांटा।</v>
      </c>
    </row>
    <row r="24431">
      <c r="A24431" s="1" t="s">
        <v>5361</v>
      </c>
      <c r="B24431" s="2" t="str">
        <f>IFERROR(__xludf.DUMMYFUNCTION("GOOGLETRANSLATE(A24431,""en"",""hi"")"),"व्यक्ति प्रीमियर पर आता है")</f>
        <v>व्यक्ति प्रीमियर पर आता है</v>
      </c>
    </row>
    <row r="24432">
      <c r="A24432" s="1" t="s">
        <v>23592</v>
      </c>
      <c r="B24432" s="2" t="str">
        <f>IFERROR(__xludf.DUMMYFUNCTION("GOOGLETRANSLATE(A24432,""en"",""hi"")"),"फायरप्लेस के पास लाल शराब के गिलास के साथ युवा महिला")</f>
        <v>फायरप्लेस के पास लाल शराब के गिलास के साथ युवा महिला</v>
      </c>
    </row>
    <row r="24433">
      <c r="A24433" s="1" t="s">
        <v>23593</v>
      </c>
      <c r="B24433" s="2" t="str">
        <f>IFERROR(__xludf.DUMMYFUNCTION("GOOGLETRANSLATE(A24433,""en"",""hi"")"),"व्यक्ति हार्ड रॉक कलाकार के समर्थन के रूप में बैंड के साथ प्रदर्शन करता है")</f>
        <v>व्यक्ति हार्ड रॉक कलाकार के समर्थन के रूप में बैंड के साथ प्रदर्शन करता है</v>
      </c>
    </row>
    <row r="24434">
      <c r="A24434" s="1" t="s">
        <v>23594</v>
      </c>
      <c r="B24434" s="2" t="str">
        <f>IFERROR(__xludf.DUMMYFUNCTION("GOOGLETRANSLATE(A24434,""en"",""hi"")"),"शायद यह फिल्मांकन का स्थान बाहर आ रहा है, लेकिन हम अभिनेता को लाल कालीन के नीचे चलने के लिए चुना है।")</f>
        <v>शायद यह फिल्मांकन का स्थान बाहर आ रहा है, लेकिन हम अभिनेता को लाल कालीन के नीचे चलने के लिए चुना है।</v>
      </c>
    </row>
    <row r="24435">
      <c r="A24435" s="1" t="s">
        <v>23595</v>
      </c>
      <c r="B24435" s="2" t="str">
        <f>IFERROR(__xludf.DUMMYFUNCTION("GOOGLETRANSLATE(A24435,""en"",""hi"")"),"जबकि एक बड़ा परिवार दर्शकों से अजीब लग सकता है, यह कई आशीर्वाद का स्रोत है, उनमें से कुछ शायद इसके सदस्यों के लिए थोड़ा आश्चर्यजनक है।")</f>
        <v>जबकि एक बड़ा परिवार दर्शकों से अजीब लग सकता है, यह कई आशीर्वाद का स्रोत है, उनमें से कुछ शायद इसके सदस्यों के लिए थोड़ा आश्चर्यजनक है।</v>
      </c>
    </row>
    <row r="24436">
      <c r="A24436" s="1" t="s">
        <v>23596</v>
      </c>
      <c r="B24436" s="2" t="str">
        <f>IFERROR(__xludf.DUMMYFUNCTION("GOOGLETRANSLATE(A24436,""en"",""hi"")"),"महिलाएं पार्क में घास पर पुश अप कर रही हैं")</f>
        <v>महिलाएं पार्क में घास पर पुश अप कर रही हैं</v>
      </c>
    </row>
    <row r="24437">
      <c r="A24437" s="1" t="s">
        <v>23597</v>
      </c>
      <c r="B24437" s="2" t="str">
        <f>IFERROR(__xludf.DUMMYFUNCTION("GOOGLETRANSLATE(A24437,""en"",""hi"")"),"इमारतों के भीतर ऊंची पटरियों पर ट्रेन चलती है")</f>
        <v>इमारतों के भीतर ऊंची पटरियों पर ट्रेन चलती है</v>
      </c>
    </row>
    <row r="24438">
      <c r="A24438" s="1" t="s">
        <v>23598</v>
      </c>
      <c r="B24438" s="2" t="str">
        <f>IFERROR(__xludf.DUMMYFUNCTION("GOOGLETRANSLATE(A24438,""en"",""hi"")"),"यह परित्यक्त घर बाहर है")</f>
        <v>यह परित्यक्त घर बाहर है</v>
      </c>
    </row>
    <row r="24439">
      <c r="A24439" s="1" t="s">
        <v>23599</v>
      </c>
      <c r="B24439" s="2" t="str">
        <f>IFERROR(__xludf.DUMMYFUNCTION("GOOGLETRANSLATE(A24439,""en"",""hi"")"),"गंभीरता से ... आप सभी को कूदने से पहले इस नस्ल को जानें!")</f>
        <v>गंभीरता से ... आप सभी को कूदने से पहले इस नस्ल को जानें!</v>
      </c>
    </row>
    <row r="24440">
      <c r="A24440" s="1" t="s">
        <v>23600</v>
      </c>
      <c r="B24440" s="2" t="str">
        <f>IFERROR(__xludf.DUMMYFUNCTION("GOOGLETRANSLATE(A24440,""en"",""hi"")"),"छायादार वुडलैंड्स के माध्यम से ड्राइव के मील हैं, झीलों और धाराओं के आसपास जो अज़ेलिया के साथ पैच किए जाते हैं।")</f>
        <v>छायादार वुडलैंड्स के माध्यम से ड्राइव के मील हैं, झीलों और धाराओं के आसपास जो अज़ेलिया के साथ पैच किए जाते हैं।</v>
      </c>
    </row>
    <row r="24441">
      <c r="A24441" s="1" t="s">
        <v>23601</v>
      </c>
      <c r="B24441" s="2" t="str">
        <f>IFERROR(__xludf.DUMMYFUNCTION("GOOGLETRANSLATE(A24441,""en"",""hi"")"),"कॉफी मशीन गर्म ताजा कॉफी के साथ एक कप भरना")</f>
        <v>कॉफी मशीन गर्म ताजा कॉफी के साथ एक कप भरना</v>
      </c>
    </row>
    <row r="24442">
      <c r="A24442" s="1" t="s">
        <v>23602</v>
      </c>
      <c r="B24442" s="2" t="str">
        <f>IFERROR(__xludf.DUMMYFUNCTION("GOOGLETRANSLATE(A24442,""en"",""hi"")"),"हैप्पी वैलेंटाइन्स डे - लव लेटरिंग कॉलिग्राफी वाक्यांश पृष्ठभूमि पर अलग है।")</f>
        <v>हैप्पी वैलेंटाइन्स डे - लव लेटरिंग कॉलिग्राफी वाक्यांश पृष्ठभूमि पर अलग है।</v>
      </c>
    </row>
    <row r="24443">
      <c r="A24443" s="1" t="s">
        <v>23603</v>
      </c>
      <c r="B24443" s="2" t="str">
        <f>IFERROR(__xludf.DUMMYFUNCTION("GOOGLETRANSLATE(A24443,""en"",""hi"")"),"एक सफेद पृष्ठभूमि पर एक गंजा सिर वाला एक सुंदर काला आदमी")</f>
        <v>एक सफेद पृष्ठभूमि पर एक गंजा सिर वाला एक सुंदर काला आदमी</v>
      </c>
    </row>
    <row r="24444">
      <c r="A24444" s="1" t="s">
        <v>23604</v>
      </c>
      <c r="B24444" s="2" t="str">
        <f>IFERROR(__xludf.DUMMYFUNCTION("GOOGLETRANSLATE(A24444,""en"",""hi"")"),"मैक्सी कपड़े और मैक्सी इस सीजन में कपड़ों के सबसे फैशनेबल टुकड़े स्कर्ट करते हैं")</f>
        <v>मैक्सी कपड़े और मैक्सी इस सीजन में कपड़ों के सबसे फैशनेबल टुकड़े स्कर्ट करते हैं</v>
      </c>
    </row>
    <row r="24445">
      <c r="A24445" s="1" t="s">
        <v>23605</v>
      </c>
      <c r="B24445" s="2" t="str">
        <f>IFERROR(__xludf.DUMMYFUNCTION("GOOGLETRANSLATE(A24445,""en"",""hi"")"),"मुझे एक दरवाजे से")</f>
        <v>मुझे एक दरवाजे से</v>
      </c>
    </row>
    <row r="24446">
      <c r="A24446" s="1" t="s">
        <v>23606</v>
      </c>
      <c r="B24446" s="2" t="str">
        <f>IFERROR(__xludf.DUMMYFUNCTION("GOOGLETRANSLATE(A24446,""en"",""hi"")"),"दूल्हे इस काले और सफेद तस्वीर में अपनी सुंदर दुल्हन को स्पिन करता है।")</f>
        <v>दूल्हे इस काले और सफेद तस्वीर में अपनी सुंदर दुल्हन को स्पिन करता है।</v>
      </c>
    </row>
    <row r="24447">
      <c r="A24447" s="1" t="s">
        <v>23607</v>
      </c>
      <c r="B24447" s="2" t="str">
        <f>IFERROR(__xludf.DUMMYFUNCTION("GOOGLETRANSLATE(A24447,""en"",""hi"")"),"सड़क पर टूटी हुई कार के इंजन वाली महिला।")</f>
        <v>सड़क पर टूटी हुई कार के इंजन वाली महिला।</v>
      </c>
    </row>
    <row r="24448">
      <c r="A24448" s="1" t="s">
        <v>23608</v>
      </c>
      <c r="B24448" s="2" t="str">
        <f>IFERROR(__xludf.DUMMYFUNCTION("GOOGLETRANSLATE(A24448,""en"",""hi"")"),"एक बार फिर एक मिर्च पर एक बार फिर से काम पर कड़ी मेहनत, गर्म झरने पर सुबह भाप।")</f>
        <v>एक बार फिर एक मिर्च पर एक बार फिर से काम पर कड़ी मेहनत, गर्म झरने पर सुबह भाप।</v>
      </c>
    </row>
    <row r="24449">
      <c r="A24449" s="1" t="s">
        <v>23609</v>
      </c>
      <c r="B24449" s="2" t="str">
        <f>IFERROR(__xludf.DUMMYFUNCTION("GOOGLETRANSLATE(A24449,""en"",""hi"")"),"स्नोकेट रॉकी पर्वत के माध्यम से यात्रा करने वाली एक फ्रेट ट्रेन की एक क्षैतिज छवि")</f>
        <v>स्नोकेट रॉकी पर्वत के माध्यम से यात्रा करने वाली एक फ्रेट ट्रेन की एक क्षैतिज छवि</v>
      </c>
    </row>
    <row r="24450">
      <c r="A24450" s="1" t="s">
        <v>23610</v>
      </c>
      <c r="B24450" s="2" t="str">
        <f>IFERROR(__xludf.DUMMYFUNCTION("GOOGLETRANSLATE(A24450,""en"",""hi"")"),"पूडल खेत दुनिया की आपूर्ति करता है")</f>
        <v>पूडल खेत दुनिया की आपूर्ति करता है</v>
      </c>
    </row>
    <row r="24451">
      <c r="A24451" s="1" t="s">
        <v>23611</v>
      </c>
      <c r="B24451" s="2" t="str">
        <f>IFERROR(__xludf.DUMMYFUNCTION("GOOGLETRANSLATE(A24451,""en"",""hi"")"),"युवा महिला और उसके बेटे ने साइकिल की सवारी की।")</f>
        <v>युवा महिला और उसके बेटे ने साइकिल की सवारी की।</v>
      </c>
    </row>
    <row r="24452">
      <c r="A24452" s="1" t="s">
        <v>23612</v>
      </c>
      <c r="B24452" s="2" t="str">
        <f>IFERROR(__xludf.DUMMYFUNCTION("GOOGLETRANSLATE(A24452,""en"",""hi"")"),"विंटेज मूवी पोस्टर - व्यक्तित्व दिखा रहा है, और कमरे के डिजाइन को ध्यान में रखते हुए।")</f>
        <v>विंटेज मूवी पोस्टर - व्यक्तित्व दिखा रहा है, और कमरे के डिजाइन को ध्यान में रखते हुए।</v>
      </c>
    </row>
    <row r="24453">
      <c r="A24453" s="1" t="s">
        <v>23613</v>
      </c>
      <c r="B24453" s="2" t="str">
        <f>IFERROR(__xludf.DUMMYFUNCTION("GOOGLETRANSLATE(A24453,""en"",""hi"")"),"पुराने शहर की मुख्य सड़क पर")</f>
        <v>पुराने शहर की मुख्य सड़क पर</v>
      </c>
    </row>
    <row r="24454">
      <c r="A24454" s="1" t="s">
        <v>23614</v>
      </c>
      <c r="B24454" s="2" t="str">
        <f>IFERROR(__xludf.DUMMYFUNCTION("GOOGLETRANSLATE(A24454,""en"",""hi"")"),"अभिनेता - कुछ नाटक और विपरीत है")</f>
        <v>अभिनेता - कुछ नाटक और विपरीत है</v>
      </c>
    </row>
    <row r="24455">
      <c r="A24455" s="1" t="s">
        <v>23615</v>
      </c>
      <c r="B24455" s="2" t="str">
        <f>IFERROR(__xludf.DUMMYFUNCTION("GOOGLETRANSLATE(A24455,""en"",""hi"")"),"शहर की स्काईलाइन पर सूर्यास्त")</f>
        <v>शहर की स्काईलाइन पर सूर्यास्त</v>
      </c>
    </row>
    <row r="24456">
      <c r="A24456" s="1" t="s">
        <v>23616</v>
      </c>
      <c r="B24456" s="2" t="str">
        <f>IFERROR(__xludf.DUMMYFUNCTION("GOOGLETRANSLATE(A24456,""en"",""hi"")"),"यह एक खेल में एक चरित्र के रूप में बहुत अच्छा लगेगा")</f>
        <v>यह एक खेल में एक चरित्र के रूप में बहुत अच्छा लगेगा</v>
      </c>
    </row>
    <row r="24457">
      <c r="A24457" s="1" t="s">
        <v>23617</v>
      </c>
      <c r="B24457" s="2" t="str">
        <f>IFERROR(__xludf.DUMMYFUNCTION("GOOGLETRANSLATE(A24457,""en"",""hi"")"),"खिलौना कार अब पूर्ण आकार के संस्करण के समान मूल्य के बराबर है")</f>
        <v>खिलौना कार अब पूर्ण आकार के संस्करण के समान मूल्य के बराबर है</v>
      </c>
    </row>
    <row r="24458">
      <c r="A24458" s="1" t="s">
        <v>23618</v>
      </c>
      <c r="B24458" s="2" t="str">
        <f>IFERROR(__xludf.DUMMYFUNCTION("GOOGLETRANSLATE(A24458,""en"",""hi"")"),"एल्फ एंजेल के साथ फ्रिस्की हो रही है: /")</f>
        <v>एल्फ एंजेल के साथ फ्रिस्की हो रही है: /</v>
      </c>
    </row>
    <row r="24459">
      <c r="A24459" s="1" t="s">
        <v>23619</v>
      </c>
      <c r="B24459" s="2" t="str">
        <f>IFERROR(__xludf.DUMMYFUNCTION("GOOGLETRANSLATE(A24459,""en"",""hi"")"),"स्नातक गुरुवार को समारोह के समापन पर गले लगाते हैं।")</f>
        <v>स्नातक गुरुवार को समारोह के समापन पर गले लगाते हैं।</v>
      </c>
    </row>
    <row r="24460">
      <c r="A24460" s="1" t="s">
        <v>23620</v>
      </c>
      <c r="B24460" s="2" t="str">
        <f>IFERROR(__xludf.DUMMYFUNCTION("GOOGLETRANSLATE(A24460,""en"",""hi"")"),"इस मुद्रित मैक्सी पोशाक में हो सकता है के रूप में अपने दिन के माध्यम से ग्लाइड करें!")</f>
        <v>इस मुद्रित मैक्सी पोशाक में हो सकता है के रूप में अपने दिन के माध्यम से ग्लाइड करें!</v>
      </c>
    </row>
    <row r="24461">
      <c r="A24461" s="1" t="s">
        <v>23621</v>
      </c>
      <c r="B24461" s="2" t="str">
        <f>IFERROR(__xludf.DUMMYFUNCTION("GOOGLETRANSLATE(A24461,""en"",""hi"")"),"जानवरों को सुन्दर खेतों में एक गेंद लाने")</f>
        <v>जानवरों को सुन्दर खेतों में एक गेंद लाने</v>
      </c>
    </row>
    <row r="24462">
      <c r="A24462" s="1" t="s">
        <v>23622</v>
      </c>
      <c r="B24462" s="2" t="str">
        <f>IFERROR(__xludf.DUMMYFUNCTION("GOOGLETRANSLATE(A24462,""en"",""hi"")"),"पार्क में ताला की तस्वीरें")</f>
        <v>पार्क में ताला की तस्वीरें</v>
      </c>
    </row>
    <row r="24463">
      <c r="A24463" s="1" t="s">
        <v>23623</v>
      </c>
      <c r="B24463" s="2" t="str">
        <f>IFERROR(__xludf.DUMMYFUNCTION("GOOGLETRANSLATE(A24463,""en"",""hi"")"),"यह वह चीज है जो आपको हर राज्य में करना चाहिए - जब मैं सड़क यात्रा करता हूं")</f>
        <v>यह वह चीज है जो आपको हर राज्य में करना चाहिए - जब मैं सड़क यात्रा करता हूं</v>
      </c>
    </row>
    <row r="24464">
      <c r="A24464" s="1" t="s">
        <v>23624</v>
      </c>
      <c r="B24464" s="2" t="str">
        <f>IFERROR(__xludf.DUMMYFUNCTION("GOOGLETRANSLATE(A24464,""en"",""hi"")"),"साइट में घरों सहित सभी प्रकार की मिट्टी की इमारत पर बहुत सारी जानकारी है")</f>
        <v>साइट में घरों सहित सभी प्रकार की मिट्टी की इमारत पर बहुत सारी जानकारी है</v>
      </c>
    </row>
    <row r="24465">
      <c r="A24465" s="1" t="s">
        <v>23625</v>
      </c>
      <c r="B24465" s="2" t="str">
        <f>IFERROR(__xludf.DUMMYFUNCTION("GOOGLETRANSLATE(A24465,""en"",""hi"")"),"उद्यम वित्त पोषित कंपनी के लिए वार्डरोब में निर्मित अलमारी में निर्मित डिजाइन")</f>
        <v>उद्यम वित्त पोषित कंपनी के लिए वार्डरोब में निर्मित अलमारी में निर्मित डिजाइन</v>
      </c>
    </row>
    <row r="24466">
      <c r="A24466" s="1" t="s">
        <v>23626</v>
      </c>
      <c r="B24466" s="2" t="str">
        <f>IFERROR(__xludf.DUMMYFUNCTION("GOOGLETRANSLATE(A24466,""en"",""hi"")"),"एक भव्य नारंगी पोशाक में अभिनेता")</f>
        <v>एक भव्य नारंगी पोशाक में अभिनेता</v>
      </c>
    </row>
    <row r="24467">
      <c r="A24467" s="1" t="s">
        <v>23627</v>
      </c>
      <c r="B24467" s="2" t="str">
        <f>IFERROR(__xludf.DUMMYFUNCTION("GOOGLETRANSLATE(A24467,""en"",""hi"")"),"नाखून पॉलिश के साथ बने सुंदर लटकन।")</f>
        <v>नाखून पॉलिश के साथ बने सुंदर लटकन।</v>
      </c>
    </row>
    <row r="24468">
      <c r="A24468" s="1" t="s">
        <v>23628</v>
      </c>
      <c r="B24468" s="2" t="str">
        <f>IFERROR(__xludf.DUMMYFUNCTION("GOOGLETRANSLATE(A24468,""en"",""hi"")"),"ऐप कंप्यूटर पर देखा जाता है")</f>
        <v>ऐप कंप्यूटर पर देखा जाता है</v>
      </c>
    </row>
    <row r="24469">
      <c r="A24469" s="1" t="s">
        <v>23629</v>
      </c>
      <c r="B24469" s="2" t="str">
        <f>IFERROR(__xludf.DUMMYFUNCTION("GOOGLETRANSLATE(A24469,""en"",""hi"")"),"फर्नीचर सीमित है - लेकिन शांत सादगी के एक सतत विषय के साथ, सफेद में बादलों और दुर्घटनाग्रस्त तरंगों को घर में लाने के लिए")</f>
        <v>फर्नीचर सीमित है - लेकिन शांत सादगी के एक सतत विषय के साथ, सफेद में बादलों और दुर्घटनाग्रस्त तरंगों को घर में लाने के लिए</v>
      </c>
    </row>
    <row r="24470">
      <c r="A24470" s="1" t="s">
        <v>23630</v>
      </c>
      <c r="B24470" s="2" t="str">
        <f>IFERROR(__xludf.DUMMYFUNCTION("GOOGLETRANSLATE(A24470,""en"",""hi"")"),"रसोई को विशेष रूप से दिया गया।")</f>
        <v>रसोई को विशेष रूप से दिया गया।</v>
      </c>
    </row>
    <row r="24471">
      <c r="A24471" s="1" t="s">
        <v>23631</v>
      </c>
      <c r="B24471" s="2" t="str">
        <f>IFERROR(__xludf.DUMMYFUNCTION("GOOGLETRANSLATE(A24471,""en"",""hi"")"),"खुश युवा महिला शहर में चल रही है")</f>
        <v>खुश युवा महिला शहर में चल रही है</v>
      </c>
    </row>
    <row r="24472">
      <c r="A24472" s="1" t="s">
        <v>23632</v>
      </c>
      <c r="B24472" s="2" t="str">
        <f>IFERROR(__xludf.DUMMYFUNCTION("GOOGLETRANSLATE(A24472,""en"",""hi"")"),"28 वीं स्ट्रीट पर डच फ्लॉवर मार्केट में स्प्रिंगटाइम")</f>
        <v>28 वीं स्ट्रीट पर डच फ्लॉवर मार्केट में स्प्रिंगटाइम</v>
      </c>
    </row>
    <row r="24473">
      <c r="A24473" s="1" t="s">
        <v>23633</v>
      </c>
      <c r="B24473" s="2" t="str">
        <f>IFERROR(__xludf.DUMMYFUNCTION("GOOGLETRANSLATE(A24473,""en"",""hi"")"),"एक बैठक में वरिष्ठ व्यापारी")</f>
        <v>एक बैठक में वरिष्ठ व्यापारी</v>
      </c>
    </row>
    <row r="24474">
      <c r="A24474" s="1" t="s">
        <v>23634</v>
      </c>
      <c r="B24474" s="2" t="str">
        <f>IFERROR(__xludf.DUMMYFUNCTION("GOOGLETRANSLATE(A24474,""en"",""hi"")"),"लड़कियों के साथ सप्ताहांत")</f>
        <v>लड़कियों के साथ सप्ताहांत</v>
      </c>
    </row>
    <row r="24475">
      <c r="A24475" s="1" t="s">
        <v>23635</v>
      </c>
      <c r="B24475" s="2" t="str">
        <f>IFERROR(__xludf.DUMMYFUNCTION("GOOGLETRANSLATE(A24475,""en"",""hi"")"),"शाम को महल, सड़क यात्राएं")</f>
        <v>शाम को महल, सड़क यात्राएं</v>
      </c>
    </row>
    <row r="24476">
      <c r="A24476" s="1" t="s">
        <v>23636</v>
      </c>
      <c r="B24476" s="2" t="str">
        <f>IFERROR(__xludf.DUMMYFUNCTION("GOOGLETRANSLATE(A24476,""en"",""hi"")"),"तटरेखा पर सुनहरा ठीक रेत, ज्वार के दौरान सार पैटर्न बनाने")</f>
        <v>तटरेखा पर सुनहरा ठीक रेत, ज्वार के दौरान सार पैटर्न बनाने</v>
      </c>
    </row>
    <row r="24477">
      <c r="A24477" s="1" t="s">
        <v>23637</v>
      </c>
      <c r="B24477" s="2" t="str">
        <f>IFERROR(__xludf.DUMMYFUNCTION("GOOGLETRANSLATE(A24477,""en"",""hi"")"),"धुंधली पृष्ठभूमि पर उड़ान और हवाई अड्डे के फ्लैट सरल आइकन का सेट")</f>
        <v>धुंधली पृष्ठभूमि पर उड़ान और हवाई अड्डे के फ्लैट सरल आइकन का सेट</v>
      </c>
    </row>
    <row r="24478">
      <c r="A24478" s="1" t="s">
        <v>949</v>
      </c>
      <c r="B24478" s="2" t="str">
        <f>IFERROR(__xludf.DUMMYFUNCTION("GOOGLETRANSLATE(A24478,""en"",""hi"")"),"फैशन वीक के दौरान फैशन शो में एक मॉडल रनवे चलता है।")</f>
        <v>फैशन वीक के दौरान फैशन शो में एक मॉडल रनवे चलता है।</v>
      </c>
    </row>
    <row r="24479">
      <c r="A24479" s="1" t="s">
        <v>23638</v>
      </c>
      <c r="B24479" s="2" t="str">
        <f>IFERROR(__xludf.DUMMYFUNCTION("GOOGLETRANSLATE(A24479,""en"",""hi"")"),"अभिनेता, उनकी पत्नी और उनकी बेटियां होटल छोड़ रही हैं।")</f>
        <v>अभिनेता, उनकी पत्नी और उनकी बेटियां होटल छोड़ रही हैं।</v>
      </c>
    </row>
    <row r="24480">
      <c r="A24480" s="1" t="s">
        <v>23639</v>
      </c>
      <c r="B24480" s="2" t="str">
        <f>IFERROR(__xludf.DUMMYFUNCTION("GOOGLETRANSLATE(A24480,""en"",""hi"")"),"दुनिया की सबसे मजबूत सेना की सूची")</f>
        <v>दुनिया की सबसे मजबूत सेना की सूची</v>
      </c>
    </row>
    <row r="24481">
      <c r="A24481" s="1" t="s">
        <v>23640</v>
      </c>
      <c r="B24481" s="2" t="str">
        <f>IFERROR(__xludf.DUMMYFUNCTION("GOOGLETRANSLATE(A24481,""en"",""hi"")"),"गिटार पर हार्ड रॉक कलाकार - कॉन्सर्ट में लाइव स्वीकार करें")</f>
        <v>गिटार पर हार्ड रॉक कलाकार - कॉन्सर्ट में लाइव स्वीकार करें</v>
      </c>
    </row>
    <row r="24482">
      <c r="A24482" s="1" t="s">
        <v>23641</v>
      </c>
      <c r="B24482" s="2" t="str">
        <f>IFERROR(__xludf.DUMMYFUNCTION("GOOGLETRANSLATE(A24482,""en"",""hi"")"),"बस पहाड़ों के बीच आकाश में लटका हुआ।")</f>
        <v>बस पहाड़ों के बीच आकाश में लटका हुआ।</v>
      </c>
    </row>
    <row r="24483">
      <c r="A24483" s="1" t="s">
        <v>23642</v>
      </c>
      <c r="B24483" s="2" t="str">
        <f>IFERROR(__xludf.DUMMYFUNCTION("GOOGLETRANSLATE(A24483,""en"",""hi"")"),"लाइटहाउस के विभिन्न दृश्य और बाईं ओर से लिया गया।")</f>
        <v>लाइटहाउस के विभिन्न दृश्य और बाईं ओर से लिया गया।</v>
      </c>
    </row>
    <row r="24484">
      <c r="A24484" s="1" t="s">
        <v>23643</v>
      </c>
      <c r="B24484" s="2" t="str">
        <f>IFERROR(__xludf.DUMMYFUNCTION("GOOGLETRANSLATE(A24484,""en"",""hi"")"),"गले से सड़क की ओर देख रहे हैं")</f>
        <v>गले से सड़क की ओर देख रहे हैं</v>
      </c>
    </row>
    <row r="24485">
      <c r="A24485" s="1" t="s">
        <v>23644</v>
      </c>
      <c r="B24485" s="2" t="str">
        <f>IFERROR(__xludf.DUMMYFUNCTION("GOOGLETRANSLATE(A24485,""en"",""hi"")"),"प्यारा यूनिकॉर्न की छवि के साथ परी बच्चे निर्बाध पैटर्न।")</f>
        <v>प्यारा यूनिकॉर्न की छवि के साथ परी बच्चे निर्बाध पैटर्न।</v>
      </c>
    </row>
    <row r="24486">
      <c r="A24486" s="1" t="s">
        <v>23645</v>
      </c>
      <c r="B24486" s="2" t="str">
        <f>IFERROR(__xludf.DUMMYFUNCTION("GOOGLETRANSLATE(A24486,""en"",""hi"")"),"एक शहर में शनिवार को त्यौहार में।")</f>
        <v>एक शहर में शनिवार को त्यौहार में।</v>
      </c>
    </row>
    <row r="24487">
      <c r="A24487" s="1" t="s">
        <v>23646</v>
      </c>
      <c r="B24487" s="2" t="str">
        <f>IFERROR(__xludf.DUMMYFUNCTION("GOOGLETRANSLATE(A24487,""en"",""hi"")"),"फाइल - फाइल फोटो, अमेरिकी फुटबॉल टीम के खिलाफ कॉलेज फुटबॉल गेम के पहले भाग में घायल होने के बाद मैदान में मदद की जाती है।")</f>
        <v>फाइल - फाइल फोटो, अमेरिकी फुटबॉल टीम के खिलाफ कॉलेज फुटबॉल गेम के पहले भाग में घायल होने के बाद मैदान में मदद की जाती है।</v>
      </c>
    </row>
    <row r="24488">
      <c r="A24488" s="1" t="s">
        <v>23647</v>
      </c>
      <c r="B24488" s="2" t="str">
        <f>IFERROR(__xludf.DUMMYFUNCTION("GOOGLETRANSLATE(A24488,""en"",""hi"")"),"एक हरे रंग की पृष्ठभूमि के खिलाफ एक उज्ज्वल लाल डाहलिया फूल सिर")</f>
        <v>एक हरे रंग की पृष्ठभूमि के खिलाफ एक उज्ज्वल लाल डाहलिया फूल सिर</v>
      </c>
    </row>
    <row r="24489">
      <c r="A24489" s="1" t="s">
        <v>23648</v>
      </c>
      <c r="B24489" s="2" t="str">
        <f>IFERROR(__xludf.DUMMYFUNCTION("GOOGLETRANSLATE(A24489,""en"",""hi"")"),"अभिनेता प्रीमियर और स्क्रीनिंग में भाग लेता है।")</f>
        <v>अभिनेता प्रीमियर और स्क्रीनिंग में भाग लेता है।</v>
      </c>
    </row>
    <row r="24490">
      <c r="A24490" s="1" t="s">
        <v>23649</v>
      </c>
      <c r="B24490" s="2" t="str">
        <f>IFERROR(__xludf.DUMMYFUNCTION("GOOGLETRANSLATE(A24490,""en"",""hi"")"),"ऑटोमोबाइल लौटने की रोशनी")</f>
        <v>ऑटोमोबाइल लौटने की रोशनी</v>
      </c>
    </row>
    <row r="24491">
      <c r="A24491" s="1" t="s">
        <v>23650</v>
      </c>
      <c r="B24491" s="2" t="str">
        <f>IFERROR(__xludf.DUMMYFUNCTION("GOOGLETRANSLATE(A24491,""en"",""hi"")"),"पानी में खड़े महिला और समुद्र में सूरज की स्थापना को देखते हुए।")</f>
        <v>पानी में खड़े महिला और समुद्र में सूरज की स्थापना को देखते हुए।</v>
      </c>
    </row>
    <row r="24492">
      <c r="A24492" s="1" t="s">
        <v>23651</v>
      </c>
      <c r="B24492" s="2" t="str">
        <f>IFERROR(__xludf.DUMMYFUNCTION("GOOGLETRANSLATE(A24492,""en"",""hi"")"),"एक किताब के साथ एक क्रिसमस के पेड़ के सामने बैठी लड़की")</f>
        <v>एक किताब के साथ एक क्रिसमस के पेड़ के सामने बैठी लड़की</v>
      </c>
    </row>
    <row r="24493">
      <c r="A24493" s="1" t="s">
        <v>23652</v>
      </c>
      <c r="B24493" s="2" t="str">
        <f>IFERROR(__xludf.DUMMYFUNCTION("GOOGLETRANSLATE(A24493,""en"",""hi"")"),"यहां पेंसिल के साथ बने कारों के शांत चित्रों की कुछ छवियां")</f>
        <v>यहां पेंसिल के साथ बने कारों के शांत चित्रों की कुछ छवियां</v>
      </c>
    </row>
    <row r="24494">
      <c r="A24494" s="1" t="s">
        <v>23653</v>
      </c>
      <c r="B24494" s="2" t="str">
        <f>IFERROR(__xludf.DUMMYFUNCTION("GOOGLETRANSLATE(A24494,""en"",""hi"")"),"रसोई में अंधेरे और हल्की सतहों के बीच सुंदर विपरीत")</f>
        <v>रसोई में अंधेरे और हल्की सतहों के बीच सुंदर विपरीत</v>
      </c>
    </row>
    <row r="24495">
      <c r="A24495" s="1" t="s">
        <v>23654</v>
      </c>
      <c r="B24495" s="2" t="str">
        <f>IFERROR(__xludf.DUMMYFUNCTION("GOOGLETRANSLATE(A24495,""en"",""hi"")"),"आकाश में तेज हवाओं, समुद्र, क्षितिज और तेजी से बादल।")</f>
        <v>आकाश में तेज हवाओं, समुद्र, क्षितिज और तेजी से बादल।</v>
      </c>
    </row>
    <row r="24496">
      <c r="A24496" s="1" t="s">
        <v>23655</v>
      </c>
      <c r="B24496" s="2" t="str">
        <f>IFERROR(__xludf.DUMMYFUNCTION("GOOGLETRANSLATE(A24496,""en"",""hi"")"),"लकड़ी के माध्यम से प्रकाश और छाया साइकिल चलाना")</f>
        <v>लकड़ी के माध्यम से प्रकाश और छाया साइकिल चलाना</v>
      </c>
    </row>
    <row r="24497">
      <c r="A24497" s="1" t="s">
        <v>23656</v>
      </c>
      <c r="B24497" s="2" t="str">
        <f>IFERROR(__xludf.DUMMYFUNCTION("GOOGLETRANSLATE(A24497,""en"",""hi"")"),"पॉप कलाकार सभी मुस्कुराता है")</f>
        <v>पॉप कलाकार सभी मुस्कुराता है</v>
      </c>
    </row>
    <row r="24498">
      <c r="A24498" s="1" t="s">
        <v>23657</v>
      </c>
      <c r="B24498" s="2" t="str">
        <f>IFERROR(__xludf.DUMMYFUNCTION("GOOGLETRANSLATE(A24498,""en"",""hi"")"),"बेल टॉवर का दूसरा दृश्य")</f>
        <v>बेल टॉवर का दूसरा दृश्य</v>
      </c>
    </row>
    <row r="24499">
      <c r="A24499" s="1" t="s">
        <v>2806</v>
      </c>
      <c r="B24499" s="2" t="str">
        <f>IFERROR(__xludf.DUMMYFUNCTION("GOOGLETRANSLATE(A24499,""en"",""hi"")"),"स्वतंत्रता दिवस के लिए पृष्ठभूमि का वेक्टर चित्रण।")</f>
        <v>स्वतंत्रता दिवस के लिए पृष्ठभूमि का वेक्टर चित्रण।</v>
      </c>
    </row>
    <row r="24500">
      <c r="A24500" s="1" t="s">
        <v>23658</v>
      </c>
      <c r="B24500" s="2" t="str">
        <f>IFERROR(__xludf.DUMMYFUNCTION("GOOGLETRANSLATE(A24500,""en"",""hi"")"),"शादी की अंगूठी और फूलों का फोटो।")</f>
        <v>शादी की अंगूठी और फूलों का फोटो।</v>
      </c>
    </row>
    <row r="24501">
      <c r="A24501" s="1" t="s">
        <v>23659</v>
      </c>
      <c r="B24501" s="2" t="str">
        <f>IFERROR(__xludf.DUMMYFUNCTION("GOOGLETRANSLATE(A24501,""en"",""hi"")"),"ट्रैफिक लाइट पर प्रतीक्षा कर रहा है")</f>
        <v>ट्रैफिक लाइट पर प्रतीक्षा कर रहा है</v>
      </c>
    </row>
    <row r="24502">
      <c r="A24502" s="1" t="s">
        <v>23660</v>
      </c>
      <c r="B24502" s="2" t="str">
        <f>IFERROR(__xludf.DUMMYFUNCTION("GOOGLETRANSLATE(A24502,""en"",""hi"")"),"हार्ड रॉक कलाकार ड्रेसिंग रूम में गिटार बैकस्टेज का अभ्यास करता है")</f>
        <v>हार्ड रॉक कलाकार ड्रेसिंग रूम में गिटार बैकस्टेज का अभ्यास करता है</v>
      </c>
    </row>
    <row r="24503">
      <c r="A24503" s="1" t="s">
        <v>23661</v>
      </c>
      <c r="B24503" s="2" t="str">
        <f>IFERROR(__xludf.DUMMYFUNCTION("GOOGLETRANSLATE(A24503,""en"",""hi"")"),"उसके कुत्ते के साथ घर पर व्यक्ति")</f>
        <v>उसके कुत्ते के साथ घर पर व्यक्ति</v>
      </c>
    </row>
    <row r="24504">
      <c r="A24504" s="1" t="s">
        <v>23662</v>
      </c>
      <c r="B24504" s="2" t="str">
        <f>IFERROR(__xludf.DUMMYFUNCTION("GOOGLETRANSLATE(A24504,""en"",""hi"")"),"दुनिया में सबसे मज़ेदार मठ")</f>
        <v>दुनिया में सबसे मज़ेदार मठ</v>
      </c>
    </row>
    <row r="24505">
      <c r="A24505" s="1" t="s">
        <v>23663</v>
      </c>
      <c r="B24505" s="2" t="str">
        <f>IFERROR(__xludf.DUMMYFUNCTION("GOOGLETRANSLATE(A24505,""en"",""hi"")"),"सुंदर आकाश में उच्च उड़ान भरने वाले स्टॉर्क का झुंड")</f>
        <v>सुंदर आकाश में उच्च उड़ान भरने वाले स्टॉर्क का झुंड</v>
      </c>
    </row>
    <row r="24506">
      <c r="A24506" s="1" t="s">
        <v>23664</v>
      </c>
      <c r="B24506" s="2" t="str">
        <f>IFERROR(__xludf.DUMMYFUNCTION("GOOGLETRANSLATE(A24506,""en"",""hi"")"),"सुबह की रोशनी में मुगल संरचना एक पुराने बर्बाद महल के मेहराब से देखी गई")</f>
        <v>सुबह की रोशनी में मुगल संरचना एक पुराने बर्बाद महल के मेहराब से देखी गई</v>
      </c>
    </row>
    <row r="24507">
      <c r="A24507" s="1" t="s">
        <v>23665</v>
      </c>
      <c r="B24507" s="2" t="str">
        <f>IFERROR(__xludf.DUMMYFUNCTION("GOOGLETRANSLATE(A24507,""en"",""hi"")"),"# खेल टीम के खिलाफ खेल कार्रवाई के दौरान सातवीं पारी में एक पिच प्रदान करता है।")</f>
        <v># खेल टीम के खिलाफ खेल कार्रवाई के दौरान सातवीं पारी में एक पिच प्रदान करता है।</v>
      </c>
    </row>
    <row r="24508">
      <c r="A24508" s="1" t="s">
        <v>23666</v>
      </c>
      <c r="B24508" s="2" t="str">
        <f>IFERROR(__xludf.DUMMYFUNCTION("GOOGLETRANSLATE(A24508,""en"",""hi"")"),"छत के ऊपर विस्तार से ध्यान दें")</f>
        <v>छत के ऊपर विस्तार से ध्यान दें</v>
      </c>
    </row>
    <row r="24509">
      <c r="A24509" s="1" t="s">
        <v>23667</v>
      </c>
      <c r="B24509" s="2" t="str">
        <f>IFERROR(__xludf.DUMMYFUNCTION("GOOGLETRANSLATE(A24509,""en"",""hi"")"),"बड़े फार्महाउस एल - नीले अलमारियाँ, लकड़ी के काउंटरटॉप्स, काले उपकरण, एक द्वीप और शेकर अलमारियाँ के साथ आकार का रसोई विचार")</f>
        <v>बड़े फार्महाउस एल - नीले अलमारियाँ, लकड़ी के काउंटरटॉप्स, काले उपकरण, एक द्वीप और शेकर अलमारियाँ के साथ आकार का रसोई विचार</v>
      </c>
    </row>
    <row r="24510">
      <c r="A24510" s="1" t="s">
        <v>23668</v>
      </c>
      <c r="B24510" s="2" t="str">
        <f>IFERROR(__xludf.DUMMYFUNCTION("GOOGLETRANSLATE(A24510,""en"",""hi"")"),"व्यक्ति पर जैविक जीनस बताते हैं, एक हल्के मीठे स्वाद है।")</f>
        <v>व्यक्ति पर जैविक जीनस बताते हैं, एक हल्के मीठे स्वाद है।</v>
      </c>
    </row>
    <row r="24511">
      <c r="A24511" s="1" t="s">
        <v>23669</v>
      </c>
      <c r="B24511" s="2" t="str">
        <f>IFERROR(__xludf.DUMMYFUNCTION("GOOGLETRANSLATE(A24511,""en"",""hi"")"),"ड्राइविंग: उसके प्रेमी के पास एक बदलाव भी था, बुधवार को अपने ताजा कटौती को फटकार")</f>
        <v>ड्राइविंग: उसके प्रेमी के पास एक बदलाव भी था, बुधवार को अपने ताजा कटौती को फटकार</v>
      </c>
    </row>
    <row r="24512">
      <c r="A24512" s="1" t="s">
        <v>23670</v>
      </c>
      <c r="B24512" s="2" t="str">
        <f>IFERROR(__xludf.DUMMYFUNCTION("GOOGLETRANSLATE(A24512,""en"",""hi"")"),"एक नाइट क्लब में लोगों का समूह")</f>
        <v>एक नाइट क्लब में लोगों का समूह</v>
      </c>
    </row>
    <row r="24513">
      <c r="A24513" s="1" t="s">
        <v>23671</v>
      </c>
      <c r="B24513" s="2" t="str">
        <f>IFERROR(__xludf.DUMMYFUNCTION("GOOGLETRANSLATE(A24513,""en"",""hi"")"),"मैं इस स्फिंक्स को घर से प्यार करता हूँ।")</f>
        <v>मैं इस स्फिंक्स को घर से प्यार करता हूँ।</v>
      </c>
    </row>
    <row r="24514">
      <c r="A24514" s="1" t="s">
        <v>23672</v>
      </c>
      <c r="B24514" s="2" t="str">
        <f>IFERROR(__xludf.DUMMYFUNCTION("GOOGLETRANSLATE(A24514,""en"",""hi"")"),"दास में बैठे दुखी, दुखी व्यापारी का पोर्ट्रेट")</f>
        <v>दास में बैठे दुखी, दुखी व्यापारी का पोर्ट्रेट</v>
      </c>
    </row>
    <row r="24515">
      <c r="A24515" s="1" t="s">
        <v>23673</v>
      </c>
      <c r="B24515" s="2" t="str">
        <f>IFERROR(__xludf.DUMMYFUNCTION("GOOGLETRANSLATE(A24515,""en"",""hi"")"),"दूसरी मंजिल में नए कमरे")</f>
        <v>दूसरी मंजिल में नए कमरे</v>
      </c>
    </row>
    <row r="24516">
      <c r="A24516" s="1" t="s">
        <v>23674</v>
      </c>
      <c r="B24516" s="2" t="str">
        <f>IFERROR(__xludf.DUMMYFUNCTION("GOOGLETRANSLATE(A24516,""en"",""hi"")"),"मुझे बस अपना दर्पण लेना चाहिए और इसे मेरी दीवार पर लिखना चाहिए।")</f>
        <v>मुझे बस अपना दर्पण लेना चाहिए और इसे मेरी दीवार पर लिखना चाहिए।</v>
      </c>
    </row>
    <row r="24517">
      <c r="A24517" s="1" t="s">
        <v>23675</v>
      </c>
      <c r="B24517" s="2" t="str">
        <f>IFERROR(__xludf.DUMMYFUNCTION("GOOGLETRANSLATE(A24517,""en"",""hi"")"),"सलाखों के पीछे एक युवक का पोर्ट्रेट")</f>
        <v>सलाखों के पीछे एक युवक का पोर्ट्रेट</v>
      </c>
    </row>
    <row r="24518">
      <c r="A24518" s="1" t="s">
        <v>862</v>
      </c>
      <c r="B24518" s="2" t="str">
        <f>IFERROR(__xludf.DUMMYFUNCTION("GOOGLETRANSLATE(A24518,""en"",""hi"")"),"छवि में हो सकता है: व्यक्ति, मंच पर, एक संगीत वाद्ययंत्र, संगीत कार्यक्रम, रात और इनडोर खेल रहा है")</f>
        <v>छवि में हो सकता है: व्यक्ति, मंच पर, एक संगीत वाद्ययंत्र, संगीत कार्यक्रम, रात और इनडोर खेल रहा है</v>
      </c>
    </row>
    <row r="24519">
      <c r="A24519" s="1" t="s">
        <v>23676</v>
      </c>
      <c r="B24519" s="2" t="str">
        <f>IFERROR(__xludf.DUMMYFUNCTION("GOOGLETRANSLATE(A24519,""en"",""hi"")"),"विवाहित जोड़े के व्यक्ति कुछ आश्चर्यचकित हैं")</f>
        <v>विवाहित जोड़े के व्यक्ति कुछ आश्चर्यचकित हैं</v>
      </c>
    </row>
    <row r="24520">
      <c r="A24520" s="1" t="s">
        <v>23677</v>
      </c>
      <c r="B24520" s="2" t="str">
        <f>IFERROR(__xludf.DUMMYFUNCTION("GOOGLETRANSLATE(A24520,""en"",""hi"")"),"पीले मछली के समूहों का एक पूर्ण शॉट और समूह के बीच एक स्कूबा गोताखोर दिखाता है")</f>
        <v>पीले मछली के समूहों का एक पूर्ण शॉट और समूह के बीच एक स्कूबा गोताखोर दिखाता है</v>
      </c>
    </row>
    <row r="24521">
      <c r="A24521" s="1" t="s">
        <v>23678</v>
      </c>
      <c r="B24521" s="2" t="str">
        <f>IFERROR(__xludf.DUMMYFUNCTION("GOOGLETRANSLATE(A24521,""en"",""hi"")"),"ड्रमर और व्यक्ति त्यौहार में ट्रांजिट वाहन के प्रकार के साथ प्रदर्शन करते हैं")</f>
        <v>ड्रमर और व्यक्ति त्यौहार में ट्रांजिट वाहन के प्रकार के साथ प्रदर्शन करते हैं</v>
      </c>
    </row>
    <row r="24522">
      <c r="A24522" s="1" t="s">
        <v>23679</v>
      </c>
      <c r="B24522" s="2" t="str">
        <f>IFERROR(__xludf.DUMMYFUNCTION("GOOGLETRANSLATE(A24522,""en"",""hi"")"),"भविष्य के दूल्हे ने माथे पर अपनी भविष्य की दुल्हन को चुंबन दिया।")</f>
        <v>भविष्य के दूल्हे ने माथे पर अपनी भविष्य की दुल्हन को चुंबन दिया।</v>
      </c>
    </row>
    <row r="24523">
      <c r="A24523" s="1" t="s">
        <v>23680</v>
      </c>
      <c r="B24523" s="2" t="str">
        <f>IFERROR(__xludf.DUMMYFUNCTION("GOOGLETRANSLATE(A24523,""en"",""hi"")"),"पश्चिम तट के साथ शीयर समुद्री चट्टानों के साथ रॉकी तटरेखा")</f>
        <v>पश्चिम तट के साथ शीयर समुद्री चट्टानों के साथ रॉकी तटरेखा</v>
      </c>
    </row>
    <row r="24524">
      <c r="A24524" s="1" t="s">
        <v>23681</v>
      </c>
      <c r="B24524" s="2" t="str">
        <f>IFERROR(__xludf.DUMMYFUNCTION("GOOGLETRANSLATE(A24524,""en"",""hi"")"),"पहले दौर के दौरान व्यक्ति।")</f>
        <v>पहले दौर के दौरान व्यक्ति।</v>
      </c>
    </row>
    <row r="24525">
      <c r="A24525" s="1" t="s">
        <v>23682</v>
      </c>
      <c r="B24525" s="2" t="str">
        <f>IFERROR(__xludf.DUMMYFUNCTION("GOOGLETRANSLATE(A24525,""en"",""hi"")"),"तिमाही के प्रत्येक सेट को जोड़ें - वर्ग त्रिकोण")</f>
        <v>तिमाही के प्रत्येक सेट को जोड़ें - वर्ग त्रिकोण</v>
      </c>
    </row>
    <row r="24526">
      <c r="A24526" s="1" t="s">
        <v>23683</v>
      </c>
      <c r="B24526" s="2" t="str">
        <f>IFERROR(__xludf.DUMMYFUNCTION("GOOGLETRANSLATE(A24526,""en"",""hi"")"),"तटीय दलदल ने सत्र के दौरान सुरक्षा का एक उपाय जीता।")</f>
        <v>तटीय दलदल ने सत्र के दौरान सुरक्षा का एक उपाय जीता।</v>
      </c>
    </row>
    <row r="24527">
      <c r="A24527" s="1" t="s">
        <v>23684</v>
      </c>
      <c r="B24527" s="2" t="str">
        <f>IFERROR(__xludf.DUMMYFUNCTION("GOOGLETRANSLATE(A24527,""en"",""hi"")"),"राजनेता ने पिछले साल ताकत के एक शो में पानी के निकायों के माध्यम से अपनी नौसेना को स्टीमिंग भेजा")</f>
        <v>राजनेता ने पिछले साल ताकत के एक शो में पानी के निकायों के माध्यम से अपनी नौसेना को स्टीमिंग भेजा</v>
      </c>
    </row>
    <row r="24528">
      <c r="A24528" s="1" t="s">
        <v>23685</v>
      </c>
      <c r="B24528" s="2" t="str">
        <f>IFERROR(__xludf.DUMMYFUNCTION("GOOGLETRANSLATE(A24528,""en"",""hi"")"),"इस आग नृत्य युगल में एक फैब शादी थी")</f>
        <v>इस आग नृत्य युगल में एक फैब शादी थी</v>
      </c>
    </row>
    <row r="24529">
      <c r="A24529" s="1" t="s">
        <v>23686</v>
      </c>
      <c r="B24529" s="2" t="str">
        <f>IFERROR(__xludf.DUMMYFUNCTION("GOOGLETRANSLATE(A24529,""en"",""hi"")"),"एक काले चमड़े के पैंट में अभिनेता - 01")</f>
        <v>एक काले चमड़े के पैंट में अभिनेता - 01</v>
      </c>
    </row>
    <row r="24530">
      <c r="A24530" s="1" t="s">
        <v>23687</v>
      </c>
      <c r="B24530" s="2" t="str">
        <f>IFERROR(__xludf.DUMMYFUNCTION("GOOGLETRANSLATE(A24530,""en"",""hi"")"),"घर एक ही मालिक के लिए घर रहा है।")</f>
        <v>घर एक ही मालिक के लिए घर रहा है।</v>
      </c>
    </row>
    <row r="24531">
      <c r="A24531" s="1" t="s">
        <v>23688</v>
      </c>
      <c r="B24531" s="2" t="str">
        <f>IFERROR(__xludf.DUMMYFUNCTION("GOOGLETRANSLATE(A24531,""en"",""hi"")"),"चिकित्सा कर्मियों ने व्यक्ति के समर्थन में एक एयरोमेडिकल निकासी प्रशिक्षण अभ्यास के दौरान सिम्युलेटेड हताहतों का आकलन किया।")</f>
        <v>चिकित्सा कर्मियों ने व्यक्ति के समर्थन में एक एयरोमेडिकल निकासी प्रशिक्षण अभ्यास के दौरान सिम्युलेटेड हताहतों का आकलन किया।</v>
      </c>
    </row>
    <row r="24532">
      <c r="A24532" s="1" t="s">
        <v>23689</v>
      </c>
      <c r="B24532" s="2" t="str">
        <f>IFERROR(__xludf.DUMMYFUNCTION("GOOGLETRANSLATE(A24532,""en"",""hi"")"),"प्यारी छोटी लड़की बिस्तर पर खेल रही है")</f>
        <v>प्यारी छोटी लड़की बिस्तर पर खेल रही है</v>
      </c>
    </row>
    <row r="24533">
      <c r="A24533" s="1" t="s">
        <v>23690</v>
      </c>
      <c r="B24533" s="2" t="str">
        <f>IFERROR(__xludf.DUMMYFUNCTION("GOOGLETRANSLATE(A24533,""en"",""hi"")"),"मैं उसी सप्ताह में शादियों को कैसे प्रकट किया!")</f>
        <v>मैं उसी सप्ताह में शादियों को कैसे प्रकट किया!</v>
      </c>
    </row>
    <row r="24534">
      <c r="A24534" s="1" t="s">
        <v>23691</v>
      </c>
      <c r="B24534" s="2" t="str">
        <f>IFERROR(__xludf.DUMMYFUNCTION("GOOGLETRANSLATE(A24534,""en"",""hi"")"),"उसके हाथ में एक स्नोबॉल के साथ एक स्नोबोर्डर")</f>
        <v>उसके हाथ में एक स्नोबॉल के साथ एक स्नोबोर्डर</v>
      </c>
    </row>
    <row r="24535">
      <c r="A24535" s="1" t="s">
        <v>23692</v>
      </c>
      <c r="B24535" s="2" t="str">
        <f>IFERROR(__xludf.DUMMYFUNCTION("GOOGLETRANSLATE(A24535,""en"",""hi"")"),"तेज दांतों से भरे बड़े मुंह के साथ एक परी का एक कार्टून चित्रण।")</f>
        <v>तेज दांतों से भरे बड़े मुंह के साथ एक परी का एक कार्टून चित्रण।</v>
      </c>
    </row>
    <row r="24536">
      <c r="A24536" s="1" t="s">
        <v>23693</v>
      </c>
      <c r="B24536" s="2" t="str">
        <f>IFERROR(__xludf.DUMMYFUNCTION("GOOGLETRANSLATE(A24536,""en"",""hi"")"),"अंतिम 1 चरण मैच के दौरान अपने टीम के साथी के साथ एक लक्ष्य के बाद फुटबॉल खिलाड़ी मनाता है")</f>
        <v>अंतिम 1 चरण मैच के दौरान अपने टीम के साथी के साथ एक लक्ष्य के बाद फुटबॉल खिलाड़ी मनाता है</v>
      </c>
    </row>
    <row r="24537">
      <c r="A24537" s="1" t="s">
        <v>23694</v>
      </c>
      <c r="B24537" s="2" t="str">
        <f>IFERROR(__xludf.DUMMYFUNCTION("GOOGLETRANSLATE(A24537,""en"",""hi"")"),"एक सफेद पृष्ठभूमि पर स्विंग।")</f>
        <v>एक सफेद पृष्ठभूमि पर स्विंग।</v>
      </c>
    </row>
    <row r="24538">
      <c r="A24538" s="1" t="s">
        <v>23695</v>
      </c>
      <c r="B24538" s="2" t="str">
        <f>IFERROR(__xludf.DUMMYFUNCTION("GOOGLETRANSLATE(A24538,""en"",""hi"")"),"चाक बनावट कप सिल्हूट लेटरिंग कॉफी के साथ हमेशा ब्लैक बोर्ड पर एक अच्छा विचार है।")</f>
        <v>चाक बनावट कप सिल्हूट लेटरिंग कॉफी के साथ हमेशा ब्लैक बोर्ड पर एक अच्छा विचार है।</v>
      </c>
    </row>
    <row r="24539">
      <c r="A24539" s="1" t="s">
        <v>23696</v>
      </c>
      <c r="B24539" s="2" t="str">
        <f>IFERROR(__xludf.DUMMYFUNCTION("GOOGLETRANSLATE(A24539,""en"",""hi"")"),"बास्केटबॉल खिलाड़ी # खेल टीम के खिलाफ एक रिबाउंड पकड़ता है।")</f>
        <v>बास्केटबॉल खिलाड़ी # खेल टीम के खिलाफ एक रिबाउंड पकड़ता है।</v>
      </c>
    </row>
    <row r="24540">
      <c r="A24540" s="1" t="s">
        <v>23697</v>
      </c>
      <c r="B24540" s="2" t="str">
        <f>IFERROR(__xludf.DUMMYFUNCTION("GOOGLETRANSLATE(A24540,""en"",""hi"")"),"एक उज्ज्वल सुनहरे माने के साथ एक शेर serenely बैठता है")</f>
        <v>एक उज्ज्वल सुनहरे माने के साथ एक शेर serenely बैठता है</v>
      </c>
    </row>
    <row r="24541">
      <c r="A24541" s="1" t="s">
        <v>23698</v>
      </c>
      <c r="B24541" s="2" t="str">
        <f>IFERROR(__xludf.DUMMYFUNCTION("GOOGLETRANSLATE(A24541,""en"",""hi"")"),"निकटतम फूल पर ध्यान देने के साथ बारिश के बाद ब्लूम का एक समूह")</f>
        <v>निकटतम फूल पर ध्यान देने के साथ बारिश के बाद ब्लूम का एक समूह</v>
      </c>
    </row>
    <row r="24542">
      <c r="A24542" s="1" t="s">
        <v>23699</v>
      </c>
      <c r="B24542" s="2" t="str">
        <f>IFERROR(__xludf.DUMMYFUNCTION("GOOGLETRANSLATE(A24542,""en"",""hi"")"),"हार्ड एंड सॉफ़्ट कोरल फॉर्म इनस लैगून का मूल")</f>
        <v>हार्ड एंड सॉफ़्ट कोरल फॉर्म इनस लैगून का मूल</v>
      </c>
    </row>
    <row r="24543">
      <c r="A24543" s="1" t="s">
        <v>23700</v>
      </c>
      <c r="B24543" s="2" t="str">
        <f>IFERROR(__xludf.DUMMYFUNCTION("GOOGLETRANSLATE(A24543,""en"",""hi"")"),"एक इंद्रधनुष और तट के साथ एक मछली पकड़ने की नाव")</f>
        <v>एक इंद्रधनुष और तट के साथ एक मछली पकड़ने की नाव</v>
      </c>
    </row>
    <row r="24544">
      <c r="A24544" s="1" t="s">
        <v>23701</v>
      </c>
      <c r="B24544" s="2" t="str">
        <f>IFERROR(__xludf.DUMMYFUNCTION("GOOGLETRANSLATE(A24544,""en"",""hi"")"),"रनवे के लिए एयरलाइनर और टैक्सीिंग")</f>
        <v>रनवे के लिए एयरलाइनर और टैक्सीिंग</v>
      </c>
    </row>
    <row r="24545">
      <c r="A24545" s="1" t="s">
        <v>23702</v>
      </c>
      <c r="B24545" s="2" t="str">
        <f>IFERROR(__xludf.DUMMYFUNCTION("GOOGLETRANSLATE(A24545,""en"",""hi"")"),"नरम रॉक कलाकार और ऑपरेशन रूम में आयोजित पुरस्कारों में प्रेस रूम में पॉप कलाकार")</f>
        <v>नरम रॉक कलाकार और ऑपरेशन रूम में आयोजित पुरस्कारों में प्रेस रूम में पॉप कलाकार</v>
      </c>
    </row>
    <row r="24546">
      <c r="A24546" s="1" t="s">
        <v>23703</v>
      </c>
      <c r="B24546" s="2" t="str">
        <f>IFERROR(__xludf.DUMMYFUNCTION("GOOGLETRANSLATE(A24546,""en"",""hi"")"),"थैंक्सगिविंग पतन सजावट के साथ आग के चारों ओर एक कुत्ता आराम।")</f>
        <v>थैंक्सगिविंग पतन सजावट के साथ आग के चारों ओर एक कुत्ता आराम।</v>
      </c>
    </row>
    <row r="24547">
      <c r="A24547" s="1" t="s">
        <v>23704</v>
      </c>
      <c r="B24547" s="2" t="str">
        <f>IFERROR(__xludf.DUMMYFUNCTION("GOOGLETRANSLATE(A24547,""en"",""hi"")"),"व्यक्ति बुधवार की रात व्यक्ति के खिलाफ खेल के पहले भाग के दौरान एक मुफ्त फेंक लेता है।")</f>
        <v>व्यक्ति बुधवार की रात व्यक्ति के खिलाफ खेल के पहले भाग के दौरान एक मुफ्त फेंक लेता है।</v>
      </c>
    </row>
    <row r="24548">
      <c r="A24548" s="1" t="s">
        <v>23705</v>
      </c>
      <c r="B24548" s="2" t="str">
        <f>IFERROR(__xludf.DUMMYFUNCTION("GOOGLETRANSLATE(A24548,""en"",""hi"")"),"इस संपत्ति के नौ कमरों में बेडरूम हैं")</f>
        <v>इस संपत्ति के नौ कमरों में बेडरूम हैं</v>
      </c>
    </row>
    <row r="24549">
      <c r="A24549" s="1" t="s">
        <v>23706</v>
      </c>
      <c r="B24549" s="2" t="str">
        <f>IFERROR(__xludf.DUMMYFUNCTION("GOOGLETRANSLATE(A24549,""en"",""hi"")"),"एक युवा महिला अपने कुत्ते के साथ एक सेटिंग सूरज के साथ ध्यान देती है")</f>
        <v>एक युवा महिला अपने कुत्ते के साथ एक सेटिंग सूरज के साथ ध्यान देती है</v>
      </c>
    </row>
    <row r="24550">
      <c r="A24550" s="1" t="s">
        <v>23707</v>
      </c>
      <c r="B24550" s="2" t="str">
        <f>IFERROR(__xludf.DUMMYFUNCTION("GOOGLETRANSLATE(A24550,""en"",""hi"")"),"स्थानों के पृष्ठ से ली गई छवि।")</f>
        <v>स्थानों के पृष्ठ से ली गई छवि।</v>
      </c>
    </row>
    <row r="24551">
      <c r="A24551" s="1" t="s">
        <v>23708</v>
      </c>
      <c r="B24551" s="2" t="str">
        <f>IFERROR(__xludf.DUMMYFUNCTION("GOOGLETRANSLATE(A24551,""en"",""hi"")"),"टीम अपनी सफलता का जश्न मनाती है")</f>
        <v>टीम अपनी सफलता का जश्न मनाती है</v>
      </c>
    </row>
    <row r="24552">
      <c r="A24552" s="1" t="s">
        <v>23709</v>
      </c>
      <c r="B24552" s="2" t="str">
        <f>IFERROR(__xludf.DUMMYFUNCTION("GOOGLETRANSLATE(A24552,""en"",""hi"")"),"एक डेयरी फार्म पर झूठ बोल रहा है")</f>
        <v>एक डेयरी फार्म पर झूठ बोल रहा है</v>
      </c>
    </row>
    <row r="24553">
      <c r="A24553" s="1" t="s">
        <v>23710</v>
      </c>
      <c r="B24553" s="2" t="str">
        <f>IFERROR(__xludf.DUMMYFUNCTION("GOOGLETRANSLATE(A24553,""en"",""hi"")"),"एक गुलाबी कार के साथ पेस्टल चित्रित घर")</f>
        <v>एक गुलाबी कार के साथ पेस्टल चित्रित घर</v>
      </c>
    </row>
    <row r="24554">
      <c r="A24554" s="1" t="s">
        <v>23711</v>
      </c>
      <c r="B24554" s="2" t="str">
        <f>IFERROR(__xludf.DUMMYFUNCTION("GOOGLETRANSLATE(A24554,""en"",""hi"")"),"एक फैशन शूट के दौरान ली गई वॉलफ्लॉवर फोटोग्राफी द्वारा फोटो के साथ समस्या के अंदर पृष्ठों की तस्वीर")</f>
        <v>एक फैशन शूट के दौरान ली गई वॉलफ्लॉवर फोटोग्राफी द्वारा फोटो के साथ समस्या के अंदर पृष्ठों की तस्वीर</v>
      </c>
    </row>
    <row r="24555">
      <c r="A24555" s="1" t="s">
        <v>23712</v>
      </c>
      <c r="B24555" s="2" t="str">
        <f>IFERROR(__xludf.DUMMYFUNCTION("GOOGLETRANSLATE(A24555,""en"",""hi"")"),"ओलंपिक एथलीट ने देश की सदस्यता को वेब डिज़ाइन को निलंबित करने से पहले अंतिम स्वर्ण पदक जीता")</f>
        <v>ओलंपिक एथलीट ने देश की सदस्यता को वेब डिज़ाइन को निलंबित करने से पहले अंतिम स्वर्ण पदक जीता</v>
      </c>
    </row>
    <row r="24556">
      <c r="A24556" s="1" t="s">
        <v>23713</v>
      </c>
      <c r="B24556" s="2" t="str">
        <f>IFERROR(__xludf.DUMMYFUNCTION("GOOGLETRANSLATE(A24556,""en"",""hi"")"),"कभी-कभी मैं इस तरह के दिनों से प्यार करता हूं।")</f>
        <v>कभी-कभी मैं इस तरह के दिनों से प्यार करता हूं।</v>
      </c>
    </row>
    <row r="24557">
      <c r="A24557" s="1" t="s">
        <v>23714</v>
      </c>
      <c r="B24557" s="2" t="str">
        <f>IFERROR(__xludf.DUMMYFUNCTION("GOOGLETRANSLATE(A24557,""en"",""hi"")"),"अभिनेता विशेष स्क्रीनिंग में भाग लेता है।")</f>
        <v>अभिनेता विशेष स्क्रीनिंग में भाग लेता है।</v>
      </c>
    </row>
    <row r="24558">
      <c r="A24558" s="1" t="s">
        <v>23715</v>
      </c>
      <c r="B24558" s="2" t="str">
        <f>IFERROR(__xludf.DUMMYFUNCTION("GOOGLETRANSLATE(A24558,""en"",""hi"")"),"गायक और रॉक कलाकार टूर पर मंच पर प्रदर्शन करते हैं")</f>
        <v>गायक और रॉक कलाकार टूर पर मंच पर प्रदर्शन करते हैं</v>
      </c>
    </row>
    <row r="24559">
      <c r="A24559" s="1" t="s">
        <v>23716</v>
      </c>
      <c r="B24559" s="2" t="str">
        <f>IFERROR(__xludf.DUMMYFUNCTION("GOOGLETRANSLATE(A24559,""en"",""hi"")"),"व्यक्ति छात्रों को एक भाषण देता है।")</f>
        <v>व्यक्ति छात्रों को एक भाषण देता है।</v>
      </c>
    </row>
    <row r="24560">
      <c r="A24560" s="1" t="s">
        <v>23717</v>
      </c>
      <c r="B24560" s="2" t="str">
        <f>IFERROR(__xludf.DUMMYFUNCTION("GOOGLETRANSLATE(A24560,""en"",""hi"")"),"दोस्तों के बगल में बैठे दोस्त")</f>
        <v>दोस्तों के बगल में बैठे दोस्त</v>
      </c>
    </row>
    <row r="24561">
      <c r="A24561" s="1" t="s">
        <v>23718</v>
      </c>
      <c r="B24561" s="2" t="str">
        <f>IFERROR(__xludf.DUMMYFUNCTION("GOOGLETRANSLATE(A24561,""en"",""hi"")"),"यह प्रबंधक और मालिकों के लिए उत्सव का समय हो सकता है कि वे अब खिलाड़ियों पर हस्ताक्षर कर सकते हैं, लेकिन कुछ खिलाड़ियों को चिंतित किया जा सकता है")</f>
        <v>यह प्रबंधक और मालिकों के लिए उत्सव का समय हो सकता है कि वे अब खिलाड़ियों पर हस्ताक्षर कर सकते हैं, लेकिन कुछ खिलाड़ियों को चिंतित किया जा सकता है</v>
      </c>
    </row>
    <row r="24562">
      <c r="A24562" s="1" t="s">
        <v>23719</v>
      </c>
      <c r="B24562" s="2" t="str">
        <f>IFERROR(__xludf.DUMMYFUNCTION("GOOGLETRANSLATE(A24562,""en"",""hi"")"),"1900 के दशक की शुरुआत में विक्टोरियन संरचना के आसपास की सड़कों")</f>
        <v>1900 के दशक की शुरुआत में विक्टोरियन संरचना के आसपास की सड़कों</v>
      </c>
    </row>
    <row r="24563">
      <c r="A24563" s="1" t="s">
        <v>23720</v>
      </c>
      <c r="B24563" s="2" t="str">
        <f>IFERROR(__xludf.DUMMYFUNCTION("GOOGLETRANSLATE(A24563,""en"",""hi"")"),"टेनिस खिलाड़ी स्पोर्ट्स एसोसिएशन के दौरान नेट पर एक शॉट याद करता है")</f>
        <v>टेनिस खिलाड़ी स्पोर्ट्स एसोसिएशन के दौरान नेट पर एक शॉट याद करता है</v>
      </c>
    </row>
    <row r="24564">
      <c r="A24564" s="1" t="s">
        <v>23721</v>
      </c>
      <c r="B24564" s="2" t="str">
        <f>IFERROR(__xludf.DUMMYFUNCTION("GOOGLETRANSLATE(A24564,""en"",""hi"")"),"निर्माण के दौरान आखिरी टुकड़ा किस स्थान पर रखा गया था?")</f>
        <v>निर्माण के दौरान आखिरी टुकड़ा किस स्थान पर रखा गया था?</v>
      </c>
    </row>
    <row r="24565">
      <c r="A24565" s="1" t="s">
        <v>23722</v>
      </c>
      <c r="B24565" s="2" t="str">
        <f>IFERROR(__xludf.DUMMYFUNCTION("GOOGLETRANSLATE(A24565,""en"",""hi"")"),"एक चेरी पेड़ लगाए जाने के बाद महान व्यक्ति और राजनेता दूर चलते हैं")</f>
        <v>एक चेरी पेड़ लगाए जाने के बाद महान व्यक्ति और राजनेता दूर चलते हैं</v>
      </c>
    </row>
    <row r="24566">
      <c r="A24566" s="1" t="s">
        <v>23723</v>
      </c>
      <c r="B24566" s="2" t="str">
        <f>IFERROR(__xludf.DUMMYFUNCTION("GOOGLETRANSLATE(A24566,""en"",""hi"")"),"अभिनेता - एक बॉस की तरह चाय पीना।")</f>
        <v>अभिनेता - एक बॉस की तरह चाय पीना।</v>
      </c>
    </row>
    <row r="24567">
      <c r="A24567" s="1" t="s">
        <v>23724</v>
      </c>
      <c r="B24567" s="2" t="str">
        <f>IFERROR(__xludf.DUMMYFUNCTION("GOOGLETRANSLATE(A24567,""en"",""hi"")"),"पृष्ठभूमि में अंतःशिरा ड्रिप और सर्जन टीम के करीब।")</f>
        <v>पृष्ठभूमि में अंतःशिरा ड्रिप और सर्जन टीम के करीब।</v>
      </c>
    </row>
    <row r="24568">
      <c r="A24568" s="1" t="s">
        <v>23725</v>
      </c>
      <c r="B24568" s="2" t="str">
        <f>IFERROR(__xludf.DUMMYFUNCTION("GOOGLETRANSLATE(A24568,""en"",""hi"")"),"सूर्य का लैंडस्केप दृश्य और पार किया जा रहा है")</f>
        <v>सूर्य का लैंडस्केप दृश्य और पार किया जा रहा है</v>
      </c>
    </row>
    <row r="24569">
      <c r="A24569" s="1" t="s">
        <v>23726</v>
      </c>
      <c r="B24569" s="2" t="str">
        <f>IFERROR(__xludf.DUMMYFUNCTION("GOOGLETRANSLATE(A24569,""en"",""hi"")"),"घर में जगह बनाना विभाजन रखकर तेजी से परिवर्तन के लिए धन्यवाद।")</f>
        <v>घर में जगह बनाना विभाजन रखकर तेजी से परिवर्तन के लिए धन्यवाद।</v>
      </c>
    </row>
    <row r="24570">
      <c r="A24570" s="1" t="s">
        <v>23727</v>
      </c>
      <c r="B24570" s="2" t="str">
        <f>IFERROR(__xludf.DUMMYFUNCTION("GOOGLETRANSLATE(A24570,""en"",""hi"")"),"खुश एपिफेनी के लिए एक सुंदर पृष्ठभूमि का चित्रण।")</f>
        <v>खुश एपिफेनी के लिए एक सुंदर पृष्ठभूमि का चित्रण।</v>
      </c>
    </row>
    <row r="24571">
      <c r="A24571" s="1" t="s">
        <v>23728</v>
      </c>
      <c r="B24571" s="2" t="str">
        <f>IFERROR(__xludf.DUMMYFUNCTION("GOOGLETRANSLATE(A24571,""en"",""hi"")"),"किशोर लड़कों का एक समूह चारों ओर लटक रहा है, एक सड़क के कोने पर पोस्टिंग डरावना और धमकी दे रही है")</f>
        <v>किशोर लड़कों का एक समूह चारों ओर लटक रहा है, एक सड़क के कोने पर पोस्टिंग डरावना और धमकी दे रही है</v>
      </c>
    </row>
    <row r="24572">
      <c r="A24572" s="1" t="s">
        <v>23729</v>
      </c>
      <c r="B24572" s="2" t="str">
        <f>IFERROR(__xludf.DUMMYFUNCTION("GOOGLETRANSLATE(A24572,""en"",""hi"")"),"राष्ट्रीय उद्यान की ओर सड़क पर।")</f>
        <v>राष्ट्रीय उद्यान की ओर सड़क पर।</v>
      </c>
    </row>
    <row r="24573">
      <c r="A24573" s="1" t="s">
        <v>23730</v>
      </c>
      <c r="B24573" s="2" t="str">
        <f>IFERROR(__xludf.DUMMYFUNCTION("GOOGLETRANSLATE(A24573,""en"",""hi"")"),"बैनर राजनीति की सालगिरह का जश्न मनाते हैं")</f>
        <v>बैनर राजनीति की सालगिरह का जश्न मनाते हैं</v>
      </c>
    </row>
    <row r="24574">
      <c r="A24574" s="1" t="s">
        <v>23731</v>
      </c>
      <c r="B24574" s="2" t="str">
        <f>IFERROR(__xludf.DUMMYFUNCTION("GOOGLETRANSLATE(A24574,""en"",""hi"")"),"सड़क के साथ यात्रा एक ट्रक और अन्य यातायात")</f>
        <v>सड़क के साथ यात्रा एक ट्रक और अन्य यातायात</v>
      </c>
    </row>
    <row r="24575">
      <c r="A24575" s="1" t="s">
        <v>23732</v>
      </c>
      <c r="B24575" s="2" t="str">
        <f>IFERROR(__xludf.DUMMYFUNCTION("GOOGLETRANSLATE(A24575,""en"",""hi"")"),"एक सफेद पृष्ठभूमि पर पेड़ पृथक।")</f>
        <v>एक सफेद पृष्ठभूमि पर पेड़ पृथक।</v>
      </c>
    </row>
    <row r="24576">
      <c r="A24576" s="1" t="s">
        <v>23733</v>
      </c>
      <c r="B24576" s="2" t="str">
        <f>IFERROR(__xludf.DUMMYFUNCTION("GOOGLETRANSLATE(A24576,""en"",""hi"")"),"एक मांसल दिखने वाले बच्चे के साथ यह सावधानी स्थल")</f>
        <v>एक मांसल दिखने वाले बच्चे के साथ यह सावधानी स्थल</v>
      </c>
    </row>
    <row r="24577">
      <c r="A24577" s="1" t="s">
        <v>23734</v>
      </c>
      <c r="B24577" s="2" t="str">
        <f>IFERROR(__xludf.DUMMYFUNCTION("GOOGLETRANSLATE(A24577,""en"",""hi"")"),"एक नारंगी फ्रेम, मशरूम और एक छाता मुक्त वेक्टर के साथ शरद ऋतु पृष्ठभूमि")</f>
        <v>एक नारंगी फ्रेम, मशरूम और एक छाता मुक्त वेक्टर के साथ शरद ऋतु पृष्ठभूमि</v>
      </c>
    </row>
    <row r="24578">
      <c r="A24578" s="1" t="s">
        <v>23735</v>
      </c>
      <c r="B24578" s="2" t="str">
        <f>IFERROR(__xludf.DUMMYFUNCTION("GOOGLETRANSLATE(A24578,""en"",""hi"")"),"टेलीविजन शो होस्ट और व्यक्ति विश्व प्रीमियर में भाग लेते हैं")</f>
        <v>टेलीविजन शो होस्ट और व्यक्ति विश्व प्रीमियर में भाग लेते हैं</v>
      </c>
    </row>
    <row r="24579">
      <c r="A24579" s="1" t="s">
        <v>23736</v>
      </c>
      <c r="B24579" s="2" t="str">
        <f>IFERROR(__xludf.DUMMYFUNCTION("GOOGLETRANSLATE(A24579,""en"",""hi"")"),"किनारों को खत्म करने वाले कंकड़ के साथ लाल ईंट फ्लश करें")</f>
        <v>किनारों को खत्म करने वाले कंकड़ के साथ लाल ईंट फ्लश करें</v>
      </c>
    </row>
    <row r="24580">
      <c r="A24580" s="1" t="s">
        <v>23737</v>
      </c>
      <c r="B24580" s="2" t="str">
        <f>IFERROR(__xludf.DUMMYFUNCTION("GOOGLETRANSLATE(A24580,""en"",""hi"")"),"एक जेल सेल में उदास और अकेला बड़ा आदमी")</f>
        <v>एक जेल सेल में उदास और अकेला बड़ा आदमी</v>
      </c>
    </row>
    <row r="24581">
      <c r="A24581" s="1" t="s">
        <v>23738</v>
      </c>
      <c r="B24581" s="2" t="str">
        <f>IFERROR(__xludf.DUMMYFUNCTION("GOOGLETRANSLATE(A24581,""en"",""hi"")"),"एक दीवार के रूप में कांच की बोतलें")</f>
        <v>एक दीवार के रूप में कांच की बोतलें</v>
      </c>
    </row>
    <row r="24582">
      <c r="A24582" s="1" t="s">
        <v>23739</v>
      </c>
      <c r="B24582" s="2" t="str">
        <f>IFERROR(__xludf.DUMMYFUNCTION("GOOGLETRANSLATE(A24582,""en"",""hi"")"),"घर में दूसरा कुत्ता")</f>
        <v>घर में दूसरा कुत्ता</v>
      </c>
    </row>
    <row r="24583">
      <c r="A24583" s="1" t="s">
        <v>23740</v>
      </c>
      <c r="B24583" s="2" t="str">
        <f>IFERROR(__xludf.DUMMYFUNCTION("GOOGLETRANSLATE(A24583,""en"",""hi"")"),"मेरे पास उन वैनों में से एक है, जिसमें खदान में एक रसोईघर है।")</f>
        <v>मेरे पास उन वैनों में से एक है, जिसमें खदान में एक रसोईघर है।</v>
      </c>
    </row>
    <row r="24584">
      <c r="A24584" s="1" t="s">
        <v>23741</v>
      </c>
      <c r="B24584" s="2" t="str">
        <f>IFERROR(__xludf.DUMMYFUNCTION("GOOGLETRANSLATE(A24584,""en"",""hi"")"),"निश्चित रूप से दबाव होता है जब आप आगे बढ़ते सफारी का नेतृत्व करते हैं लेकिन यह मेरी पसंदीदा जगह है।")</f>
        <v>निश्चित रूप से दबाव होता है जब आप आगे बढ़ते सफारी का नेतृत्व करते हैं लेकिन यह मेरी पसंदीदा जगह है।</v>
      </c>
    </row>
    <row r="24585">
      <c r="A24585" s="1" t="s">
        <v>23742</v>
      </c>
      <c r="B24585" s="2" t="str">
        <f>IFERROR(__xludf.DUMMYFUNCTION("GOOGLETRANSLATE(A24585,""en"",""hi"")"),"उन घरों की तस्वीरें ब्राउज़ करें जिन्होंने ईंट के क्लासिक लुक को अपने बाहरी डिजाइन में शामिल किया है।")</f>
        <v>उन घरों की तस्वीरें ब्राउज़ करें जिन्होंने ईंट के क्लासिक लुक को अपने बाहरी डिजाइन में शामिल किया है।</v>
      </c>
    </row>
    <row r="24586">
      <c r="A24586" s="1" t="s">
        <v>23743</v>
      </c>
      <c r="B24586" s="2" t="str">
        <f>IFERROR(__xludf.DUMMYFUNCTION("GOOGLETRANSLATE(A24586,""en"",""hi"")"),"अमेरिकी फुटबॉल खिलाड़ी वापस चल रही स्पोर्ट्स टीम ने रविवार के खेल के दौरान स्पोर्ट्स टीम के खिलाफ गेंद को ले लिया।")</f>
        <v>अमेरिकी फुटबॉल खिलाड़ी वापस चल रही स्पोर्ट्स टीम ने रविवार के खेल के दौरान स्पोर्ट्स टीम के खिलाफ गेंद को ले लिया।</v>
      </c>
    </row>
    <row r="24587">
      <c r="A24587" s="1" t="s">
        <v>23744</v>
      </c>
      <c r="B24587" s="2" t="str">
        <f>IFERROR(__xludf.DUMMYFUNCTION("GOOGLETRANSLATE(A24587,""en"",""hi"")"),"एक इंटीरियर विंडो पत्थर की संरचना को एक समय में पत्थर बनाने का प्रदर्शन करती है!")</f>
        <v>एक इंटीरियर विंडो पत्थर की संरचना को एक समय में पत्थर बनाने का प्रदर्शन करती है!</v>
      </c>
    </row>
    <row r="24588">
      <c r="A24588" s="1" t="s">
        <v>23745</v>
      </c>
      <c r="B24588" s="2" t="str">
        <f>IFERROR(__xludf.DUMMYFUNCTION("GOOGLETRANSLATE(A24588,""en"",""hi"")"),"व्यक्ति एक लाल कालीन चलता है")</f>
        <v>व्यक्ति एक लाल कालीन चलता है</v>
      </c>
    </row>
    <row r="24589">
      <c r="A24589" s="1" t="s">
        <v>23746</v>
      </c>
      <c r="B24589" s="2" t="str">
        <f>IFERROR(__xludf.DUMMYFUNCTION("GOOGLETRANSLATE(A24589,""en"",""hi"")"),"उद्योग ... मैं इनमें से एक था :)")</f>
        <v>उद्योग ... मैं इनमें से एक था :)</v>
      </c>
    </row>
    <row r="24590">
      <c r="A24590" s="1" t="s">
        <v>23747</v>
      </c>
      <c r="B24590" s="2" t="str">
        <f>IFERROR(__xludf.DUMMYFUNCTION("GOOGLETRANSLATE(A24590,""en"",""hi"")"),"एक गिटार का पृष्ठभूमि चित्रण")</f>
        <v>एक गिटार का पृष्ठभूमि चित्रण</v>
      </c>
    </row>
    <row r="24591">
      <c r="A24591" s="1" t="s">
        <v>23748</v>
      </c>
      <c r="B24591" s="2" t="str">
        <f>IFERROR(__xludf.DUMMYFUNCTION("GOOGLETRANSLATE(A24591,""en"",""hi"")"),"प्रशिक्षण सत्र के दौरान संगठन नेता")</f>
        <v>प्रशिक्षण सत्र के दौरान संगठन नेता</v>
      </c>
    </row>
    <row r="24592">
      <c r="A24592" s="1" t="s">
        <v>23749</v>
      </c>
      <c r="B24592" s="2" t="str">
        <f>IFERROR(__xludf.DUMMYFUNCTION("GOOGLETRANSLATE(A24592,""en"",""hi"")"),"रात बाहर: पुस्तक चरित्र चैरिटी इवेंट में प्रस्तुत किया गया")</f>
        <v>रात बाहर: पुस्तक चरित्र चैरिटी इवेंट में प्रस्तुत किया गया</v>
      </c>
    </row>
    <row r="24593">
      <c r="A24593" s="1" t="s">
        <v>23750</v>
      </c>
      <c r="B24593" s="2" t="str">
        <f>IFERROR(__xludf.DUMMYFUNCTION("GOOGLETRANSLATE(A24593,""en"",""hi"")"),"एक धूप के दिन एक मैदान में चल रही महिलाएं")</f>
        <v>एक धूप के दिन एक मैदान में चल रही महिलाएं</v>
      </c>
    </row>
    <row r="24594">
      <c r="A24594" s="1" t="s">
        <v>23751</v>
      </c>
      <c r="B24594" s="2" t="str">
        <f>IFERROR(__xludf.DUMMYFUNCTION("GOOGLETRANSLATE(A24594,""en"",""hi"")"),"रेत में लिखी गर्मी शब्द के साथ एक समुद्र तट का दृश्य")</f>
        <v>रेत में लिखी गर्मी शब्द के साथ एक समुद्र तट का दृश्य</v>
      </c>
    </row>
    <row r="24595">
      <c r="A24595" s="1" t="s">
        <v>23752</v>
      </c>
      <c r="B24595" s="2" t="str">
        <f>IFERROR(__xludf.DUMMYFUNCTION("GOOGLETRANSLATE(A24595,""en"",""hi"")"),"फिल्म का प्रीमियर: पुनरुत्थान")</f>
        <v>फिल्म का प्रीमियर: पुनरुत्थान</v>
      </c>
    </row>
    <row r="24596">
      <c r="A24596" s="1" t="s">
        <v>23753</v>
      </c>
      <c r="B24596" s="2" t="str">
        <f>IFERROR(__xludf.DUMMYFUNCTION("GOOGLETRANSLATE(A24596,""en"",""hi"")"),"मैं सिर्फ नीले और सफेद में ऑटोमोबाइल मॉडल प्यार करता हूँ!")</f>
        <v>मैं सिर्फ नीले और सफेद में ऑटोमोबाइल मॉडल प्यार करता हूँ!</v>
      </c>
    </row>
    <row r="24597">
      <c r="A24597" s="1" t="s">
        <v>23754</v>
      </c>
      <c r="B24597" s="2" t="str">
        <f>IFERROR(__xludf.DUMMYFUNCTION("GOOGLETRANSLATE(A24597,""en"",""hi"")"),"छात्र परिसर में चलते हैं।")</f>
        <v>छात्र परिसर में चलते हैं।</v>
      </c>
    </row>
    <row r="24598">
      <c r="A24598" s="1" t="s">
        <v>23755</v>
      </c>
      <c r="B24598" s="2" t="str">
        <f>IFERROR(__xludf.DUMMYFUNCTION("GOOGLETRANSLATE(A24598,""en"",""hi"")"),"मैच से पहले एक प्रशिक्षण सत्र के दौरान गेंदें देखी जाती हैं।")</f>
        <v>मैच से पहले एक प्रशिक्षण सत्र के दौरान गेंदें देखी जाती हैं।</v>
      </c>
    </row>
    <row r="24599">
      <c r="A24599" s="1" t="s">
        <v>23756</v>
      </c>
      <c r="B24599" s="2" t="str">
        <f>IFERROR(__xludf.DUMMYFUNCTION("GOOGLETRANSLATE(A24599,""en"",""hi"")"),"पुरस्कार विजेता घटना के दौरान जीतने के बाद ट्रॉफी के साथ मनाएं।")</f>
        <v>पुरस्कार विजेता घटना के दौरान जीतने के बाद ट्रॉफी के साथ मनाएं।</v>
      </c>
    </row>
    <row r="24600">
      <c r="A24600" s="1" t="s">
        <v>23757</v>
      </c>
      <c r="B24600" s="2" t="str">
        <f>IFERROR(__xludf.DUMMYFUNCTION("GOOGLETRANSLATE(A24600,""en"",""hi"")"),"हाथों की एक जोड़ी सफेद पृष्ठभूमि के साथ एक ग्लोब पकड़ती है")</f>
        <v>हाथों की एक जोड़ी सफेद पृष्ठभूमि के साथ एक ग्लोब पकड़ती है</v>
      </c>
    </row>
    <row r="24601">
      <c r="A24601" s="1" t="s">
        <v>23758</v>
      </c>
      <c r="B24601" s="2" t="str">
        <f>IFERROR(__xludf.DUMMYFUNCTION("GOOGLETRANSLATE(A24601,""en"",""hi"")"),"जुनून फल इस भीड़ में केला, meringue और कारमेल के मीठे संयोजन को लिफ्ट करता है - सुखदायक मिठाई नुस्खा।")</f>
        <v>जुनून फल इस भीड़ में केला, meringue और कारमेल के मीठे संयोजन को लिफ्ट करता है - सुखदायक मिठाई नुस्खा।</v>
      </c>
    </row>
    <row r="24602">
      <c r="A24602" s="1" t="s">
        <v>1731</v>
      </c>
      <c r="B24602" s="2" t="str">
        <f>IFERROR(__xludf.DUMMYFUNCTION("GOOGLETRANSLATE(A24602,""en"",""hi"")"),"डिजिटल कला # के लिए चुनी गई है")</f>
        <v>डिजिटल कला # के लिए चुनी गई है</v>
      </c>
    </row>
    <row r="24603">
      <c r="A24603" s="1" t="s">
        <v>23759</v>
      </c>
      <c r="B24603" s="2" t="str">
        <f>IFERROR(__xludf.DUMMYFUNCTION("GOOGLETRANSLATE(A24603,""en"",""hi"")"),"पुरुषों के काले पोशाक के जूते की एक जोड़ी")</f>
        <v>पुरुषों के काले पोशाक के जूते की एक जोड़ी</v>
      </c>
    </row>
    <row r="24604">
      <c r="A24604" s="1" t="s">
        <v>23760</v>
      </c>
      <c r="B24604" s="2" t="str">
        <f>IFERROR(__xludf.DUMMYFUNCTION("GOOGLETRANSLATE(A24604,""en"",""hi"")"),"एक अविश्वसनीय शॉट टैटू में सुंदर रंग प्रदर्शित करता है।")</f>
        <v>एक अविश्वसनीय शॉट टैटू में सुंदर रंग प्रदर्शित करता है।</v>
      </c>
    </row>
    <row r="24605">
      <c r="A24605" s="1" t="s">
        <v>23761</v>
      </c>
      <c r="B24605" s="2" t="str">
        <f>IFERROR(__xludf.DUMMYFUNCTION("GOOGLETRANSLATE(A24605,""en"",""hi"")"),"वर्षों के माध्यम से परिवार")</f>
        <v>वर्षों के माध्यम से परिवार</v>
      </c>
    </row>
    <row r="24606">
      <c r="A24606" s="1" t="s">
        <v>23762</v>
      </c>
      <c r="B24606" s="2" t="str">
        <f>IFERROR(__xludf.DUMMYFUNCTION("GOOGLETRANSLATE(A24606,""en"",""hi"")"),"छोटे बाल के लिए हेयर स्टाइल: एक छोटे से शग काले केश और बाल कटवाने")</f>
        <v>छोटे बाल के लिए हेयर स्टाइल: एक छोटे से शग काले केश और बाल कटवाने</v>
      </c>
    </row>
    <row r="24607">
      <c r="A24607" s="1" t="s">
        <v>23763</v>
      </c>
      <c r="B24607" s="2" t="str">
        <f>IFERROR(__xludf.DUMMYFUNCTION("GOOGLETRANSLATE(A24607,""en"",""hi"")"),"खाद्य पदार्थ जो आपको गर्मियों के बारे में सोचेंगे")</f>
        <v>खाद्य पदार्थ जो आपको गर्मियों के बारे में सोचेंगे</v>
      </c>
    </row>
    <row r="24608">
      <c r="A24608" s="1" t="s">
        <v>23764</v>
      </c>
      <c r="B24608" s="2" t="str">
        <f>IFERROR(__xludf.DUMMYFUNCTION("GOOGLETRANSLATE(A24608,""en"",""hi"")"),"टेलीफोन बनाने के नोट्स पर युवा आदमी")</f>
        <v>टेलीफोन बनाने के नोट्स पर युवा आदमी</v>
      </c>
    </row>
    <row r="24609">
      <c r="A24609" s="1" t="s">
        <v>23765</v>
      </c>
      <c r="B24609" s="2" t="str">
        <f>IFERROR(__xludf.DUMMYFUNCTION("GOOGLETRANSLATE(A24609,""en"",""hi"")"),"व्यक्ति बैंकों पर बैठता है")</f>
        <v>व्यक्ति बैंकों पर बैठता है</v>
      </c>
    </row>
    <row r="24610">
      <c r="A24610" s="1" t="s">
        <v>16873</v>
      </c>
      <c r="B24610" s="2" t="str">
        <f>IFERROR(__xludf.DUMMYFUNCTION("GOOGLETRANSLATE(A24610,""en"",""hi"")"),"हवा में धीरे से लहराते हुए ध्वज।")</f>
        <v>हवा में धीरे से लहराते हुए ध्वज।</v>
      </c>
    </row>
    <row r="24611">
      <c r="A24611" s="1" t="s">
        <v>23766</v>
      </c>
      <c r="B24611" s="2" t="str">
        <f>IFERROR(__xludf.DUMMYFUNCTION("GOOGLETRANSLATE(A24611,""en"",""hi"")"),"व्यक्ति, एक पेड़ की शाखा पर, सुबह की सुबह में")</f>
        <v>व्यक्ति, एक पेड़ की शाखा पर, सुबह की सुबह में</v>
      </c>
    </row>
    <row r="24612">
      <c r="A24612" s="1" t="s">
        <v>23767</v>
      </c>
      <c r="B24612" s="2" t="str">
        <f>IFERROR(__xludf.DUMMYFUNCTION("GOOGLETRANSLATE(A24612,""en"",""hi"")"),"फसल शर्ट, नीले ब्लेज़र और घुटने की लंबाई स्कर्ट की विशेषता वाले एक फैशन लुक।")</f>
        <v>फसल शर्ट, नीले ब्लेज़र और घुटने की लंबाई स्कर्ट की विशेषता वाले एक फैशन लुक।</v>
      </c>
    </row>
    <row r="24613">
      <c r="A24613" s="1" t="s">
        <v>23768</v>
      </c>
      <c r="B24613" s="2" t="str">
        <f>IFERROR(__xludf.DUMMYFUNCTION("GOOGLETRANSLATE(A24613,""en"",""hi"")"),"उस अन्य तस्वीर के लिए मैंने पोस्ट किया या उसकी ड्रेस")</f>
        <v>उस अन्य तस्वीर के लिए मैंने पोस्ट किया या उसकी ड्रेस</v>
      </c>
    </row>
    <row r="24614">
      <c r="A24614" s="1" t="s">
        <v>23769</v>
      </c>
      <c r="B24614" s="2" t="str">
        <f>IFERROR(__xludf.DUMMYFUNCTION("GOOGLETRANSLATE(A24614,""en"",""hi"")"),"होटल की लॉबी")</f>
        <v>होटल की लॉबी</v>
      </c>
    </row>
    <row r="24615">
      <c r="A24615" s="1" t="s">
        <v>945</v>
      </c>
      <c r="B24615" s="2" t="str">
        <f>IFERROR(__xludf.DUMMYFUNCTION("GOOGLETRANSLATE(A24615,""en"",""hi"")"),"नगरपालिका मानचित्र पर एक शहर")</f>
        <v>नगरपालिका मानचित्र पर एक शहर</v>
      </c>
    </row>
    <row r="24616">
      <c r="A24616" s="1" t="s">
        <v>23770</v>
      </c>
      <c r="B24616" s="2" t="str">
        <f>IFERROR(__xludf.DUMMYFUNCTION("GOOGLETRANSLATE(A24616,""en"",""hi"")"),"व्यक्ति बेज चमड़े के पैंट, काले जूते और एक सफेद स्वेटर के रूप में एक सफेद स्वेटर में देखा जाता है।")</f>
        <v>व्यक्ति बेज चमड़े के पैंट, काले जूते और एक सफेद स्वेटर के रूप में एक सफेद स्वेटर में देखा जाता है।</v>
      </c>
    </row>
    <row r="24617">
      <c r="A24617" s="1" t="s">
        <v>23771</v>
      </c>
      <c r="B24617" s="2" t="str">
        <f>IFERROR(__xludf.DUMMYFUNCTION("GOOGLETRANSLATE(A24617,""en"",""hi"")"),"फिल्म चरित्र की एक विशाल मूर्ति।")</f>
        <v>फिल्म चरित्र की एक विशाल मूर्ति।</v>
      </c>
    </row>
    <row r="24618">
      <c r="A24618" s="1" t="s">
        <v>23772</v>
      </c>
      <c r="B24618" s="2" t="str">
        <f>IFERROR(__xludf.DUMMYFUNCTION("GOOGLETRANSLATE(A24618,""en"",""hi"")"),"एक देश की सड़क पर एक लघु हाइपर चूक।")</f>
        <v>एक देश की सड़क पर एक लघु हाइपर चूक।</v>
      </c>
    </row>
    <row r="24619">
      <c r="A24619" s="1" t="s">
        <v>23773</v>
      </c>
      <c r="B24619" s="2" t="str">
        <f>IFERROR(__xludf.DUMMYFUNCTION("GOOGLETRANSLATE(A24619,""en"",""hi"")"),"बकरियां ढलान चल रही हैं")</f>
        <v>बकरियां ढलान चल रही हैं</v>
      </c>
    </row>
    <row r="24620">
      <c r="A24620" s="1" t="s">
        <v>23774</v>
      </c>
      <c r="B24620" s="2" t="str">
        <f>IFERROR(__xludf.DUMMYFUNCTION("GOOGLETRANSLATE(A24620,""en"",""hi"")"),"फ़ाइल - फ़ाइल फोटो, संघीय कोर्टहाउस प्रस्थान करता है।")</f>
        <v>फ़ाइल - फ़ाइल फोटो, संघीय कोर्टहाउस प्रस्थान करता है।</v>
      </c>
    </row>
    <row r="24621">
      <c r="A24621" s="1" t="s">
        <v>23775</v>
      </c>
      <c r="B24621" s="2" t="str">
        <f>IFERROR(__xludf.DUMMYFUNCTION("GOOGLETRANSLATE(A24621,""en"",""hi"")"),"मुंह के स्वच्छता की एक तस्वीर और पाठ के लिए जगह के साथ वेक्टर बैनर")</f>
        <v>मुंह के स्वच्छता की एक तस्वीर और पाठ के लिए जगह के साथ वेक्टर बैनर</v>
      </c>
    </row>
    <row r="24622">
      <c r="A24622" s="1" t="s">
        <v>23776</v>
      </c>
      <c r="B24622" s="2" t="str">
        <f>IFERROR(__xludf.DUMMYFUNCTION("GOOGLETRANSLATE(A24622,""en"",""hi"")"),"रेत, समुद्र तट पर शिलालेख")</f>
        <v>रेत, समुद्र तट पर शिलालेख</v>
      </c>
    </row>
    <row r="24623">
      <c r="A24623" s="1" t="s">
        <v>23777</v>
      </c>
      <c r="B24623" s="2" t="str">
        <f>IFERROR(__xludf.DUMMYFUNCTION("GOOGLETRANSLATE(A24623,""en"",""hi"")"),"एक जंगल में यातायात जाम")</f>
        <v>एक जंगल में यातायात जाम</v>
      </c>
    </row>
    <row r="24624">
      <c r="A24624" s="1" t="s">
        <v>23778</v>
      </c>
      <c r="B24624" s="2" t="str">
        <f>IFERROR(__xludf.DUMMYFUNCTION("GOOGLETRANSLATE(A24624,""en"",""hi"")"),"यदि आप काफी समय से देखने के लिए समय लेते हैं, तो कुछ छोटे पक्षियों में अद्भुत रंग और व्यवहार लक्षण होते हैं।")</f>
        <v>यदि आप काफी समय से देखने के लिए समय लेते हैं, तो कुछ छोटे पक्षियों में अद्भुत रंग और व्यवहार लक्षण होते हैं।</v>
      </c>
    </row>
    <row r="24625">
      <c r="A24625" s="1" t="s">
        <v>23779</v>
      </c>
      <c r="B24625" s="2" t="str">
        <f>IFERROR(__xludf.DUMMYFUNCTION("GOOGLETRANSLATE(A24625,""en"",""hi"")"),"लगभग हर कोने पर संगीत!")</f>
        <v>लगभग हर कोने पर संगीत!</v>
      </c>
    </row>
    <row r="24626">
      <c r="A24626" s="1" t="s">
        <v>23780</v>
      </c>
      <c r="B24626" s="2" t="str">
        <f>IFERROR(__xludf.DUMMYFUNCTION("GOOGLETRANSLATE(A24626,""en"",""hi"")"),"लोग समुद्र तट पर एक दूसरे को खुश करते हैं")</f>
        <v>लोग समुद्र तट पर एक दूसरे को खुश करते हैं</v>
      </c>
    </row>
    <row r="24627">
      <c r="A24627" s="1" t="s">
        <v>3814</v>
      </c>
      <c r="B24627" s="2" t="str">
        <f>IFERROR(__xludf.DUMMYFUNCTION("GOOGLETRANSLATE(A24627,""en"",""hi"")"),"अभिनेता सत्र प्रीमियर में भाग लेता है")</f>
        <v>अभिनेता सत्र प्रीमियर में भाग लेता है</v>
      </c>
    </row>
    <row r="24628">
      <c r="A24628" s="1" t="s">
        <v>23781</v>
      </c>
      <c r="B24628" s="2" t="str">
        <f>IFERROR(__xludf.DUMMYFUNCTION("GOOGLETRANSLATE(A24628,""en"",""hi"")"),"झील पर एक फ्लिप कर रहा आदमी")</f>
        <v>झील पर एक फ्लिप कर रहा आदमी</v>
      </c>
    </row>
    <row r="24629">
      <c r="A24629" s="1" t="s">
        <v>23782</v>
      </c>
      <c r="B24629" s="2" t="str">
        <f>IFERROR(__xludf.DUMMYFUNCTION("GOOGLETRANSLATE(A24629,""en"",""hi"")"),"बड़ी मूर्तियों में से एक")</f>
        <v>बड़ी मूर्तियों में से एक</v>
      </c>
    </row>
    <row r="24630">
      <c r="A24630" s="1" t="s">
        <v>23783</v>
      </c>
      <c r="B24630" s="2" t="str">
        <f>IFERROR(__xludf.DUMMYFUNCTION("GOOGLETRANSLATE(A24630,""en"",""hi"")"),"अंतिम मैच का पहला गेम।")</f>
        <v>अंतिम मैच का पहला गेम।</v>
      </c>
    </row>
    <row r="24631">
      <c r="A24631" s="1" t="s">
        <v>23784</v>
      </c>
      <c r="B24631" s="2" t="str">
        <f>IFERROR(__xludf.DUMMYFUNCTION("GOOGLETRANSLATE(A24631,""en"",""hi"")"),"लहरों की पृष्ठभूमि के खिलाफ काले मछली के साथ निर्बाध पैटर्न।")</f>
        <v>लहरों की पृष्ठभूमि के खिलाफ काले मछली के साथ निर्बाध पैटर्न।</v>
      </c>
    </row>
    <row r="24632">
      <c r="A24632" s="1" t="s">
        <v>23785</v>
      </c>
      <c r="B24632" s="2" t="str">
        <f>IFERROR(__xludf.DUMMYFUNCTION("GOOGLETRANSLATE(A24632,""en"",""hi"")"),"एक महिला का चित्र काला और सफेद")</f>
        <v>एक महिला का चित्र काला और सफेद</v>
      </c>
    </row>
    <row r="24633">
      <c r="A24633" s="1" t="s">
        <v>23786</v>
      </c>
      <c r="B24633" s="2" t="str">
        <f>IFERROR(__xludf.DUMMYFUNCTION("GOOGLETRANSLATE(A24633,""en"",""hi"")"),"एक कंप्यूटर स्क्रीन में फंस गया आदमी।")</f>
        <v>एक कंप्यूटर स्क्रीन में फंस गया आदमी।</v>
      </c>
    </row>
    <row r="24634">
      <c r="A24634" s="1" t="s">
        <v>23787</v>
      </c>
      <c r="B24634" s="2" t="str">
        <f>IFERROR(__xludf.DUMMYFUNCTION("GOOGLETRANSLATE(A24634,""en"",""hi"")"),"शीर्ष दृश्य पर समुद्र में बहुत सारी मछलियां तैरती हैं।")</f>
        <v>शीर्ष दृश्य पर समुद्र में बहुत सारी मछलियां तैरती हैं।</v>
      </c>
    </row>
    <row r="24635">
      <c r="A24635" s="1" t="s">
        <v>23788</v>
      </c>
      <c r="B24635" s="2" t="str">
        <f>IFERROR(__xludf.DUMMYFUNCTION("GOOGLETRANSLATE(A24635,""en"",""hi"")"),"एक शादी के दौरान यात्री उतरते हैं।")</f>
        <v>एक शादी के दौरान यात्री उतरते हैं।</v>
      </c>
    </row>
    <row r="24636">
      <c r="A24636" s="1" t="s">
        <v>23789</v>
      </c>
      <c r="B24636" s="2" t="str">
        <f>IFERROR(__xludf.DUMMYFUNCTION("GOOGLETRANSLATE(A24636,""en"",""hi"")"),"पूर्वी विंग पर पेड़")</f>
        <v>पूर्वी विंग पर पेड़</v>
      </c>
    </row>
    <row r="24637">
      <c r="A24637" s="1" t="s">
        <v>23790</v>
      </c>
      <c r="B24637" s="2" t="str">
        <f>IFERROR(__xludf.DUMMYFUNCTION("GOOGLETRANSLATE(A24637,""en"",""hi"")"),"हमारा कैंपसाइट एक सुंदर पुराने लाइव ओक पेड़ के नीचे है।")</f>
        <v>हमारा कैंपसाइट एक सुंदर पुराने लाइव ओक पेड़ के नीचे है।</v>
      </c>
    </row>
    <row r="24638">
      <c r="A24638" s="1" t="s">
        <v>23791</v>
      </c>
      <c r="B24638" s="2" t="str">
        <f>IFERROR(__xludf.DUMMYFUNCTION("GOOGLETRANSLATE(A24638,""en"",""hi"")"),"आइस हॉकी लेफ्ट विंगर को नई खनन चुनौती में उन सभी के सबसे बड़े चरण पर रेसिंग का पहला स्वाद मिला।")</f>
        <v>आइस हॉकी लेफ्ट विंगर को नई खनन चुनौती में उन सभी के सबसे बड़े चरण पर रेसिंग का पहला स्वाद मिला।</v>
      </c>
    </row>
    <row r="24639">
      <c r="A24639" s="1" t="s">
        <v>23792</v>
      </c>
      <c r="B24639" s="2" t="str">
        <f>IFERROR(__xludf.DUMMYFUNCTION("GOOGLETRANSLATE(A24639,""en"",""hi"")"),"14 वीं मंजिल से फोटो खिंचवाया।")</f>
        <v>14 वीं मंजिल से फोटो खिंचवाया।</v>
      </c>
    </row>
    <row r="24640">
      <c r="A24640" s="1" t="s">
        <v>23793</v>
      </c>
      <c r="B24640" s="2" t="str">
        <f>IFERROR(__xludf.DUMMYFUNCTION("GOOGLETRANSLATE(A24640,""en"",""hi"")"),"अभिनेता भाग के रूप में शो के दौरान रनवे चलता है")</f>
        <v>अभिनेता भाग के रूप में शो के दौरान रनवे चलता है</v>
      </c>
    </row>
    <row r="24641">
      <c r="A24641" s="1" t="s">
        <v>23794</v>
      </c>
      <c r="B24641" s="2" t="str">
        <f>IFERROR(__xludf.DUMMYFUNCTION("GOOGLETRANSLATE(A24641,""en"",""hi"")"),"दुल्हन के व्यक्ति और पिता।")</f>
        <v>दुल्हन के व्यक्ति और पिता।</v>
      </c>
    </row>
    <row r="24642">
      <c r="A24642" s="1" t="s">
        <v>23795</v>
      </c>
      <c r="B24642" s="2" t="str">
        <f>IFERROR(__xludf.DUMMYFUNCTION("GOOGLETRANSLATE(A24642,""en"",""hi"")"),"बारिश के तहत एक कार के अंदर से शहर का दृश्य।")</f>
        <v>बारिश के तहत एक कार के अंदर से शहर का दृश्य।</v>
      </c>
    </row>
    <row r="24643">
      <c r="A24643" s="1" t="s">
        <v>23796</v>
      </c>
      <c r="B24643" s="2" t="str">
        <f>IFERROR(__xludf.DUMMYFUNCTION("GOOGLETRANSLATE(A24643,""en"",""hi"")"),"दोस्ती पड़ोसी शहर में नई लड़कियों")</f>
        <v>दोस्ती पड़ोसी शहर में नई लड़कियों</v>
      </c>
    </row>
    <row r="24644">
      <c r="A24644" s="1" t="s">
        <v>23797</v>
      </c>
      <c r="B24644" s="2" t="str">
        <f>IFERROR(__xludf.DUMMYFUNCTION("GOOGLETRANSLATE(A24644,""en"",""hi"")"),"एक नाव पर दोस्तों का समूह मज़ा")</f>
        <v>एक नाव पर दोस्तों का समूह मज़ा</v>
      </c>
    </row>
    <row r="24645">
      <c r="A24645" s="1" t="s">
        <v>23798</v>
      </c>
      <c r="B24645" s="2" t="str">
        <f>IFERROR(__xludf.DUMMYFUNCTION("GOOGLETRANSLATE(A24645,""en"",""hi"")"),"दुनिया में सबसे ऊंचा पर्वत।")</f>
        <v>दुनिया में सबसे ऊंचा पर्वत।</v>
      </c>
    </row>
    <row r="24646">
      <c r="A24646" s="1" t="s">
        <v>23799</v>
      </c>
      <c r="B24646" s="2" t="str">
        <f>IFERROR(__xludf.DUMMYFUNCTION("GOOGLETRANSLATE(A24646,""en"",""hi"")"),"काले और सफेद तस्वीर, सूरज के साथ धुंध के माध्यम से बढ़ रहा है।")</f>
        <v>काले और सफेद तस्वीर, सूरज के साथ धुंध के माध्यम से बढ़ रहा है।</v>
      </c>
    </row>
    <row r="24647">
      <c r="A24647" s="1" t="s">
        <v>23800</v>
      </c>
      <c r="B24647" s="2" t="str">
        <f>IFERROR(__xludf.DUMMYFUNCTION("GOOGLETRANSLATE(A24647,""en"",""hi"")"),"एक देश के घर के अंदर का इंटीरियर")</f>
        <v>एक देश के घर के अंदर का इंटीरियर</v>
      </c>
    </row>
    <row r="24648">
      <c r="A24648" s="1" t="s">
        <v>23801</v>
      </c>
      <c r="B24648" s="2" t="str">
        <f>IFERROR(__xludf.DUMMYFUNCTION("GOOGLETRANSLATE(A24648,""en"",""hi"")"),"बांस - मूर्तिकला और कुचल ग्लास की तरह एक रैखिक फायरप्लेस के नाटक को amp।")</f>
        <v>बांस - मूर्तिकला और कुचल ग्लास की तरह एक रैखिक फायरप्लेस के नाटक को amp।</v>
      </c>
    </row>
    <row r="24649">
      <c r="A24649" s="1" t="s">
        <v>23802</v>
      </c>
      <c r="B24649" s="2" t="str">
        <f>IFERROR(__xludf.DUMMYFUNCTION("GOOGLETRANSLATE(A24649,""en"",""hi"")"),"लोगों के घर में एक अतिथि बेडरूम।")</f>
        <v>लोगों के घर में एक अतिथि बेडरूम।</v>
      </c>
    </row>
    <row r="24650">
      <c r="A24650" s="1" t="s">
        <v>23803</v>
      </c>
      <c r="B24650" s="2" t="str">
        <f>IFERROR(__xludf.DUMMYFUNCTION("GOOGLETRANSLATE(A24650,""en"",""hi"")"),"झील पर बादलों का आंदोलन")</f>
        <v>झील पर बादलों का आंदोलन</v>
      </c>
    </row>
    <row r="24651">
      <c r="A24651" s="1" t="s">
        <v>23804</v>
      </c>
      <c r="B24651" s="2" t="str">
        <f>IFERROR(__xludf.DUMMYFUNCTION("GOOGLETRANSLATE(A24651,""en"",""hi"")"),"पीले रंग की पृष्ठभूमि पर सूरजमुखी का चित्रण")</f>
        <v>पीले रंग की पृष्ठभूमि पर सूरजमुखी का चित्रण</v>
      </c>
    </row>
    <row r="24652">
      <c r="A24652" s="1" t="s">
        <v>23805</v>
      </c>
      <c r="B24652" s="2" t="str">
        <f>IFERROR(__xludf.DUMMYFUNCTION("GOOGLETRANSLATE(A24652,""en"",""hi"")"),"युवा लड़की सूर्यास्त में क्षेत्र में एक छवि खींचती है।")</f>
        <v>युवा लड़की सूर्यास्त में क्षेत्र में एक छवि खींचती है।</v>
      </c>
    </row>
    <row r="24653">
      <c r="A24653" s="1" t="s">
        <v>23806</v>
      </c>
      <c r="B24653" s="2" t="str">
        <f>IFERROR(__xludf.DUMMYFUNCTION("GOOGLETRANSLATE(A24653,""en"",""hi"")"),"अमीर शौकीन जो वास्तव में अच्छा स्वाद लेता है वह आपके विचार से आसान बनाना आसान है!")</f>
        <v>अमीर शौकीन जो वास्तव में अच्छा स्वाद लेता है वह आपके विचार से आसान बनाना आसान है!</v>
      </c>
    </row>
    <row r="24654">
      <c r="A24654" s="1" t="s">
        <v>23807</v>
      </c>
      <c r="B24654" s="2" t="str">
        <f>IFERROR(__xludf.DUMMYFUNCTION("GOOGLETRANSLATE(A24654,""en"",""hi"")"),"एक सफेद पृष्ठभूमि वेक्टर कला चित्रण पर एक लौ का एक नारंगी चित्रण")</f>
        <v>एक सफेद पृष्ठभूमि वेक्टर कला चित्रण पर एक लौ का एक नारंगी चित्रण</v>
      </c>
    </row>
    <row r="24655">
      <c r="A24655" s="1" t="s">
        <v>23808</v>
      </c>
      <c r="B24655" s="2" t="str">
        <f>IFERROR(__xludf.DUMMYFUNCTION("GOOGLETRANSLATE(A24655,""en"",""hi"")"),"पंक रॉक कलाकार की कब्र")</f>
        <v>पंक रॉक कलाकार की कब्र</v>
      </c>
    </row>
    <row r="24656">
      <c r="A24656" s="1" t="s">
        <v>23809</v>
      </c>
      <c r="B24656" s="2" t="str">
        <f>IFERROR(__xludf.DUMMYFUNCTION("GOOGLETRANSLATE(A24656,""en"",""hi"")"),"स्कूल ने सर्वश्रेष्ठ प्रकाश व्यवस्था के लिए एक पुरस्कार जीता।")</f>
        <v>स्कूल ने सर्वश्रेष्ठ प्रकाश व्यवस्था के लिए एक पुरस्कार जीता।</v>
      </c>
    </row>
    <row r="24657">
      <c r="A24657" s="1" t="s">
        <v>23810</v>
      </c>
      <c r="B24657" s="2" t="str">
        <f>IFERROR(__xludf.DUMMYFUNCTION("GOOGLETRANSLATE(A24657,""en"",""hi"")"),"सेना अधिकारी आयोजित पुरस्कारों में आता है")</f>
        <v>सेना अधिकारी आयोजित पुरस्कारों में आता है</v>
      </c>
    </row>
    <row r="24658">
      <c r="A24658" s="1" t="s">
        <v>23811</v>
      </c>
      <c r="B24658" s="2" t="str">
        <f>IFERROR(__xludf.DUMMYFUNCTION("GOOGLETRANSLATE(A24658,""en"",""hi"")"),"नए साल के लिए पृष्ठभूमि पर आतिशबाजी के साथ स्काईलाइन")</f>
        <v>नए साल के लिए पृष्ठभूमि पर आतिशबाजी के साथ स्काईलाइन</v>
      </c>
    </row>
    <row r="24659">
      <c r="A24659" s="1" t="s">
        <v>23812</v>
      </c>
      <c r="B24659" s="2" t="str">
        <f>IFERROR(__xludf.DUMMYFUNCTION("GOOGLETRANSLATE(A24659,""en"",""hi"")"),"एनिमेटेड फिल्म के प्रीमियर में अभिनेता और परिवार")</f>
        <v>एनिमेटेड फिल्म के प्रीमियर में अभिनेता और परिवार</v>
      </c>
    </row>
    <row r="24660">
      <c r="A24660" s="1" t="s">
        <v>23813</v>
      </c>
      <c r="B24660" s="2" t="str">
        <f>IFERROR(__xludf.DUMMYFUNCTION("GOOGLETRANSLATE(A24660,""en"",""hi"")"),"इस पैटर्न की जांच के लिए धन्यवाद!")</f>
        <v>इस पैटर्न की जांच के लिए धन्यवाद!</v>
      </c>
    </row>
    <row r="24661">
      <c r="A24661" s="1" t="s">
        <v>23814</v>
      </c>
      <c r="B24661" s="2" t="str">
        <f>IFERROR(__xludf.DUMMYFUNCTION("GOOGLETRANSLATE(A24661,""en"",""hi"")"),"कक्षा में नोट्स लेने वाले छात्र")</f>
        <v>कक्षा में नोट्स लेने वाले छात्र</v>
      </c>
    </row>
    <row r="24662">
      <c r="A24662" s="1" t="s">
        <v>23815</v>
      </c>
      <c r="B24662" s="2" t="str">
        <f>IFERROR(__xludf.DUMMYFUNCTION("GOOGLETRANSLATE(A24662,""en"",""hi"")"),"ब्लीचड कोरल का पानी के नीचे का दृश्य")</f>
        <v>ब्लीचड कोरल का पानी के नीचे का दृश्य</v>
      </c>
    </row>
    <row r="24663">
      <c r="A24663" s="1" t="s">
        <v>23816</v>
      </c>
      <c r="B24663" s="2" t="str">
        <f>IFERROR(__xludf.DUMMYFUNCTION("GOOGLETRANSLATE(A24663,""en"",""hi"")"),"समुद्र तट पर एक नाटकीय सूर्यास्त सपने देखने और शांत होने के लंबे समय तक एक्सपोजर में कब्जा कर लिया।")</f>
        <v>समुद्र तट पर एक नाटकीय सूर्यास्त सपने देखने और शांत होने के लंबे समय तक एक्सपोजर में कब्जा कर लिया।</v>
      </c>
    </row>
    <row r="24664">
      <c r="A24664" s="1" t="s">
        <v>23817</v>
      </c>
      <c r="B24664" s="2" t="str">
        <f>IFERROR(__xludf.DUMMYFUNCTION("GOOGLETRANSLATE(A24664,""en"",""hi"")"),"एक कार ड्राइविंग का हवाई शॉट")</f>
        <v>एक कार ड्राइविंग का हवाई शॉट</v>
      </c>
    </row>
    <row r="24665">
      <c r="A24665" s="1" t="s">
        <v>23818</v>
      </c>
      <c r="B24665" s="2" t="str">
        <f>IFERROR(__xludf.DUMMYFUNCTION("GOOGLETRANSLATE(A24665,""en"",""hi"")"),"वसंत ऋतु में बालकनी पर नाश्ता")</f>
        <v>वसंत ऋतु में बालकनी पर नाश्ता</v>
      </c>
    </row>
    <row r="24666">
      <c r="A24666" s="1" t="s">
        <v>23819</v>
      </c>
      <c r="B24666" s="2" t="str">
        <f>IFERROR(__xludf.DUMMYFUNCTION("GOOGLETRANSLATE(A24666,""en"",""hi"")"),"समुद्र तट पर समुद्र तट पर चलने के रूप में सीगल का एक झुंड उड़ता है।")</f>
        <v>समुद्र तट पर समुद्र तट पर चलने के रूप में सीगल का एक झुंड उड़ता है।</v>
      </c>
    </row>
    <row r="24667">
      <c r="A24667" s="1" t="s">
        <v>23820</v>
      </c>
      <c r="B24667" s="2" t="str">
        <f>IFERROR(__xludf.DUMMYFUNCTION("GOOGLETRANSLATE(A24667,""en"",""hi"")"),"स्मार्टफोन के साथ लड़का, एक पेड़ की शाखा पर बैठता है")</f>
        <v>स्मार्टफोन के साथ लड़का, एक पेड़ की शाखा पर बैठता है</v>
      </c>
    </row>
    <row r="24668">
      <c r="A24668" s="1" t="s">
        <v>23821</v>
      </c>
      <c r="B24668" s="2" t="str">
        <f>IFERROR(__xludf.DUMMYFUNCTION("GOOGLETRANSLATE(A24668,""en"",""hi"")"),"एक कैलिपर के साथ एक प्रशिक्षु")</f>
        <v>एक कैलिपर के साथ एक प्रशिक्षु</v>
      </c>
    </row>
    <row r="24669">
      <c r="A24669" s="1" t="s">
        <v>23822</v>
      </c>
      <c r="B24669" s="2" t="str">
        <f>IFERROR(__xludf.DUMMYFUNCTION("GOOGLETRANSLATE(A24669,""en"",""hi"")"),"सुंदर शहर में छोटे नहर।")</f>
        <v>सुंदर शहर में छोटे नहर।</v>
      </c>
    </row>
    <row r="24670">
      <c r="A24670" s="1" t="s">
        <v>23823</v>
      </c>
      <c r="B24670" s="2" t="str">
        <f>IFERROR(__xludf.DUMMYFUNCTION("GOOGLETRANSLATE(A24670,""en"",""hi"")"),"प्रौद्योगिकी का उपयोग कर एक बच्चे का फोटो")</f>
        <v>प्रौद्योगिकी का उपयोग कर एक बच्चे का फोटो</v>
      </c>
    </row>
    <row r="24671">
      <c r="A24671" s="1" t="s">
        <v>23824</v>
      </c>
      <c r="B24671" s="2" t="str">
        <f>IFERROR(__xludf.DUMMYFUNCTION("GOOGLETRANSLATE(A24671,""en"",""hi"")"),"एक बालकनी पर लोहा अलंकृत रेलिंग")</f>
        <v>एक बालकनी पर लोहा अलंकृत रेलिंग</v>
      </c>
    </row>
    <row r="24672">
      <c r="A24672" s="1" t="s">
        <v>23825</v>
      </c>
      <c r="B24672" s="2" t="str">
        <f>IFERROR(__xludf.DUMMYFUNCTION("GOOGLETRANSLATE(A24672,""en"",""hi"")"),"एक प्रदर्शन के दौरान रॉक कलाकार संगठन के लाभ के दौरान।")</f>
        <v>एक प्रदर्शन के दौरान रॉक कलाकार संगठन के लाभ के दौरान।</v>
      </c>
    </row>
    <row r="24673">
      <c r="A24673" s="1" t="s">
        <v>23826</v>
      </c>
      <c r="B24673" s="2" t="str">
        <f>IFERROR(__xludf.DUMMYFUNCTION("GOOGLETRANSLATE(A24673,""en"",""hi"")"),"कपड़े, स्नीकर्स और बैकपैक्स की विशेषता वाले एक फैशन लुक।")</f>
        <v>कपड़े, स्नीकर्स और बैकपैक्स की विशेषता वाले एक फैशन लुक।</v>
      </c>
    </row>
    <row r="24674">
      <c r="A24674" s="1" t="s">
        <v>23827</v>
      </c>
      <c r="B24674" s="2" t="str">
        <f>IFERROR(__xludf.DUMMYFUNCTION("GOOGLETRANSLATE(A24674,""en"",""hi"")"),"प्रशिक्षण शिविर के दौरान व्यक्ति काम करता है")</f>
        <v>प्रशिक्षण शिविर के दौरान व्यक्ति काम करता है</v>
      </c>
    </row>
    <row r="24675">
      <c r="A24675" s="1" t="s">
        <v>23828</v>
      </c>
      <c r="B24675" s="2" t="str">
        <f>IFERROR(__xludf.DUMMYFUNCTION("GOOGLETRANSLATE(A24675,""en"",""hi"")"),"लोग: कोई चाल नहीं बल्कि बहुत सारे व्यवहार!")</f>
        <v>लोग: कोई चाल नहीं बल्कि बहुत सारे व्यवहार!</v>
      </c>
    </row>
    <row r="24676">
      <c r="A24676" s="1" t="s">
        <v>23829</v>
      </c>
      <c r="B24676" s="2" t="str">
        <f>IFERROR(__xludf.DUMMYFUNCTION("GOOGLETRANSLATE(A24676,""en"",""hi"")"),"फोम के साथ स्नान में खिलौनों के साथ छोटी लड़की")</f>
        <v>फोम के साथ स्नान में खिलौनों के साथ छोटी लड़की</v>
      </c>
    </row>
    <row r="24677">
      <c r="A24677" s="1" t="s">
        <v>23830</v>
      </c>
      <c r="B24677" s="2" t="str">
        <f>IFERROR(__xludf.DUMMYFUNCTION("GOOGLETRANSLATE(A24677,""en"",""hi"")"),"बाहों के साथ एक मुलायम कंबल पर रोने वाला बच्चा")</f>
        <v>बाहों के साथ एक मुलायम कंबल पर रोने वाला बच्चा</v>
      </c>
    </row>
    <row r="24678">
      <c r="A24678" s="1" t="s">
        <v>23831</v>
      </c>
      <c r="B24678" s="2" t="str">
        <f>IFERROR(__xludf.DUMMYFUNCTION("GOOGLETRANSLATE(A24678,""en"",""hi"")"),"एक उड़ान के लिए मेरे निजी जेट को लेने का फैसला किया।")</f>
        <v>एक उड़ान के लिए मेरे निजी जेट को लेने का फैसला किया।</v>
      </c>
    </row>
    <row r="24679">
      <c r="A24679" s="1" t="s">
        <v>23832</v>
      </c>
      <c r="B24679" s="2" t="str">
        <f>IFERROR(__xludf.DUMMYFUNCTION("GOOGLETRANSLATE(A24679,""en"",""hi"")"),"एक राजा के लिए सफेद मग")</f>
        <v>एक राजा के लिए सफेद मग</v>
      </c>
    </row>
    <row r="24680">
      <c r="A24680" s="1" t="s">
        <v>23833</v>
      </c>
      <c r="B24680" s="2" t="str">
        <f>IFERROR(__xludf.DUMMYFUNCTION("GOOGLETRANSLATE(A24680,""en"",""hi"")"),"हर दिन मैं एक पाठ की प्रतीक्षा करता हूं")</f>
        <v>हर दिन मैं एक पाठ की प्रतीक्षा करता हूं</v>
      </c>
    </row>
    <row r="24681">
      <c r="A24681" s="1" t="s">
        <v>23834</v>
      </c>
      <c r="B24681" s="2" t="str">
        <f>IFERROR(__xludf.DUMMYFUNCTION("GOOGLETRANSLATE(A24681,""en"",""hi"")"),"एक हेडफोन वेक्टर ग्राफिक्स के साथ संगीत सुनने के मस्तिष्क की अवधारणा")</f>
        <v>एक हेडफोन वेक्टर ग्राफिक्स के साथ संगीत सुनने के मस्तिष्क की अवधारणा</v>
      </c>
    </row>
    <row r="24682">
      <c r="A24682" s="1" t="s">
        <v>23835</v>
      </c>
      <c r="B24682" s="2" t="str">
        <f>IFERROR(__xludf.DUMMYFUNCTION("GOOGLETRANSLATE(A24682,""en"",""hi"")"),"एक साल से अधिक के लिए उपेक्षित होने के बाद इसे बचाया गया था।")</f>
        <v>एक साल से अधिक के लिए उपेक्षित होने के बाद इसे बचाया गया था।</v>
      </c>
    </row>
    <row r="24683">
      <c r="A24683" s="1" t="s">
        <v>23836</v>
      </c>
      <c r="B24683" s="2" t="str">
        <f>IFERROR(__xludf.DUMMYFUNCTION("GOOGLETRANSLATE(A24683,""en"",""hi"")"),"रेफरी पहले दौर के समाप्त होने के बाद व्यक्ति और धार्मिक नेता को अलग करने का प्रयास करता है।")</f>
        <v>रेफरी पहले दौर के समाप्त होने के बाद व्यक्ति और धार्मिक नेता को अलग करने का प्रयास करता है।</v>
      </c>
    </row>
    <row r="24684">
      <c r="A24684" s="1" t="s">
        <v>23837</v>
      </c>
      <c r="B24684" s="2" t="str">
        <f>IFERROR(__xludf.DUMMYFUNCTION("GOOGLETRANSLATE(A24684,""en"",""hi"")"),"जानवर आता है और मूल रूप से छोटे खेल का शिकार करने के लिए पैदा हुआ था।")</f>
        <v>जानवर आता है और मूल रूप से छोटे खेल का शिकार करने के लिए पैदा हुआ था।</v>
      </c>
    </row>
    <row r="24685">
      <c r="A24685" s="1" t="s">
        <v>23838</v>
      </c>
      <c r="B24685" s="2" t="str">
        <f>IFERROR(__xludf.DUMMYFUNCTION("GOOGLETRANSLATE(A24685,""en"",""hi"")"),"परीक्षा में धोखा देने में मदद करने के लिए दीवारों पर चढ़ने वाले लोगों की छवियां पिछले कुछ दिनों से मीडिया में राउंड बना रही हैं।")</f>
        <v>परीक्षा में धोखा देने में मदद करने के लिए दीवारों पर चढ़ने वाले लोगों की छवियां पिछले कुछ दिनों से मीडिया में राउंड बना रही हैं।</v>
      </c>
    </row>
    <row r="24686">
      <c r="A24686" s="1" t="s">
        <v>23839</v>
      </c>
      <c r="B24686" s="2" t="str">
        <f>IFERROR(__xludf.DUMMYFUNCTION("GOOGLETRANSLATE(A24686,""en"",""hi"")"),"आकर्षक युवक रंगीन दीवार के खिलाफ बैठे, एक तरफ देख रहे हैं")</f>
        <v>आकर्षक युवक रंगीन दीवार के खिलाफ बैठे, एक तरफ देख रहे हैं</v>
      </c>
    </row>
    <row r="24687">
      <c r="A24687" s="1" t="s">
        <v>23840</v>
      </c>
      <c r="B24687" s="2" t="str">
        <f>IFERROR(__xludf.DUMMYFUNCTION("GOOGLETRANSLATE(A24687,""en"",""hi"")"),"एक सफेद पृष्ठभूमि पर अलग हाई बाले के त्रि-आयामी चित्रण")</f>
        <v>एक सफेद पृष्ठभूमि पर अलग हाई बाले के त्रि-आयामी चित्रण</v>
      </c>
    </row>
    <row r="24688">
      <c r="A24688" s="1" t="s">
        <v>23841</v>
      </c>
      <c r="B24688" s="2" t="str">
        <f>IFERROR(__xludf.DUMMYFUNCTION("GOOGLETRANSLATE(A24688,""en"",""hi"")"),"रेड कार्पेट आगमन - भाग")</f>
        <v>रेड कार्पेट आगमन - भाग</v>
      </c>
    </row>
    <row r="24689">
      <c r="A24689" s="1" t="s">
        <v>23842</v>
      </c>
      <c r="B24689" s="2" t="str">
        <f>IFERROR(__xludf.DUMMYFUNCTION("GOOGLETRANSLATE(A24689,""en"",""hi"")"),"फायर कर्मियों को भ्रम के बाद सुरक्षा के लिए बुलाया गया था छत की गुफा होगी।")</f>
        <v>फायर कर्मियों को भ्रम के बाद सुरक्षा के लिए बुलाया गया था छत की गुफा होगी।</v>
      </c>
    </row>
    <row r="24690">
      <c r="A24690" s="1" t="s">
        <v>23843</v>
      </c>
      <c r="B24690" s="2" t="str">
        <f>IFERROR(__xludf.DUMMYFUNCTION("GOOGLETRANSLATE(A24690,""en"",""hi"")"),"वार्षिक रैली नहर पर आयोजित")</f>
        <v>वार्षिक रैली नहर पर आयोजित</v>
      </c>
    </row>
    <row r="24691">
      <c r="A24691" s="1" t="s">
        <v>23844</v>
      </c>
      <c r="B24691" s="2" t="str">
        <f>IFERROR(__xludf.DUMMYFUNCTION("GOOGLETRANSLATE(A24691,""en"",""hi"")"),"सड़क पर चलने वाले लोगों की भीड़")</f>
        <v>सड़क पर चलने वाले लोगों की भीड़</v>
      </c>
    </row>
    <row r="24692">
      <c r="A24692" s="1" t="s">
        <v>23845</v>
      </c>
      <c r="B24692" s="2" t="str">
        <f>IFERROR(__xludf.DUMMYFUNCTION("GOOGLETRANSLATE(A24692,""en"",""hi"")"),"पुष्पांजलि के ऊपर सजावट शुरू करें")</f>
        <v>पुष्पांजलि के ऊपर सजावट शुरू करें</v>
      </c>
    </row>
    <row r="24693">
      <c r="A24693" s="1" t="s">
        <v>23846</v>
      </c>
      <c r="B24693" s="2" t="str">
        <f>IFERROR(__xludf.DUMMYFUNCTION("GOOGLETRANSLATE(A24693,""en"",""hi"")"),"एक हेलीकॉप्टर खेल की सुविधा पर उड़ता है।")</f>
        <v>एक हेलीकॉप्टर खेल की सुविधा पर उड़ता है।</v>
      </c>
    </row>
    <row r="24694">
      <c r="A24694" s="1" t="s">
        <v>23847</v>
      </c>
      <c r="B24694" s="2" t="str">
        <f>IFERROR(__xludf.DUMMYFUNCTION("GOOGLETRANSLATE(A24694,""en"",""hi"")"),"लकड़ी के चम्मच में लाल चावल")</f>
        <v>लकड़ी के चम्मच में लाल चावल</v>
      </c>
    </row>
    <row r="24695">
      <c r="A24695" s="1" t="s">
        <v>23848</v>
      </c>
      <c r="B24695" s="2" t="str">
        <f>IFERROR(__xludf.DUMMYFUNCTION("GOOGLETRANSLATE(A24695,""en"",""hi"")"),"इससे मीठा क्या हो सकता है? फीता की एक नाजुक स्वैच - जैसे धातु की तरह परम व्यक्तिगत गति के लिए एक पतली श्रृंखला पर सेट है।")</f>
        <v>इससे मीठा क्या हो सकता है? फीता की एक नाजुक स्वैच - जैसे धातु की तरह परम व्यक्तिगत गति के लिए एक पतली श्रृंखला पर सेट है।</v>
      </c>
    </row>
    <row r="24696">
      <c r="A24696" s="1" t="s">
        <v>23849</v>
      </c>
      <c r="B24696" s="2" t="str">
        <f>IFERROR(__xludf.DUMMYFUNCTION("GOOGLETRANSLATE(A24696,""en"",""hi"")"),"तितलियों के साथ एक काले रंग की पृष्ठभूमि पर अलंकृत फल और जामुन।")</f>
        <v>तितलियों के साथ एक काले रंग की पृष्ठभूमि पर अलंकृत फल और जामुन।</v>
      </c>
    </row>
    <row r="24697">
      <c r="A24697" s="1" t="s">
        <v>23850</v>
      </c>
      <c r="B24697" s="2" t="str">
        <f>IFERROR(__xludf.DUMMYFUNCTION("GOOGLETRANSLATE(A24697,""en"",""hi"")"),"पत्रिका के कवर पर लय और ब्लूज़ कलाकार।")</f>
        <v>पत्रिका के कवर पर लय और ब्लूज़ कलाकार।</v>
      </c>
    </row>
    <row r="24698">
      <c r="A24698" s="1" t="s">
        <v>23851</v>
      </c>
      <c r="B24698" s="2" t="str">
        <f>IFERROR(__xludf.DUMMYFUNCTION("GOOGLETRANSLATE(A24698,""en"",""hi"")"),"गायिका और नव आत्मा कलाकार पुरस्कार के दौरान प्रदर्शन करते हैं")</f>
        <v>गायिका और नव आत्मा कलाकार पुरस्कार के दौरान प्रदर्शन करते हैं</v>
      </c>
    </row>
    <row r="24699">
      <c r="A24699" s="1" t="s">
        <v>23852</v>
      </c>
      <c r="B24699" s="2" t="str">
        <f>IFERROR(__xludf.DUMMYFUNCTION("GOOGLETRANSLATE(A24699,""en"",""hi"")"),"अभिनेता और व्यक्ति पुरस्कार देता है")</f>
        <v>अभिनेता और व्यक्ति पुरस्कार देता है</v>
      </c>
    </row>
    <row r="24700">
      <c r="A24700" s="1" t="s">
        <v>23853</v>
      </c>
      <c r="B24700" s="2" t="str">
        <f>IFERROR(__xludf.DUMMYFUNCTION("GOOGLETRANSLATE(A24700,""en"",""hi"")"),"फिल्म निर्देशक, अभिनेता यूके फिल्म प्रीमियर में भाग लेते हैं।")</f>
        <v>फिल्म निर्देशक, अभिनेता यूके फिल्म प्रीमियर में भाग लेते हैं।</v>
      </c>
    </row>
    <row r="24701">
      <c r="A24701" s="1" t="s">
        <v>444</v>
      </c>
      <c r="B24701" s="2" t="str">
        <f>IFERROR(__xludf.DUMMYFUNCTION("GOOGLETRANSLATE(A24701,""en"",""hi"")"),"संख्या आइकन के रूप में मोमबत्तियों के साथ जन्मदिन का केक।")</f>
        <v>संख्या आइकन के रूप में मोमबत्तियों के साथ जन्मदिन का केक।</v>
      </c>
    </row>
    <row r="24702">
      <c r="A24702" s="1" t="s">
        <v>23854</v>
      </c>
      <c r="B24702" s="2" t="str">
        <f>IFERROR(__xludf.DUMMYFUNCTION("GOOGLETRANSLATE(A24702,""en"",""hi"")"),"ऐतिहासिक इमारतों के सुंदर facades")</f>
        <v>ऐतिहासिक इमारतों के सुंदर facades</v>
      </c>
    </row>
    <row r="24703">
      <c r="A24703" s="1" t="s">
        <v>2274</v>
      </c>
      <c r="B24703" s="2" t="str">
        <f>IFERROR(__xludf.DUMMYFUNCTION("GOOGLETRANSLATE(A24703,""en"",""hi"")"),"पॉप कलाकार पुरस्कार पर पहुंचे")</f>
        <v>पॉप कलाकार पुरस्कार पर पहुंचे</v>
      </c>
    </row>
    <row r="24704">
      <c r="A24704" s="1" t="s">
        <v>23855</v>
      </c>
      <c r="B24704" s="2" t="str">
        <f>IFERROR(__xludf.DUMMYFUNCTION("GOOGLETRANSLATE(A24704,""en"",""hi"")"),"वित्तीय चिकित्सा लिंक वेक्टर आइकन।")</f>
        <v>वित्तीय चिकित्सा लिंक वेक्टर आइकन।</v>
      </c>
    </row>
    <row r="24705">
      <c r="A24705" s="1" t="s">
        <v>23856</v>
      </c>
      <c r="B24705" s="2" t="str">
        <f>IFERROR(__xludf.DUMMYFUNCTION("GOOGLETRANSLATE(A24705,""en"",""hi"")"),"लापता दरवाजे की तुलना में इम्पाला, क्या यह सही तरह की कार है?")</f>
        <v>लापता दरवाजे की तुलना में इम्पाला, क्या यह सही तरह की कार है?</v>
      </c>
    </row>
    <row r="24706">
      <c r="A24706" s="1" t="s">
        <v>23857</v>
      </c>
      <c r="B24706" s="2" t="str">
        <f>IFERROR(__xludf.DUMMYFUNCTION("GOOGLETRANSLATE(A24706,""en"",""hi"")"),"शेष शहर की दीवार एक बनाए रखने वाली दीवार के रूप में सेवा कर रही है।")</f>
        <v>शेष शहर की दीवार एक बनाए रखने वाली दीवार के रूप में सेवा कर रही है।</v>
      </c>
    </row>
    <row r="24707">
      <c r="A24707" s="1" t="s">
        <v>23858</v>
      </c>
      <c r="B24707" s="2" t="str">
        <f>IFERROR(__xludf.DUMMYFUNCTION("GOOGLETRANSLATE(A24707,""en"",""hi"")"),"कलाकार नियो आत्मा कलाकार के साथ मंच पर प्रदर्शन करता है")</f>
        <v>कलाकार नियो आत्मा कलाकार के साथ मंच पर प्रदर्शन करता है</v>
      </c>
    </row>
    <row r="24708">
      <c r="A24708" s="1" t="s">
        <v>23859</v>
      </c>
      <c r="B24708" s="2" t="str">
        <f>IFERROR(__xludf.DUMMYFUNCTION("GOOGLETRANSLATE(A24708,""en"",""hi"")"),"शहर की रोशनी की पृष्ठभूमि पर लड़की")</f>
        <v>शहर की रोशनी की पृष्ठभूमि पर लड़की</v>
      </c>
    </row>
    <row r="24709">
      <c r="A24709" s="1" t="s">
        <v>23860</v>
      </c>
      <c r="B24709" s="2" t="str">
        <f>IFERROR(__xludf.DUMMYFUNCTION("GOOGLETRANSLATE(A24709,""en"",""hi"")"),"व्यक्ति, इस फर्स्ट प्रोडक्टेड विमान पर काम शुरू हुआ।")</f>
        <v>व्यक्ति, इस फर्स्ट प्रोडक्टेड विमान पर काम शुरू हुआ।</v>
      </c>
    </row>
    <row r="24710">
      <c r="A24710" s="1" t="s">
        <v>23861</v>
      </c>
      <c r="B24710" s="2" t="str">
        <f>IFERROR(__xludf.DUMMYFUNCTION("GOOGLETRANSLATE(A24710,""en"",""hi"")"),"व्यक्ति त्यौहार के दौरान त्यौहारों में प्रीमियर में भाग लेता है।")</f>
        <v>व्यक्ति त्यौहार के दौरान त्यौहारों में प्रीमियर में भाग लेता है।</v>
      </c>
    </row>
    <row r="24711">
      <c r="A24711" s="1" t="s">
        <v>23862</v>
      </c>
      <c r="B24711" s="2" t="str">
        <f>IFERROR(__xludf.DUMMYFUNCTION("GOOGLETRANSLATE(A24711,""en"",""hi"")"),"जला नारंगी और सोने और फर उच्चारण प्यार!")</f>
        <v>जला नारंगी और सोने और फर उच्चारण प्यार!</v>
      </c>
    </row>
    <row r="24712">
      <c r="A24712" s="1" t="s">
        <v>23863</v>
      </c>
      <c r="B24712" s="2" t="str">
        <f>IFERROR(__xludf.DUMMYFUNCTION("GOOGLETRANSLATE(A24712,""en"",""hi"")"),"बस बाहर रेस्तरां व्यवसाय एक फूल बाजार था - जिसमें पालतू जानवर भी थे।")</f>
        <v>बस बाहर रेस्तरां व्यवसाय एक फूल बाजार था - जिसमें पालतू जानवर भी थे।</v>
      </c>
    </row>
    <row r="24713">
      <c r="A24713" s="1" t="s">
        <v>23864</v>
      </c>
      <c r="B24713" s="2" t="str">
        <f>IFERROR(__xludf.DUMMYFUNCTION("GOOGLETRANSLATE(A24713,""en"",""hi"")"),"अभिनेता त्यौहार प्रीमियर में भाग लेता है।")</f>
        <v>अभिनेता त्यौहार प्रीमियर में भाग लेता है।</v>
      </c>
    </row>
    <row r="24714">
      <c r="A24714" s="1" t="s">
        <v>23865</v>
      </c>
      <c r="B24714" s="2" t="str">
        <f>IFERROR(__xludf.DUMMYFUNCTION("GOOGLETRANSLATE(A24714,""en"",""hi"")"),"केंद्रीय लाइनें इन पंक्तियों को एक बड़ी नस में रखा जाता है")</f>
        <v>केंद्रीय लाइनें इन पंक्तियों को एक बड़ी नस में रखा जाता है</v>
      </c>
    </row>
    <row r="24715">
      <c r="A24715" s="1" t="s">
        <v>23866</v>
      </c>
      <c r="B24715" s="2" t="str">
        <f>IFERROR(__xludf.DUMMYFUNCTION("GOOGLETRANSLATE(A24715,""en"",""hi"")"),"हवा में उड़ने वाले पतंग")</f>
        <v>हवा में उड़ने वाले पतंग</v>
      </c>
    </row>
    <row r="24716">
      <c r="A24716" s="1" t="s">
        <v>23867</v>
      </c>
      <c r="B24716" s="2" t="str">
        <f>IFERROR(__xludf.DUMMYFUNCTION("GOOGLETRANSLATE(A24716,""en"",""hi"")"),"लैंडस्केप फोटोग्राफी का एक उदाहरण")</f>
        <v>लैंडस्केप फोटोग्राफी का एक उदाहरण</v>
      </c>
    </row>
    <row r="24717">
      <c r="A24717" s="1" t="s">
        <v>23868</v>
      </c>
      <c r="B24717" s="2" t="str">
        <f>IFERROR(__xludf.DUMMYFUNCTION("GOOGLETRANSLATE(A24717,""en"",""hi"")"),"एक बेघर बिल्ली एक प्लास्टिक की प्लेट से खाती है, एक छोटा बिल्ली का बच्चा उसे देखता है")</f>
        <v>एक बेघर बिल्ली एक प्लास्टिक की प्लेट से खाती है, एक छोटा बिल्ली का बच्चा उसे देखता है</v>
      </c>
    </row>
    <row r="24718">
      <c r="A24718" s="1" t="s">
        <v>23869</v>
      </c>
      <c r="B24718" s="2" t="str">
        <f>IFERROR(__xludf.DUMMYFUNCTION("GOOGLETRANSLATE(A24718,""en"",""hi"")"),"यह फ़ाइल फोटो भवन के सामने दिखाता है।")</f>
        <v>यह फ़ाइल फोटो भवन के सामने दिखाता है।</v>
      </c>
    </row>
    <row r="24719">
      <c r="A24719" s="1" t="s">
        <v>23870</v>
      </c>
      <c r="B24719" s="2" t="str">
        <f>IFERROR(__xludf.DUMMYFUNCTION("GOOGLETRANSLATE(A24719,""en"",""hi"")"),"साइबेरियन हुस्की पिल्ला चल रहा है और एक कुत्ते पार्क में खेल रहा है")</f>
        <v>साइबेरियन हुस्की पिल्ला चल रहा है और एक कुत्ते पार्क में खेल रहा है</v>
      </c>
    </row>
    <row r="24720">
      <c r="A24720" s="1" t="s">
        <v>23871</v>
      </c>
      <c r="B24720" s="2" t="str">
        <f>IFERROR(__xludf.DUMMYFUNCTION("GOOGLETRANSLATE(A24720,""en"",""hi"")"),"मंगलवार शाम को देखा गया बादलों के नीचे की चोटी।")</f>
        <v>मंगलवार शाम को देखा गया बादलों के नीचे की चोटी।</v>
      </c>
    </row>
    <row r="24721">
      <c r="A24721" s="1" t="s">
        <v>23872</v>
      </c>
      <c r="B24721" s="2" t="str">
        <f>IFERROR(__xludf.DUMMYFUNCTION("GOOGLETRANSLATE(A24721,""en"",""hi"")"),"सरकार बोइंग द्वारा अधिग्रहण का विरोध करती है")</f>
        <v>सरकार बोइंग द्वारा अधिग्रहण का विरोध करती है</v>
      </c>
    </row>
    <row r="24722">
      <c r="A24722" s="1" t="s">
        <v>23873</v>
      </c>
      <c r="B24722" s="2" t="str">
        <f>IFERROR(__xludf.DUMMYFUNCTION("GOOGLETRANSLATE(A24722,""en"",""hi"")"),"एक आदमी शहर में एक बाढ़ वाली सड़क के साथ अपने कुत्ते को चल रहा है")</f>
        <v>एक आदमी शहर में एक बाढ़ वाली सड़क के साथ अपने कुत्ते को चल रहा है</v>
      </c>
    </row>
    <row r="24723">
      <c r="A24723" s="1" t="s">
        <v>23874</v>
      </c>
      <c r="B24723" s="2" t="str">
        <f>IFERROR(__xludf.DUMMYFUNCTION("GOOGLETRANSLATE(A24723,""en"",""hi"")"),"एक हरे रंग के स्पर्श के साथ काले रसोईघर - ब्लॉग के माध्यम से")</f>
        <v>एक हरे रंग के स्पर्श के साथ काले रसोईघर - ब्लॉग के माध्यम से</v>
      </c>
    </row>
    <row r="24724">
      <c r="A24724" s="1" t="s">
        <v>23875</v>
      </c>
      <c r="B24724" s="2" t="str">
        <f>IFERROR(__xludf.DUMMYFUNCTION("GOOGLETRANSLATE(A24724,""en"",""hi"")"),"एक शहर के राष्ट्रों का नक्शा")</f>
        <v>एक शहर के राष्ट्रों का नक्शा</v>
      </c>
    </row>
    <row r="24725">
      <c r="A24725" s="1" t="s">
        <v>23876</v>
      </c>
      <c r="B24725" s="2" t="str">
        <f>IFERROR(__xludf.DUMMYFUNCTION("GOOGLETRANSLATE(A24725,""en"",""hi"")"),"जनजातीय कछुए के स्केच का एक सेट")</f>
        <v>जनजातीय कछुए के स्केच का एक सेट</v>
      </c>
    </row>
    <row r="24726">
      <c r="A24726" s="1" t="s">
        <v>23877</v>
      </c>
      <c r="B24726" s="2" t="str">
        <f>IFERROR(__xludf.DUMMYFUNCTION("GOOGLETRANSLATE(A24726,""en"",""hi"")"),"पार्क करने के बाद सड़क खराब से बदतर हो गई।")</f>
        <v>पार्क करने के बाद सड़क खराब से बदतर हो गई।</v>
      </c>
    </row>
    <row r="24727">
      <c r="A24727" s="1" t="s">
        <v>23878</v>
      </c>
      <c r="B24727" s="2" t="str">
        <f>IFERROR(__xludf.DUMMYFUNCTION("GOOGLETRANSLATE(A24727,""en"",""hi"")"),"किताबों के वेक्टर ले जाने वाली लड़की का काला और सफेद चित्रण")</f>
        <v>किताबों के वेक्टर ले जाने वाली लड़की का काला और सफेद चित्रण</v>
      </c>
    </row>
    <row r="24728">
      <c r="A24728" s="1" t="s">
        <v>23879</v>
      </c>
      <c r="B24728" s="2" t="str">
        <f>IFERROR(__xludf.DUMMYFUNCTION("GOOGLETRANSLATE(A24728,""en"",""hi"")"),"सड़क पर किराए पर रिक्शा ड्राइविंग करने वाले लोग।")</f>
        <v>सड़क पर किराए पर रिक्शा ड्राइविंग करने वाले लोग।</v>
      </c>
    </row>
    <row r="24729">
      <c r="A24729" s="1" t="s">
        <v>23880</v>
      </c>
      <c r="B24729" s="2" t="str">
        <f>IFERROR(__xludf.DUMMYFUNCTION("GOOGLETRANSLATE(A24729,""en"",""hi"")"),"क्यों लोग अभी भी पीछे छोड़ रहे हैं?")</f>
        <v>क्यों लोग अभी भी पीछे छोड़ रहे हैं?</v>
      </c>
    </row>
    <row r="24730">
      <c r="A24730" s="1" t="s">
        <v>23881</v>
      </c>
      <c r="B24730" s="2" t="str">
        <f>IFERROR(__xludf.DUMMYFUNCTION("GOOGLETRANSLATE(A24730,""en"",""hi"")"),"दिल के रूप में प्रतीक प्रतीकों")</f>
        <v>दिल के रूप में प्रतीक प्रतीकों</v>
      </c>
    </row>
    <row r="24731">
      <c r="A24731" s="1" t="s">
        <v>23882</v>
      </c>
      <c r="B24731" s="2" t="str">
        <f>IFERROR(__xludf.DUMMYFUNCTION("GOOGLETRANSLATE(A24731,""en"",""hi"")"),"पुलिस अधिकारी एक बख्तरबंद वाहन की सवारी करते हैं क्योंकि वे एक सड़क गश्त करते हैं।")</f>
        <v>पुलिस अधिकारी एक बख्तरबंद वाहन की सवारी करते हैं क्योंकि वे एक सड़क गश्त करते हैं।</v>
      </c>
    </row>
    <row r="24732">
      <c r="A24732" s="1" t="s">
        <v>23883</v>
      </c>
      <c r="B24732" s="2" t="str">
        <f>IFERROR(__xludf.DUMMYFUNCTION("GOOGLETRANSLATE(A24732,""en"",""hi"")"),"फिल्मांकन स्थान सबसे बड़ा शहर है।")</f>
        <v>फिल्मांकन स्थान सबसे बड़ा शहर है।</v>
      </c>
    </row>
    <row r="24733">
      <c r="A24733" s="1" t="s">
        <v>23884</v>
      </c>
      <c r="B24733" s="2" t="str">
        <f>IFERROR(__xludf.DUMMYFUNCTION("GOOGLETRANSLATE(A24733,""en"",""hi"")"),"एक सफेद पृष्ठभूमि पर मार्शल आर्ट्स करने वाले लोगों के स्केच का चित्रण")</f>
        <v>एक सफेद पृष्ठभूमि पर मार्शल आर्ट्स करने वाले लोगों के स्केच का चित्रण</v>
      </c>
    </row>
    <row r="24734">
      <c r="A24734" s="1" t="s">
        <v>23885</v>
      </c>
      <c r="B24734" s="2" t="str">
        <f>IFERROR(__xludf.DUMMYFUNCTION("GOOGLETRANSLATE(A24734,""en"",""hi"")"),"जैविक प्रजाति रासायनिक तत्व बारिश होती है")</f>
        <v>जैविक प्रजाति रासायनिक तत्व बारिश होती है</v>
      </c>
    </row>
    <row r="24735">
      <c r="A24735" s="1" t="s">
        <v>23886</v>
      </c>
      <c r="B24735" s="2" t="str">
        <f>IFERROR(__xludf.DUMMYFUNCTION("GOOGLETRANSLATE(A24735,""en"",""hi"")"),"खुली सड़क पर लंबी ड्राइव")</f>
        <v>खुली सड़क पर लंबी ड्राइव</v>
      </c>
    </row>
    <row r="24736">
      <c r="A24736" s="1" t="s">
        <v>23887</v>
      </c>
      <c r="B24736" s="2" t="str">
        <f>IFERROR(__xludf.DUMMYFUNCTION("GOOGLETRANSLATE(A24736,""en"",""hi"")"),"पर्यटक प्रांत में इस साल की शुरुआत में मंदिर परिसर का पता लगाते हैं।")</f>
        <v>पर्यटक प्रांत में इस साल की शुरुआत में मंदिर परिसर का पता लगाते हैं।</v>
      </c>
    </row>
    <row r="24737">
      <c r="A24737" s="1" t="s">
        <v>23888</v>
      </c>
      <c r="B24737" s="2" t="str">
        <f>IFERROR(__xludf.DUMMYFUNCTION("GOOGLETRANSLATE(A24737,""en"",""hi"")"),"रात में एक पुराने पत्थर के खलिहान के आधे खुले दरवाजे से प्रकाश चमकता है")</f>
        <v>रात में एक पुराने पत्थर के खलिहान के आधे खुले दरवाजे से प्रकाश चमकता है</v>
      </c>
    </row>
    <row r="24738">
      <c r="A24738" s="1" t="s">
        <v>23889</v>
      </c>
      <c r="B24738" s="2" t="str">
        <f>IFERROR(__xludf.DUMMYFUNCTION("GOOGLETRANSLATE(A24738,""en"",""hi"")"),"हल्के नीले जाल पृष्ठभूमि पर बहु ​​रंगीन क्रिसमस बाउबल")</f>
        <v>हल्के नीले जाल पृष्ठभूमि पर बहु ​​रंगीन क्रिसमस बाउबल</v>
      </c>
    </row>
    <row r="24739">
      <c r="A24739" s="1" t="s">
        <v>23890</v>
      </c>
      <c r="B24739" s="2" t="str">
        <f>IFERROR(__xludf.DUMMYFUNCTION("GOOGLETRANSLATE(A24739,""en"",""hi"")"),"पृष्ठभूमि में एक पेड़ के साथ एक दूसरे पर मुस्कुराते हुए लड़की और लड़का")</f>
        <v>पृष्ठभूमि में एक पेड़ के साथ एक दूसरे पर मुस्कुराते हुए लड़की और लड़का</v>
      </c>
    </row>
    <row r="24740">
      <c r="A24740" s="1" t="s">
        <v>23891</v>
      </c>
      <c r="B24740" s="2" t="str">
        <f>IFERROR(__xludf.DUMMYFUNCTION("GOOGLETRANSLATE(A24740,""en"",""hi"")"),"सितारे फाइनल में फुटबॉल टीम को मारते हैं")</f>
        <v>सितारे फाइनल में फुटबॉल टीम को मारते हैं</v>
      </c>
    </row>
    <row r="24741">
      <c r="A24741" s="1" t="s">
        <v>23892</v>
      </c>
      <c r="B24741" s="2" t="str">
        <f>IFERROR(__xludf.DUMMYFUNCTION("GOOGLETRANSLATE(A24741,""en"",""hi"")"),"जब बहादुर लोगों ने हवा में भय को खारिज कर दिया।")</f>
        <v>जब बहादुर लोगों ने हवा में भय को खारिज कर दिया।</v>
      </c>
    </row>
    <row r="24742">
      <c r="A24742" s="1" t="s">
        <v>23893</v>
      </c>
      <c r="B24742" s="2" t="str">
        <f>IFERROR(__xludf.DUMMYFUNCTION("GOOGLETRANSLATE(A24742,""en"",""hi"")"),"बड़े, पत्तेदार पेड़ों से घिरा एक ढलान वाली नीली छत वाला पगोडा।")</f>
        <v>बड़े, पत्तेदार पेड़ों से घिरा एक ढलान वाली नीली छत वाला पगोडा।</v>
      </c>
    </row>
    <row r="24743">
      <c r="A24743" s="1" t="s">
        <v>23894</v>
      </c>
      <c r="B24743" s="2" t="str">
        <f>IFERROR(__xludf.DUMMYFUNCTION("GOOGLETRANSLATE(A24743,""en"",""hi"")"),"भेदी को दिखाते हुए उसकी जीभ के साथ खुश युवा महिला")</f>
        <v>भेदी को दिखाते हुए उसकी जीभ के साथ खुश युवा महिला</v>
      </c>
    </row>
    <row r="24744">
      <c r="A24744" s="1" t="s">
        <v>23895</v>
      </c>
      <c r="B24744" s="2" t="str">
        <f>IFERROR(__xludf.DUMMYFUNCTION("GOOGLETRANSLATE(A24744,""en"",""hi"")"),"वकील पुस्तक हस्ताक्षर करने में भाग लेता है।")</f>
        <v>वकील पुस्तक हस्ताक्षर करने में भाग लेता है।</v>
      </c>
    </row>
    <row r="24745">
      <c r="A24745" s="1" t="s">
        <v>23896</v>
      </c>
      <c r="B24745" s="2" t="str">
        <f>IFERROR(__xludf.DUMMYFUNCTION("GOOGLETRANSLATE(A24745,""en"",""hi"")"),"बुककेस # लिविंग रूम में")</f>
        <v>बुककेस # लिविंग रूम में</v>
      </c>
    </row>
    <row r="24746">
      <c r="A24746" s="1" t="s">
        <v>23897</v>
      </c>
      <c r="B24746" s="2" t="str">
        <f>IFERROR(__xludf.DUMMYFUNCTION("GOOGLETRANSLATE(A24746,""en"",""hi"")"),"एक और सुंदर रचनाओं में से एक ... भौगोलिक फ़ीचर श्रेणी")</f>
        <v>एक और सुंदर रचनाओं में से एक ... भौगोलिक फ़ीचर श्रेणी</v>
      </c>
    </row>
    <row r="24747">
      <c r="A24747" s="1" t="s">
        <v>23898</v>
      </c>
      <c r="B24747" s="2" t="str">
        <f>IFERROR(__xludf.DUMMYFUNCTION("GOOGLETRANSLATE(A24747,""en"",""hi"")"),"एक दिन का ग्रीष्मकालीन स्काईलाइन के शॉट की स्थापना के रूप में देखा।")</f>
        <v>एक दिन का ग्रीष्मकालीन स्काईलाइन के शॉट की स्थापना के रूप में देखा।</v>
      </c>
    </row>
    <row r="24748">
      <c r="A24748" s="1" t="s">
        <v>23899</v>
      </c>
      <c r="B24748" s="2" t="str">
        <f>IFERROR(__xludf.DUMMYFUNCTION("GOOGLETRANSLATE(A24748,""en"",""hi"")"),"आइस हॉकी खिलाड़ी अभिनेता के सामने खेल से बाहर आइस हॉकी खिलाड़ी लेता है")</f>
        <v>आइस हॉकी खिलाड़ी अभिनेता के सामने खेल से बाहर आइस हॉकी खिलाड़ी लेता है</v>
      </c>
    </row>
    <row r="24749">
      <c r="A24749" s="1" t="s">
        <v>23900</v>
      </c>
      <c r="B24749" s="2" t="str">
        <f>IFERROR(__xludf.DUMMYFUNCTION("GOOGLETRANSLATE(A24749,""en"",""hi"")"),"एक बैनर का वेक्टर चित्रण।")</f>
        <v>एक बैनर का वेक्टर चित्रण।</v>
      </c>
    </row>
    <row r="24750">
      <c r="A24750" s="1" t="s">
        <v>23901</v>
      </c>
      <c r="B24750" s="2" t="str">
        <f>IFERROR(__xludf.DUMMYFUNCTION("GOOGLETRANSLATE(A24750,""en"",""hi"")"),"बैंक बिल्डिंग के साथ एक पृथ्वी की वेक्टर छवि")</f>
        <v>बैंक बिल्डिंग के साथ एक पृथ्वी की वेक्टर छवि</v>
      </c>
    </row>
    <row r="24751">
      <c r="A24751" s="1" t="s">
        <v>9935</v>
      </c>
      <c r="B24751" s="2" t="str">
        <f>IFERROR(__xludf.DUMMYFUNCTION("GOOGLETRANSLATE(A24751,""en"",""hi"")"),"प्रकाश और छाया यथार्थवादी के प्रतिबिंब के साथ गोल बटन राष्ट्रीय ध्वज।")</f>
        <v>प्रकाश और छाया यथार्थवादी के प्रतिबिंब के साथ गोल बटन राष्ट्रीय ध्वज।</v>
      </c>
    </row>
    <row r="24752">
      <c r="A24752" s="1" t="s">
        <v>23902</v>
      </c>
      <c r="B24752" s="2" t="str">
        <f>IFERROR(__xludf.DUMMYFUNCTION("GOOGLETRANSLATE(A24752,""en"",""hi"")"),"तट पर चट्टान शीर्ष खंडहर - कथित रूप से प्रेरणा")</f>
        <v>तट पर चट्टान शीर्ष खंडहर - कथित रूप से प्रेरणा</v>
      </c>
    </row>
    <row r="24753">
      <c r="A24753" s="1" t="s">
        <v>23903</v>
      </c>
      <c r="B24753" s="2" t="str">
        <f>IFERROR(__xludf.DUMMYFUNCTION("GOOGLETRANSLATE(A24753,""en"",""hi"")"),"डक्स और गीज़ एक नदी घाटी के साथ इकट्ठा होते हैं")</f>
        <v>डक्स और गीज़ एक नदी घाटी के साथ इकट्ठा होते हैं</v>
      </c>
    </row>
    <row r="24754">
      <c r="A24754" s="1" t="s">
        <v>2740</v>
      </c>
      <c r="B24754" s="2" t="str">
        <f>IFERROR(__xludf.DUMMYFUNCTION("GOOGLETRANSLATE(A24754,""en"",""hi"")"),"कॉमेडियन के साथ एक साक्षात्कार के दौरान अभिनेता")</f>
        <v>कॉमेडियन के साथ एक साक्षात्कार के दौरान अभिनेता</v>
      </c>
    </row>
    <row r="24755">
      <c r="A24755" s="1" t="s">
        <v>23904</v>
      </c>
      <c r="B24755" s="2" t="str">
        <f>IFERROR(__xludf.DUMMYFUNCTION("GOOGLETRANSLATE(A24755,""en"",""hi"")"),"कॉन्फ्रेंस श्रृंखला के दौरान मार्च करते समय प्रदर्शनकारियों ने व्यक्ति के साथ बात की।")</f>
        <v>कॉन्फ्रेंस श्रृंखला के दौरान मार्च करते समय प्रदर्शनकारियों ने व्यक्ति के साथ बात की।</v>
      </c>
    </row>
    <row r="24756">
      <c r="A24756" s="1" t="s">
        <v>23905</v>
      </c>
      <c r="B24756" s="2" t="str">
        <f>IFERROR(__xludf.DUMMYFUNCTION("GOOGLETRANSLATE(A24756,""en"",""hi"")"),"अभिवादन कार्ड लेखक द्वारा चित्रकला की विशेषता")</f>
        <v>अभिवादन कार्ड लेखक द्वारा चित्रकला की विशेषता</v>
      </c>
    </row>
    <row r="24757">
      <c r="A24757" s="1" t="s">
        <v>23906</v>
      </c>
      <c r="B24757" s="2" t="str">
        <f>IFERROR(__xludf.DUMMYFUNCTION("GOOGLETRANSLATE(A24757,""en"",""hi"")"),"इसे एक उच्चतम शीर्ष पर छोटा करने के लिए तैयार किया गया")</f>
        <v>इसे एक उच्चतम शीर्ष पर छोटा करने के लिए तैयार किया गया</v>
      </c>
    </row>
    <row r="24758">
      <c r="A24758" s="1" t="s">
        <v>23907</v>
      </c>
      <c r="B24758" s="2" t="str">
        <f>IFERROR(__xludf.DUMMYFUNCTION("GOOGLETRANSLATE(A24758,""en"",""hi"")"),"किसी भी डिजाइन के लिए फ्लैट शैली में स्थापित मानववंशिक आइकन")</f>
        <v>किसी भी डिजाइन के लिए फ्लैट शैली में स्थापित मानववंशिक आइकन</v>
      </c>
    </row>
    <row r="24759">
      <c r="A24759" s="1" t="s">
        <v>23908</v>
      </c>
      <c r="B24759" s="2" t="str">
        <f>IFERROR(__xludf.DUMMYFUNCTION("GOOGLETRANSLATE(A24759,""en"",""hi"")"),"एक पेड़ और लकड़ी के द्वार के साथ एक धूप दिन।")</f>
        <v>एक पेड़ और लकड़ी के द्वार के साथ एक धूप दिन।</v>
      </c>
    </row>
    <row r="24760">
      <c r="A24760" s="1" t="s">
        <v>23909</v>
      </c>
      <c r="B24760" s="2" t="str">
        <f>IFERROR(__xludf.DUMMYFUNCTION("GOOGLETRANSLATE(A24760,""en"",""hi"")"),"मास्टर्स चित्रण के उपकरण, भेदी और काटने के उपकरणों का सेट")</f>
        <v>मास्टर्स चित्रण के उपकरण, भेदी और काटने के उपकरणों का सेट</v>
      </c>
    </row>
    <row r="24761">
      <c r="A24761" s="1" t="s">
        <v>23910</v>
      </c>
      <c r="B24761" s="2" t="str">
        <f>IFERROR(__xludf.DUMMYFUNCTION("GOOGLETRANSLATE(A24761,""en"",""hi"")"),"अभिनेता भाग के रूप में नए इत्र के लिए लॉन्च पार्टी में भाग लेता है।")</f>
        <v>अभिनेता भाग के रूप में नए इत्र के लिए लॉन्च पार्टी में भाग लेता है।</v>
      </c>
    </row>
    <row r="24762">
      <c r="A24762" s="1" t="s">
        <v>23911</v>
      </c>
      <c r="B24762" s="2" t="str">
        <f>IFERROR(__xludf.DUMMYFUNCTION("GOOGLETRANSLATE(A24762,""en"",""hi"")"),"व्यक्ति अपनी पत्नी को अपनी शादी में रखता है।")</f>
        <v>व्यक्ति अपनी पत्नी को अपनी शादी में रखता है।</v>
      </c>
    </row>
    <row r="24763">
      <c r="A24763" s="1" t="s">
        <v>23912</v>
      </c>
      <c r="B24763" s="2" t="str">
        <f>IFERROR(__xludf.DUMMYFUNCTION("GOOGLETRANSLATE(A24763,""en"",""hi"")"),"ग्रीटिंग कार्ड यह बेबी कैरिज और टेडी बियर वाला एक लड़की है")</f>
        <v>ग्रीटिंग कार्ड यह बेबी कैरिज और टेडी बियर वाला एक लड़की है</v>
      </c>
    </row>
    <row r="24764">
      <c r="A24764" s="1" t="s">
        <v>23913</v>
      </c>
      <c r="B24764" s="2" t="str">
        <f>IFERROR(__xludf.DUMMYFUNCTION("GOOGLETRANSLATE(A24764,""en"",""hi"")"),"Premiere पर निर्माता और व्यक्ति आता है")</f>
        <v>Premiere पर निर्माता और व्यक्ति आता है</v>
      </c>
    </row>
    <row r="24765">
      <c r="A24765" s="1" t="s">
        <v>23914</v>
      </c>
      <c r="B24765" s="2" t="str">
        <f>IFERROR(__xludf.DUMMYFUNCTION("GOOGLETRANSLATE(A24765,""en"",""hi"")"),"समुद्र तट पर मज़ा आ रहा है")</f>
        <v>समुद्र तट पर मज़ा आ रहा है</v>
      </c>
    </row>
    <row r="24766">
      <c r="A24766" s="1" t="s">
        <v>23915</v>
      </c>
      <c r="B24766" s="2" t="str">
        <f>IFERROR(__xludf.DUMMYFUNCTION("GOOGLETRANSLATE(A24766,""en"",""hi"")"),"इलेक्ट्रॉनिका कलाकार वार्षिक गाला में भाग लेता है।")</f>
        <v>इलेक्ट्रॉनिका कलाकार वार्षिक गाला में भाग लेता है।</v>
      </c>
    </row>
    <row r="24767">
      <c r="A24767" s="1" t="s">
        <v>23916</v>
      </c>
      <c r="B24767" s="2" t="str">
        <f>IFERROR(__xludf.DUMMYFUNCTION("GOOGLETRANSLATE(A24767,""en"",""hi"")"),"क्रिएटिव वुड नक्काशी दुनिया भर से काम करता है")</f>
        <v>क्रिएटिव वुड नक्काशी दुनिया भर से काम करता है</v>
      </c>
    </row>
    <row r="24768">
      <c r="A24768" s="1" t="s">
        <v>23917</v>
      </c>
      <c r="B24768" s="2" t="str">
        <f>IFERROR(__xludf.DUMMYFUNCTION("GOOGLETRANSLATE(A24768,""en"",""hi"")"),"एक जवान आदमी को मार्च में त्यौहार के दौरान रंगीन पाउडर में शामिल किया गया")</f>
        <v>एक जवान आदमी को मार्च में त्यौहार के दौरान रंगीन पाउडर में शामिल किया गया</v>
      </c>
    </row>
    <row r="24769">
      <c r="A24769" s="1" t="s">
        <v>23918</v>
      </c>
      <c r="B24769" s="2" t="str">
        <f>IFERROR(__xludf.DUMMYFUNCTION("GOOGLETRANSLATE(A24769,""en"",""hi"")"),"जब मेरे पास मेरा अगला बच्चा है, तो मैं इनमें से एक - डायपर बैग चाहता हूं")</f>
        <v>जब मेरे पास मेरा अगला बच्चा है, तो मैं इनमें से एक - डायपर बैग चाहता हूं</v>
      </c>
    </row>
    <row r="24770">
      <c r="A24770" s="1" t="s">
        <v>23919</v>
      </c>
      <c r="B24770" s="2" t="str">
        <f>IFERROR(__xludf.DUMMYFUNCTION("GOOGLETRANSLATE(A24770,""en"",""hi"")"),"ट्रेंडी बॉय जीन्स में सीढ़ियों और एक टोपी नंगे पैर पर झूठ बोल रही है")</f>
        <v>ट्रेंडी बॉय जीन्स में सीढ़ियों और एक टोपी नंगे पैर पर झूठ बोल रही है</v>
      </c>
    </row>
    <row r="24771">
      <c r="A24771" s="1" t="s">
        <v>20946</v>
      </c>
      <c r="B24771" s="2" t="str">
        <f>IFERROR(__xludf.DUMMYFUNCTION("GOOGLETRANSLATE(A24771,""en"",""hi"")"),"अभिनेता विश्व प्रीमियर में भाग ले रहा है")</f>
        <v>अभिनेता विश्व प्रीमियर में भाग ले रहा है</v>
      </c>
    </row>
    <row r="24772">
      <c r="A24772" s="1" t="s">
        <v>23920</v>
      </c>
      <c r="B24772" s="2" t="str">
        <f>IFERROR(__xludf.DUMMYFUNCTION("GOOGLETRANSLATE(A24772,""en"",""hi"")"),"द्वीप पर चिड़ियाघर के एक मछलीघर में गोभी और बुलबुला कोरल दिखाई देते हैं")</f>
        <v>द्वीप पर चिड़ियाघर के एक मछलीघर में गोभी और बुलबुला कोरल दिखाई देते हैं</v>
      </c>
    </row>
    <row r="24773">
      <c r="A24773" s="1" t="s">
        <v>23921</v>
      </c>
      <c r="B24773" s="2" t="str">
        <f>IFERROR(__xludf.DUMMYFUNCTION("GOOGLETRANSLATE(A24773,""en"",""hi"")"),"चित्रकारी कलाकार द्वारा शीर्षक वाली पेंटिंग से विस्तार")</f>
        <v>चित्रकारी कलाकार द्वारा शीर्षक वाली पेंटिंग से विस्तार</v>
      </c>
    </row>
    <row r="24774">
      <c r="A24774" s="1" t="s">
        <v>23922</v>
      </c>
      <c r="B24774" s="2" t="str">
        <f>IFERROR(__xludf.DUMMYFUNCTION("GOOGLETRANSLATE(A24774,""en"",""hi"")"),"एक चमड़े की कुर्सी पर पैटर्न।")</f>
        <v>एक चमड़े की कुर्सी पर पैटर्न।</v>
      </c>
    </row>
    <row r="24775">
      <c r="A24775" s="1" t="s">
        <v>2144</v>
      </c>
      <c r="B24775" s="2" t="str">
        <f>IFERROR(__xludf.DUMMYFUNCTION("GOOGLETRANSLATE(A24775,""en"",""hi"")"),"पुरस्कार: जब नर्तक, अभिनेताओं ने मंच पर मंच स्थापित किया!")</f>
        <v>पुरस्कार: जब नर्तक, अभिनेताओं ने मंच पर मंच स्थापित किया!</v>
      </c>
    </row>
    <row r="24776">
      <c r="A24776" s="1" t="s">
        <v>23923</v>
      </c>
      <c r="B24776" s="2" t="str">
        <f>IFERROR(__xludf.DUMMYFUNCTION("GOOGLETRANSLATE(A24776,""en"",""hi"")"),"बिस्तर वर्षों में कार्यों के विभाजन की अनुमति देता है")</f>
        <v>बिस्तर वर्षों में कार्यों के विभाजन की अनुमति देता है</v>
      </c>
    </row>
    <row r="24777">
      <c r="A24777" s="1" t="s">
        <v>23924</v>
      </c>
      <c r="B24777" s="2" t="str">
        <f>IFERROR(__xludf.DUMMYFUNCTION("GOOGLETRANSLATE(A24777,""en"",""hi"")"),"एक विशिष्ट कमरे में अध्ययन क्षेत्र")</f>
        <v>एक विशिष्ट कमरे में अध्ययन क्षेत्र</v>
      </c>
    </row>
    <row r="24778">
      <c r="A24778" s="1" t="s">
        <v>23925</v>
      </c>
      <c r="B24778" s="2" t="str">
        <f>IFERROR(__xludf.DUMMYFUNCTION("GOOGLETRANSLATE(A24778,""en"",""hi"")"),"अभिनेता फिल्म समारोह के दौरान एक लाल कालीन चलता है।")</f>
        <v>अभिनेता फिल्म समारोह के दौरान एक लाल कालीन चलता है।</v>
      </c>
    </row>
    <row r="24779">
      <c r="A24779" s="1" t="s">
        <v>23926</v>
      </c>
      <c r="B24779" s="2" t="str">
        <f>IFERROR(__xludf.DUMMYFUNCTION("GOOGLETRANSLATE(A24779,""en"",""hi"")"),"चित्रों में खिड़कियों की संरचना।")</f>
        <v>चित्रों में खिड़कियों की संरचना।</v>
      </c>
    </row>
    <row r="24780">
      <c r="A24780" s="1" t="s">
        <v>23927</v>
      </c>
      <c r="B24780" s="2" t="str">
        <f>IFERROR(__xludf.DUMMYFUNCTION("GOOGLETRANSLATE(A24780,""en"",""hi"")"),"आर्टिस्ट रॉक कलाकार के व्यक्ति पर ऑनस्टेज करता है।")</f>
        <v>आर्टिस्ट रॉक कलाकार के व्यक्ति पर ऑनस्टेज करता है।</v>
      </c>
    </row>
    <row r="24781">
      <c r="A24781" s="1" t="s">
        <v>21955</v>
      </c>
      <c r="B24781" s="2" t="str">
        <f>IFERROR(__xludf.DUMMYFUNCTION("GOOGLETRANSLATE(A24781,""en"",""hi"")"),"हार्ड रॉक कलाकार त्योहार के दौरान प्रदर्शन करता है")</f>
        <v>हार्ड रॉक कलाकार त्योहार के दौरान प्रदर्शन करता है</v>
      </c>
    </row>
    <row r="24782">
      <c r="A24782" s="1" t="s">
        <v>23928</v>
      </c>
      <c r="B24782" s="2" t="str">
        <f>IFERROR(__xludf.DUMMYFUNCTION("GOOGLETRANSLATE(A24782,""en"",""hi"")"),"घटकों से बने एक बहुत ही सरल आरेख का उपयोग करके, हम इस दृष्टिकोण को प्रदर्शित कर सकते हैं।")</f>
        <v>घटकों से बने एक बहुत ही सरल आरेख का उपयोग करके, हम इस दृष्टिकोण को प्रदर्शित कर सकते हैं।</v>
      </c>
    </row>
    <row r="24783">
      <c r="A24783" s="1" t="s">
        <v>23929</v>
      </c>
      <c r="B24783" s="2" t="str">
        <f>IFERROR(__xludf.DUMMYFUNCTION("GOOGLETRANSLATE(A24783,""en"",""hi"")"),"आगंतुक छत पर चराई बकरियों पर देखते हैं")</f>
        <v>आगंतुक छत पर चराई बकरियों पर देखते हैं</v>
      </c>
    </row>
    <row r="24784">
      <c r="A24784" s="1" t="s">
        <v>23930</v>
      </c>
      <c r="B24784" s="2" t="str">
        <f>IFERROR(__xludf.DUMMYFUNCTION("GOOGLETRANSLATE(A24784,""en"",""hi"")"),"पहियों, संघीय टायर, और एक राम पर इंच लिफ्ट।")</f>
        <v>पहियों, संघीय टायर, और एक राम पर इंच लिफ्ट।</v>
      </c>
    </row>
    <row r="24785">
      <c r="A24785" s="1" t="s">
        <v>23931</v>
      </c>
      <c r="B24785" s="2" t="str">
        <f>IFERROR(__xludf.DUMMYFUNCTION("GOOGLETRANSLATE(A24785,""en"",""hi"")"),"आदमी उज्ज्वल गर्मी के दिन ग्रामीण इलाकों में एक कार चला रहा है।")</f>
        <v>आदमी उज्ज्वल गर्मी के दिन ग्रामीण इलाकों में एक कार चला रहा है।</v>
      </c>
    </row>
    <row r="24786">
      <c r="A24786" s="1" t="s">
        <v>23932</v>
      </c>
      <c r="B24786" s="2" t="str">
        <f>IFERROR(__xludf.DUMMYFUNCTION("GOOGLETRANSLATE(A24786,""en"",""hi"")"),"कड़ी मेहनत करें तो आपको परिणाम मिलेगा।")</f>
        <v>कड़ी मेहनत करें तो आपको परिणाम मिलेगा।</v>
      </c>
    </row>
    <row r="24787">
      <c r="A24787" s="1" t="s">
        <v>23933</v>
      </c>
      <c r="B24787" s="2" t="str">
        <f>IFERROR(__xludf.DUMMYFUNCTION("GOOGLETRANSLATE(A24787,""en"",""hi"")"),"फुटबॉल टीम मैनेजर मैच के दौरान अंतिम सीटी पर फुटबॉल खिलाड़ी को हग करता है।")</f>
        <v>फुटबॉल टीम मैनेजर मैच के दौरान अंतिम सीटी पर फुटबॉल खिलाड़ी को हग करता है।</v>
      </c>
    </row>
    <row r="24788">
      <c r="A24788" s="1" t="s">
        <v>23934</v>
      </c>
      <c r="B24788" s="2" t="str">
        <f>IFERROR(__xludf.DUMMYFUNCTION("GOOGLETRANSLATE(A24788,""en"",""hi"")"),"स्याही ब्लॉट बनावट पर कैलेंडर वर्ष।")</f>
        <v>स्याही ब्लॉट बनावट पर कैलेंडर वर्ष।</v>
      </c>
    </row>
    <row r="24789">
      <c r="A24789" s="1" t="s">
        <v>23935</v>
      </c>
      <c r="B24789" s="2" t="str">
        <f>IFERROR(__xludf.DUMMYFUNCTION("GOOGLETRANSLATE(A24789,""en"",""hi"")"),"दीवार में आधी कार")</f>
        <v>दीवार में आधी कार</v>
      </c>
    </row>
    <row r="24790">
      <c r="A24790" s="1" t="s">
        <v>23936</v>
      </c>
      <c r="B24790" s="2" t="str">
        <f>IFERROR(__xludf.DUMMYFUNCTION("GOOGLETRANSLATE(A24790,""en"",""hi"")"),"पृष्ठभूमि में जंगली आईरिस फूल और बर्फीली पर्वत शिखर।")</f>
        <v>पृष्ठभूमि में जंगली आईरिस फूल और बर्फीली पर्वत शिखर।</v>
      </c>
    </row>
    <row r="24791">
      <c r="A24791" s="1" t="s">
        <v>23937</v>
      </c>
      <c r="B24791" s="2" t="str">
        <f>IFERROR(__xludf.DUMMYFUNCTION("GOOGLETRANSLATE(A24791,""en"",""hi"")"),"शीतकालीन जंगल में लड़की")</f>
        <v>शीतकालीन जंगल में लड़की</v>
      </c>
    </row>
    <row r="24792">
      <c r="A24792" s="1" t="s">
        <v>23938</v>
      </c>
      <c r="B24792" s="2" t="str">
        <f>IFERROR(__xludf.DUMMYFUNCTION("GOOGLETRANSLATE(A24792,""en"",""hi"")"),"स्टाइलिश होम ऑफिस में पेस्टल ब्लू")</f>
        <v>स्टाइलिश होम ऑफिस में पेस्टल ब्लू</v>
      </c>
    </row>
    <row r="24793">
      <c r="A24793" s="1" t="s">
        <v>23939</v>
      </c>
      <c r="B24793" s="2" t="str">
        <f>IFERROR(__xludf.DUMMYFUNCTION("GOOGLETRANSLATE(A24793,""en"",""hi"")"),"क्रिकेट प्लेयर, स्किपर तीसरी बार पुरस्कार प्राप्त करता है।")</f>
        <v>क्रिकेट प्लेयर, स्किपर तीसरी बार पुरस्कार प्राप्त करता है।</v>
      </c>
    </row>
    <row r="24794">
      <c r="A24794" s="1" t="s">
        <v>23940</v>
      </c>
      <c r="B24794" s="2" t="str">
        <f>IFERROR(__xludf.DUMMYFUNCTION("GOOGLETRANSLATE(A24794,""en"",""hi"")"),"खेल के बाद टीम जो हम हार गए")</f>
        <v>खेल के बाद टीम जो हम हार गए</v>
      </c>
    </row>
    <row r="24795">
      <c r="A24795" s="1" t="s">
        <v>23941</v>
      </c>
      <c r="B24795" s="2" t="str">
        <f>IFERROR(__xludf.DUMMYFUNCTION("GOOGLETRANSLATE(A24795,""en"",""hi"")"),"तरंगें तट के साथ दुर्घटनाग्रस्त हो गईं।")</f>
        <v>तरंगें तट के साथ दुर्घटनाग्रस्त हो गईं।</v>
      </c>
    </row>
    <row r="24796">
      <c r="A24796" s="1" t="s">
        <v>23942</v>
      </c>
      <c r="B24796" s="2" t="str">
        <f>IFERROR(__xludf.DUMMYFUNCTION("GOOGLETRANSLATE(A24796,""en"",""hi"")"),"समय लैप्स तूफान बादल एक पुरानी सड़क पर यात्रा करते हैं")</f>
        <v>समय लैप्स तूफान बादल एक पुरानी सड़क पर यात्रा करते हैं</v>
      </c>
    </row>
    <row r="24797">
      <c r="A24797" s="1" t="s">
        <v>4997</v>
      </c>
      <c r="B24797" s="2" t="str">
        <f>IFERROR(__xludf.DUMMYFUNCTION("GOOGLETRANSLATE(A24797,""en"",""hi"")"),"शहर में हर दिशा के दृश्य।")</f>
        <v>शहर में हर दिशा के दृश्य।</v>
      </c>
    </row>
    <row r="24798">
      <c r="A24798" s="1" t="s">
        <v>23943</v>
      </c>
      <c r="B24798" s="2" t="str">
        <f>IFERROR(__xludf.DUMMYFUNCTION("GOOGLETRANSLATE(A24798,""en"",""hi"")"),"एक क्लासिक कार के साथ सड़क दृश्य")</f>
        <v>एक क्लासिक कार के साथ सड़क दृश्य</v>
      </c>
    </row>
    <row r="24799">
      <c r="A24799" s="1" t="s">
        <v>23944</v>
      </c>
      <c r="B24799" s="2" t="str">
        <f>IFERROR(__xludf.DUMMYFUNCTION("GOOGLETRANSLATE(A24799,""en"",""hi"")"),"अपने बिस्तर के पीछे कोठरी में एक तरह का चलना")</f>
        <v>अपने बिस्तर के पीछे कोठरी में एक तरह का चलना</v>
      </c>
    </row>
    <row r="24800">
      <c r="A24800" s="1" t="s">
        <v>23945</v>
      </c>
      <c r="B24800" s="2" t="str">
        <f>IFERROR(__xludf.DUMMYFUNCTION("GOOGLETRANSLATE(A24800,""en"",""hi"")"),"दुनिया की हाल ही में पुलिस और कार और ब्रोशर की तस्वीरें पोस्ट की गई - हाइव माइंड")</f>
        <v>दुनिया की हाल ही में पुलिस और कार और ब्रोशर की तस्वीरें पोस्ट की गई - हाइव माइंड</v>
      </c>
    </row>
    <row r="24801">
      <c r="A24801" s="1" t="s">
        <v>23946</v>
      </c>
      <c r="B24801" s="2" t="str">
        <f>IFERROR(__xludf.DUMMYFUNCTION("GOOGLETRANSLATE(A24801,""en"",""hi"")"),"हरी साल्सा के एक पक्ष के साथ टैकोस की एक प्लेट")</f>
        <v>हरी साल्सा के एक पक्ष के साथ टैकोस की एक प्लेट</v>
      </c>
    </row>
    <row r="24802">
      <c r="A24802" s="1" t="s">
        <v>23947</v>
      </c>
      <c r="B24802" s="2" t="str">
        <f>IFERROR(__xludf.DUMMYFUNCTION("GOOGLETRANSLATE(A24802,""en"",""hi"")"),"गर्मी के चरागाह पर गाय")</f>
        <v>गर्मी के चरागाह पर गाय</v>
      </c>
    </row>
    <row r="24803">
      <c r="A24803" s="1" t="s">
        <v>23948</v>
      </c>
      <c r="B24803" s="2" t="str">
        <f>IFERROR(__xludf.DUMMYFUNCTION("GOOGLETRANSLATE(A24803,""en"",""hi"")"),"एक महान पुराने फैशन शैली में निर्बाध वेक्टर ज्यामितीय पैटर्न।")</f>
        <v>एक महान पुराने फैशन शैली में निर्बाध वेक्टर ज्यामितीय पैटर्न।</v>
      </c>
    </row>
    <row r="24804">
      <c r="A24804" s="1" t="s">
        <v>23949</v>
      </c>
      <c r="B24804" s="2" t="str">
        <f>IFERROR(__xludf.DUMMYFUNCTION("GOOGLETRANSLATE(A24804,""en"",""hi"")"),"वर्ष की हर्लिंग टीम के लिए नामांकित खिलाड़ी")</f>
        <v>वर्ष की हर्लिंग टीम के लिए नामांकित खिलाड़ी</v>
      </c>
    </row>
    <row r="24805">
      <c r="A24805" s="1" t="s">
        <v>23950</v>
      </c>
      <c r="B24805" s="2" t="str">
        <f>IFERROR(__xludf.DUMMYFUNCTION("GOOGLETRANSLATE(A24805,""en"",""hi"")"),"जैविक जीनस, घोंसले के प्रवेश द्वार पर")</f>
        <v>जैविक जीनस, घोंसले के प्रवेश द्वार पर</v>
      </c>
    </row>
    <row r="24806">
      <c r="A24806" s="1" t="s">
        <v>23951</v>
      </c>
      <c r="B24806" s="2" t="str">
        <f>IFERROR(__xludf.DUMMYFUNCTION("GOOGLETRANSLATE(A24806,""en"",""hi"")"),"हरे रंग की पृष्ठभूमि पर बुना हुआ वर्णमाला।")</f>
        <v>हरे रंग की पृष्ठभूमि पर बुना हुआ वर्णमाला।</v>
      </c>
    </row>
    <row r="24807">
      <c r="A24807" s="1" t="s">
        <v>4876</v>
      </c>
      <c r="B24807" s="2" t="str">
        <f>IFERROR(__xludf.DUMMYFUNCTION("GOOGLETRANSLATE(A24807,""en"",""hi"")"),"संपत्ति लिस्टिंग के लिए अतिरिक्त फोटो")</f>
        <v>संपत्ति लिस्टिंग के लिए अतिरिक्त फोटो</v>
      </c>
    </row>
    <row r="24808">
      <c r="A24808" s="1" t="s">
        <v>23952</v>
      </c>
      <c r="B24808" s="2" t="str">
        <f>IFERROR(__xludf.DUMMYFUNCTION("GOOGLETRANSLATE(A24808,""en"",""hi"")"),"रात को शहर का दृश्य")</f>
        <v>रात को शहर का दृश्य</v>
      </c>
    </row>
    <row r="24809">
      <c r="A24809" s="1" t="s">
        <v>23953</v>
      </c>
      <c r="B24809" s="2" t="str">
        <f>IFERROR(__xludf.DUMMYFUNCTION("GOOGLETRANSLATE(A24809,""en"",""hi"")"),"ग्रीनहाउस में खिड़की के माध्यम से एक नज़र")</f>
        <v>ग्रीनहाउस में खिड़की के माध्यम से एक नज़र</v>
      </c>
    </row>
    <row r="24810">
      <c r="A24810" s="1" t="s">
        <v>9342</v>
      </c>
      <c r="B24810" s="2" t="str">
        <f>IFERROR(__xludf.DUMMYFUNCTION("GOOGLETRANSLATE(A24810,""en"",""hi"")"),"अभिनेता ब्रिटेन प्रीमियर में भाग लेता है")</f>
        <v>अभिनेता ब्रिटेन प्रीमियर में भाग लेता है</v>
      </c>
    </row>
    <row r="24811">
      <c r="A24811" s="1" t="s">
        <v>23954</v>
      </c>
      <c r="B24811" s="2" t="str">
        <f>IFERROR(__xludf.DUMMYFUNCTION("GOOGLETRANSLATE(A24811,""en"",""hi"")"),"सर्दियों में भौगोलिक विशेषता श्रेणी")</f>
        <v>सर्दियों में भौगोलिक विशेषता श्रेणी</v>
      </c>
    </row>
    <row r="24812">
      <c r="A24812" s="1" t="s">
        <v>23955</v>
      </c>
      <c r="B24812" s="2" t="str">
        <f>IFERROR(__xludf.DUMMYFUNCTION("GOOGLETRANSLATE(A24812,""en"",""hi"")"),"अभिनेता यूरोपीय प्रीमियर में भाग लेता है")</f>
        <v>अभिनेता यूरोपीय प्रीमियर में भाग लेता है</v>
      </c>
    </row>
    <row r="24813">
      <c r="A24813" s="1" t="s">
        <v>23956</v>
      </c>
      <c r="B24813" s="2" t="str">
        <f>IFERROR(__xludf.DUMMYFUNCTION("GOOGLETRANSLATE(A24813,""en"",""hi"")"),"एक सफेद पृष्ठभूमि पर ब्लूबेरी का एक टहनी")</f>
        <v>एक सफेद पृष्ठभूमि पर ब्लूबेरी का एक टहनी</v>
      </c>
    </row>
    <row r="24814">
      <c r="A24814" s="1" t="s">
        <v>23957</v>
      </c>
      <c r="B24814" s="2" t="str">
        <f>IFERROR(__xludf.DUMMYFUNCTION("GOOGLETRANSLATE(A24814,""en"",""hi"")"),"फुटबॉल खिलाड़ी मैच के दौरान अपने पक्षों के उद्घाटन लक्ष्य को स्कोर करता है")</f>
        <v>फुटबॉल खिलाड़ी मैच के दौरान अपने पक्षों के उद्घाटन लक्ष्य को स्कोर करता है</v>
      </c>
    </row>
    <row r="24815">
      <c r="A24815" s="1" t="s">
        <v>23958</v>
      </c>
      <c r="B24815" s="2" t="str">
        <f>IFERROR(__xludf.DUMMYFUNCTION("GOOGLETRANSLATE(A24815,""en"",""hi"")"),"एक सांता टोपी पहने हुए कोआला का चित्रण और पश्चिमी ईसाई अवकाश के लिए एक दुपट्टा")</f>
        <v>एक सांता टोपी पहने हुए कोआला का चित्रण और पश्चिमी ईसाई अवकाश के लिए एक दुपट्टा</v>
      </c>
    </row>
    <row r="24816">
      <c r="A24816" s="1" t="s">
        <v>23959</v>
      </c>
      <c r="B24816" s="2" t="str">
        <f>IFERROR(__xludf.DUMMYFUNCTION("GOOGLETRANSLATE(A24816,""en"",""hi"")"),"सफेद दीवारों के साथ दूसरे में एक उदार बैठक कक्ष डिजाइन का उदाहरण")</f>
        <v>सफेद दीवारों के साथ दूसरे में एक उदार बैठक कक्ष डिजाइन का उदाहरण</v>
      </c>
    </row>
    <row r="24817">
      <c r="A24817" s="1" t="s">
        <v>23960</v>
      </c>
      <c r="B24817" s="2" t="str">
        <f>IFERROR(__xludf.DUMMYFUNCTION("GOOGLETRANSLATE(A24817,""en"",""hi"")"),"एक चट्टान पर समुद्री गुल")</f>
        <v>एक चट्टान पर समुद्री गुल</v>
      </c>
    </row>
    <row r="24818">
      <c r="A24818" s="1" t="s">
        <v>23961</v>
      </c>
      <c r="B24818" s="2" t="str">
        <f>IFERROR(__xludf.DUMMYFUNCTION("GOOGLETRANSLATE(A24818,""en"",""hi"")"),"फुटबॉल खिलाड़ी सत्र के दौरान फुटबॉल खिलाड़ी के साथ एक मजाक साझा करता है।")</f>
        <v>फुटबॉल खिलाड़ी सत्र के दौरान फुटबॉल खिलाड़ी के साथ एक मजाक साझा करता है।</v>
      </c>
    </row>
    <row r="24819">
      <c r="A24819" s="1" t="s">
        <v>23962</v>
      </c>
      <c r="B24819" s="2" t="str">
        <f>IFERROR(__xludf.DUMMYFUNCTION("GOOGLETRANSLATE(A24819,""en"",""hi"")"),"महिला किनारे पर खेल रही है")</f>
        <v>महिला किनारे पर खेल रही है</v>
      </c>
    </row>
    <row r="24820">
      <c r="A24820" s="1" t="s">
        <v>23963</v>
      </c>
      <c r="B24820" s="2" t="str">
        <f>IFERROR(__xludf.DUMMYFUNCTION("GOOGLETRANSLATE(A24820,""en"",""hi"")"),"छाल, मॉस और फूलों का एक देहाती प्रदर्शन।")</f>
        <v>छाल, मॉस और फूलों का एक देहाती प्रदर्शन।</v>
      </c>
    </row>
    <row r="24821">
      <c r="A24821" s="1" t="s">
        <v>23964</v>
      </c>
      <c r="B24821" s="2" t="str">
        <f>IFERROR(__xludf.DUMMYFUNCTION("GOOGLETRANSLATE(A24821,""en"",""hi"")"),"यह हड़ताली लाल और सफेद क्रॉस आपके प्रियजन को एक वफादार तरीके से सम्मानित करता है।")</f>
        <v>यह हड़ताली लाल और सफेद क्रॉस आपके प्रियजन को एक वफादार तरीके से सम्मानित करता है।</v>
      </c>
    </row>
    <row r="24822">
      <c r="A24822" s="1" t="s">
        <v>23965</v>
      </c>
      <c r="B24822" s="2" t="str">
        <f>IFERROR(__xludf.DUMMYFUNCTION("GOOGLETRANSLATE(A24822,""en"",""hi"")"),"व्यक्ति को एक सच्चे सज्जन के रूप में वर्णित किया गया था")</f>
        <v>व्यक्ति को एक सच्चे सज्जन के रूप में वर्णित किया गया था</v>
      </c>
    </row>
    <row r="24823">
      <c r="A24823" s="1" t="s">
        <v>23966</v>
      </c>
      <c r="B24823" s="2" t="str">
        <f>IFERROR(__xludf.DUMMYFUNCTION("GOOGLETRANSLATE(A24823,""en"",""hi"")"),"पहली टीम प्रशिक्षण सत्र के दौरान फुटबॉल खिलाड़ी कार्रवाई में।")</f>
        <v>पहली टीम प्रशिक्षण सत्र के दौरान फुटबॉल खिलाड़ी कार्रवाई में।</v>
      </c>
    </row>
    <row r="24824">
      <c r="A24824" s="1" t="s">
        <v>23967</v>
      </c>
      <c r="B24824" s="2" t="str">
        <f>IFERROR(__xludf.DUMMYFUNCTION("GOOGLETRANSLATE(A24824,""en"",""hi"")"),"एक शहर में प्रवेश द्वार वैकल्पिक शहर")</f>
        <v>एक शहर में प्रवेश द्वार वैकल्पिक शहर</v>
      </c>
    </row>
    <row r="24825">
      <c r="A24825" s="1" t="s">
        <v>23968</v>
      </c>
      <c r="B24825" s="2" t="str">
        <f>IFERROR(__xludf.DUMMYFUNCTION("GOOGLETRANSLATE(A24825,""en"",""hi"")"),"एक निश्चित आयु में शैली")</f>
        <v>एक निश्चित आयु में शैली</v>
      </c>
    </row>
    <row r="24826">
      <c r="A24826" s="1" t="s">
        <v>23969</v>
      </c>
      <c r="B24826" s="2" t="str">
        <f>IFERROR(__xludf.DUMMYFUNCTION("GOOGLETRANSLATE(A24826,""en"",""hi"")"),"सिर्फ हमारे कुछ कोई")</f>
        <v>सिर्फ हमारे कुछ कोई</v>
      </c>
    </row>
    <row r="24827">
      <c r="A24827" s="1" t="s">
        <v>23970</v>
      </c>
      <c r="B24827" s="2" t="str">
        <f>IFERROR(__xludf.DUMMYFUNCTION("GOOGLETRANSLATE(A24827,""en"",""hi"")"),"व्यक्ति से सैनिक, एक इमारत के शीर्ष पर चढ़ते हैं जो अनदेखा करता है")</f>
        <v>व्यक्ति से सैनिक, एक इमारत के शीर्ष पर चढ़ते हैं जो अनदेखा करता है</v>
      </c>
    </row>
    <row r="24828">
      <c r="A24828" s="1" t="s">
        <v>23971</v>
      </c>
      <c r="B24828" s="2" t="str">
        <f>IFERROR(__xludf.DUMMYFUNCTION("GOOGLETRANSLATE(A24828,""en"",""hi"")"),"भूल जाओ - हर कोई जानता है कि स्ट्रॉबेरी सीजन वर्ष का सबसे अद्भुत समय है।")</f>
        <v>भूल जाओ - हर कोई जानता है कि स्ट्रॉबेरी सीजन वर्ष का सबसे अद्भुत समय है।</v>
      </c>
    </row>
    <row r="24829">
      <c r="A24829" s="1" t="s">
        <v>23972</v>
      </c>
      <c r="B24829" s="2" t="str">
        <f>IFERROR(__xludf.DUMMYFUNCTION("GOOGLETRANSLATE(A24829,""en"",""hi"")"),"नए स्टर्लिंग का एक साफ पैटर्न 12 - पक्षीय पाउंड सिक्के")</f>
        <v>नए स्टर्लिंग का एक साफ पैटर्न 12 - पक्षीय पाउंड सिक्के</v>
      </c>
    </row>
    <row r="24830">
      <c r="A24830" s="1" t="s">
        <v>6503</v>
      </c>
      <c r="B24830" s="2" t="str">
        <f>IFERROR(__xludf.DUMMYFUNCTION("GOOGLETRANSLATE(A24830,""en"",""hi"")"),"मैच के दौरान फुटबॉल खिलाड़ी।")</f>
        <v>मैच के दौरान फुटबॉल खिलाड़ी।</v>
      </c>
    </row>
    <row r="24831">
      <c r="A24831" s="1" t="s">
        <v>23973</v>
      </c>
      <c r="B24831" s="2" t="str">
        <f>IFERROR(__xludf.DUMMYFUNCTION("GOOGLETRANSLATE(A24831,""en"",""hi"")"),"सोने के दिल की वेक्टर चित्रण और एक काले रंग की पृष्ठभूमि पर पार")</f>
        <v>सोने के दिल की वेक्टर चित्रण और एक काले रंग की पृष्ठभूमि पर पार</v>
      </c>
    </row>
    <row r="24832">
      <c r="A24832" s="1" t="s">
        <v>23974</v>
      </c>
      <c r="B24832" s="2" t="str">
        <f>IFERROR(__xludf.DUMMYFUNCTION("GOOGLETRANSLATE(A24832,""en"",""hi"")"),"एक महिला का पोर्ट्रेट एक कुत्ते को सड़क पर गले लगाता है")</f>
        <v>एक महिला का पोर्ट्रेट एक कुत्ते को सड़क पर गले लगाता है</v>
      </c>
    </row>
    <row r="24833">
      <c r="A24833" s="1" t="s">
        <v>23975</v>
      </c>
      <c r="B24833" s="2" t="str">
        <f>IFERROR(__xludf.DUMMYFUNCTION("GOOGLETRANSLATE(A24833,""en"",""hi"")"),"आकाश में देखने के साथ हथेली")</f>
        <v>आकाश में देखने के साथ हथेली</v>
      </c>
    </row>
    <row r="24834">
      <c r="A24834" s="1" t="s">
        <v>23976</v>
      </c>
      <c r="B24834" s="2" t="str">
        <f>IFERROR(__xludf.DUMMYFUNCTION("GOOGLETRANSLATE(A24834,""en"",""hi"")"),"एक सफेद पृष्ठभूमि पर अलग ध्वज के साथ एक फुटबॉल सॉकर बॉल का 3 डी प्रतिपादन")</f>
        <v>एक सफेद पृष्ठभूमि पर अलग ध्वज के साथ एक फुटबॉल सॉकर बॉल का 3 डी प्रतिपादन</v>
      </c>
    </row>
    <row r="24835">
      <c r="A24835" s="1" t="s">
        <v>23977</v>
      </c>
      <c r="B24835" s="2" t="str">
        <f>IFERROR(__xludf.DUMMYFUNCTION("GOOGLETRANSLATE(A24835,""en"",""hi"")"),"एक बैग में ब्रश बनाते हैं")</f>
        <v>एक बैग में ब्रश बनाते हैं</v>
      </c>
    </row>
    <row r="24836">
      <c r="A24836" s="1" t="s">
        <v>23978</v>
      </c>
      <c r="B24836" s="2" t="str">
        <f>IFERROR(__xludf.DUMMYFUNCTION("GOOGLETRANSLATE(A24836,""en"",""hi"")"),"एक चालक दल केवल एक क्रूज जहाज पर हस्ताक्षर करता है")</f>
        <v>एक चालक दल केवल एक क्रूज जहाज पर हस्ताक्षर करता है</v>
      </c>
    </row>
    <row r="24837">
      <c r="A24837" s="1" t="s">
        <v>23979</v>
      </c>
      <c r="B24837" s="2" t="str">
        <f>IFERROR(__xludf.DUMMYFUNCTION("GOOGLETRANSLATE(A24837,""en"",""hi"")"),"एक गुलाबी पृष्ठभूमि पर बच्चे और उसकी माँ का पोर्ट्रेट")</f>
        <v>एक गुलाबी पृष्ठभूमि पर बच्चे और उसकी माँ का पोर्ट्रेट</v>
      </c>
    </row>
    <row r="24838">
      <c r="A24838" s="1" t="s">
        <v>23980</v>
      </c>
      <c r="B24838" s="2" t="str">
        <f>IFERROR(__xludf.DUMMYFUNCTION("GOOGLETRANSLATE(A24838,""en"",""hi"")"),"यह लकड़ी के फूस का उपयोग कर बनाया गया है।")</f>
        <v>यह लकड़ी के फूस का उपयोग कर बनाया गया है।</v>
      </c>
    </row>
    <row r="24839">
      <c r="A24839" s="1" t="s">
        <v>23981</v>
      </c>
      <c r="B24839" s="2" t="str">
        <f>IFERROR(__xludf.DUMMYFUNCTION("GOOGLETRANSLATE(A24839,""en"",""hi"")"),"चेक अप के दौरान")</f>
        <v>चेक अप के दौरान</v>
      </c>
    </row>
    <row r="24840">
      <c r="A24840" s="1" t="s">
        <v>23982</v>
      </c>
      <c r="B24840" s="2" t="str">
        <f>IFERROR(__xludf.DUMMYFUNCTION("GOOGLETRANSLATE(A24840,""en"",""hi"")"),"खंडहर की एक खिड़की के माध्यम से देखें")</f>
        <v>खंडहर की एक खिड़की के माध्यम से देखें</v>
      </c>
    </row>
    <row r="24841">
      <c r="A24841" s="1" t="s">
        <v>23983</v>
      </c>
      <c r="B24841" s="2" t="str">
        <f>IFERROR(__xludf.DUMMYFUNCTION("GOOGLETRANSLATE(A24841,""en"",""hi"")"),"गंदे, खरोंच ईंट की दीवार में पुराने गेराज दरवाजा")</f>
        <v>गंदे, खरोंच ईंट की दीवार में पुराने गेराज दरवाजा</v>
      </c>
    </row>
    <row r="24842">
      <c r="A24842" s="1" t="s">
        <v>23984</v>
      </c>
      <c r="B24842" s="2" t="str">
        <f>IFERROR(__xludf.DUMMYFUNCTION("GOOGLETRANSLATE(A24842,""en"",""hi"")"),"कास्ट ने फिल्म के इस पोस्टर पर हस्ताक्षर किए।")</f>
        <v>कास्ट ने फिल्म के इस पोस्टर पर हस्ताक्षर किए।</v>
      </c>
    </row>
    <row r="24843">
      <c r="A24843" s="1" t="s">
        <v>23985</v>
      </c>
      <c r="B24843" s="2" t="str">
        <f>IFERROR(__xludf.DUMMYFUNCTION("GOOGLETRANSLATE(A24843,""en"",""hi"")"),"वर्चुअल क्रिसमस ट्री का एक कलाकार की छाप जिसे पोस्ट करने के लिए पेश किया जाएगा")</f>
        <v>वर्चुअल क्रिसमस ट्री का एक कलाकार की छाप जिसे पोस्ट करने के लिए पेश किया जाएगा</v>
      </c>
    </row>
    <row r="24844">
      <c r="A24844" s="1" t="s">
        <v>23986</v>
      </c>
      <c r="B24844" s="2" t="str">
        <f>IFERROR(__xludf.DUMMYFUNCTION("GOOGLETRANSLATE(A24844,""en"",""hi"")"),"प्रकाश के पैटर्न, एक पेंटिंग।")</f>
        <v>प्रकाश के पैटर्न, एक पेंटिंग।</v>
      </c>
    </row>
    <row r="24845">
      <c r="A24845" s="1" t="s">
        <v>23987</v>
      </c>
      <c r="B24845" s="2" t="str">
        <f>IFERROR(__xludf.DUMMYFUNCTION("GOOGLETRANSLATE(A24845,""en"",""hi"")"),"कंक्रीट अड्डों के साथ बड़े धातु के द्वार प्रवेश द्वार के पास रखा गया है")</f>
        <v>कंक्रीट अड्डों के साथ बड़े धातु के द्वार प्रवेश द्वार के पास रखा गया है</v>
      </c>
    </row>
    <row r="24846">
      <c r="A24846" s="1" t="s">
        <v>23988</v>
      </c>
      <c r="B24846" s="2" t="str">
        <f>IFERROR(__xludf.DUMMYFUNCTION("GOOGLETRANSLATE(A24846,""en"",""hi"")"),"केराटिन उपचार: 411 क्या है? वॉयस ऑफ हेयर")</f>
        <v>केराटिन उपचार: 411 क्या है? वॉयस ऑफ हेयर</v>
      </c>
    </row>
    <row r="24847">
      <c r="A24847" s="1" t="s">
        <v>23989</v>
      </c>
      <c r="B24847" s="2" t="str">
        <f>IFERROR(__xludf.DUMMYFUNCTION("GOOGLETRANSLATE(A24847,""en"",""hi"")"),"छवि में हो सकता है: व्यक्ति, मंच पर, एक संगीत वाद्ययंत्र, गिटार और आउटडोर खेल रहा है")</f>
        <v>छवि में हो सकता है: व्यक्ति, मंच पर, एक संगीत वाद्ययंत्र, गिटार और आउटडोर खेल रहा है</v>
      </c>
    </row>
    <row r="24848">
      <c r="A24848" s="1" t="s">
        <v>23990</v>
      </c>
      <c r="B24848" s="2" t="str">
        <f>IFERROR(__xludf.DUMMYFUNCTION("GOOGLETRANSLATE(A24848,""en"",""hi"")"),"स्की और बोर्ड दुनिया आपके पार्किंग स्थान पर यातायात शंकु डालने के बराबर है")</f>
        <v>स्की और बोर्ड दुनिया आपके पार्किंग स्थान पर यातायात शंकु डालने के बराबर है</v>
      </c>
    </row>
    <row r="24849">
      <c r="A24849" s="1" t="s">
        <v>17697</v>
      </c>
      <c r="B24849" s="2" t="str">
        <f>IFERROR(__xludf.DUMMYFUNCTION("GOOGLETRANSLATE(A24849,""en"",""hi"")"),"शैली चमकती झंडा हवा पर fluttering।")</f>
        <v>शैली चमकती झंडा हवा पर fluttering।</v>
      </c>
    </row>
    <row r="24850">
      <c r="A24850" s="1" t="s">
        <v>23991</v>
      </c>
      <c r="B24850" s="2" t="str">
        <f>IFERROR(__xludf.DUMMYFUNCTION("GOOGLETRANSLATE(A24850,""en"",""hi"")"),"शास्त्रीय कलाकार एक संगीत कार्यक्रम के दौरान मंच पर लाइव प्रदर्शन करता है।")</f>
        <v>शास्त्रीय कलाकार एक संगीत कार्यक्रम के दौरान मंच पर लाइव प्रदर्शन करता है।</v>
      </c>
    </row>
    <row r="24851">
      <c r="A24851" s="1" t="s">
        <v>23992</v>
      </c>
      <c r="B24851" s="2" t="str">
        <f>IFERROR(__xludf.DUMMYFUNCTION("GOOGLETRANSLATE(A24851,""en"",""hi"")"),"गुलाबी में सुंदर: व्यक्ति दिन की यात्रा के लिए अपने प्लंगिंग पैटर्न पोशाक में स्टाइलिश लग रहा था")</f>
        <v>गुलाबी में सुंदर: व्यक्ति दिन की यात्रा के लिए अपने प्लंगिंग पैटर्न पोशाक में स्टाइलिश लग रहा था</v>
      </c>
    </row>
    <row r="24852">
      <c r="A24852" s="1" t="s">
        <v>23993</v>
      </c>
      <c r="B24852" s="2" t="str">
        <f>IFERROR(__xludf.DUMMYFUNCTION("GOOGLETRANSLATE(A24852,""en"",""hi"")"),"तरल के माध्यम से एक आदमी की मुट्ठी छिद्रण के करीब")</f>
        <v>तरल के माध्यम से एक आदमी की मुट्ठी छिद्रण के करीब</v>
      </c>
    </row>
    <row r="24853">
      <c r="A24853" s="1" t="s">
        <v>23994</v>
      </c>
      <c r="B24853" s="2" t="str">
        <f>IFERROR(__xludf.DUMMYFUNCTION("GOOGLETRANSLATE(A24853,""en"",""hi"")"),"लड़कियों को एक विंट्री जंगल में गले लगाना और हंसी")</f>
        <v>लड़कियों को एक विंट्री जंगल में गले लगाना और हंसी</v>
      </c>
    </row>
    <row r="24854">
      <c r="A24854" s="1" t="s">
        <v>23995</v>
      </c>
      <c r="B24854" s="2" t="str">
        <f>IFERROR(__xludf.DUMMYFUNCTION("GOOGLETRANSLATE(A24854,""en"",""hi"")"),"शोधकर्ताओं ने एक गहरी सीखने तंत्रिका नेटवर्क विकसित किया है जो फर्नीचर की तस्वीरों का विश्लेषण कर सकता है और अपना मेक, मॉडल और उपलब्धता लाता है")</f>
        <v>शोधकर्ताओं ने एक गहरी सीखने तंत्रिका नेटवर्क विकसित किया है जो फर्नीचर की तस्वीरों का विश्लेषण कर सकता है और अपना मेक, मॉडल और उपलब्धता लाता है</v>
      </c>
    </row>
    <row r="24855">
      <c r="A24855" s="1" t="s">
        <v>23996</v>
      </c>
      <c r="B24855" s="2" t="str">
        <f>IFERROR(__xludf.DUMMYFUNCTION("GOOGLETRANSLATE(A24855,""en"",""hi"")"),"व्यक्ति - मुझे भूलभुलैया में एक याद दिलाता है")</f>
        <v>व्यक्ति - मुझे भूलभुलैया में एक याद दिलाता है</v>
      </c>
    </row>
    <row r="24856">
      <c r="A24856" s="1" t="s">
        <v>23997</v>
      </c>
      <c r="B24856" s="2" t="str">
        <f>IFERROR(__xludf.DUMMYFUNCTION("GOOGLETRANSLATE(A24856,""en"",""hi"")"),"मैच के दौरान गेंद के लिए अभिनेता और चुनौती")</f>
        <v>मैच के दौरान गेंद के लिए अभिनेता और चुनौती</v>
      </c>
    </row>
    <row r="24857">
      <c r="A24857" s="1" t="s">
        <v>23998</v>
      </c>
      <c r="B24857" s="2" t="str">
        <f>IFERROR(__xludf.DUMMYFUNCTION("GOOGLETRANSLATE(A24857,""en"",""hi"")"),"दक्षिण-पूर्वी तट के साथ पर्यटक आकर्षण")</f>
        <v>दक्षिण-पूर्वी तट के साथ पर्यटक आकर्षण</v>
      </c>
    </row>
    <row r="24858">
      <c r="A24858" s="1" t="s">
        <v>23999</v>
      </c>
      <c r="B24858" s="2" t="str">
        <f>IFERROR(__xludf.DUMMYFUNCTION("GOOGLETRANSLATE(A24858,""en"",""hi"")"),"बाजार पर दूध, चाय और सब्जियां जैसे सामान बेचना एक नौकरी है जो महिलाओं और लड़कियों द्वारा की जाती है")</f>
        <v>बाजार पर दूध, चाय और सब्जियां जैसे सामान बेचना एक नौकरी है जो महिलाओं और लड़कियों द्वारा की जाती है</v>
      </c>
    </row>
    <row r="24859">
      <c r="A24859" s="1" t="s">
        <v>24000</v>
      </c>
      <c r="B24859" s="2" t="str">
        <f>IFERROR(__xludf.DUMMYFUNCTION("GOOGLETRANSLATE(A24859,""en"",""hi"")"),"गुलाबी दिल फूल के साथ सफेद पृष्ठभूमि पर पृथक स्क्रिबल सर्कल के साथ खुश महिला दिवस हाथ खींचा टाइपोग्राफिक लेटरिंग।")</f>
        <v>गुलाबी दिल फूल के साथ सफेद पृष्ठभूमि पर पृथक स्क्रिबल सर्कल के साथ खुश महिला दिवस हाथ खींचा टाइपोग्राफिक लेटरिंग।</v>
      </c>
    </row>
    <row r="24860">
      <c r="A24860" s="1" t="s">
        <v>24001</v>
      </c>
      <c r="B24860" s="2" t="str">
        <f>IFERROR(__xludf.DUMMYFUNCTION("GOOGLETRANSLATE(A24860,""en"",""hi"")"),"ऊपर से देखें, शरद ऋतु गिरने वाली पत्तियों के साथ चलने वाले पैर।")</f>
        <v>ऊपर से देखें, शरद ऋतु गिरने वाली पत्तियों के साथ चलने वाले पैर।</v>
      </c>
    </row>
    <row r="24861">
      <c r="A24861" s="1" t="s">
        <v>24002</v>
      </c>
      <c r="B24861" s="2" t="str">
        <f>IFERROR(__xludf.DUMMYFUNCTION("GOOGLETRANSLATE(A24861,""en"",""hi"")"),"एक स्थानीय लड़का घोड़े पर सवारी देने के लिए पर्यटकों की प्रतीक्षा कर रहा है।")</f>
        <v>एक स्थानीय लड़का घोड़े पर सवारी देने के लिए पर्यटकों की प्रतीक्षा कर रहा है।</v>
      </c>
    </row>
    <row r="24862">
      <c r="A24862" s="1" t="s">
        <v>24003</v>
      </c>
      <c r="B24862" s="2" t="str">
        <f>IFERROR(__xludf.DUMMYFUNCTION("GOOGLETRANSLATE(A24862,""en"",""hi"")"),"एक उष्णकटिबंधीय छुट्टी थीम्ड प्रदर्शन में हथेली के पेड़, और धूप का चश्मा गहने")</f>
        <v>एक उष्णकटिबंधीय छुट्टी थीम्ड प्रदर्शन में हथेली के पेड़, और धूप का चश्मा गहने</v>
      </c>
    </row>
    <row r="24863">
      <c r="A24863" s="1" t="s">
        <v>20016</v>
      </c>
      <c r="B24863" s="2" t="str">
        <f>IFERROR(__xludf.DUMMYFUNCTION("GOOGLETRANSLATE(A24863,""en"",""hi"")"),"अभिनेता को त्योहार में एक पोर्ट्रेट सत्र के लिए फोटो खिंचवाया जाता है")</f>
        <v>अभिनेता को त्योहार में एक पोर्ट्रेट सत्र के लिए फोटो खिंचवाया जाता है</v>
      </c>
    </row>
    <row r="24864">
      <c r="A24864" s="1" t="s">
        <v>24004</v>
      </c>
      <c r="B24864" s="2" t="str">
        <f>IFERROR(__xludf.DUMMYFUNCTION("GOOGLETRANSLATE(A24864,""en"",""hi"")"),"पार्किंग स्थल का क्रैक कंक्रीट जो सतह पर उज्ज्वल सफेद में चित्रित संकेत है")</f>
        <v>पार्किंग स्थल का क्रैक कंक्रीट जो सतह पर उज्ज्वल सफेद में चित्रित संकेत है</v>
      </c>
    </row>
    <row r="24865">
      <c r="A24865" s="1" t="s">
        <v>24005</v>
      </c>
      <c r="B24865" s="2" t="str">
        <f>IFERROR(__xludf.DUMMYFUNCTION("GOOGLETRANSLATE(A24865,""en"",""hi"")"),"व्यक्ति द्वारा कहीं भी यात्रा।")</f>
        <v>व्यक्ति द्वारा कहीं भी यात्रा।</v>
      </c>
    </row>
    <row r="24866">
      <c r="A24866" s="1" t="s">
        <v>24006</v>
      </c>
      <c r="B24866" s="2" t="str">
        <f>IFERROR(__xludf.DUMMYFUNCTION("GOOGLETRANSLATE(A24866,""en"",""hi"")"),"एक सफेद पोशाक में एनीम लड़की")</f>
        <v>एक सफेद पोशाक में एनीम लड़की</v>
      </c>
    </row>
    <row r="24867">
      <c r="A24867" s="1" t="s">
        <v>24007</v>
      </c>
      <c r="B24867" s="2" t="str">
        <f>IFERROR(__xludf.DUMMYFUNCTION("GOOGLETRANSLATE(A24867,""en"",""hi"")"),"फुटबॉल खिलाड़ी तीसरे क्वालीफाइंग राउंड, सेकेंड लेग मैच के दौरान सॉकर आधिकारिक के साथ बोलता है।")</f>
        <v>फुटबॉल खिलाड़ी तीसरे क्वालीफाइंग राउंड, सेकेंड लेग मैच के दौरान सॉकर आधिकारिक के साथ बोलता है।</v>
      </c>
    </row>
    <row r="24868">
      <c r="A24868" s="1" t="s">
        <v>24008</v>
      </c>
      <c r="B24868" s="2" t="str">
        <f>IFERROR(__xludf.DUMMYFUNCTION("GOOGLETRANSLATE(A24868,""en"",""hi"")"),"प्रत्येक घटक के बारे में और जानें")</f>
        <v>प्रत्येक घटक के बारे में और जानें</v>
      </c>
    </row>
    <row r="24869">
      <c r="A24869" s="1" t="s">
        <v>24009</v>
      </c>
      <c r="B24869" s="2" t="str">
        <f>IFERROR(__xludf.DUMMYFUNCTION("GOOGLETRANSLATE(A24869,""en"",""hi"")"),"आधुनिक घर डिजाइन व्यक्ति से देखा जिसकी ए-कार गेराज है")</f>
        <v>आधुनिक घर डिजाइन व्यक्ति से देखा जिसकी ए-कार गेराज है</v>
      </c>
    </row>
    <row r="24870">
      <c r="A24870" s="1" t="s">
        <v>24010</v>
      </c>
      <c r="B24870" s="2" t="str">
        <f>IFERROR(__xludf.DUMMYFUNCTION("GOOGLETRANSLATE(A24870,""en"",""hi"")"),"अलविदा कहकर: व्यक्ति दौरे को विदाई देता है।")</f>
        <v>अलविदा कहकर: व्यक्ति दौरे को विदाई देता है।</v>
      </c>
    </row>
    <row r="24871">
      <c r="A24871" s="1" t="s">
        <v>24011</v>
      </c>
      <c r="B24871" s="2" t="str">
        <f>IFERROR(__xludf.DUMMYFUNCTION("GOOGLETRANSLATE(A24871,""en"",""hi"")"),"कृषि कार्यकर्ता और किसान की आरामदायक जगह।")</f>
        <v>कृषि कार्यकर्ता और किसान की आरामदायक जगह।</v>
      </c>
    </row>
    <row r="24872">
      <c r="A24872" s="1" t="s">
        <v>24012</v>
      </c>
      <c r="B24872" s="2" t="str">
        <f>IFERROR(__xludf.DUMMYFUNCTION("GOOGLETRANSLATE(A24872,""en"",""hi"")"),"एक पंक्ति में बियर की बोतलें")</f>
        <v>एक पंक्ति में बियर की बोतलें</v>
      </c>
    </row>
    <row r="24873">
      <c r="A24873" s="1" t="s">
        <v>24013</v>
      </c>
      <c r="B24873" s="2" t="str">
        <f>IFERROR(__xludf.DUMMYFUNCTION("GOOGLETRANSLATE(A24873,""en"",""hi"")"),"एक उष्णकटिबंधीय देश में मैंग्रोव वन")</f>
        <v>एक उष्णकटिबंधीय देश में मैंग्रोव वन</v>
      </c>
    </row>
    <row r="24874">
      <c r="A24874" s="1" t="s">
        <v>24014</v>
      </c>
      <c r="B24874" s="2" t="str">
        <f>IFERROR(__xludf.DUMMYFUNCTION("GOOGLETRANSLATE(A24874,""en"",""hi"")"),"अपार्टमेंट के अंदर के दृश्य।")</f>
        <v>अपार्टमेंट के अंदर के दृश्य।</v>
      </c>
    </row>
    <row r="24875">
      <c r="A24875" s="1" t="s">
        <v>24015</v>
      </c>
      <c r="B24875" s="2" t="str">
        <f>IFERROR(__xludf.DUMMYFUNCTION("GOOGLETRANSLATE(A24875,""en"",""hi"")"),"वेक्टर कला चित्रण की दूरबीन")</f>
        <v>वेक्टर कला चित्रण की दूरबीन</v>
      </c>
    </row>
    <row r="24876">
      <c r="A24876" s="1" t="s">
        <v>24016</v>
      </c>
      <c r="B24876" s="2" t="str">
        <f>IFERROR(__xludf.DUMMYFUNCTION("GOOGLETRANSLATE(A24876,""en"",""hi"")"),"एक तालाब में प्रतिबिंबित भवन")</f>
        <v>एक तालाब में प्रतिबिंबित भवन</v>
      </c>
    </row>
    <row r="24877">
      <c r="A24877" s="1" t="s">
        <v>24017</v>
      </c>
      <c r="B24877" s="2" t="str">
        <f>IFERROR(__xludf.DUMMYFUNCTION("GOOGLETRANSLATE(A24877,""en"",""hi"")"),"व्यक्ति हेडर को रखने के लिए एक बेताब प्रयास करता है क्योंकि उसकी तरफ फाइनल में पीछे गिर गया।")</f>
        <v>व्यक्ति हेडर को रखने के लिए एक बेताब प्रयास करता है क्योंकि उसकी तरफ फाइनल में पीछे गिर गया।</v>
      </c>
    </row>
    <row r="24878">
      <c r="A24878" s="1" t="s">
        <v>24018</v>
      </c>
      <c r="B24878" s="2" t="str">
        <f>IFERROR(__xludf.DUMMYFUNCTION("GOOGLETRANSLATE(A24878,""en"",""hi"")"),"फैशन मॉडल और व्यक्ति शो के लिए पार्टी के बाद भाग लेते हैं।")</f>
        <v>फैशन मॉडल और व्यक्ति शो के लिए पार्टी के बाद भाग लेते हैं।</v>
      </c>
    </row>
    <row r="24879">
      <c r="A24879" s="1" t="s">
        <v>24019</v>
      </c>
      <c r="B24879" s="2" t="str">
        <f>IFERROR(__xludf.DUMMYFUNCTION("GOOGLETRANSLATE(A24879,""en"",""hi"")"),"स्टेटिक लो कोण मध्यम चौड़ा उच्च गतिशील रेंज शॉट एक नीले आकाश के नीचे बनाने वाले बारिश बादलों के तीव्र रंगीन एनिमेटेड लुक")</f>
        <v>स्टेटिक लो कोण मध्यम चौड़ा उच्च गतिशील रेंज शॉट एक नीले आकाश के नीचे बनाने वाले बारिश बादलों के तीव्र रंगीन एनिमेटेड लुक</v>
      </c>
    </row>
    <row r="24880">
      <c r="A24880" s="1" t="s">
        <v>24020</v>
      </c>
      <c r="B24880" s="2" t="str">
        <f>IFERROR(__xludf.DUMMYFUNCTION("GOOGLETRANSLATE(A24880,""en"",""hi"")"),"खिलाड़ी फुटबॉल टीम के खिलाफ अपने खेल से पहले तस्वीरों के लिए तैयार हैं, वे 2 1 खो गए")</f>
        <v>खिलाड़ी फुटबॉल टीम के खिलाफ अपने खेल से पहले तस्वीरों के लिए तैयार हैं, वे 2 1 खो गए</v>
      </c>
    </row>
    <row r="24881">
      <c r="A24881" s="1" t="s">
        <v>24021</v>
      </c>
      <c r="B24881" s="2" t="str">
        <f>IFERROR(__xludf.DUMMYFUNCTION("GOOGLETRANSLATE(A24881,""en"",""hi"")"),"आनंदमय फोटोग्राफर एक दूसरे की तस्वीरें ले रहे हैं")</f>
        <v>आनंदमय फोटोग्राफर एक दूसरे की तस्वीरें ले रहे हैं</v>
      </c>
    </row>
    <row r="24882">
      <c r="A24882" s="1" t="s">
        <v>24022</v>
      </c>
      <c r="B24882" s="2" t="str">
        <f>IFERROR(__xludf.DUMMYFUNCTION("GOOGLETRANSLATE(A24882,""en"",""hi"")"),"लय और ब्लूज़ कलाकार और कलाकार के अभिनेता मंच पर प्रदर्शन करते हैं।")</f>
        <v>लय और ब्लूज़ कलाकार और कलाकार के अभिनेता मंच पर प्रदर्शन करते हैं।</v>
      </c>
    </row>
    <row r="24883">
      <c r="A24883" s="1" t="s">
        <v>24023</v>
      </c>
      <c r="B24883" s="2" t="str">
        <f>IFERROR(__xludf.DUMMYFUNCTION("GOOGLETRANSLATE(A24883,""en"",""hi"")"),"एक महिला का सिल्हूट डस्क में एक दूरबीन के साथ stargazing")</f>
        <v>एक महिला का सिल्हूट डस्क में एक दूरबीन के साथ stargazing</v>
      </c>
    </row>
    <row r="24884">
      <c r="A24884" s="1" t="s">
        <v>24024</v>
      </c>
      <c r="B24884" s="2" t="str">
        <f>IFERROR(__xludf.DUMMYFUNCTION("GOOGLETRANSLATE(A24884,""en"",""hi"")"),"रेल पुल एक लंबी पैदल यात्रा के निशान में परिवर्तित हो गया")</f>
        <v>रेल पुल एक लंबी पैदल यात्रा के निशान में परिवर्तित हो गया</v>
      </c>
    </row>
    <row r="24885">
      <c r="A24885" s="1" t="s">
        <v>24025</v>
      </c>
      <c r="B24885" s="2" t="str">
        <f>IFERROR(__xludf.DUMMYFUNCTION("GOOGLETRANSLATE(A24885,""en"",""hi"")"),"प्लेऑफ - सप्ताह - छवियां।")</f>
        <v>प्लेऑफ - सप्ताह - छवियां।</v>
      </c>
    </row>
    <row r="24886">
      <c r="A24886" s="1" t="s">
        <v>2393</v>
      </c>
      <c r="B24886" s="2" t="str">
        <f>IFERROR(__xludf.DUMMYFUNCTION("GOOGLETRANSLATE(A24886,""en"",""hi"")"),"छवि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24887">
      <c r="A24887" s="1" t="s">
        <v>24026</v>
      </c>
      <c r="B24887" s="2" t="str">
        <f>IFERROR(__xludf.DUMMYFUNCTION("GOOGLETRANSLATE(A24887,""en"",""hi"")"),"एक बगीचे के ऊपर बे खिड़की का बाहरी दृश्य")</f>
        <v>एक बगीचे के ऊपर बे खिड़की का बाहरी दृश्य</v>
      </c>
    </row>
    <row r="24888">
      <c r="A24888" s="1" t="s">
        <v>24027</v>
      </c>
      <c r="B24888" s="2" t="str">
        <f>IFERROR(__xludf.DUMMYFUNCTION("GOOGLETRANSLATE(A24888,""en"",""hi"")"),"पहाड़ों और घाटियों के माध्यम से सड़क का किनारा")</f>
        <v>पहाड़ों और घाटियों के माध्यम से सड़क का किनारा</v>
      </c>
    </row>
    <row r="24889">
      <c r="A24889" s="1" t="s">
        <v>24028</v>
      </c>
      <c r="B24889" s="2" t="str">
        <f>IFERROR(__xludf.DUMMYFUNCTION("GOOGLETRANSLATE(A24889,""en"",""hi"")"),"उत्साही गोरमेट: एक बेकरी में")</f>
        <v>उत्साही गोरमेट: एक बेकरी में</v>
      </c>
    </row>
    <row r="24890">
      <c r="A24890" s="1" t="s">
        <v>24029</v>
      </c>
      <c r="B24890" s="2" t="str">
        <f>IFERROR(__xludf.DUMMYFUNCTION("GOOGLETRANSLATE(A24890,""en"",""hi"")"),"मेपल की पत्तियां।")</f>
        <v>मेपल की पत्तियां।</v>
      </c>
    </row>
    <row r="24891">
      <c r="A24891" s="1" t="s">
        <v>24030</v>
      </c>
      <c r="B24891" s="2" t="str">
        <f>IFERROR(__xludf.DUMMYFUNCTION("GOOGLETRANSLATE(A24891,""en"",""hi"")"),"आदमी एक घाट के नीचे समुद्र तट पर खींच रहा है")</f>
        <v>आदमी एक घाट के नीचे समुद्र तट पर खींच रहा है</v>
      </c>
    </row>
    <row r="24892">
      <c r="A24892" s="1" t="s">
        <v>24031</v>
      </c>
      <c r="B24892" s="2" t="str">
        <f>IFERROR(__xludf.DUMMYFUNCTION("GOOGLETRANSLATE(A24892,""en"",""hi"")"),"प्रतिस्पर्धी ढलान के नीचे दौड़ते हैं क्योंकि दर्शक एक अज्ञात घटना के दौरान देखते हैं")</f>
        <v>प्रतिस्पर्धी ढलान के नीचे दौड़ते हैं क्योंकि दर्शक एक अज्ञात घटना के दौरान देखते हैं</v>
      </c>
    </row>
    <row r="24893">
      <c r="A24893" s="1" t="s">
        <v>24032</v>
      </c>
      <c r="B24893" s="2" t="str">
        <f>IFERROR(__xludf.DUMMYFUNCTION("GOOGLETRANSLATE(A24893,""en"",""hi"")"),"डिश के प्रकार के लिए व्यक्ति द्वारा मूल ड्राइंग")</f>
        <v>डिश के प्रकार के लिए व्यक्ति द्वारा मूल ड्राइंग</v>
      </c>
    </row>
    <row r="24894">
      <c r="A24894" s="1" t="s">
        <v>4808</v>
      </c>
      <c r="B24894" s="2" t="str">
        <f>IFERROR(__xludf.DUMMYFUNCTION("GOOGLETRANSLATE(A24894,""en"",""hi"")"),"घास के मैदान और नीले आकाश में घास के साथ वसंत या ग्रीष्मकालीन सार प्रकृति पृष्ठभूमि")</f>
        <v>घास के मैदान और नीले आकाश में घास के साथ वसंत या ग्रीष्मकालीन सार प्रकृति पृष्ठभूमि</v>
      </c>
    </row>
    <row r="24895">
      <c r="A24895" s="1" t="s">
        <v>24033</v>
      </c>
      <c r="B24895" s="2" t="str">
        <f>IFERROR(__xludf.DUMMYFUNCTION("GOOGLETRANSLATE(A24895,""en"",""hi"")"),"गोरा महत्वाकांक्षा: अभिनेता ने खुद को एक रसीय पोशाक में और नए ब्लीचड गोरा बाल के साथ एक दुर्लभ तेज पक्ष दिखाया")</f>
        <v>गोरा महत्वाकांक्षा: अभिनेता ने खुद को एक रसीय पोशाक में और नए ब्लीचड गोरा बाल के साथ एक दुर्लभ तेज पक्ष दिखाया</v>
      </c>
    </row>
    <row r="24896">
      <c r="A24896" s="1" t="s">
        <v>24034</v>
      </c>
      <c r="B24896" s="2" t="str">
        <f>IFERROR(__xludf.DUMMYFUNCTION("GOOGLETRANSLATE(A24896,""en"",""hi"")"),"आधा समय प्रदर्शन: व्यक्ति को आधे समय के शो के दौरान हार्ड रॉक कलाकार के साथ उत्तेजित नृत्य को उत्तेजित किया जाता है")</f>
        <v>आधा समय प्रदर्शन: व्यक्ति को आधे समय के शो के दौरान हार्ड रॉक कलाकार के साथ उत्तेजित नृत्य को उत्तेजित किया जाता है</v>
      </c>
    </row>
    <row r="24897">
      <c r="A24897" s="1" t="s">
        <v>24035</v>
      </c>
      <c r="B24897" s="2" t="str">
        <f>IFERROR(__xludf.DUMMYFUNCTION("GOOGLETRANSLATE(A24897,""en"",""hi"")"),"एक पूर्ण आकार की कार के केबिन")</f>
        <v>एक पूर्ण आकार की कार के केबिन</v>
      </c>
    </row>
    <row r="24898">
      <c r="A24898" s="1" t="s">
        <v>24036</v>
      </c>
      <c r="B24898" s="2" t="str">
        <f>IFERROR(__xludf.DUMMYFUNCTION("GOOGLETRANSLATE(A24898,""en"",""hi"")"),"एक जोड़े को स्वेटर पहने हुए जमे हुए किनारे पर खड़े होते हैं")</f>
        <v>एक जोड़े को स्वेटर पहने हुए जमे हुए किनारे पर खड़े होते हैं</v>
      </c>
    </row>
    <row r="24899">
      <c r="A24899" s="1" t="s">
        <v>24037</v>
      </c>
      <c r="B24899" s="2" t="str">
        <f>IFERROR(__xludf.DUMMYFUNCTION("GOOGLETRANSLATE(A24899,""en"",""hi"")"),"सड़क के लिए एक सड़क का संकेत")</f>
        <v>सड़क के लिए एक सड़क का संकेत</v>
      </c>
    </row>
    <row r="24900">
      <c r="A24900" s="1" t="s">
        <v>24038</v>
      </c>
      <c r="B24900" s="2" t="str">
        <f>IFERROR(__xludf.DUMMYFUNCTION("GOOGLETRANSLATE(A24900,""en"",""hi"")"),"एक सफेद रसोई में जोड़ा रंग के संकेत")</f>
        <v>एक सफेद रसोई में जोड़ा रंग के संकेत</v>
      </c>
    </row>
    <row r="24901">
      <c r="A24901" s="1" t="s">
        <v>24039</v>
      </c>
      <c r="B24901" s="2" t="str">
        <f>IFERROR(__xludf.DUMMYFUNCTION("GOOGLETRANSLATE(A24901,""en"",""hi"")"),"एक बालकनी से देखें ~ व्यक्ति द्वारा")</f>
        <v>एक बालकनी से देखें ~ व्यक्ति द्वारा</v>
      </c>
    </row>
    <row r="24902">
      <c r="A24902" s="1" t="s">
        <v>24040</v>
      </c>
      <c r="B24902" s="2" t="str">
        <f>IFERROR(__xludf.DUMMYFUNCTION("GOOGLETRANSLATE(A24902,""en"",""hi"")"),"मेरे अच्छे दोस्त को एक पेय है जबकि मेरे पास एक पार्टी में एक गिलास पानी है!")</f>
        <v>मेरे अच्छे दोस्त को एक पेय है जबकि मेरे पास एक पार्टी में एक गिलास पानी है!</v>
      </c>
    </row>
    <row r="24903">
      <c r="A24903" s="1" t="s">
        <v>24041</v>
      </c>
      <c r="B24903" s="2" t="str">
        <f>IFERROR(__xludf.DUMMYFUNCTION("GOOGLETRANSLATE(A24903,""en"",""hi"")"),"एक क्रिसमस के पेड़ के पास एक लैपटॉप पर माँ और बेटे")</f>
        <v>एक क्रिसमस के पेड़ के पास एक लैपटॉप पर माँ और बेटे</v>
      </c>
    </row>
    <row r="24904">
      <c r="A24904" s="1" t="s">
        <v>24042</v>
      </c>
      <c r="B24904" s="2" t="str">
        <f>IFERROR(__xludf.DUMMYFUNCTION("GOOGLETRANSLATE(A24904,""en"",""hi"")"),"एकीकरण का समर्थन करने वाले लोग एक रैली में भाग लेते हैं।")</f>
        <v>एकीकरण का समर्थन करने वाले लोग एक रैली में भाग लेते हैं।</v>
      </c>
    </row>
    <row r="24905">
      <c r="A24905" s="1" t="s">
        <v>24043</v>
      </c>
      <c r="B24905" s="2" t="str">
        <f>IFERROR(__xludf.DUMMYFUNCTION("GOOGLETRANSLATE(A24905,""en"",""hi"")"),"एक हेक्टेयर झील पर संपत्ति छवि # 54 मीटर")</f>
        <v>एक हेक्टेयर झील पर संपत्ति छवि # 54 मीटर</v>
      </c>
    </row>
    <row r="24906">
      <c r="A24906" s="1" t="s">
        <v>24044</v>
      </c>
      <c r="B24906" s="2" t="str">
        <f>IFERROR(__xludf.DUMMYFUNCTION("GOOGLETRANSLATE(A24906,""en"",""hi"")"),"व्यक्ति लेखक और व्यक्ति ने शादी की।")</f>
        <v>व्यक्ति लेखक और व्यक्ति ने शादी की।</v>
      </c>
    </row>
    <row r="24907">
      <c r="A24907" s="1" t="s">
        <v>24045</v>
      </c>
      <c r="B24907" s="2" t="str">
        <f>IFERROR(__xludf.DUMMYFUNCTION("GOOGLETRANSLATE(A24907,""en"",""hi"")"),"खेल नुकसान एक रात खराब हो गया जो बास्केटबॉल खिलाड़ी को अंक और सहायता के लिए चला गया।")</f>
        <v>खेल नुकसान एक रात खराब हो गया जो बास्केटबॉल खिलाड़ी को अंक और सहायता के लिए चला गया।</v>
      </c>
    </row>
    <row r="24908">
      <c r="A24908" s="1" t="s">
        <v>24046</v>
      </c>
      <c r="B24908" s="2" t="str">
        <f>IFERROR(__xludf.DUMMYFUNCTION("GOOGLETRANSLATE(A24908,""en"",""hi"")"),"हर दुल्हन का जवाब")</f>
        <v>हर दुल्हन का जवाब</v>
      </c>
    </row>
    <row r="24909">
      <c r="A24909" s="1" t="s">
        <v>24047</v>
      </c>
      <c r="B24909" s="2" t="str">
        <f>IFERROR(__xludf.DUMMYFUNCTION("GOOGLETRANSLATE(A24909,""en"",""hi"")"),"इस कार्यक्रम में राजनेता भी उपस्थित था।")</f>
        <v>इस कार्यक्रम में राजनेता भी उपस्थित था।</v>
      </c>
    </row>
    <row r="24910">
      <c r="A24910" s="1" t="s">
        <v>24048</v>
      </c>
      <c r="B24910" s="2" t="str">
        <f>IFERROR(__xludf.DUMMYFUNCTION("GOOGLETRANSLATE(A24910,""en"",""hi"")"),"क्रिसमस - एक गिलास कटोरा में पाइन शंकु।")</f>
        <v>क्रिसमस - एक गिलास कटोरा में पाइन शंकु।</v>
      </c>
    </row>
    <row r="24911">
      <c r="A24911" s="1" t="s">
        <v>189</v>
      </c>
      <c r="B24911" s="2" t="str">
        <f>IFERROR(__xludf.DUMMYFUNCTION("GOOGLETRANSLATE(A24911,""en"",""hi"")"),"त्यौहार के लिए एक बैनर का वेक्टर चित्रण।")</f>
        <v>त्यौहार के लिए एक बैनर का वेक्टर चित्रण।</v>
      </c>
    </row>
    <row r="24912">
      <c r="A24912" s="1" t="s">
        <v>24049</v>
      </c>
      <c r="B24912" s="2" t="str">
        <f>IFERROR(__xludf.DUMMYFUNCTION("GOOGLETRANSLATE(A24912,""en"",""hi"")"),"उन्होंने अपने सभी पसंदीदा के साथ एक कोर्स मेनू बनाया और उन्हें फैंसी नए नाम दिए।")</f>
        <v>उन्होंने अपने सभी पसंदीदा के साथ एक कोर्स मेनू बनाया और उन्हें फैंसी नए नाम दिए।</v>
      </c>
    </row>
    <row r="24913">
      <c r="A24913" s="1" t="s">
        <v>24050</v>
      </c>
      <c r="B24913" s="2" t="str">
        <f>IFERROR(__xludf.DUMMYFUNCTION("GOOGLETRANSLATE(A24913,""en"",""hi"")"),"रेस्तरां में कॉफी पीने वाला हैप्पी बिजनेसमैन")</f>
        <v>रेस्तरां में कॉफी पीने वाला हैप्पी बिजनेसमैन</v>
      </c>
    </row>
    <row r="24914">
      <c r="A24914" s="1" t="s">
        <v>24051</v>
      </c>
      <c r="B24914" s="2" t="str">
        <f>IFERROR(__xludf.DUMMYFUNCTION("GOOGLETRANSLATE(A24914,""en"",""hi"")"),"रोमांटिक कॉमेडी फिल्म के प्रीमियर में अभिनेता।")</f>
        <v>रोमांटिक कॉमेडी फिल्म के प्रीमियर में अभिनेता।</v>
      </c>
    </row>
    <row r="24915">
      <c r="A24915" s="1" t="s">
        <v>24052</v>
      </c>
      <c r="B24915" s="2" t="str">
        <f>IFERROR(__xludf.DUMMYFUNCTION("GOOGLETRANSLATE(A24915,""en"",""hi"")"),"गर्म बिक्री डबल रंग रसोई डिजाइन अनुकूलित रसोई अलमारियाँ")</f>
        <v>गर्म बिक्री डबल रंग रसोई डिजाइन अनुकूलित रसोई अलमारियाँ</v>
      </c>
    </row>
    <row r="24916">
      <c r="A24916" s="1" t="s">
        <v>24053</v>
      </c>
      <c r="B24916" s="2" t="str">
        <f>IFERROR(__xludf.DUMMYFUNCTION("GOOGLETRANSLATE(A24916,""en"",""hi"")"),"इन पहाड़ों में झरने हर जगह हैं, बस मोटे जंगलों द्वारा छुपा हुआ है।")</f>
        <v>इन पहाड़ों में झरने हर जगह हैं, बस मोटे जंगलों द्वारा छुपा हुआ है।</v>
      </c>
    </row>
    <row r="24917">
      <c r="A24917" s="1" t="s">
        <v>24054</v>
      </c>
      <c r="B24917" s="2" t="str">
        <f>IFERROR(__xludf.DUMMYFUNCTION("GOOGLETRANSLATE(A24917,""en"",""hi"")"),"व्हील क्लास की शुरुआत में मेरे श्रम के फल!")</f>
        <v>व्हील क्लास की शुरुआत में मेरे श्रम के फल!</v>
      </c>
    </row>
    <row r="24918">
      <c r="A24918" s="1" t="s">
        <v>356</v>
      </c>
      <c r="B24918" s="2" t="str">
        <f>IFERROR(__xludf.DUMMYFUNCTION("GOOGLETRANSLATE(A24918,""en"",""hi"")"),"अभिनेता प्रीमियर पर आता है।")</f>
        <v>अभिनेता प्रीमियर पर आता है।</v>
      </c>
    </row>
    <row r="24919">
      <c r="A24919" s="1" t="s">
        <v>24055</v>
      </c>
      <c r="B24919" s="2" t="str">
        <f>IFERROR(__xludf.DUMMYFUNCTION("GOOGLETRANSLATE(A24919,""en"",""hi"")"),"चारों ओर तीर के साथ वैश्विक प्रतीक का एक सेट।")</f>
        <v>चारों ओर तीर के साथ वैश्विक प्रतीक का एक सेट।</v>
      </c>
    </row>
    <row r="24920">
      <c r="A24920" s="1" t="s">
        <v>24056</v>
      </c>
      <c r="B24920" s="2" t="str">
        <f>IFERROR(__xludf.DUMMYFUNCTION("GOOGLETRANSLATE(A24920,""en"",""hi"")"),"चढ़ाई करते समय कथाओं के अंधेरे में चित्रित व्यक्ति")</f>
        <v>चढ़ाई करते समय कथाओं के अंधेरे में चित्रित व्यक्ति</v>
      </c>
    </row>
    <row r="24921">
      <c r="A24921" s="1" t="s">
        <v>24057</v>
      </c>
      <c r="B24921" s="2" t="str">
        <f>IFERROR(__xludf.DUMMYFUNCTION("GOOGLETRANSLATE(A24921,""en"",""hi"")"),"हाइकर्स का समूह क्लाउड या धुंध में पहाड़ी पर हार्ड स्टोनी पथ पर चलना")</f>
        <v>हाइकर्स का समूह क्लाउड या धुंध में पहाड़ी पर हार्ड स्टोनी पथ पर चलना</v>
      </c>
    </row>
    <row r="24922">
      <c r="A24922" s="1" t="s">
        <v>24058</v>
      </c>
      <c r="B24922" s="2" t="str">
        <f>IFERROR(__xludf.DUMMYFUNCTION("GOOGLETRANSLATE(A24922,""en"",""hi"")"),"यहां, वहां और हर जगह: रॉक कलाकार द्वारा लाइन")</f>
        <v>यहां, वहां और हर जगह: रॉक कलाकार द्वारा लाइन</v>
      </c>
    </row>
    <row r="24923">
      <c r="A24923" s="1" t="s">
        <v>24059</v>
      </c>
      <c r="B24923" s="2" t="str">
        <f>IFERROR(__xludf.DUMMYFUNCTION("GOOGLETRANSLATE(A24923,""en"",""hi"")"),"सोमवार को घटना में झंडे उठाए गए।")</f>
        <v>सोमवार को घटना में झंडे उठाए गए।</v>
      </c>
    </row>
    <row r="24924">
      <c r="A24924" s="1" t="s">
        <v>24060</v>
      </c>
      <c r="B24924" s="2" t="str">
        <f>IFERROR(__xludf.DUMMYFUNCTION("GOOGLETRANSLATE(A24924,""en"",""hi"")"),"नीला - पंखों वाला तोते हॉक के अपने प्राकृतिक दुश्मन की कॉल का अनुकरण करता है")</f>
        <v>नीला - पंखों वाला तोते हॉक के अपने प्राकृतिक दुश्मन की कॉल का अनुकरण करता है</v>
      </c>
    </row>
    <row r="24925">
      <c r="A24925" s="1" t="s">
        <v>24061</v>
      </c>
      <c r="B24925" s="2" t="str">
        <f>IFERROR(__xludf.DUMMYFUNCTION("GOOGLETRANSLATE(A24925,""en"",""hi"")"),"दोस्त एक आंगन पर एक डिनर पार्टी में टोस्ट बनाते हैं, बंद करें")</f>
        <v>दोस्त एक आंगन पर एक डिनर पार्टी में टोस्ट बनाते हैं, बंद करें</v>
      </c>
    </row>
    <row r="24926">
      <c r="A24926" s="1" t="s">
        <v>24062</v>
      </c>
      <c r="B24926" s="2" t="str">
        <f>IFERROR(__xludf.DUMMYFUNCTION("GOOGLETRANSLATE(A24926,""en"",""hi"")"),"इससे कोई फर्क नहीं पड़ता कि बिल्लियों कितनी लड़ती है, हमेशा बहुत सारे बिल्ली के बच्चे लगते हैं।")</f>
        <v>इससे कोई फर्क नहीं पड़ता कि बिल्लियों कितनी लड़ती है, हमेशा बहुत सारे बिल्ली के बच्चे लगते हैं।</v>
      </c>
    </row>
    <row r="24927">
      <c r="A24927" s="1" t="s">
        <v>24063</v>
      </c>
      <c r="B24927" s="2" t="str">
        <f>IFERROR(__xludf.DUMMYFUNCTION("GOOGLETRANSLATE(A24927,""en"",""hi"")"),"व्यक्ति एकमात्र बच्चा था।")</f>
        <v>व्यक्ति एकमात्र बच्चा था।</v>
      </c>
    </row>
    <row r="24928">
      <c r="A24928" s="1" t="s">
        <v>24064</v>
      </c>
      <c r="B24928" s="2" t="str">
        <f>IFERROR(__xludf.DUMMYFUNCTION("GOOGLETRANSLATE(A24928,""en"",""hi"")"),"पैडल के साथ एक डोंगी की एक छवि।")</f>
        <v>पैडल के साथ एक डोंगी की एक छवि।</v>
      </c>
    </row>
    <row r="24929">
      <c r="A24929" s="1" t="s">
        <v>24065</v>
      </c>
      <c r="B24929" s="2" t="str">
        <f>IFERROR(__xludf.DUMMYFUNCTION("GOOGLETRANSLATE(A24929,""en"",""hi"")"),"एक मेज पर विविध व्यंजनों से मिलकर पोटलक")</f>
        <v>एक मेज पर विविध व्यंजनों से मिलकर पोटलक</v>
      </c>
    </row>
    <row r="24930">
      <c r="A24930" s="1" t="s">
        <v>24066</v>
      </c>
      <c r="B24930" s="2" t="str">
        <f>IFERROR(__xludf.DUMMYFUNCTION("GOOGLETRANSLATE(A24930,""en"",""hi"")"),"अभिनेता ने अपने काले बैग पर रखा।")</f>
        <v>अभिनेता ने अपने काले बैग पर रखा।</v>
      </c>
    </row>
    <row r="24931">
      <c r="A24931" s="1" t="s">
        <v>24067</v>
      </c>
      <c r="B24931" s="2" t="str">
        <f>IFERROR(__xludf.DUMMYFUNCTION("GOOGLETRANSLATE(A24931,""en"",""hi"")"),"इस ड्राइंग के बारे में कुछ बढ़ रहा है ... प्रकाश के विपरीत और उसके चेहरे पर अभिव्यक्ति अंधेरा ... आप इसे कैसे नहीं खींचा जा सकता है?")</f>
        <v>इस ड्राइंग के बारे में कुछ बढ़ रहा है ... प्रकाश के विपरीत और उसके चेहरे पर अभिव्यक्ति अंधेरा ... आप इसे कैसे नहीं खींचा जा सकता है?</v>
      </c>
    </row>
    <row r="24932">
      <c r="A24932" s="1" t="s">
        <v>24068</v>
      </c>
      <c r="B24932" s="2" t="str">
        <f>IFERROR(__xludf.DUMMYFUNCTION("GOOGLETRANSLATE(A24932,""en"",""hi"")"),"ड्राइंग और रंग के लिए पेस्टल।")</f>
        <v>ड्राइंग और रंग के लिए पेस्टल।</v>
      </c>
    </row>
    <row r="24933">
      <c r="A24933" s="1" t="s">
        <v>24069</v>
      </c>
      <c r="B24933" s="2" t="str">
        <f>IFERROR(__xludf.DUMMYFUNCTION("GOOGLETRANSLATE(A24933,""en"",""hi"")"),"पेड़ के नीचे प्रस्तुत करने का पर्वत जब उसने इसे ऑनलाइन साझा किया तो बैकलैश स्पार्क किया")</f>
        <v>पेड़ के नीचे प्रस्तुत करने का पर्वत जब उसने इसे ऑनलाइन साझा किया तो बैकलैश स्पार्क किया</v>
      </c>
    </row>
    <row r="24934">
      <c r="A24934" s="1" t="s">
        <v>24070</v>
      </c>
      <c r="B24934" s="2" t="str">
        <f>IFERROR(__xludf.DUMMYFUNCTION("GOOGLETRANSLATE(A24934,""en"",""hi"")"),"सांसदों और स्वास्थ्य और सार्वजनिक सुरक्षा अधिकारियों से घिरा हुआ, राजनेता सोमवार को ओपियोइड बिल को कानून में हस्ताक्षर करता है।")</f>
        <v>सांसदों और स्वास्थ्य और सार्वजनिक सुरक्षा अधिकारियों से घिरा हुआ, राजनेता सोमवार को ओपियोइड बिल को कानून में हस्ताक्षर करता है।</v>
      </c>
    </row>
    <row r="24935">
      <c r="A24935" s="1" t="s">
        <v>24071</v>
      </c>
      <c r="B24935" s="2" t="str">
        <f>IFERROR(__xludf.DUMMYFUNCTION("GOOGLETRANSLATE(A24935,""en"",""hi"")"),"फुटबॉल एक तस्वीरों में वापस देखो")</f>
        <v>फुटबॉल एक तस्वीरों में वापस देखो</v>
      </c>
    </row>
    <row r="24936">
      <c r="A24936" s="1" t="s">
        <v>24072</v>
      </c>
      <c r="B24936" s="2" t="str">
        <f>IFERROR(__xludf.DUMMYFUNCTION("GOOGLETRANSLATE(A24936,""en"",""hi"")"),"लोक रॉक कलाकार के संगीतकार उत्सव के हिस्से के रूप में प्रदर्शन करते हैं")</f>
        <v>लोक रॉक कलाकार के संगीतकार उत्सव के हिस्से के रूप में प्रदर्शन करते हैं</v>
      </c>
    </row>
    <row r="24937">
      <c r="A24937" s="1" t="s">
        <v>24073</v>
      </c>
      <c r="B24937" s="2" t="str">
        <f>IFERROR(__xludf.DUMMYFUNCTION("GOOGLETRANSLATE(A24937,""en"",""hi"")"),"यह रिपोर्ट विशेष रूप से विशेष मूल्यांकन पर आपके बच्चे के लिए परीक्षण के परिणाम दिखाती है।")</f>
        <v>यह रिपोर्ट विशेष रूप से विशेष मूल्यांकन पर आपके बच्चे के लिए परीक्षण के परिणाम दिखाती है।</v>
      </c>
    </row>
    <row r="24938">
      <c r="A24938" s="1" t="s">
        <v>24074</v>
      </c>
      <c r="B24938" s="2" t="str">
        <f>IFERROR(__xludf.DUMMYFUNCTION("GOOGLETRANSLATE(A24938,""en"",""hi"")"),"पूरे चालक दल के लिए पर्याप्त कमरा")</f>
        <v>पूरे चालक दल के लिए पर्याप्त कमरा</v>
      </c>
    </row>
    <row r="24939">
      <c r="A24939" s="1" t="s">
        <v>24075</v>
      </c>
      <c r="B24939" s="2" t="str">
        <f>IFERROR(__xludf.DUMMYFUNCTION("GOOGLETRANSLATE(A24939,""en"",""hi"")"),"राजनेता राजनीति पर एक भाषण देता है")</f>
        <v>राजनेता राजनीति पर एक भाषण देता है</v>
      </c>
    </row>
    <row r="24940">
      <c r="A24940" s="1" t="s">
        <v>24076</v>
      </c>
      <c r="B24940" s="2" t="str">
        <f>IFERROR(__xludf.DUMMYFUNCTION("GOOGLETRANSLATE(A24940,""en"",""hi"")"),"एक महिला जंगल में खंडहरों पर चढ़ती है।")</f>
        <v>एक महिला जंगल में खंडहरों पर चढ़ती है।</v>
      </c>
    </row>
    <row r="24941">
      <c r="A24941" s="1" t="s">
        <v>24077</v>
      </c>
      <c r="B24941" s="2" t="str">
        <f>IFERROR(__xludf.DUMMYFUNCTION("GOOGLETRANSLATE(A24941,""en"",""hi"")"),"यह छवि एक बड़े गियर और विभिन्न कोणों से एक छोटा गियर दिखाती है।")</f>
        <v>यह छवि एक बड़े गियर और विभिन्न कोणों से एक छोटा गियर दिखाती है।</v>
      </c>
    </row>
    <row r="24942">
      <c r="A24942" s="1" t="s">
        <v>24078</v>
      </c>
      <c r="B24942" s="2" t="str">
        <f>IFERROR(__xludf.DUMMYFUNCTION("GOOGLETRANSLATE(A24942,""en"",""hi"")"),"अंग्रेजी मेट्रोपॉलिटन बोरो और दक्षिण छोर")</f>
        <v>अंग्रेजी मेट्रोपॉलिटन बोरो और दक्षिण छोर</v>
      </c>
    </row>
    <row r="24943">
      <c r="A24943" s="1" t="s">
        <v>24079</v>
      </c>
      <c r="B24943" s="2" t="str">
        <f>IFERROR(__xludf.DUMMYFUNCTION("GOOGLETRANSLATE(A24943,""en"",""hi"")"),"घास में रंगीन मशरूम।")</f>
        <v>घास में रंगीन मशरूम।</v>
      </c>
    </row>
    <row r="24944">
      <c r="A24944" s="1" t="s">
        <v>24080</v>
      </c>
      <c r="B24944" s="2" t="str">
        <f>IFERROR(__xludf.DUMMYFUNCTION("GOOGLETRANSLATE(A24944,""en"",""hi"")"),"एक आदमी हथेली के पेड़ के नीचे एक चटाई की सफाई।")</f>
        <v>एक आदमी हथेली के पेड़ के नीचे एक चटाई की सफाई।</v>
      </c>
    </row>
    <row r="24945">
      <c r="A24945" s="1" t="s">
        <v>24081</v>
      </c>
      <c r="B24945" s="2" t="str">
        <f>IFERROR(__xludf.DUMMYFUNCTION("GOOGLETRANSLATE(A24945,""en"",""hi"")"),"ठीक है लड़कियों: मेरे अगले नज़र के लिए कौन से जूते चुनने के लिए?")</f>
        <v>ठीक है लड़कियों: मेरे अगले नज़र के लिए कौन से जूते चुनने के लिए?</v>
      </c>
    </row>
    <row r="24946">
      <c r="A24946" s="1" t="s">
        <v>24082</v>
      </c>
      <c r="B24946" s="2" t="str">
        <f>IFERROR(__xludf.DUMMYFUNCTION("GOOGLETRANSLATE(A24946,""en"",""hi"")"),"पृष्ठभूमि के रूप में आकाश के साथ एक इमारत की काले और सफेद तस्वीर।")</f>
        <v>पृष्ठभूमि के रूप में आकाश के साथ एक इमारत की काले और सफेद तस्वीर।</v>
      </c>
    </row>
    <row r="24947">
      <c r="A24947" s="1" t="s">
        <v>24083</v>
      </c>
      <c r="B24947" s="2" t="str">
        <f>IFERROR(__xludf.DUMMYFUNCTION("GOOGLETRANSLATE(A24947,""en"",""hi"")"),"सेना में बुनियादी प्रशिक्षण")</f>
        <v>सेना में बुनियादी प्रशिक्षण</v>
      </c>
    </row>
    <row r="24948">
      <c r="A24948" s="1" t="s">
        <v>24084</v>
      </c>
      <c r="B24948" s="2" t="str">
        <f>IFERROR(__xludf.DUMMYFUNCTION("GOOGLETRANSLATE(A24948,""en"",""hi"")"),"सर्दियों के कपड़े में मुस्कुराते हुए प्रेमिका को बर्फ में स्की रिज़ॉर्ट के बाहर बॉयफ्रेंड की गर्दन के चारों ओर स्कार्फ लपेटना।")</f>
        <v>सर्दियों के कपड़े में मुस्कुराते हुए प्रेमिका को बर्फ में स्की रिज़ॉर्ट के बाहर बॉयफ्रेंड की गर्दन के चारों ओर स्कार्फ लपेटना।</v>
      </c>
    </row>
    <row r="24949">
      <c r="A24949" s="1" t="s">
        <v>24085</v>
      </c>
      <c r="B24949" s="2" t="str">
        <f>IFERROR(__xludf.DUMMYFUNCTION("GOOGLETRANSLATE(A24949,""en"",""hi"")"),"दिन: बारकोड ज़ेबरा और कुछ अन्य जानवरों में से कुछ बर्फ में टहलते हैं")</f>
        <v>दिन: बारकोड ज़ेबरा और कुछ अन्य जानवरों में से कुछ बर्फ में टहलते हैं</v>
      </c>
    </row>
    <row r="24950">
      <c r="A24950" s="1" t="s">
        <v>24086</v>
      </c>
      <c r="B24950" s="2" t="str">
        <f>IFERROR(__xludf.DUMMYFUNCTION("GOOGLETRANSLATE(A24950,""en"",""hi"")"),"एक सुपर हीरो का 3 डी सीजी प्रतिपादन")</f>
        <v>एक सुपर हीरो का 3 डी सीजी प्रतिपादन</v>
      </c>
    </row>
    <row r="24951">
      <c r="A24951" s="1" t="s">
        <v>24087</v>
      </c>
      <c r="B24951" s="2" t="str">
        <f>IFERROR(__xludf.DUMMYFUNCTION("GOOGLETRANSLATE(A24951,""en"",""hi"")"),"टकराव में शामिल दोनों जहाजों के परास्नातक")</f>
        <v>टकराव में शामिल दोनों जहाजों के परास्नातक</v>
      </c>
    </row>
    <row r="24952">
      <c r="A24952" s="1" t="s">
        <v>24088</v>
      </c>
      <c r="B24952" s="2" t="str">
        <f>IFERROR(__xludf.DUMMYFUNCTION("GOOGLETRANSLATE(A24952,""en"",""hi"")"),"छोटी लड़की ने एक बड़ी मुस्कुराहट की क्योंकि व्यक्ति ने उसे कैमरे का बेहतर दृश्य देने के लिए उसे उठाया")</f>
        <v>छोटी लड़की ने एक बड़ी मुस्कुराहट की क्योंकि व्यक्ति ने उसे कैमरे का बेहतर दृश्य देने के लिए उसे उठाया</v>
      </c>
    </row>
    <row r="24953">
      <c r="A24953" s="1" t="s">
        <v>24089</v>
      </c>
      <c r="B24953" s="2" t="str">
        <f>IFERROR(__xludf.DUMMYFUNCTION("GOOGLETRANSLATE(A24953,""en"",""hi"")"),"त्योहार के दौरान एक पैसा पेड़ के लिए पैसे दान करने के बाद पारंपरिक पोशाक पहनने वाली एक महिला")</f>
        <v>त्योहार के दौरान एक पैसा पेड़ के लिए पैसे दान करने के बाद पारंपरिक पोशाक पहनने वाली एक महिला</v>
      </c>
    </row>
    <row r="24954">
      <c r="A24954" s="1" t="s">
        <v>24090</v>
      </c>
      <c r="B24954" s="2" t="str">
        <f>IFERROR(__xludf.DUMMYFUNCTION("GOOGLETRANSLATE(A24954,""en"",""hi"")"),"व्यक्ति द्वारा जैविक प्रजातियों की एक पेंटिंग का चरण")</f>
        <v>व्यक्ति द्वारा जैविक प्रजातियों की एक पेंटिंग का चरण</v>
      </c>
    </row>
    <row r="24955">
      <c r="A24955" s="1" t="s">
        <v>24091</v>
      </c>
      <c r="B24955" s="2" t="str">
        <f>IFERROR(__xludf.DUMMYFUNCTION("GOOGLETRANSLATE(A24955,""en"",""hi"")"),"एक उष्णकटिबंधीय साइड यार्ड लैंडस्केपिंग के लिए डिजाइन विचार।")</f>
        <v>एक उष्णकटिबंधीय साइड यार्ड लैंडस्केपिंग के लिए डिजाइन विचार।</v>
      </c>
    </row>
    <row r="24956">
      <c r="A24956" s="1" t="s">
        <v>24092</v>
      </c>
      <c r="B24956" s="2" t="str">
        <f>IFERROR(__xludf.DUMMYFUNCTION("GOOGLETRANSLATE(A24956,""en"",""hi"")"),"गर्म फर्श के साथ बाथरूम में कुछ गर्मी डालें")</f>
        <v>गर्म फर्श के साथ बाथरूम में कुछ गर्मी डालें</v>
      </c>
    </row>
    <row r="24957">
      <c r="A24957" s="1" t="s">
        <v>24093</v>
      </c>
      <c r="B24957" s="2" t="str">
        <f>IFERROR(__xludf.DUMMYFUNCTION("GOOGLETRANSLATE(A24957,""en"",""hi"")"),"प्रकाश पृष्ठभूमि पर व्यक्ति के आकार में लोगों का एक समूह।")</f>
        <v>प्रकाश पृष्ठभूमि पर व्यक्ति के आकार में लोगों का एक समूह।</v>
      </c>
    </row>
    <row r="24958">
      <c r="A24958" s="1" t="s">
        <v>24094</v>
      </c>
      <c r="B24958" s="2" t="str">
        <f>IFERROR(__xludf.DUMMYFUNCTION("GOOGLETRANSLATE(A24958,""en"",""hi"")"),"सामुदायिक समारोह के उत्सव के लिए चित्रण।")</f>
        <v>सामुदायिक समारोह के उत्सव के लिए चित्रण।</v>
      </c>
    </row>
    <row r="24959">
      <c r="A24959" s="1" t="s">
        <v>24095</v>
      </c>
      <c r="B24959" s="2" t="str">
        <f>IFERROR(__xludf.DUMMYFUNCTION("GOOGLETRANSLATE(A24959,""en"",""hi"")"),"एक मोर अपने पंखों को डांस करने के लिए खुलता है")</f>
        <v>एक मोर अपने पंखों को डांस करने के लिए खुलता है</v>
      </c>
    </row>
    <row r="24960">
      <c r="A24960" s="1" t="s">
        <v>24096</v>
      </c>
      <c r="B24960" s="2" t="str">
        <f>IFERROR(__xludf.DUMMYFUNCTION("GOOGLETRANSLATE(A24960,""en"",""hi"")"),"एक उम्मीदवार पिता के रूप में व्यापक शॉट अपनी कार में भागता है लगभग अपनी पिछली गर्भवती पत्नी रॉयल्टी - फ्री स्टॉक वीडियो")</f>
        <v>एक उम्मीदवार पिता के रूप में व्यापक शॉट अपनी कार में भागता है लगभग अपनी पिछली गर्भवती पत्नी रॉयल्टी - फ्री स्टॉक वीडियो</v>
      </c>
    </row>
    <row r="24961">
      <c r="A24961" s="1" t="s">
        <v>24097</v>
      </c>
      <c r="B24961" s="2" t="str">
        <f>IFERROR(__xludf.DUMMYFUNCTION("GOOGLETRANSLATE(A24961,""en"",""hi"")"),"एक लाइन अप, मनाया")</f>
        <v>एक लाइन अप, मनाया</v>
      </c>
    </row>
    <row r="24962">
      <c r="A24962" s="1" t="s">
        <v>24098</v>
      </c>
      <c r="B24962" s="2" t="str">
        <f>IFERROR(__xludf.DUMMYFUNCTION("GOOGLETRANSLATE(A24962,""en"",""hi"")"),"गाजर आपके दांतों की बात आने पर एक कठिन भोजन का एक उदाहरण हैं।")</f>
        <v>गाजर आपके दांतों की बात आने पर एक कठिन भोजन का एक उदाहरण हैं।</v>
      </c>
    </row>
    <row r="24963">
      <c r="A24963" s="1" t="s">
        <v>24099</v>
      </c>
      <c r="B24963" s="2" t="str">
        <f>IFERROR(__xludf.DUMMYFUNCTION("GOOGLETRANSLATE(A24963,""en"",""hi"")"),"बोहेमियन पैराडाइज एक और छुपा मणि है - और स्थित है")</f>
        <v>बोहेमियन पैराडाइज एक और छुपा मणि है - और स्थित है</v>
      </c>
    </row>
    <row r="24964">
      <c r="A24964" s="1" t="s">
        <v>24100</v>
      </c>
      <c r="B24964" s="2" t="str">
        <f>IFERROR(__xludf.DUMMYFUNCTION("GOOGLETRANSLATE(A24964,""en"",""hi"")"),"ग्राहक दुकान पर चलते हैं")</f>
        <v>ग्राहक दुकान पर चलते हैं</v>
      </c>
    </row>
    <row r="24965">
      <c r="A24965" s="1" t="s">
        <v>24101</v>
      </c>
      <c r="B24965" s="2" t="str">
        <f>IFERROR(__xludf.DUMMYFUNCTION("GOOGLETRANSLATE(A24965,""en"",""hi"")"),"एक पत्ती पर सपने देखना")</f>
        <v>एक पत्ती पर सपने देखना</v>
      </c>
    </row>
    <row r="24966">
      <c r="A24966" s="1" t="s">
        <v>24102</v>
      </c>
      <c r="B24966" s="2" t="str">
        <f>IFERROR(__xludf.DUMMYFUNCTION("GOOGLETRANSLATE(A24966,""en"",""hi"")"),"व्यक्ति और उसका साथी एक साथ चलते हैं")</f>
        <v>व्यक्ति और उसका साथी एक साथ चलते हैं</v>
      </c>
    </row>
    <row r="24967">
      <c r="A24967" s="1" t="s">
        <v>24103</v>
      </c>
      <c r="B24967" s="2" t="str">
        <f>IFERROR(__xludf.DUMMYFUNCTION("GOOGLETRANSLATE(A24967,""en"",""hi"")"),"बास्केटबॉल खिलाड़ी खेल के दौरान बास्केटबॉल खिलाड़ी पर शूट करता है।")</f>
        <v>बास्केटबॉल खिलाड़ी खेल के दौरान बास्केटबॉल खिलाड़ी पर शूट करता है।</v>
      </c>
    </row>
    <row r="24968">
      <c r="A24968" s="1" t="s">
        <v>24104</v>
      </c>
      <c r="B24968" s="2" t="str">
        <f>IFERROR(__xludf.DUMMYFUNCTION("GOOGLETRANSLATE(A24968,""en"",""hi"")"),"बाहर के बगीचों से दूरी में एक दृश्य")</f>
        <v>बाहर के बगीचों से दूरी में एक दृश्य</v>
      </c>
    </row>
    <row r="24969">
      <c r="A24969" s="1" t="s">
        <v>24105</v>
      </c>
      <c r="B24969" s="2" t="str">
        <f>IFERROR(__xludf.DUMMYFUNCTION("GOOGLETRANSLATE(A24969,""en"",""hi"")"),"एक फव्वारे के पास पौधों पर icicles का फोटो")</f>
        <v>एक फव्वारे के पास पौधों पर icicles का फोटो</v>
      </c>
    </row>
    <row r="24970">
      <c r="A24970" s="1" t="s">
        <v>24106</v>
      </c>
      <c r="B24970" s="2" t="str">
        <f>IFERROR(__xludf.DUMMYFUNCTION("GOOGLETRANSLATE(A24970,""en"",""hi"")"),"वॉलपेपर शायद एक दुल्हन की शादी के साथ शादी के साथ")</f>
        <v>वॉलपेपर शायद एक दुल्हन की शादी के साथ शादी के साथ</v>
      </c>
    </row>
    <row r="24971">
      <c r="A24971" s="1" t="s">
        <v>13036</v>
      </c>
      <c r="B24971" s="2" t="str">
        <f>IFERROR(__xludf.DUMMYFUNCTION("GOOGLETRANSLATE(A24971,""en"",""hi"")"),"अभिनेता विश्व प्रीमियर में आता है")</f>
        <v>अभिनेता विश्व प्रीमियर में आता है</v>
      </c>
    </row>
    <row r="24972">
      <c r="A24972" s="1" t="s">
        <v>24107</v>
      </c>
      <c r="B24972" s="2" t="str">
        <f>IFERROR(__xludf.DUMMYFUNCTION("GOOGLETRANSLATE(A24972,""en"",""hi"")"),"पतन सजावट के लिए कद्दू का एक तीन")</f>
        <v>पतन सजावट के लिए कद्दू का एक तीन</v>
      </c>
    </row>
    <row r="24973">
      <c r="A24973" s="1" t="s">
        <v>24108</v>
      </c>
      <c r="B24973" s="2" t="str">
        <f>IFERROR(__xludf.DUMMYFUNCTION("GOOGLETRANSLATE(A24973,""en"",""hi"")"),"अभिनेता अपने कुत्ते को चल रहा है")</f>
        <v>अभिनेता अपने कुत्ते को चल रहा है</v>
      </c>
    </row>
    <row r="24974">
      <c r="A24974" s="1" t="s">
        <v>24109</v>
      </c>
      <c r="B24974" s="2" t="str">
        <f>IFERROR(__xludf.DUMMYFUNCTION("GOOGLETRANSLATE(A24974,""en"",""hi"")"),"एक सफेद पृष्ठभूमि वेक्टर कला चित्रण पर एफआईआर पेड़ों के सिल्हूट")</f>
        <v>एक सफेद पृष्ठभूमि वेक्टर कला चित्रण पर एफआईआर पेड़ों के सिल्हूट</v>
      </c>
    </row>
    <row r="24975">
      <c r="A24975" s="1" t="s">
        <v>15108</v>
      </c>
      <c r="B24975" s="2" t="str">
        <f>IFERROR(__xludf.DUMMYFUNCTION("GOOGLETRANSLATE(A24975,""en"",""hi"")"),"व्यक्ति द्वारा डिजिटल कला की विशेषता वाले ग्रीटिंग कार्ड")</f>
        <v>व्यक्ति द्वारा डिजिटल कला की विशेषता वाले ग्रीटिंग कार्ड</v>
      </c>
    </row>
    <row r="24976">
      <c r="A24976" s="1" t="s">
        <v>24110</v>
      </c>
      <c r="B24976" s="2" t="str">
        <f>IFERROR(__xludf.DUMMYFUNCTION("GOOGLETRANSLATE(A24976,""en"",""hi"")"),"खिलाड़ी फुटबॉल टीम बनाम घटना से पहले एक टीम फोटो के लिए मुद्रा")</f>
        <v>खिलाड़ी फुटबॉल टीम बनाम घटना से पहले एक टीम फोटो के लिए मुद्रा</v>
      </c>
    </row>
    <row r="24977">
      <c r="A24977" s="1" t="s">
        <v>24111</v>
      </c>
      <c r="B24977" s="2" t="str">
        <f>IFERROR(__xludf.DUMMYFUNCTION("GOOGLETRANSLATE(A24977,""en"",""hi"")"),"समुद्र के पानी में मूर्त मछली पकड़ने वाली नौकाओं पर सीधे नीचे उतरते हुए उतरते हैं।")</f>
        <v>समुद्र के पानी में मूर्त मछली पकड़ने वाली नौकाओं पर सीधे नीचे उतरते हुए उतरते हैं।</v>
      </c>
    </row>
    <row r="24978">
      <c r="A24978" s="1" t="s">
        <v>24112</v>
      </c>
      <c r="B24978" s="2" t="str">
        <f>IFERROR(__xludf.DUMMYFUNCTION("GOOGLETRANSLATE(A24978,""en"",""hi"")"),"आभूषण ~ उसकी गर्दन पर 007 पर ध्यान दें!")</f>
        <v>आभूषण ~ उसकी गर्दन पर 007 पर ध्यान दें!</v>
      </c>
    </row>
    <row r="24979">
      <c r="A24979" s="1" t="s">
        <v>24113</v>
      </c>
      <c r="B24979" s="2" t="str">
        <f>IFERROR(__xludf.DUMMYFUNCTION("GOOGLETRANSLATE(A24979,""en"",""hi"")"),"एक डेक के साथ एक घर")</f>
        <v>एक डेक के साथ एक घर</v>
      </c>
    </row>
    <row r="24980">
      <c r="A24980" s="1" t="s">
        <v>244</v>
      </c>
      <c r="B24980" s="2" t="str">
        <f>IFERROR(__xludf.DUMMYFUNCTION("GOOGLETRANSLATE(A24980,""en"",""hi"")"),"छवि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24981">
      <c r="A24981" s="1" t="s">
        <v>24114</v>
      </c>
      <c r="B24981" s="2" t="str">
        <f>IFERROR(__xludf.DUMMYFUNCTION("GOOGLETRANSLATE(A24981,""en"",""hi"")"),"सूर्यास्त में समुद्र तट पर योग करने वाली युवा महिला का सिल्हूट")</f>
        <v>सूर्यास्त में समुद्र तट पर योग करने वाली युवा महिला का सिल्हूट</v>
      </c>
    </row>
    <row r="24982">
      <c r="A24982" s="1" t="s">
        <v>24115</v>
      </c>
      <c r="B24982" s="2" t="str">
        <f>IFERROR(__xludf.DUMMYFUNCTION("GOOGLETRANSLATE(A24982,""en"",""hi"")"),"ट्रैक पर बादलों के ऊपर")</f>
        <v>ट्रैक पर बादलों के ऊपर</v>
      </c>
    </row>
    <row r="24983">
      <c r="A24983" s="1" t="s">
        <v>24116</v>
      </c>
      <c r="B24983" s="2" t="str">
        <f>IFERROR(__xludf.DUMMYFUNCTION("GOOGLETRANSLATE(A24983,""en"",""hi"")"),"टीवी कार्यक्रम और एक नाव पर उसकी प्रेमिका")</f>
        <v>टीवी कार्यक्रम और एक नाव पर उसकी प्रेमिका</v>
      </c>
    </row>
    <row r="24984">
      <c r="A24984" s="1" t="s">
        <v>24117</v>
      </c>
      <c r="B24984" s="2" t="str">
        <f>IFERROR(__xludf.DUMMYFUNCTION("GOOGLETRANSLATE(A24984,""en"",""hi"")"),"गांव एक बार बच्चों के लेखक के लिए घर")</f>
        <v>गांव एक बार बच्चों के लेखक के लिए घर</v>
      </c>
    </row>
    <row r="24985">
      <c r="A24985" s="1" t="s">
        <v>24118</v>
      </c>
      <c r="B24985" s="2" t="str">
        <f>IFERROR(__xludf.DUMMYFUNCTION("GOOGLETRANSLATE(A24985,""en"",""hi"")"),"एक जाल सत्र के दौरान दोस्त और व्यक्ति को गेंदबाजी के बाद क्रिकेट खिलाड़ी वापस चलता है।")</f>
        <v>एक जाल सत्र के दौरान दोस्त और व्यक्ति को गेंदबाजी के बाद क्रिकेट खिलाड़ी वापस चलता है।</v>
      </c>
    </row>
    <row r="24986">
      <c r="A24986" s="1" t="s">
        <v>24119</v>
      </c>
      <c r="B24986" s="2" t="str">
        <f>IFERROR(__xludf.DUMMYFUNCTION("GOOGLETRANSLATE(A24986,""en"",""hi"")"),"यदि आप पूरे कंसोल के चारों ओर घूमने के बिना अपने सभी पुराने खेलों को ले जाने के लिए एक रास्ता तलाश रहे हैं, तो यह परियोजना शायद एफ")</f>
        <v>यदि आप पूरे कंसोल के चारों ओर घूमने के बिना अपने सभी पुराने खेलों को ले जाने के लिए एक रास्ता तलाश रहे हैं, तो यह परियोजना शायद एफ</v>
      </c>
    </row>
    <row r="24987">
      <c r="A24987" s="1" t="s">
        <v>24120</v>
      </c>
      <c r="B24987" s="2" t="str">
        <f>IFERROR(__xludf.DUMMYFUNCTION("GOOGLETRANSLATE(A24987,""en"",""hi"")"),"संदेहजनक बच्चा - तुम्हारा मतलब है जैसे मुझे टा ने दा ओवन में अपना हाथ रखा? कुछ बिस्कुट प्राप्त करने के लिए।")</f>
        <v>संदेहजनक बच्चा - तुम्हारा मतलब है जैसे मुझे टा ने दा ओवन में अपना हाथ रखा? कुछ बिस्कुट प्राप्त करने के लिए।</v>
      </c>
    </row>
    <row r="24988">
      <c r="A24988" s="1" t="s">
        <v>24121</v>
      </c>
      <c r="B24988" s="2" t="str">
        <f>IFERROR(__xludf.DUMMYFUNCTION("GOOGLETRANSLATE(A24988,""en"",""hi"")"),"सदस्य लोगों के पास लोगों की मदद करते हैं।")</f>
        <v>सदस्य लोगों के पास लोगों की मदद करते हैं।</v>
      </c>
    </row>
    <row r="24989">
      <c r="A24989" s="1" t="s">
        <v>24122</v>
      </c>
      <c r="B24989" s="2" t="str">
        <f>IFERROR(__xludf.DUMMYFUNCTION("GOOGLETRANSLATE(A24989,""en"",""hi"")"),"एक आराध्य लड़के और लड़की की मुस्कुराते हुए और पृष्ठभूमि में क्रिसमस रोशनी के साथ अपने उपहारों को बंद करना")</f>
        <v>एक आराध्य लड़के और लड़की की मुस्कुराते हुए और पृष्ठभूमि में क्रिसमस रोशनी के साथ अपने उपहारों को बंद करना</v>
      </c>
    </row>
    <row r="24990">
      <c r="A24990" s="1" t="s">
        <v>24123</v>
      </c>
      <c r="B24990" s="2" t="str">
        <f>IFERROR(__xludf.DUMMYFUNCTION("GOOGLETRANSLATE(A24990,""en"",""hi"")"),"मजबूत: व्यक्ति ने कहा कि वह हमेशा व्यक्ति के लिए बहादुर चेहरा रखने की कोशिश करती थी")</f>
        <v>मजबूत: व्यक्ति ने कहा कि वह हमेशा व्यक्ति के लिए बहादुर चेहरा रखने की कोशिश करती थी</v>
      </c>
    </row>
    <row r="24991">
      <c r="A24991" s="1" t="s">
        <v>24124</v>
      </c>
      <c r="B24991" s="2" t="str">
        <f>IFERROR(__xludf.DUMMYFUNCTION("GOOGLETRANSLATE(A24991,""en"",""hi"")"),"रात में होटल में टॉवर")</f>
        <v>रात में होटल में टॉवर</v>
      </c>
    </row>
    <row r="24992">
      <c r="A24992" s="1" t="s">
        <v>24125</v>
      </c>
      <c r="B24992" s="2" t="str">
        <f>IFERROR(__xludf.DUMMYFUNCTION("GOOGLETRANSLATE(A24992,""en"",""hi"")"),"पानी की बूंदों के साथ एक सफेद पृष्ठभूमि पर मकड़ी")</f>
        <v>पानी की बूंदों के साथ एक सफेद पृष्ठभूमि पर मकड़ी</v>
      </c>
    </row>
    <row r="24993">
      <c r="A24993" s="1" t="s">
        <v>24126</v>
      </c>
      <c r="B24993" s="2" t="str">
        <f>IFERROR(__xludf.DUMMYFUNCTION("GOOGLETRANSLATE(A24993,""en"",""hi"")"),"एक सफेद पृष्ठभूमि पर चोरों का चित्रण")</f>
        <v>एक सफेद पृष्ठभूमि पर चोरों का चित्रण</v>
      </c>
    </row>
    <row r="24994">
      <c r="A24994" s="1" t="s">
        <v>24127</v>
      </c>
      <c r="B24994" s="2" t="str">
        <f>IFERROR(__xludf.DUMMYFUNCTION("GOOGLETRANSLATE(A24994,""en"",""hi"")"),"अभिनेता ने उसी नाम की फिल्म में जासी फिल्म के रूप में उद्योग के साथ अभिनय किया।")</f>
        <v>अभिनेता ने उसी नाम की फिल्म में जासी फिल्म के रूप में उद्योग के साथ अभिनय किया।</v>
      </c>
    </row>
    <row r="24995">
      <c r="A24995" s="1" t="s">
        <v>24128</v>
      </c>
      <c r="B24995" s="2" t="str">
        <f>IFERROR(__xludf.DUMMYFUNCTION("GOOGLETRANSLATE(A24995,""en"",""hi"")"),"अभिनेता और महिला पुरस्कार आयोजित की गई")</f>
        <v>अभिनेता और महिला पुरस्कार आयोजित की गई</v>
      </c>
    </row>
    <row r="24996">
      <c r="A24996" s="1" t="s">
        <v>24129</v>
      </c>
      <c r="B24996" s="2" t="str">
        <f>IFERROR(__xludf.DUMMYFUNCTION("GOOGLETRANSLATE(A24996,""en"",""hi"")"),"व्यक्ति, 16.48 मिलियन डॉलर के लिए सूचीबद्ध, दशकों से एक ही परिवार में रहा है।")</f>
        <v>व्यक्ति, 16.48 मिलियन डॉलर के लिए सूचीबद्ध, दशकों से एक ही परिवार में रहा है।</v>
      </c>
    </row>
    <row r="24997">
      <c r="A24997" s="1" t="s">
        <v>24130</v>
      </c>
      <c r="B24997" s="2" t="str">
        <f>IFERROR(__xludf.DUMMYFUNCTION("GOOGLETRANSLATE(A24997,""en"",""hi"")"),"पुरस्कार श्रेणी के लिए पुरस्कार का विजेता आयोजित पुरस्कारों में भाग लेता है")</f>
        <v>पुरस्कार श्रेणी के लिए पुरस्कार का विजेता आयोजित पुरस्कारों में भाग लेता है</v>
      </c>
    </row>
    <row r="24998">
      <c r="A24998" s="1" t="s">
        <v>24131</v>
      </c>
      <c r="B24998" s="2" t="str">
        <f>IFERROR(__xludf.DUMMYFUNCTION("GOOGLETRANSLATE(A24998,""en"",""hi"")"),"आदमी अपनी नौकरी छोड़ देता है, कागजों को फेंकता है और प्रकाश में चलता है")</f>
        <v>आदमी अपनी नौकरी छोड़ देता है, कागजों को फेंकता है और प्रकाश में चलता है</v>
      </c>
    </row>
    <row r="24999">
      <c r="A24999" s="1" t="s">
        <v>24132</v>
      </c>
      <c r="B24999" s="2" t="str">
        <f>IFERROR(__xludf.DUMMYFUNCTION("GOOGLETRANSLATE(A24999,""en"",""hi"")"),"पर्यटक आकर्षण शील्ड्स की गौरव फेरी शिपयार्ड में आ रही है")</f>
        <v>पर्यटक आकर्षण शील्ड्स की गौरव फेरी शिपयार्ड में आ रही है</v>
      </c>
    </row>
    <row r="25000">
      <c r="A25000" s="1" t="s">
        <v>24133</v>
      </c>
      <c r="B25000" s="2" t="str">
        <f>IFERROR(__xludf.DUMMYFUNCTION("GOOGLETRANSLATE(A25000,""en"",""hi"")"),"स्क्रीन को छूते समय वर्चुअल रियलिटी ग्लास का उपयोग करके महिला का बंद करें")</f>
        <v>स्क्रीन को छूते समय वर्चुअल रियलिटी ग्लास का उपयोग करके महिला का बंद करें</v>
      </c>
    </row>
    <row r="25001">
      <c r="A25001" s="1" t="s">
        <v>24134</v>
      </c>
      <c r="B25001" s="2" t="str">
        <f>IFERROR(__xludf.DUMMYFUNCTION("GOOGLETRANSLATE(A25001,""en"",""hi"")"),"विश्वविद्यालय की इमारत में एक मुखौटा है जो गर्मी और प्रकाश को बदलने के जवाब में चलता है")</f>
        <v>विश्वविद्यालय की इमारत में एक मुखौटा है जो गर्मी और प्रकाश को बदलने के जवाब में चलता है</v>
      </c>
    </row>
    <row r="25002">
      <c r="A25002" s="1" t="s">
        <v>24135</v>
      </c>
      <c r="B25002" s="2" t="str">
        <f>IFERROR(__xludf.DUMMYFUNCTION("GOOGLETRANSLATE(A25002,""en"",""hi"")"),"आग के साथ चित्रित एक मोटरसाइकिल एक बाइक के दौरान ऑटोमोटिव उद्योग व्यवसाय के बाहर पार्क किया जाता है")</f>
        <v>आग के साथ चित्रित एक मोटरसाइकिल एक बाइक के दौरान ऑटोमोटिव उद्योग व्यवसाय के बाहर पार्क किया जाता है</v>
      </c>
    </row>
    <row r="25003">
      <c r="A25003" s="1" t="s">
        <v>24136</v>
      </c>
      <c r="B25003" s="2" t="str">
        <f>IFERROR(__xludf.DUMMYFUNCTION("GOOGLETRANSLATE(A25003,""en"",""hi"")"),"प्रमुख के साथ विस्तृत राजनीतिक और प्रशासनिक मानचित्र")</f>
        <v>प्रमुख के साथ विस्तृत राजनीतिक और प्रशासनिक मानचित्र</v>
      </c>
    </row>
    <row r="25004">
      <c r="A25004" s="1" t="s">
        <v>24137</v>
      </c>
      <c r="B25004" s="2" t="str">
        <f>IFERROR(__xludf.DUMMYFUNCTION("GOOGLETRANSLATE(A25004,""en"",""hi"")"),"एक चालाक रहस्य के साथ एक बहुत छोटा दिल आकार का लॉकेट!")</f>
        <v>एक चालाक रहस्य के साथ एक बहुत छोटा दिल आकार का लॉकेट!</v>
      </c>
    </row>
    <row r="25005">
      <c r="A25005" s="1" t="s">
        <v>24138</v>
      </c>
      <c r="B25005" s="2" t="str">
        <f>IFERROR(__xludf.DUMMYFUNCTION("GOOGLETRANSLATE(A25005,""en"",""hi"")"),"घोड़ों ने सभी पश्चिमी ईसाई अवकाश के लिए तैयार किए")</f>
        <v>घोड़ों ने सभी पश्चिमी ईसाई अवकाश के लिए तैयार किए</v>
      </c>
    </row>
    <row r="25006">
      <c r="A25006" s="1" t="s">
        <v>24139</v>
      </c>
      <c r="B25006" s="2" t="str">
        <f>IFERROR(__xludf.DUMMYFUNCTION("GOOGLETRANSLATE(A25006,""en"",""hi"")"),"पौधे सफेद पृष्ठभूमि पर क्षैतिज पट्टियों की तरह दिखते हैं।")</f>
        <v>पौधे सफेद पृष्ठभूमि पर क्षैतिज पट्टियों की तरह दिखते हैं।</v>
      </c>
    </row>
    <row r="25007">
      <c r="A25007" s="1" t="s">
        <v>24140</v>
      </c>
      <c r="B25007" s="2" t="str">
        <f>IFERROR(__xludf.DUMMYFUNCTION("GOOGLETRANSLATE(A25007,""en"",""hi"")"),"बेटे की जन्मदिन की पार्टियों में अतिरिक्त बैठने के लिए इस पेड़ के चारों ओर एक बेंच चाहता था।")</f>
        <v>बेटे की जन्मदिन की पार्टियों में अतिरिक्त बैठने के लिए इस पेड़ के चारों ओर एक बेंच चाहता था।</v>
      </c>
    </row>
    <row r="25008">
      <c r="A25008" s="1" t="s">
        <v>24141</v>
      </c>
      <c r="B25008" s="2" t="str">
        <f>IFERROR(__xludf.DUMMYFUNCTION("GOOGLETRANSLATE(A25008,""en"",""hi"")"),"सुनहरे तत्वों और पाठ के साथ सफेद पृष्ठभूमि पर क्रिसमस ग्रीटिंग कार्ड एक इच्छा बनाते हैं")</f>
        <v>सुनहरे तत्वों और पाठ के साथ सफेद पृष्ठभूमि पर क्रिसमस ग्रीटिंग कार्ड एक इच्छा बनाते हैं</v>
      </c>
    </row>
    <row r="25009">
      <c r="A25009" s="1" t="s">
        <v>24142</v>
      </c>
      <c r="B25009" s="2" t="str">
        <f>IFERROR(__xludf.DUMMYFUNCTION("GOOGLETRANSLATE(A25009,""en"",""hi"")"),"घर अक्सर क्षेत्र में 20 मिलियन डॉलर तक जाते हैं")</f>
        <v>घर अक्सर क्षेत्र में 20 मिलियन डॉलर तक जाते हैं</v>
      </c>
    </row>
    <row r="25010">
      <c r="A25010" s="1" t="s">
        <v>24143</v>
      </c>
      <c r="B25010" s="2" t="str">
        <f>IFERROR(__xludf.DUMMYFUNCTION("GOOGLETRANSLATE(A25010,""en"",""hi"")"),"व्यक्ति को हाल ही में राष्ट्रपति चुने गए थे।")</f>
        <v>व्यक्ति को हाल ही में राष्ट्रपति चुने गए थे।</v>
      </c>
    </row>
    <row r="25011">
      <c r="A25011" s="1" t="s">
        <v>24144</v>
      </c>
      <c r="B25011" s="2" t="str">
        <f>IFERROR(__xludf.DUMMYFUNCTION("GOOGLETRANSLATE(A25011,""en"",""hi"")"),"एक खिंचाव के दौरान पत्रकारों के साथ इस सत्र में व्यक्ति को निराश किया गया जहां स्पोर्ट्स टीम ने चार गेम खो दिए।")</f>
        <v>एक खिंचाव के दौरान पत्रकारों के साथ इस सत्र में व्यक्ति को निराश किया गया जहां स्पोर्ट्स टीम ने चार गेम खो दिए।</v>
      </c>
    </row>
    <row r="25012">
      <c r="A25012" s="1" t="s">
        <v>24145</v>
      </c>
      <c r="B25012" s="2" t="str">
        <f>IFERROR(__xludf.DUMMYFUNCTION("GOOGLETRANSLATE(A25012,""en"",""hi"")"),"हम इस सोने और चप्पल से प्यार करते हैं!")</f>
        <v>हम इस सोने और चप्पल से प्यार करते हैं!</v>
      </c>
    </row>
    <row r="25013">
      <c r="A25013" s="1" t="s">
        <v>24146</v>
      </c>
      <c r="B25013" s="2" t="str">
        <f>IFERROR(__xludf.DUMMYFUNCTION("GOOGLETRANSLATE(A25013,""en"",""hi"")"),"ओवन से ताजा बेकिंग डिश वाली महिला का एक पुरानी शैली चित्रण")</f>
        <v>ओवन से ताजा बेकिंग डिश वाली महिला का एक पुरानी शैली चित्रण</v>
      </c>
    </row>
    <row r="25014">
      <c r="A25014" s="1" t="s">
        <v>24147</v>
      </c>
      <c r="B25014" s="2" t="str">
        <f>IFERROR(__xludf.DUMMYFUNCTION("GOOGLETRANSLATE(A25014,""en"",""hi"")"),"धावक मैदान में जॉगिंग कर रहा है, धीमी गति")</f>
        <v>धावक मैदान में जॉगिंग कर रहा है, धीमी गति</v>
      </c>
    </row>
    <row r="25015">
      <c r="A25015" s="1" t="s">
        <v>24148</v>
      </c>
      <c r="B25015" s="2" t="str">
        <f>IFERROR(__xludf.DUMMYFUNCTION("GOOGLETRANSLATE(A25015,""en"",""hi"")"),"व्यापार, जो नीले और बैंगनी में दौड़ रहा था, उसके घोड़े पर कूदने पर चढ़ गया क्योंकि उसने प्रतियोगिता में भाग लिया था")</f>
        <v>व्यापार, जो नीले और बैंगनी में दौड़ रहा था, उसके घोड़े पर कूदने पर चढ़ गया क्योंकि उसने प्रतियोगिता में भाग लिया था</v>
      </c>
    </row>
    <row r="25016">
      <c r="A25016" s="1" t="s">
        <v>24149</v>
      </c>
      <c r="B25016" s="2" t="str">
        <f>IFERROR(__xludf.DUMMYFUNCTION("GOOGLETRANSLATE(A25016,""en"",""hi"")"),"पूंछ अपने दोस्तों को पढ़ना पसंद करती है, खासकर जब से यह उन्हें पुस्तक में पात्रों के लिए आवाज करने का मौका देती है।")</f>
        <v>पूंछ अपने दोस्तों को पढ़ना पसंद करती है, खासकर जब से यह उन्हें पुस्तक में पात्रों के लिए आवाज करने का मौका देती है।</v>
      </c>
    </row>
    <row r="25017">
      <c r="A25017" s="1" t="s">
        <v>18755</v>
      </c>
      <c r="B25017" s="2" t="str">
        <f>IFERROR(__xludf.DUMMYFUNCTION("GOOGLETRANSLATE(A25017,""en"",""hi"")"),"विभिन्न घटनाओं और परियोजनाओं के लिए 4 के प्रकाश लीक फुटेज!")</f>
        <v>विभिन्न घटनाओं और परियोजनाओं के लिए 4 के प्रकाश लीक फुटेज!</v>
      </c>
    </row>
    <row r="25018">
      <c r="A25018" s="1" t="s">
        <v>24150</v>
      </c>
      <c r="B25018" s="2" t="str">
        <f>IFERROR(__xludf.DUMMYFUNCTION("GOOGLETRANSLATE(A25018,""en"",""hi"")"),"व्हाइट बैकग्राउंड पर लाइव टर्की")</f>
        <v>व्हाइट बैकग्राउंड पर लाइव टर्की</v>
      </c>
    </row>
    <row r="25019">
      <c r="A25019" s="1" t="s">
        <v>24151</v>
      </c>
      <c r="B25019" s="2" t="str">
        <f>IFERROR(__xludf.DUMMYFUNCTION("GOOGLETRANSLATE(A25019,""en"",""hi"")"),"शैली का आदमी: अभिनेता अपने नज़र में शानदार लग रहा था")</f>
        <v>शैली का आदमी: अभिनेता अपने नज़र में शानदार लग रहा था</v>
      </c>
    </row>
    <row r="25020">
      <c r="A25020" s="1" t="s">
        <v>24152</v>
      </c>
      <c r="B25020" s="2" t="str">
        <f>IFERROR(__xludf.DUMMYFUNCTION("GOOGLETRANSLATE(A25020,""en"",""hi"")"),"मैं एक छोटी लड़की के बाद से इन पेड़ के लिए तैयार किया गया है।")</f>
        <v>मैं एक छोटी लड़की के बाद से इन पेड़ के लिए तैयार किया गया है।</v>
      </c>
    </row>
    <row r="25021">
      <c r="A25021" s="1" t="s">
        <v>24153</v>
      </c>
      <c r="B25021" s="2" t="str">
        <f>IFERROR(__xludf.DUMMYFUNCTION("GOOGLETRANSLATE(A25021,""en"",""hi"")"),"मुझे अब इस पोस्टर की जरूरत है")</f>
        <v>मुझे अब इस पोस्टर की जरूरत है</v>
      </c>
    </row>
    <row r="25022">
      <c r="A25022" s="1" t="s">
        <v>24154</v>
      </c>
      <c r="B25022" s="2" t="str">
        <f>IFERROR(__xludf.DUMMYFUNCTION("GOOGLETRANSLATE(A25022,""en"",""hi"")"),"1480 में व्यक्ति ने सबसे बड़ी घुड़सवार मूर्ति पर काम करना शुरू किया, कभी भी ऊंचाई में पैरों पर और कांस्य के टन की आवश्यकता होती है।")</f>
        <v>1480 में व्यक्ति ने सबसे बड़ी घुड़सवार मूर्ति पर काम करना शुरू किया, कभी भी ऊंचाई में पैरों पर और कांस्य के टन की आवश्यकता होती है।</v>
      </c>
    </row>
    <row r="25023">
      <c r="A25023" s="1" t="s">
        <v>24155</v>
      </c>
      <c r="B25023" s="2" t="str">
        <f>IFERROR(__xludf.DUMMYFUNCTION("GOOGLETRANSLATE(A25023,""en"",""hi"")"),"लहरों पर सुंदर काले गोंडोलस स्टैंड और रॉक")</f>
        <v>लहरों पर सुंदर काले गोंडोलस स्टैंड और रॉक</v>
      </c>
    </row>
    <row r="25024">
      <c r="A25024" s="1" t="s">
        <v>24156</v>
      </c>
      <c r="B25024" s="2" t="str">
        <f>IFERROR(__xludf.DUMMYFUNCTION("GOOGLETRANSLATE(A25024,""en"",""hi"")"),"पॉप कलाकार उत्सव के दौरान प्रीमियर में भाग लेता है")</f>
        <v>पॉप कलाकार उत्सव के दौरान प्रीमियर में भाग लेता है</v>
      </c>
    </row>
    <row r="25025">
      <c r="A25025" s="1" t="s">
        <v>24157</v>
      </c>
      <c r="B25025" s="2" t="str">
        <f>IFERROR(__xludf.DUMMYFUNCTION("GOOGLETRANSLATE(A25025,""en"",""hi"")"),"एक आभूषण के साथ एक फ्रेम में डेज़ी और सूरजमुखी का फूल घास का मैदान")</f>
        <v>एक आभूषण के साथ एक फ्रेम में डेज़ी और सूरजमुखी का फूल घास का मैदान</v>
      </c>
    </row>
    <row r="25026">
      <c r="A25026" s="1" t="s">
        <v>24158</v>
      </c>
      <c r="B25026" s="2" t="str">
        <f>IFERROR(__xludf.DUMMYFUNCTION("GOOGLETRANSLATE(A25026,""en"",""hi"")"),"व्यक्ति एक एकल हिट करता है जो पहली पारी के दौरान निजी स्कूल से त्रुटियों पर चलाने की एक जोड़ी में ड्राइव करेगा।")</f>
        <v>व्यक्ति एक एकल हिट करता है जो पहली पारी के दौरान निजी स्कूल से त्रुटियों पर चलाने की एक जोड़ी में ड्राइव करेगा।</v>
      </c>
    </row>
    <row r="25027">
      <c r="A25027" s="1" t="s">
        <v>24159</v>
      </c>
      <c r="B25027" s="2" t="str">
        <f>IFERROR(__xludf.DUMMYFUNCTION("GOOGLETRANSLATE(A25027,""en"",""hi"")"),"मेरे पास इस अंगूठी की तरह एक चूड़ी है")</f>
        <v>मेरे पास इस अंगूठी की तरह एक चूड़ी है</v>
      </c>
    </row>
    <row r="25028">
      <c r="A25028" s="1" t="s">
        <v>24160</v>
      </c>
      <c r="B25028" s="2" t="str">
        <f>IFERROR(__xludf.DUMMYFUNCTION("GOOGLETRANSLATE(A25028,""en"",""hi"")"),"बाघ लगभग शेर के रूप में मजबूत हो सकता है, और शेरों की तरह, यह मुख्य रूप से अपने क्षेत्र के अन्य बाघों को रखने के लिए गर्जना करता है।")</f>
        <v>बाघ लगभग शेर के रूप में मजबूत हो सकता है, और शेरों की तरह, यह मुख्य रूप से अपने क्षेत्र के अन्य बाघों को रखने के लिए गर्जना करता है।</v>
      </c>
    </row>
    <row r="25029">
      <c r="A25029" s="1" t="s">
        <v>24161</v>
      </c>
      <c r="B25029" s="2" t="str">
        <f>IFERROR(__xludf.DUMMYFUNCTION("GOOGLETRANSLATE(A25029,""en"",""hi"")"),"स्थापना वास्तुकला प्रदर्शित करने के एक नए तरीके का हिस्सा है ...")</f>
        <v>स्थापना वास्तुकला प्रदर्शित करने के एक नए तरीके का हिस्सा है ...</v>
      </c>
    </row>
    <row r="25030">
      <c r="A25030" s="1" t="s">
        <v>24162</v>
      </c>
      <c r="B25030" s="2" t="str">
        <f>IFERROR(__xludf.DUMMYFUNCTION("GOOGLETRANSLATE(A25030,""en"",""hi"")"),"चित्रकारी कलाकार द्वारा एक महिला का पोर्ट्रेट")</f>
        <v>चित्रकारी कलाकार द्वारा एक महिला का पोर्ट्रेट</v>
      </c>
    </row>
    <row r="25031">
      <c r="A25031" s="1" t="s">
        <v>24163</v>
      </c>
      <c r="B25031" s="2" t="str">
        <f>IFERROR(__xludf.DUMMYFUNCTION("GOOGLETRANSLATE(A25031,""en"",""hi"")"),"कुछ पंखुड़ियों के साथ फूल सिर लकड़ी की पृष्ठभूमि पर बंद हो गया।")</f>
        <v>कुछ पंखुड़ियों के साथ फूल सिर लकड़ी की पृष्ठभूमि पर बंद हो गया।</v>
      </c>
    </row>
    <row r="25032">
      <c r="A25032" s="1" t="s">
        <v>24164</v>
      </c>
      <c r="B25032" s="2" t="str">
        <f>IFERROR(__xludf.DUMMYFUNCTION("GOOGLETRANSLATE(A25032,""en"",""hi"")"),"मैं पानी से सही खेल खेल सकता हूँ!")</f>
        <v>मैं पानी से सही खेल खेल सकता हूँ!</v>
      </c>
    </row>
    <row r="25033">
      <c r="A25033" s="1" t="s">
        <v>24165</v>
      </c>
      <c r="B25033" s="2" t="str">
        <f>IFERROR(__xludf.DUMMYFUNCTION("GOOGLETRANSLATE(A25033,""en"",""hi"")"),"राजनेता भावनात्मक भाषण सुनने के बजाय एक साक्षात्कार दे रहा था।")</f>
        <v>राजनेता भावनात्मक भाषण सुनने के बजाय एक साक्षात्कार दे रहा था।</v>
      </c>
    </row>
    <row r="25034">
      <c r="A25034" s="1" t="s">
        <v>24166</v>
      </c>
      <c r="B25034" s="2" t="str">
        <f>IFERROR(__xludf.DUMMYFUNCTION("GOOGLETRANSLATE(A25034,""en"",""hi"")"),"बगीचे में अपेक्षाकृत कुछ कीड़े खाएं।")</f>
        <v>बगीचे में अपेक्षाकृत कुछ कीड़े खाएं।</v>
      </c>
    </row>
    <row r="25035">
      <c r="A25035" s="1" t="s">
        <v>24167</v>
      </c>
      <c r="B25035" s="2" t="str">
        <f>IFERROR(__xludf.DUMMYFUNCTION("GOOGLETRANSLATE(A25035,""en"",""hi"")"),"काले रंग की पृष्ठभूमि पर गोल्डन पुष्प पैटर्न")</f>
        <v>काले रंग की पृष्ठभूमि पर गोल्डन पुष्प पैटर्न</v>
      </c>
    </row>
    <row r="25036">
      <c r="A25036" s="1" t="s">
        <v>24168</v>
      </c>
      <c r="B25036" s="2" t="str">
        <f>IFERROR(__xludf.DUMMYFUNCTION("GOOGLETRANSLATE(A25036,""en"",""hi"")"),"डिजाइन तत्वों के एक सेट के वेक्टर चित्रण")</f>
        <v>डिजाइन तत्वों के एक सेट के वेक्टर चित्रण</v>
      </c>
    </row>
    <row r="25037">
      <c r="A25037" s="1" t="s">
        <v>24169</v>
      </c>
      <c r="B25037" s="2" t="str">
        <f>IFERROR(__xludf.DUMMYFUNCTION("GOOGLETRANSLATE(A25037,""en"",""hi"")"),"दूल्हे अपने शादी के दिन पगड़ी पर रखता है")</f>
        <v>दूल्हे अपने शादी के दिन पगड़ी पर रखता है</v>
      </c>
    </row>
    <row r="25038">
      <c r="A25038" s="1" t="s">
        <v>24170</v>
      </c>
      <c r="B25038" s="2" t="str">
        <f>IFERROR(__xludf.DUMMYFUNCTION("GOOGLETRANSLATE(A25038,""en"",""hi"")"),"पॉप कलाकार का नेतृत्व गायक मंच पर करता है।")</f>
        <v>पॉप कलाकार का नेतृत्व गायक मंच पर करता है।</v>
      </c>
    </row>
    <row r="25039">
      <c r="A25039" s="1" t="s">
        <v>24171</v>
      </c>
      <c r="B25039" s="2" t="str">
        <f>IFERROR(__xludf.DUMMYFUNCTION("GOOGLETRANSLATE(A25039,""en"",""hi"")"),"फिल्म निदेशक उत्सव के दौरान व्यक्ति पर प्रीमियर में भाग लेते हैं")</f>
        <v>फिल्म निदेशक उत्सव के दौरान व्यक्ति पर प्रीमियर में भाग लेते हैं</v>
      </c>
    </row>
    <row r="25040">
      <c r="A25040" s="1" t="s">
        <v>24172</v>
      </c>
      <c r="B25040" s="2" t="str">
        <f>IFERROR(__xludf.DUMMYFUNCTION("GOOGLETRANSLATE(A25040,""en"",""hi"")"),"वेक्टर आर्ट इलस्ट्रेशन के पवित्र महीने को प्रकाश देने के लिए अर्धचंद्र और लालटेन")</f>
        <v>वेक्टर आर्ट इलस्ट्रेशन के पवित्र महीने को प्रकाश देने के लिए अर्धचंद्र और लालटेन</v>
      </c>
    </row>
    <row r="25041">
      <c r="A25041" s="1" t="s">
        <v>24173</v>
      </c>
      <c r="B25041" s="2" t="str">
        <f>IFERROR(__xludf.DUMMYFUNCTION("GOOGLETRANSLATE(A25041,""en"",""hi"")"),"मछुआरे अपने जाल तैयार करते हैं - लेखक द्वारा तस्वीरें")</f>
        <v>मछुआरे अपने जाल तैयार करते हैं - लेखक द्वारा तस्वीरें</v>
      </c>
    </row>
    <row r="25042">
      <c r="A25042" s="1" t="s">
        <v>24174</v>
      </c>
      <c r="B25042" s="2" t="str">
        <f>IFERROR(__xludf.DUMMYFUNCTION("GOOGLETRANSLATE(A25042,""en"",""hi"")"),"गेंद को खेलने में रखने के लिए एक खिलाड़ी डाइव करता है।")</f>
        <v>गेंद को खेलने में रखने के लिए एक खिलाड़ी डाइव करता है।</v>
      </c>
    </row>
    <row r="25043">
      <c r="A25043" s="1" t="s">
        <v>24175</v>
      </c>
      <c r="B25043" s="2" t="str">
        <f>IFERROR(__xludf.DUMMYFUNCTION("GOOGLETRANSLATE(A25043,""en"",""hi"")"),"राजनेता के लिए अपने विवाह के दौरान राजनेता का चित्र")</f>
        <v>राजनेता के लिए अपने विवाह के दौरान राजनेता का चित्र</v>
      </c>
    </row>
    <row r="25044">
      <c r="A25044" s="1" t="s">
        <v>24176</v>
      </c>
      <c r="B25044" s="2" t="str">
        <f>IFERROR(__xludf.DUMMYFUNCTION("GOOGLETRANSLATE(A25044,""en"",""hi"")"),"मैं लेस और जूते में लाइनों का एक प्रशंसक हूं")</f>
        <v>मैं लेस और जूते में लाइनों का एक प्रशंसक हूं</v>
      </c>
    </row>
    <row r="25045">
      <c r="A25045" s="1" t="s">
        <v>24177</v>
      </c>
      <c r="B25045" s="2" t="str">
        <f>IFERROR(__xludf.DUMMYFUNCTION("GOOGLETRANSLATE(A25045,""en"",""hi"")"),"अंधेरे दृश्यों में आतिशबाजी से दिल लिखा गया है।")</f>
        <v>अंधेरे दृश्यों में आतिशबाजी से दिल लिखा गया है।</v>
      </c>
    </row>
    <row r="25046">
      <c r="A25046" s="1" t="s">
        <v>24178</v>
      </c>
      <c r="B25046" s="2" t="str">
        <f>IFERROR(__xludf.DUMMYFUNCTION("GOOGLETRANSLATE(A25046,""en"",""hi"")"),"सफेद फूल खिलने का पेड़।")</f>
        <v>सफेद फूल खिलने का पेड़।</v>
      </c>
    </row>
    <row r="25047">
      <c r="A25047" s="1" t="s">
        <v>24179</v>
      </c>
      <c r="B25047" s="2" t="str">
        <f>IFERROR(__xludf.DUMMYFUNCTION("GOOGLETRANSLATE(A25047,""en"",""hi"")"),"हम खेल टीम के लिए अमेरिकी फुटबॉल खिलाड़ी को कभी नहीं भूलेंगे")</f>
        <v>हम खेल टीम के लिए अमेरिकी फुटबॉल खिलाड़ी को कभी नहीं भूलेंगे</v>
      </c>
    </row>
    <row r="25048">
      <c r="A25048" s="1" t="s">
        <v>24180</v>
      </c>
      <c r="B25048" s="2" t="str">
        <f>IFERROR(__xludf.DUMMYFUNCTION("GOOGLETRANSLATE(A25048,""en"",""hi"")"),"एक पट्टा के साथ चमड़े का बैग")</f>
        <v>एक पट्टा के साथ चमड़े का बैग</v>
      </c>
    </row>
    <row r="25049">
      <c r="A25049" s="1" t="s">
        <v>24181</v>
      </c>
      <c r="B25049" s="2" t="str">
        <f>IFERROR(__xludf.DUMMYFUNCTION("GOOGLETRANSLATE(A25049,""en"",""hi"")"),"व्यक्ति ने कहा कि व्यक्ति बहुत खुली जगह और पार्कलैंड के साथ एक बहुत ही परिवार के अनुकूल उपनगर था।")</f>
        <v>व्यक्ति ने कहा कि व्यक्ति बहुत खुली जगह और पार्कलैंड के साथ एक बहुत ही परिवार के अनुकूल उपनगर था।</v>
      </c>
    </row>
    <row r="25050">
      <c r="A25050" s="1" t="s">
        <v>24182</v>
      </c>
      <c r="B25050" s="2" t="str">
        <f>IFERROR(__xludf.DUMMYFUNCTION("GOOGLETRANSLATE(A25050,""en"",""hi"")"),"व्यक्ति से सभी प्रशंसक कला, जो रहता है।")</f>
        <v>व्यक्ति से सभी प्रशंसक कला, जो रहता है।</v>
      </c>
    </row>
    <row r="25051">
      <c r="A25051" s="1" t="s">
        <v>24183</v>
      </c>
      <c r="B25051" s="2" t="str">
        <f>IFERROR(__xludf.DUMMYFUNCTION("GOOGLETRANSLATE(A25051,""en"",""hi"")"),"उज्ज्वल लाल दुल्हन नौकरानी एक घर में एक खिड़की से लटका कपड़े")</f>
        <v>उज्ज्वल लाल दुल्हन नौकरानी एक घर में एक खिड़की से लटका कपड़े</v>
      </c>
    </row>
    <row r="25052">
      <c r="A25052" s="1" t="s">
        <v>24184</v>
      </c>
      <c r="B25052" s="2" t="str">
        <f>IFERROR(__xludf.DUMMYFUNCTION("GOOGLETRANSLATE(A25052,""en"",""hi"")"),"पोशाक हमें जीवन दे रही है!")</f>
        <v>पोशाक हमें जीवन दे रही है!</v>
      </c>
    </row>
    <row r="25053">
      <c r="A25053" s="1" t="s">
        <v>24185</v>
      </c>
      <c r="B25053" s="2" t="str">
        <f>IFERROR(__xludf.DUMMYFUNCTION("GOOGLETRANSLATE(A25053,""en"",""hi"")"),"सुबह के सूरज में पहाड़ की रेंज")</f>
        <v>सुबह के सूरज में पहाड़ की रेंज</v>
      </c>
    </row>
    <row r="25054">
      <c r="A25054" s="1" t="s">
        <v>4243</v>
      </c>
      <c r="B25054" s="2" t="str">
        <f>IFERROR(__xludf.DUMMYFUNCTION("GOOGLETRANSLATE(A25054,""en"",""hi"")"),"छवि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25055">
      <c r="A25055" s="1" t="s">
        <v>24186</v>
      </c>
      <c r="B25055" s="2" t="str">
        <f>IFERROR(__xludf.DUMMYFUNCTION("GOOGLETRANSLATE(A25055,""en"",""hi"")"),"व्यक्ति प्रशिक्षण जमीन पर एक प्रशिक्षण सत्र के दौरान निर्देश देता है।")</f>
        <v>व्यक्ति प्रशिक्षण जमीन पर एक प्रशिक्षण सत्र के दौरान निर्देश देता है।</v>
      </c>
    </row>
    <row r="25056">
      <c r="A25056" s="1" t="s">
        <v>24187</v>
      </c>
      <c r="B25056" s="2" t="str">
        <f>IFERROR(__xludf.DUMMYFUNCTION("GOOGLETRANSLATE(A25056,""en"",""hi"")"),"फुटबॉल खिलाड़ी और फुटबॉल खिलाड़ी मैच से पहले एक दूसरे को नमस्कार करते हैं")</f>
        <v>फुटबॉल खिलाड़ी और फुटबॉल खिलाड़ी मैच से पहले एक दूसरे को नमस्कार करते हैं</v>
      </c>
    </row>
    <row r="25057">
      <c r="A25057" s="1" t="s">
        <v>24188</v>
      </c>
      <c r="B25057" s="2" t="str">
        <f>IFERROR(__xludf.DUMMYFUNCTION("GOOGLETRANSLATE(A25057,""en"",""hi"")"),"शो में अपनी जीतने वाली जैविक प्रजातियों के साथ व्यक्ति।")</f>
        <v>शो में अपनी जीतने वाली जैविक प्रजातियों के साथ व्यक्ति।</v>
      </c>
    </row>
    <row r="25058">
      <c r="A25058" s="1" t="s">
        <v>24189</v>
      </c>
      <c r="B25058" s="2" t="str">
        <f>IFERROR(__xludf.DUMMYFUNCTION("GOOGLETRANSLATE(A25058,""en"",""hi"")"),"कंप्यूटर - उत्पन्न ग्राफिक व्यक्ति के आधुनिक संस्करण को दर्शाते हुए")</f>
        <v>कंप्यूटर - उत्पन्न ग्राफिक व्यक्ति के आधुनिक संस्करण को दर्शाते हुए</v>
      </c>
    </row>
    <row r="25059">
      <c r="A25059" s="1" t="s">
        <v>24190</v>
      </c>
      <c r="B25059" s="2" t="str">
        <f>IFERROR(__xludf.DUMMYFUNCTION("GOOGLETRANSLATE(A25059,""en"",""hi"")"),"समारोह में मंच का मेरा विचार।")</f>
        <v>समारोह में मंच का मेरा विचार।</v>
      </c>
    </row>
    <row r="25060">
      <c r="A25060" s="1" t="s">
        <v>24191</v>
      </c>
      <c r="B25060" s="2" t="str">
        <f>IFERROR(__xludf.DUMMYFUNCTION("GOOGLETRANSLATE(A25060,""en"",""hi"")"),"द वर्ल्ड की सबसे बड़ी सिविल इंजीनियरिंग में से एक है")</f>
        <v>द वर्ल्ड की सबसे बड़ी सिविल इंजीनियरिंग में से एक है</v>
      </c>
    </row>
    <row r="25061">
      <c r="A25061" s="1" t="s">
        <v>24192</v>
      </c>
      <c r="B25061" s="2" t="str">
        <f>IFERROR(__xludf.DUMMYFUNCTION("GOOGLETRANSLATE(A25061,""en"",""hi"")"),"फूल, दूध और रोटी से भरी टोकरी के साथ साइकिल।")</f>
        <v>फूल, दूध और रोटी से भरी टोकरी के साथ साइकिल।</v>
      </c>
    </row>
    <row r="25062">
      <c r="A25062" s="1" t="s">
        <v>24193</v>
      </c>
      <c r="B25062" s="2" t="str">
        <f>IFERROR(__xludf.DUMMYFUNCTION("GOOGLETRANSLATE(A25062,""en"",""hi"")"),"पुल बंद करने के लिए यातायात का नक्शा।")</f>
        <v>पुल बंद करने के लिए यातायात का नक्शा।</v>
      </c>
    </row>
    <row r="25063">
      <c r="A25063" s="1" t="s">
        <v>24194</v>
      </c>
      <c r="B25063" s="2" t="str">
        <f>IFERROR(__xludf.DUMMYFUNCTION("GOOGLETRANSLATE(A25063,""en"",""hi"")"),"व्यक्ति और उसकी बहन ने कुछ समय पर व्यक्ति, शुभंकर का समय बिताया।")</f>
        <v>व्यक्ति और उसकी बहन ने कुछ समय पर व्यक्ति, शुभंकर का समय बिताया।</v>
      </c>
    </row>
    <row r="25064">
      <c r="A25064" s="1" t="s">
        <v>24195</v>
      </c>
      <c r="B25064" s="2" t="str">
        <f>IFERROR(__xludf.DUMMYFUNCTION("GOOGLETRANSLATE(A25064,""en"",""hi"")"),"एक ओवरलैंड पावर लाइन पर बैठे कौवे के दर्जनों")</f>
        <v>एक ओवरलैंड पावर लाइन पर बैठे कौवे के दर्जनों</v>
      </c>
    </row>
    <row r="25065">
      <c r="A25065" s="1" t="s">
        <v>24196</v>
      </c>
      <c r="B25065" s="2" t="str">
        <f>IFERROR(__xludf.DUMMYFUNCTION("GOOGLETRANSLATE(A25065,""en"",""hi"")"),"युवा सवार सर्दियों में वापस घूमते हुए")</f>
        <v>युवा सवार सर्दियों में वापस घूमते हुए</v>
      </c>
    </row>
    <row r="25066">
      <c r="A25066" s="1" t="s">
        <v>24197</v>
      </c>
      <c r="B25066" s="2" t="str">
        <f>IFERROR(__xludf.DUMMYFUNCTION("GOOGLETRANSLATE(A25066,""en"",""hi"")"),"दूरी में एक बड़े गगनचुंबी इमारत के साथ नहर के पार रेल पुल")</f>
        <v>दूरी में एक बड़े गगनचुंबी इमारत के साथ नहर के पार रेल पुल</v>
      </c>
    </row>
    <row r="25067">
      <c r="A25067" s="1" t="s">
        <v>24198</v>
      </c>
      <c r="B25067" s="2" t="str">
        <f>IFERROR(__xludf.DUMMYFUNCTION("GOOGLETRANSLATE(A25067,""en"",""hi"")"),"बैंड का हार्ड रॉक कलाकार ऑनस्टेज करता है।")</f>
        <v>बैंड का हार्ड रॉक कलाकार ऑनस्टेज करता है।</v>
      </c>
    </row>
    <row r="25068">
      <c r="A25068" s="1" t="s">
        <v>24199</v>
      </c>
      <c r="B25068" s="2" t="str">
        <f>IFERROR(__xludf.DUMMYFUNCTION("GOOGLETRANSLATE(A25068,""en"",""hi"")"),"ध्वज पर रंग क्या दर्शाते हैं?")</f>
        <v>ध्वज पर रंग क्या दर्शाते हैं?</v>
      </c>
    </row>
    <row r="25069">
      <c r="A25069" s="1" t="s">
        <v>24200</v>
      </c>
      <c r="B25069" s="2" t="str">
        <f>IFERROR(__xludf.DUMMYFUNCTION("GOOGLETRANSLATE(A25069,""en"",""hi"")"),"अग्रभूमि में एक छोटे से सफेद चर्च के साथ पुराना बंदरगाह")</f>
        <v>अग्रभूमि में एक छोटे से सफेद चर्च के साथ पुराना बंदरगाह</v>
      </c>
    </row>
    <row r="25070">
      <c r="A25070" s="1" t="s">
        <v>24201</v>
      </c>
      <c r="B25070" s="2" t="str">
        <f>IFERROR(__xludf.DUMMYFUNCTION("GOOGLETRANSLATE(A25070,""en"",""hi"")"),"एक आदमी एक समुद्र तट पर एक घोड़े की सवारी करता है")</f>
        <v>एक आदमी एक समुद्र तट पर एक घोड़े की सवारी करता है</v>
      </c>
    </row>
    <row r="25071">
      <c r="A25071" s="1" t="s">
        <v>24202</v>
      </c>
      <c r="B25071" s="2" t="str">
        <f>IFERROR(__xludf.DUMMYFUNCTION("GOOGLETRANSLATE(A25071,""en"",""hi"")"),"कटे हुए चिकन को निर्णायक सैंडविच में बदलें।")</f>
        <v>कटे हुए चिकन को निर्णायक सैंडविच में बदलें।</v>
      </c>
    </row>
    <row r="25072">
      <c r="A25072" s="1" t="s">
        <v>24203</v>
      </c>
      <c r="B25072" s="2" t="str">
        <f>IFERROR(__xludf.DUMMYFUNCTION("GOOGLETRANSLATE(A25072,""en"",""hi"")"),"एक हेलीकॉप्टर जैसे चित्रित ने इस सप्ताह एक महिला को बचाया।")</f>
        <v>एक हेलीकॉप्टर जैसे चित्रित ने इस सप्ताह एक महिला को बचाया।</v>
      </c>
    </row>
    <row r="25073">
      <c r="A25073" s="1" t="s">
        <v>24204</v>
      </c>
      <c r="B25073" s="2" t="str">
        <f>IFERROR(__xludf.DUMMYFUNCTION("GOOGLETRANSLATE(A25073,""en"",""hi"")"),"नंगे पेड़ बर्फ से ढकी हुई वन तल पर अपनी छाया डालते हैं")</f>
        <v>नंगे पेड़ बर्फ से ढकी हुई वन तल पर अपनी छाया डालते हैं</v>
      </c>
    </row>
    <row r="25074">
      <c r="A25074" s="1" t="s">
        <v>24205</v>
      </c>
      <c r="B25074" s="2" t="str">
        <f>IFERROR(__xludf.DUMMYFUNCTION("GOOGLETRANSLATE(A25074,""en"",""hi"")"),"कलाकार बिल्ड स्टूडियो में श्रृंखला में भाग लेता है।")</f>
        <v>कलाकार बिल्ड स्टूडियो में श्रृंखला में भाग लेता है।</v>
      </c>
    </row>
    <row r="25075">
      <c r="A25075" s="1" t="s">
        <v>24206</v>
      </c>
      <c r="B25075" s="2" t="str">
        <f>IFERROR(__xludf.DUMMYFUNCTION("GOOGLETRANSLATE(A25075,""en"",""hi"")"),"व्यक्ति कुछ नया संगीत प्रदर्शन कर रहा है।")</f>
        <v>व्यक्ति कुछ नया संगीत प्रदर्शन कर रहा है।</v>
      </c>
    </row>
    <row r="25076">
      <c r="A25076" s="1" t="s">
        <v>24207</v>
      </c>
      <c r="B25076" s="2" t="str">
        <f>IFERROR(__xludf.DUMMYFUNCTION("GOOGLETRANSLATE(A25076,""en"",""hi"")"),"तालिका के लिए सजावट विचार - मेहमानों को वसंत के वातावरण में रखो!")</f>
        <v>तालिका के लिए सजावट विचार - मेहमानों को वसंत के वातावरण में रखो!</v>
      </c>
    </row>
    <row r="25077">
      <c r="A25077" s="1" t="s">
        <v>24208</v>
      </c>
      <c r="B25077" s="2" t="str">
        <f>IFERROR(__xludf.DUMMYFUNCTION("GOOGLETRANSLATE(A25077,""en"",""hi"")"),"कॉफी बीन्स धीमी गति में एक कॉफी कप में गिर रहे हैं")</f>
        <v>कॉफी बीन्स धीमी गति में एक कॉफी कप में गिर रहे हैं</v>
      </c>
    </row>
    <row r="25078">
      <c r="A25078" s="1" t="s">
        <v>24209</v>
      </c>
      <c r="B25078" s="2" t="str">
        <f>IFERROR(__xludf.DUMMYFUNCTION("GOOGLETRANSLATE(A25078,""en"",""hi"")"),"उड़ान लाइन पर एक हेलीकॉप्टर टैक्सीिंग")</f>
        <v>उड़ान लाइन पर एक हेलीकॉप्टर टैक्सीिंग</v>
      </c>
    </row>
    <row r="25079">
      <c r="A25079" s="1" t="s">
        <v>24210</v>
      </c>
      <c r="B25079" s="2" t="str">
        <f>IFERROR(__xludf.DUMMYFUNCTION("GOOGLETRANSLATE(A25079,""en"",""hi"")"),"बॉक्स के नीचे किनारे।")</f>
        <v>बॉक्स के नीचे किनारे।</v>
      </c>
    </row>
    <row r="25080">
      <c r="A25080" s="1" t="s">
        <v>24211</v>
      </c>
      <c r="B25080" s="2" t="str">
        <f>IFERROR(__xludf.DUMMYFUNCTION("GOOGLETRANSLATE(A25080,""en"",""hi"")"),"राजनेता और व्यक्ति की मूर्ति")</f>
        <v>राजनेता और व्यक्ति की मूर्ति</v>
      </c>
    </row>
    <row r="25081">
      <c r="A25081" s="1" t="s">
        <v>24212</v>
      </c>
      <c r="B25081" s="2" t="str">
        <f>IFERROR(__xludf.DUMMYFUNCTION("GOOGLETRANSLATE(A25081,""en"",""hi"")"),"चल रहे महिलाएं, छुट्टी पर समुद्र में छींटे")</f>
        <v>चल रहे महिलाएं, छुट्टी पर समुद्र में छींटे</v>
      </c>
    </row>
    <row r="25082">
      <c r="A25082" s="1" t="s">
        <v>24213</v>
      </c>
      <c r="B25082" s="2" t="str">
        <f>IFERROR(__xludf.DUMMYFUNCTION("GOOGLETRANSLATE(A25082,""en"",""hi"")"),"एक एस्टेट एजेंट की खिड़की में एक समुद्र तट झोपड़ी")</f>
        <v>एक एस्टेट एजेंट की खिड़की में एक समुद्र तट झोपड़ी</v>
      </c>
    </row>
    <row r="25083">
      <c r="A25083" s="1" t="s">
        <v>24214</v>
      </c>
      <c r="B25083" s="2" t="str">
        <f>IFERROR(__xludf.DUMMYFUNCTION("GOOGLETRANSLATE(A25083,""en"",""hi"")"),"उज्ज्वल नारंगी के साथ युवा महिला का एक समूह पर्यटक आकर्षण की ओर चलता है")</f>
        <v>उज्ज्वल नारंगी के साथ युवा महिला का एक समूह पर्यटक आकर्षण की ओर चलता है</v>
      </c>
    </row>
    <row r="25084">
      <c r="A25084" s="1" t="s">
        <v>24215</v>
      </c>
      <c r="B25084" s="2" t="str">
        <f>IFERROR(__xludf.DUMMYFUNCTION("GOOGLETRANSLATE(A25084,""en"",""hi"")"),"काले बीन्स के साथ सलाद, टमाटर एक मलाईदार टमाटर सॉस में")</f>
        <v>काले बीन्स के साथ सलाद, टमाटर एक मलाईदार टमाटर सॉस में</v>
      </c>
    </row>
    <row r="25085">
      <c r="A25085" s="1" t="s">
        <v>24216</v>
      </c>
      <c r="B25085" s="2" t="str">
        <f>IFERROR(__xludf.DUMMYFUNCTION("GOOGLETRANSLATE(A25085,""en"",""hi"")"),"एक घर में एक नई रसोई - नए और पुनर्नवीनीकरण भागों का मिश्रण")</f>
        <v>एक घर में एक नई रसोई - नए और पुनर्नवीनीकरण भागों का मिश्रण</v>
      </c>
    </row>
    <row r="25086">
      <c r="A25086" s="1" t="s">
        <v>24217</v>
      </c>
      <c r="B25086" s="2" t="str">
        <f>IFERROR(__xludf.DUMMYFUNCTION("GOOGLETRANSLATE(A25086,""en"",""hi"")"),"व्यक्ति जूते ब्रांड नया, कभी नहीं पहना।")</f>
        <v>व्यक्ति जूते ब्रांड नया, कभी नहीं पहना।</v>
      </c>
    </row>
    <row r="25087">
      <c r="A25087" s="1" t="s">
        <v>24218</v>
      </c>
      <c r="B25087" s="2" t="str">
        <f>IFERROR(__xludf.DUMMYFUNCTION("GOOGLETRANSLATE(A25087,""en"",""hi"")"),"फूल: एक जीवंत बैंगनी पानी लिली एक शुद्ध काला पृष्ठभूमि के खिलाफ सेट है")</f>
        <v>फूल: एक जीवंत बैंगनी पानी लिली एक शुद्ध काला पृष्ठभूमि के खिलाफ सेट है</v>
      </c>
    </row>
    <row r="25088">
      <c r="A25088" s="1" t="s">
        <v>24219</v>
      </c>
      <c r="B25088" s="2" t="str">
        <f>IFERROR(__xludf.DUMMYFUNCTION("GOOGLETRANSLATE(A25088,""en"",""hi"")"),"एक खौफनाक जंगल के माध्यम से छाया")</f>
        <v>एक खौफनाक जंगल के माध्यम से छाया</v>
      </c>
    </row>
    <row r="25089">
      <c r="A25089" s="1" t="s">
        <v>24220</v>
      </c>
      <c r="B25089" s="2" t="str">
        <f>IFERROR(__xludf.DUMMYFUNCTION("GOOGLETRANSLATE(A25089,""en"",""hi"")"),"चीअरलीडर एक फुटबॉल खेल के दौरान प्रदर्शन करते हैं।")</f>
        <v>चीअरलीडर एक फुटबॉल खेल के दौरान प्रदर्शन करते हैं।</v>
      </c>
    </row>
    <row r="25090">
      <c r="A25090" s="1" t="s">
        <v>24221</v>
      </c>
      <c r="B25090" s="2" t="str">
        <f>IFERROR(__xludf.DUMMYFUNCTION("GOOGLETRANSLATE(A25090,""en"",""hi"")"),"कॉमेडियन और अभिनेता प्रीमियर में भाग लेते हैं।")</f>
        <v>कॉमेडियन और अभिनेता प्रीमियर में भाग लेते हैं।</v>
      </c>
    </row>
    <row r="25091">
      <c r="A25091" s="1" t="s">
        <v>24222</v>
      </c>
      <c r="B25091" s="2" t="str">
        <f>IFERROR(__xludf.DUMMYFUNCTION("GOOGLETRANSLATE(A25091,""en"",""hi"")"),"एक सफेद पृष्ठभूमि पर गेंदें")</f>
        <v>एक सफेद पृष्ठभूमि पर गेंदें</v>
      </c>
    </row>
    <row r="25092">
      <c r="A25092" s="1" t="s">
        <v>24223</v>
      </c>
      <c r="B25092" s="2" t="str">
        <f>IFERROR(__xludf.DUMMYFUNCTION("GOOGLETRANSLATE(A25092,""en"",""hi"")"),"मृत व्हेल एक समुद्र तट पर धोया।")</f>
        <v>मृत व्हेल एक समुद्र तट पर धोया।</v>
      </c>
    </row>
    <row r="25093">
      <c r="A25093" s="1" t="s">
        <v>24224</v>
      </c>
      <c r="B25093" s="2" t="str">
        <f>IFERROR(__xludf.DUMMYFUNCTION("GOOGLETRANSLATE(A25093,""en"",""hi"")"),"रंगीन शरद ऋतु एक अलग सफेद पृष्ठभूमि पर पत्तियां")</f>
        <v>रंगीन शरद ऋतु एक अलग सफेद पृष्ठभूमि पर पत्तियां</v>
      </c>
    </row>
    <row r="25094">
      <c r="A25094" s="1" t="s">
        <v>24225</v>
      </c>
      <c r="B25094" s="2" t="str">
        <f>IFERROR(__xludf.DUMMYFUNCTION("GOOGLETRANSLATE(A25094,""en"",""hi"")"),"माउंटेन रेंज सेटिंग सन द्वारा रोशनी है")</f>
        <v>माउंटेन रेंज सेटिंग सन द्वारा रोशनी है</v>
      </c>
    </row>
    <row r="25095">
      <c r="A25095" s="1" t="s">
        <v>24226</v>
      </c>
      <c r="B25095" s="2" t="str">
        <f>IFERROR(__xludf.DUMMYFUNCTION("GOOGLETRANSLATE(A25095,""en"",""hi"")"),"अभिनेता शुरुआती रात में भाग लेता है।")</f>
        <v>अभिनेता शुरुआती रात में भाग लेता है।</v>
      </c>
    </row>
    <row r="25096">
      <c r="A25096" s="1" t="s">
        <v>24227</v>
      </c>
      <c r="B25096" s="2" t="str">
        <f>IFERROR(__xludf.DUMMYFUNCTION("GOOGLETRANSLATE(A25096,""en"",""hi"")"),"1900 के दशक की शुरुआत में सुंदर हाथ चित्रित भोजन।")</f>
        <v>1900 के दशक की शुरुआत में सुंदर हाथ चित्रित भोजन।</v>
      </c>
    </row>
    <row r="25097">
      <c r="A25097" s="1" t="s">
        <v>24228</v>
      </c>
      <c r="B25097" s="2" t="str">
        <f>IFERROR(__xludf.DUMMYFUNCTION("GOOGLETRANSLATE(A25097,""en"",""hi"")"),"एक दादी के साथ एक विविध परिवार अपनी पोती उठाता है।")</f>
        <v>एक दादी के साथ एक विविध परिवार अपनी पोती उठाता है।</v>
      </c>
    </row>
    <row r="25098">
      <c r="A25098" s="1" t="s">
        <v>24229</v>
      </c>
      <c r="B25098" s="2" t="str">
        <f>IFERROR(__xludf.DUMMYFUNCTION("GOOGLETRANSLATE(A25098,""en"",""hi"")"),"एक दुकान की खिड़की में उज्ज्वल रंगीन मिट्टी के बरतन, कप कटोरे और प्लेटें")</f>
        <v>एक दुकान की खिड़की में उज्ज्वल रंगीन मिट्टी के बरतन, कप कटोरे और प्लेटें</v>
      </c>
    </row>
    <row r="25099">
      <c r="A25099" s="1" t="s">
        <v>24230</v>
      </c>
      <c r="B25099" s="2" t="str">
        <f>IFERROR(__xludf.DUMMYFUNCTION("GOOGLETRANSLATE(A25099,""en"",""hi"")"),"इस वीडियो ट्यूटोरियल में मैं दिखाऊंगा कि रास्टर ग्राफिक्स एडिटर सॉफ्टवेयर में पोस्टर कैसे बनाएं।")</f>
        <v>इस वीडियो ट्यूटोरियल में मैं दिखाऊंगा कि रास्टर ग्राफिक्स एडिटर सॉफ्टवेयर में पोस्टर कैसे बनाएं।</v>
      </c>
    </row>
    <row r="25100">
      <c r="A25100" s="1" t="s">
        <v>24231</v>
      </c>
      <c r="B25100" s="2" t="str">
        <f>IFERROR(__xludf.DUMMYFUNCTION("GOOGLETRANSLATE(A25100,""en"",""hi"")"),"संगीत कलाकार मंच पर प्रदर्शन करता है।")</f>
        <v>संगीत कलाकार मंच पर प्रदर्शन करता है।</v>
      </c>
    </row>
    <row r="25101">
      <c r="A25101" s="1" t="s">
        <v>24232</v>
      </c>
      <c r="B25101" s="2" t="str">
        <f>IFERROR(__xludf.DUMMYFUNCTION("GOOGLETRANSLATE(A25101,""en"",""hi"")"),"केक प्रकट करें - वह या वह? देखने के लिए खुला!")</f>
        <v>केक प्रकट करें - वह या वह? देखने के लिए खुला!</v>
      </c>
    </row>
    <row r="25102">
      <c r="A25102" s="1" t="s">
        <v>24233</v>
      </c>
      <c r="B25102" s="2" t="str">
        <f>IFERROR(__xludf.DUMMYFUNCTION("GOOGLETRANSLATE(A25102,""en"",""hi"")"),"व्यक्ति द्वारा पानी में")</f>
        <v>व्यक्ति द्वारा पानी में</v>
      </c>
    </row>
    <row r="25103">
      <c r="A25103" s="1" t="s">
        <v>24234</v>
      </c>
      <c r="B25103" s="2" t="str">
        <f>IFERROR(__xludf.DUMMYFUNCTION("GOOGLETRANSLATE(A25103,""en"",""hi"")"),"पेशेवर बॉक्सर को पेशेवर बॉक्सर के खिलाफ अपनी प्रतियोगिता में रेफरी द्वारा रोक दिया जाता है।")</f>
        <v>पेशेवर बॉक्सर को पेशेवर बॉक्सर के खिलाफ अपनी प्रतियोगिता में रेफरी द्वारा रोक दिया जाता है।</v>
      </c>
    </row>
    <row r="25104">
      <c r="A25104" s="1" t="s">
        <v>24235</v>
      </c>
      <c r="B25104" s="2" t="str">
        <f>IFERROR(__xludf.DUMMYFUNCTION("GOOGLETRANSLATE(A25104,""en"",""hi"")"),"पुरुष एक तरफ से खड़े होते हैं, प्रत्येक एक पुरस्कार का एक पक्ष धारण करते हैं")</f>
        <v>पुरुष एक तरफ से खड़े होते हैं, प्रत्येक एक पुरस्कार का एक पक्ष धारण करते हैं</v>
      </c>
    </row>
    <row r="25105">
      <c r="A25105" s="1" t="s">
        <v>24236</v>
      </c>
      <c r="B25105" s="2" t="str">
        <f>IFERROR(__xludf.DUMMYFUNCTION("GOOGLETRANSLATE(A25105,""en"",""hi"")"),"हम इस युगल के रोमांटिक समारोह पर swoning कर रहे हैं!")</f>
        <v>हम इस युगल के रोमांटिक समारोह पर swoning कर रहे हैं!</v>
      </c>
    </row>
    <row r="25106">
      <c r="A25106" s="1" t="s">
        <v>24237</v>
      </c>
      <c r="B25106" s="2" t="str">
        <f>IFERROR(__xludf.DUMMYFUNCTION("GOOGLETRANSLATE(A25106,""en"",""hi"")"),"हॉल्टाइम शो के दौरान दृश्य कलाकार और व्यक्ति मुद्रा।")</f>
        <v>हॉल्टाइम शो के दौरान दृश्य कलाकार और व्यक्ति मुद्रा।</v>
      </c>
    </row>
    <row r="25107">
      <c r="A25107" s="1" t="s">
        <v>24238</v>
      </c>
      <c r="B25107" s="2" t="str">
        <f>IFERROR(__xludf.DUMMYFUNCTION("GOOGLETRANSLATE(A25107,""en"",""hi"")"),"देशभक्ति टैटू कई अन्य बेकार टैटू डिजाइनों की तुलना में दिल के करीब हैं।")</f>
        <v>देशभक्ति टैटू कई अन्य बेकार टैटू डिजाइनों की तुलना में दिल के करीब हैं।</v>
      </c>
    </row>
    <row r="25108">
      <c r="A25108" s="1" t="s">
        <v>24239</v>
      </c>
      <c r="B25108" s="2" t="str">
        <f>IFERROR(__xludf.DUMMYFUNCTION("GOOGLETRANSLATE(A25108,""en"",""hi"")"),"फोन और टैबलेट के लिए समुद्र के खेल क्रोध के अलावा, आप मुफ्त में फ्यूरी भी डाउनलोड कर सकते हैं।")</f>
        <v>फोन और टैबलेट के लिए समुद्र के खेल क्रोध के अलावा, आप मुफ्त में फ्यूरी भी डाउनलोड कर सकते हैं।</v>
      </c>
    </row>
    <row r="25109">
      <c r="A25109" s="1" t="s">
        <v>24240</v>
      </c>
      <c r="B25109" s="2" t="str">
        <f>IFERROR(__xludf.DUMMYFUNCTION("GOOGLETRANSLATE(A25109,""en"",""hi"")"),"स्टोर चॉकलेट में डुबकी शराब की एक बोतल को वैयक्तिकृत कर सकता है।")</f>
        <v>स्टोर चॉकलेट में डुबकी शराब की एक बोतल को वैयक्तिकृत कर सकता है।</v>
      </c>
    </row>
    <row r="25110">
      <c r="A25110" s="1" t="s">
        <v>24241</v>
      </c>
      <c r="B25110" s="2" t="str">
        <f>IFERROR(__xludf.DUMMYFUNCTION("GOOGLETRANSLATE(A25110,""en"",""hi"")"),"स्टाइलिश महिला शहर में बैठी")</f>
        <v>स्टाइलिश महिला शहर में बैठी</v>
      </c>
    </row>
    <row r="25111">
      <c r="A25111" s="1" t="s">
        <v>24242</v>
      </c>
      <c r="B25111" s="2" t="str">
        <f>IFERROR(__xludf.DUMMYFUNCTION("GOOGLETRANSLATE(A25111,""en"",""hi"")"),"लंबी छुट्टी के बाद घर आने के बाद कुछ भी बेहतर नहीं है!")</f>
        <v>लंबी छुट्टी के बाद घर आने के बाद कुछ भी बेहतर नहीं है!</v>
      </c>
    </row>
    <row r="25112">
      <c r="A25112" s="1" t="s">
        <v>24243</v>
      </c>
      <c r="B25112" s="2" t="str">
        <f>IFERROR(__xludf.DUMMYFUNCTION("GOOGLETRANSLATE(A25112,""en"",""hi"")"),"जहाज, एक बंदरगाह के लिए पाल में मास्ट और ढुलाई पर चढ़ना")</f>
        <v>जहाज, एक बंदरगाह के लिए पाल में मास्ट और ढुलाई पर चढ़ना</v>
      </c>
    </row>
    <row r="25113">
      <c r="A25113" s="1" t="s">
        <v>24244</v>
      </c>
      <c r="B25113" s="2" t="str">
        <f>IFERROR(__xludf.DUMMYFUNCTION("GOOGLETRANSLATE(A25113,""en"",""hi"")"),"एक सफेद पृष्ठभूमि पर क्रिसमस आइकन।")</f>
        <v>एक सफेद पृष्ठभूमि पर क्रिसमस आइकन।</v>
      </c>
    </row>
    <row r="25114">
      <c r="A25114" s="1" t="s">
        <v>24245</v>
      </c>
      <c r="B25114" s="2" t="str">
        <f>IFERROR(__xludf.DUMMYFUNCTION("GOOGLETRANSLATE(A25114,""en"",""hi"")"),"डॉलर के नोट्स लैपटॉप के चारों ओर उड़ते हैं।")</f>
        <v>डॉलर के नोट्स लैपटॉप के चारों ओर उड़ते हैं।</v>
      </c>
    </row>
    <row r="25115">
      <c r="A25115" s="1" t="s">
        <v>24246</v>
      </c>
      <c r="B25115" s="2" t="str">
        <f>IFERROR(__xludf.DUMMYFUNCTION("GOOGLETRANSLATE(A25115,""en"",""hi"")"),"एक शहर, उच्चतम तटीय गांव में महल खंडहर और मध्ययुगीन उद्यान से शानदार दृश्य हैं")</f>
        <v>एक शहर, उच्चतम तटीय गांव में महल खंडहर और मध्ययुगीन उद्यान से शानदार दृश्य हैं</v>
      </c>
    </row>
    <row r="25116">
      <c r="A25116" s="1" t="s">
        <v>24247</v>
      </c>
      <c r="B25116" s="2" t="str">
        <f>IFERROR(__xludf.DUMMYFUNCTION("GOOGLETRANSLATE(A25116,""en"",""hi"")"),"सोफे पर बैठे युवा महिला और लैपटॉप का उपयोग कर")</f>
        <v>सोफे पर बैठे युवा महिला और लैपटॉप का उपयोग कर</v>
      </c>
    </row>
    <row r="25117">
      <c r="A25117" s="1" t="s">
        <v>24248</v>
      </c>
      <c r="B25117" s="2" t="str">
        <f>IFERROR(__xludf.DUMMYFUNCTION("GOOGLETRANSLATE(A25117,""en"",""hi"")"),"लड़का और लड़की फिल्म चरित्र के उपहार और सहायक चुनें")</f>
        <v>लड़का और लड़की फिल्म चरित्र के उपहार और सहायक चुनें</v>
      </c>
    </row>
    <row r="25118">
      <c r="A25118" s="1" t="s">
        <v>24249</v>
      </c>
      <c r="B25118" s="2" t="str">
        <f>IFERROR(__xludf.DUMMYFUNCTION("GOOGLETRANSLATE(A25118,""en"",""hi"")"),"हाथ ऊपर रॉयल्टी - मुक्त के साथ ब्लैकबोर्ड के सामने खड़े खुश स्कूली बच्चों का समूह")</f>
        <v>हाथ ऊपर रॉयल्टी - मुक्त के साथ ब्लैकबोर्ड के सामने खड़े खुश स्कूली बच्चों का समूह</v>
      </c>
    </row>
    <row r="25119">
      <c r="A25119" s="1" t="s">
        <v>24250</v>
      </c>
      <c r="B25119" s="2" t="str">
        <f>IFERROR(__xludf.DUMMYFUNCTION("GOOGLETRANSLATE(A25119,""en"",""hi"")"),"शहर में ओवरपास की पुरानी सीढ़ियाँ")</f>
        <v>शहर में ओवरपास की पुरानी सीढ़ियाँ</v>
      </c>
    </row>
    <row r="25120">
      <c r="A25120" s="1" t="s">
        <v>24251</v>
      </c>
      <c r="B25120" s="2" t="str">
        <f>IFERROR(__xludf.DUMMYFUNCTION("GOOGLETRANSLATE(A25120,""en"",""hi"")"),"एक खरगोश के ज्यामितीय प्रमुख।")</f>
        <v>एक खरगोश के ज्यामितीय प्रमुख।</v>
      </c>
    </row>
    <row r="25121">
      <c r="A25121" s="1" t="s">
        <v>20016</v>
      </c>
      <c r="B25121" s="2" t="str">
        <f>IFERROR(__xludf.DUMMYFUNCTION("GOOGLETRANSLATE(A25121,""en"",""hi"")"),"अभिनेता को त्योहार में एक पोर्ट्रेट सत्र के लिए फोटो खिंचवाया जाता है")</f>
        <v>अभिनेता को त्योहार में एक पोर्ट्रेट सत्र के लिए फोटो खिंचवाया जाता है</v>
      </c>
    </row>
    <row r="25122">
      <c r="A25122" s="1" t="s">
        <v>8141</v>
      </c>
      <c r="B25122" s="2" t="str">
        <f>IFERROR(__xludf.DUMMYFUNCTION("GOOGLETRANSLATE(A25122,""en"",""hi"")"),"फिल्म निर्देशक आयोजित प्रीमियर में आता है")</f>
        <v>फिल्म निर्देशक आयोजित प्रीमियर में आता है</v>
      </c>
    </row>
    <row r="25123">
      <c r="A25123" s="1" t="s">
        <v>24252</v>
      </c>
      <c r="B25123" s="2" t="str">
        <f>IFERROR(__xludf.DUMMYFUNCTION("GOOGLETRANSLATE(A25123,""en"",""hi"")"),"ग्रे जा रहा है - ये वे बाल हैं जो उन्हें रंग देने के एक सप्ताह बाद सफेद करना चाहते हैं।")</f>
        <v>ग्रे जा रहा है - ये वे बाल हैं जो उन्हें रंग देने के एक सप्ताह बाद सफेद करना चाहते हैं।</v>
      </c>
    </row>
    <row r="25124">
      <c r="A25124" s="1" t="s">
        <v>24253</v>
      </c>
      <c r="B25124" s="2" t="str">
        <f>IFERROR(__xludf.DUMMYFUNCTION("GOOGLETRANSLATE(A25124,""en"",""hi"")"),"निष्पक्ष जनवरी और फरवरी के बीच एक वर्ष में एक बार आयोजित किया जाता है")</f>
        <v>निष्पक्ष जनवरी और फरवरी के बीच एक वर्ष में एक बार आयोजित किया जाता है</v>
      </c>
    </row>
    <row r="25125">
      <c r="A25125" s="1" t="s">
        <v>24254</v>
      </c>
      <c r="B25125" s="2" t="str">
        <f>IFERROR(__xludf.DUMMYFUNCTION("GOOGLETRANSLATE(A25125,""en"",""hi"")"),"एक नाव के साथ एक पार्क में लड़के")</f>
        <v>एक नाव के साथ एक पार्क में लड़के</v>
      </c>
    </row>
    <row r="25126">
      <c r="A25126" s="1" t="s">
        <v>24255</v>
      </c>
      <c r="B25126" s="2" t="str">
        <f>IFERROR(__xludf.DUMMYFUNCTION("GOOGLETRANSLATE(A25126,""en"",""hi"")"),"एक सेब एक दिन डॉक्टर को दूर रखता है, खासकर जब आप 50 से अधिक हैं।")</f>
        <v>एक सेब एक दिन डॉक्टर को दूर रखता है, खासकर जब आप 50 से अधिक हैं।</v>
      </c>
    </row>
    <row r="25127">
      <c r="A25127" s="1" t="s">
        <v>24256</v>
      </c>
      <c r="B25127" s="2" t="str">
        <f>IFERROR(__xludf.DUMMYFUNCTION("GOOGLETRANSLATE(A25127,""en"",""hi"")"),"इसे चित्रित करें: आप फोटो अपलोड कर सकते हैं, फिर उन्हें दिल के आकार के कोलाज में मुद्रित किया है और तैयार किया गया है।")</f>
        <v>इसे चित्रित करें: आप फोटो अपलोड कर सकते हैं, फिर उन्हें दिल के आकार के कोलाज में मुद्रित किया है और तैयार किया गया है।</v>
      </c>
    </row>
    <row r="25128">
      <c r="A25128" s="1" t="s">
        <v>24257</v>
      </c>
      <c r="B25128" s="2" t="str">
        <f>IFERROR(__xludf.DUMMYFUNCTION("GOOGLETRANSLATE(A25128,""en"",""hi"")"),"सिलवटों के बीच - ओरिगामी")</f>
        <v>सिलवटों के बीच - ओरिगामी</v>
      </c>
    </row>
    <row r="25129">
      <c r="A25129" s="1" t="s">
        <v>24258</v>
      </c>
      <c r="B25129" s="2" t="str">
        <f>IFERROR(__xludf.DUMMYFUNCTION("GOOGLETRANSLATE(A25129,""en"",""hi"")"),"चारों ओर मुस्कुराता है: वह अच्छी आत्माओं में दिखाई दी क्योंकि वह अपनी माँ के साथ पहुंची")</f>
        <v>चारों ओर मुस्कुराता है: वह अच्छी आत्माओं में दिखाई दी क्योंकि वह अपनी माँ के साथ पहुंची</v>
      </c>
    </row>
    <row r="25130">
      <c r="A25130" s="1" t="s">
        <v>24259</v>
      </c>
      <c r="B25130" s="2" t="str">
        <f>IFERROR(__xludf.DUMMYFUNCTION("GOOGLETRANSLATE(A25130,""en"",""hi"")"),"बोतलों में टैग और अच्छे फूल")</f>
        <v>बोतलों में टैग और अच्छे फूल</v>
      </c>
    </row>
    <row r="25131">
      <c r="A25131" s="1" t="s">
        <v>24260</v>
      </c>
      <c r="B25131" s="2" t="str">
        <f>IFERROR(__xludf.DUMMYFUNCTION("GOOGLETRANSLATE(A25131,""en"",""hi"")"),"विशालकाय कारखाने के अंदर एक नज़र")</f>
        <v>विशालकाय कारखाने के अंदर एक नज़र</v>
      </c>
    </row>
    <row r="25132">
      <c r="A25132" s="1" t="s">
        <v>24261</v>
      </c>
      <c r="B25132" s="2" t="str">
        <f>IFERROR(__xludf.DUMMYFUNCTION("GOOGLETRANSLATE(A25132,""en"",""hi"")"),"बारिश के स्नान में पकड़ा गया, लेकिन इंद्रधनुष इसके लायक था।")</f>
        <v>बारिश के स्नान में पकड़ा गया, लेकिन इंद्रधनुष इसके लायक था।</v>
      </c>
    </row>
    <row r="25133">
      <c r="A25133" s="1" t="s">
        <v>24262</v>
      </c>
      <c r="B25133" s="2" t="str">
        <f>IFERROR(__xludf.DUMMYFUNCTION("GOOGLETRANSLATE(A25133,""en"",""hi"")"),"बालकनी पर फूलों को पानी देने वाला युवक")</f>
        <v>बालकनी पर फूलों को पानी देने वाला युवक</v>
      </c>
    </row>
    <row r="25134">
      <c r="A25134" s="1" t="s">
        <v>24263</v>
      </c>
      <c r="B25134" s="2" t="str">
        <f>IFERROR(__xludf.DUMMYFUNCTION("GOOGLETRANSLATE(A25134,""en"",""hi"")"),"मंच पर पाइप के अलावा एक महिला की तस्वीर")</f>
        <v>मंच पर पाइप के अलावा एक महिला की तस्वीर</v>
      </c>
    </row>
    <row r="25135">
      <c r="A25135" s="1" t="s">
        <v>24264</v>
      </c>
      <c r="B25135" s="2" t="str">
        <f>IFERROR(__xludf.DUMMYFUNCTION("GOOGLETRANSLATE(A25135,""en"",""hi"")"),"एक रिज के साथ चलने वाले हाइकर्स।")</f>
        <v>एक रिज के साथ चलने वाले हाइकर्स।</v>
      </c>
    </row>
    <row r="25136">
      <c r="A25136" s="1" t="s">
        <v>24265</v>
      </c>
      <c r="B25136" s="2" t="str">
        <f>IFERROR(__xludf.DUMMYFUNCTION("GOOGLETRANSLATE(A25136,""en"",""hi"")"),"गुफा के अंदर वास्तुकला")</f>
        <v>गुफा के अंदर वास्तुकला</v>
      </c>
    </row>
    <row r="25137">
      <c r="A25137" s="1" t="s">
        <v>24266</v>
      </c>
      <c r="B25137" s="2" t="str">
        <f>IFERROR(__xludf.DUMMYFUNCTION("GOOGLETRANSLATE(A25137,""en"",""hi"")"),"बादलों से बने जोड़े आकाश में चुंबन कर रहे हैं")</f>
        <v>बादलों से बने जोड़े आकाश में चुंबन कर रहे हैं</v>
      </c>
    </row>
    <row r="25138">
      <c r="A25138" s="1" t="s">
        <v>24267</v>
      </c>
      <c r="B25138" s="2" t="str">
        <f>IFERROR(__xludf.DUMMYFUNCTION("GOOGLETRANSLATE(A25138,""en"",""hi"")"),"फ्रंट दरवाजा, फोटो साझा करने की वेबसाइट के माध्यम से।")</f>
        <v>फ्रंट दरवाजा, फोटो साझा करने की वेबसाइट के माध्यम से।</v>
      </c>
    </row>
    <row r="25139">
      <c r="A25139" s="1" t="s">
        <v>24268</v>
      </c>
      <c r="B25139" s="2" t="str">
        <f>IFERROR(__xludf.DUMMYFUNCTION("GOOGLETRANSLATE(A25139,""en"",""hi"")"),"एक डिलीवरी ट्रक को बोरो में देखा जाता है")</f>
        <v>एक डिलीवरी ट्रक को बोरो में देखा जाता है</v>
      </c>
    </row>
    <row r="25140">
      <c r="A25140" s="1" t="s">
        <v>24269</v>
      </c>
      <c r="B25140" s="2" t="str">
        <f>IFERROR(__xludf.DUMMYFUNCTION("GOOGLETRANSLATE(A25140,""en"",""hi"")"),"दुखद व्यवसायी कार्यालय में एक डेस्क में बैठे एक पत्र में बुरी खबर पढ़ रहा है")</f>
        <v>दुखद व्यवसायी कार्यालय में एक डेस्क में बैठे एक पत्र में बुरी खबर पढ़ रहा है</v>
      </c>
    </row>
    <row r="25141">
      <c r="A25141" s="1" t="s">
        <v>24270</v>
      </c>
      <c r="B25141" s="2" t="str">
        <f>IFERROR(__xludf.DUMMYFUNCTION("GOOGLETRANSLATE(A25141,""en"",""hi"")"),"व्यक्ति का नक्शा प्रकट हुआ ताकि आप पूरी दुनिया के परिदृश्य को देख सकें")</f>
        <v>व्यक्ति का नक्शा प्रकट हुआ ताकि आप पूरी दुनिया के परिदृश्य को देख सकें</v>
      </c>
    </row>
    <row r="25142">
      <c r="A25142" s="1" t="s">
        <v>24271</v>
      </c>
      <c r="B25142" s="2" t="str">
        <f>IFERROR(__xludf.DUMMYFUNCTION("GOOGLETRANSLATE(A25142,""en"",""hi"")"),"पार्टी में शो चोरी करने के लिए एक स्कर्ट के साथ इस सुंदर bodysuit पहनें!")</f>
        <v>पार्टी में शो चोरी करने के लिए एक स्कर्ट के साथ इस सुंदर bodysuit पहनें!</v>
      </c>
    </row>
    <row r="25143">
      <c r="A25143" s="1" t="s">
        <v>24272</v>
      </c>
      <c r="B25143" s="2" t="str">
        <f>IFERROR(__xludf.DUMMYFUNCTION("GOOGLETRANSLATE(A25143,""en"",""hi"")"),"एक प्रकाश पृष्ठभूमि पर एक दिल के आकार में लाल होंठ छाप।")</f>
        <v>एक प्रकाश पृष्ठभूमि पर एक दिल के आकार में लाल होंठ छाप।</v>
      </c>
    </row>
    <row r="25144">
      <c r="A25144" s="1" t="s">
        <v>24273</v>
      </c>
      <c r="B25144" s="2" t="str">
        <f>IFERROR(__xludf.DUMMYFUNCTION("GOOGLETRANSLATE(A25144,""en"",""hi"")"),"व्यक्ति # फोटो दिवस के दौरान एक पोर्ट्रेट के लिए poses।")</f>
        <v>व्यक्ति # फोटो दिवस के दौरान एक पोर्ट्रेट के लिए poses।</v>
      </c>
    </row>
    <row r="25145">
      <c r="A25145" s="1" t="s">
        <v>24274</v>
      </c>
      <c r="B25145" s="2" t="str">
        <f>IFERROR(__xludf.DUMMYFUNCTION("GOOGLETRANSLATE(A25145,""en"",""hi"")"),"एक वैगन पर बैठे पेशे")</f>
        <v>एक वैगन पर बैठे पेशे</v>
      </c>
    </row>
    <row r="25146">
      <c r="A25146" s="1" t="s">
        <v>24275</v>
      </c>
      <c r="B25146" s="2" t="str">
        <f>IFERROR(__xludf.DUMMYFUNCTION("GOOGLETRANSLATE(A25146,""en"",""hi"")"),"नई शुरुआत के जादू पर भरोसा करें।")</f>
        <v>नई शुरुआत के जादू पर भरोसा करें।</v>
      </c>
    </row>
    <row r="25147">
      <c r="A25147" s="1" t="s">
        <v>24276</v>
      </c>
      <c r="B25147" s="2" t="str">
        <f>IFERROR(__xludf.DUMMYFUNCTION("GOOGLETRANSLATE(A25147,""en"",""hi"")"),"क्षेत्र के क्रॉस का सिल्हूट, मुफ्त स्मारक")</f>
        <v>क्षेत्र के क्रॉस का सिल्हूट, मुफ्त स्मारक</v>
      </c>
    </row>
    <row r="25148">
      <c r="A25148" s="1" t="s">
        <v>24277</v>
      </c>
      <c r="B25148" s="2" t="str">
        <f>IFERROR(__xludf.DUMMYFUNCTION("GOOGLETRANSLATE(A25148,""en"",""hi"")"),"एक बगीचे में पौधे के घरेलू काले बिल्ली छिपाने के लिए")</f>
        <v>एक बगीचे में पौधे के घरेलू काले बिल्ली छिपाने के लिए</v>
      </c>
    </row>
    <row r="25149">
      <c r="A25149" s="1" t="s">
        <v>24278</v>
      </c>
      <c r="B25149" s="2" t="str">
        <f>IFERROR(__xludf.DUMMYFUNCTION("GOOGLETRANSLATE(A25149,""en"",""hi"")"),"कुत्तों को बगीचे से कैसे रखें - कुत्ते को सब्जी बगीचे से बाहर रखें")</f>
        <v>कुत्तों को बगीचे से कैसे रखें - कुत्ते को सब्जी बगीचे से बाहर रखें</v>
      </c>
    </row>
    <row r="25150">
      <c r="A25150" s="1" t="s">
        <v>24279</v>
      </c>
      <c r="B25150" s="2" t="str">
        <f>IFERROR(__xludf.DUMMYFUNCTION("GOOGLETRANSLATE(A25150,""en"",""hi"")"),"शेल में ग्रील्ड झींगा")</f>
        <v>शेल में ग्रील्ड झींगा</v>
      </c>
    </row>
    <row r="25151">
      <c r="A25151" s="1" t="s">
        <v>24280</v>
      </c>
      <c r="B25151" s="2" t="str">
        <f>IFERROR(__xludf.DUMMYFUNCTION("GOOGLETRANSLATE(A25151,""en"",""hi"")"),"व्यक्ति दौर के दौरान 18 वें छेद पर अपनी जीत मनाता है।")</f>
        <v>व्यक्ति दौर के दौरान 18 वें छेद पर अपनी जीत मनाता है।</v>
      </c>
    </row>
    <row r="25152">
      <c r="A25152" s="1" t="s">
        <v>24281</v>
      </c>
      <c r="B25152" s="2" t="str">
        <f>IFERROR(__xludf.DUMMYFUNCTION("GOOGLETRANSLATE(A25152,""en"",""hi"")"),"शाही रेखा से एक सिक्का, ऐतिहासिक कमरे में देखा जा सकता है")</f>
        <v>शाही रेखा से एक सिक्का, ऐतिहासिक कमरे में देखा जा सकता है</v>
      </c>
    </row>
    <row r="25153">
      <c r="A25153" s="1" t="s">
        <v>24282</v>
      </c>
      <c r="B25153" s="2" t="str">
        <f>IFERROR(__xludf.DUMMYFUNCTION("GOOGLETRANSLATE(A25153,""en"",""hi"")"),"अपने मनोदशा को संतुलित करें और जैविक प्रजातियों, जीरेनियम और आविष्कार की खुशबू के साथ आराम करें।")</f>
        <v>अपने मनोदशा को संतुलित करें और जैविक प्रजातियों, जीरेनियम और आविष्कार की खुशबू के साथ आराम करें।</v>
      </c>
    </row>
    <row r="25154">
      <c r="A25154" s="1" t="s">
        <v>24283</v>
      </c>
      <c r="B25154" s="2" t="str">
        <f>IFERROR(__xludf.DUMMYFUNCTION("GOOGLETRANSLATE(A25154,""en"",""hi"")"),"एक सर्कस के लिए एक पोस्टर")</f>
        <v>एक सर्कस के लिए एक पोस्टर</v>
      </c>
    </row>
    <row r="25155">
      <c r="A25155" s="1" t="s">
        <v>24284</v>
      </c>
      <c r="B25155" s="2" t="str">
        <f>IFERROR(__xludf.DUMMYFUNCTION("GOOGLETRANSLATE(A25155,""en"",""hi"")"),"सोने से भरी श्रृंखला पर ब्लू ओपल बॉल।")</f>
        <v>सोने से भरी श्रृंखला पर ब्लू ओपल बॉल।</v>
      </c>
    </row>
    <row r="25156">
      <c r="A25156" s="1" t="s">
        <v>24285</v>
      </c>
      <c r="B25156" s="2" t="str">
        <f>IFERROR(__xludf.DUMMYFUNCTION("GOOGLETRANSLATE(A25156,""en"",""hi"")"),"व्यंजनों - अपने खेल को ऊपर, और इस सप्ताह सिर्फ टैकोस के अलावा कुछ और बनाओ।")</f>
        <v>व्यंजनों - अपने खेल को ऊपर, और इस सप्ताह सिर्फ टैकोस के अलावा कुछ और बनाओ।</v>
      </c>
    </row>
    <row r="25157">
      <c r="A25157" s="1" t="s">
        <v>24286</v>
      </c>
      <c r="B25157" s="2" t="str">
        <f>IFERROR(__xludf.DUMMYFUNCTION("GOOGLETRANSLATE(A25157,""en"",""hi"")"),"सैनिकों में अमेरिकी संघीय अवकाश मनाने के लिए दौड़ने वाली छाया में भाग लेने के बाद सैनिकों ने एक समूह तस्वीर के लिए तैयार किया।")</f>
        <v>सैनिकों में अमेरिकी संघीय अवकाश मनाने के लिए दौड़ने वाली छाया में भाग लेने के बाद सैनिकों ने एक समूह तस्वीर के लिए तैयार किया।</v>
      </c>
    </row>
    <row r="25158">
      <c r="A25158" s="1" t="s">
        <v>24287</v>
      </c>
      <c r="B25158" s="2" t="str">
        <f>IFERROR(__xludf.DUMMYFUNCTION("GOOGLETRANSLATE(A25158,""en"",""hi"")"),"यातायात रोशनी, बसों और कारों के वेक्टर के साथ एक चौराहे ड्राइंग")</f>
        <v>यातायात रोशनी, बसों और कारों के वेक्टर के साथ एक चौराहे ड्राइंग</v>
      </c>
    </row>
    <row r="25159">
      <c r="A25159" s="1" t="s">
        <v>24288</v>
      </c>
      <c r="B25159" s="2" t="str">
        <f>IFERROR(__xludf.DUMMYFUNCTION("GOOGLETRANSLATE(A25159,""en"",""hi"")"),"डेथ मेटल कलाकार संगीत समारोह के दौरान ऑनस्टेज करता है")</f>
        <v>डेथ मेटल कलाकार संगीत समारोह के दौरान ऑनस्टेज करता है</v>
      </c>
    </row>
    <row r="25160">
      <c r="A25160" s="1" t="s">
        <v>24289</v>
      </c>
      <c r="B25160" s="2" t="str">
        <f>IFERROR(__xludf.DUMMYFUNCTION("GOOGLETRANSLATE(A25160,""en"",""hi"")"),"आतिशबाजी रात आकाश स्वतंत्रता दिवस समारोह में विस्फोट")</f>
        <v>आतिशबाजी रात आकाश स्वतंत्रता दिवस समारोह में विस्फोट</v>
      </c>
    </row>
    <row r="25161">
      <c r="A25161" s="1" t="s">
        <v>24290</v>
      </c>
      <c r="B25161" s="2" t="str">
        <f>IFERROR(__xludf.DUMMYFUNCTION("GOOGLETRANSLATE(A25161,""en"",""hi"")"),"फूल बढ़ रहे हैं - एक उठाए गए बगीचे के बिस्तर में बढ़ते हुए कमजोर पंखुड़ी पीले ट्यूलिप फूल")</f>
        <v>फूल बढ़ रहे हैं - एक उठाए गए बगीचे के बिस्तर में बढ़ते हुए कमजोर पंखुड़ी पीले ट्यूलिप फूल</v>
      </c>
    </row>
    <row r="25162">
      <c r="A25162" s="1" t="s">
        <v>24291</v>
      </c>
      <c r="B25162" s="2" t="str">
        <f>IFERROR(__xludf.DUMMYFUNCTION("GOOGLETRANSLATE(A25162,""en"",""hi"")"),"एक शरद ऋतु सूर्यास्त के दौरान हवा में उड़ने वाले पक्षियों को माइग्रेट करने का समूह")</f>
        <v>एक शरद ऋतु सूर्यास्त के दौरान हवा में उड़ने वाले पक्षियों को माइग्रेट करने का समूह</v>
      </c>
    </row>
    <row r="25163">
      <c r="A25163" s="1" t="s">
        <v>24292</v>
      </c>
      <c r="B25163" s="2" t="str">
        <f>IFERROR(__xludf.DUMMYFUNCTION("GOOGLETRANSLATE(A25163,""en"",""hi"")"),"एक गर्व की युवती एक शॉपिंग स्प्री से वापस आ रही है")</f>
        <v>एक गर्व की युवती एक शॉपिंग स्प्री से वापस आ रही है</v>
      </c>
    </row>
    <row r="25164">
      <c r="A25164" s="1" t="s">
        <v>24293</v>
      </c>
      <c r="B25164" s="2" t="str">
        <f>IFERROR(__xludf.DUMMYFUNCTION("GOOGLETRANSLATE(A25164,""en"",""hi"")"),"पर्यटक आकर्षण, फोरम में कॉलम - बाहरी फोटो")</f>
        <v>पर्यटक आकर्षण, फोरम में कॉलम - बाहरी फोटो</v>
      </c>
    </row>
    <row r="25165">
      <c r="A25165" s="1" t="s">
        <v>24294</v>
      </c>
      <c r="B25165" s="2" t="str">
        <f>IFERROR(__xludf.DUMMYFUNCTION("GOOGLETRANSLATE(A25165,""en"",""hi"")"),"एक विंटेज के साथ पिछवाड़े की शादी - बोहेमियन खिंचाव")</f>
        <v>एक विंटेज के साथ पिछवाड़े की शादी - बोहेमियन खिंचाव</v>
      </c>
    </row>
    <row r="25166">
      <c r="A25166" s="1" t="s">
        <v>24295</v>
      </c>
      <c r="B25166" s="2" t="str">
        <f>IFERROR(__xludf.DUMMYFUNCTION("GOOGLETRANSLATE(A25166,""en"",""hi"")"),"एक बल्ले पकड़े हुए क्रिकेटर का पोर्ट्रेट")</f>
        <v>एक बल्ले पकड़े हुए क्रिकेटर का पोर्ट्रेट</v>
      </c>
    </row>
    <row r="25167">
      <c r="A25167" s="1" t="s">
        <v>1879</v>
      </c>
      <c r="B25167" s="2" t="str">
        <f>IFERROR(__xludf.DUMMYFUNCTION("GOOGLETRANSLATE(A25167,""en"",""hi"")"),"बिक्री संपत्ति के लिए एक शहर।")</f>
        <v>बिक्री संपत्ति के लिए एक शहर।</v>
      </c>
    </row>
    <row r="25168">
      <c r="A25168" s="1" t="s">
        <v>24296</v>
      </c>
      <c r="B25168" s="2" t="str">
        <f>IFERROR(__xludf.DUMMYFUNCTION("GOOGLETRANSLATE(A25168,""en"",""hi"")"),"व्यक्ति एक टचडाउन स्कोर करने के अपने रास्ते पर एक पकड़ बनाता है क्योंकि अमेरिकी फुटबॉल खिलाड़ी कॉलेज फुटबॉल गेम के पहले भाग के दौरान बचाव करता है।")</f>
        <v>व्यक्ति एक टचडाउन स्कोर करने के अपने रास्ते पर एक पकड़ बनाता है क्योंकि अमेरिकी फुटबॉल खिलाड़ी कॉलेज फुटबॉल गेम के पहले भाग के दौरान बचाव करता है।</v>
      </c>
    </row>
    <row r="25169">
      <c r="A25169" s="1" t="s">
        <v>24297</v>
      </c>
      <c r="B25169" s="2" t="str">
        <f>IFERROR(__xludf.DUMMYFUNCTION("GOOGLETRANSLATE(A25169,""en"",""hi"")"),"छुट्टियां यहां हैं, जिसका अर्थ है कि यह सजाने का समय है!")</f>
        <v>छुट्टियां यहां हैं, जिसका अर्थ है कि यह सजाने का समय है!</v>
      </c>
    </row>
    <row r="25170">
      <c r="A25170" s="1" t="s">
        <v>24298</v>
      </c>
      <c r="B25170" s="2" t="str">
        <f>IFERROR(__xludf.DUMMYFUNCTION("GOOGLETRANSLATE(A25170,""en"",""hi"")"),"# व्यक्ति अपनी पीठ पर रोल करता है।")</f>
        <v># व्यक्ति अपनी पीठ पर रोल करता है।</v>
      </c>
    </row>
    <row r="25171">
      <c r="A25171" s="1" t="s">
        <v>24299</v>
      </c>
      <c r="B25171" s="2" t="str">
        <f>IFERROR(__xludf.DUMMYFUNCTION("GOOGLETRANSLATE(A25171,""en"",""hi"")"),"नदी के किनारे स्काईलाइन का प्रतिबिंब")</f>
        <v>नदी के किनारे स्काईलाइन का प्रतिबिंब</v>
      </c>
    </row>
    <row r="25172">
      <c r="A25172" s="1" t="s">
        <v>24300</v>
      </c>
      <c r="B25172" s="2" t="str">
        <f>IFERROR(__xludf.DUMMYFUNCTION("GOOGLETRANSLATE(A25172,""en"",""hi"")"),"प्रत्येक पड़ोस की इंटरैक्टिव मानचित्र सामाजिक विशेषताओं का आंशिक स्क्रीन कैप्चर")</f>
        <v>प्रत्येक पड़ोस की इंटरैक्टिव मानचित्र सामाजिक विशेषताओं का आंशिक स्क्रीन कैप्चर</v>
      </c>
    </row>
    <row r="25173">
      <c r="A25173" s="1" t="s">
        <v>1327</v>
      </c>
      <c r="B25173" s="2" t="str">
        <f>IFERROR(__xludf.DUMMYFUNCTION("GOOGLETRANSLATE(A25173,""en"",""hi"")"),"स्केच शैली में एक सुंदर लड़की के चित्रण के साथ हाथ खींचा पानी रंग पृष्ठभूमि।")</f>
        <v>स्केच शैली में एक सुंदर लड़की के चित्रण के साथ हाथ खींचा पानी रंग पृष्ठभूमि।</v>
      </c>
    </row>
    <row r="25174">
      <c r="A25174" s="1" t="s">
        <v>24301</v>
      </c>
      <c r="B25174" s="2" t="str">
        <f>IFERROR(__xludf.DUMMYFUNCTION("GOOGLETRANSLATE(A25174,""en"",""hi"")"),"लाइन अप: ग्रिड गर्ल्स रविवार को घटना से पहले पोज दें")</f>
        <v>लाइन अप: ग्रिड गर्ल्स रविवार को घटना से पहले पोज दें</v>
      </c>
    </row>
    <row r="25175">
      <c r="A25175" s="1" t="s">
        <v>24302</v>
      </c>
      <c r="B25175" s="2" t="str">
        <f>IFERROR(__xludf.DUMMYFUNCTION("GOOGLETRANSLATE(A25175,""en"",""hi"")"),"लिफाफे द्वारा यह पोस्टर डिजाइन।")</f>
        <v>लिफाफे द्वारा यह पोस्टर डिजाइन।</v>
      </c>
    </row>
    <row r="25176">
      <c r="A25176" s="1" t="s">
        <v>24303</v>
      </c>
      <c r="B25176" s="2" t="str">
        <f>IFERROR(__xludf.DUMMYFUNCTION("GOOGLETRANSLATE(A25176,""en"",""hi"")"),"औद्योगिक अतीत के माध्यम से एक टहलें")</f>
        <v>औद्योगिक अतीत के माध्यम से एक टहलें</v>
      </c>
    </row>
    <row r="25177">
      <c r="A25177" s="1" t="s">
        <v>17218</v>
      </c>
      <c r="B25177" s="2" t="str">
        <f>IFERROR(__xludf.DUMMYFUNCTION("GOOGLETRANSLATE(A25177,""en"",""hi"")"),"एक प्रकृति आरक्षित में सूर्यास्त")</f>
        <v>एक प्रकृति आरक्षित में सूर्यास्त</v>
      </c>
    </row>
    <row r="25178">
      <c r="A25178" s="1" t="s">
        <v>24304</v>
      </c>
      <c r="B25178" s="2" t="str">
        <f>IFERROR(__xludf.DUMMYFUNCTION("GOOGLETRANSLATE(A25178,""en"",""hi"")"),"एक महिला एक पेड़ से एक सेब उठा रही है")</f>
        <v>एक महिला एक पेड़ से एक सेब उठा रही है</v>
      </c>
    </row>
    <row r="25179">
      <c r="A25179" s="1" t="s">
        <v>24305</v>
      </c>
      <c r="B25179" s="2" t="str">
        <f>IFERROR(__xludf.DUMMYFUNCTION("GOOGLETRANSLATE(A25179,""en"",""hi"")"),"वैज्ञानिकों ने एक रहस्यमय, गुप्त स्थान की खोज की")</f>
        <v>वैज्ञानिकों ने एक रहस्यमय, गुप्त स्थान की खोज की</v>
      </c>
    </row>
    <row r="25180">
      <c r="A25180" s="1" t="s">
        <v>24306</v>
      </c>
      <c r="B25180" s="2" t="str">
        <f>IFERROR(__xludf.DUMMYFUNCTION("GOOGLETRANSLATE(A25180,""en"",""hi"")"),"पुराने शहर में कुछ आधे-लकड़ी वाले घर")</f>
        <v>पुराने शहर में कुछ आधे-लकड़ी वाले घर</v>
      </c>
    </row>
    <row r="25181">
      <c r="A25181" s="1" t="s">
        <v>24307</v>
      </c>
      <c r="B25181" s="2" t="str">
        <f>IFERROR(__xludf.DUMMYFUNCTION("GOOGLETRANSLATE(A25181,""en"",""hi"")"),"पेशे में युवा जोड़े के लिए कॉकटेल बनाना")</f>
        <v>पेशे में युवा जोड़े के लिए कॉकटेल बनाना</v>
      </c>
    </row>
    <row r="25182">
      <c r="A25182" s="1" t="s">
        <v>24308</v>
      </c>
      <c r="B25182" s="2" t="str">
        <f>IFERROR(__xludf.DUMMYFUNCTION("GOOGLETRANSLATE(A25182,""en"",""hi"")"),"पेपर - बैग कठपुतलियों में समुद्री डाकू, पालतू जानवर, या किसी भी पसंदीदा विषय के बारे में मूल कविता होती है।")</f>
        <v>पेपर - बैग कठपुतलियों में समुद्री डाकू, पालतू जानवर, या किसी भी पसंदीदा विषय के बारे में मूल कविता होती है।</v>
      </c>
    </row>
    <row r="25183">
      <c r="A25183" s="1" t="s">
        <v>24309</v>
      </c>
      <c r="B25183" s="2" t="str">
        <f>IFERROR(__xludf.DUMMYFUNCTION("GOOGLETRANSLATE(A25183,""en"",""hi"")"),"समुद्र में स्नान करने में युवा जोड़े")</f>
        <v>समुद्र में स्नान करने में युवा जोड़े</v>
      </c>
    </row>
    <row r="25184">
      <c r="A25184" s="1" t="s">
        <v>24310</v>
      </c>
      <c r="B25184" s="2" t="str">
        <f>IFERROR(__xludf.DUMMYFUNCTION("GOOGLETRANSLATE(A25184,""en"",""hi"")"),"सामान्य से अलग दिखने के लिए काले बैंड के साथ एक बैठी दीवार।")</f>
        <v>सामान्य से अलग दिखने के लिए काले बैंड के साथ एक बैठी दीवार।</v>
      </c>
    </row>
    <row r="25185">
      <c r="A25185" s="1" t="s">
        <v>24311</v>
      </c>
      <c r="B25185" s="2" t="str">
        <f>IFERROR(__xludf.DUMMYFUNCTION("GOOGLETRANSLATE(A25185,""en"",""hi"")"),"एक शहर की ओर रास्ते के साथ नदी")</f>
        <v>एक शहर की ओर रास्ते के साथ नदी</v>
      </c>
    </row>
    <row r="25186">
      <c r="A25186" s="1" t="s">
        <v>24312</v>
      </c>
      <c r="B25186" s="2" t="str">
        <f>IFERROR(__xludf.DUMMYFUNCTION("GOOGLETRANSLATE(A25186,""en"",""hi"")"),"युवा महिला हथौड़ा में आराम और आकाश की तलाश में, विचारशील")</f>
        <v>युवा महिला हथौड़ा में आराम और आकाश की तलाश में, विचारशील</v>
      </c>
    </row>
    <row r="25187">
      <c r="A25187" s="1" t="s">
        <v>24313</v>
      </c>
      <c r="B25187" s="2" t="str">
        <f>IFERROR(__xludf.DUMMYFUNCTION("GOOGLETRANSLATE(A25187,""en"",""hi"")"),"एक अमूर्त चित्रकारी रॉयल्टी के पीले और नीले टुकड़े - मुक्त")</f>
        <v>एक अमूर्त चित्रकारी रॉयल्टी के पीले और नीले टुकड़े - मुक्त</v>
      </c>
    </row>
    <row r="25188">
      <c r="A25188" s="1" t="s">
        <v>24314</v>
      </c>
      <c r="B25188" s="2" t="str">
        <f>IFERROR(__xludf.DUMMYFUNCTION("GOOGLETRANSLATE(A25188,""en"",""hi"")"),"अपने पहले दौर के मैच के दौरान कार्रवाई में टेनिस खिलाड़ी")</f>
        <v>अपने पहले दौर के मैच के दौरान कार्रवाई में टेनिस खिलाड़ी</v>
      </c>
    </row>
    <row r="25189">
      <c r="A25189" s="1" t="s">
        <v>24315</v>
      </c>
      <c r="B25189" s="2" t="str">
        <f>IFERROR(__xludf.DUMMYFUNCTION("GOOGLETRANSLATE(A25189,""en"",""hi"")"),"एक ऐतिहासिक रंगीन बच्चों की पुस्तक बच्चे उनके आसपास इकट्ठे हुए")</f>
        <v>एक ऐतिहासिक रंगीन बच्चों की पुस्तक बच्चे उनके आसपास इकट्ठे हुए</v>
      </c>
    </row>
    <row r="25190">
      <c r="A25190" s="1" t="s">
        <v>24316</v>
      </c>
      <c r="B25190" s="2" t="str">
        <f>IFERROR(__xludf.DUMMYFUNCTION("GOOGLETRANSLATE(A25190,""en"",""hi"")"),"क्या एक व्यक्ति को नर्सिंग होम में मजबूर किया जा सकता है?")</f>
        <v>क्या एक व्यक्ति को नर्सिंग होम में मजबूर किया जा सकता है?</v>
      </c>
    </row>
    <row r="25191">
      <c r="A25191" s="1" t="s">
        <v>24317</v>
      </c>
      <c r="B25191" s="2" t="str">
        <f>IFERROR(__xludf.DUMMYFUNCTION("GOOGLETRANSLATE(A25191,""en"",""hi"")"),"एक सड़क संकेत का सरल हाथ खींचा चित्रण")</f>
        <v>एक सड़क संकेत का सरल हाथ खींचा चित्रण</v>
      </c>
    </row>
    <row r="25192">
      <c r="A25192" s="1" t="s">
        <v>24318</v>
      </c>
      <c r="B25192" s="2" t="str">
        <f>IFERROR(__xludf.DUMMYFUNCTION("GOOGLETRANSLATE(A25192,""en"",""hi"")"),"एक सफेद पृष्ठभूमि पर अलग-अलग पत्थरों, नीलमणि और रूबी के साथ ब्रूश या लटकन के रूप में चमकीले ढंग से सजाए गए गहने।")</f>
        <v>एक सफेद पृष्ठभूमि पर अलग-अलग पत्थरों, नीलमणि और रूबी के साथ ब्रूश या लटकन के रूप में चमकीले ढंग से सजाए गए गहने।</v>
      </c>
    </row>
    <row r="25193">
      <c r="A25193" s="1" t="s">
        <v>24319</v>
      </c>
      <c r="B25193" s="2" t="str">
        <f>IFERROR(__xludf.DUMMYFUNCTION("GOOGLETRANSLATE(A25193,""en"",""hi"")"),"वीडियो 4K - एक असमान सतह को कम करने वाला पानी।")</f>
        <v>वीडियो 4K - एक असमान सतह को कम करने वाला पानी।</v>
      </c>
    </row>
    <row r="25194">
      <c r="A25194" s="1" t="s">
        <v>24320</v>
      </c>
      <c r="B25194" s="2" t="str">
        <f>IFERROR(__xludf.DUMMYFUNCTION("GOOGLETRANSLATE(A25194,""en"",""hi"")"),"मैं उन्हें ड्राइववे में सुन सकता हूं, जल्दी से रोशनी बंद करो!")</f>
        <v>मैं उन्हें ड्राइववे में सुन सकता हूं, जल्दी से रोशनी बंद करो!</v>
      </c>
    </row>
    <row r="25195">
      <c r="A25195" s="1" t="s">
        <v>24321</v>
      </c>
      <c r="B25195" s="2" t="str">
        <f>IFERROR(__xludf.DUMMYFUNCTION("GOOGLETRANSLATE(A25195,""en"",""hi"")"),"एक सूखी - पत्थर की दीवार में एक अल्कोव का विस्तृत बंद -")</f>
        <v>एक सूखी - पत्थर की दीवार में एक अल्कोव का विस्तृत बंद -</v>
      </c>
    </row>
    <row r="25196">
      <c r="A25196" s="1" t="s">
        <v>24322</v>
      </c>
      <c r="B25196" s="2" t="str">
        <f>IFERROR(__xludf.DUMMYFUNCTION("GOOGLETRANSLATE(A25196,""en"",""hi"")"),"एक बहु उपकरण पर उपकरण जो डिब्बे को खोलने के लिए उपयोग किया जाता है")</f>
        <v>एक बहु उपकरण पर उपकरण जो डिब्बे को खोलने के लिए उपयोग किया जाता है</v>
      </c>
    </row>
    <row r="25197">
      <c r="A25197" s="1" t="s">
        <v>930</v>
      </c>
      <c r="B25197" s="2" t="str">
        <f>IFERROR(__xludf.DUMMYFUNCTION("GOOGLETRANSLATE(A25197,""en"",""hi"")"),"छवि में हो सकता है: व्यक्ति, मंच पर और एक संगीत वाद्ययंत्र बजाना")</f>
        <v>छवि में हो सकता है: व्यक्ति, मंच पर और एक संगीत वाद्ययंत्र बजाना</v>
      </c>
    </row>
    <row r="25198">
      <c r="A25198" s="1" t="s">
        <v>24323</v>
      </c>
      <c r="B25198" s="2" t="str">
        <f>IFERROR(__xludf.DUMMYFUNCTION("GOOGLETRANSLATE(A25198,""en"",""hi"")"),"एक स्लिंग में उसके बच्चे के साथ माँ")</f>
        <v>एक स्लिंग में उसके बच्चे के साथ माँ</v>
      </c>
    </row>
    <row r="25199">
      <c r="A25199" s="1" t="s">
        <v>24324</v>
      </c>
      <c r="B25199" s="2" t="str">
        <f>IFERROR(__xludf.DUMMYFUNCTION("GOOGLETRANSLATE(A25199,""en"",""hi"")"),"एक विंडस्क्रीन, विशेष वित्त, कार डीलरशिप पर लेटरिंग")</f>
        <v>एक विंडस्क्रीन, विशेष वित्त, कार डीलरशिप पर लेटरिंग</v>
      </c>
    </row>
    <row r="25200">
      <c r="A25200" s="1" t="s">
        <v>24325</v>
      </c>
      <c r="B25200" s="2" t="str">
        <f>IFERROR(__xludf.DUMMYFUNCTION("GOOGLETRANSLATE(A25200,""en"",""hi"")"),"एक शहर के वर्ग में अपने फोन का उपयोग कर युवा सुंदर आदमी")</f>
        <v>एक शहर के वर्ग में अपने फोन का उपयोग कर युवा सुंदर आदमी</v>
      </c>
    </row>
    <row r="25201">
      <c r="A25201" s="1" t="s">
        <v>24326</v>
      </c>
      <c r="B25201" s="2" t="str">
        <f>IFERROR(__xludf.DUMMYFUNCTION("GOOGLETRANSLATE(A25201,""en"",""hi"")"),"चिड़ियाघर में विदेशी योग्य एंटीलोप")</f>
        <v>चिड़ियाघर में विदेशी योग्य एंटीलोप</v>
      </c>
    </row>
    <row r="25202">
      <c r="A25202" s="1" t="s">
        <v>24327</v>
      </c>
      <c r="B25202" s="2" t="str">
        <f>IFERROR(__xludf.DUMMYFUNCTION("GOOGLETRANSLATE(A25202,""en"",""hi"")"),"विशाल दांतों के साथ गुस्से में धातु शैलीबद्ध खोपड़ी का निर्बाध पैटर्न और एक फंतासी या थीम वाली पृष्ठभूमि में कोई निचला जबड़ा नहीं")</f>
        <v>विशाल दांतों के साथ गुस्से में धातु शैलीबद्ध खोपड़ी का निर्बाध पैटर्न और एक फंतासी या थीम वाली पृष्ठभूमि में कोई निचला जबड़ा नहीं</v>
      </c>
    </row>
    <row r="25203">
      <c r="A25203" s="1" t="s">
        <v>24328</v>
      </c>
      <c r="B25203" s="2" t="str">
        <f>IFERROR(__xludf.DUMMYFUNCTION("GOOGLETRANSLATE(A25203,""en"",""hi"")"),"संपादकीय कार्टून: अंधेरे में प्रकाश")</f>
        <v>संपादकीय कार्टून: अंधेरे में प्रकाश</v>
      </c>
    </row>
    <row r="25204">
      <c r="A25204" s="1" t="s">
        <v>24329</v>
      </c>
      <c r="B25204" s="2" t="str">
        <f>IFERROR(__xludf.DUMMYFUNCTION("GOOGLETRANSLATE(A25204,""en"",""hi"")"),"छुपाएं एन जिम में तलाश करें")</f>
        <v>छुपाएं एन जिम में तलाश करें</v>
      </c>
    </row>
    <row r="25205">
      <c r="A25205" s="1" t="s">
        <v>24330</v>
      </c>
      <c r="B25205" s="2" t="str">
        <f>IFERROR(__xludf.DUMMYFUNCTION("GOOGLETRANSLATE(A25205,""en"",""hi"")"),"दरवाजे पर हेलोवीन - घर के लिए डरावना सजावट विचार")</f>
        <v>दरवाजे पर हेलोवीन - घर के लिए डरावना सजावट विचार</v>
      </c>
    </row>
    <row r="25206">
      <c r="A25206" s="1" t="s">
        <v>24331</v>
      </c>
      <c r="B25206" s="2" t="str">
        <f>IFERROR(__xludf.DUMMYFUNCTION("GOOGLETRANSLATE(A25206,""en"",""hi"")"),"कोच व्यक्ति पर चौथी तिमाही के दौरान खेल टीम के खिलाफ दिखता है")</f>
        <v>कोच व्यक्ति पर चौथी तिमाही के दौरान खेल टीम के खिलाफ दिखता है</v>
      </c>
    </row>
    <row r="25207">
      <c r="A25207" s="1" t="s">
        <v>18937</v>
      </c>
      <c r="B25207" s="2" t="str">
        <f>IFERROR(__xludf.DUMMYFUNCTION("GOOGLETRANSLATE(A25207,""en"",""hi"")"),"अपने फेरेट्स के साथ व्यक्ति जो वह व्यावसायिक रूप से उपयोग करता है")</f>
        <v>अपने फेरेट्स के साथ व्यक्ति जो वह व्यावसायिक रूप से उपयोग करता है</v>
      </c>
    </row>
    <row r="25208">
      <c r="A25208" s="1" t="s">
        <v>24332</v>
      </c>
      <c r="B25208" s="2" t="str">
        <f>IFERROR(__xludf.DUMMYFUNCTION("GOOGLETRANSLATE(A25208,""en"",""hi"")"),"एक अस्पताल में व्यस्त स्वागत")</f>
        <v>एक अस्पताल में व्यस्त स्वागत</v>
      </c>
    </row>
    <row r="25209">
      <c r="A25209" s="1" t="s">
        <v>24333</v>
      </c>
      <c r="B25209" s="2" t="str">
        <f>IFERROR(__xludf.DUMMYFUNCTION("GOOGLETRANSLATE(A25209,""en"",""hi"")"),"सिडनी हार्बर ब्रिज और बिल्डिंग फ़ंक्शन देखा गया।")</f>
        <v>सिडनी हार्बर ब्रिज और बिल्डिंग फ़ंक्शन देखा गया।</v>
      </c>
    </row>
    <row r="25210">
      <c r="A25210" s="1" t="s">
        <v>24334</v>
      </c>
      <c r="B25210" s="2" t="str">
        <f>IFERROR(__xludf.DUMMYFUNCTION("GOOGLETRANSLATE(A25210,""en"",""hi"")"),"एक के समान स्वेटर मैं 70 के दशक में पहना था।")</f>
        <v>एक के समान स्वेटर मैं 70 के दशक में पहना था।</v>
      </c>
    </row>
    <row r="25211">
      <c r="A25211" s="1" t="s">
        <v>24335</v>
      </c>
      <c r="B25211" s="2" t="str">
        <f>IFERROR(__xludf.DUMMYFUNCTION("GOOGLETRANSLATE(A25211,""en"",""hi"")"),"स्तर पर एक शहर")</f>
        <v>स्तर पर एक शहर</v>
      </c>
    </row>
    <row r="25212">
      <c r="A25212" s="1" t="s">
        <v>24336</v>
      </c>
      <c r="B25212" s="2" t="str">
        <f>IFERROR(__xludf.DUMMYFUNCTION("GOOGLETRANSLATE(A25212,""en"",""hi"")"),"पर्यटक आकर्षण - पूर्ण दृश्य के लिए छवि पर क्लिक करें :)")</f>
        <v>पर्यटक आकर्षण - पूर्ण दृश्य के लिए छवि पर क्लिक करें :)</v>
      </c>
    </row>
    <row r="25213">
      <c r="A25213" s="1" t="s">
        <v>24337</v>
      </c>
      <c r="B25213" s="2" t="str">
        <f>IFERROR(__xludf.DUMMYFUNCTION("GOOGLETRANSLATE(A25213,""en"",""hi"")"),"दुल्हन और दूल्हे एक दीवार के बगल में मुद्रा")</f>
        <v>दुल्हन और दूल्हे एक दीवार के बगल में मुद्रा</v>
      </c>
    </row>
    <row r="25214">
      <c r="A25214" s="1" t="s">
        <v>4185</v>
      </c>
      <c r="B25214" s="2" t="str">
        <f>IFERROR(__xludf.DUMMYFUNCTION("GOOGLETRANSLATE(A25214,""en"",""hi"")"),"छवि में हो सकता है: व्यक्ति, एक संगीत वाद्ययंत्र, मंच, गिटार और रात पर")</f>
        <v>छवि में हो सकता है: व्यक्ति, एक संगीत वाद्ययंत्र, मंच, गिटार और रात पर</v>
      </c>
    </row>
    <row r="25215">
      <c r="A25215" s="1" t="s">
        <v>24338</v>
      </c>
      <c r="B25215" s="2" t="str">
        <f>IFERROR(__xludf.DUMMYFUNCTION("GOOGLETRANSLATE(A25215,""en"",""hi"")"),"अभिनेता श्रृंखला प्रीमियर पर आता है")</f>
        <v>अभिनेता श्रृंखला प्रीमियर पर आता है</v>
      </c>
    </row>
    <row r="25216">
      <c r="A25216" s="1" t="s">
        <v>24339</v>
      </c>
      <c r="B25216" s="2" t="str">
        <f>IFERROR(__xludf.DUMMYFUNCTION("GOOGLETRANSLATE(A25216,""en"",""hi"")"),"प्रगतिशील रॉक कलाकार मंच पर प्रदर्शन करता है।")</f>
        <v>प्रगतिशील रॉक कलाकार मंच पर प्रदर्शन करता है।</v>
      </c>
    </row>
    <row r="25217">
      <c r="A25217" s="1" t="s">
        <v>24340</v>
      </c>
      <c r="B25217" s="2" t="str">
        <f>IFERROR(__xludf.DUMMYFUNCTION("GOOGLETRANSLATE(A25217,""en"",""hi"")"),"सभी लड़कों का होना चाहिए - काउबॉय बेबी")</f>
        <v>सभी लड़कों का होना चाहिए - काउबॉय बेबी</v>
      </c>
    </row>
    <row r="25218">
      <c r="A25218" s="1" t="s">
        <v>24341</v>
      </c>
      <c r="B25218" s="2" t="str">
        <f>IFERROR(__xludf.DUMMYFUNCTION("GOOGLETRANSLATE(A25218,""en"",""hi"")"),"नई रिपोर्ट: ये सड़क पर सबसे सुरक्षित कारें हैं")</f>
        <v>नई रिपोर्ट: ये सड़क पर सबसे सुरक्षित कारें हैं</v>
      </c>
    </row>
    <row r="25219">
      <c r="A25219" s="1" t="s">
        <v>24342</v>
      </c>
      <c r="B25219" s="2" t="str">
        <f>IFERROR(__xludf.DUMMYFUNCTION("GOOGLETRANSLATE(A25219,""en"",""hi"")"),"पंद्रहवीं शताब्दी पुरानी सार्वजनिक घर")</f>
        <v>पंद्रहवीं शताब्दी पुरानी सार्वजनिक घर</v>
      </c>
    </row>
    <row r="25220">
      <c r="A25220" s="1" t="s">
        <v>24343</v>
      </c>
      <c r="B25220" s="2" t="str">
        <f>IFERROR(__xludf.DUMMYFUNCTION("GOOGLETRANSLATE(A25220,""en"",""hi"")"),"बिक्री के लिए मूल कार लेकिन अभिनेता को पकड़ने के लिए तैयार रहें")</f>
        <v>बिक्री के लिए मूल कार लेकिन अभिनेता को पकड़ने के लिए तैयार रहें</v>
      </c>
    </row>
    <row r="25221">
      <c r="A25221" s="1" t="s">
        <v>24344</v>
      </c>
      <c r="B25221" s="2" t="str">
        <f>IFERROR(__xludf.DUMMYFUNCTION("GOOGLETRANSLATE(A25221,""en"",""hi"")"),"पृष्ठभूमि पर हवा द्वारा उपयोग किए गए कुछ विश्व ध्वज की धीमी गति")</f>
        <v>पृष्ठभूमि पर हवा द्वारा उपयोग किए गए कुछ विश्व ध्वज की धीमी गति</v>
      </c>
    </row>
    <row r="25222">
      <c r="A25222" s="1" t="s">
        <v>24345</v>
      </c>
      <c r="B25222" s="2" t="str">
        <f>IFERROR(__xludf.DUMMYFUNCTION("GOOGLETRANSLATE(A25222,""en"",""hi"")"),"एक क्लासिक स्ट्रीटकार के साथ कुछ हद तक असली शहर ने एक स्टॉप को धीमा करने के लिए कई पैदल चलने वालों को चौराहे को पार करने की अनुमति दी")</f>
        <v>एक क्लासिक स्ट्रीटकार के साथ कुछ हद तक असली शहर ने एक स्टॉप को धीमा करने के लिए कई पैदल चलने वालों को चौराहे को पार करने की अनुमति दी</v>
      </c>
    </row>
    <row r="25223">
      <c r="A25223" s="1" t="s">
        <v>3560</v>
      </c>
      <c r="B25223" s="2" t="str">
        <f>IFERROR(__xludf.DUMMYFUNCTION("GOOGLETRANSLATE(A25223,""en"",""hi"")"),"प्रगतिशील रॉक कलाकार बोरो में लाइव प्रदर्शन करता है।")</f>
        <v>प्रगतिशील रॉक कलाकार बोरो में लाइव प्रदर्शन करता है।</v>
      </c>
    </row>
    <row r="25224">
      <c r="A25224" s="1" t="s">
        <v>24346</v>
      </c>
      <c r="B25224" s="2" t="str">
        <f>IFERROR(__xludf.DUMMYFUNCTION("GOOGLETRANSLATE(A25224,""en"",""hi"")"),"हार्बर में डॉक्स में नावें")</f>
        <v>हार्बर में डॉक्स में नावें</v>
      </c>
    </row>
    <row r="25225">
      <c r="A25225" s="1" t="s">
        <v>11670</v>
      </c>
      <c r="B25225" s="2" t="str">
        <f>IFERROR(__xludf.DUMMYFUNCTION("GOOGLETRANSLATE(A25225,""en"",""hi"")"),"बेसबॉल खिलाड़ी फोटो डे के दौरान एक पोर्ट्रेट के लिए poses")</f>
        <v>बेसबॉल खिलाड़ी फोटो डे के दौरान एक पोर्ट्रेट के लिए poses</v>
      </c>
    </row>
    <row r="25226">
      <c r="A25226" s="1" t="s">
        <v>24347</v>
      </c>
      <c r="B25226" s="2" t="str">
        <f>IFERROR(__xludf.DUMMYFUNCTION("GOOGLETRANSLATE(A25226,""en"",""hi"")"),"रात में शहर के केंद्र का एक रात का दृश्य")</f>
        <v>रात में शहर के केंद्र का एक रात का दृश्य</v>
      </c>
    </row>
    <row r="25227">
      <c r="A25227" s="1" t="s">
        <v>24348</v>
      </c>
      <c r="B25227" s="2" t="str">
        <f>IFERROR(__xludf.DUMMYFUNCTION("GOOGLETRANSLATE(A25227,""en"",""hi"")"),"व्यक्ति मैच के दौरान प्रतिक्रिया करता है।")</f>
        <v>व्यक्ति मैच के दौरान प्रतिक्रिया करता है।</v>
      </c>
    </row>
    <row r="25228">
      <c r="A25228" s="1" t="s">
        <v>24349</v>
      </c>
      <c r="B25228" s="2" t="str">
        <f>IFERROR(__xludf.DUMMYFUNCTION("GOOGLETRANSLATE(A25228,""en"",""hi"")"),"एक लाइसेंस के बिना ड्राइविंग, पहियों के साथ लाल कार")</f>
        <v>एक लाइसेंस के बिना ड्राइविंग, पहियों के साथ लाल कार</v>
      </c>
    </row>
    <row r="25229">
      <c r="A25229" s="1" t="s">
        <v>24350</v>
      </c>
      <c r="B25229" s="2" t="str">
        <f>IFERROR(__xludf.DUMMYFUNCTION("GOOGLETRANSLATE(A25229,""en"",""hi"")"),"गैंगस्टा रैप कलाकार संगीत वीडियो टीवी कार्यक्रम के दौरान ऑनस्टेज करता है।")</f>
        <v>गैंगस्टा रैप कलाकार संगीत वीडियो टीवी कार्यक्रम के दौरान ऑनस्टेज करता है।</v>
      </c>
    </row>
    <row r="25230">
      <c r="A25230" s="1" t="s">
        <v>24351</v>
      </c>
      <c r="B25230" s="2" t="str">
        <f>IFERROR(__xludf.DUMMYFUNCTION("GOOGLETRANSLATE(A25230,""en"",""hi"")"),"कलाकार पुरस्कार पर मंच पर व्यक्ति को श्रद्धांजलि देता है।")</f>
        <v>कलाकार पुरस्कार पर मंच पर व्यक्ति को श्रद्धांजलि देता है।</v>
      </c>
    </row>
    <row r="25231">
      <c r="A25231" s="1" t="s">
        <v>24352</v>
      </c>
      <c r="B25231" s="2" t="str">
        <f>IFERROR(__xludf.DUMMYFUNCTION("GOOGLETRANSLATE(A25231,""en"",""hi"")"),"मैं चाहता था कि हमारे फूल जीवंत और रोमांटिक हों, और बगीचे की पार्टी के लिए।")</f>
        <v>मैं चाहता था कि हमारे फूल जीवंत और रोमांटिक हों, और बगीचे की पार्टी के लिए।</v>
      </c>
    </row>
    <row r="25232">
      <c r="A25232" s="1" t="s">
        <v>24353</v>
      </c>
      <c r="B25232" s="2" t="str">
        <f>IFERROR(__xludf.DUMMYFUNCTION("GOOGLETRANSLATE(A25232,""en"",""hi"")"),"इन लिपस्टिक के नाम प्यार करो!")</f>
        <v>इन लिपस्टिक के नाम प्यार करो!</v>
      </c>
    </row>
    <row r="25233">
      <c r="A25233" s="1" t="s">
        <v>24354</v>
      </c>
      <c r="B25233" s="2" t="str">
        <f>IFERROR(__xludf.DUMMYFUNCTION("GOOGLETRANSLATE(A25233,""en"",""hi"")"),"पूरे वर्षों में हास्य पुस्तक चरित्र के पीछे अभिनेता")</f>
        <v>पूरे वर्षों में हास्य पुस्तक चरित्र के पीछे अभिनेता</v>
      </c>
    </row>
    <row r="25234">
      <c r="A25234" s="1" t="s">
        <v>24355</v>
      </c>
      <c r="B25234" s="2" t="str">
        <f>IFERROR(__xludf.DUMMYFUNCTION("GOOGLETRANSLATE(A25234,""en"",""hi"")"),"शाम के सूर्यास्त में बफेलो का झुंड")</f>
        <v>शाम के सूर्यास्त में बफेलो का झुंड</v>
      </c>
    </row>
    <row r="25235">
      <c r="A25235" s="1" t="s">
        <v>24356</v>
      </c>
      <c r="B25235" s="2" t="str">
        <f>IFERROR(__xludf.DUMMYFUNCTION("GOOGLETRANSLATE(A25235,""en"",""hi"")"),"रंगमंच अभिनेता प्रीमियर में भाग लेता है")</f>
        <v>रंगमंच अभिनेता प्रीमियर में भाग लेता है</v>
      </c>
    </row>
    <row r="25236">
      <c r="A25236" s="1" t="s">
        <v>24357</v>
      </c>
      <c r="B25236" s="2" t="str">
        <f>IFERROR(__xludf.DUMMYFUNCTION("GOOGLETRANSLATE(A25236,""en"",""hi"")"),"मैच के दौरान बिजली के कारण खिलाड़ियों के जाने के बाद एक सामान्य दृश्य देखा जाता है।")</f>
        <v>मैच के दौरान बिजली के कारण खिलाड़ियों के जाने के बाद एक सामान्य दृश्य देखा जाता है।</v>
      </c>
    </row>
    <row r="25237">
      <c r="A25237" s="1" t="s">
        <v>24358</v>
      </c>
      <c r="B25237" s="2" t="str">
        <f>IFERROR(__xludf.DUMMYFUNCTION("GOOGLETRANSLATE(A25237,""en"",""hi"")"),"कभी-कभी मैं चाहता हूं कि मैं एक बिल्ली हो ताकि मैं पूरे दिन खा सकूं और सो सकूं और इसके लिए न्याय नहीं कर सका।")</f>
        <v>कभी-कभी मैं चाहता हूं कि मैं एक बिल्ली हो ताकि मैं पूरे दिन खा सकूं और सो सकूं और इसके लिए न्याय नहीं कर सका।</v>
      </c>
    </row>
    <row r="25238">
      <c r="A25238" s="1" t="s">
        <v>24359</v>
      </c>
      <c r="B25238" s="2" t="str">
        <f>IFERROR(__xludf.DUMMYFUNCTION("GOOGLETRANSLATE(A25238,""en"",""hi"")"),"इस पेंट्री में एक सीढ़ी है जो थैंक्सगिविंग या पश्चिमी ईसाई अवकाश जैसे छुट्टियों के लिए एक वर्ष की आवश्यकताओं तक पहुंचने के लिए है!")</f>
        <v>इस पेंट्री में एक सीढ़ी है जो थैंक्सगिविंग या पश्चिमी ईसाई अवकाश जैसे छुट्टियों के लिए एक वर्ष की आवश्यकताओं तक पहुंचने के लिए है!</v>
      </c>
    </row>
    <row r="25239">
      <c r="A25239" s="1" t="s">
        <v>24360</v>
      </c>
      <c r="B25239" s="2" t="str">
        <f>IFERROR(__xludf.DUMMYFUNCTION("GOOGLETRANSLATE(A25239,""en"",""hi"")"),"इस संपत्ति के हर कमरे में इतनी बड़ी खिड़कियां हैं!")</f>
        <v>इस संपत्ति के हर कमरे में इतनी बड़ी खिड़कियां हैं!</v>
      </c>
    </row>
    <row r="25240">
      <c r="A25240" s="1" t="s">
        <v>24361</v>
      </c>
      <c r="B25240" s="2" t="str">
        <f>IFERROR(__xludf.DUMMYFUNCTION("GOOGLETRANSLATE(A25240,""en"",""hi"")"),"जंगल के माध्यम से गुजरती पहाड़ी सड़क")</f>
        <v>जंगल के माध्यम से गुजरती पहाड़ी सड़क</v>
      </c>
    </row>
    <row r="25241">
      <c r="A25241" s="1" t="s">
        <v>1731</v>
      </c>
      <c r="B25241" s="2" t="str">
        <f>IFERROR(__xludf.DUMMYFUNCTION("GOOGLETRANSLATE(A25241,""en"",""hi"")"),"डिजिटल कला # के लिए चुनी गई है")</f>
        <v>डिजिटल कला # के लिए चुनी गई है</v>
      </c>
    </row>
    <row r="25242">
      <c r="A25242" s="1" t="s">
        <v>24362</v>
      </c>
      <c r="B25242" s="2" t="str">
        <f>IFERROR(__xludf.DUMMYFUNCTION("GOOGLETRANSLATE(A25242,""en"",""hi"")"),"एक सड़क का नाइट व्यू")</f>
        <v>एक सड़क का नाइट व्यू</v>
      </c>
    </row>
    <row r="25243">
      <c r="A25243" s="1" t="s">
        <v>24363</v>
      </c>
      <c r="B25243" s="2" t="str">
        <f>IFERROR(__xludf.DUMMYFUNCTION("GOOGLETRANSLATE(A25243,""en"",""hi"")"),"इस दुखद के साथ अपने गर्व को अगले स्तर पर ले जाएं!")</f>
        <v>इस दुखद के साथ अपने गर्व को अगले स्तर पर ले जाएं!</v>
      </c>
    </row>
    <row r="25244">
      <c r="A25244" s="1" t="s">
        <v>24364</v>
      </c>
      <c r="B25244" s="2" t="str">
        <f>IFERROR(__xludf.DUMMYFUNCTION("GOOGLETRANSLATE(A25244,""en"",""hi"")"),"यात्री रविवार को भारी बर्फ के माध्यम से घोड़े और गाड़ी की सवारी करते हैं।")</f>
        <v>यात्री रविवार को भारी बर्फ के माध्यम से घोड़े और गाड़ी की सवारी करते हैं।</v>
      </c>
    </row>
    <row r="25245">
      <c r="A25245" s="1" t="s">
        <v>24365</v>
      </c>
      <c r="B25245" s="2" t="str">
        <f>IFERROR(__xludf.DUMMYFUNCTION("GOOGLETRANSLATE(A25245,""en"",""hi"")"),"मैंने सबसे अच्छे रेस्तरां के माध्यम से अपना रास्ता खाया।")</f>
        <v>मैंने सबसे अच्छे रेस्तरां के माध्यम से अपना रास्ता खाया।</v>
      </c>
    </row>
    <row r="25246">
      <c r="A25246" s="1" t="s">
        <v>24366</v>
      </c>
      <c r="B25246" s="2" t="str">
        <f>IFERROR(__xludf.DUMMYFUNCTION("GOOGLETRANSLATE(A25246,""en"",""hi"")"),"रंगीन: रात को रोशनी की सतह के रूप में रोशनी होती है गुलाबी और हरे रंग के लेजर आकाश से उछालते हैं")</f>
        <v>रंगीन: रात को रोशनी की सतह के रूप में रोशनी होती है गुलाबी और हरे रंग के लेजर आकाश से उछालते हैं</v>
      </c>
    </row>
    <row r="25247">
      <c r="A25247" s="1" t="s">
        <v>24367</v>
      </c>
      <c r="B25247" s="2" t="str">
        <f>IFERROR(__xludf.DUMMYFUNCTION("GOOGLETRANSLATE(A25247,""en"",""hi"")"),"और क्लासिक: जब आप सड़क पर किसी को भागते हैं और उन्हें sidestep, लेकिन वे आपके रूप में एक ही दिशा में जाते हैं - और आप अपेक्षित अजीब हंसी तक इसे अधिक बार करते हैं।")</f>
        <v>और क्लासिक: जब आप सड़क पर किसी को भागते हैं और उन्हें sidestep, लेकिन वे आपके रूप में एक ही दिशा में जाते हैं - और आप अपेक्षित अजीब हंसी तक इसे अधिक बार करते हैं।</v>
      </c>
    </row>
    <row r="25248">
      <c r="A25248" s="1" t="s">
        <v>24368</v>
      </c>
      <c r="B25248" s="2" t="str">
        <f>IFERROR(__xludf.DUMMYFUNCTION("GOOGLETRANSLATE(A25248,""en"",""hi"")"),"संख्या शून्य एक सफेद पृष्ठभूमि पर एक ब्रश के साथ लिखित")</f>
        <v>संख्या शून्य एक सफेद पृष्ठभूमि पर एक ब्रश के साथ लिखित</v>
      </c>
    </row>
    <row r="25249">
      <c r="A25249" s="1" t="s">
        <v>24369</v>
      </c>
      <c r="B25249" s="2" t="str">
        <f>IFERROR(__xludf.DUMMYFUNCTION("GOOGLETRANSLATE(A25249,""en"",""hi"")"),"रेतीले समुद्र तट पर रेतीले समुद्र तट पर कम कोण नंगे पैर वाले व्यक्ति के साथ पानी के किनारे पर चलने वाले व्यक्ति के साथ")</f>
        <v>रेतीले समुद्र तट पर रेतीले समुद्र तट पर कम कोण नंगे पैर वाले व्यक्ति के साथ पानी के किनारे पर चलने वाले व्यक्ति के साथ</v>
      </c>
    </row>
    <row r="25250">
      <c r="A25250" s="1" t="s">
        <v>24370</v>
      </c>
      <c r="B25250" s="2" t="str">
        <f>IFERROR(__xludf.DUMMYFUNCTION("GOOGLETRANSLATE(A25250,""en"",""hi"")"),"हैप्पी मैन समुद्र तट पर गिटार बेयरफुट खेल रहा है")</f>
        <v>हैप्पी मैन समुद्र तट पर गिटार बेयरफुट खेल रहा है</v>
      </c>
    </row>
    <row r="25251">
      <c r="A25251" s="1" t="s">
        <v>24371</v>
      </c>
      <c r="B25251" s="2" t="str">
        <f>IFERROR(__xludf.DUMMYFUNCTION("GOOGLETRANSLATE(A25251,""en"",""hi"")"),"व्यक्ति फुटबॉल टीम के लिए हेल्म लेता है")</f>
        <v>व्यक्ति फुटबॉल टीम के लिए हेल्म लेता है</v>
      </c>
    </row>
    <row r="25252">
      <c r="A25252" s="1" t="s">
        <v>24372</v>
      </c>
      <c r="B25252" s="2" t="str">
        <f>IFERROR(__xludf.DUMMYFUNCTION("GOOGLETRANSLATE(A25252,""en"",""hi"")"),"समुद्र में अंडरसी घास का दृश्य")</f>
        <v>समुद्र में अंडरसी घास का दृश्य</v>
      </c>
    </row>
    <row r="25253">
      <c r="A25253" s="1" t="s">
        <v>24373</v>
      </c>
      <c r="B25253" s="2" t="str">
        <f>IFERROR(__xludf.DUMMYFUNCTION("GOOGLETRANSLATE(A25253,""en"",""hi"")"),"गुलाबी, पीले और नारंगी में कम मछली")</f>
        <v>गुलाबी, पीले और नारंगी में कम मछली</v>
      </c>
    </row>
    <row r="25254">
      <c r="A25254" s="1" t="s">
        <v>24374</v>
      </c>
      <c r="B25254" s="2" t="str">
        <f>IFERROR(__xludf.DUMMYFUNCTION("GOOGLETRANSLATE(A25254,""en"",""hi"")"),"मेरा नया टैटू व्यक्ति द्वारा बनाया गया!")</f>
        <v>मेरा नया टैटू व्यक्ति द्वारा बनाया गया!</v>
      </c>
    </row>
    <row r="25255">
      <c r="A25255" s="1" t="s">
        <v>24375</v>
      </c>
      <c r="B25255" s="2" t="str">
        <f>IFERROR(__xludf.DUMMYFUNCTION("GOOGLETRANSLATE(A25255,""en"",""hi"")"),"सच्चा क्षेत्र इन नंबरों के बीच कहीं होना चाहिए।")</f>
        <v>सच्चा क्षेत्र इन नंबरों के बीच कहीं होना चाहिए।</v>
      </c>
    </row>
    <row r="25256">
      <c r="A25256" s="1" t="s">
        <v>24376</v>
      </c>
      <c r="B25256" s="2" t="str">
        <f>IFERROR(__xludf.DUMMYFUNCTION("GOOGLETRANSLATE(A25256,""en"",""hi"")"),"विलो पेड़ हवा से उड़ गया")</f>
        <v>विलो पेड़ हवा से उड़ गया</v>
      </c>
    </row>
    <row r="25257">
      <c r="A25257" s="1" t="s">
        <v>24377</v>
      </c>
      <c r="B25257" s="2" t="str">
        <f>IFERROR(__xludf.DUMMYFUNCTION("GOOGLETRANSLATE(A25257,""en"",""hi"")"),"सभी रोटी% पूरे गेहूं के साथ बने होते हैं।")</f>
        <v>सभी रोटी% पूरे गेहूं के साथ बने होते हैं।</v>
      </c>
    </row>
    <row r="25258">
      <c r="A25258" s="1" t="s">
        <v>24378</v>
      </c>
      <c r="B25258" s="2" t="str">
        <f>IFERROR(__xludf.DUMMYFUNCTION("GOOGLETRANSLATE(A25258,""en"",""hi"")"),"मैच के बाद खिलाड़ी प्रतिक्रिया करते हैं।")</f>
        <v>मैच के बाद खिलाड़ी प्रतिक्रिया करते हैं।</v>
      </c>
    </row>
    <row r="25259">
      <c r="A25259" s="1" t="s">
        <v>24379</v>
      </c>
      <c r="B25259" s="2" t="str">
        <f>IFERROR(__xludf.DUMMYFUNCTION("GOOGLETRANSLATE(A25259,""en"",""hi"")"),"उसके दोस्तों के साथ दुल्हन")</f>
        <v>उसके दोस्तों के साथ दुल्हन</v>
      </c>
    </row>
    <row r="25260">
      <c r="A25260" s="1" t="s">
        <v>24380</v>
      </c>
      <c r="B25260" s="2" t="str">
        <f>IFERROR(__xludf.DUMMYFUNCTION("GOOGLETRANSLATE(A25260,""en"",""hi"")"),"बिल्डिंग फ़ंक्शन जिसे राजा द्वारा सैन्य व्यक्ति को उपहार के रूप में दिया गया था।")</f>
        <v>बिल्डिंग फ़ंक्शन जिसे राजा द्वारा सैन्य व्यक्ति को उपहार के रूप में दिया गया था।</v>
      </c>
    </row>
    <row r="25261">
      <c r="A25261" s="1" t="s">
        <v>24381</v>
      </c>
      <c r="B25261" s="2" t="str">
        <f>IFERROR(__xludf.DUMMYFUNCTION("GOOGLETRANSLATE(A25261,""en"",""hi"")"),"काल्पनिक चरित्र की बहनों के साथ बीजान्टिन आइकन")</f>
        <v>काल्पनिक चरित्र की बहनों के साथ बीजान्टिन आइकन</v>
      </c>
    </row>
    <row r="25262">
      <c r="A25262" s="1" t="s">
        <v>24382</v>
      </c>
      <c r="B25262" s="2" t="str">
        <f>IFERROR(__xludf.DUMMYFUNCTION("GOOGLETRANSLATE(A25262,""en"",""hi"")"),"चमड़ा क्लैड: व्यक्ति ने चमड़े में सनसनी देखी, एक बेल्ट के साथ जो उसे बीच में चढ़ाया")</f>
        <v>चमड़ा क्लैड: व्यक्ति ने चमड़े में सनसनी देखी, एक बेल्ट के साथ जो उसे बीच में चढ़ाया</v>
      </c>
    </row>
    <row r="25263">
      <c r="A25263" s="1" t="s">
        <v>24383</v>
      </c>
      <c r="B25263" s="2" t="str">
        <f>IFERROR(__xludf.DUMMYFUNCTION("GOOGLETRANSLATE(A25263,""en"",""hi"")"),"एक शहर: पर्यटक आकर्षण के साथ एक रेस्तरां में skewers")</f>
        <v>एक शहर: पर्यटक आकर्षण के साथ एक रेस्तरां में skewers</v>
      </c>
    </row>
    <row r="25264">
      <c r="A25264" s="1" t="s">
        <v>24384</v>
      </c>
      <c r="B25264" s="2" t="str">
        <f>IFERROR(__xludf.DUMMYFUNCTION("GOOGLETRANSLATE(A25264,""en"",""hi"")"),"बगीचे में पत्तियों के बीच एक शाखा पर पके हुए प्लम")</f>
        <v>बगीचे में पत्तियों के बीच एक शाखा पर पके हुए प्लम</v>
      </c>
    </row>
    <row r="25265">
      <c r="A25265" s="1" t="s">
        <v>24385</v>
      </c>
      <c r="B25265" s="2" t="str">
        <f>IFERROR(__xludf.DUMMYFUNCTION("GOOGLETRANSLATE(A25265,""en"",""hi"")"),"उत्पाद लाइन के साथ संगत कॉइल यूएसबी केबल")</f>
        <v>उत्पाद लाइन के साथ संगत कॉइल यूएसबी केबल</v>
      </c>
    </row>
    <row r="25266">
      <c r="A25266" s="1" t="s">
        <v>24386</v>
      </c>
      <c r="B25266" s="2" t="str">
        <f>IFERROR(__xludf.DUMMYFUNCTION("GOOGLETRANSLATE(A25266,""en"",""hi"")"),"चंद्रमा में थोड़ा अंतरिक्ष यात्री")</f>
        <v>चंद्रमा में थोड़ा अंतरिक्ष यात्री</v>
      </c>
    </row>
    <row r="25267">
      <c r="A25267" s="1" t="s">
        <v>24387</v>
      </c>
      <c r="B25267" s="2" t="str">
        <f>IFERROR(__xludf.DUMMYFUNCTION("GOOGLETRANSLATE(A25267,""en"",""hi"")"),"स्क्वैश पौष्टिक लाभों के टन जोड़ता है और इसे ~ चमकते रंग देता है।")</f>
        <v>स्क्वैश पौष्टिक लाभों के टन जोड़ता है और इसे ~ चमकते रंग देता है।</v>
      </c>
    </row>
    <row r="25268">
      <c r="A25268" s="1" t="s">
        <v>24388</v>
      </c>
      <c r="B25268" s="2" t="str">
        <f>IFERROR(__xludf.DUMMYFUNCTION("GOOGLETRANSLATE(A25268,""en"",""hi"")"),"फुटबॉल मैच के दौरान फुटबॉल खिलाड़ी।")</f>
        <v>फुटबॉल मैच के दौरान फुटबॉल खिलाड़ी।</v>
      </c>
    </row>
    <row r="25269">
      <c r="A25269" s="1" t="s">
        <v>24389</v>
      </c>
      <c r="B25269" s="2" t="str">
        <f>IFERROR(__xludf.DUMMYFUNCTION("GOOGLETRANSLATE(A25269,""en"",""hi"")"),"सर्दियों में एक पोशाक कैसे पहनें")</f>
        <v>सर्दियों में एक पोशाक कैसे पहनें</v>
      </c>
    </row>
    <row r="25270">
      <c r="A25270" s="1" t="s">
        <v>24390</v>
      </c>
      <c r="B25270" s="2" t="str">
        <f>IFERROR(__xludf.DUMMYFUNCTION("GOOGLETRANSLATE(A25270,""en"",""hi"")"),"बगीचे सुंदर फूलों से भरा है")</f>
        <v>बगीचे सुंदर फूलों से भरा है</v>
      </c>
    </row>
    <row r="25271">
      <c r="A25271" s="1" t="s">
        <v>24391</v>
      </c>
      <c r="B25271" s="2" t="str">
        <f>IFERROR(__xludf.DUMMYFUNCTION("GOOGLETRANSLATE(A25271,""en"",""hi"")"),"एक काले आकाश में एक पूर्णिमा")</f>
        <v>एक काले आकाश में एक पूर्णिमा</v>
      </c>
    </row>
    <row r="25272">
      <c r="A25272" s="1" t="s">
        <v>24392</v>
      </c>
      <c r="B25272" s="2" t="str">
        <f>IFERROR(__xludf.DUMMYFUNCTION("GOOGLETRANSLATE(A25272,""en"",""hi"")"),"अंडे और सॉसेज के साथ सफेद प्लेट पर भोजन डालता है")</f>
        <v>अंडे और सॉसेज के साथ सफेद प्लेट पर भोजन डालता है</v>
      </c>
    </row>
    <row r="25273">
      <c r="A25273" s="1" t="s">
        <v>24393</v>
      </c>
      <c r="B25273" s="2" t="str">
        <f>IFERROR(__xludf.DUMMYFUNCTION("GOOGLETRANSLATE(A25273,""en"",""hi"")"),"रोमांस फिल्म की शूटिंग के दौरान फिल्म चरित्र के रूप में अभिनेता")</f>
        <v>रोमांस फिल्म की शूटिंग के दौरान फिल्म चरित्र के रूप में अभिनेता</v>
      </c>
    </row>
    <row r="25274">
      <c r="A25274" s="1" t="s">
        <v>24394</v>
      </c>
      <c r="B25274" s="2" t="str">
        <f>IFERROR(__xludf.DUMMYFUNCTION("GOOGLETRANSLATE(A25274,""en"",""hi"")"),"दिन में सड़कों पर")</f>
        <v>दिन में सड़कों पर</v>
      </c>
    </row>
    <row r="25275">
      <c r="A25275" s="1" t="s">
        <v>24395</v>
      </c>
      <c r="B25275" s="2" t="str">
        <f>IFERROR(__xludf.DUMMYFUNCTION("GOOGLETRANSLATE(A25275,""en"",""hi"")"),"अक्षर y के आधार पर सार आइकन का वेक्टर चित्रण")</f>
        <v>अक्षर y के आधार पर सार आइकन का वेक्टर चित्रण</v>
      </c>
    </row>
    <row r="25276">
      <c r="A25276" s="1" t="s">
        <v>24396</v>
      </c>
      <c r="B25276" s="2" t="str">
        <f>IFERROR(__xludf.DUMMYFUNCTION("GOOGLETRANSLATE(A25276,""en"",""hi"")"),"एक Fuchsia से एक हमिंगबर्ड पीने")</f>
        <v>एक Fuchsia से एक हमिंगबर्ड पीने</v>
      </c>
    </row>
    <row r="25277">
      <c r="A25277" s="1" t="s">
        <v>24397</v>
      </c>
      <c r="B25277" s="2" t="str">
        <f>IFERROR(__xludf.DUMMYFUNCTION("GOOGLETRANSLATE(A25277,""en"",""hi"")"),"एक ऐसे व्यक्ति के साथ सौदा शीर्षक वाली छवि जो आपको संदेह है या एडीएचडी कदम है")</f>
        <v>एक ऐसे व्यक्ति के साथ सौदा शीर्षक वाली छवि जो आपको संदेह है या एडीएचडी कदम है</v>
      </c>
    </row>
    <row r="25278">
      <c r="A25278" s="1" t="s">
        <v>24398</v>
      </c>
      <c r="B25278" s="2" t="str">
        <f>IFERROR(__xludf.DUMMYFUNCTION("GOOGLETRANSLATE(A25278,""en"",""hi"")"),"विभिन्न प्रकार के पागल का मिश्रण।")</f>
        <v>विभिन्न प्रकार के पागल का मिश्रण।</v>
      </c>
    </row>
    <row r="25279">
      <c r="A25279" s="1" t="s">
        <v>24399</v>
      </c>
      <c r="B25279" s="2" t="str">
        <f>IFERROR(__xludf.DUMMYFUNCTION("GOOGLETRANSLATE(A25279,""en"",""hi"")"),"व्यक्ति घटना पर बोलता है")</f>
        <v>व्यक्ति घटना पर बोलता है</v>
      </c>
    </row>
    <row r="25280">
      <c r="A25280" s="1" t="s">
        <v>24400</v>
      </c>
      <c r="B25280" s="2" t="str">
        <f>IFERROR(__xludf.DUMMYFUNCTION("GOOGLETRANSLATE(A25280,""en"",""hi"")"),"अभिनेता प्रीमियर पर पहुंचे।")</f>
        <v>अभिनेता प्रीमियर पर पहुंचे।</v>
      </c>
    </row>
    <row r="25281">
      <c r="A25281" s="1" t="s">
        <v>24401</v>
      </c>
      <c r="B25281" s="2" t="str">
        <f>IFERROR(__xludf.DUMMYFUNCTION("GOOGLETRANSLATE(A25281,""en"",""hi"")"),"एक कब्रिस्तान का लोहा गेट")</f>
        <v>एक कब्रिस्तान का लोहा गेट</v>
      </c>
    </row>
    <row r="25282">
      <c r="A25282" s="1" t="s">
        <v>24402</v>
      </c>
      <c r="B25282" s="2" t="str">
        <f>IFERROR(__xludf.DUMMYFUNCTION("GOOGLETRANSLATE(A25282,""en"",""hi"")"),"नदी बैंक पर सूर्यास्त")</f>
        <v>नदी बैंक पर सूर्यास्त</v>
      </c>
    </row>
    <row r="25283">
      <c r="A25283" s="1" t="s">
        <v>24403</v>
      </c>
      <c r="B25283" s="2" t="str">
        <f>IFERROR(__xludf.DUMMYFUNCTION("GOOGLETRANSLATE(A25283,""en"",""hi"")"),"उसके सिर पर एक फूल पुष्प के साथ एक युवा सुंदर लड़की।")</f>
        <v>उसके सिर पर एक फूल पुष्प के साथ एक युवा सुंदर लड़की।</v>
      </c>
    </row>
    <row r="25284">
      <c r="A25284" s="1" t="s">
        <v>24404</v>
      </c>
      <c r="B25284" s="2" t="str">
        <f>IFERROR(__xludf.DUMMYFUNCTION("GOOGLETRANSLATE(A25284,""en"",""hi"")"),"व्यक्ति के पड़ोस में मेरे सामने के दरवाजे के बाहर मस्जिद।")</f>
        <v>व्यक्ति के पड़ोस में मेरे सामने के दरवाजे के बाहर मस्जिद।</v>
      </c>
    </row>
    <row r="25285">
      <c r="A25285" s="1" t="s">
        <v>24405</v>
      </c>
      <c r="B25285" s="2" t="str">
        <f>IFERROR(__xludf.DUMMYFUNCTION("GOOGLETRANSLATE(A25285,""en"",""hi"")"),"झील के किनारे से चलना")</f>
        <v>झील के किनारे से चलना</v>
      </c>
    </row>
    <row r="25286">
      <c r="A25286" s="1" t="s">
        <v>24406</v>
      </c>
      <c r="B25286" s="2" t="str">
        <f>IFERROR(__xludf.DUMMYFUNCTION("GOOGLETRANSLATE(A25286,""en"",""hi"")"),"छोटी लड़कियां बेडरूम चांदेलियर, जब हम खरीदते हैं तो इस विचार को बचाएं।")</f>
        <v>छोटी लड़कियां बेडरूम चांदेलियर, जब हम खरीदते हैं तो इस विचार को बचाएं।</v>
      </c>
    </row>
    <row r="25287">
      <c r="A25287" s="1" t="s">
        <v>24407</v>
      </c>
      <c r="B25287" s="2" t="str">
        <f>IFERROR(__xludf.DUMMYFUNCTION("GOOGLETRANSLATE(A25287,""en"",""hi"")"),"एक गुलाबी बेल्ट के साथ लघु काला पोशाक")</f>
        <v>एक गुलाबी बेल्ट के साथ लघु काला पोशाक</v>
      </c>
    </row>
    <row r="25288">
      <c r="A25288" s="1" t="s">
        <v>24408</v>
      </c>
      <c r="B25288" s="2" t="str">
        <f>IFERROR(__xludf.DUMMYFUNCTION("GOOGLETRANSLATE(A25288,""en"",""hi"")"),"जैविक प्रजातियों का शीर्ष दृश्य")</f>
        <v>जैविक प्रजातियों का शीर्ष दृश्य</v>
      </c>
    </row>
    <row r="25289">
      <c r="A25289" s="1" t="s">
        <v>24409</v>
      </c>
      <c r="B25289" s="2" t="str">
        <f>IFERROR(__xludf.DUMMYFUNCTION("GOOGLETRANSLATE(A25289,""en"",""hi"")"),"सफेद कुशन के साथ एक बड़ी विकर कुर्सी")</f>
        <v>सफेद कुशन के साथ एक बड़ी विकर कुर्सी</v>
      </c>
    </row>
    <row r="25290">
      <c r="A25290" s="1" t="s">
        <v>24410</v>
      </c>
      <c r="B25290" s="2" t="str">
        <f>IFERROR(__xludf.DUMMYFUNCTION("GOOGLETRANSLATE(A25290,""en"",""hi"")"),"पहाड़ की सीमा में एक जमीन गिलहरी के करीब।")</f>
        <v>पहाड़ की सीमा में एक जमीन गिलहरी के करीब।</v>
      </c>
    </row>
    <row r="25291">
      <c r="A25291" s="1" t="s">
        <v>24411</v>
      </c>
      <c r="B25291" s="2" t="str">
        <f>IFERROR(__xludf.DUMMYFUNCTION("GOOGLETRANSLATE(A25291,""en"",""hi"")"),"लकड़ी के हेडबोर्ड के ऊपर चित्रों के साथ मास्टर बेडरूम")</f>
        <v>लकड़ी के हेडबोर्ड के ऊपर चित्रों के साथ मास्टर बेडरूम</v>
      </c>
    </row>
    <row r="25292">
      <c r="A25292" s="1" t="s">
        <v>24412</v>
      </c>
      <c r="B25292" s="2" t="str">
        <f>IFERROR(__xludf.DUMMYFUNCTION("GOOGLETRANSLATE(A25292,""en"",""hi"")"),"शहर और ब्राजीलियाई राज्य का एक सुंदर हवाई दृश्य")</f>
        <v>शहर और ब्राजीलियाई राज्य का एक सुंदर हवाई दृश्य</v>
      </c>
    </row>
    <row r="25293">
      <c r="A25293" s="1" t="s">
        <v>24413</v>
      </c>
      <c r="B25293" s="2" t="str">
        <f>IFERROR(__xludf.DUMMYFUNCTION("GOOGLETRANSLATE(A25293,""en"",""hi"")"),"इस बाल शैली को जातीयता के बीच तितली के रूप में जाना जाता है ... बहुत सुंदर।")</f>
        <v>इस बाल शैली को जातीयता के बीच तितली के रूप में जाना जाता है ... बहुत सुंदर।</v>
      </c>
    </row>
    <row r="25294">
      <c r="A25294" s="1" t="s">
        <v>24414</v>
      </c>
      <c r="B25294" s="2" t="str">
        <f>IFERROR(__xludf.DUMMYFUNCTION("GOOGLETRANSLATE(A25294,""en"",""hi"")"),"दुनिया में भौगोलिक फीचर श्रेणी")</f>
        <v>दुनिया में भौगोलिक फीचर श्रेणी</v>
      </c>
    </row>
    <row r="25295">
      <c r="A25295" s="1" t="s">
        <v>24415</v>
      </c>
      <c r="B25295" s="2" t="str">
        <f>IFERROR(__xludf.DUMMYFUNCTION("GOOGLETRANSLATE(A25295,""en"",""hi"")"),"एक सफेद पृष्ठभूमि पर आइकन के साथ काले जेनेरिक स्मार्ट घड़ी")</f>
        <v>एक सफेद पृष्ठभूमि पर आइकन के साथ काले जेनेरिक स्मार्ट घड़ी</v>
      </c>
    </row>
    <row r="25296">
      <c r="A25296" s="1" t="s">
        <v>24416</v>
      </c>
      <c r="B25296" s="2" t="str">
        <f>IFERROR(__xludf.DUMMYFUNCTION("GOOGLETRANSLATE(A25296,""en"",""hi"")"),"क्रिसमस रोशनी से सजाए गए एक घर")</f>
        <v>क्रिसमस रोशनी से सजाए गए एक घर</v>
      </c>
    </row>
    <row r="25297">
      <c r="A25297" s="1" t="s">
        <v>24417</v>
      </c>
      <c r="B25297" s="2" t="str">
        <f>IFERROR(__xludf.DUMMYFUNCTION("GOOGLETRANSLATE(A25297,""en"",""hi"")"),"18 वीं शताब्दी - शैली फैंसी ड्रेस, 1880")</f>
        <v>18 वीं शताब्दी - शैली फैंसी ड्रेस, 1880</v>
      </c>
    </row>
    <row r="25298">
      <c r="A25298" s="1" t="s">
        <v>24418</v>
      </c>
      <c r="B25298" s="2" t="str">
        <f>IFERROR(__xludf.DUMMYFUNCTION("GOOGLETRANSLATE(A25298,""en"",""hi"")"),"पूजा की बौद्ध जगह गणराज्य के चारों ओर सांस्कृतिक सड़क यात्रा पर अंतिम पड़ाव")</f>
        <v>पूजा की बौद्ध जगह गणराज्य के चारों ओर सांस्कृतिक सड़क यात्रा पर अंतिम पड़ाव</v>
      </c>
    </row>
    <row r="25299">
      <c r="A25299" s="1" t="s">
        <v>24419</v>
      </c>
      <c r="B25299" s="2" t="str">
        <f>IFERROR(__xludf.DUMMYFUNCTION("GOOGLETRANSLATE(A25299,""en"",""hi"")"),"एक लाल बुना हुआ टोपी और एक बर्फ के साथ खेलने वाले गर्म कोट में मजेदार छोटी बच्चा लड़की।")</f>
        <v>एक लाल बुना हुआ टोपी और एक बर्फ के साथ खेलने वाले गर्म कोट में मजेदार छोटी बच्चा लड़की।</v>
      </c>
    </row>
    <row r="25300">
      <c r="A25300" s="1" t="s">
        <v>24420</v>
      </c>
      <c r="B25300" s="2" t="str">
        <f>IFERROR(__xludf.DUMMYFUNCTION("GOOGLETRANSLATE(A25300,""en"",""hi"")"),"इस तरह, आप समझ सकते हैं कि आपके बाल प्राकृतिक तरीके से कैसे बढ़ते हैं और एक विचार प्राप्त करते हैं कि आपके चेहरे की दाढ़ी किस प्रकार के आकार ले सकते हैं।")</f>
        <v>इस तरह, आप समझ सकते हैं कि आपके बाल प्राकृतिक तरीके से कैसे बढ़ते हैं और एक विचार प्राप्त करते हैं कि आपके चेहरे की दाढ़ी किस प्रकार के आकार ले सकते हैं।</v>
      </c>
    </row>
    <row r="25301">
      <c r="A25301" s="1" t="s">
        <v>24421</v>
      </c>
      <c r="B25301" s="2" t="str">
        <f>IFERROR(__xludf.DUMMYFUNCTION("GOOGLETRANSLATE(A25301,""en"",""hi"")"),"एक झील पर घर चल रहा है")</f>
        <v>एक झील पर घर चल रहा है</v>
      </c>
    </row>
    <row r="25302">
      <c r="A25302" s="1" t="s">
        <v>24422</v>
      </c>
      <c r="B25302" s="2" t="str">
        <f>IFERROR(__xludf.DUMMYFUNCTION("GOOGLETRANSLATE(A25302,""en"",""hi"")"),"फैशन वीक: व्यक्ति फैशन वीक के दौरान राउंड बना रहा है")</f>
        <v>फैशन वीक: व्यक्ति फैशन वीक के दौरान राउंड बना रहा है</v>
      </c>
    </row>
    <row r="25303">
      <c r="A25303" s="1" t="s">
        <v>24423</v>
      </c>
      <c r="B25303" s="2" t="str">
        <f>IFERROR(__xludf.DUMMYFUNCTION("GOOGLETRANSLATE(A25303,""en"",""hi"")"),"कारों पर एक झलक")</f>
        <v>कारों पर एक झलक</v>
      </c>
    </row>
    <row r="25304">
      <c r="A25304" s="1" t="s">
        <v>24424</v>
      </c>
      <c r="B25304" s="2" t="str">
        <f>IFERROR(__xludf.DUMMYFUNCTION("GOOGLETRANSLATE(A25304,""en"",""hi"")"),"झील मैंने कभी भी देखा है कि पानी का सबसे ठोस नीला शरीर है।")</f>
        <v>झील मैंने कभी भी देखा है कि पानी का सबसे ठोस नीला शरीर है।</v>
      </c>
    </row>
    <row r="25305">
      <c r="A25305" s="1" t="s">
        <v>24425</v>
      </c>
      <c r="B25305" s="2" t="str">
        <f>IFERROR(__xludf.DUMMYFUNCTION("GOOGLETRANSLATE(A25305,""en"",""hi"")"),"एक सफेद चाक के साथ व्यवसायी लेखन के हाथ की समग्र छवि")</f>
        <v>एक सफेद चाक के साथ व्यवसायी लेखन के हाथ की समग्र छवि</v>
      </c>
    </row>
    <row r="25306">
      <c r="A25306" s="1" t="s">
        <v>24426</v>
      </c>
      <c r="B25306" s="2" t="str">
        <f>IFERROR(__xludf.DUMMYFUNCTION("GOOGLETRANSLATE(A25306,""en"",""hi"")"),"अंधेरे त्वचा वाली महिला बियर ग्लास पकड़े हुए और एक पार्टी में दोस्तों के एक समूह के साथ बात कर रही है।")</f>
        <v>अंधेरे त्वचा वाली महिला बियर ग्लास पकड़े हुए और एक पार्टी में दोस्तों के एक समूह के साथ बात कर रही है।</v>
      </c>
    </row>
    <row r="25307">
      <c r="A25307" s="1" t="s">
        <v>24427</v>
      </c>
      <c r="B25307" s="2" t="str">
        <f>IFERROR(__xludf.DUMMYFUNCTION("GOOGLETRANSLATE(A25307,""en"",""hi"")"),"व्यक्ति त्योहार के दौरान व्यक्ति में भाग लेता है")</f>
        <v>व्यक्ति त्योहार के दौरान व्यक्ति में भाग लेता है</v>
      </c>
    </row>
    <row r="25308">
      <c r="A25308" s="1" t="s">
        <v>24428</v>
      </c>
      <c r="B25308" s="2" t="str">
        <f>IFERROR(__xludf.DUMMYFUNCTION("GOOGLETRANSLATE(A25308,""en"",""hi"")"),"एक छोटी मछली का चित्र")</f>
        <v>एक छोटी मछली का चित्र</v>
      </c>
    </row>
    <row r="25309">
      <c r="A25309" s="1" t="s">
        <v>24429</v>
      </c>
      <c r="B25309" s="2" t="str">
        <f>IFERROR(__xludf.DUMMYFUNCTION("GOOGLETRANSLATE(A25309,""en"",""hi"")"),"घर के सामने का दृश्य")</f>
        <v>घर के सामने का दृश्य</v>
      </c>
    </row>
    <row r="25310">
      <c r="A25310" s="1" t="s">
        <v>24430</v>
      </c>
      <c r="B25310" s="2" t="str">
        <f>IFERROR(__xludf.DUMMYFUNCTION("GOOGLETRANSLATE(A25310,""en"",""hi"")"),"नौकाओं, स्थानीय लोगों के लिए आवास भी प्रदान करते हैं")</f>
        <v>नौकाओं, स्थानीय लोगों के लिए आवास भी प्रदान करते हैं</v>
      </c>
    </row>
    <row r="25311">
      <c r="A25311" s="1" t="s">
        <v>24431</v>
      </c>
      <c r="B25311" s="2" t="str">
        <f>IFERROR(__xludf.DUMMYFUNCTION("GOOGLETRANSLATE(A25311,""en"",""hi"")"),"स्नातक समारोहों के दौरान स्कूल ने अपने वरिष्ठ नागरिकों को रविवार दोपहर को सम्मानित किया।")</f>
        <v>स्नातक समारोहों के दौरान स्कूल ने अपने वरिष्ठ नागरिकों को रविवार दोपहर को सम्मानित किया।</v>
      </c>
    </row>
    <row r="25312">
      <c r="A25312" s="1" t="s">
        <v>24432</v>
      </c>
      <c r="B25312" s="2" t="str">
        <f>IFERROR(__xludf.DUMMYFUNCTION("GOOGLETRANSLATE(A25312,""en"",""hi"")"),"एक प्राचीन सिलाई मशीन से बने ट्रैक्टर")</f>
        <v>एक प्राचीन सिलाई मशीन से बने ट्रैक्टर</v>
      </c>
    </row>
    <row r="25313">
      <c r="A25313" s="1" t="s">
        <v>24433</v>
      </c>
      <c r="B25313" s="2" t="str">
        <f>IFERROR(__xludf.DUMMYFUNCTION("GOOGLETRANSLATE(A25313,""en"",""hi"")"),"ट्रेन स्टेशन पर बूढ़ा आदमी।")</f>
        <v>ट्रेन स्टेशन पर बूढ़ा आदमी।</v>
      </c>
    </row>
    <row r="25314">
      <c r="A25314" s="1" t="s">
        <v>24434</v>
      </c>
      <c r="B25314" s="2" t="str">
        <f>IFERROR(__xludf.DUMMYFUNCTION("GOOGLETRANSLATE(A25314,""en"",""hi"")"),"ध्वज के साथ सॉकर बॉल")</f>
        <v>ध्वज के साथ सॉकर बॉल</v>
      </c>
    </row>
    <row r="25315">
      <c r="A25315" s="1" t="s">
        <v>24435</v>
      </c>
      <c r="B25315" s="2" t="str">
        <f>IFERROR(__xludf.DUMMYFUNCTION("GOOGLETRANSLATE(A25315,""en"",""hi"")"),"महिला के बीच वॉलीबॉल लगातार तीसरे गोल्ड मेडल वेब डिज़ाइन के लिए पसंदीदा होगा")</f>
        <v>महिला के बीच वॉलीबॉल लगातार तीसरे गोल्ड मेडल वेब डिज़ाइन के लिए पसंदीदा होगा</v>
      </c>
    </row>
    <row r="25316">
      <c r="A25316" s="1" t="s">
        <v>24436</v>
      </c>
      <c r="B25316" s="2" t="str">
        <f>IFERROR(__xludf.DUMMYFUNCTION("GOOGLETRANSLATE(A25316,""en"",""hi"")"),"कुछ तस्वीरों के साथ एक लंबी छाया रक्त ड्रॉप का चित्रण")</f>
        <v>कुछ तस्वीरों के साथ एक लंबी छाया रक्त ड्रॉप का चित्रण</v>
      </c>
    </row>
    <row r="25317">
      <c r="A25317" s="1" t="s">
        <v>24437</v>
      </c>
      <c r="B25317" s="2" t="str">
        <f>IFERROR(__xludf.DUMMYFUNCTION("GOOGLETRANSLATE(A25317,""en"",""hi"")"),"आउटफिट - फेस्टिवल से डिनर ड्रेस और बॉल गाउन")</f>
        <v>आउटफिट - फेस्टिवल से डिनर ड्रेस और बॉल गाउन</v>
      </c>
    </row>
    <row r="25318">
      <c r="A25318" s="1" t="s">
        <v>24438</v>
      </c>
      <c r="B25318" s="2" t="str">
        <f>IFERROR(__xludf.DUMMYFUNCTION("GOOGLETRANSLATE(A25318,""en"",""hi"")"),"व्यक्ति ने एक शहर के संग्रह के लिए म्यूट अंदरूनी बनाया।")</f>
        <v>व्यक्ति ने एक शहर के संग्रह के लिए म्यूट अंदरूनी बनाया।</v>
      </c>
    </row>
    <row r="25319">
      <c r="A25319" s="1" t="s">
        <v>24439</v>
      </c>
      <c r="B25319" s="2" t="str">
        <f>IFERROR(__xludf.DUMMYFUNCTION("GOOGLETRANSLATE(A25319,""en"",""hi"")"),"पहनने के तरीके: परिधान की शैली कैसे करें")</f>
        <v>पहनने के तरीके: परिधान की शैली कैसे करें</v>
      </c>
    </row>
    <row r="25320">
      <c r="A25320" s="1" t="s">
        <v>24440</v>
      </c>
      <c r="B25320" s="2" t="str">
        <f>IFERROR(__xludf.DUMMYFUNCTION("GOOGLETRANSLATE(A25320,""en"",""hi"")"),"एक सफेद पृष्ठभूमि पर लोगो")</f>
        <v>एक सफेद पृष्ठभूमि पर लोगो</v>
      </c>
    </row>
    <row r="25321">
      <c r="A25321" s="1" t="s">
        <v>24441</v>
      </c>
      <c r="B25321" s="2" t="str">
        <f>IFERROR(__xludf.DUMMYFUNCTION("GOOGLETRANSLATE(A25321,""en"",""hi"")"),"एक अतिरिक्त बिस्तर के लिए अंतरिक्ष के साथ रानी बिस्तर का कमरा")</f>
        <v>एक अतिरिक्त बिस्तर के लिए अंतरिक्ष के साथ रानी बिस्तर का कमरा</v>
      </c>
    </row>
    <row r="25322">
      <c r="A25322" s="1" t="s">
        <v>24442</v>
      </c>
      <c r="B25322" s="2" t="str">
        <f>IFERROR(__xludf.DUMMYFUNCTION("GOOGLETRANSLATE(A25322,""en"",""hi"")"),"पुष्प पुष्प में फूलों को छोड़ दें और सूंघें।")</f>
        <v>पुष्प पुष्प में फूलों को छोड़ दें और सूंघें।</v>
      </c>
    </row>
    <row r="25323">
      <c r="A25323" s="1" t="s">
        <v>24443</v>
      </c>
      <c r="B25323" s="2" t="str">
        <f>IFERROR(__xludf.DUMMYFUNCTION("GOOGLETRANSLATE(A25323,""en"",""hi"")"),"एक छोटे से निवास द्वीप पर एक मछली पकड़ने का गाँव")</f>
        <v>एक छोटे से निवास द्वीप पर एक मछली पकड़ने का गाँव</v>
      </c>
    </row>
    <row r="25324">
      <c r="A25324" s="1" t="s">
        <v>5946</v>
      </c>
      <c r="B25324" s="2" t="str">
        <f>IFERROR(__xludf.DUMMYFUNCTION("GOOGLETRANSLATE(A25324,""en"",""hi"")"),"व्यक्ति प्रीमियर के लिए आता है")</f>
        <v>व्यक्ति प्रीमियर के लिए आता है</v>
      </c>
    </row>
    <row r="25325">
      <c r="A25325" s="1" t="s">
        <v>24444</v>
      </c>
      <c r="B25325" s="2" t="str">
        <f>IFERROR(__xludf.DUMMYFUNCTION("GOOGLETRANSLATE(A25325,""en"",""hi"")"),"सदस्यता संगठन छोड़ने के बाद एक पासपोर्ट")</f>
        <v>सदस्यता संगठन छोड़ने के बाद एक पासपोर्ट</v>
      </c>
    </row>
    <row r="25326">
      <c r="A25326" s="1" t="s">
        <v>24445</v>
      </c>
      <c r="B25326" s="2" t="str">
        <f>IFERROR(__xludf.DUMMYFUNCTION("GOOGLETRANSLATE(A25326,""en"",""hi"")"),"जंगल में अच्छा दिल के आकार का पिचर संयंत्र")</f>
        <v>जंगल में अच्छा दिल के आकार का पिचर संयंत्र</v>
      </c>
    </row>
    <row r="25327">
      <c r="A25327" s="1" t="s">
        <v>24446</v>
      </c>
      <c r="B25327" s="2" t="str">
        <f>IFERROR(__xludf.DUMMYFUNCTION("GOOGLETRANSLATE(A25327,""en"",""hi"")"),"एक लंबी छाया ऑन-ऑफ आइकन वेक्टर का चित्रण")</f>
        <v>एक लंबी छाया ऑन-ऑफ आइकन वेक्टर का चित्रण</v>
      </c>
    </row>
    <row r="25328">
      <c r="A25328" s="1" t="s">
        <v>24447</v>
      </c>
      <c r="B25328" s="2" t="str">
        <f>IFERROR(__xludf.DUMMYFUNCTION("GOOGLETRANSLATE(A25328,""en"",""hi"")"),"एक खेल में व्यक्ति के साथ अभिनेता।")</f>
        <v>एक खेल में व्यक्ति के साथ अभिनेता।</v>
      </c>
    </row>
    <row r="25329">
      <c r="A25329" s="1" t="s">
        <v>24448</v>
      </c>
      <c r="B25329" s="2" t="str">
        <f>IFERROR(__xludf.DUMMYFUNCTION("GOOGLETRANSLATE(A25329,""en"",""hi"")"),"लहरों और निलंबन पुल का हवाई ड्रोन फुटेज")</f>
        <v>लहरों और निलंबन पुल का हवाई ड्रोन फुटेज</v>
      </c>
    </row>
    <row r="25330">
      <c r="A25330" s="1" t="s">
        <v>24449</v>
      </c>
      <c r="B25330" s="2" t="str">
        <f>IFERROR(__xludf.DUMMYFUNCTION("GOOGLETRANSLATE(A25330,""en"",""hi"")"),"गुलाबी बालों वाली लड़की जिसमें एक कप गर्म पेय है")</f>
        <v>गुलाबी बालों वाली लड़की जिसमें एक कप गर्म पेय है</v>
      </c>
    </row>
    <row r="25331">
      <c r="A25331" s="1" t="s">
        <v>24450</v>
      </c>
      <c r="B25331" s="2" t="str">
        <f>IFERROR(__xludf.DUMMYFUNCTION("GOOGLETRANSLATE(A25331,""en"",""hi"")"),"कड़ी मेहनत का इतिहास")</f>
        <v>कड़ी मेहनत का इतिहास</v>
      </c>
    </row>
    <row r="25332">
      <c r="A25332" s="1" t="s">
        <v>24451</v>
      </c>
      <c r="B25332" s="2" t="str">
        <f>IFERROR(__xludf.DUMMYFUNCTION("GOOGLETRANSLATE(A25332,""en"",""hi"")"),"बॉक्सर, एक आदमी के बारे में क्या कहना है जो गिर गया और वापस आ गया")</f>
        <v>बॉक्सर, एक आदमी के बारे में क्या कहना है जो गिर गया और वापस आ गया</v>
      </c>
    </row>
    <row r="25333">
      <c r="A25333" s="1" t="s">
        <v>24452</v>
      </c>
      <c r="B25333" s="2" t="str">
        <f>IFERROR(__xludf.DUMMYFUNCTION("GOOGLETRANSLATE(A25333,""en"",""hi"")"),"अभिनेता अभिनेता के साथ पुरस्कार")</f>
        <v>अभिनेता अभिनेता के साथ पुरस्कार</v>
      </c>
    </row>
    <row r="25334">
      <c r="A25334" s="1" t="s">
        <v>24453</v>
      </c>
      <c r="B25334" s="2" t="str">
        <f>IFERROR(__xludf.DUMMYFUNCTION("GOOGLETRANSLATE(A25334,""en"",""hi"")"),"कमरा, एक कमरे में सनी तीसरी मंजिल पूरी तरह से सुसज्जित फ्लैट")</f>
        <v>कमरा, एक कमरे में सनी तीसरी मंजिल पूरी तरह से सुसज्जित फ्लैट</v>
      </c>
    </row>
    <row r="25335">
      <c r="A25335" s="1" t="s">
        <v>24454</v>
      </c>
      <c r="B25335" s="2" t="str">
        <f>IFERROR(__xludf.DUMMYFUNCTION("GOOGLETRANSLATE(A25335,""en"",""hi"")"),"एक फैशन देखो जिसमें गुप्त पुलओवर, चालक दल की लंबाई मोजे और कफर्ड शॉर्ट्स शामिल हैं।")</f>
        <v>एक फैशन देखो जिसमें गुप्त पुलओवर, चालक दल की लंबाई मोजे और कफर्ड शॉर्ट्स शामिल हैं।</v>
      </c>
    </row>
    <row r="25336">
      <c r="A25336" s="1" t="s">
        <v>24455</v>
      </c>
      <c r="B25336" s="2" t="str">
        <f>IFERROR(__xludf.DUMMYFUNCTION("GOOGLETRANSLATE(A25336,""en"",""hi"")"),"रेल फुटबॉल टीम रेलिंग पर")</f>
        <v>रेल फुटबॉल टीम रेलिंग पर</v>
      </c>
    </row>
    <row r="25337">
      <c r="A25337" s="1" t="s">
        <v>24456</v>
      </c>
      <c r="B25337" s="2" t="str">
        <f>IFERROR(__xludf.DUMMYFUNCTION("GOOGLETRANSLATE(A25337,""en"",""hi"")"),"गर्मियों में फर्नीचर स्टोर")</f>
        <v>गर्मियों में फर्नीचर स्टोर</v>
      </c>
    </row>
    <row r="25338">
      <c r="A25338" s="1" t="s">
        <v>24457</v>
      </c>
      <c r="B25338" s="2" t="str">
        <f>IFERROR(__xludf.DUMMYFUNCTION("GOOGLETRANSLATE(A25338,""en"",""hi"")"),"चीन कार के साथ अपने प्रेम संबंध को शामिल करता है")</f>
        <v>चीन कार के साथ अपने प्रेम संबंध को शामिल करता है</v>
      </c>
    </row>
    <row r="25339">
      <c r="A25339" s="1" t="s">
        <v>24458</v>
      </c>
      <c r="B25339" s="2" t="str">
        <f>IFERROR(__xludf.DUMMYFUNCTION("GOOGLETRANSLATE(A25339,""en"",""hi"")"),"एलईडी रोशनी द्वारा एक स्तंभ के लिए व्यक्ति")</f>
        <v>एलईडी रोशनी द्वारा एक स्तंभ के लिए व्यक्ति</v>
      </c>
    </row>
    <row r="25340">
      <c r="A25340" s="1" t="s">
        <v>24459</v>
      </c>
      <c r="B25340" s="2" t="str">
        <f>IFERROR(__xludf.DUMMYFUNCTION("GOOGLETRANSLATE(A25340,""en"",""hi"")"),"बड़े पौधे, एक नमूने से पहले उगाए थे और कई शाखाएं इसके बाद से गिर गई थीं")</f>
        <v>बड़े पौधे, एक नमूने से पहले उगाए थे और कई शाखाएं इसके बाद से गिर गई थीं</v>
      </c>
    </row>
    <row r="25341">
      <c r="A25341" s="1" t="s">
        <v>24460</v>
      </c>
      <c r="B25341" s="2" t="str">
        <f>IFERROR(__xludf.DUMMYFUNCTION("GOOGLETRANSLATE(A25341,""en"",""hi"")"),"एक पुलिस कार के पीछे कोने, पृष्ठभूमि में एक और पुलिस कार के साथ")</f>
        <v>एक पुलिस कार के पीछे कोने, पृष्ठभूमि में एक और पुलिस कार के साथ</v>
      </c>
    </row>
    <row r="25342">
      <c r="A25342" s="1" t="s">
        <v>24461</v>
      </c>
      <c r="B25342" s="2" t="str">
        <f>IFERROR(__xludf.DUMMYFUNCTION("GOOGLETRANSLATE(A25342,""en"",""hi"")"),"एक सफेद पृष्ठभूमि पर एक चांदी की श्रृंखला में एक लाल कुंजी लिंक का 3 डी प्रतिपादन")</f>
        <v>एक सफेद पृष्ठभूमि पर एक चांदी की श्रृंखला में एक लाल कुंजी लिंक का 3 डी प्रतिपादन</v>
      </c>
    </row>
    <row r="25343">
      <c r="A25343" s="1" t="s">
        <v>24462</v>
      </c>
      <c r="B25343" s="2" t="str">
        <f>IFERROR(__xludf.DUMMYFUNCTION("GOOGLETRANSLATE(A25343,""en"",""hi"")"),"एक घास के मैदान में एक ट्रॉटिंग घोड़े की सवारी करने वाली महिला")</f>
        <v>एक घास के मैदान में एक ट्रॉटिंग घोड़े की सवारी करने वाली महिला</v>
      </c>
    </row>
    <row r="25344">
      <c r="A25344" s="1" t="s">
        <v>24463</v>
      </c>
      <c r="B25344" s="2" t="str">
        <f>IFERROR(__xludf.DUMMYFUNCTION("GOOGLETRANSLATE(A25344,""en"",""hi"")"),"फोटो पर प्रीमियर पर अभिनेता")</f>
        <v>फोटो पर प्रीमियर पर अभिनेता</v>
      </c>
    </row>
    <row r="25345">
      <c r="A25345" s="1" t="s">
        <v>24464</v>
      </c>
      <c r="B25345" s="2" t="str">
        <f>IFERROR(__xludf.DUMMYFUNCTION("GOOGLETRANSLATE(A25345,""en"",""hi"")"),"पहली जिग्स पहेली एक नक्शा लकड़ी पर चिपक गया था और व्यक्ति द्वारा काट दिया गया था")</f>
        <v>पहली जिग्स पहेली एक नक्शा लकड़ी पर चिपक गया था और व्यक्ति द्वारा काट दिया गया था</v>
      </c>
    </row>
    <row r="25346">
      <c r="A25346" s="1" t="s">
        <v>24465</v>
      </c>
      <c r="B25346" s="2" t="str">
        <f>IFERROR(__xludf.DUMMYFUNCTION("GOOGLETRANSLATE(A25346,""en"",""hi"")"),"पुरुषों के रनवे पर एक रेशम ग्राफिक टी शर्ट + कपास स्लिम पैंट के साथ पहने कपास शॉर्ट जैकेट।")</f>
        <v>पुरुषों के रनवे पर एक रेशम ग्राफिक टी शर्ट + कपास स्लिम पैंट के साथ पहने कपास शॉर्ट जैकेट।</v>
      </c>
    </row>
    <row r="25347">
      <c r="A25347" s="1" t="s">
        <v>24466</v>
      </c>
      <c r="B25347" s="2" t="str">
        <f>IFERROR(__xludf.DUMMYFUNCTION("GOOGLETRANSLATE(A25347,""en"",""hi"")"),"अभिनेता # 10 एक टोकरी स्कोर करने के लिए # अतीत हो जाता है।")</f>
        <v>अभिनेता # 10 एक टोकरी स्कोर करने के लिए # अतीत हो जाता है।</v>
      </c>
    </row>
    <row r="25348">
      <c r="A25348" s="1" t="s">
        <v>24467</v>
      </c>
      <c r="B25348" s="2" t="str">
        <f>IFERROR(__xludf.DUMMYFUNCTION("GOOGLETRANSLATE(A25348,""en"",""hi"")"),"एक काला आर्किड, राष्ट्रीय फूल")</f>
        <v>एक काला आर्किड, राष्ट्रीय फूल</v>
      </c>
    </row>
    <row r="25349">
      <c r="A25349" s="1" t="s">
        <v>24468</v>
      </c>
      <c r="B25349" s="2" t="str">
        <f>IFERROR(__xludf.DUMMYFUNCTION("GOOGLETRANSLATE(A25349,""en"",""hi"")"),"उपनगरों में अच्छे मध्यम वर्ग के पड़ोस पर एरियल व्यू")</f>
        <v>उपनगरों में अच्छे मध्यम वर्ग के पड़ोस पर एरियल व्यू</v>
      </c>
    </row>
    <row r="25350">
      <c r="A25350" s="1" t="s">
        <v>24469</v>
      </c>
      <c r="B25350" s="2" t="str">
        <f>IFERROR(__xludf.DUMMYFUNCTION("GOOGLETRANSLATE(A25350,""en"",""hi"")"),"मान लीजिए या नहीं, यह अभी बिक्री के लिए केवल तीसरा सबसे महत्वपूर्ण घर है।")</f>
        <v>मान लीजिए या नहीं, यह अभी बिक्री के लिए केवल तीसरा सबसे महत्वपूर्ण घर है।</v>
      </c>
    </row>
    <row r="25351">
      <c r="A25351" s="1" t="s">
        <v>24470</v>
      </c>
      <c r="B25351" s="2" t="str">
        <f>IFERROR(__xludf.DUMMYFUNCTION("GOOGLETRANSLATE(A25351,""en"",""hi"")"),"सर्दियों में सिटी हॉल का आंगन")</f>
        <v>सर्दियों में सिटी हॉल का आंगन</v>
      </c>
    </row>
    <row r="25352">
      <c r="A25352" s="1" t="s">
        <v>7009</v>
      </c>
      <c r="B25352" s="2" t="str">
        <f>IFERROR(__xludf.DUMMYFUNCTION("GOOGLETRANSLATE(A25352,""en"",""hi"")"),"अभिनेता फैशन वीक के दौरान फैशन शो में भाग लेता है।")</f>
        <v>अभिनेता फैशन वीक के दौरान फैशन शो में भाग लेता है।</v>
      </c>
    </row>
    <row r="25353">
      <c r="A25353" s="1" t="s">
        <v>24471</v>
      </c>
      <c r="B25353" s="2" t="str">
        <f>IFERROR(__xludf.DUMMYFUNCTION("GOOGLETRANSLATE(A25353,""en"",""hi"")"),"लोगों ने असाधारण बैठक में भाग लिया।")</f>
        <v>लोगों ने असाधारण बैठक में भाग लिया।</v>
      </c>
    </row>
    <row r="25354">
      <c r="A25354" s="1" t="s">
        <v>24472</v>
      </c>
      <c r="B25354" s="2" t="str">
        <f>IFERROR(__xludf.DUMMYFUNCTION("GOOGLETRANSLATE(A25354,""en"",""hi"")"),"डाइनिंग रूम टेबल डाइनिंग या गेम खेलने के लिए बहुत सारे स्थान के साथ कमरेदार है।")</f>
        <v>डाइनिंग रूम टेबल डाइनिंग या गेम खेलने के लिए बहुत सारे स्थान के साथ कमरेदार है।</v>
      </c>
    </row>
    <row r="25355">
      <c r="A25355" s="1" t="s">
        <v>24473</v>
      </c>
      <c r="B25355" s="2" t="str">
        <f>IFERROR(__xludf.DUMMYFUNCTION("GOOGLETRANSLATE(A25355,""en"",""hi"")"),"एक उष्णकटिबंधीय समुद्र तट पर एक हथौड़ा का 3 डी प्रतिपादन")</f>
        <v>एक उष्णकटिबंधीय समुद्र तट पर एक हथौड़ा का 3 डी प्रतिपादन</v>
      </c>
    </row>
    <row r="25356">
      <c r="A25356" s="1" t="s">
        <v>24474</v>
      </c>
      <c r="B25356" s="2" t="str">
        <f>IFERROR(__xludf.DUMMYFUNCTION("GOOGLETRANSLATE(A25356,""en"",""hi"")"),"पृष्ठभूमि में एक रंगीन सूरज के रूप में समुद्र तट पर एक बाइक")</f>
        <v>पृष्ठभूमि में एक रंगीन सूरज के रूप में समुद्र तट पर एक बाइक</v>
      </c>
    </row>
    <row r="25357">
      <c r="A25357" s="1" t="s">
        <v>24475</v>
      </c>
      <c r="B25357" s="2" t="str">
        <f>IFERROR(__xludf.DUMMYFUNCTION("GOOGLETRANSLATE(A25357,""en"",""hi"")"),"समुद्र तट पर एक पोर्ट्रेट के लिए मुद्रा।")</f>
        <v>समुद्र तट पर एक पोर्ट्रेट के लिए मुद्रा।</v>
      </c>
    </row>
    <row r="25358">
      <c r="A25358" s="1" t="s">
        <v>24476</v>
      </c>
      <c r="B25358" s="2" t="str">
        <f>IFERROR(__xludf.DUMMYFUNCTION("GOOGLETRANSLATE(A25358,""en"",""hi"")"),"समुद्र के पास सड़क के पास हाइड्रेंट")</f>
        <v>समुद्र के पास सड़क के पास हाइड्रेंट</v>
      </c>
    </row>
    <row r="25359">
      <c r="A25359" s="1" t="s">
        <v>24477</v>
      </c>
      <c r="B25359" s="2" t="str">
        <f>IFERROR(__xludf.DUMMYFUNCTION("GOOGLETRANSLATE(A25359,""en"",""hi"")"),"अपने कोठरी का अधिकतर हिस्सा बनाएं - मानक दरवाजे के साथ स्लाइडिंग कोठरी दरवाजे बदलें!")</f>
        <v>अपने कोठरी का अधिकतर हिस्सा बनाएं - मानक दरवाजे के साथ स्लाइडिंग कोठरी दरवाजे बदलें!</v>
      </c>
    </row>
    <row r="25360">
      <c r="A25360" s="1" t="s">
        <v>24478</v>
      </c>
      <c r="B25360" s="2" t="str">
        <f>IFERROR(__xludf.DUMMYFUNCTION("GOOGLETRANSLATE(A25360,""en"",""hi"")"),"आदमी अपनी कार को पहले के दौरान होटल के सामने रखता है")</f>
        <v>आदमी अपनी कार को पहले के दौरान होटल के सामने रखता है</v>
      </c>
    </row>
    <row r="25361">
      <c r="A25361" s="1" t="s">
        <v>24479</v>
      </c>
      <c r="B25361" s="2" t="str">
        <f>IFERROR(__xludf.DUMMYFUNCTION("GOOGLETRANSLATE(A25361,""en"",""hi"")"),"सबडिविजन में एक घर से बवंडर का दृश्य")</f>
        <v>सबडिविजन में एक घर से बवंडर का दृश्य</v>
      </c>
    </row>
    <row r="25362">
      <c r="A25362" s="1" t="s">
        <v>24480</v>
      </c>
      <c r="B25362" s="2" t="str">
        <f>IFERROR(__xludf.DUMMYFUNCTION("GOOGLETRANSLATE(A25362,""en"",""hi"")"),"अभिनेता थियेटर में प्रीमियर में भाग लेता है")</f>
        <v>अभिनेता थियेटर में प्रीमियर में भाग लेता है</v>
      </c>
    </row>
    <row r="25363">
      <c r="A25363" s="1" t="s">
        <v>24481</v>
      </c>
      <c r="B25363" s="2" t="str">
        <f>IFERROR(__xludf.DUMMYFUNCTION("GOOGLETRANSLATE(A25363,""en"",""hi"")"),"संगीत कलाकार त्यौहार के दिन के दौरान प्रदर्शन करता है")</f>
        <v>संगीत कलाकार त्यौहार के दिन के दौरान प्रदर्शन करता है</v>
      </c>
    </row>
    <row r="25364">
      <c r="A25364" s="1" t="s">
        <v>24482</v>
      </c>
      <c r="B25364" s="2" t="str">
        <f>IFERROR(__xludf.DUMMYFUNCTION("GOOGLETRANSLATE(A25364,""en"",""hi"")"),"ब्रिटेन के संविधान देश और उपनिवेशों के लिए मिट्टी के बर्तन, सी 1714")</f>
        <v>ब्रिटेन के संविधान देश और उपनिवेशों के लिए मिट्टी के बर्तन, सी 1714</v>
      </c>
    </row>
    <row r="25365">
      <c r="A25365" s="1" t="s">
        <v>24483</v>
      </c>
      <c r="B25365" s="2" t="str">
        <f>IFERROR(__xludf.DUMMYFUNCTION("GOOGLETRANSLATE(A25365,""en"",""hi"")"),"सफेद पृष्ठभूमि पर एक सैंडविच खाने के दौरान युवा आदमी")</f>
        <v>सफेद पृष्ठभूमि पर एक सैंडविच खाने के दौरान युवा आदमी</v>
      </c>
    </row>
    <row r="25366">
      <c r="A25366" s="1" t="s">
        <v>24484</v>
      </c>
      <c r="B25366" s="2" t="str">
        <f>IFERROR(__xludf.DUMMYFUNCTION("GOOGLETRANSLATE(A25366,""en"",""hi"")"),"चित्रण कई आइटम फर्नीचर दिखाता है।")</f>
        <v>चित्रण कई आइटम फर्नीचर दिखाता है।</v>
      </c>
    </row>
    <row r="25367">
      <c r="A25367" s="1" t="s">
        <v>24485</v>
      </c>
      <c r="B25367" s="2" t="str">
        <f>IFERROR(__xludf.DUMMYFUNCTION("GOOGLETRANSLATE(A25367,""en"",""hi"")"),"पानी पर एक दिन।")</f>
        <v>पानी पर एक दिन।</v>
      </c>
    </row>
    <row r="25368">
      <c r="A25368" s="1" t="s">
        <v>24486</v>
      </c>
      <c r="B25368" s="2" t="str">
        <f>IFERROR(__xludf.DUMMYFUNCTION("GOOGLETRANSLATE(A25368,""en"",""hi"")"),"लड़के को एक जिम में वजन से कुचल दिया गया था")</f>
        <v>लड़के को एक जिम में वजन से कुचल दिया गया था</v>
      </c>
    </row>
    <row r="25369">
      <c r="A25369" s="1" t="s">
        <v>24487</v>
      </c>
      <c r="B25369" s="2" t="str">
        <f>IFERROR(__xludf.DUMMYFUNCTION("GOOGLETRANSLATE(A25369,""en"",""hi"")"),"फिल्मांकन स्थान - विकलांग व्यक्ति मार्च")</f>
        <v>फिल्मांकन स्थान - विकलांग व्यक्ति मार्च</v>
      </c>
    </row>
    <row r="25370">
      <c r="A25370" s="1" t="s">
        <v>3049</v>
      </c>
      <c r="B25370" s="2" t="str">
        <f>IFERROR(__xludf.DUMMYFUNCTION("GOOGLETRANSLATE(A25370,""en"",""hi"")"),"अभिनेता उत्सव के दौरान प्रीमियर में भाग लेता है।")</f>
        <v>अभिनेता उत्सव के दौरान प्रीमियर में भाग लेता है।</v>
      </c>
    </row>
    <row r="25371">
      <c r="A25371" s="1" t="s">
        <v>24488</v>
      </c>
      <c r="B25371" s="2" t="str">
        <f>IFERROR(__xludf.DUMMYFUNCTION("GOOGLETRANSLATE(A25371,""en"",""hi"")"),"एक छोटे पौधे एक बर्तन में एक डॉलर के संकेत की तरह")</f>
        <v>एक छोटे पौधे एक बर्तन में एक डॉलर के संकेत की तरह</v>
      </c>
    </row>
    <row r="25372">
      <c r="A25372" s="1" t="s">
        <v>24489</v>
      </c>
      <c r="B25372" s="2" t="str">
        <f>IFERROR(__xludf.DUMMYFUNCTION("GOOGLETRANSLATE(A25372,""en"",""hi"")"),"चित्रकारी कलाकार में एक महिला का चित्र")</f>
        <v>चित्रकारी कलाकार में एक महिला का चित्र</v>
      </c>
    </row>
    <row r="25373">
      <c r="A25373" s="1" t="s">
        <v>24490</v>
      </c>
      <c r="B25373" s="2" t="str">
        <f>IFERROR(__xludf.DUMMYFUNCTION("GOOGLETRANSLATE(A25373,""en"",""hi"")"),"कॉल सेंटर में टीम।")</f>
        <v>कॉल सेंटर में टीम।</v>
      </c>
    </row>
    <row r="25374">
      <c r="A25374" s="1" t="s">
        <v>24491</v>
      </c>
      <c r="B25374" s="2" t="str">
        <f>IFERROR(__xludf.DUMMYFUNCTION("GOOGLETRANSLATE(A25374,""en"",""hi"")"),"कृषि संग्रहालय का निर्माण")</f>
        <v>कृषि संग्रहालय का निर्माण</v>
      </c>
    </row>
    <row r="25375">
      <c r="A25375" s="1" t="s">
        <v>24492</v>
      </c>
      <c r="B25375" s="2" t="str">
        <f>IFERROR(__xludf.DUMMYFUNCTION("GOOGLETRANSLATE(A25375,""en"",""hi"")"),"एक गहरे नीले आकाश के खिलाफ फल के साथ कैक्टस")</f>
        <v>एक गहरे नीले आकाश के खिलाफ फल के साथ कैक्टस</v>
      </c>
    </row>
    <row r="25376">
      <c r="A25376" s="1" t="s">
        <v>24493</v>
      </c>
      <c r="B25376" s="2" t="str">
        <f>IFERROR(__xludf.DUMMYFUNCTION("GOOGLETRANSLATE(A25376,""en"",""hi"")"),"एक विशाल पेड़, मजबूत हवाओं से उखाड़ फेंक दिया, लगभग शहर के पास एक गांव में इस घर को कुचल दिया।")</f>
        <v>एक विशाल पेड़, मजबूत हवाओं से उखाड़ फेंक दिया, लगभग शहर के पास एक गांव में इस घर को कुचल दिया।</v>
      </c>
    </row>
    <row r="25377">
      <c r="A25377" s="1" t="s">
        <v>24494</v>
      </c>
      <c r="B25377" s="2" t="str">
        <f>IFERROR(__xludf.DUMMYFUNCTION("GOOGLETRANSLATE(A25377,""en"",""hi"")"),"व्यक्ति की एक हवाई छवि")</f>
        <v>व्यक्ति की एक हवाई छवि</v>
      </c>
    </row>
    <row r="25378">
      <c r="A25378" s="1" t="s">
        <v>24495</v>
      </c>
      <c r="B25378" s="2" t="str">
        <f>IFERROR(__xludf.DUMMYFUNCTION("GOOGLETRANSLATE(A25378,""en"",""hi"")"),"लोग सड़कों पर रैली और मार्च में भाग लेते हैं")</f>
        <v>लोग सड़कों पर रैली और मार्च में भाग लेते हैं</v>
      </c>
    </row>
    <row r="25379">
      <c r="A25379" s="1" t="s">
        <v>24496</v>
      </c>
      <c r="B25379" s="2" t="str">
        <f>IFERROR(__xludf.DUMMYFUNCTION("GOOGLETRANSLATE(A25379,""en"",""hi"")"),"समुदाय स्थित है अविश्वसनीय रूप से रिमोट है, लेकिन यह इमारत है और समुदाय के सदस्यों का एक समूह इसे बहाल करने के लिए धन जुटाता है।")</f>
        <v>समुदाय स्थित है अविश्वसनीय रूप से रिमोट है, लेकिन यह इमारत है और समुदाय के सदस्यों का एक समूह इसे बहाल करने के लिए धन जुटाता है।</v>
      </c>
    </row>
    <row r="25380">
      <c r="A25380" s="1" t="s">
        <v>24497</v>
      </c>
      <c r="B25380" s="2" t="str">
        <f>IFERROR(__xludf.DUMMYFUNCTION("GOOGLETRANSLATE(A25380,""en"",""hi"")"),"कार्यशाला का लंबा दृश्य।")</f>
        <v>कार्यशाला का लंबा दृश्य।</v>
      </c>
    </row>
    <row r="25381">
      <c r="A25381" s="1" t="s">
        <v>24498</v>
      </c>
      <c r="B25381" s="2" t="str">
        <f>IFERROR(__xludf.DUMMYFUNCTION("GOOGLETRANSLATE(A25381,""en"",""hi"")"),"राष्ट्रीय राजधानी बरसात के दिन यातायात भीड़")</f>
        <v>राष्ट्रीय राजधानी बरसात के दिन यातायात भीड़</v>
      </c>
    </row>
    <row r="25382">
      <c r="A25382" s="1" t="s">
        <v>24499</v>
      </c>
      <c r="B25382" s="2" t="str">
        <f>IFERROR(__xludf.DUMMYFUNCTION("GOOGLETRANSLATE(A25382,""en"",""hi"")"),"खनन और तांबे के उत्पादन के परिणामस्वरूप लाल कृत्रिम झील और पहाड़ियों")</f>
        <v>खनन और तांबे के उत्पादन के परिणामस्वरूप लाल कृत्रिम झील और पहाड़ियों</v>
      </c>
    </row>
    <row r="25383">
      <c r="A25383" s="1" t="s">
        <v>24500</v>
      </c>
      <c r="B25383" s="2" t="str">
        <f>IFERROR(__xludf.DUMMYFUNCTION("GOOGLETRANSLATE(A25383,""en"",""hi"")"),"क्लासिक लुक: व्यक्ति अपने कंधे पर चमकता है क्योंकि वह लोकप्रिय बैश में भीड़ में ले जाती है")</f>
        <v>क्लासिक लुक: व्यक्ति अपने कंधे पर चमकता है क्योंकि वह लोकप्रिय बैश में भीड़ में ले जाती है</v>
      </c>
    </row>
    <row r="25384">
      <c r="A25384" s="1" t="s">
        <v>13879</v>
      </c>
      <c r="B25384" s="2" t="str">
        <f>IFERROR(__xludf.DUMMYFUNCTION("GOOGLETRANSLATE(A25384,""en"",""hi"")"),"अंदर झंडा के साथ नक्शा।")</f>
        <v>अंदर झंडा के साथ नक्शा।</v>
      </c>
    </row>
    <row r="25385">
      <c r="A25385" s="1" t="s">
        <v>24501</v>
      </c>
      <c r="B25385" s="2" t="str">
        <f>IFERROR(__xludf.DUMMYFUNCTION("GOOGLETRANSLATE(A25385,""en"",""hi"")"),"थोड़ा सा, उगने वाले पार्टियों के लिए अलविदा।")</f>
        <v>थोड़ा सा, उगने वाले पार्टियों के लिए अलविदा।</v>
      </c>
    </row>
    <row r="25386">
      <c r="A25386" s="1" t="s">
        <v>24502</v>
      </c>
      <c r="B25386" s="2" t="str">
        <f>IFERROR(__xludf.DUMMYFUNCTION("GOOGLETRANSLATE(A25386,""en"",""hi"")"),"27 वीं वार्षिक कार में ऑटोमोबाइल मॉडल")</f>
        <v>27 वीं वार्षिक कार में ऑटोमोबाइल मॉडल</v>
      </c>
    </row>
    <row r="25387">
      <c r="A25387" s="1" t="s">
        <v>24503</v>
      </c>
      <c r="B25387" s="2" t="str">
        <f>IFERROR(__xludf.DUMMYFUNCTION("GOOGLETRANSLATE(A25387,""en"",""hi"")"),"एक आदमी की प्रेमिका जिसने अपने अपार्टमेंट परिसर को जला दिया क्योंकि उसने रात के खाने के लिए एक गिलहरी पकाने की कोशिश की, नुकसान के लिए उत्तरदायी है।")</f>
        <v>एक आदमी की प्रेमिका जिसने अपने अपार्टमेंट परिसर को जला दिया क्योंकि उसने रात के खाने के लिए एक गिलहरी पकाने की कोशिश की, नुकसान के लिए उत्तरदायी है।</v>
      </c>
    </row>
    <row r="25388">
      <c r="A25388" s="1" t="s">
        <v>24504</v>
      </c>
      <c r="B25388" s="2" t="str">
        <f>IFERROR(__xludf.DUMMYFUNCTION("GOOGLETRANSLATE(A25388,""en"",""hi"")"),"एक काउबॉय टोपी के साथ लड़की और जूते")</f>
        <v>एक काउबॉय टोपी के साथ लड़की और जूते</v>
      </c>
    </row>
    <row r="25389">
      <c r="A25389" s="1" t="s">
        <v>24505</v>
      </c>
      <c r="B25389" s="2" t="str">
        <f>IFERROR(__xludf.DUMMYFUNCTION("GOOGLETRANSLATE(A25389,""en"",""hi"")"),"आज हमारी शादी की पहली सालगिरह है, और ये मेरे शादी के जूते हैं")</f>
        <v>आज हमारी शादी की पहली सालगिरह है, और ये मेरे शादी के जूते हैं</v>
      </c>
    </row>
    <row r="25390">
      <c r="A25390" s="1" t="s">
        <v>930</v>
      </c>
      <c r="B25390" s="2" t="str">
        <f>IFERROR(__xludf.DUMMYFUNCTION("GOOGLETRANSLATE(A25390,""en"",""hi"")"),"छवि में हो सकता है: व्यक्ति, मंच पर और एक संगीत वाद्ययंत्र बजाना")</f>
        <v>छवि में हो सकता है: व्यक्ति, मंच पर और एक संगीत वाद्ययंत्र बजाना</v>
      </c>
    </row>
    <row r="25391">
      <c r="A25391" s="1" t="s">
        <v>24506</v>
      </c>
      <c r="B25391" s="2" t="str">
        <f>IFERROR(__xludf.DUMMYFUNCTION("GOOGLETRANSLATE(A25391,""en"",""hi"")"),"सड़कों पर संकट में बिल्ली का बच्चा")</f>
        <v>सड़कों पर संकट में बिल्ली का बच्चा</v>
      </c>
    </row>
    <row r="25392">
      <c r="A25392" s="1" t="s">
        <v>913</v>
      </c>
      <c r="B25392" s="2" t="str">
        <f>IFERROR(__xludf.DUMMYFUNCTION("GOOGLETRANSLATE(A25392,""en"",""hi"")"),"अभिनेता प्रीमियर के लिए आता है")</f>
        <v>अभिनेता प्रीमियर के लिए आता है</v>
      </c>
    </row>
    <row r="25393">
      <c r="A25393" s="1" t="s">
        <v>24507</v>
      </c>
      <c r="B25393" s="2" t="str">
        <f>IFERROR(__xludf.DUMMYFUNCTION("GOOGLETRANSLATE(A25393,""en"",""hi"")"),"एक लापता टाइल्स के साथ सफेद पहेली")</f>
        <v>एक लापता टाइल्स के साथ सफेद पहेली</v>
      </c>
    </row>
    <row r="25394">
      <c r="A25394" s="1" t="s">
        <v>24508</v>
      </c>
      <c r="B25394" s="2" t="str">
        <f>IFERROR(__xludf.DUMMYFUNCTION("GOOGLETRANSLATE(A25394,""en"",""hi"")"),"अपराध फिक्शन फिल्म का विश्व प्रीमियर")</f>
        <v>अपराध फिक्शन फिल्म का विश्व प्रीमियर</v>
      </c>
    </row>
    <row r="25395">
      <c r="A25395" s="1" t="s">
        <v>24509</v>
      </c>
      <c r="B25395" s="2" t="str">
        <f>IFERROR(__xludf.DUMMYFUNCTION("GOOGLETRANSLATE(A25395,""en"",""hi"")"),"रिज़ॉर्ट में समुद्र तट।")</f>
        <v>रिज़ॉर्ट में समुद्र तट।</v>
      </c>
    </row>
    <row r="25396">
      <c r="A25396" s="1" t="s">
        <v>24510</v>
      </c>
      <c r="B25396" s="2" t="str">
        <f>IFERROR(__xludf.DUMMYFUNCTION("GOOGLETRANSLATE(A25396,""en"",""hi"")"),"संपत्ति छवि # जैतून के पेड़ और लैवेंडर के बीच में स्विमिंग पूल के साथ विला")</f>
        <v>संपत्ति छवि # जैतून के पेड़ और लैवेंडर के बीच में स्विमिंग पूल के साथ विला</v>
      </c>
    </row>
    <row r="25397">
      <c r="A25397" s="1" t="s">
        <v>24511</v>
      </c>
      <c r="B25397" s="2" t="str">
        <f>IFERROR(__xludf.DUMMYFUNCTION("GOOGLETRANSLATE(A25397,""en"",""hi"")"),"पेशे ने पानी जेट के साथ आग बुझाने")</f>
        <v>पेशे ने पानी जेट के साथ आग बुझाने</v>
      </c>
    </row>
    <row r="25398">
      <c r="A25398" s="1" t="s">
        <v>24512</v>
      </c>
      <c r="B25398" s="2" t="str">
        <f>IFERROR(__xludf.DUMMYFUNCTION("GOOGLETRANSLATE(A25398,""en"",""hi"")"),"व्यक्ति, व्यक्ति के साथ पहला व्यक्ति है।")</f>
        <v>व्यक्ति, व्यक्ति के साथ पहला व्यक्ति है।</v>
      </c>
    </row>
    <row r="25399">
      <c r="A25399" s="1" t="s">
        <v>24513</v>
      </c>
      <c r="B25399" s="2" t="str">
        <f>IFERROR(__xludf.DUMMYFUNCTION("GOOGLETRANSLATE(A25399,""en"",""hi"")"),"रेस्तरां में मेज पर एक पंक्ति में सफेद और लाल शैंपेन के साथ चश्मा")</f>
        <v>रेस्तरां में मेज पर एक पंक्ति में सफेद और लाल शैंपेन के साथ चश्मा</v>
      </c>
    </row>
    <row r="25400">
      <c r="A25400" s="1" t="s">
        <v>24514</v>
      </c>
      <c r="B25400" s="2" t="str">
        <f>IFERROR(__xludf.DUMMYFUNCTION("GOOGLETRANSLATE(A25400,""en"",""hi"")"),"यह एक छोटे से नारंगी fluffy बिल्ली का बच्चा की एक तस्वीर है।")</f>
        <v>यह एक छोटे से नारंगी fluffy बिल्ली का बच्चा की एक तस्वीर है।</v>
      </c>
    </row>
    <row r="25401">
      <c r="A25401" s="1" t="s">
        <v>930</v>
      </c>
      <c r="B25401" s="2" t="str">
        <f>IFERROR(__xludf.DUMMYFUNCTION("GOOGLETRANSLATE(A25401,""en"",""hi"")"),"छवि में हो सकता है: व्यक्ति, मंच पर और एक संगीत वाद्ययंत्र बजाना")</f>
        <v>छवि में हो सकता है: व्यक्ति, मंच पर और एक संगीत वाद्ययंत्र बजाना</v>
      </c>
    </row>
    <row r="25402">
      <c r="A25402" s="1" t="s">
        <v>24515</v>
      </c>
      <c r="B25402" s="2" t="str">
        <f>IFERROR(__xludf.DUMMYFUNCTION("GOOGLETRANSLATE(A25402,""en"",""hi"")"),"छवि कैथेड्रल को तस्वीर के एक बड़े मध्य भाग के साथ धुंधला दिखाती है।")</f>
        <v>छवि कैथेड्रल को तस्वीर के एक बड़े मध्य भाग के साथ धुंधला दिखाती है।</v>
      </c>
    </row>
    <row r="25403">
      <c r="A25403" s="1" t="s">
        <v>24516</v>
      </c>
      <c r="B25403" s="2" t="str">
        <f>IFERROR(__xludf.DUMMYFUNCTION("GOOGLETRANSLATE(A25403,""en"",""hi"")"),"पुराने सेवानिवृत्त जोड़े समुद्र तट पर एक साथ नृत्य करते हैं")</f>
        <v>पुराने सेवानिवृत्त जोड़े समुद्र तट पर एक साथ नृत्य करते हैं</v>
      </c>
    </row>
    <row r="25404">
      <c r="A25404" s="1" t="s">
        <v>24517</v>
      </c>
      <c r="B25404" s="2" t="str">
        <f>IFERROR(__xludf.DUMMYFUNCTION("GOOGLETRANSLATE(A25404,""en"",""hi"")"),"डिजाइनर और उसकी पोशाक")</f>
        <v>डिजाइनर और उसकी पोशाक</v>
      </c>
    </row>
    <row r="25405">
      <c r="A25405" s="1" t="s">
        <v>24518</v>
      </c>
      <c r="B25405" s="2" t="str">
        <f>IFERROR(__xludf.DUMMYFUNCTION("GOOGLETRANSLATE(A25405,""en"",""hi"")"),"एक बादल और सितारों के साथ चंद्रमा का रात का प्रतीक मुफ्त डाउनलोड")</f>
        <v>एक बादल और सितारों के साथ चंद्रमा का रात का प्रतीक मुफ्त डाउनलोड</v>
      </c>
    </row>
    <row r="25406">
      <c r="A25406" s="1" t="s">
        <v>24519</v>
      </c>
      <c r="B25406" s="2" t="str">
        <f>IFERROR(__xludf.DUMMYFUNCTION("GOOGLETRANSLATE(A25406,""en"",""hi"")"),"पिछले साल से हमारा पसंदीदा, बेस्ट सेलिंग स्वेटर एक समृद्ध, पतन ह्यू में वापस आ गया है।")</f>
        <v>पिछले साल से हमारा पसंदीदा, बेस्ट सेलिंग स्वेटर एक समृद्ध, पतन ह्यू में वापस आ गया है।</v>
      </c>
    </row>
    <row r="25407">
      <c r="A25407" s="1" t="s">
        <v>24520</v>
      </c>
      <c r="B25407" s="2" t="str">
        <f>IFERROR(__xludf.DUMMYFUNCTION("GOOGLETRANSLATE(A25407,""en"",""hi"")"),"प्यार में जोड़े के मजेदार वेक्टर चित्रण एक दूसरे के दृष्टांत को चूमते हैं")</f>
        <v>प्यार में जोड़े के मजेदार वेक्टर चित्रण एक दूसरे के दृष्टांत को चूमते हैं</v>
      </c>
    </row>
    <row r="25408">
      <c r="A25408" s="1" t="s">
        <v>24521</v>
      </c>
      <c r="B25408" s="2" t="str">
        <f>IFERROR(__xludf.DUMMYFUNCTION("GOOGLETRANSLATE(A25408,""en"",""hi"")"),"लैवेंडर में खेतों की तस्वीर")</f>
        <v>लैवेंडर में खेतों की तस्वीर</v>
      </c>
    </row>
    <row r="25409">
      <c r="A25409" s="1" t="s">
        <v>24522</v>
      </c>
      <c r="B25409" s="2" t="str">
        <f>IFERROR(__xludf.DUMMYFUNCTION("GOOGLETRANSLATE(A25409,""en"",""hi"")"),"1960 के दशक में देश बंद हो गया")</f>
        <v>1960 के दशक में देश बंद हो गया</v>
      </c>
    </row>
    <row r="25410">
      <c r="A25410" s="1" t="s">
        <v>24523</v>
      </c>
      <c r="B25410" s="2" t="str">
        <f>IFERROR(__xludf.DUMMYFUNCTION("GOOGLETRANSLATE(A25410,""en"",""hi"")"),"एक खोखले पेड़ के अंदर")</f>
        <v>एक खोखले पेड़ के अंदर</v>
      </c>
    </row>
    <row r="25411">
      <c r="A25411" s="1" t="s">
        <v>24524</v>
      </c>
      <c r="B25411" s="2" t="str">
        <f>IFERROR(__xludf.DUMMYFUNCTION("GOOGLETRANSLATE(A25411,""en"",""hi"")"),"यात्री हवाई अड्डे पर टर्मिनल के काउंटर के पास सोते हैं")</f>
        <v>यात्री हवाई अड्डे पर टर्मिनल के काउंटर के पास सोते हैं</v>
      </c>
    </row>
    <row r="25412">
      <c r="A25412" s="1" t="s">
        <v>24525</v>
      </c>
      <c r="B25412" s="2" t="str">
        <f>IFERROR(__xludf.DUMMYFUNCTION("GOOGLETRANSLATE(A25412,""en"",""hi"")"),"क्रिसमस लालटेन अभी भी एक उपहार के साथ जीवन और स्नोफ्लेक्स के साथ जीवन")</f>
        <v>क्रिसमस लालटेन अभी भी एक उपहार के साथ जीवन और स्नोफ्लेक्स के साथ जीवन</v>
      </c>
    </row>
    <row r="25413">
      <c r="A25413" s="1" t="s">
        <v>24526</v>
      </c>
      <c r="B25413" s="2" t="str">
        <f>IFERROR(__xludf.DUMMYFUNCTION("GOOGLETRANSLATE(A25413,""en"",""hi"")"),"सफेद पृष्ठभूमि पर अलग एक विकर टोकरी में ताजा हरा सलाद पत्तियां")</f>
        <v>सफेद पृष्ठभूमि पर अलग एक विकर टोकरी में ताजा हरा सलाद पत्तियां</v>
      </c>
    </row>
    <row r="25414">
      <c r="A25414" s="1" t="s">
        <v>24527</v>
      </c>
      <c r="B25414" s="2" t="str">
        <f>IFERROR(__xludf.DUMMYFUNCTION("GOOGLETRANSLATE(A25414,""en"",""hi"")"),"फिल्म स्कोर कलाकार ने प्रीमियर में भाग लिया")</f>
        <v>फिल्म स्कोर कलाकार ने प्रीमियर में भाग लिया</v>
      </c>
    </row>
    <row r="25415">
      <c r="A25415" s="1" t="s">
        <v>24528</v>
      </c>
      <c r="B25415" s="2" t="str">
        <f>IFERROR(__xludf.DUMMYFUNCTION("GOOGLETRANSLATE(A25415,""en"",""hi"")"),"बच्चे बर्फ में खेलते हैं।")</f>
        <v>बच्चे बर्फ में खेलते हैं।</v>
      </c>
    </row>
    <row r="25416">
      <c r="A25416" s="1" t="s">
        <v>24529</v>
      </c>
      <c r="B25416" s="2" t="str">
        <f>IFERROR(__xludf.DUMMYFUNCTION("GOOGLETRANSLATE(A25416,""en"",""hi"")"),"दिसंबर में ठंडी सुबह खोना")</f>
        <v>दिसंबर में ठंडी सुबह खोना</v>
      </c>
    </row>
    <row r="25417">
      <c r="A25417" s="1" t="s">
        <v>24530</v>
      </c>
      <c r="B25417" s="2" t="str">
        <f>IFERROR(__xludf.DUMMYFUNCTION("GOOGLETRANSLATE(A25417,""en"",""hi"")"),"मॉस के साथ कवर एक चट्टान से पानी बहता है")</f>
        <v>मॉस के साथ कवर एक चट्टान से पानी बहता है</v>
      </c>
    </row>
    <row r="25418">
      <c r="A25418" s="1" t="s">
        <v>220</v>
      </c>
      <c r="B25418" s="2" t="str">
        <f>IFERROR(__xludf.DUMMYFUNCTION("GOOGLETRANSLATE(A25418,""en"",""hi"")"),"अभिनेता प्रीमियर पर आता है")</f>
        <v>अभिनेता प्रीमियर पर आता है</v>
      </c>
    </row>
    <row r="25419">
      <c r="A25419" s="1" t="s">
        <v>24531</v>
      </c>
      <c r="B25419" s="2" t="str">
        <f>IFERROR(__xludf.DUMMYFUNCTION("GOOGLETRANSLATE(A25419,""en"",""hi"")"),"पेशे के साथ काम कर रहे पेशे।")</f>
        <v>पेशे के साथ काम कर रहे पेशे।</v>
      </c>
    </row>
    <row r="25420">
      <c r="A25420" s="1" t="s">
        <v>24532</v>
      </c>
      <c r="B25420" s="2" t="str">
        <f>IFERROR(__xludf.DUMMYFUNCTION("GOOGLETRANSLATE(A25420,""en"",""hi"")"),"तूफान की अवधि के दौरान बंदरगाह")</f>
        <v>तूफान की अवधि के दौरान बंदरगाह</v>
      </c>
    </row>
    <row r="25421">
      <c r="A25421" s="1" t="s">
        <v>24533</v>
      </c>
      <c r="B25421" s="2" t="str">
        <f>IFERROR(__xludf.DUMMYFUNCTION("GOOGLETRANSLATE(A25421,""en"",""hi"")"),"शीर्ष मैच से पहले व्यक्ति।")</f>
        <v>शीर्ष मैच से पहले व्यक्ति।</v>
      </c>
    </row>
    <row r="25422">
      <c r="A25422" s="1" t="s">
        <v>24534</v>
      </c>
      <c r="B25422" s="2" t="str">
        <f>IFERROR(__xludf.DUMMYFUNCTION("GOOGLETRANSLATE(A25422,""en"",""hi"")"),"फ्लैट सरल शैली में एक कप कॉफी।")</f>
        <v>फ्लैट सरल शैली में एक कप कॉफी।</v>
      </c>
    </row>
    <row r="25423">
      <c r="A25423" s="1" t="s">
        <v>24535</v>
      </c>
      <c r="B25423" s="2" t="str">
        <f>IFERROR(__xludf.DUMMYFUNCTION("GOOGLETRANSLATE(A25423,""en"",""hi"")"),"नकल खेल: लोगों की बाहों की छाया कुत्तों की एक आवेगपूर्ण चैट प्रस्तुत करती है")</f>
        <v>नकल खेल: लोगों की बाहों की छाया कुत्तों की एक आवेगपूर्ण चैट प्रस्तुत करती है</v>
      </c>
    </row>
    <row r="25424">
      <c r="A25424" s="1" t="s">
        <v>24536</v>
      </c>
      <c r="B25424" s="2" t="str">
        <f>IFERROR(__xludf.DUMMYFUNCTION("GOOGLETRANSLATE(A25424,""en"",""hi"")"),"चांदी और सोने की सीमा के साथ विभिन्न रंगों में दिल के रूप में बटन का एक सेट")</f>
        <v>चांदी और सोने की सीमा के साथ विभिन्न रंगों में दिल के रूप में बटन का एक सेट</v>
      </c>
    </row>
    <row r="25425">
      <c r="A25425" s="1" t="s">
        <v>24537</v>
      </c>
      <c r="B25425" s="2" t="str">
        <f>IFERROR(__xludf.DUMMYFUNCTION("GOOGLETRANSLATE(A25425,""en"",""hi"")"),"एक खेल के दौरान बर्फ पर उद्घोषक स्केट्स")</f>
        <v>एक खेल के दौरान बर्फ पर उद्घोषक स्केट्स</v>
      </c>
    </row>
    <row r="25426">
      <c r="A25426" s="1" t="s">
        <v>24538</v>
      </c>
      <c r="B25426" s="2" t="str">
        <f>IFERROR(__xludf.DUMMYFUNCTION("GOOGLETRANSLATE(A25426,""en"",""hi"")"),"संगीतकार और व्यक्ति मंच पर प्रदर्शन करते हैं")</f>
        <v>संगीतकार और व्यक्ति मंच पर प्रदर्शन करते हैं</v>
      </c>
    </row>
    <row r="25427">
      <c r="A25427" s="1" t="s">
        <v>24539</v>
      </c>
      <c r="B25427" s="2" t="str">
        <f>IFERROR(__xludf.DUMMYFUNCTION("GOOGLETRANSLATE(A25427,""en"",""hi"")"),"आउटबैक में कहीं धूल मारना।")</f>
        <v>आउटबैक में कहीं धूल मारना।</v>
      </c>
    </row>
    <row r="25428">
      <c r="A25428" s="1" t="s">
        <v>24540</v>
      </c>
      <c r="B25428" s="2" t="str">
        <f>IFERROR(__xludf.DUMMYFUNCTION("GOOGLETRANSLATE(A25428,""en"",""hi"")"),"काले रेत समुद्र तट पर एक अंतरंग पिकनिक में भाग लें!")</f>
        <v>काले रेत समुद्र तट पर एक अंतरंग पिकनिक में भाग लें!</v>
      </c>
    </row>
    <row r="25429">
      <c r="A25429" s="1" t="s">
        <v>24541</v>
      </c>
      <c r="B25429" s="2" t="str">
        <f>IFERROR(__xludf.DUMMYFUNCTION("GOOGLETRANSLATE(A25429,""en"",""hi"")"),"एक गर्म चांदी और काले ज्यामितीय योजना के साथ एक पारंपरिक पैटर्न।")</f>
        <v>एक गर्म चांदी और काले ज्यामितीय योजना के साथ एक पारंपरिक पैटर्न।</v>
      </c>
    </row>
    <row r="25430">
      <c r="A25430" s="1" t="s">
        <v>24542</v>
      </c>
      <c r="B25430" s="2" t="str">
        <f>IFERROR(__xludf.DUMMYFUNCTION("GOOGLETRANSLATE(A25430,""en"",""hi"")"),"पश्चिमी ईसाई अवकाश के लिए दुनिया के झंडे के रूप में कद्दू सेट करें।")</f>
        <v>पश्चिमी ईसाई अवकाश के लिए दुनिया के झंडे के रूप में कद्दू सेट करें।</v>
      </c>
    </row>
    <row r="25431">
      <c r="A25431" s="1" t="s">
        <v>24543</v>
      </c>
      <c r="B25431" s="2" t="str">
        <f>IFERROR(__xludf.DUMMYFUNCTION("GOOGLETRANSLATE(A25431,""en"",""hi"")"),"लय और ब्लूज़ कलाकार पुरस्कार किक ऑफ पार्टी में पहुंचे।")</f>
        <v>लय और ब्लूज़ कलाकार पुरस्कार किक ऑफ पार्टी में पहुंचे।</v>
      </c>
    </row>
    <row r="25432">
      <c r="A25432" s="1" t="s">
        <v>24544</v>
      </c>
      <c r="B25432" s="2" t="str">
        <f>IFERROR(__xludf.DUMMYFUNCTION("GOOGLETRANSLATE(A25432,""en"",""hi"")"),"एक सफेद पृष्ठभूमि पर पृथक सार केकड़ा")</f>
        <v>एक सफेद पृष्ठभूमि पर पृथक सार केकड़ा</v>
      </c>
    </row>
    <row r="25433">
      <c r="A25433" s="1" t="s">
        <v>24545</v>
      </c>
      <c r="B25433" s="2" t="str">
        <f>IFERROR(__xludf.DUMMYFUNCTION("GOOGLETRANSLATE(A25433,""en"",""hi"")"),"व्यक्ति और परिवार द्वारा निर्मित छोटा घर।")</f>
        <v>व्यक्ति और परिवार द्वारा निर्मित छोटा घर।</v>
      </c>
    </row>
    <row r="25434">
      <c r="A25434" s="1" t="s">
        <v>24546</v>
      </c>
      <c r="B25434" s="2" t="str">
        <f>IFERROR(__xludf.DUMMYFUNCTION("GOOGLETRANSLATE(A25434,""en"",""hi"")"),"एक लकड़ी की नाव में मछुआरे")</f>
        <v>एक लकड़ी की नाव में मछुआरे</v>
      </c>
    </row>
    <row r="25435">
      <c r="A25435" s="1" t="s">
        <v>24547</v>
      </c>
      <c r="B25435" s="2" t="str">
        <f>IFERROR(__xludf.DUMMYFUNCTION("GOOGLETRANSLATE(A25435,""en"",""hi"")"),"एक युवा परिवार समुद्र तट पर खेल रहा है")</f>
        <v>एक युवा परिवार समुद्र तट पर खेल रहा है</v>
      </c>
    </row>
    <row r="25436">
      <c r="A25436" s="1" t="s">
        <v>24548</v>
      </c>
      <c r="B25436" s="2" t="str">
        <f>IFERROR(__xludf.DUMMYFUNCTION("GOOGLETRANSLATE(A25436,""en"",""hi"")"),"लघु पट्टा: कब्जा कर लिया व्यक्ति जबकि वह शहर के माध्यम से एक दिन के दौरान चरित्र को ले गया")</f>
        <v>लघु पट्टा: कब्जा कर लिया व्यक्ति जबकि वह शहर के माध्यम से एक दिन के दौरान चरित्र को ले गया</v>
      </c>
    </row>
    <row r="25437">
      <c r="A25437" s="1" t="s">
        <v>24549</v>
      </c>
      <c r="B25437" s="2" t="str">
        <f>IFERROR(__xludf.DUMMYFUNCTION("GOOGLETRANSLATE(A25437,""en"",""hi"")"),"एक तितली देखकर घास पर बैठी प्यारी छोटी लड़की।")</f>
        <v>एक तितली देखकर घास पर बैठी प्यारी छोटी लड़की।</v>
      </c>
    </row>
    <row r="25438">
      <c r="A25438" s="1" t="s">
        <v>24550</v>
      </c>
      <c r="B25438" s="2" t="str">
        <f>IFERROR(__xludf.DUMMYFUNCTION("GOOGLETRANSLATE(A25438,""en"",""hi"")"),"सफेद पृष्ठभूमि पर एक टेनिस खिलाड़ी का सिल्हूट")</f>
        <v>सफेद पृष्ठभूमि पर एक टेनिस खिलाड़ी का सिल्हूट</v>
      </c>
    </row>
    <row r="25439">
      <c r="A25439" s="1" t="s">
        <v>24551</v>
      </c>
      <c r="B25439" s="2" t="str">
        <f>IFERROR(__xludf.DUMMYFUNCTION("GOOGLETRANSLATE(A25439,""en"",""hi"")"),"गर्मी के दौरान जंगल में बारिश और गरज")</f>
        <v>गर्मी के दौरान जंगल में बारिश और गरज</v>
      </c>
    </row>
    <row r="25440">
      <c r="A25440" s="1" t="s">
        <v>24552</v>
      </c>
      <c r="B25440" s="2" t="str">
        <f>IFERROR(__xludf.DUMMYFUNCTION("GOOGLETRANSLATE(A25440,""en"",""hi"")"),"वैज्ञानिकों ने आनुवंशिक रूप से संशोधित मच्छरों को बनाया है जो मलेरिया फैलाने में असमर्थ हैं")</f>
        <v>वैज्ञानिकों ने आनुवंशिक रूप से संशोधित मच्छरों को बनाया है जो मलेरिया फैलाने में असमर्थ हैं</v>
      </c>
    </row>
    <row r="25441">
      <c r="A25441" s="1" t="s">
        <v>24553</v>
      </c>
      <c r="B25441" s="2" t="str">
        <f>IFERROR(__xludf.DUMMYFUNCTION("GOOGLETRANSLATE(A25441,""en"",""hi"")"),"बाथटब में स्नान करने और मुस्कुराते हुए एक लड़की का पोर्ट्रेट")</f>
        <v>बाथटब में स्नान करने और मुस्कुराते हुए एक लड़की का पोर्ट्रेट</v>
      </c>
    </row>
    <row r="25442">
      <c r="A25442" s="1" t="s">
        <v>24554</v>
      </c>
      <c r="B25442" s="2" t="str">
        <f>IFERROR(__xludf.DUMMYFUNCTION("GOOGLETRANSLATE(A25442,""en"",""hi"")"),"हार्ड रॉक कलाकार त्योहार में मंच पर प्रदर्शन करता है")</f>
        <v>हार्ड रॉक कलाकार त्योहार में मंच पर प्रदर्शन करता है</v>
      </c>
    </row>
    <row r="25443">
      <c r="A25443" s="1" t="s">
        <v>13029</v>
      </c>
      <c r="B25443" s="2" t="str">
        <f>IFERROR(__xludf.DUMMYFUNCTION("GOOGLETRANSLATE(A25443,""en"",""hi"")"),"वेबसाइट होमपेज पर लोगो")</f>
        <v>वेबसाइट होमपेज पर लोगो</v>
      </c>
    </row>
    <row r="25444">
      <c r="A25444" s="1" t="s">
        <v>24555</v>
      </c>
      <c r="B25444" s="2" t="str">
        <f>IFERROR(__xludf.DUMMYFUNCTION("GOOGLETRANSLATE(A25444,""en"",""hi"")"),"अन्य पौधों के साथ बगीचे में एक पौधे से तेज किनारों वाला एक फूल")</f>
        <v>अन्य पौधों के साथ बगीचे में एक पौधे से तेज किनारों वाला एक फूल</v>
      </c>
    </row>
    <row r="25445">
      <c r="A25445" s="1" t="s">
        <v>24556</v>
      </c>
      <c r="B25445" s="2" t="str">
        <f>IFERROR(__xludf.DUMMYFUNCTION("GOOGLETRANSLATE(A25445,""en"",""hi"")"),"एक मछली का जीवाश्म एक संग्रहालय में पत्थर में छापे")</f>
        <v>एक मछली का जीवाश्म एक संग्रहालय में पत्थर में छापे</v>
      </c>
    </row>
    <row r="25446">
      <c r="A25446" s="1" t="s">
        <v>24557</v>
      </c>
      <c r="B25446" s="2" t="str">
        <f>IFERROR(__xludf.DUMMYFUNCTION("GOOGLETRANSLATE(A25446,""en"",""hi"")"),"नया साल की पृष्ठभूमि - एक क्रिसमस के पेड़ पर सुंदर खिलौने")</f>
        <v>नया साल की पृष्ठभूमि - एक क्रिसमस के पेड़ पर सुंदर खिलौने</v>
      </c>
    </row>
    <row r="25447">
      <c r="A25447" s="1" t="s">
        <v>24558</v>
      </c>
      <c r="B25447" s="2" t="str">
        <f>IFERROR(__xludf.DUMMYFUNCTION("GOOGLETRANSLATE(A25447,""en"",""hi"")"),"वेक्टर यूएस फेडरल अवकाश के लिए पाठ और नीली पृष्ठभूमि के लिए एक चित्रण।")</f>
        <v>वेक्टर यूएस फेडरल अवकाश के लिए पाठ और नीली पृष्ठभूमि के लिए एक चित्रण।</v>
      </c>
    </row>
    <row r="25448">
      <c r="A25448" s="1" t="s">
        <v>24559</v>
      </c>
      <c r="B25448" s="2" t="str">
        <f>IFERROR(__xludf.DUMMYFUNCTION("GOOGLETRANSLATE(A25448,""en"",""hi"")"),"एक क्षेत्रीय कार्यालय के बाहर एक लोगो संकेत")</f>
        <v>एक क्षेत्रीय कार्यालय के बाहर एक लोगो संकेत</v>
      </c>
    </row>
    <row r="25449">
      <c r="A25449" s="1" t="s">
        <v>24560</v>
      </c>
      <c r="B25449" s="2" t="str">
        <f>IFERROR(__xludf.DUMMYFUNCTION("GOOGLETRANSLATE(A25449,""en"",""hi"")"),"एक गिरने वाले पेड़ को पार करते हुए जंगल में बच्चों का समूह")</f>
        <v>एक गिरने वाले पेड़ को पार करते हुए जंगल में बच्चों का समूह</v>
      </c>
    </row>
    <row r="25450">
      <c r="A25450" s="1" t="s">
        <v>24561</v>
      </c>
      <c r="B25450" s="2" t="str">
        <f>IFERROR(__xludf.DUMMYFUNCTION("GOOGLETRANSLATE(A25450,""en"",""hi"")"),"गैंगस्टा रैप कलाकार और भव्य नए घर की एक उपग्रह छवि।")</f>
        <v>गैंगस्टा रैप कलाकार और भव्य नए घर की एक उपग्रह छवि।</v>
      </c>
    </row>
    <row r="25451">
      <c r="A25451" s="1" t="s">
        <v>24562</v>
      </c>
      <c r="B25451" s="2" t="str">
        <f>IFERROR(__xludf.DUMMYFUNCTION("GOOGLETRANSLATE(A25451,""en"",""hi"")"),"गहरे नीले आकाश के खिलाफ नदी पर कई पुलों में से एक।")</f>
        <v>गहरे नीले आकाश के खिलाफ नदी पर कई पुलों में से एक।</v>
      </c>
    </row>
    <row r="25452">
      <c r="A25452" s="1" t="s">
        <v>24563</v>
      </c>
      <c r="B25452" s="2" t="str">
        <f>IFERROR(__xludf.DUMMYFUNCTION("GOOGLETRANSLATE(A25452,""en"",""hi"")"),"मेज और कुर्सियों के साथ घर के नीचे लॉन।")</f>
        <v>मेज और कुर्सियों के साथ घर के नीचे लॉन।</v>
      </c>
    </row>
    <row r="25453">
      <c r="A25453" s="1" t="s">
        <v>24564</v>
      </c>
      <c r="B25453" s="2" t="str">
        <f>IFERROR(__xludf.DUMMYFUNCTION("GOOGLETRANSLATE(A25453,""en"",""hi"")"),"समुद्र तट के पार सूर्यास्त देखें")</f>
        <v>समुद्र तट के पार सूर्यास्त देखें</v>
      </c>
    </row>
    <row r="25454">
      <c r="A25454" s="1" t="s">
        <v>24565</v>
      </c>
      <c r="B25454" s="2" t="str">
        <f>IFERROR(__xludf.DUMMYFUNCTION("GOOGLETRANSLATE(A25454,""en"",""hi"")"),"व्यक्ति ने रेत समुद्र तट पर नाव को बर्बाद कर दिया")</f>
        <v>व्यक्ति ने रेत समुद्र तट पर नाव को बर्बाद कर दिया</v>
      </c>
    </row>
    <row r="25455">
      <c r="A25455" s="1" t="s">
        <v>24566</v>
      </c>
      <c r="B25455" s="2" t="str">
        <f>IFERROR(__xludf.DUMMYFUNCTION("GOOGLETRANSLATE(A25455,""en"",""hi"")"),"रियल वुडन डाइस के अनुक्रम में पहला - स्पॉट मरो")</f>
        <v>रियल वुडन डाइस के अनुक्रम में पहला - स्पॉट मरो</v>
      </c>
    </row>
    <row r="25456">
      <c r="A25456" s="1" t="s">
        <v>24567</v>
      </c>
      <c r="B25456" s="2" t="str">
        <f>IFERROR(__xludf.DUMMYFUNCTION("GOOGLETRANSLATE(A25456,""en"",""hi"")"),"शहर के बंदरगाह में जहाज")</f>
        <v>शहर के बंदरगाह में जहाज</v>
      </c>
    </row>
    <row r="25457">
      <c r="A25457" s="1" t="s">
        <v>24568</v>
      </c>
      <c r="B25457" s="2" t="str">
        <f>IFERROR(__xludf.DUMMYFUNCTION("GOOGLETRANSLATE(A25457,""en"",""hi"")"),"एक विशाल छाती के लिए युक्तियाँ")</f>
        <v>एक विशाल छाती के लिए युक्तियाँ</v>
      </c>
    </row>
    <row r="25458">
      <c r="A25458" s="1" t="s">
        <v>24569</v>
      </c>
      <c r="B25458" s="2" t="str">
        <f>IFERROR(__xludf.DUMMYFUNCTION("GOOGLETRANSLATE(A25458,""en"",""hi"")"),"हमारी 6 दीवार छुट्टी के मौसम के लिए गहने और रैपिंग पेपर के साथ परिवर्तित हो गई।")</f>
        <v>हमारी 6 दीवार छुट्टी के मौसम के लिए गहने और रैपिंग पेपर के साथ परिवर्तित हो गई।</v>
      </c>
    </row>
    <row r="25459">
      <c r="A25459" s="1" t="s">
        <v>24570</v>
      </c>
      <c r="B25459" s="2" t="str">
        <f>IFERROR(__xludf.DUMMYFUNCTION("GOOGLETRANSLATE(A25459,""en"",""hi"")"),"डाउनटाउन शॉपिंग जिले के माध्यम से मार्च करने वाले प्रदर्शनकारियों की भीड़ के माध्यम से कथित रूप से कार को गिरफ्तार करने वाली कार को पुलिस द्वारा कई ब्लॉक दूर करने के बाद देखा जाता है।")</f>
        <v>डाउनटाउन शॉपिंग जिले के माध्यम से मार्च करने वाले प्रदर्शनकारियों की भीड़ के माध्यम से कथित रूप से कार को गिरफ्तार करने वाली कार को पुलिस द्वारा कई ब्लॉक दूर करने के बाद देखा जाता है।</v>
      </c>
    </row>
    <row r="25460">
      <c r="A25460" s="1" t="s">
        <v>24571</v>
      </c>
      <c r="B25460" s="2" t="str">
        <f>IFERROR(__xludf.DUMMYFUNCTION("GOOGLETRANSLATE(A25460,""en"",""hi"")"),"नीले आकाश में समय चूक बादलों के खिलाफ लकड़ी के हस्ताक्षर पर महत्वपूर्ण शब्द")</f>
        <v>नीले आकाश में समय चूक बादलों के खिलाफ लकड़ी के हस्ताक्षर पर महत्वपूर्ण शब्द</v>
      </c>
    </row>
    <row r="25461">
      <c r="A25461" s="1" t="s">
        <v>24572</v>
      </c>
      <c r="B25461" s="2" t="str">
        <f>IFERROR(__xludf.DUMMYFUNCTION("GOOGLETRANSLATE(A25461,""en"",""hi"")"),"पॉप कलाकार अपने होटल छोड़ते हुए प्रशंसकों के साथ बात कर रहे थे।")</f>
        <v>पॉप कलाकार अपने होटल छोड़ते हुए प्रशंसकों के साथ बात कर रहे थे।</v>
      </c>
    </row>
    <row r="25462">
      <c r="A25462" s="1" t="s">
        <v>24573</v>
      </c>
      <c r="B25462" s="2" t="str">
        <f>IFERROR(__xludf.DUMMYFUNCTION("GOOGLETRANSLATE(A25462,""en"",""hi"")"),"फिल्म निदेशक प्रीमियर ने एक सज्जन डैशिंग के रूप में भाग लिया।")</f>
        <v>फिल्म निदेशक प्रीमियर ने एक सज्जन डैशिंग के रूप में भाग लिया।</v>
      </c>
    </row>
    <row r="25463">
      <c r="A25463" s="1" t="s">
        <v>24574</v>
      </c>
      <c r="B25463" s="2" t="str">
        <f>IFERROR(__xludf.DUMMYFUNCTION("GOOGLETRANSLATE(A25463,""en"",""hi"")"),"फुटबॉल खिलाड़ी को दिखाया गया है कि फुटबॉल खिलाड़ी के खिलाफ व्यक्ति द्वारा लाल कार्ड निर्णय पर विश्वास नहीं कर सकता है")</f>
        <v>फुटबॉल खिलाड़ी को दिखाया गया है कि फुटबॉल खिलाड़ी के खिलाफ व्यक्ति द्वारा लाल कार्ड निर्णय पर विश्वास नहीं कर सकता है</v>
      </c>
    </row>
    <row r="25464">
      <c r="A25464" s="1" t="s">
        <v>24575</v>
      </c>
      <c r="B25464" s="2" t="str">
        <f>IFERROR(__xludf.DUMMYFUNCTION("GOOGLETRANSLATE(A25464,""en"",""hi"")"),"लोग आजकल इतने घृणास्पद हैं।")</f>
        <v>लोग आजकल इतने घृणास्पद हैं।</v>
      </c>
    </row>
    <row r="25465">
      <c r="A25465" s="1" t="s">
        <v>24576</v>
      </c>
      <c r="B25465" s="2" t="str">
        <f>IFERROR(__xludf.DUMMYFUNCTION("GOOGLETRANSLATE(A25465,""en"",""hi"")"),"विशाल ढाल प्रार्थना मंटिस, एक तने पर बैठा")</f>
        <v>विशाल ढाल प्रार्थना मंटिस, एक तने पर बैठा</v>
      </c>
    </row>
    <row r="25466">
      <c r="A25466" s="1" t="s">
        <v>24577</v>
      </c>
      <c r="B25466" s="2" t="str">
        <f>IFERROR(__xludf.DUMMYFUNCTION("GOOGLETRANSLATE(A25466,""en"",""hi"")"),"उत्पादों को सालाना औसतन आबादी के% द्वारा चुना जाता है")</f>
        <v>उत्पादों को सालाना औसतन आबादी के% द्वारा चुना जाता है</v>
      </c>
    </row>
    <row r="25467">
      <c r="A25467" s="1" t="s">
        <v>24578</v>
      </c>
      <c r="B25467" s="2" t="str">
        <f>IFERROR(__xludf.DUMMYFUNCTION("GOOGLETRANSLATE(A25467,""en"",""hi"")"),"अवधारणा: व्यापार, खरीदारी, बचत, पैसा।")</f>
        <v>अवधारणा: व्यापार, खरीदारी, बचत, पैसा।</v>
      </c>
    </row>
    <row r="25468">
      <c r="A25468" s="1" t="s">
        <v>24579</v>
      </c>
      <c r="B25468" s="2" t="str">
        <f>IFERROR(__xludf.DUMMYFUNCTION("GOOGLETRANSLATE(A25468,""en"",""hi"")"),"पृष्ठभूमि में समुद्र के साथ एक समुद्र तट पर पिकनिक टोकरी")</f>
        <v>पृष्ठभूमि में समुद्र के साथ एक समुद्र तट पर पिकनिक टोकरी</v>
      </c>
    </row>
    <row r="25469">
      <c r="A25469" s="1" t="s">
        <v>24580</v>
      </c>
      <c r="B25469" s="2" t="str">
        <f>IFERROR(__xludf.DUMMYFUNCTION("GOOGLETRANSLATE(A25469,""en"",""hi"")"),"एक सफेद पृष्ठभूमि फोटो पर अलग एक कंटेनर में स्वस्थ भोजन")</f>
        <v>एक सफेद पृष्ठभूमि फोटो पर अलग एक कंटेनर में स्वस्थ भोजन</v>
      </c>
    </row>
    <row r="25470">
      <c r="A25470" s="1" t="s">
        <v>24581</v>
      </c>
      <c r="B25470" s="2" t="str">
        <f>IFERROR(__xludf.DUMMYFUNCTION("GOOGLETRANSLATE(A25470,""en"",""hi"")"),"पत्र ई आधुनिक लाइन शैली वेक्टर में बनाया गया।")</f>
        <v>पत्र ई आधुनिक लाइन शैली वेक्टर में बनाया गया।</v>
      </c>
    </row>
    <row r="25471">
      <c r="A25471" s="1" t="s">
        <v>24582</v>
      </c>
      <c r="B25471" s="2" t="str">
        <f>IFERROR(__xludf.DUMMYFUNCTION("GOOGLETRANSLATE(A25471,""en"",""hi"")"),"मैं आपको सलाह का एक टुकड़ा देता हूं।")</f>
        <v>मैं आपको सलाह का एक टुकड़ा देता हूं।</v>
      </c>
    </row>
    <row r="25472">
      <c r="A25472" s="1" t="s">
        <v>24583</v>
      </c>
      <c r="B25472" s="2" t="str">
        <f>IFERROR(__xludf.DUMMYFUNCTION("GOOGLETRANSLATE(A25472,""en"",""hi"")"),"सेट पर परिधान में व्यक्ति")</f>
        <v>सेट पर परिधान में व्यक्ति</v>
      </c>
    </row>
    <row r="25473">
      <c r="A25473" s="1" t="s">
        <v>24584</v>
      </c>
      <c r="B25473" s="2" t="str">
        <f>IFERROR(__xludf.DUMMYFUNCTION("GOOGLETRANSLATE(A25473,""en"",""hi"")"),"कॉफी पीने के लाभ ... तस्वीर")</f>
        <v>कॉफी पीने के लाभ ... तस्वीर</v>
      </c>
    </row>
    <row r="25474">
      <c r="A25474" s="1" t="s">
        <v>24585</v>
      </c>
      <c r="B25474" s="2" t="str">
        <f>IFERROR(__xludf.DUMMYFUNCTION("GOOGLETRANSLATE(A25474,""en"",""hi"")"),"एक फूल पर एक सम्राट तितली")</f>
        <v>एक फूल पर एक सम्राट तितली</v>
      </c>
    </row>
    <row r="25475">
      <c r="A25475" s="1" t="s">
        <v>24586</v>
      </c>
      <c r="B25475" s="2" t="str">
        <f>IFERROR(__xludf.DUMMYFUNCTION("GOOGLETRANSLATE(A25475,""en"",""hi"")"),"एक सैनिक एक शहर की ओर चलता है।")</f>
        <v>एक सैनिक एक शहर की ओर चलता है।</v>
      </c>
    </row>
    <row r="25476">
      <c r="A25476" s="1" t="s">
        <v>24587</v>
      </c>
      <c r="B25476" s="2" t="str">
        <f>IFERROR(__xludf.DUMMYFUNCTION("GOOGLETRANSLATE(A25476,""en"",""hi"")"),"एक लकड़ी की इमारत की पृष्ठभूमि पर खेलते हैं।")</f>
        <v>एक लकड़ी की इमारत की पृष्ठभूमि पर खेलते हैं।</v>
      </c>
    </row>
    <row r="25477">
      <c r="A25477" s="1" t="s">
        <v>24588</v>
      </c>
      <c r="B25477" s="2" t="str">
        <f>IFERROR(__xludf.DUMMYFUNCTION("GOOGLETRANSLATE(A25477,""en"",""hi"")"),"नीली मस्जिद का आंतरिक")</f>
        <v>नीली मस्जिद का आंतरिक</v>
      </c>
    </row>
    <row r="25478">
      <c r="A25478" s="1" t="s">
        <v>24589</v>
      </c>
      <c r="B25478" s="2" t="str">
        <f>IFERROR(__xludf.DUMMYFUNCTION("GOOGLETRANSLATE(A25478,""en"",""hi"")"),"बास्केटबॉल केंद्र गेंद को गोली मारता है क्योंकि पुरस्कार विजेता दूसरे छमाही के दौरान बचाव करता है।")</f>
        <v>बास्केटबॉल केंद्र गेंद को गोली मारता है क्योंकि पुरस्कार विजेता दूसरे छमाही के दौरान बचाव करता है।</v>
      </c>
    </row>
    <row r="25479">
      <c r="A25479" s="1" t="s">
        <v>24590</v>
      </c>
      <c r="B25479" s="2" t="str">
        <f>IFERROR(__xludf.DUMMYFUNCTION("GOOGLETRANSLATE(A25479,""en"",""hi"")"),"आप उन्हें टैप करके या रिमोट का उपयोग करके स्क्रीन को संचालित कर सकते हैं, जो ठंडा था।")</f>
        <v>आप उन्हें टैप करके या रिमोट का उपयोग करके स्क्रीन को संचालित कर सकते हैं, जो ठंडा था।</v>
      </c>
    </row>
    <row r="25480">
      <c r="A25480" s="1" t="s">
        <v>4689</v>
      </c>
      <c r="B25480" s="2" t="str">
        <f>IFERROR(__xludf.DUMMYFUNCTION("GOOGLETRANSLATE(A25480,""en"",""hi"")"),"दूर रोशनी दिखाई देना")</f>
        <v>दूर रोशनी दिखाई देना</v>
      </c>
    </row>
    <row r="25481">
      <c r="A25481" s="1" t="s">
        <v>24591</v>
      </c>
      <c r="B25481" s="2" t="str">
        <f>IFERROR(__xludf.DUMMYFUNCTION("GOOGLETRANSLATE(A25481,""en"",""hi"")"),"एक स्लाइडिंग फार्महाउस शैली फ्रेम के साथ अपने फोटो प्रिंट सुपर आसान बदलें।")</f>
        <v>एक स्लाइडिंग फार्महाउस शैली फ्रेम के साथ अपने फोटो प्रिंट सुपर आसान बदलें।</v>
      </c>
    </row>
    <row r="25482">
      <c r="A25482" s="1" t="s">
        <v>2479</v>
      </c>
      <c r="B25482" s="2" t="str">
        <f>IFERROR(__xludf.DUMMYFUNCTION("GOOGLETRANSLATE(A25482,""en"",""hi"")"),"अभिनेता यूके प्रीमियर में भाग लेता है।")</f>
        <v>अभिनेता यूके प्रीमियर में भाग लेता है।</v>
      </c>
    </row>
    <row r="25483">
      <c r="A25483" s="1" t="s">
        <v>220</v>
      </c>
      <c r="B25483" s="2" t="str">
        <f>IFERROR(__xludf.DUMMYFUNCTION("GOOGLETRANSLATE(A25483,""en"",""hi"")"),"अभिनेता प्रीमियर पर आता है")</f>
        <v>अभिनेता प्रीमियर पर आता है</v>
      </c>
    </row>
    <row r="25484">
      <c r="A25484" s="1" t="s">
        <v>24592</v>
      </c>
      <c r="B25484" s="2" t="str">
        <f>IFERROR(__xludf.DUMMYFUNCTION("GOOGLETRANSLATE(A25484,""en"",""hi"")"),"एक संकेत फ्लैट विस्तार के लिए ड्राइवरों का स्वागत करता है")</f>
        <v>एक संकेत फ्लैट विस्तार के लिए ड्राइवरों का स्वागत करता है</v>
      </c>
    </row>
    <row r="25485">
      <c r="A25485" s="1" t="s">
        <v>24593</v>
      </c>
      <c r="B25485" s="2" t="str">
        <f>IFERROR(__xludf.DUMMYFUNCTION("GOOGLETRANSLATE(A25485,""en"",""hi"")"),"पार्टी टोपी के साथ, समुद्र तट पर रेत में लिखित जन्मदिन की शुभकामनाएं")</f>
        <v>पार्टी टोपी के साथ, समुद्र तट पर रेत में लिखित जन्मदिन की शुभकामनाएं</v>
      </c>
    </row>
    <row r="25486">
      <c r="A25486" s="1" t="s">
        <v>24594</v>
      </c>
      <c r="B25486" s="2" t="str">
        <f>IFERROR(__xludf.DUMMYFUNCTION("GOOGLETRANSLATE(A25486,""en"",""hi"")"),"एक स्टूल पर बैठे एक व्यापार सूट में महिला।")</f>
        <v>एक स्टूल पर बैठे एक व्यापार सूट में महिला।</v>
      </c>
    </row>
    <row r="25487">
      <c r="A25487" s="1" t="s">
        <v>24595</v>
      </c>
      <c r="B25487" s="2" t="str">
        <f>IFERROR(__xludf.DUMMYFUNCTION("GOOGLETRANSLATE(A25487,""en"",""hi"")"),"महिमा का क्षण: मॉडल, जिसने अपने बेल्ट के नीचे प्रचलित कवर किया है, ने हाल ही में शो में कैटवॉक पर विजय प्राप्त की")</f>
        <v>महिमा का क्षण: मॉडल, जिसने अपने बेल्ट के नीचे प्रचलित कवर किया है, ने हाल ही में शो में कैटवॉक पर विजय प्राप्त की</v>
      </c>
    </row>
    <row r="25488">
      <c r="A25488" s="1" t="s">
        <v>24596</v>
      </c>
      <c r="B25488" s="2" t="str">
        <f>IFERROR(__xludf.DUMMYFUNCTION("GOOGLETRANSLATE(A25488,""en"",""hi"")"),"प्यार के साथ एक जोड़े और पेड़ के सिल्हूट सफेद पर अलग हो गए")</f>
        <v>प्यार के साथ एक जोड़े और पेड़ के सिल्हूट सफेद पर अलग हो गए</v>
      </c>
    </row>
    <row r="25489">
      <c r="A25489" s="1" t="s">
        <v>24597</v>
      </c>
      <c r="B25489" s="2" t="str">
        <f>IFERROR(__xludf.DUMMYFUNCTION("GOOGLETRANSLATE(A25489,""en"",""hi"")"),"मेकअप कलाकार व्हाइट मेक अप रूम में महिला के चेहरे पर तरल टोनल फाउंडेशन लागू करना।")</f>
        <v>मेकअप कलाकार व्हाइट मेक अप रूम में महिला के चेहरे पर तरल टोनल फाउंडेशन लागू करना।</v>
      </c>
    </row>
    <row r="25490">
      <c r="A25490" s="1" t="s">
        <v>24598</v>
      </c>
      <c r="B25490" s="2" t="str">
        <f>IFERROR(__xludf.DUMMYFUNCTION("GOOGLETRANSLATE(A25490,""en"",""hi"")"),"आपकी कॉफी टेबल के लिए एक देहाती मोड़।")</f>
        <v>आपकी कॉफी टेबल के लिए एक देहाती मोड़।</v>
      </c>
    </row>
    <row r="25491">
      <c r="A25491" s="1" t="s">
        <v>24599</v>
      </c>
      <c r="B25491" s="2" t="str">
        <f>IFERROR(__xludf.DUMMYFUNCTION("GOOGLETRANSLATE(A25491,""en"",""hi"")"),"लोग बर्फ के आवरण पर आनंद लेते हैं।")</f>
        <v>लोग बर्फ के आवरण पर आनंद लेते हैं।</v>
      </c>
    </row>
    <row r="25492">
      <c r="A25492" s="1" t="s">
        <v>24600</v>
      </c>
      <c r="B25492" s="2" t="str">
        <f>IFERROR(__xludf.DUMMYFUNCTION("GOOGLETRANSLATE(A25492,""en"",""hi"")"),"मैं पश्चिमी ईसाई अवकाश के लिए फिल्म चरित्र चाहता हूं :)")</f>
        <v>मैं पश्चिमी ईसाई अवकाश के लिए फिल्म चरित्र चाहता हूं :)</v>
      </c>
    </row>
    <row r="25493">
      <c r="A25493" s="1" t="s">
        <v>24601</v>
      </c>
      <c r="B25493" s="2" t="str">
        <f>IFERROR(__xludf.DUMMYFUNCTION("GOOGLETRANSLATE(A25493,""en"",""hi"")"),"बल्ब उन मल्च को प्रतिस्थापित करते हैं जो उन्हें संरक्षित करते हैं।")</f>
        <v>बल्ब उन मल्च को प्रतिस्थापित करते हैं जो उन्हें संरक्षित करते हैं।</v>
      </c>
    </row>
    <row r="25494">
      <c r="A25494" s="1" t="s">
        <v>24602</v>
      </c>
      <c r="B25494" s="2" t="str">
        <f>IFERROR(__xludf.DUMMYFUNCTION("GOOGLETRANSLATE(A25494,""en"",""hi"")"),"एक महिला अवतार के साथ देश लहराते झंडा का चित्रण")</f>
        <v>एक महिला अवतार के साथ देश लहराते झंडा का चित्रण</v>
      </c>
    </row>
    <row r="25495">
      <c r="A25495" s="1" t="s">
        <v>24603</v>
      </c>
      <c r="B25495" s="2" t="str">
        <f>IFERROR(__xludf.DUMMYFUNCTION("GOOGLETRANSLATE(A25495,""en"",""hi"")"),"महाद्वीप पर नाइटफॉल दिखाते हुए अंतरिक्ष से पूर्ण पृथ्वी")</f>
        <v>महाद्वीप पर नाइटफॉल दिखाते हुए अंतरिक्ष से पूर्ण पृथ्वी</v>
      </c>
    </row>
    <row r="25496">
      <c r="A25496" s="1" t="s">
        <v>24604</v>
      </c>
      <c r="B25496" s="2" t="str">
        <f>IFERROR(__xludf.DUMMYFUNCTION("GOOGLETRANSLATE(A25496,""en"",""hi"")"),"उच्च गुणवत्ता वाले एल 25 एकल सिलेंडर डीजल इंजन")</f>
        <v>उच्च गुणवत्ता वाले एल 25 एकल सिलेंडर डीजल इंजन</v>
      </c>
    </row>
    <row r="25497">
      <c r="A25497" s="1" t="s">
        <v>24605</v>
      </c>
      <c r="B25497" s="2" t="str">
        <f>IFERROR(__xludf.DUMMYFUNCTION("GOOGLETRANSLATE(A25497,""en"",""hi"")"),"जब उसकी बेटी को ठंडा था, तो व्यक्ति एक फ्रीस्टैंडिंग आपातकालीन कक्ष में गया कि वह एक जरूरी देखभाल क्लिनिक माना जाता था।")</f>
        <v>जब उसकी बेटी को ठंडा था, तो व्यक्ति एक फ्रीस्टैंडिंग आपातकालीन कक्ष में गया कि वह एक जरूरी देखभाल क्लिनिक माना जाता था।</v>
      </c>
    </row>
    <row r="25498">
      <c r="A25498" s="1" t="s">
        <v>24606</v>
      </c>
      <c r="B25498" s="2" t="str">
        <f>IFERROR(__xludf.DUMMYFUNCTION("GOOGLETRANSLATE(A25498,""en"",""hi"")"),"ज्वालामुखी के हवाई दृश्य और रेगिस्तान के पास चट्टानों")</f>
        <v>ज्वालामुखी के हवाई दृश्य और रेगिस्तान के पास चट्टानों</v>
      </c>
    </row>
    <row r="25499">
      <c r="A25499" s="1" t="s">
        <v>24607</v>
      </c>
      <c r="B25499" s="2" t="str">
        <f>IFERROR(__xludf.DUMMYFUNCTION("GOOGLETRANSLATE(A25499,""en"",""hi"")"),"गेहूं के पके कान के साथ क्षेत्र।")</f>
        <v>गेहूं के पके कान के साथ क्षेत्र।</v>
      </c>
    </row>
    <row r="25500">
      <c r="A25500" s="1" t="s">
        <v>24608</v>
      </c>
      <c r="B25500" s="2" t="str">
        <f>IFERROR(__xludf.DUMMYFUNCTION("GOOGLETRANSLATE(A25500,""en"",""hi"")"),"तट पर आगंतुक केंद्र एक हरी छत, ग्रे के साथ एक हरी इमारत है")</f>
        <v>तट पर आगंतुक केंद्र एक हरी छत, ग्रे के साथ एक हरी इमारत है</v>
      </c>
    </row>
    <row r="25501">
      <c r="A25501" s="1" t="s">
        <v>24609</v>
      </c>
      <c r="B25501" s="2" t="str">
        <f>IFERROR(__xludf.DUMMYFUNCTION("GOOGLETRANSLATE(A25501,""en"",""hi"")"),"मैच के दौरान फुटबॉल खिलाड़ी फुटबॉलर के साथ हाथ हिलाता है।")</f>
        <v>मैच के दौरान फुटबॉल खिलाड़ी फुटबॉलर के साथ हाथ हिलाता है।</v>
      </c>
    </row>
    <row r="25502">
      <c r="A25502" s="1" t="s">
        <v>24610</v>
      </c>
      <c r="B25502" s="2" t="str">
        <f>IFERROR(__xludf.DUMMYFUNCTION("GOOGLETRANSLATE(A25502,""en"",""hi"")"),"एक नया घर जो पेशेवर मध्यम वर्ग के लोगों के लिए आवास के आधुनिक विकास का हिस्सा है।")</f>
        <v>एक नया घर जो पेशेवर मध्यम वर्ग के लोगों के लिए आवास के आधुनिक विकास का हिस्सा है।</v>
      </c>
    </row>
    <row r="25503">
      <c r="A25503" s="1" t="s">
        <v>24611</v>
      </c>
      <c r="B25503" s="2" t="str">
        <f>IFERROR(__xludf.DUMMYFUNCTION("GOOGLETRANSLATE(A25503,""en"",""hi"")"),"जंगल में एक तेज कोने में ड्राइविंग ट्रेनें")</f>
        <v>जंगल में एक तेज कोने में ड्राइविंग ट्रेनें</v>
      </c>
    </row>
    <row r="25504">
      <c r="A25504" s="1" t="s">
        <v>24612</v>
      </c>
      <c r="B25504" s="2" t="str">
        <f>IFERROR(__xludf.DUMMYFUNCTION("GOOGLETRANSLATE(A25504,""en"",""hi"")"),"एक शहर एक सुंदर, महासागर बेडरूम विला है")</f>
        <v>एक शहर एक सुंदर, महासागर बेडरूम विला है</v>
      </c>
    </row>
    <row r="25505">
      <c r="A25505" s="1" t="s">
        <v>24613</v>
      </c>
      <c r="B25505" s="2" t="str">
        <f>IFERROR(__xludf.DUMMYFUNCTION("GOOGLETRANSLATE(A25505,""en"",""hi"")"),"एक नीले बादल आकाश के खिलाफ जानकारी के लिए साइनपोस्ट")</f>
        <v>एक नीले बादल आकाश के खिलाफ जानकारी के लिए साइनपोस्ट</v>
      </c>
    </row>
    <row r="25506">
      <c r="A25506" s="1" t="s">
        <v>24614</v>
      </c>
      <c r="B25506" s="2" t="str">
        <f>IFERROR(__xludf.DUMMYFUNCTION("GOOGLETRANSLATE(A25506,""en"",""hi"")"),"एक आदमी का चित्रण")</f>
        <v>एक आदमी का चित्रण</v>
      </c>
    </row>
    <row r="25507">
      <c r="A25507" s="1" t="s">
        <v>24615</v>
      </c>
      <c r="B25507" s="2" t="str">
        <f>IFERROR(__xludf.DUMMYFUNCTION("GOOGLETRANSLATE(A25507,""en"",""hi"")"),"सुनिश्चित नहीं है कि ये किस प्रकार के फूल हैं लेकिन वास्तव में उनके जैसे हैं।")</f>
        <v>सुनिश्चित नहीं है कि ये किस प्रकार के फूल हैं लेकिन वास्तव में उनके जैसे हैं।</v>
      </c>
    </row>
    <row r="25508">
      <c r="A25508" s="1" t="s">
        <v>24616</v>
      </c>
      <c r="B25508" s="2" t="str">
        <f>IFERROR(__xludf.DUMMYFUNCTION("GOOGLETRANSLATE(A25508,""en"",""hi"")"),"इन पेड़ों और झाड़ियों को लगाएं जो आपके परिदृश्य में रंग और रुचि जोड़ देंगे!")</f>
        <v>इन पेड़ों और झाड़ियों को लगाएं जो आपके परिदृश्य में रंग और रुचि जोड़ देंगे!</v>
      </c>
    </row>
    <row r="25509">
      <c r="A25509" s="1" t="s">
        <v>24617</v>
      </c>
      <c r="B25509" s="2" t="str">
        <f>IFERROR(__xludf.DUMMYFUNCTION("GOOGLETRANSLATE(A25509,""en"",""hi"")"),"पोस्ट डिनर कैफे के माध्यम से टहलने!")</f>
        <v>पोस्ट डिनर कैफे के माध्यम से टहलने!</v>
      </c>
    </row>
    <row r="25510">
      <c r="A25510" s="1" t="s">
        <v>17632</v>
      </c>
      <c r="B25510" s="2" t="str">
        <f>IFERROR(__xludf.DUMMYFUNCTION("GOOGLETRANSLATE(A25510,""en"",""hi"")"),"सप्ताह - छवियां बनाम फुटबॉल खेल।")</f>
        <v>सप्ताह - छवियां बनाम फुटबॉल खेल।</v>
      </c>
    </row>
    <row r="25511">
      <c r="A25511" s="1" t="s">
        <v>24618</v>
      </c>
      <c r="B25511" s="2" t="str">
        <f>IFERROR(__xludf.DUMMYFUNCTION("GOOGLETRANSLATE(A25511,""en"",""hi"")"),"कार बरसात के मौसम में एक पुडल की सवारी करती है।")</f>
        <v>कार बरसात के मौसम में एक पुडल की सवारी करती है।</v>
      </c>
    </row>
    <row r="25512">
      <c r="A25512" s="1" t="s">
        <v>24619</v>
      </c>
      <c r="B25512" s="2" t="str">
        <f>IFERROR(__xludf.DUMMYFUNCTION("GOOGLETRANSLATE(A25512,""en"",""hi"")"),"मैन एक समाचार सम्मेलन के दौरान बहु वर्ष सौदा की घोषणा करता है।")</f>
        <v>मैन एक समाचार सम्मेलन के दौरान बहु वर्ष सौदा की घोषणा करता है।</v>
      </c>
    </row>
    <row r="25513">
      <c r="A25513" s="1" t="s">
        <v>24620</v>
      </c>
      <c r="B25513" s="2" t="str">
        <f>IFERROR(__xludf.DUMMYFUNCTION("GOOGLETRANSLATE(A25513,""en"",""hi"")"),"वरिष्ठ जोड़े गर्मियों में चलने वाले ट्रैक के साथ टहलते हुए।")</f>
        <v>वरिष्ठ जोड़े गर्मियों में चलने वाले ट्रैक के साथ टहलते हुए।</v>
      </c>
    </row>
    <row r="25514">
      <c r="A25514" s="1" t="s">
        <v>24621</v>
      </c>
      <c r="B25514" s="2" t="str">
        <f>IFERROR(__xludf.DUMMYFUNCTION("GOOGLETRANSLATE(A25514,""en"",""hi"")"),"एक हल्के भूरे रंग के पृष्ठभूमि वेक्टर पर एक शांत दाढ़ी, मूंछ और चश्मे के साथ फिल्म चरित्र का सिल्हूट")</f>
        <v>एक हल्के भूरे रंग के पृष्ठभूमि वेक्टर पर एक शांत दाढ़ी, मूंछ और चश्मे के साथ फिल्म चरित्र का सिल्हूट</v>
      </c>
    </row>
    <row r="25515">
      <c r="A25515" s="1" t="s">
        <v>24622</v>
      </c>
      <c r="B25515" s="2" t="str">
        <f>IFERROR(__xludf.DUMMYFUNCTION("GOOGLETRANSLATE(A25515,""en"",""hi"")"),"व्यक्ति भाग के रूप में मंच पर प्रदर्शन करता है।")</f>
        <v>व्यक्ति भाग के रूप में मंच पर प्रदर्शन करता है।</v>
      </c>
    </row>
    <row r="25516">
      <c r="A25516" s="1" t="s">
        <v>24623</v>
      </c>
      <c r="B25516" s="2" t="str">
        <f>IFERROR(__xludf.DUMMYFUNCTION("GOOGLETRANSLATE(A25516,""en"",""hi"")"),"डेयरी गायों का एक झुंड एक खेत में मिलने के बाद एक देश की लेन पर उभरा")</f>
        <v>डेयरी गायों का एक झुंड एक खेत में मिलने के बाद एक देश की लेन पर उभरा</v>
      </c>
    </row>
    <row r="25517">
      <c r="A25517" s="1" t="s">
        <v>24624</v>
      </c>
      <c r="B25517" s="2" t="str">
        <f>IFERROR(__xludf.DUMMYFUNCTION("GOOGLETRANSLATE(A25517,""en"",""hi"")"),"बिल्डिंग वेक्टर आइकन, तीन मंजिला इमारत का प्रतीक।")</f>
        <v>बिल्डिंग वेक्टर आइकन, तीन मंजिला इमारत का प्रतीक।</v>
      </c>
    </row>
    <row r="25518">
      <c r="A25518" s="1" t="s">
        <v>24625</v>
      </c>
      <c r="B25518" s="2" t="str">
        <f>IFERROR(__xludf.DUMMYFUNCTION("GOOGLETRANSLATE(A25518,""en"",""hi"")"),"पाठ की शैली और रंग पाठ सामग्री को पढ़ने के तरीके के बारे में पाठक संकेत भेजता है।")</f>
        <v>पाठ की शैली और रंग पाठ सामग्री को पढ़ने के तरीके के बारे में पाठक संकेत भेजता है।</v>
      </c>
    </row>
    <row r="25519">
      <c r="A25519" s="1" t="s">
        <v>24626</v>
      </c>
      <c r="B25519" s="2" t="str">
        <f>IFERROR(__xludf.DUMMYFUNCTION("GOOGLETRANSLATE(A25519,""en"",""hi"")"),"तला हुआ चावल का एक और परिचित पकवान।")</f>
        <v>तला हुआ चावल का एक और परिचित पकवान।</v>
      </c>
    </row>
    <row r="25520">
      <c r="A25520" s="1" t="s">
        <v>24627</v>
      </c>
      <c r="B25520" s="2" t="str">
        <f>IFERROR(__xludf.DUMMYFUNCTION("GOOGLETRANSLATE(A25520,""en"",""hi"")"),"गुब्बारे के रूप में लाल दिल को मँडराते हुए सार पृष्ठभूमि।")</f>
        <v>गुब्बारे के रूप में लाल दिल को मँडराते हुए सार पृष्ठभूमि।</v>
      </c>
    </row>
    <row r="25521">
      <c r="A25521" s="1" t="s">
        <v>24628</v>
      </c>
      <c r="B25521" s="2" t="str">
        <f>IFERROR(__xludf.DUMMYFUNCTION("GOOGLETRANSLATE(A25521,""en"",""hi"")"),"एक लाल पृष्ठभूमि पर पाठ के लिए कमरे के साथ एक दिल के आकार के फ्रेम के साथ एक स्वर्ण दिल चित्रण")</f>
        <v>एक लाल पृष्ठभूमि पर पाठ के लिए कमरे के साथ एक दिल के आकार के फ्रेम के साथ एक स्वर्ण दिल चित्रण</v>
      </c>
    </row>
    <row r="25522">
      <c r="A25522" s="1" t="s">
        <v>24629</v>
      </c>
      <c r="B25522" s="2" t="str">
        <f>IFERROR(__xludf.DUMMYFUNCTION("GOOGLETRANSLATE(A25522,""en"",""hi"")"),"पानी के निकायों पर सूर्योदय")</f>
        <v>पानी के निकायों पर सूर्योदय</v>
      </c>
    </row>
    <row r="25523">
      <c r="A25523" s="1" t="s">
        <v>24630</v>
      </c>
      <c r="B25523" s="2" t="str">
        <f>IFERROR(__xludf.DUMMYFUNCTION("GOOGLETRANSLATE(A25523,""en"",""hi"")"),"एक पाठ में एक कक्षा में विद्यार्थियों के साथ शिक्षक।")</f>
        <v>एक पाठ में एक कक्षा में विद्यार्थियों के साथ शिक्षक।</v>
      </c>
    </row>
    <row r="25524">
      <c r="A25524" s="1" t="s">
        <v>24631</v>
      </c>
      <c r="B25524" s="2" t="str">
        <f>IFERROR(__xludf.DUMMYFUNCTION("GOOGLETRANSLATE(A25524,""en"",""hi"")"),"एक जमे हुए कंधे ग्राहक के साथ गति की रेंज का आकलन")</f>
        <v>एक जमे हुए कंधे ग्राहक के साथ गति की रेंज का आकलन</v>
      </c>
    </row>
    <row r="25525">
      <c r="A25525" s="1" t="s">
        <v>24632</v>
      </c>
      <c r="B25525" s="2" t="str">
        <f>IFERROR(__xludf.DUMMYFUNCTION("GOOGLETRANSLATE(A25525,""en"",""hi"")"),"पहाड़ में चट्टानी महल और बोल्डर।")</f>
        <v>पहाड़ में चट्टानी महल और बोल्डर।</v>
      </c>
    </row>
    <row r="25526">
      <c r="A25526" s="1" t="s">
        <v>24633</v>
      </c>
      <c r="B25526" s="2" t="str">
        <f>IFERROR(__xludf.DUMMYFUNCTION("GOOGLETRANSLATE(A25526,""en"",""hi"")"),"एक तुरही के साथ क्रिसमस परी शहर में उड़ता है")</f>
        <v>एक तुरही के साथ क्रिसमस परी शहर में उड़ता है</v>
      </c>
    </row>
    <row r="25527">
      <c r="A25527" s="1" t="s">
        <v>24634</v>
      </c>
      <c r="B25527" s="2" t="str">
        <f>IFERROR(__xludf.DUMMYFUNCTION("GOOGLETRANSLATE(A25527,""en"",""hi"")"),"एक धारा में नाव पर एक व्यक्ति का पिछला दृश्य")</f>
        <v>एक धारा में नाव पर एक व्यक्ति का पिछला दृश्य</v>
      </c>
    </row>
    <row r="25528">
      <c r="A25528" s="1" t="s">
        <v>24635</v>
      </c>
      <c r="B25528" s="2" t="str">
        <f>IFERROR(__xludf.DUMMYFUNCTION("GOOGLETRANSLATE(A25528,""en"",""hi"")"),"ऑरेंज में जलाया जाने वाला निर्माण करने से उद्योग नहीं हुआ।")</f>
        <v>ऑरेंज में जलाया जाने वाला निर्माण करने से उद्योग नहीं हुआ।</v>
      </c>
    </row>
    <row r="25529">
      <c r="A25529" s="1" t="s">
        <v>24636</v>
      </c>
      <c r="B25529" s="2" t="str">
        <f>IFERROR(__xludf.DUMMYFUNCTION("GOOGLETRANSLATE(A25529,""en"",""hi"")"),"पुरस्कारों में, आज 15 वां।")</f>
        <v>पुरस्कारों में, आज 15 वां।</v>
      </c>
    </row>
    <row r="25530">
      <c r="A25530" s="1" t="s">
        <v>24637</v>
      </c>
      <c r="B25530" s="2" t="str">
        <f>IFERROR(__xludf.DUMMYFUNCTION("GOOGLETRANSLATE(A25530,""en"",""hi"")"),"महिलाओं और शिशु के लिए वेक्टर प्रतीक, किसी भी उपयोग के लिए बच्चे बदल रहा है।")</f>
        <v>महिलाओं और शिशु के लिए वेक्टर प्रतीक, किसी भी उपयोग के लिए बच्चे बदल रहा है।</v>
      </c>
    </row>
    <row r="25531">
      <c r="A25531" s="1" t="s">
        <v>24638</v>
      </c>
      <c r="B25531" s="2" t="str">
        <f>IFERROR(__xludf.DUMMYFUNCTION("GOOGLETRANSLATE(A25531,""en"",""hi"")"),"आश्चर्य है कि समुद्र तट और जंगल दोनों हैं")</f>
        <v>आश्चर्य है कि समुद्र तट और जंगल दोनों हैं</v>
      </c>
    </row>
    <row r="25532">
      <c r="A25532" s="1" t="s">
        <v>24639</v>
      </c>
      <c r="B25532" s="2" t="str">
        <f>IFERROR(__xludf.DUMMYFUNCTION("GOOGLETRANSLATE(A25532,""en"",""hi"")"),"एक सफेद पर टैबलेट और स्मार्टफोन।")</f>
        <v>एक सफेद पर टैबलेट और स्मार्टफोन।</v>
      </c>
    </row>
    <row r="25533">
      <c r="A25533" s="1" t="s">
        <v>24640</v>
      </c>
      <c r="B25533" s="2" t="str">
        <f>IFERROR(__xludf.DUMMYFUNCTION("GOOGLETRANSLATE(A25533,""en"",""hi"")"),"एक बंधक बनाने पर वीडियो - मुक्त घर।")</f>
        <v>एक बंधक बनाने पर वीडियो - मुक्त घर।</v>
      </c>
    </row>
    <row r="25534">
      <c r="A25534" s="1" t="s">
        <v>24641</v>
      </c>
      <c r="B25534" s="2" t="str">
        <f>IFERROR(__xludf.DUMMYFUNCTION("GOOGLETRANSLATE(A25534,""en"",""hi"")"),"एक गोदी एक झील में पानी के नीचे जा रहा है")</f>
        <v>एक गोदी एक झील में पानी के नीचे जा रहा है</v>
      </c>
    </row>
    <row r="25535">
      <c r="A25535" s="1" t="s">
        <v>24642</v>
      </c>
      <c r="B25535" s="2" t="str">
        <f>IFERROR(__xludf.DUMMYFUNCTION("GOOGLETRANSLATE(A25535,""en"",""hi"")"),"मैं आपको मानव हाथों में मोबाइल फोन की स्क्रीन पर संदेश देता हूं।")</f>
        <v>मैं आपको मानव हाथों में मोबाइल फोन की स्क्रीन पर संदेश देता हूं।</v>
      </c>
    </row>
    <row r="25536">
      <c r="A25536" s="1" t="s">
        <v>24643</v>
      </c>
      <c r="B25536" s="2" t="str">
        <f>IFERROR(__xludf.DUMMYFUNCTION("GOOGLETRANSLATE(A25536,""en"",""hi"")"),"फुटबॉल टीम अफ्रीकी राज्य के रूप में इतिहास पहन जाएगी।")</f>
        <v>फुटबॉल टीम अफ्रीकी राज्य के रूप में इतिहास पहन जाएगी।</v>
      </c>
    </row>
    <row r="25537">
      <c r="A25537" s="1" t="s">
        <v>24644</v>
      </c>
      <c r="B25537" s="2" t="str">
        <f>IFERROR(__xludf.DUMMYFUNCTION("GOOGLETRANSLATE(A25537,""en"",""hi"")"),"अभिनेता इतना प्यार करने वाली माँ के रूप में ... व्यक्ति")</f>
        <v>अभिनेता इतना प्यार करने वाली माँ के रूप में ... व्यक्ति</v>
      </c>
    </row>
    <row r="25538">
      <c r="A25538" s="1" t="s">
        <v>24645</v>
      </c>
      <c r="B25538" s="2" t="str">
        <f>IFERROR(__xludf.DUMMYFUNCTION("GOOGLETRANSLATE(A25538,""en"",""hi"")"),"उनका आगमन अपने सबसे प्रतिष्ठित खिलाड़ियों, फुटबॉल खिलाड़ी के लिए अंत को संकेत दे सकता है")</f>
        <v>उनका आगमन अपने सबसे प्रतिष्ठित खिलाड़ियों, फुटबॉल खिलाड़ी के लिए अंत को संकेत दे सकता है</v>
      </c>
    </row>
    <row r="25539">
      <c r="A25539" s="1" t="s">
        <v>24646</v>
      </c>
      <c r="B25539" s="2" t="str">
        <f>IFERROR(__xludf.DUMMYFUNCTION("GOOGLETRANSLATE(A25539,""en"",""hi"")"),"व्यक्ति द्वारा धार्मिक अभ्यास के वर्ष के लिए एक पेंटिंग")</f>
        <v>व्यक्ति द्वारा धार्मिक अभ्यास के वर्ष के लिए एक पेंटिंग</v>
      </c>
    </row>
    <row r="25540">
      <c r="A25540" s="1" t="s">
        <v>24647</v>
      </c>
      <c r="B25540" s="2" t="str">
        <f>IFERROR(__xludf.DUMMYFUNCTION("GOOGLETRANSLATE(A25540,""en"",""hi"")"),"मजेदार गोल्डन रेट्रिवर कुत्ता कीचड़ में बजाना")</f>
        <v>मजेदार गोल्डन रेट्रिवर कुत्ता कीचड़ में बजाना</v>
      </c>
    </row>
    <row r="25541">
      <c r="A25541" s="1" t="s">
        <v>24648</v>
      </c>
      <c r="B25541" s="2" t="str">
        <f>IFERROR(__xludf.DUMMYFUNCTION("GOOGLETRANSLATE(A25541,""en"",""hi"")"),"एक शहर के ऊपर रात में लाइटनिंग स्ट्राइक")</f>
        <v>एक शहर के ऊपर रात में लाइटनिंग स्ट्राइक</v>
      </c>
    </row>
    <row r="25542">
      <c r="A25542" s="1" t="s">
        <v>24649</v>
      </c>
      <c r="B25542" s="2" t="str">
        <f>IFERROR(__xludf.DUMMYFUNCTION("GOOGLETRANSLATE(A25542,""en"",""hi"")"),"आकाश में धब्बेदार पीला वस्तु!")</f>
        <v>आकाश में धब्बेदार पीला वस्तु!</v>
      </c>
    </row>
    <row r="25543">
      <c r="A25543" s="1" t="s">
        <v>24650</v>
      </c>
      <c r="B25543" s="2" t="str">
        <f>IFERROR(__xludf.DUMMYFUNCTION("GOOGLETRANSLATE(A25543,""en"",""hi"")"),"अभिनेता सीए में एक प्रीमियर में भाग लेते हैं।")</f>
        <v>अभिनेता सीए में एक प्रीमियर में भाग लेते हैं।</v>
      </c>
    </row>
    <row r="25544">
      <c r="A25544" s="1" t="s">
        <v>24651</v>
      </c>
      <c r="B25544" s="2" t="str">
        <f>IFERROR(__xludf.DUMMYFUNCTION("GOOGLETRANSLATE(A25544,""en"",""hi"")"),"घटना के लिए परेड मार्ग का एक नक्शा।")</f>
        <v>घटना के लिए परेड मार्ग का एक नक्शा।</v>
      </c>
    </row>
    <row r="25545">
      <c r="A25545" s="1" t="s">
        <v>24652</v>
      </c>
      <c r="B25545" s="2" t="str">
        <f>IFERROR(__xludf.DUMMYFUNCTION("GOOGLETRANSLATE(A25545,""en"",""hi"")"),"हम प्यार करते हैं: बाथरूम में गोल्ड फिक्स्चर")</f>
        <v>हम प्यार करते हैं: बाथरूम में गोल्ड फिक्स्चर</v>
      </c>
    </row>
    <row r="25546">
      <c r="A25546" s="1" t="s">
        <v>24653</v>
      </c>
      <c r="B25546" s="2" t="str">
        <f>IFERROR(__xludf.DUMMYFUNCTION("GOOGLETRANSLATE(A25546,""en"",""hi"")"),"एक काले रंग की पृष्ठभूमि पर एक आदमी के सिर के अंदर विभिन्न गियर की छवि।")</f>
        <v>एक काले रंग की पृष्ठभूमि पर एक आदमी के सिर के अंदर विभिन्न गियर की छवि।</v>
      </c>
    </row>
    <row r="25547">
      <c r="A25547" s="1" t="s">
        <v>24654</v>
      </c>
      <c r="B25547" s="2" t="str">
        <f>IFERROR(__xludf.DUMMYFUNCTION("GOOGLETRANSLATE(A25547,""en"",""hi"")"),"यदि आपकी तिथि एक पेड़ में फंस गई है तो कार विशेष रूप से आसान है।")</f>
        <v>यदि आपकी तिथि एक पेड़ में फंस गई है तो कार विशेष रूप से आसान है।</v>
      </c>
    </row>
    <row r="25548">
      <c r="A25548" s="1" t="s">
        <v>24655</v>
      </c>
      <c r="B25548" s="2" t="str">
        <f>IFERROR(__xludf.DUMMYFUNCTION("GOOGLETRANSLATE(A25548,""en"",""hi"")"),"एक कार का एक जमे हुए रियर विंडस्क्रीन")</f>
        <v>एक कार का एक जमे हुए रियर विंडस्क्रीन</v>
      </c>
    </row>
    <row r="25549">
      <c r="A25549" s="1" t="s">
        <v>24656</v>
      </c>
      <c r="B25549" s="2" t="str">
        <f>IFERROR(__xludf.DUMMYFUNCTION("GOOGLETRANSLATE(A25549,""en"",""hi"")"),"मैं इसे कोठरी में बनाना चाहता हूं!")</f>
        <v>मैं इसे कोठरी में बनाना चाहता हूं!</v>
      </c>
    </row>
    <row r="25550">
      <c r="A25550" s="1" t="s">
        <v>24657</v>
      </c>
      <c r="B25550" s="2" t="str">
        <f>IFERROR(__xludf.DUMMYFUNCTION("GOOGLETRANSLATE(A25550,""en"",""hi"")"),"रॉयल रानी शूरवीरों को पीले फूलों को दे रही है जो एक पंक्ति में खड़े हैं।")</f>
        <v>रॉयल रानी शूरवीरों को पीले फूलों को दे रही है जो एक पंक्ति में खड़े हैं।</v>
      </c>
    </row>
    <row r="25551">
      <c r="A25551" s="1" t="s">
        <v>24658</v>
      </c>
      <c r="B25551" s="2" t="str">
        <f>IFERROR(__xludf.DUMMYFUNCTION("GOOGLETRANSLATE(A25551,""en"",""hi"")"),"युवा लड़के एक लकड़ी की जेटी के अंत में नीले पानी से बाहर खड़े हो जाते हैं")</f>
        <v>युवा लड़के एक लकड़ी की जेटी के अंत में नीले पानी से बाहर खड़े हो जाते हैं</v>
      </c>
    </row>
    <row r="25552">
      <c r="A25552" s="1" t="s">
        <v>24659</v>
      </c>
      <c r="B25552" s="2" t="str">
        <f>IFERROR(__xludf.DUMMYFUNCTION("GOOGLETRANSLATE(A25552,""en"",""hi"")"),"टीम ने दौड़ में दूसरी जगह ली")</f>
        <v>टीम ने दौड़ में दूसरी जगह ली</v>
      </c>
    </row>
    <row r="25553">
      <c r="A25553" s="1" t="s">
        <v>24660</v>
      </c>
      <c r="B25553" s="2" t="str">
        <f>IFERROR(__xludf.DUMMYFUNCTION("GOOGLETRANSLATE(A25553,""en"",""hi"")"),"फ़ाइल - इस फ़ाइल फोटो, राजनेता, इशारे में।")</f>
        <v>फ़ाइल - इस फ़ाइल फोटो, राजनेता, इशारे में।</v>
      </c>
    </row>
    <row r="25554">
      <c r="A25554" s="1" t="s">
        <v>24661</v>
      </c>
      <c r="B25554" s="2" t="str">
        <f>IFERROR(__xludf.DUMMYFUNCTION("GOOGLETRANSLATE(A25554,""en"",""hi"")"),"सर्दियों के दृश्य जिसमें सड़क पर एक पंक्ति में एक फुटपाथ और कार पार्किंग होती है, सभी बर्फ में शामिल होते हैं")</f>
        <v>सर्दियों के दृश्य जिसमें सड़क पर एक पंक्ति में एक फुटपाथ और कार पार्किंग होती है, सभी बर्फ में शामिल होते हैं</v>
      </c>
    </row>
    <row r="25555">
      <c r="A25555" s="1" t="s">
        <v>24662</v>
      </c>
      <c r="B25555" s="2" t="str">
        <f>IFERROR(__xludf.DUMMYFUNCTION("GOOGLETRANSLATE(A25555,""en"",""hi"")"),"कमरे का सूचना और आंतरिक दृश्य")</f>
        <v>कमरे का सूचना और आंतरिक दृश्य</v>
      </c>
    </row>
    <row r="25556">
      <c r="A25556" s="1" t="s">
        <v>24663</v>
      </c>
      <c r="B25556" s="2" t="str">
        <f>IFERROR(__xludf.DUMMYFUNCTION("GOOGLETRANSLATE(A25556,""en"",""hi"")"),"भीड़ से बाहर खड़ा!")</f>
        <v>भीड़ से बाहर खड़ा!</v>
      </c>
    </row>
    <row r="25557">
      <c r="A25557" s="1" t="s">
        <v>24664</v>
      </c>
      <c r="B25557" s="2" t="str">
        <f>IFERROR(__xludf.DUMMYFUNCTION("GOOGLETRANSLATE(A25557,""en"",""hi"")"),"घुड़सवार ने सिर्फ उसके पतले व्यक्ति की तुलना में थोड़ा अधिक दिखाया क्योंकि उसने बाहर और उसके बारे में एक तंग सफेद शीर्ष पर दान किया था।")</f>
        <v>घुड़सवार ने सिर्फ उसके पतले व्यक्ति की तुलना में थोड़ा अधिक दिखाया क्योंकि उसने बाहर और उसके बारे में एक तंग सफेद शीर्ष पर दान किया था।</v>
      </c>
    </row>
    <row r="25558">
      <c r="A25558" s="1" t="s">
        <v>24665</v>
      </c>
      <c r="B25558" s="2" t="str">
        <f>IFERROR(__xludf.DUMMYFUNCTION("GOOGLETRANSLATE(A25558,""en"",""hi"")"),"व्यक्ति संलग्न रंगों के साथ एक हेलमेट खेलता है")</f>
        <v>व्यक्ति संलग्न रंगों के साथ एक हेलमेट खेलता है</v>
      </c>
    </row>
    <row r="25559">
      <c r="A25559" s="1" t="s">
        <v>24666</v>
      </c>
      <c r="B25559" s="2" t="str">
        <f>IFERROR(__xludf.DUMMYFUNCTION("GOOGLETRANSLATE(A25559,""en"",""hi"")"),"सेना में, यह स्पष्ट है कि जब आप उपकरण भूल जाते हैं या कर्तव्य पर छोटे नियम तोड़ते हैं तो आप कठिन तरीके से सीखते हैं।")</f>
        <v>सेना में, यह स्पष्ट है कि जब आप उपकरण भूल जाते हैं या कर्तव्य पर छोटे नियम तोड़ते हैं तो आप कठिन तरीके से सीखते हैं।</v>
      </c>
    </row>
    <row r="25560">
      <c r="A25560" s="1" t="s">
        <v>24667</v>
      </c>
      <c r="B25560" s="2" t="str">
        <f>IFERROR(__xludf.DUMMYFUNCTION("GOOGLETRANSLATE(A25560,""en"",""hi"")"),"एकीकृत हाइब्रिड डिजाइन के भीतर आने वाली समीक्षा मॉडल का प्रतिनिधित्व")</f>
        <v>एकीकृत हाइब्रिड डिजाइन के भीतर आने वाली समीक्षा मॉडल का प्रतिनिधित्व</v>
      </c>
    </row>
    <row r="25561">
      <c r="A25561" s="1" t="s">
        <v>24668</v>
      </c>
      <c r="B25561" s="2" t="str">
        <f>IFERROR(__xludf.DUMMYFUNCTION("GOOGLETRANSLATE(A25561,""en"",""hi"")"),"एक प्रशिक्षण सत्र के दौरान संगठन के पेशेवर सड़क रेसिंग साइकिल चालक")</f>
        <v>एक प्रशिक्षण सत्र के दौरान संगठन के पेशेवर सड़क रेसिंग साइकिल चालक</v>
      </c>
    </row>
    <row r="25562">
      <c r="A25562" s="1" t="s">
        <v>24669</v>
      </c>
      <c r="B25562" s="2" t="str">
        <f>IFERROR(__xludf.DUMMYFUNCTION("GOOGLETRANSLATE(A25562,""en"",""hi"")"),"एक खुला हरा क्षेत्र एक नाटकीय नीले आकाश पृष्ठभूमि के साथ पेड़ों से घिरा हुआ है")</f>
        <v>एक खुला हरा क्षेत्र एक नाटकीय नीले आकाश पृष्ठभूमि के साथ पेड़ों से घिरा हुआ है</v>
      </c>
    </row>
    <row r="25563">
      <c r="A25563" s="1" t="s">
        <v>24670</v>
      </c>
      <c r="B25563" s="2" t="str">
        <f>IFERROR(__xludf.DUMMYFUNCTION("GOOGLETRANSLATE(A25563,""en"",""hi"")"),"एक सर्फबोर्ड पकड़े व्यापार महिला, सफेद पृष्ठभूमि पर अलग")</f>
        <v>एक सर्फबोर्ड पकड़े व्यापार महिला, सफेद पृष्ठभूमि पर अलग</v>
      </c>
    </row>
    <row r="25564">
      <c r="A25564" s="1" t="s">
        <v>24671</v>
      </c>
      <c r="B25564" s="2" t="str">
        <f>IFERROR(__xludf.DUMMYFUNCTION("GOOGLETRANSLATE(A25564,""en"",""hi"")"),"अमेरिकी फुटबॉल खिलाड़ी को अमेरिकी फुटबॉल कॉर्नरबैक के खिलाफ अपने कार्यों के लिए ए-गेम निलंबन मिलता है।")</f>
        <v>अमेरिकी फुटबॉल खिलाड़ी को अमेरिकी फुटबॉल कॉर्नरबैक के खिलाफ अपने कार्यों के लिए ए-गेम निलंबन मिलता है।</v>
      </c>
    </row>
    <row r="25565">
      <c r="A25565" s="1" t="s">
        <v>24672</v>
      </c>
      <c r="B25565" s="2" t="str">
        <f>IFERROR(__xludf.DUMMYFUNCTION("GOOGLETRANSLATE(A25565,""en"",""hi"")"),"कला: पहले ट्रैक्टर के लिए विज्ञापन")</f>
        <v>कला: पहले ट्रैक्टर के लिए विज्ञापन</v>
      </c>
    </row>
    <row r="25566">
      <c r="A25566" s="1" t="s">
        <v>24673</v>
      </c>
      <c r="B25566" s="2" t="str">
        <f>IFERROR(__xludf.DUMMYFUNCTION("GOOGLETRANSLATE(A25566,""en"",""hi"")"),"व्यक्ति को हवाई अड्डे पर चित्रित किया गया है।")</f>
        <v>व्यक्ति को हवाई अड्डे पर चित्रित किया गया है।</v>
      </c>
    </row>
    <row r="25567">
      <c r="A25567" s="1" t="s">
        <v>24674</v>
      </c>
      <c r="B25567" s="2" t="str">
        <f>IFERROR(__xludf.DUMMYFUNCTION("GOOGLETRANSLATE(A25567,""en"",""hi"")"),"एक टचडाउन के लिए अमेरिकी फुटबॉल लाइनबैक के निपटारे के माध्यम से अमेरिकी फुटबॉल खिलाड़ी वापस चलाने वाले भालू।")</f>
        <v>एक टचडाउन के लिए अमेरिकी फुटबॉल लाइनबैक के निपटारे के माध्यम से अमेरिकी फुटबॉल खिलाड़ी वापस चलाने वाले भालू।</v>
      </c>
    </row>
    <row r="25568">
      <c r="A25568" s="1" t="s">
        <v>24675</v>
      </c>
      <c r="B25568" s="2" t="str">
        <f>IFERROR(__xludf.DUMMYFUNCTION("GOOGLETRANSLATE(A25568,""en"",""hi"")"),"पुराना और नया: पेंटिंग कलाकार द्वारा बगीचों में 18 वीं शताब्दी की मूर्तियों के साथ बैठता है")</f>
        <v>पुराना और नया: पेंटिंग कलाकार द्वारा बगीचों में 18 वीं शताब्दी की मूर्तियों के साथ बैठता है</v>
      </c>
    </row>
    <row r="25569">
      <c r="A25569" s="1" t="s">
        <v>24676</v>
      </c>
      <c r="B25569" s="2" t="str">
        <f>IFERROR(__xludf.DUMMYFUNCTION("GOOGLETRANSLATE(A25569,""en"",""hi"")"),"शहर में अधिकांश फूल आयात किए जा रहे हैं।")</f>
        <v>शहर में अधिकांश फूल आयात किए जा रहे हैं।</v>
      </c>
    </row>
    <row r="25570">
      <c r="A25570" s="1" t="s">
        <v>24677</v>
      </c>
      <c r="B25570" s="2" t="str">
        <f>IFERROR(__xludf.DUMMYFUNCTION("GOOGLETRANSLATE(A25570,""en"",""hi"")"),"तेंदुआ अपने दांतों को गरीब पिगलेट की गर्दन में डूब गया - लेकिन अपनी मां द्वारा देखा गया, जिसने चार्ज करना शुरू किया")</f>
        <v>तेंदुआ अपने दांतों को गरीब पिगलेट की गर्दन में डूब गया - लेकिन अपनी मां द्वारा देखा गया, जिसने चार्ज करना शुरू किया</v>
      </c>
    </row>
    <row r="25571">
      <c r="A25571" s="1" t="s">
        <v>24678</v>
      </c>
      <c r="B25571" s="2" t="str">
        <f>IFERROR(__xludf.DUMMYFUNCTION("GOOGLETRANSLATE(A25571,""en"",""hi"")"),"शहर में हाल ही में नवीनीकृत घर")</f>
        <v>शहर में हाल ही में नवीनीकृत घर</v>
      </c>
    </row>
    <row r="25572">
      <c r="A25572" s="1" t="s">
        <v>24679</v>
      </c>
      <c r="B25572" s="2" t="str">
        <f>IFERROR(__xludf.DUMMYFUNCTION("GOOGLETRANSLATE(A25572,""en"",""hi"")"),"सावधान रहें, बंदर आपके पास किसी भी चॉकलेट चुराएंगे!")</f>
        <v>सावधान रहें, बंदर आपके पास किसी भी चॉकलेट चुराएंगे!</v>
      </c>
    </row>
    <row r="25573">
      <c r="A25573" s="1" t="s">
        <v>3058</v>
      </c>
      <c r="B25573" s="2" t="str">
        <f>IFERROR(__xludf.DUMMYFUNCTION("GOOGLETRANSLATE(A25573,""en"",""hi"")"),"फुटबॉल खिलाड़ी और गेंद के लिए लड़ाई")</f>
        <v>फुटबॉल खिलाड़ी और गेंद के लिए लड़ाई</v>
      </c>
    </row>
    <row r="25574">
      <c r="A25574" s="1" t="s">
        <v>24680</v>
      </c>
      <c r="B25574" s="2" t="str">
        <f>IFERROR(__xludf.DUMMYFUNCTION("GOOGLETRANSLATE(A25574,""en"",""hi"")"),"सेलिब्रिटी इस तरह के एक दिवा की तरह अभिनय क्यों है?")</f>
        <v>सेलिब्रिटी इस तरह के एक दिवा की तरह अभिनय क्यों है?</v>
      </c>
    </row>
    <row r="25575">
      <c r="A25575" s="1" t="s">
        <v>24681</v>
      </c>
      <c r="B25575" s="2" t="str">
        <f>IFERROR(__xludf.DUMMYFUNCTION("GOOGLETRANSLATE(A25575,""en"",""hi"")"),"1 9 70 के दशक में, एक महिला अपनी खिड़की को घुमा देती है जबकि एक आदमी अपनी कार छोड़ने से पहले इसे छोड़ देता है")</f>
        <v>1 9 70 के दशक में, एक महिला अपनी खिड़की को घुमा देती है जबकि एक आदमी अपनी कार छोड़ने से पहले इसे छोड़ देता है</v>
      </c>
    </row>
    <row r="25576">
      <c r="A25576" s="1" t="s">
        <v>24682</v>
      </c>
      <c r="B25576" s="2" t="str">
        <f>IFERROR(__xludf.DUMMYFUNCTION("GOOGLETRANSLATE(A25576,""en"",""hi"")"),"युवा व्यवसायी फोन द्वारा ग्राहक के साथ संचार करता है।")</f>
        <v>युवा व्यवसायी फोन द्वारा ग्राहक के साथ संचार करता है।</v>
      </c>
    </row>
    <row r="25577">
      <c r="A25577" s="1" t="s">
        <v>24683</v>
      </c>
      <c r="B25577" s="2" t="str">
        <f>IFERROR(__xludf.DUMMYFUNCTION("GOOGLETRANSLATE(A25577,""en"",""hi"")"),"फूलों के साथ एक ऊर्ध्वाधर बगीचा")</f>
        <v>फूलों के साथ एक ऊर्ध्वाधर बगीचा</v>
      </c>
    </row>
    <row r="25578">
      <c r="A25578" s="1" t="s">
        <v>24684</v>
      </c>
      <c r="B25578" s="2" t="str">
        <f>IFERROR(__xludf.DUMMYFUNCTION("GOOGLETRANSLATE(A25578,""en"",""hi"")"),"एक बेंच पर बैठे लैपटॉप के साथ अच्छी लग रही महिला")</f>
        <v>एक बेंच पर बैठे लैपटॉप के साथ अच्छी लग रही महिला</v>
      </c>
    </row>
    <row r="25579">
      <c r="A25579" s="1" t="s">
        <v>24685</v>
      </c>
      <c r="B25579" s="2" t="str">
        <f>IFERROR(__xludf.DUMMYFUNCTION("GOOGLETRANSLATE(A25579,""en"",""hi"")"),"योजनाएं: अंग्रेजी मेट्रोपॉलिटन बोर अतिरिक्त पिच-स्तरीय पंक्तियों को जोड़ने का प्रस्ताव दे रहे हैं")</f>
        <v>योजनाएं: अंग्रेजी मेट्रोपॉलिटन बोर अतिरिक्त पिच-स्तरीय पंक्तियों को जोड़ने का प्रस्ताव दे रहे हैं</v>
      </c>
    </row>
    <row r="25580">
      <c r="A25580" s="1" t="s">
        <v>24686</v>
      </c>
      <c r="B25580" s="2" t="str">
        <f>IFERROR(__xludf.DUMMYFUNCTION("GOOGLETRANSLATE(A25580,""en"",""hi"")"),"तौलिए के साथ बाइक स्वीडिश द्वीप के तट से खड़ा है")</f>
        <v>तौलिए के साथ बाइक स्वीडिश द्वीप के तट से खड़ा है</v>
      </c>
    </row>
    <row r="25581">
      <c r="A25581" s="1" t="s">
        <v>24687</v>
      </c>
      <c r="B25581" s="2" t="str">
        <f>IFERROR(__xludf.DUMMYFUNCTION("GOOGLETRANSLATE(A25581,""en"",""hi"")"),"व्यक्ति ने विभिन्न प्रकार के जानवरों की गतिविधियों का अध्ययन किया है, जिसमें हत्यारे व्हेल शामिल हैं।")</f>
        <v>व्यक्ति ने विभिन्न प्रकार के जानवरों की गतिविधियों का अध्ययन किया है, जिसमें हत्यारे व्हेल शामिल हैं।</v>
      </c>
    </row>
    <row r="25582">
      <c r="A25582" s="1" t="s">
        <v>24688</v>
      </c>
      <c r="B25582" s="2" t="str">
        <f>IFERROR(__xludf.DUMMYFUNCTION("GOOGLETRANSLATE(A25582,""en"",""hi"")"),"एक पेड़ के ट्रंक पर एक ग्रे गिलहरी")</f>
        <v>एक पेड़ के ट्रंक पर एक ग्रे गिलहरी</v>
      </c>
    </row>
    <row r="25583">
      <c r="A25583" s="1" t="s">
        <v>24689</v>
      </c>
      <c r="B25583" s="2" t="str">
        <f>IFERROR(__xludf.DUMMYFUNCTION("GOOGLETRANSLATE(A25583,""en"",""hi"")"),"यह एक साधारण जवाब गीतों में से एक है।")</f>
        <v>यह एक साधारण जवाब गीतों में से एक है।</v>
      </c>
    </row>
    <row r="25584">
      <c r="A25584" s="1" t="s">
        <v>24690</v>
      </c>
      <c r="B25584" s="2" t="str">
        <f>IFERROR(__xludf.DUMMYFUNCTION("GOOGLETRANSLATE(A25584,""en"",""hi"")"),"व्यापारी देखते हैं, एक टेलीविजन राजनेता के बारे में खबर प्रदर्शित करता है")</f>
        <v>व्यापारी देखते हैं, एक टेलीविजन राजनेता के बारे में खबर प्रदर्शित करता है</v>
      </c>
    </row>
    <row r="25585">
      <c r="A25585" s="1" t="s">
        <v>24691</v>
      </c>
      <c r="B25585" s="2" t="str">
        <f>IFERROR(__xludf.DUMMYFUNCTION("GOOGLETRANSLATE(A25585,""en"",""hi"")"),"महोत्सव में सुपरकार खेल को चलाने के लिए इंतजार कर रहा है")</f>
        <v>महोत्सव में सुपरकार खेल को चलाने के लिए इंतजार कर रहा है</v>
      </c>
    </row>
    <row r="25586">
      <c r="A25586" s="1" t="s">
        <v>24692</v>
      </c>
      <c r="B25586" s="2" t="str">
        <f>IFERROR(__xludf.DUMMYFUNCTION("GOOGLETRANSLATE(A25586,""en"",""hi"")"),"बौद्ध स्थान की पूजा की सांस्कृतिक स्थल के रूप में मान्यता प्राप्त है")</f>
        <v>बौद्ध स्थान की पूजा की सांस्कृतिक स्थल के रूप में मान्यता प्राप्त है</v>
      </c>
    </row>
    <row r="25587">
      <c r="A25587" s="1" t="s">
        <v>24693</v>
      </c>
      <c r="B25587" s="2" t="str">
        <f>IFERROR(__xludf.DUMMYFUNCTION("GOOGLETRANSLATE(A25587,""en"",""hi"")"),"देखो: ओलंपिक एथलीट ने बैठकर अपने नाव के ऊपर से आसपास के दृश्य का सर्वेक्षण किया")</f>
        <v>देखो: ओलंपिक एथलीट ने बैठकर अपने नाव के ऊपर से आसपास के दृश्य का सर्वेक्षण किया</v>
      </c>
    </row>
    <row r="25588">
      <c r="A25588" s="1" t="s">
        <v>24694</v>
      </c>
      <c r="B25588" s="2" t="str">
        <f>IFERROR(__xludf.DUMMYFUNCTION("GOOGLETRANSLATE(A25588,""en"",""hi"")"),"हरी प्लास्टिक प्लेट पर फ्राइज़ के साथ हैमबर्गर")</f>
        <v>हरी प्लास्टिक प्लेट पर फ्राइज़ के साथ हैमबर्गर</v>
      </c>
    </row>
    <row r="25589">
      <c r="A25589" s="1" t="s">
        <v>24695</v>
      </c>
      <c r="B25589" s="2" t="str">
        <f>IFERROR(__xludf.DUMMYFUNCTION("GOOGLETRANSLATE(A25589,""en"",""hi"")"),"शरद ऋतु के पत्तों और फूलों के साथ एक लड़का का पैटर्न")</f>
        <v>शरद ऋतु के पत्तों और फूलों के साथ एक लड़का का पैटर्न</v>
      </c>
    </row>
    <row r="25590">
      <c r="A25590" s="1" t="s">
        <v>24696</v>
      </c>
      <c r="B25590" s="2" t="str">
        <f>IFERROR(__xludf.DUMMYFUNCTION("GOOGLETRANSLATE(A25590,""en"",""hi"")"),"बुजुर्ग आदमी और एक बुजुर्ग महिला सफेद पृष्ठभूमि पर अलग-अलग एक दूसरे से बात कर रहे आर्मचेयर में बैठी")</f>
        <v>बुजुर्ग आदमी और एक बुजुर्ग महिला सफेद पृष्ठभूमि पर अलग-अलग एक दूसरे से बात कर रहे आर्मचेयर में बैठी</v>
      </c>
    </row>
    <row r="25591">
      <c r="A25591" s="1" t="s">
        <v>24697</v>
      </c>
      <c r="B25591" s="2" t="str">
        <f>IFERROR(__xludf.DUMMYFUNCTION("GOOGLETRANSLATE(A25591,""en"",""hi"")"),"बीच से छत और हब चर्च")</f>
        <v>बीच से छत और हब चर्च</v>
      </c>
    </row>
    <row r="25592">
      <c r="A25592" s="1" t="s">
        <v>24698</v>
      </c>
      <c r="B25592" s="2" t="str">
        <f>IFERROR(__xludf.DUMMYFUNCTION("GOOGLETRANSLATE(A25592,""en"",""hi"")"),"एक मॉडल फैशन शो के दौरान रनवे चलता है")</f>
        <v>एक मॉडल फैशन शो के दौरान रनवे चलता है</v>
      </c>
    </row>
    <row r="25593">
      <c r="A25593" s="1" t="s">
        <v>24699</v>
      </c>
      <c r="B25593" s="2" t="str">
        <f>IFERROR(__xludf.DUMMYFUNCTION("GOOGLETRANSLATE(A25593,""en"",""hi"")"),"यह निश्चित रूप से सड़क पर वापस जाने के लिए अच्छा लगा")</f>
        <v>यह निश्चित रूप से सड़क पर वापस जाने के लिए अच्छा लगा</v>
      </c>
    </row>
    <row r="25594">
      <c r="A25594" s="1" t="s">
        <v>24700</v>
      </c>
      <c r="B25594" s="2" t="str">
        <f>IFERROR(__xludf.DUMMYFUNCTION("GOOGLETRANSLATE(A25594,""en"",""hi"")"),"वापस जाओ: रॉक कलाकार द्वारा लाइन")</f>
        <v>वापस जाओ: रॉक कलाकार द्वारा लाइन</v>
      </c>
    </row>
    <row r="25595">
      <c r="A25595" s="1" t="s">
        <v>24701</v>
      </c>
      <c r="B25595" s="2" t="str">
        <f>IFERROR(__xludf.DUMMYFUNCTION("GOOGLETRANSLATE(A25595,""en"",""hi"")"),"संगठन द्वारा पाए गए पिल्लों में से एक।")</f>
        <v>संगठन द्वारा पाए गए पिल्लों में से एक।</v>
      </c>
    </row>
    <row r="25596">
      <c r="A25596" s="1" t="s">
        <v>24702</v>
      </c>
      <c r="B25596" s="2" t="str">
        <f>IFERROR(__xludf.DUMMYFUNCTION("GOOGLETRANSLATE(A25596,""en"",""hi"")"),"प्रकृति में एक टैबी बिल्ली की प्रोफाइल")</f>
        <v>प्रकृति में एक टैबी बिल्ली की प्रोफाइल</v>
      </c>
    </row>
    <row r="25597">
      <c r="A25597" s="1" t="s">
        <v>24703</v>
      </c>
      <c r="B25597" s="2" t="str">
        <f>IFERROR(__xludf.DUMMYFUNCTION("GOOGLETRANSLATE(A25597,""en"",""hi"")"),"मुख्य वर्ग में फाउंटेन और सिटी हॉल")</f>
        <v>मुख्य वर्ग में फाउंटेन और सिटी हॉल</v>
      </c>
    </row>
    <row r="25598">
      <c r="A25598" s="1" t="s">
        <v>24704</v>
      </c>
      <c r="B25598" s="2" t="str">
        <f>IFERROR(__xludf.DUMMYFUNCTION("GOOGLETRANSLATE(A25598,""en"",""hi"")"),"आविष्कार हवा में उड़ रहा है")</f>
        <v>आविष्कार हवा में उड़ रहा है</v>
      </c>
    </row>
    <row r="25599">
      <c r="A25599" s="1" t="s">
        <v>14901</v>
      </c>
      <c r="B25599" s="2" t="str">
        <f>IFERROR(__xludf.DUMMYFUNCTION("GOOGLETRANSLATE(A25599,""en"",""hi"")"),"लोगों और संरचना की शादी।")</f>
        <v>लोगों और संरचना की शादी।</v>
      </c>
    </row>
    <row r="25600">
      <c r="A25600" s="1" t="s">
        <v>24705</v>
      </c>
      <c r="B25600" s="2" t="str">
        <f>IFERROR(__xludf.DUMMYFUNCTION("GOOGLETRANSLATE(A25600,""en"",""hi"")"),"ब्रह्मांड के पैमाने से परिप्रेक्ष्य प्राप्त करें")</f>
        <v>ब्रह्मांड के पैमाने से परिप्रेक्ष्य प्राप्त करें</v>
      </c>
    </row>
    <row r="25601">
      <c r="A25601" s="1" t="s">
        <v>24706</v>
      </c>
      <c r="B25601" s="2" t="str">
        <f>IFERROR(__xludf.DUMMYFUNCTION("GOOGLETRANSLATE(A25601,""en"",""hi"")"),"फायरप्लेस को झुकाव वाले मोल्डिंग्स और दरवाजे से प्यार करें।")</f>
        <v>फायरप्लेस को झुकाव वाले मोल्डिंग्स और दरवाजे से प्यार करें।</v>
      </c>
    </row>
    <row r="25602">
      <c r="A25602" s="1" t="s">
        <v>24707</v>
      </c>
      <c r="B25602" s="2" t="str">
        <f>IFERROR(__xludf.DUMMYFUNCTION("GOOGLETRANSLATE(A25602,""en"",""hi"")"),"फुटबॉल खिलाड़ी मैच के दौरान अपनी टीम के पांचवें गोल को स्कोर करने का जश्न मनाता है।")</f>
        <v>फुटबॉल खिलाड़ी मैच के दौरान अपनी टीम के पांचवें गोल को स्कोर करने का जश्न मनाता है।</v>
      </c>
    </row>
    <row r="25603">
      <c r="A25603" s="1" t="s">
        <v>24708</v>
      </c>
      <c r="B25603" s="2" t="str">
        <f>IFERROR(__xludf.DUMMYFUNCTION("GOOGLETRANSLATE(A25603,""en"",""hi"")"),"जगह में रखे गए ट्रैक का अंतिम बिट देखें")</f>
        <v>जगह में रखे गए ट्रैक का अंतिम बिट देखें</v>
      </c>
    </row>
    <row r="25604">
      <c r="A25604" s="1" t="s">
        <v>24709</v>
      </c>
      <c r="B25604" s="2" t="str">
        <f>IFERROR(__xludf.DUMMYFUNCTION("GOOGLETRANSLATE(A25604,""en"",""hi"")"),"एक मैच जून के दौरान देश के खिलाफ एक गोल करता है और स्कोर करता है")</f>
        <v>एक मैच जून के दौरान देश के खिलाफ एक गोल करता है और स्कोर करता है</v>
      </c>
    </row>
    <row r="25605">
      <c r="A25605" s="1" t="s">
        <v>24710</v>
      </c>
      <c r="B25605" s="2" t="str">
        <f>IFERROR(__xludf.DUMMYFUNCTION("GOOGLETRANSLATE(A25605,""en"",""hi"")"),"कुत्ते को ताजा गिरने वाली बर्फ का आनंद मिलता है।")</f>
        <v>कुत्ते को ताजा गिरने वाली बर्फ का आनंद मिलता है।</v>
      </c>
    </row>
    <row r="25606">
      <c r="A25606" s="1" t="s">
        <v>24711</v>
      </c>
      <c r="B25606" s="2" t="str">
        <f>IFERROR(__xludf.DUMMYFUNCTION("GOOGLETRANSLATE(A25606,""en"",""hi"")"),"मोमबत्ती और बॉल ब्लू न्यू इयर रोशनी के वेक्टर चित्रण प्रतिबिंबित")</f>
        <v>मोमबत्ती और बॉल ब्लू न्यू इयर रोशनी के वेक्टर चित्रण प्रतिबिंबित</v>
      </c>
    </row>
    <row r="25607">
      <c r="A25607" s="1" t="s">
        <v>24712</v>
      </c>
      <c r="B25607" s="2" t="str">
        <f>IFERROR(__xludf.DUMMYFUNCTION("GOOGLETRANSLATE(A25607,""en"",""hi"")"),"राजनीतिज्ञ का चेहरा, पर्यावरणीय विरोध और अनधिकृत कला स्थापना के हिस्से के रूप में शब्दों और चलती पाठ के साथ, दीवार पर प्रदर्शित होता है।")</f>
        <v>राजनीतिज्ञ का चेहरा, पर्यावरणीय विरोध और अनधिकृत कला स्थापना के हिस्से के रूप में शब्दों और चलती पाठ के साथ, दीवार पर प्रदर्शित होता है।</v>
      </c>
    </row>
    <row r="25608">
      <c r="A25608" s="1" t="s">
        <v>24713</v>
      </c>
      <c r="B25608" s="2" t="str">
        <f>IFERROR(__xludf.DUMMYFUNCTION("GOOGLETRANSLATE(A25608,""en"",""hi"")"),"इन-अर्थ सर्कुलर फायर पिट")</f>
        <v>इन-अर्थ सर्कुलर फायर पिट</v>
      </c>
    </row>
    <row r="25609">
      <c r="A25609" s="1" t="s">
        <v>24714</v>
      </c>
      <c r="B25609" s="2" t="str">
        <f>IFERROR(__xludf.DUMMYFUNCTION("GOOGLETRANSLATE(A25609,""en"",""hi"")"),"एक खेल के दौरान कार्रवाई में अमेरिकी फुटबॉल खिलाड़ी")</f>
        <v>एक खेल के दौरान कार्रवाई में अमेरिकी फुटबॉल खिलाड़ी</v>
      </c>
    </row>
    <row r="25610">
      <c r="A25610" s="1" t="s">
        <v>24715</v>
      </c>
      <c r="B25610" s="2" t="str">
        <f>IFERROR(__xludf.DUMMYFUNCTION("GOOGLETRANSLATE(A25610,""en"",""hi"")"),"शरद ऋतु और रेनबो के साथ सड़क के साथ")</f>
        <v>शरद ऋतु और रेनबो के साथ सड़क के साथ</v>
      </c>
    </row>
    <row r="25611">
      <c r="A25611" s="1" t="s">
        <v>24716</v>
      </c>
      <c r="B25611" s="2" t="str">
        <f>IFERROR(__xludf.DUMMYFUNCTION("GOOGLETRANSLATE(A25611,""en"",""hi"")"),"दूल्हे की प्रतीक्षा में दुल्हन")</f>
        <v>दूल्हे की प्रतीक्षा में दुल्हन</v>
      </c>
    </row>
    <row r="25612">
      <c r="A25612" s="1" t="s">
        <v>24717</v>
      </c>
      <c r="B25612" s="2" t="str">
        <f>IFERROR(__xludf.DUMMYFUNCTION("GOOGLETRANSLATE(A25612,""en"",""hi"")"),"जीभ से चिपके हुए गर्म वसंत धूप में आराम करने वाली जैविक प्रजाति")</f>
        <v>जीभ से चिपके हुए गर्म वसंत धूप में आराम करने वाली जैविक प्रजाति</v>
      </c>
    </row>
    <row r="25613">
      <c r="A25613" s="1" t="s">
        <v>24718</v>
      </c>
      <c r="B25613" s="2" t="str">
        <f>IFERROR(__xludf.DUMMYFUNCTION("GOOGLETRANSLATE(A25613,""en"",""hi"")"),"एक शाम को स्काईलाइन के शॉट की स्थापना के रूप में देखा")</f>
        <v>एक शाम को स्काईलाइन के शॉट की स्थापना के रूप में देखा</v>
      </c>
    </row>
    <row r="25614">
      <c r="A25614" s="1" t="s">
        <v>24719</v>
      </c>
      <c r="B25614" s="2" t="str">
        <f>IFERROR(__xludf.DUMMYFUNCTION("GOOGLETRANSLATE(A25614,""en"",""hi"")"),"सैन्य संघर्ष, चित्रकला कलाकार, कैनवास पर तेल द्वारा।")</f>
        <v>सैन्य संघर्ष, चित्रकला कलाकार, कैनवास पर तेल द्वारा।</v>
      </c>
    </row>
    <row r="25615">
      <c r="A25615" s="1" t="s">
        <v>24720</v>
      </c>
      <c r="B25615" s="2" t="str">
        <f>IFERROR(__xludf.DUMMYFUNCTION("GOOGLETRANSLATE(A25615,""en"",""hi"")"),"बैरोक संरचना के अंदर इतालवी पुनर्जागरण कलाकृति")</f>
        <v>बैरोक संरचना के अंदर इतालवी पुनर्जागरण कलाकृति</v>
      </c>
    </row>
    <row r="25616">
      <c r="A25616" s="1" t="s">
        <v>24721</v>
      </c>
      <c r="B25616" s="2" t="str">
        <f>IFERROR(__xludf.DUMMYFUNCTION("GOOGLETRANSLATE(A25616,""en"",""hi"")"),"प्रशिक्षण सत्र के दौरान सॉकर प्लेयर")</f>
        <v>प्रशिक्षण सत्र के दौरान सॉकर प्लेयर</v>
      </c>
    </row>
    <row r="25617">
      <c r="A25617" s="1" t="s">
        <v>24722</v>
      </c>
      <c r="B25617" s="2" t="str">
        <f>IFERROR(__xludf.DUMMYFUNCTION("GOOGLETRANSLATE(A25617,""en"",""hi"")"),"मोबाइल फोन और पैदल चलने वाले युवा डॉक्टर का पोर्ट्रेट।")</f>
        <v>मोबाइल फोन और पैदल चलने वाले युवा डॉक्टर का पोर्ट्रेट।</v>
      </c>
    </row>
    <row r="25618">
      <c r="A25618" s="1" t="s">
        <v>24723</v>
      </c>
      <c r="B25618" s="2" t="str">
        <f>IFERROR(__xludf.DUMMYFUNCTION("GOOGLETRANSLATE(A25618,""en"",""hi"")"),"रसोई का एक और दृश्य ... अपार्टमेंट थेरेपी से")</f>
        <v>रसोई का एक और दृश्य ... अपार्टमेंट थेरेपी से</v>
      </c>
    </row>
    <row r="25619">
      <c r="A25619" s="1" t="s">
        <v>24724</v>
      </c>
      <c r="B25619" s="2" t="str">
        <f>IFERROR(__xludf.DUMMYFUNCTION("GOOGLETRANSLATE(A25619,""en"",""hi"")"),"दूल्हे पहली बार दुल्हन से उड़ा दिया")</f>
        <v>दूल्हे पहली बार दुल्हन से उड़ा दिया</v>
      </c>
    </row>
    <row r="25620">
      <c r="A25620" s="1" t="s">
        <v>24725</v>
      </c>
      <c r="B25620" s="2" t="str">
        <f>IFERROR(__xludf.DUMMYFUNCTION("GOOGLETRANSLATE(A25620,""en"",""hi"")"),"इस चमकदार हरी उल्का प्रकाश को रात के आकाश को देखने के लिए विशेष रुप से प्रदर्शित छवि")</f>
        <v>इस चमकदार हरी उल्का प्रकाश को रात के आकाश को देखने के लिए विशेष रुप से प्रदर्शित छवि</v>
      </c>
    </row>
    <row r="25621">
      <c r="A25621" s="1" t="s">
        <v>5573</v>
      </c>
      <c r="B25621" s="2" t="str">
        <f>IFERROR(__xludf.DUMMYFUNCTION("GOOGLETRANSLATE(A25621,""en"",""hi"")"),"छवि में शामिल हो सकते हैं: व्यक्ति, एक घोड़ों पर सवारी")</f>
        <v>छवि में शामिल हो सकते हैं: व्यक्ति, एक घोड़ों पर सवारी</v>
      </c>
    </row>
    <row r="25622">
      <c r="A25622" s="1" t="s">
        <v>24726</v>
      </c>
      <c r="B25622" s="2" t="str">
        <f>IFERROR(__xludf.DUMMYFUNCTION("GOOGLETRANSLATE(A25622,""en"",""hi"")"),"मुबारक मिश्रित जातीयता मित्र शहर में बाहर")</f>
        <v>मुबारक मिश्रित जातीयता मित्र शहर में बाहर</v>
      </c>
    </row>
    <row r="25623">
      <c r="A25623" s="1" t="s">
        <v>24727</v>
      </c>
      <c r="B25623" s="2" t="str">
        <f>IFERROR(__xludf.DUMMYFUNCTION("GOOGLETRANSLATE(A25623,""en"",""hi"")"),"मानचित्र इस अध्ययन में उपयोग किए गए भूकंपीय स्टेशनों को दिखा रहा है।")</f>
        <v>मानचित्र इस अध्ययन में उपयोग किए गए भूकंपीय स्टेशनों को दिखा रहा है।</v>
      </c>
    </row>
    <row r="25624">
      <c r="A25624" s="1" t="s">
        <v>24728</v>
      </c>
      <c r="B25624" s="2" t="str">
        <f>IFERROR(__xludf.DUMMYFUNCTION("GOOGLETRANSLATE(A25624,""en"",""hi"")"),"ब्लू पृष्ठभूमि पर फिल्म चरित्र के दाढ़ी और मूंछ के साथ क्रिसमस कार्ड।")</f>
        <v>ब्लू पृष्ठभूमि पर फिल्म चरित्र के दाढ़ी और मूंछ के साथ क्रिसमस कार्ड।</v>
      </c>
    </row>
    <row r="25625">
      <c r="A25625" s="1" t="s">
        <v>24729</v>
      </c>
      <c r="B25625" s="2" t="str">
        <f>IFERROR(__xludf.DUMMYFUNCTION("GOOGLETRANSLATE(A25625,""en"",""hi"")"),"घाटी के माध्यम से रिमोट रोड ड्राइविंग पर यातायात के साथ नाटकीय आकाश की 4K समय चूक")</f>
        <v>घाटी के माध्यम से रिमोट रोड ड्राइविंग पर यातायात के साथ नाटकीय आकाश की 4K समय चूक</v>
      </c>
    </row>
    <row r="25626">
      <c r="A25626" s="1" t="s">
        <v>24730</v>
      </c>
      <c r="B25626" s="2" t="str">
        <f>IFERROR(__xludf.DUMMYFUNCTION("GOOGLETRANSLATE(A25626,""en"",""hi"")"),"सैलून कार के बोनट पर क्रोम चढ़ाया प्रतीक")</f>
        <v>सैलून कार के बोनट पर क्रोम चढ़ाया प्रतीक</v>
      </c>
    </row>
    <row r="25627">
      <c r="A25627" s="1" t="s">
        <v>24731</v>
      </c>
      <c r="B25627" s="2" t="str">
        <f>IFERROR(__xludf.DUMMYFUNCTION("GOOGLETRANSLATE(A25627,""en"",""hi"")"),"कितना झरना!")</f>
        <v>कितना झरना!</v>
      </c>
    </row>
    <row r="25628">
      <c r="A25628" s="1" t="s">
        <v>24732</v>
      </c>
      <c r="B25628" s="2" t="str">
        <f>IFERROR(__xludf.DUMMYFUNCTION("GOOGLETRANSLATE(A25628,""en"",""hi"")"),"आंगन की एक तस्वीर।")</f>
        <v>आंगन की एक तस्वीर।</v>
      </c>
    </row>
    <row r="25629">
      <c r="A25629" s="1" t="s">
        <v>24733</v>
      </c>
      <c r="B25629" s="2" t="str">
        <f>IFERROR(__xludf.DUMMYFUNCTION("GOOGLETRANSLATE(A25629,""en"",""hi"")"),"गैली पेंट कारों द्वारा दौरे।")</f>
        <v>गैली पेंट कारों द्वारा दौरे।</v>
      </c>
    </row>
    <row r="25630">
      <c r="A25630" s="1" t="s">
        <v>220</v>
      </c>
      <c r="B25630" s="2" t="str">
        <f>IFERROR(__xludf.DUMMYFUNCTION("GOOGLETRANSLATE(A25630,""en"",""hi"")"),"अभिनेता प्रीमियर पर आता है")</f>
        <v>अभिनेता प्रीमियर पर आता है</v>
      </c>
    </row>
    <row r="25631">
      <c r="A25631" s="1" t="s">
        <v>24734</v>
      </c>
      <c r="B25631" s="2" t="str">
        <f>IFERROR(__xludf.DUMMYFUNCTION("GOOGLETRANSLATE(A25631,""en"",""hi"")"),"स्टेशन में छत से लटकने वाली पुरानी घड़ी")</f>
        <v>स्टेशन में छत से लटकने वाली पुरानी घड़ी</v>
      </c>
    </row>
    <row r="25632">
      <c r="A25632" s="1" t="s">
        <v>24735</v>
      </c>
      <c r="B25632" s="2" t="str">
        <f>IFERROR(__xludf.DUMMYFUNCTION("GOOGLETRANSLATE(A25632,""en"",""hi"")"),"एक पेड़ पर विशाल परजीवी संयंत्र")</f>
        <v>एक पेड़ पर विशाल परजीवी संयंत्र</v>
      </c>
    </row>
    <row r="25633">
      <c r="A25633" s="1" t="s">
        <v>24736</v>
      </c>
      <c r="B25633" s="2" t="str">
        <f>IFERROR(__xludf.DUMMYFUNCTION("GOOGLETRANSLATE(A25633,""en"",""hi"")"),"एक सफेद पृष्ठभूमि पर गुलाबी फूल।")</f>
        <v>एक सफेद पृष्ठभूमि पर गुलाबी फूल।</v>
      </c>
    </row>
    <row r="25634">
      <c r="A25634" s="1" t="s">
        <v>24737</v>
      </c>
      <c r="B25634" s="2" t="str">
        <f>IFERROR(__xludf.DUMMYFUNCTION("GOOGLETRANSLATE(A25634,""en"",""hi"")"),"मुझे क्लॉक टॉवर में आराम से रखा गया था।")</f>
        <v>मुझे क्लॉक टॉवर में आराम से रखा गया था।</v>
      </c>
    </row>
    <row r="25635">
      <c r="A25635" s="1" t="s">
        <v>24738</v>
      </c>
      <c r="B25635" s="2" t="str">
        <f>IFERROR(__xludf.DUMMYFUNCTION("GOOGLETRANSLATE(A25635,""en"",""hi"")"),"अभिनेता फिल्म प्रीमियर के लिए आते हैं")</f>
        <v>अभिनेता फिल्म प्रीमियर के लिए आते हैं</v>
      </c>
    </row>
    <row r="25636">
      <c r="A25636" s="1" t="s">
        <v>24739</v>
      </c>
      <c r="B25636" s="2" t="str">
        <f>IFERROR(__xludf.DUMMYFUNCTION("GOOGLETRANSLATE(A25636,""en"",""hi"")"),"आतिशबाजी के आकार में जुड़े हुए लाइनों और डॉट्स के साथ ज्यामितीय पैटर्न।")</f>
        <v>आतिशबाजी के आकार में जुड़े हुए लाइनों और डॉट्स के साथ ज्यामितीय पैटर्न।</v>
      </c>
    </row>
    <row r="25637">
      <c r="A25637" s="1" t="s">
        <v>24740</v>
      </c>
      <c r="B25637" s="2" t="str">
        <f>IFERROR(__xludf.DUMMYFUNCTION("GOOGLETRANSLATE(A25637,""en"",""hi"")"),"जब ज्वार बाहर है, तो आप चट्टानों और केल्प के बीच चल सकते हैं।")</f>
        <v>जब ज्वार बाहर है, तो आप चट्टानों और केल्प के बीच चल सकते हैं।</v>
      </c>
    </row>
    <row r="25638">
      <c r="A25638" s="1" t="s">
        <v>24741</v>
      </c>
      <c r="B25638" s="2" t="str">
        <f>IFERROR(__xludf.DUMMYFUNCTION("GOOGLETRANSLATE(A25638,""en"",""hi"")"),"रानी मुस्कुराती है क्योंकि वह महल की ओर वापस जाती है")</f>
        <v>रानी मुस्कुराती है क्योंकि वह महल की ओर वापस जाती है</v>
      </c>
    </row>
    <row r="25639">
      <c r="A25639" s="1" t="s">
        <v>24742</v>
      </c>
      <c r="B25639" s="2" t="str">
        <f>IFERROR(__xludf.DUMMYFUNCTION("GOOGLETRANSLATE(A25639,""en"",""hi"")"),"किनारे पर नई अपार्टमेंट इमारतें")</f>
        <v>किनारे पर नई अपार्टमेंट इमारतें</v>
      </c>
    </row>
    <row r="25640">
      <c r="A25640" s="1" t="s">
        <v>24743</v>
      </c>
      <c r="B25640" s="2" t="str">
        <f>IFERROR(__xludf.DUMMYFUNCTION("GOOGLETRANSLATE(A25640,""en"",""hi"")"),"अब धन्यवाद खत्म हो गया है, हम में से अधिकांश पश्चिमी ईसाई अवकाश के लिए तैयार होंगे!")</f>
        <v>अब धन्यवाद खत्म हो गया है, हम में से अधिकांश पश्चिमी ईसाई अवकाश के लिए तैयार होंगे!</v>
      </c>
    </row>
    <row r="25641">
      <c r="A25641" s="1" t="s">
        <v>930</v>
      </c>
      <c r="B25641" s="2" t="str">
        <f>IFERROR(__xludf.DUMMYFUNCTION("GOOGLETRANSLATE(A25641,""en"",""hi"")"),"छवि में हो सकता है: व्यक्ति, मंच पर और एक संगीत वाद्ययंत्र बजाना")</f>
        <v>छवि में हो सकता है: व्यक्ति, मंच पर और एक संगीत वाद्ययंत्र बजाना</v>
      </c>
    </row>
    <row r="25642">
      <c r="A25642" s="1" t="s">
        <v>24744</v>
      </c>
      <c r="B25642" s="2" t="str">
        <f>IFERROR(__xludf.DUMMYFUNCTION("GOOGLETRANSLATE(A25642,""en"",""hi"")"),"एक घर का बना कॉफी कप में दूध डालना।")</f>
        <v>एक घर का बना कॉफी कप में दूध डालना।</v>
      </c>
    </row>
    <row r="25643">
      <c r="A25643" s="1" t="s">
        <v>24745</v>
      </c>
      <c r="B25643" s="2" t="str">
        <f>IFERROR(__xludf.DUMMYFUNCTION("GOOGLETRANSLATE(A25643,""en"",""hi"")"),"लकड़ी काटने बोर्ड पर एक जार में सलाद ड्रेसिंग के लिए सरसों, नींबू का रस और जैतून का तेल हाथ हिलाएं।")</f>
        <v>लकड़ी काटने बोर्ड पर एक जार में सलाद ड्रेसिंग के लिए सरसों, नींबू का रस और जैतून का तेल हाथ हिलाएं।</v>
      </c>
    </row>
    <row r="25644">
      <c r="A25644" s="1" t="s">
        <v>24746</v>
      </c>
      <c r="B25644" s="2" t="str">
        <f>IFERROR(__xludf.DUMMYFUNCTION("GOOGLETRANSLATE(A25644,""en"",""hi"")"),"मध्ययुगीन शहर में एक सड़क का दृश्य")</f>
        <v>मध्ययुगीन शहर में एक सड़क का दृश्य</v>
      </c>
    </row>
    <row r="25645">
      <c r="A25645" s="1" t="s">
        <v>24747</v>
      </c>
      <c r="B25645" s="2" t="str">
        <f>IFERROR(__xludf.DUMMYFUNCTION("GOOGLETRANSLATE(A25645,""en"",""hi"")"),"एक गोल सफेद बटन पर एक हरे पेड़ का प्रतीक।")</f>
        <v>एक गोल सफेद बटन पर एक हरे पेड़ का प्रतीक।</v>
      </c>
    </row>
    <row r="25646">
      <c r="A25646" s="1" t="s">
        <v>24748</v>
      </c>
      <c r="B25646" s="2" t="str">
        <f>IFERROR(__xludf.DUMMYFUNCTION("GOOGLETRANSLATE(A25646,""en"",""hi"")"),"समुद्र तट पर ग्रीष्मकालीन अवकाश का आनंद ले रहे बच्चे और मां")</f>
        <v>समुद्र तट पर ग्रीष्मकालीन अवकाश का आनंद ले रहे बच्चे और मां</v>
      </c>
    </row>
    <row r="25647">
      <c r="A25647" s="1" t="s">
        <v>24749</v>
      </c>
      <c r="B25647" s="2" t="str">
        <f>IFERROR(__xludf.DUMMYFUNCTION("GOOGLETRANSLATE(A25647,""en"",""hi"")"),"गाँव में एक राष्ट्रीय ट्रस्ट संपत्ति")</f>
        <v>गाँव में एक राष्ट्रीय ट्रस्ट संपत्ति</v>
      </c>
    </row>
    <row r="25648">
      <c r="A25648" s="1" t="s">
        <v>24750</v>
      </c>
      <c r="B25648" s="2" t="str">
        <f>IFERROR(__xludf.DUMMYFUNCTION("GOOGLETRANSLATE(A25648,""en"",""hi"")"),"ड्रग फॉर्म आकार के लिए कपड़े।")</f>
        <v>ड्रग फॉर्म आकार के लिए कपड़े।</v>
      </c>
    </row>
    <row r="25649">
      <c r="A25649" s="1" t="s">
        <v>24751</v>
      </c>
      <c r="B25649" s="2" t="str">
        <f>IFERROR(__xludf.DUMMYFUNCTION("GOOGLETRANSLATE(A25649,""en"",""hi"")"),"अभिनेता ने एक फीता ट्रिम के साथ एक सफेद, आस्तीन फीता शीर्ष और डेनिम culttes खेल लिया।")</f>
        <v>अभिनेता ने एक फीता ट्रिम के साथ एक सफेद, आस्तीन फीता शीर्ष और डेनिम culttes खेल लिया।</v>
      </c>
    </row>
    <row r="25650">
      <c r="A25650" s="1" t="s">
        <v>24752</v>
      </c>
      <c r="B25650" s="2" t="str">
        <f>IFERROR(__xludf.DUMMYFUNCTION("GOOGLETRANSLATE(A25650,""en"",""hi"")"),"एक दुखी युवा महिला बाल चेहरे को कवर करने के लिए बंदरगाह बंद करें।")</f>
        <v>एक दुखी युवा महिला बाल चेहरे को कवर करने के लिए बंदरगाह बंद करें।</v>
      </c>
    </row>
    <row r="25651">
      <c r="A25651" s="1" t="s">
        <v>24753</v>
      </c>
      <c r="B25651" s="2" t="str">
        <f>IFERROR(__xludf.DUMMYFUNCTION("GOOGLETRANSLATE(A25651,""en"",""hi"")"),"एक शहर प्रवेश द्वार है")</f>
        <v>एक शहर प्रवेश द्वार है</v>
      </c>
    </row>
    <row r="25652">
      <c r="A25652" s="1" t="s">
        <v>3426</v>
      </c>
      <c r="B25652" s="2" t="str">
        <f>IFERROR(__xludf.DUMMYFUNCTION("GOOGLETRANSLATE(A25652,""en"",""hi"")"),"इस मोटरसाइकिल लिस्टिंग के लिए और तस्वीरें देखें")</f>
        <v>इस मोटरसाइकिल लिस्टिंग के लिए और तस्वीरें देखें</v>
      </c>
    </row>
    <row r="25653">
      <c r="A25653" s="1" t="s">
        <v>24754</v>
      </c>
      <c r="B25653" s="2" t="str">
        <f>IFERROR(__xludf.DUMMYFUNCTION("GOOGLETRANSLATE(A25653,""en"",""hi"")"),"लोग समुद्र तट पर बाइक और खेल रहे हैं।")</f>
        <v>लोग समुद्र तट पर बाइक और खेल रहे हैं।</v>
      </c>
    </row>
    <row r="25654">
      <c r="A25654" s="1" t="s">
        <v>24755</v>
      </c>
      <c r="B25654" s="2" t="str">
        <f>IFERROR(__xludf.DUMMYFUNCTION("GOOGLETRANSLATE(A25654,""en"",""hi"")"),"एक मंदिर में बेल टॉवर")</f>
        <v>एक मंदिर में बेल टॉवर</v>
      </c>
    </row>
    <row r="25655">
      <c r="A25655" s="1" t="s">
        <v>24756</v>
      </c>
      <c r="B25655" s="2" t="str">
        <f>IFERROR(__xludf.DUMMYFUNCTION("GOOGLETRANSLATE(A25655,""en"",""hi"")"),"कार ग्रामीण इलाकों में एक सड़क के साथ यात्रा")</f>
        <v>कार ग्रामीण इलाकों में एक सड़क के साथ यात्रा</v>
      </c>
    </row>
    <row r="25656">
      <c r="A25656" s="1" t="s">
        <v>24757</v>
      </c>
      <c r="B25656" s="2" t="str">
        <f>IFERROR(__xludf.DUMMYFUNCTION("GOOGLETRANSLATE(A25656,""en"",""hi"")"),"मिट्टी में बजाना बच्चों को क्या करना चाहिए ... व्यक्ति।")</f>
        <v>मिट्टी में बजाना बच्चों को क्या करना चाहिए ... व्यक्ति।</v>
      </c>
    </row>
    <row r="25657">
      <c r="A25657" s="1" t="s">
        <v>24758</v>
      </c>
      <c r="B25657" s="2" t="str">
        <f>IFERROR(__xludf.DUMMYFUNCTION("GOOGLETRANSLATE(A25657,""en"",""hi"")"),"एक समुद्र तट पर फुट मगरमच्छ देखा गया था।")</f>
        <v>एक समुद्र तट पर फुट मगरमच्छ देखा गया था।</v>
      </c>
    </row>
    <row r="25658">
      <c r="A25658" s="1" t="s">
        <v>24759</v>
      </c>
      <c r="B25658" s="2" t="str">
        <f>IFERROR(__xludf.DUMMYFUNCTION("GOOGLETRANSLATE(A25658,""en"",""hi"")"),"एक ही क्षेत्र, एक धूप अक्टूबर के दिन फूलों से भरा हुआ।")</f>
        <v>एक ही क्षेत्र, एक धूप अक्टूबर के दिन फूलों से भरा हुआ।</v>
      </c>
    </row>
    <row r="25659">
      <c r="A25659" s="1" t="s">
        <v>24760</v>
      </c>
      <c r="B25659" s="2" t="str">
        <f>IFERROR(__xludf.DUMMYFUNCTION("GOOGLETRANSLATE(A25659,""en"",""hi"")"),"आदमी शहर में एक सिगरेट धूम्रपान")</f>
        <v>आदमी शहर में एक सिगरेट धूम्रपान</v>
      </c>
    </row>
    <row r="25660">
      <c r="A25660" s="1" t="s">
        <v>24761</v>
      </c>
      <c r="B25660" s="2" t="str">
        <f>IFERROR(__xludf.DUMMYFUNCTION("GOOGLETRANSLATE(A25660,""en"",""hi"")"),"~ एक के दौरान मोड़ को गोल करने वाले पत्रकार द्वारा फोटो।")</f>
        <v>~ एक के दौरान मोड़ को गोल करने वाले पत्रकार द्वारा फोटो।</v>
      </c>
    </row>
    <row r="25661">
      <c r="A25661" s="1" t="s">
        <v>24762</v>
      </c>
      <c r="B25661" s="2" t="str">
        <f>IFERROR(__xludf.DUMMYFUNCTION("GOOGLETRANSLATE(A25661,""en"",""hi"")"),"संरचना: ब्लूज़ कलाकार द्वारा लाइन")</f>
        <v>संरचना: ब्लूज़ कलाकार द्वारा लाइन</v>
      </c>
    </row>
    <row r="25662">
      <c r="A25662" s="1" t="s">
        <v>24763</v>
      </c>
      <c r="B25662" s="2" t="str">
        <f>IFERROR(__xludf.DUMMYFUNCTION("GOOGLETRANSLATE(A25662,""en"",""hi"")"),"रिले: तैराक पूल में गोता लगाने के लिए तैयार करता है क्योंकि एक अंडरवाटर मोड़ को निष्पादित करता है")</f>
        <v>रिले: तैराक पूल में गोता लगाने के लिए तैयार करता है क्योंकि एक अंडरवाटर मोड़ को निष्पादित करता है</v>
      </c>
    </row>
    <row r="25663">
      <c r="A25663" s="1" t="s">
        <v>24764</v>
      </c>
      <c r="B25663" s="2" t="str">
        <f>IFERROR(__xludf.DUMMYFUNCTION("GOOGLETRANSLATE(A25663,""en"",""hi"")"),"यह मुलायम फीता शादी की पोशाक रोमांटिक गलियारे शैली का प्रतीक है।")</f>
        <v>यह मुलायम फीता शादी की पोशाक रोमांटिक गलियारे शैली का प्रतीक है।</v>
      </c>
    </row>
    <row r="25664">
      <c r="A25664" s="1" t="s">
        <v>24765</v>
      </c>
      <c r="B25664" s="2" t="str">
        <f>IFERROR(__xludf.DUMMYFUNCTION("GOOGLETRANSLATE(A25664,""en"",""hi"")"),"अमेरिकी फुटबॉल खिलाड़ी दिन के दौरान एक ड्रिल चलाता है")</f>
        <v>अमेरिकी फुटबॉल खिलाड़ी दिन के दौरान एक ड्रिल चलाता है</v>
      </c>
    </row>
    <row r="25665">
      <c r="A25665" s="1" t="s">
        <v>24766</v>
      </c>
      <c r="B25665" s="2" t="str">
        <f>IFERROR(__xludf.DUMMYFUNCTION("GOOGLETRANSLATE(A25665,""en"",""hi"")"),"घर के अंदर खेलने वाले गिटार के करीब")</f>
        <v>घर के अंदर खेलने वाले गिटार के करीब</v>
      </c>
    </row>
    <row r="25666">
      <c r="A25666" s="1" t="s">
        <v>24767</v>
      </c>
      <c r="B25666" s="2" t="str">
        <f>IFERROR(__xludf.DUMMYFUNCTION("GOOGLETRANSLATE(A25666,""en"",""hi"")"),"नदी पर मछली पकड़ने के साथ सूर्य और महिला")</f>
        <v>नदी पर मछली पकड़ने के साथ सूर्य और महिला</v>
      </c>
    </row>
    <row r="25667">
      <c r="A25667" s="1" t="s">
        <v>24768</v>
      </c>
      <c r="B25667" s="2" t="str">
        <f>IFERROR(__xludf.DUMMYFUNCTION("GOOGLETRANSLATE(A25667,""en"",""hi"")"),"आर्द्रभूमि के आसपास एक नया निशान बनाया जा रहा है।")</f>
        <v>आर्द्रभूमि के आसपास एक नया निशान बनाया जा रहा है।</v>
      </c>
    </row>
    <row r="25668">
      <c r="A25668" s="1" t="s">
        <v>24769</v>
      </c>
      <c r="B25668" s="2" t="str">
        <f>IFERROR(__xludf.DUMMYFUNCTION("GOOGLETRANSLATE(A25668,""en"",""hi"")"),"क्या बहुत सारे हीरे जैसी कोई चीज है?")</f>
        <v>क्या बहुत सारे हीरे जैसी कोई चीज है?</v>
      </c>
    </row>
    <row r="25669">
      <c r="A25669" s="1" t="s">
        <v>24770</v>
      </c>
      <c r="B25669" s="2" t="str">
        <f>IFERROR(__xludf.DUMMYFUNCTION("GOOGLETRANSLATE(A25669,""en"",""hi"")"),"यहां बताया गया है कि नए कांग्रेस के जिलों को कैसे दिखेगा।")</f>
        <v>यहां बताया गया है कि नए कांग्रेस के जिलों को कैसे दिखेगा।</v>
      </c>
    </row>
    <row r="25670">
      <c r="A25670" s="1" t="s">
        <v>24771</v>
      </c>
      <c r="B25670" s="2" t="str">
        <f>IFERROR(__xludf.DUMMYFUNCTION("GOOGLETRANSLATE(A25670,""en"",""hi"")"),"प्यारा लड़की एक पुरानी शैली पुष्प फ्रेम में खड़ी है।")</f>
        <v>प्यारा लड़की एक पुरानी शैली पुष्प फ्रेम में खड़ी है।</v>
      </c>
    </row>
    <row r="25671">
      <c r="A25671" s="1" t="s">
        <v>24772</v>
      </c>
      <c r="B25671" s="2" t="str">
        <f>IFERROR(__xludf.DUMMYFUNCTION("GOOGLETRANSLATE(A25671,""en"",""hi"")"),"एक नीली पृष्ठभूमि पर नए साल की गेंदें और रिबन")</f>
        <v>एक नीली पृष्ठभूमि पर नए साल की गेंदें और रिबन</v>
      </c>
    </row>
    <row r="25672">
      <c r="A25672" s="1" t="s">
        <v>24773</v>
      </c>
      <c r="B25672" s="2" t="str">
        <f>IFERROR(__xludf.DUMMYFUNCTION("GOOGLETRANSLATE(A25672,""en"",""hi"")"),"फिल्म चरित्र और पॉप कलाकार ने नियो सोल कलाकार के रूप में भाग लिया")</f>
        <v>फिल्म चरित्र और पॉप कलाकार ने नियो सोल कलाकार के रूप में भाग लिया</v>
      </c>
    </row>
    <row r="25673">
      <c r="A25673" s="1" t="s">
        <v>24774</v>
      </c>
      <c r="B25673" s="2" t="str">
        <f>IFERROR(__xludf.DUMMYFUNCTION("GOOGLETRANSLATE(A25673,""en"",""hi"")"),"बाकी इंजन बाहर; अजीब !")</f>
        <v>बाकी इंजन बाहर; अजीब !</v>
      </c>
    </row>
    <row r="25674">
      <c r="A25674" s="1" t="s">
        <v>24775</v>
      </c>
      <c r="B25674" s="2" t="str">
        <f>IFERROR(__xludf.DUMMYFUNCTION("GOOGLETRANSLATE(A25674,""en"",""hi"")"),"एक कॉलम पर एक झपकी लेने वाली बिल्ली")</f>
        <v>एक कॉलम पर एक झपकी लेने वाली बिल्ली</v>
      </c>
    </row>
    <row r="25675">
      <c r="A25675" s="1" t="s">
        <v>24776</v>
      </c>
      <c r="B25675" s="2" t="str">
        <f>IFERROR(__xludf.DUMMYFUNCTION("GOOGLETRANSLATE(A25675,""en"",""hi"")"),"यह ® शहर के आसपास ड्राइविंग के एक मजेदार दिन के लिए समय है!")</f>
        <v>यह ® शहर के आसपास ड्राइविंग के एक मजेदार दिन के लिए समय है!</v>
      </c>
    </row>
    <row r="25676">
      <c r="A25676" s="1" t="s">
        <v>24777</v>
      </c>
      <c r="B25676" s="2" t="str">
        <f>IFERROR(__xludf.DUMMYFUNCTION("GOOGLETRANSLATE(A25676,""en"",""hi"")"),"एक मुस्कुराते हुए आदमी का चित्र")</f>
        <v>एक मुस्कुराते हुए आदमी का चित्र</v>
      </c>
    </row>
    <row r="25677">
      <c r="A25677" s="1" t="s">
        <v>24778</v>
      </c>
      <c r="B25677" s="2" t="str">
        <f>IFERROR(__xludf.DUMMYFUNCTION("GOOGLETRANSLATE(A25677,""en"",""hi"")"),"इस शॉट को प्यार करो; क्षेत्र में फूल और फूल।")</f>
        <v>इस शॉट को प्यार करो; क्षेत्र में फूल और फूल।</v>
      </c>
    </row>
    <row r="25678">
      <c r="A25678" s="1" t="s">
        <v>24779</v>
      </c>
      <c r="B25678" s="2" t="str">
        <f>IFERROR(__xludf.DUMMYFUNCTION("GOOGLETRANSLATE(A25678,""en"",""hi"")"),"क्यूब की कला: फोटो")</f>
        <v>क्यूब की कला: फोटो</v>
      </c>
    </row>
    <row r="25679">
      <c r="A25679" s="1" t="s">
        <v>24780</v>
      </c>
      <c r="B25679" s="2" t="str">
        <f>IFERROR(__xludf.DUMMYFUNCTION("GOOGLETRANSLATE(A25679,""en"",""hi"")"),"एक पेड़ पर बढ़ते रसदार बेर")</f>
        <v>एक पेड़ पर बढ़ते रसदार बेर</v>
      </c>
    </row>
    <row r="25680">
      <c r="A25680" s="1" t="s">
        <v>24781</v>
      </c>
      <c r="B25680" s="2" t="str">
        <f>IFERROR(__xludf.DUMMYFUNCTION("GOOGLETRANSLATE(A25680,""en"",""hi"")"),"कोई रिक्त प्रकाश के साथ रसोई की तस्वीरें")</f>
        <v>कोई रिक्त प्रकाश के साथ रसोई की तस्वीरें</v>
      </c>
    </row>
    <row r="25681">
      <c r="A25681" s="1" t="s">
        <v>24782</v>
      </c>
      <c r="B25681" s="2" t="str">
        <f>IFERROR(__xludf.DUMMYFUNCTION("GOOGLETRANSLATE(A25681,""en"",""hi"")"),"व्यक्ति के रास्ते पर निशान।")</f>
        <v>व्यक्ति के रास्ते पर निशान।</v>
      </c>
    </row>
    <row r="25682">
      <c r="A25682" s="1" t="s">
        <v>24783</v>
      </c>
      <c r="B25682" s="2" t="str">
        <f>IFERROR(__xludf.DUMMYFUNCTION("GOOGLETRANSLATE(A25682,""en"",""hi"")"),"एक चट्टानी समुद्र तट पर युवा महिला।")</f>
        <v>एक चट्टानी समुद्र तट पर युवा महिला।</v>
      </c>
    </row>
    <row r="25683">
      <c r="A25683" s="1" t="s">
        <v>13029</v>
      </c>
      <c r="B25683" s="2" t="str">
        <f>IFERROR(__xludf.DUMMYFUNCTION("GOOGLETRANSLATE(A25683,""en"",""hi"")"),"वेबसाइट होमपेज पर लोगो")</f>
        <v>वेबसाइट होमपेज पर लोगो</v>
      </c>
    </row>
    <row r="25684">
      <c r="A25684" s="1" t="s">
        <v>24784</v>
      </c>
      <c r="B25684" s="2" t="str">
        <f>IFERROR(__xludf.DUMMYFUNCTION("GOOGLETRANSLATE(A25684,""en"",""hi"")"),"तोता के फ्लैट वेक्टर आइकन।")</f>
        <v>तोता के फ्लैट वेक्टर आइकन।</v>
      </c>
    </row>
    <row r="25685">
      <c r="A25685" s="1" t="s">
        <v>24785</v>
      </c>
      <c r="B25685" s="2" t="str">
        <f>IFERROR(__xludf.DUMMYFUNCTION("GOOGLETRANSLATE(A25685,""en"",""hi"")"),"स्टेट्समैन में क्वार्टर फाइनल मैच के दौरान फुटबॉल खिलाड़ी रेफरी के साथ बात करते हैं")</f>
        <v>स्टेट्समैन में क्वार्टर फाइनल मैच के दौरान फुटबॉल खिलाड़ी रेफरी के साथ बात करते हैं</v>
      </c>
    </row>
    <row r="25686">
      <c r="A25686" s="1" t="s">
        <v>18865</v>
      </c>
      <c r="B25686" s="2" t="str">
        <f>IFERROR(__xludf.DUMMYFUNCTION("GOOGLETRANSLATE(A25686,""en"",""hi"")"),"एक सफेद पृष्ठभूमि पर ध्वज का चित्रण।")</f>
        <v>एक सफेद पृष्ठभूमि पर ध्वज का चित्रण।</v>
      </c>
    </row>
    <row r="25687">
      <c r="A25687" s="1" t="s">
        <v>24786</v>
      </c>
      <c r="B25687" s="2" t="str">
        <f>IFERROR(__xludf.DUMMYFUNCTION("GOOGLETRANSLATE(A25687,""en"",""hi"")"),"पावरपॉइंट टेम्पलेट गुब्बारे के साथ एक सफेद सतह पर एक प्यारा प्यारा बच्चा बिछा रहा है")</f>
        <v>पावरपॉइंट टेम्पलेट गुब्बारे के साथ एक सफेद सतह पर एक प्यारा प्यारा बच्चा बिछा रहा है</v>
      </c>
    </row>
    <row r="25688">
      <c r="A25688" s="1" t="s">
        <v>24787</v>
      </c>
      <c r="B25688" s="2" t="str">
        <f>IFERROR(__xludf.DUMMYFUNCTION("GOOGLETRANSLATE(A25688,""en"",""hi"")"),"हार्ड रॉक कलाकार रेगिस्तान यात्रा के दौरान प्रदर्शन करते हैं।")</f>
        <v>हार्ड रॉक कलाकार रेगिस्तान यात्रा के दौरान प्रदर्शन करते हैं।</v>
      </c>
    </row>
    <row r="25689">
      <c r="A25689" s="1" t="s">
        <v>24788</v>
      </c>
      <c r="B25689" s="2" t="str">
        <f>IFERROR(__xludf.DUMMYFUNCTION("GOOGLETRANSLATE(A25689,""en"",""hi"")"),"गोल्फर तीसरे दौर के खेल के दौरान तीसरे छेद पर अपने टी शॉट देखता है।")</f>
        <v>गोल्फर तीसरे दौर के खेल के दौरान तीसरे छेद पर अपने टी शॉट देखता है।</v>
      </c>
    </row>
    <row r="25690">
      <c r="A25690" s="1" t="s">
        <v>7253</v>
      </c>
      <c r="B25690" s="2" t="str">
        <f>IFERROR(__xludf.DUMMYFUNCTION("GOOGLETRANSLATE(A25690,""en"",""hi"")"),"अभिनेता विश्व प्रीमियर में भाग लेता है")</f>
        <v>अभिनेता विश्व प्रीमियर में भाग लेता है</v>
      </c>
    </row>
    <row r="25691">
      <c r="A25691" s="1" t="s">
        <v>24789</v>
      </c>
      <c r="B25691" s="2" t="str">
        <f>IFERROR(__xludf.DUMMYFUNCTION("GOOGLETRANSLATE(A25691,""en"",""hi"")"),"एक मुकुट के साथ एक शेर का कार्टून चित्रण")</f>
        <v>एक मुकुट के साथ एक शेर का कार्टून चित्रण</v>
      </c>
    </row>
    <row r="25692">
      <c r="A25692" s="1" t="s">
        <v>24790</v>
      </c>
      <c r="B25692" s="2" t="str">
        <f>IFERROR(__xludf.DUMMYFUNCTION("GOOGLETRANSLATE(A25692,""en"",""hi"")"),"सना हुआ ग्लास खिड़की और छत विस्तार।")</f>
        <v>सना हुआ ग्लास खिड़की और छत विस्तार।</v>
      </c>
    </row>
    <row r="25693">
      <c r="A25693" s="1" t="s">
        <v>24791</v>
      </c>
      <c r="B25693" s="2" t="str">
        <f>IFERROR(__xludf.DUMMYFUNCTION("GOOGLETRANSLATE(A25693,""en"",""hi"")"),"मार्डी ग्रास के दौरान परेड")</f>
        <v>मार्डी ग्रास के दौरान परेड</v>
      </c>
    </row>
    <row r="25694">
      <c r="A25694" s="1" t="s">
        <v>24792</v>
      </c>
      <c r="B25694" s="2" t="str">
        <f>IFERROR(__xludf.DUMMYFUNCTION("GOOGLETRANSLATE(A25694,""en"",""hi"")"),"एक सर्फर एक छोटी लहर में टॉक हो जाता है और फिर 360 का प्रदर्शन करता है")</f>
        <v>एक सर्फर एक छोटी लहर में टॉक हो जाता है और फिर 360 का प्रदर्शन करता है</v>
      </c>
    </row>
    <row r="25695">
      <c r="A25695" s="1" t="s">
        <v>24793</v>
      </c>
      <c r="B25695" s="2" t="str">
        <f>IFERROR(__xludf.DUMMYFUNCTION("GOOGLETRANSLATE(A25695,""en"",""hi"")"),"गेस्ट हाउस, और पूर्ण बाथरूम में एक सहित बेडरूम हैं।")</f>
        <v>गेस्ट हाउस, और पूर्ण बाथरूम में एक सहित बेडरूम हैं।</v>
      </c>
    </row>
    <row r="25696">
      <c r="A25696" s="1" t="s">
        <v>24794</v>
      </c>
      <c r="B25696" s="2" t="str">
        <f>IFERROR(__xludf.DUMMYFUNCTION("GOOGLETRANSLATE(A25696,""en"",""hi"")"),"संपत्ति छवि # दक्षिण - पश्चिम तट पर एक आश्चर्यजनक समुद्री दृश्य के साथ कुटीर")</f>
        <v>संपत्ति छवि # दक्षिण - पश्चिम तट पर एक आश्चर्यजनक समुद्री दृश्य के साथ कुटीर</v>
      </c>
    </row>
    <row r="25697">
      <c r="A25697" s="1" t="s">
        <v>24795</v>
      </c>
      <c r="B25697" s="2" t="str">
        <f>IFERROR(__xludf.DUMMYFUNCTION("GOOGLETRANSLATE(A25697,""en"",""hi"")"),"आइस हॉकी प्लेयर को दिखाने के लिए स्पोर्ट्स लीग चैंपियनशिप रिंग्स मिले")</f>
        <v>आइस हॉकी प्लेयर को दिखाने के लिए स्पोर्ट्स लीग चैंपियनशिप रिंग्स मिले</v>
      </c>
    </row>
    <row r="25698">
      <c r="A25698" s="1" t="s">
        <v>24796</v>
      </c>
      <c r="B25698" s="2" t="str">
        <f>IFERROR(__xludf.DUMMYFUNCTION("GOOGLETRANSLATE(A25698,""en"",""hi"")"),"क्लोज़ेट दरवाजे आपके पूरे कमरे को बदलने में मदद कर सकते हैं और आपको हर रोज इस्तेमाल किए जाने वाले अधिकतर भूल गए स्थान पर अधिक ध्यान दे सकते हैं।")</f>
        <v>क्लोज़ेट दरवाजे आपके पूरे कमरे को बदलने में मदद कर सकते हैं और आपको हर रोज इस्तेमाल किए जाने वाले अधिकतर भूल गए स्थान पर अधिक ध्यान दे सकते हैं।</v>
      </c>
    </row>
    <row r="25699">
      <c r="A25699" s="1" t="s">
        <v>24797</v>
      </c>
      <c r="B25699" s="2" t="str">
        <f>IFERROR(__xludf.DUMMYFUNCTION("GOOGLETRANSLATE(A25699,""en"",""hi"")"),"एक स्ट्रिंग, व्यक्ति के नेतृत्व में, अंतिम खिंचाव नीचे दौड़।")</f>
        <v>एक स्ट्रिंग, व्यक्ति के नेतृत्व में, अंतिम खिंचाव नीचे दौड़।</v>
      </c>
    </row>
    <row r="25700">
      <c r="A25700" s="1" t="s">
        <v>24798</v>
      </c>
      <c r="B25700" s="2" t="str">
        <f>IFERROR(__xludf.DUMMYFUNCTION("GOOGLETRANSLATE(A25700,""en"",""hi"")"),"एक सफेद पृष्ठभूमि पर पृथक सुंदर महिला बैले नर्तकी।")</f>
        <v>एक सफेद पृष्ठभूमि पर पृथक सुंदर महिला बैले नर्तकी।</v>
      </c>
    </row>
    <row r="25701">
      <c r="A25701" s="1" t="s">
        <v>24799</v>
      </c>
      <c r="B25701" s="2" t="str">
        <f>IFERROR(__xludf.DUMMYFUNCTION("GOOGLETRANSLATE(A25701,""en"",""hi"")"),"एक लाल टोपी में एक कुत्ते का पोर्ट्रेट।")</f>
        <v>एक लाल टोपी में एक कुत्ते का पोर्ट्रेट।</v>
      </c>
    </row>
    <row r="25702">
      <c r="A25702" s="1" t="s">
        <v>24800</v>
      </c>
      <c r="B25702" s="2" t="str">
        <f>IFERROR(__xludf.DUMMYFUNCTION("GOOGLETRANSLATE(A25702,""en"",""hi"")"),"मैच से पहले जमीन का एक सामान्य दृष्टिकोण")</f>
        <v>मैच से पहले जमीन का एक सामान्य दृष्टिकोण</v>
      </c>
    </row>
    <row r="25703">
      <c r="A25703" s="1" t="s">
        <v>24801</v>
      </c>
      <c r="B25703" s="2" t="str">
        <f>IFERROR(__xludf.DUMMYFUNCTION("GOOGLETRANSLATE(A25703,""en"",""hi"")"),"क्षितिज पर सेटिंग सूर्य द्वारा प्रकाशित लाल गहरा आकाश")</f>
        <v>क्षितिज पर सेटिंग सूर्य द्वारा प्रकाशित लाल गहरा आकाश</v>
      </c>
    </row>
    <row r="25704">
      <c r="A25704" s="1" t="s">
        <v>24802</v>
      </c>
      <c r="B25704" s="2" t="str">
        <f>IFERROR(__xludf.DUMMYFUNCTION("GOOGLETRANSLATE(A25704,""en"",""hi"")"),"चर्च का बेल टॉवर")</f>
        <v>चर्च का बेल टॉवर</v>
      </c>
    </row>
    <row r="25705">
      <c r="A25705" s="1" t="s">
        <v>24803</v>
      </c>
      <c r="B25705" s="2" t="str">
        <f>IFERROR(__xludf.DUMMYFUNCTION("GOOGLETRANSLATE(A25705,""en"",""hi"")"),"यह वास्तव में एक डाइनिंग रूम टेबल पर सुंदर होगा।")</f>
        <v>यह वास्तव में एक डाइनिंग रूम टेबल पर सुंदर होगा।</v>
      </c>
    </row>
    <row r="25706">
      <c r="A25706" s="1" t="s">
        <v>24804</v>
      </c>
      <c r="B25706" s="2" t="str">
        <f>IFERROR(__xludf.DUMMYFUNCTION("GOOGLETRANSLATE(A25706,""en"",""hi"")"),"नए ड्राईवॉल के साथ एक बड़ा कमरा")</f>
        <v>नए ड्राईवॉल के साथ एक बड़ा कमरा</v>
      </c>
    </row>
    <row r="25707">
      <c r="A25707" s="1" t="s">
        <v>24805</v>
      </c>
      <c r="B25707" s="2" t="str">
        <f>IFERROR(__xludf.DUMMYFUNCTION("GOOGLETRANSLATE(A25707,""en"",""hi"")"),"मेरे प्रवास के बाद से मैंने केवल शावर पर्दा देखा है; अधिकांश बारिशों में ग्लास पैनलिंग है।")</f>
        <v>मेरे प्रवास के बाद से मैंने केवल शावर पर्दा देखा है; अधिकांश बारिशों में ग्लास पैनलिंग है।</v>
      </c>
    </row>
    <row r="25708">
      <c r="A25708" s="1" t="s">
        <v>24806</v>
      </c>
      <c r="B25708" s="2" t="str">
        <f>IFERROR(__xludf.DUMMYFUNCTION("GOOGLETRANSLATE(A25708,""en"",""hi"")"),"एक युवा राजा पेंगुइन चिड़ियाघर में पुराने जानवरों के बीच खड़ा है।")</f>
        <v>एक युवा राजा पेंगुइन चिड़ियाघर में पुराने जानवरों के बीच खड़ा है।</v>
      </c>
    </row>
    <row r="25709">
      <c r="A25709" s="1" t="s">
        <v>24807</v>
      </c>
      <c r="B25709" s="2" t="str">
        <f>IFERROR(__xludf.DUMMYFUNCTION("GOOGLETRANSLATE(A25709,""en"",""hi"")"),"टायर के निशान से निर्बाध पैटर्न।")</f>
        <v>टायर के निशान से निर्बाध पैटर्न।</v>
      </c>
    </row>
    <row r="25710">
      <c r="A25710" s="1" t="s">
        <v>24808</v>
      </c>
      <c r="B25710" s="2" t="str">
        <f>IFERROR(__xludf.DUMMYFUNCTION("GOOGLETRANSLATE(A25710,""en"",""hi"")"),"विविध व्यापार समूह प्राकृतिक परिदृश्य में समकालीन भवन के बाहर बाहरी बैठक के लिए अपनी सीटें लेता है।")</f>
        <v>विविध व्यापार समूह प्राकृतिक परिदृश्य में समकालीन भवन के बाहर बाहरी बैठक के लिए अपनी सीटें लेता है।</v>
      </c>
    </row>
    <row r="25711">
      <c r="A25711" s="1" t="s">
        <v>24809</v>
      </c>
      <c r="B25711" s="2" t="str">
        <f>IFERROR(__xludf.DUMMYFUNCTION("GOOGLETRANSLATE(A25711,""en"",""hi"")"),"एक कुत्ते मुद्रण योग्य वेक्टर का एक प्रमुख")</f>
        <v>एक कुत्ते मुद्रण योग्य वेक्टर का एक प्रमुख</v>
      </c>
    </row>
    <row r="25712">
      <c r="A25712" s="1" t="s">
        <v>24810</v>
      </c>
      <c r="B25712" s="2" t="str">
        <f>IFERROR(__xludf.DUMMYFUNCTION("GOOGLETRANSLATE(A25712,""en"",""hi"")"),"शादी के दिन का छोटा सारांश")</f>
        <v>शादी के दिन का छोटा सारांश</v>
      </c>
    </row>
    <row r="25713">
      <c r="A25713" s="1" t="s">
        <v>24811</v>
      </c>
      <c r="B25713" s="2" t="str">
        <f>IFERROR(__xludf.DUMMYFUNCTION("GOOGLETRANSLATE(A25713,""en"",""hi"")"),"महल दिखाते हुए रोशनी के साथ एक रात का दृश्य")</f>
        <v>महल दिखाते हुए रोशनी के साथ एक रात का दृश्य</v>
      </c>
    </row>
    <row r="25714">
      <c r="A25714" s="1" t="s">
        <v>24812</v>
      </c>
      <c r="B25714" s="2" t="str">
        <f>IFERROR(__xludf.DUMMYFUNCTION("GOOGLETRANSLATE(A25714,""en"",""hi"")"),"टेक्स्ट संदेश टाइप करने या सोशल मीडिया में संवाद करने के लिए सेल फोन का उपयोग करने वाली युवा महिला।")</f>
        <v>टेक्स्ट संदेश टाइप करने या सोशल मीडिया में संवाद करने के लिए सेल फोन का उपयोग करने वाली युवा महिला।</v>
      </c>
    </row>
    <row r="25715">
      <c r="A25715" s="1" t="s">
        <v>18937</v>
      </c>
      <c r="B25715" s="2" t="str">
        <f>IFERROR(__xludf.DUMMYFUNCTION("GOOGLETRANSLATE(A25715,""en"",""hi"")"),"अपने फेरेट्स के साथ व्यक्ति जो वह व्यावसायिक रूप से उपयोग करता है")</f>
        <v>अपने फेरेट्स के साथ व्यक्ति जो वह व्यावसायिक रूप से उपयोग करता है</v>
      </c>
    </row>
    <row r="25716">
      <c r="A25716" s="1" t="s">
        <v>24813</v>
      </c>
      <c r="B25716" s="2" t="str">
        <f>IFERROR(__xludf.DUMMYFUNCTION("GOOGLETRANSLATE(A25716,""en"",""hi"")"),"बड़े पेड़ पर उड़ने वाली सुंदर बड़ी पक्षी।")</f>
        <v>बड़े पेड़ पर उड़ने वाली सुंदर बड़ी पक्षी।</v>
      </c>
    </row>
    <row r="25717">
      <c r="A25717" s="1" t="s">
        <v>24814</v>
      </c>
      <c r="B25717" s="2" t="str">
        <f>IFERROR(__xludf.DUMMYFUNCTION("GOOGLETRANSLATE(A25717,""en"",""hi"")"),"शो में डिस्प्ले पर क्लोज-अप व्यू।")</f>
        <v>शो में डिस्प्ले पर क्लोज-अप व्यू।</v>
      </c>
    </row>
    <row r="25718">
      <c r="A25718" s="1" t="s">
        <v>24815</v>
      </c>
      <c r="B25718" s="2" t="str">
        <f>IFERROR(__xludf.DUMMYFUNCTION("GOOGLETRANSLATE(A25718,""en"",""hi"")"),"बर्फ़ीला तूफ़ान बर्फ की इंच गिरा।")</f>
        <v>बर्फ़ीला तूफ़ान बर्फ की इंच गिरा।</v>
      </c>
    </row>
    <row r="25719">
      <c r="A25719" s="1" t="s">
        <v>24816</v>
      </c>
      <c r="B25719" s="2" t="str">
        <f>IFERROR(__xludf.DUMMYFUNCTION("GOOGLETRANSLATE(A25719,""en"",""hi"")"),"मेहमान शैली में पार्टी के बाद भाग लेते हैं")</f>
        <v>मेहमान शैली में पार्टी के बाद भाग लेते हैं</v>
      </c>
    </row>
    <row r="25720">
      <c r="A25720" s="1" t="s">
        <v>24817</v>
      </c>
      <c r="B25720" s="2" t="str">
        <f>IFERROR(__xludf.DUMMYFUNCTION("GOOGLETRANSLATE(A25720,""en"",""hi"")"),"व्यक्ति गाला प्रीमियर से आगे आता है")</f>
        <v>व्यक्ति गाला प्रीमियर से आगे आता है</v>
      </c>
    </row>
    <row r="25721">
      <c r="A25721" s="1" t="s">
        <v>24818</v>
      </c>
      <c r="B25721" s="2" t="str">
        <f>IFERROR(__xludf.DUMMYFUNCTION("GOOGLETRANSLATE(A25721,""en"",""hi"")"),"ट्रैक्टर परेड में मुख्य सड़क नीचे रोल")</f>
        <v>ट्रैक्टर परेड में मुख्य सड़क नीचे रोल</v>
      </c>
    </row>
    <row r="25722">
      <c r="A25722" s="1" t="s">
        <v>24819</v>
      </c>
      <c r="B25722" s="2" t="str">
        <f>IFERROR(__xludf.DUMMYFUNCTION("GOOGLETRANSLATE(A25722,""en"",""hi"")"),"आदमी बास्केटबॉल टीम के खिलाफ गेंद को संभालता है।")</f>
        <v>आदमी बास्केटबॉल टीम के खिलाफ गेंद को संभालता है।</v>
      </c>
    </row>
    <row r="25723">
      <c r="A25723" s="1" t="s">
        <v>24820</v>
      </c>
      <c r="B25723" s="2" t="str">
        <f>IFERROR(__xludf.DUMMYFUNCTION("GOOGLETRANSLATE(A25723,""en"",""hi"")"),"सॉकर प्लेयर को अपने खिलाड़ियों द्वारा हवा में फेंक दिया जाता है क्योंकि वे मैच के अंत में अस्तित्व का जश्न मनाते हैं।")</f>
        <v>सॉकर प्लेयर को अपने खिलाड़ियों द्वारा हवा में फेंक दिया जाता है क्योंकि वे मैच के अंत में अस्तित्व का जश्न मनाते हैं।</v>
      </c>
    </row>
    <row r="25724">
      <c r="A25724" s="1" t="s">
        <v>24821</v>
      </c>
      <c r="B25724" s="2" t="str">
        <f>IFERROR(__xludf.DUMMYFUNCTION("GOOGLETRANSLATE(A25724,""en"",""hi"")"),"एक भालू के एक सिल्हूट के साथ एक शेड")</f>
        <v>एक भालू के एक सिल्हूट के साथ एक शेड</v>
      </c>
    </row>
    <row r="25725">
      <c r="A25725" s="1" t="s">
        <v>24822</v>
      </c>
      <c r="B25725" s="2" t="str">
        <f>IFERROR(__xludf.DUMMYFUNCTION("GOOGLETRANSLATE(A25725,""en"",""hi"")"),"सभी युद्ध मृतकों के लिए द्रव्यमान के उत्सव से पहले धार्मिक नेता कब्रों के साथ चलता है।")</f>
        <v>सभी युद्ध मृतकों के लिए द्रव्यमान के उत्सव से पहले धार्मिक नेता कब्रों के साथ चलता है।</v>
      </c>
    </row>
    <row r="25726">
      <c r="A25726" s="1" t="s">
        <v>24823</v>
      </c>
      <c r="B25726" s="2" t="str">
        <f>IFERROR(__xludf.DUMMYFUNCTION("GOOGLETRANSLATE(A25726,""en"",""hi"")"),"तट के पास चट्टानों पर बड़ी तरंगें दुर्घटनाग्रस्त")</f>
        <v>तट के पास चट्टानों पर बड़ी तरंगें दुर्घटनाग्रस्त</v>
      </c>
    </row>
    <row r="25727">
      <c r="A25727" s="1" t="s">
        <v>24824</v>
      </c>
      <c r="B25727" s="2" t="str">
        <f>IFERROR(__xludf.DUMMYFUNCTION("GOOGLETRANSLATE(A25727,""en"",""hi"")"),"6 - धार्मिक नेता का नुकीला सितारा अभी भी घर में दिखाई देता है जो एक बार सभास्थल था।")</f>
        <v>6 - धार्मिक नेता का नुकीला सितारा अभी भी घर में दिखाई देता है जो एक बार सभास्थल था।</v>
      </c>
    </row>
    <row r="25728">
      <c r="A25728" s="1" t="s">
        <v>24825</v>
      </c>
      <c r="B25728" s="2" t="str">
        <f>IFERROR(__xludf.DUMMYFUNCTION("GOOGLETRANSLATE(A25728,""en"",""hi"")"),"एक रेलरोड ट्रैक और देश का हवाई दृश्य")</f>
        <v>एक रेलरोड ट्रैक और देश का हवाई दृश्य</v>
      </c>
    </row>
    <row r="25729">
      <c r="A25729" s="1" t="s">
        <v>24826</v>
      </c>
      <c r="B25729" s="2" t="str">
        <f>IFERROR(__xludf.DUMMYFUNCTION("GOOGLETRANSLATE(A25729,""en"",""hi"")"),"30 वें समारोह के दौरान ब्लूज़ कलाकार ऑनस्टेज")</f>
        <v>30 वें समारोह के दौरान ब्लूज़ कलाकार ऑनस्टेज</v>
      </c>
    </row>
    <row r="25730">
      <c r="A25730" s="1" t="s">
        <v>24827</v>
      </c>
      <c r="B25730" s="2" t="str">
        <f>IFERROR(__xludf.DUMMYFUNCTION("GOOGLETRANSLATE(A25730,""en"",""hi"")"),"एक युवा परिवार की उज्ज्वल poppies से परे वेडिंग फोटोग्राफी द्वारा ली गई एक पूर्व विवाहित तस्वीर के रूप में वे चलते हैं")</f>
        <v>एक युवा परिवार की उज्ज्वल poppies से परे वेडिंग फोटोग्राफी द्वारा ली गई एक पूर्व विवाहित तस्वीर के रूप में वे चलते हैं</v>
      </c>
    </row>
    <row r="25731">
      <c r="A25731" s="1" t="s">
        <v>24828</v>
      </c>
      <c r="B25731" s="2" t="str">
        <f>IFERROR(__xludf.DUMMYFUNCTION("GOOGLETRANSLATE(A25731,""en"",""hi"")"),"परिष्कार के एक प्रतीक के रूप में सेलिब्रिटी होम")</f>
        <v>परिष्कार के एक प्रतीक के रूप में सेलिब्रिटी होम</v>
      </c>
    </row>
    <row r="25732">
      <c r="A25732" s="1" t="s">
        <v>24829</v>
      </c>
      <c r="B25732" s="2" t="str">
        <f>IFERROR(__xludf.DUMMYFUNCTION("GOOGLETRANSLATE(A25732,""en"",""hi"")"),"डैडी का छोटा आदमी: व्यक्ति को अपने छोटे स्कूटर पर सड़क पर सवारी करने में मदद करता है")</f>
        <v>डैडी का छोटा आदमी: व्यक्ति को अपने छोटे स्कूटर पर सड़क पर सवारी करने में मदद करता है</v>
      </c>
    </row>
    <row r="25733">
      <c r="A25733" s="1" t="s">
        <v>24830</v>
      </c>
      <c r="B25733" s="2" t="str">
        <f>IFERROR(__xludf.DUMMYFUNCTION("GOOGLETRANSLATE(A25733,""en"",""hi"")"),"चैनल की हरी लहरों पर गोंडोलस रॉकिंग")</f>
        <v>चैनल की हरी लहरों पर गोंडोलस रॉकिंग</v>
      </c>
    </row>
    <row r="25734">
      <c r="A25734" s="1" t="s">
        <v>24831</v>
      </c>
      <c r="B25734" s="2" t="str">
        <f>IFERROR(__xludf.DUMMYFUNCTION("GOOGLETRANSLATE(A25734,""en"",""hi"")"),"नक्शा स्थान दिखा रहा है और लिफ्ट में चलना")</f>
        <v>नक्शा स्थान दिखा रहा है और लिफ्ट में चलना</v>
      </c>
    </row>
    <row r="25735">
      <c r="A25735" s="1" t="s">
        <v>24832</v>
      </c>
      <c r="B25735" s="2" t="str">
        <f>IFERROR(__xludf.DUMMYFUNCTION("GOOGLETRANSLATE(A25735,""en"",""hi"")"),"अपने दिलों में छेद के माध्यम से जुड़वाँ")</f>
        <v>अपने दिलों में छेद के माध्यम से जुड़वाँ</v>
      </c>
    </row>
    <row r="25736">
      <c r="A25736" s="1" t="s">
        <v>24833</v>
      </c>
      <c r="B25736" s="2" t="str">
        <f>IFERROR(__xludf.DUMMYFUNCTION("GOOGLETRANSLATE(A25736,""en"",""hi"")"),"एक बड़ी लहर की सवारी करने वाले सर्फर्स")</f>
        <v>एक बड़ी लहर की सवारी करने वाले सर्फर्स</v>
      </c>
    </row>
    <row r="25737">
      <c r="A25737" s="1" t="s">
        <v>24834</v>
      </c>
      <c r="B25737" s="2" t="str">
        <f>IFERROR(__xludf.DUMMYFUNCTION("GOOGLETRANSLATE(A25737,""en"",""hi"")"),"प्रकृति में तितली और फूल")</f>
        <v>प्रकृति में तितली और फूल</v>
      </c>
    </row>
    <row r="25738">
      <c r="A25738" s="1" t="s">
        <v>24835</v>
      </c>
      <c r="B25738" s="2" t="str">
        <f>IFERROR(__xludf.DUMMYFUNCTION("GOOGLETRANSLATE(A25738,""en"",""hi"")"),"मर्सिडीज बेंज फैशन वीक इस्तांबुल एफडब्ल्यू 15 के दौरान शो में एक मॉडल रनवे चलता है")</f>
        <v>मर्सिडीज बेंज फैशन वीक इस्तांबुल एफडब्ल्यू 15 के दौरान शो में एक मॉडल रनवे चलता है</v>
      </c>
    </row>
    <row r="25739">
      <c r="A25739" s="1" t="s">
        <v>24836</v>
      </c>
      <c r="B25739" s="2" t="str">
        <f>IFERROR(__xludf.DUMMYFUNCTION("GOOGLETRANSLATE(A25739,""en"",""hi"")"),"# आइस हॉकी टीम के खिलाफ गेम एक्शन के दौरान लैक्रोस टीम गेंद के साथ चलती है।")</f>
        <v># आइस हॉकी टीम के खिलाफ गेम एक्शन के दौरान लैक्रोस टीम गेंद के साथ चलती है।</v>
      </c>
    </row>
    <row r="25740">
      <c r="A25740" s="1" t="s">
        <v>24837</v>
      </c>
      <c r="B25740" s="2" t="str">
        <f>IFERROR(__xludf.DUMMYFUNCTION("GOOGLETRANSLATE(A25740,""en"",""hi"")"),"बेडरूम प्लस डेन यूनिट में लिविंग रूम।")</f>
        <v>बेडरूम प्लस डेन यूनिट में लिविंग रूम।</v>
      </c>
    </row>
    <row r="25741">
      <c r="A25741" s="1" t="s">
        <v>24838</v>
      </c>
      <c r="B25741" s="2" t="str">
        <f>IFERROR(__xludf.DUMMYFUNCTION("GOOGLETRANSLATE(A25741,""en"",""hi"")"),"एक शांत समुद्र पर बादलों के माध्यम से सूर्य फट गया")</f>
        <v>एक शांत समुद्र पर बादलों के माध्यम से सूर्य फट गया</v>
      </c>
    </row>
    <row r="25742">
      <c r="A25742" s="1" t="s">
        <v>24839</v>
      </c>
      <c r="B25742" s="2" t="str">
        <f>IFERROR(__xludf.DUMMYFUNCTION("GOOGLETRANSLATE(A25742,""en"",""hi"")"),"छात्र, केंद्र, निदेशक, छात्रों के साथ।")</f>
        <v>छात्र, केंद्र, निदेशक, छात्रों के साथ।</v>
      </c>
    </row>
    <row r="25743">
      <c r="A25743" s="1" t="s">
        <v>24840</v>
      </c>
      <c r="B25743" s="2" t="str">
        <f>IFERROR(__xludf.DUMMYFUNCTION("GOOGLETRANSLATE(A25743,""en"",""hi"")"),"रसोई पूरी तरह से भंडारित है और पेंट्री और फ्रिज में केवल मूलभूत आवश्यकताओं से अधिक है।")</f>
        <v>रसोई पूरी तरह से भंडारित है और पेंट्री और फ्रिज में केवल मूलभूत आवश्यकताओं से अधिक है।</v>
      </c>
    </row>
    <row r="25744">
      <c r="A25744" s="1" t="s">
        <v>24841</v>
      </c>
      <c r="B25744" s="2" t="str">
        <f>IFERROR(__xludf.DUMMYFUNCTION("GOOGLETRANSLATE(A25744,""en"",""hi"")"),"सॉसी शैली? सॉसी - टुकड़ा में फिसलते हुए, जिसमें एक चरम प्लंगिंग नेकलाइन दिखाया गया था, व्यक्ति ने अपनी संपत्तियों को हाइलाइट किया था, जबकि अभी भी उसकी विनय को बनाए रखा है")</f>
        <v>सॉसी शैली? सॉसी - टुकड़ा में फिसलते हुए, जिसमें एक चरम प्लंगिंग नेकलाइन दिखाया गया था, व्यक्ति ने अपनी संपत्तियों को हाइलाइट किया था, जबकि अभी भी उसकी विनय को बनाए रखा है</v>
      </c>
    </row>
    <row r="25745">
      <c r="A25745" s="1" t="s">
        <v>24842</v>
      </c>
      <c r="B25745" s="2" t="str">
        <f>IFERROR(__xludf.DUMMYFUNCTION("GOOGLETRANSLATE(A25745,""en"",""hi"")"),"हार्ड रॉक कलाकार चित्रों के बैकस्टेज के लिए poses।")</f>
        <v>हार्ड रॉक कलाकार चित्रों के बैकस्टेज के लिए poses।</v>
      </c>
    </row>
    <row r="25746">
      <c r="A25746" s="1" t="s">
        <v>24843</v>
      </c>
      <c r="B25746" s="2" t="str">
        <f>IFERROR(__xludf.DUMMYFUNCTION("GOOGLETRANSLATE(A25746,""en"",""hi"")"),"फिल्म के प्रमुख के लिए अपनी दूसरी पत्नी के साथ अभिनेता")</f>
        <v>फिल्म के प्रमुख के लिए अपनी दूसरी पत्नी के साथ अभिनेता</v>
      </c>
    </row>
    <row r="25747">
      <c r="A25747" s="1" t="s">
        <v>24844</v>
      </c>
      <c r="B25747" s="2" t="str">
        <f>IFERROR(__xludf.DUMMYFUNCTION("GOOGLETRANSLATE(A25747,""en"",""hi"")"),"संवैधानिक सम्मेलन, कार्रवाई में निरंतर दर्शन -")</f>
        <v>संवैधानिक सम्मेलन, कार्रवाई में निरंतर दर्शन -</v>
      </c>
    </row>
    <row r="25748">
      <c r="A25748" s="1" t="s">
        <v>24845</v>
      </c>
      <c r="B25748" s="2" t="str">
        <f>IFERROR(__xludf.DUMMYFUNCTION("GOOGLETRANSLATE(A25748,""en"",""hi"")"),"रात्रिभोज की तारीख: कॉमेडियन की पत्नी ने स्कीनी जींस और एड़ी के लिए अपने रात्रिभोज के लिए एड़ी के जूते पहने थे")</f>
        <v>रात्रिभोज की तारीख: कॉमेडियन की पत्नी ने स्कीनी जींस और एड़ी के लिए अपने रात्रिभोज के लिए एड़ी के जूते पहने थे</v>
      </c>
    </row>
    <row r="25749">
      <c r="A25749" s="1" t="s">
        <v>24846</v>
      </c>
      <c r="B25749" s="2" t="str">
        <f>IFERROR(__xludf.DUMMYFUNCTION("GOOGLETRANSLATE(A25749,""en"",""hi"")"),"एक गिलास कटोरे में सूखी छोली।")</f>
        <v>एक गिलास कटोरे में सूखी छोली।</v>
      </c>
    </row>
    <row r="25750">
      <c r="A25750" s="1" t="s">
        <v>24847</v>
      </c>
      <c r="B25750" s="2" t="str">
        <f>IFERROR(__xludf.DUMMYFUNCTION("GOOGLETRANSLATE(A25750,""en"",""hi"")"),"सिक्कों और एक नीली पृष्ठभूमि के मिश्रित ढेर में ध्वज।")</f>
        <v>सिक्कों और एक नीली पृष्ठभूमि के मिश्रित ढेर में ध्वज।</v>
      </c>
    </row>
    <row r="25751">
      <c r="A25751" s="1" t="s">
        <v>24848</v>
      </c>
      <c r="B25751" s="2" t="str">
        <f>IFERROR(__xludf.DUMMYFUNCTION("GOOGLETRANSLATE(A25751,""en"",""hi"")"),"पर्यटक आकर्षण और खतरों, जैसा कि समुद्र तट से देखा गया है")</f>
        <v>पर्यटक आकर्षण और खतरों, जैसा कि समुद्र तट से देखा गया है</v>
      </c>
    </row>
    <row r="25752">
      <c r="A25752" s="1" t="s">
        <v>24849</v>
      </c>
      <c r="B25752" s="2" t="str">
        <f>IFERROR(__xludf.DUMMYFUNCTION("GOOGLETRANSLATE(A25752,""en"",""hi"")"),"क्रिसमस के पेड़ और उपहार के साथ ग्रीटिंग कार्ड")</f>
        <v>क्रिसमस के पेड़ और उपहार के साथ ग्रीटिंग कार्ड</v>
      </c>
    </row>
    <row r="25753">
      <c r="A25753" s="1" t="s">
        <v>24850</v>
      </c>
      <c r="B25753" s="2" t="str">
        <f>IFERROR(__xludf.DUMMYFUNCTION("GOOGLETRANSLATE(A25753,""en"",""hi"")"),"क्लिपिंग पथ के साथ एक सफेद पृष्ठभूमि पर पृथक धातु सतह बनावट और प्राचीन प्राचीन फ़ॉन्ट के साथ एक 3 डी चित्रण में एक 3 डी चित्रण में काले धातु शैली की संख्या।")</f>
        <v>क्लिपिंग पथ के साथ एक सफेद पृष्ठभूमि पर पृथक धातु सतह बनावट और प्राचीन प्राचीन फ़ॉन्ट के साथ एक 3 डी चित्रण में एक 3 डी चित्रण में काले धातु शैली की संख्या।</v>
      </c>
    </row>
    <row r="25754">
      <c r="A25754" s="1" t="s">
        <v>24851</v>
      </c>
      <c r="B25754" s="2" t="str">
        <f>IFERROR(__xludf.DUMMYFUNCTION("GOOGLETRANSLATE(A25754,""en"",""hi"")"),"एक नोडस्क्रिप्ट पड़ोस में एक नोडस्क्रिप्ट दरवाजा।")</f>
        <v>एक नोडस्क्रिप्ट पड़ोस में एक नोडस्क्रिप्ट दरवाजा।</v>
      </c>
    </row>
    <row r="25755">
      <c r="A25755" s="1" t="s">
        <v>24852</v>
      </c>
      <c r="B25755" s="2" t="str">
        <f>IFERROR(__xludf.DUMMYFUNCTION("GOOGLETRANSLATE(A25755,""en"",""hi"")"),"समुद्र तट पर तूफानी आकाश एक लोकप्रिय समुंदर का किनारा रिसॉर्ट")</f>
        <v>समुद्र तट पर तूफानी आकाश एक लोकप्रिय समुंदर का किनारा रिसॉर्ट</v>
      </c>
    </row>
    <row r="25756">
      <c r="A25756" s="1" t="s">
        <v>24853</v>
      </c>
      <c r="B25756" s="2" t="str">
        <f>IFERROR(__xludf.DUMMYFUNCTION("GOOGLETRANSLATE(A25756,""en"",""hi"")"),"एक पिन के साथ अपने संदेश के लिए पेपर का नीला खाली सर्कल")</f>
        <v>एक पिन के साथ अपने संदेश के लिए पेपर का नीला खाली सर्कल</v>
      </c>
    </row>
    <row r="25757">
      <c r="A25757" s="1" t="s">
        <v>24854</v>
      </c>
      <c r="B25757" s="2" t="str">
        <f>IFERROR(__xludf.DUMMYFUNCTION("GOOGLETRANSLATE(A25757,""en"",""hi"")"),"स्टूडियो में दुल्हन और दूल्हे की मुद्रा")</f>
        <v>स्टूडियो में दुल्हन और दूल्हे की मुद्रा</v>
      </c>
    </row>
    <row r="25758">
      <c r="A25758" s="1" t="s">
        <v>24855</v>
      </c>
      <c r="B25758" s="2" t="str">
        <f>IFERROR(__xludf.DUMMYFUNCTION("GOOGLETRANSLATE(A25758,""en"",""hi"")"),"सफेद दीवार के खिलाफ आरामदायक पहनने में खुश युवा महिला का पोर्ट्रेट।")</f>
        <v>सफेद दीवार के खिलाफ आरामदायक पहनने में खुश युवा महिला का पोर्ट्रेट।</v>
      </c>
    </row>
    <row r="25759">
      <c r="A25759" s="1" t="s">
        <v>24856</v>
      </c>
      <c r="B25759" s="2" t="str">
        <f>IFERROR(__xludf.DUMMYFUNCTION("GOOGLETRANSLATE(A25759,""en"",""hi"")"),"पीठ डेनिम जैकेट में पार्टी की छवि")</f>
        <v>पीठ डेनिम जैकेट में पार्टी की छवि</v>
      </c>
    </row>
    <row r="25760">
      <c r="A25760" s="1" t="s">
        <v>24857</v>
      </c>
      <c r="B25760" s="2" t="str">
        <f>IFERROR(__xludf.DUMMYFUNCTION("GOOGLETRANSLATE(A25760,""en"",""hi"")"),"कॉफी मग - हमारे पास यह है!")</f>
        <v>कॉफी मग - हमारे पास यह है!</v>
      </c>
    </row>
    <row r="25761">
      <c r="A25761" s="1" t="s">
        <v>24858</v>
      </c>
      <c r="B25761" s="2" t="str">
        <f>IFERROR(__xludf.DUMMYFUNCTION("GOOGLETRANSLATE(A25761,""en"",""hi"")"),"समुद्र के ऊपर ताड़ का पेड़")</f>
        <v>समुद्र के ऊपर ताड़ का पेड़</v>
      </c>
    </row>
    <row r="25762">
      <c r="A25762" s="1" t="s">
        <v>24859</v>
      </c>
      <c r="B25762" s="2" t="str">
        <f>IFERROR(__xludf.DUMMYFUNCTION("GOOGLETRANSLATE(A25762,""en"",""hi"")"),"एक मूर्तिकला में शांति प्रतीक")</f>
        <v>एक मूर्तिकला में शांति प्रतीक</v>
      </c>
    </row>
    <row r="25763">
      <c r="A25763" s="1" t="s">
        <v>24860</v>
      </c>
      <c r="B25763" s="2" t="str">
        <f>IFERROR(__xludf.DUMMYFUNCTION("GOOGLETRANSLATE(A25763,""en"",""hi"")"),"यह समकालीन पिछवाड़े के भूनिर्माण का एक उदाहरण है।")</f>
        <v>यह समकालीन पिछवाड़े के भूनिर्माण का एक उदाहरण है।</v>
      </c>
    </row>
    <row r="25764">
      <c r="A25764" s="1" t="s">
        <v>24861</v>
      </c>
      <c r="B25764" s="2" t="str">
        <f>IFERROR(__xludf.DUMMYFUNCTION("GOOGLETRANSLATE(A25764,""en"",""hi"")"),"एक कैसीनो में एक किशोर लड़की के चारों ओर एक मध्य वयस्क आदमी के साथ बंद करें और आगे की ओर इशारा करते हुए")</f>
        <v>एक कैसीनो में एक किशोर लड़की के चारों ओर एक मध्य वयस्क आदमी के साथ बंद करें और आगे की ओर इशारा करते हुए</v>
      </c>
    </row>
    <row r="25765">
      <c r="A25765" s="1" t="s">
        <v>24862</v>
      </c>
      <c r="B25765" s="2" t="str">
        <f>IFERROR(__xludf.DUMMYFUNCTION("GOOGLETRANSLATE(A25765,""en"",""hi"")"),"व्यक्ति द्वारा छाती पर व्यक्ति")</f>
        <v>व्यक्ति द्वारा छाती पर व्यक्ति</v>
      </c>
    </row>
    <row r="25766">
      <c r="A25766" s="1" t="s">
        <v>24863</v>
      </c>
      <c r="B25766" s="2" t="str">
        <f>IFERROR(__xludf.DUMMYFUNCTION("GOOGLETRANSLATE(A25766,""en"",""hi"")"),"एक भीड़ भरे क्षेत्र में खड़े हो जाओ")</f>
        <v>एक भीड़ भरे क्षेत्र में खड़े हो जाओ</v>
      </c>
    </row>
    <row r="25767">
      <c r="A25767" s="1" t="s">
        <v>24864</v>
      </c>
      <c r="B25767" s="2" t="str">
        <f>IFERROR(__xludf.DUMMYFUNCTION("GOOGLETRANSLATE(A25767,""en"",""hi"")"),"1 9 60 के दशक से 1 9 80 के दशक तक सड़क के दृश्य।")</f>
        <v>1 9 60 के दशक से 1 9 80 के दशक तक सड़क के दृश्य।</v>
      </c>
    </row>
    <row r="25768">
      <c r="A25768" s="1" t="s">
        <v>24865</v>
      </c>
      <c r="B25768" s="2" t="str">
        <f>IFERROR(__xludf.DUMMYFUNCTION("GOOGLETRANSLATE(A25768,""en"",""hi"")"),"सूक्ष्म प्रकाश व्यक्ति के मंदिर को दर्शाता है")</f>
        <v>सूक्ष्म प्रकाश व्यक्ति के मंदिर को दर्शाता है</v>
      </c>
    </row>
    <row r="25769">
      <c r="A25769" s="1" t="s">
        <v>24866</v>
      </c>
      <c r="B25769" s="2" t="str">
        <f>IFERROR(__xludf.DUMMYFUNCTION("GOOGLETRANSLATE(A25769,""en"",""hi"")"),"बालों के झड़ने से भी बदतर हो रहा है।")</f>
        <v>बालों के झड़ने से भी बदतर हो रहा है।</v>
      </c>
    </row>
    <row r="25770">
      <c r="A25770" s="1" t="s">
        <v>24867</v>
      </c>
      <c r="B25770" s="2" t="str">
        <f>IFERROR(__xludf.DUMMYFUNCTION("GOOGLETRANSLATE(A25770,""en"",""hi"")"),"पहले: नवीनीकरण से पहले घर।")</f>
        <v>पहले: नवीनीकरण से पहले घर।</v>
      </c>
    </row>
    <row r="25771">
      <c r="A25771" s="1" t="s">
        <v>24868</v>
      </c>
      <c r="B25771" s="2" t="str">
        <f>IFERROR(__xludf.DUMMYFUNCTION("GOOGLETRANSLATE(A25771,""en"",""hi"")"),"रेल मार्ग क्षितिज की ओर")</f>
        <v>रेल मार्ग क्षितिज की ओर</v>
      </c>
    </row>
    <row r="25772">
      <c r="A25772" s="1" t="s">
        <v>24869</v>
      </c>
      <c r="B25772" s="2" t="str">
        <f>IFERROR(__xludf.DUMMYFUNCTION("GOOGLETRANSLATE(A25772,""en"",""hi"")"),"बुकशेल्फ़ के साथ सफेद डेस्क, एक छोटे से घर कार्यालय के लिए बिल्कुल सही")</f>
        <v>बुकशेल्फ़ के साथ सफेद डेस्क, एक छोटे से घर कार्यालय के लिए बिल्कुल सही</v>
      </c>
    </row>
    <row r="25773">
      <c r="A25773" s="1" t="s">
        <v>24870</v>
      </c>
      <c r="B25773" s="2" t="str">
        <f>IFERROR(__xludf.DUMMYFUNCTION("GOOGLETRANSLATE(A25773,""en"",""hi"")"),"पावरपॉइंट टेम्पलेट पृष्ठभूमि में कई फूलों के साथ एक घोंघा प्रदर्शित करता है")</f>
        <v>पावरपॉइंट टेम्पलेट पृष्ठभूमि में कई फूलों के साथ एक घोंघा प्रदर्शित करता है</v>
      </c>
    </row>
    <row r="25774">
      <c r="A25774" s="1" t="s">
        <v>24871</v>
      </c>
      <c r="B25774" s="2" t="str">
        <f>IFERROR(__xludf.DUMMYFUNCTION("GOOGLETRANSLATE(A25774,""en"",""hi"")"),"दिन की नाखून: चमकदार और नया")</f>
        <v>दिन की नाखून: चमकदार और नया</v>
      </c>
    </row>
    <row r="25775">
      <c r="A25775" s="1" t="s">
        <v>24872</v>
      </c>
      <c r="B25775" s="2" t="str">
        <f>IFERROR(__xludf.DUMMYFUNCTION("GOOGLETRANSLATE(A25775,""en"",""hi"")"),"एक वार्षिक के लिए प्रोमोशनल पोस्टर एक क्लासिक वाहन रात लाता है")</f>
        <v>एक वार्षिक के लिए प्रोमोशनल पोस्टर एक क्लासिक वाहन रात लाता है</v>
      </c>
    </row>
    <row r="25776">
      <c r="A25776" s="1" t="s">
        <v>24873</v>
      </c>
      <c r="B25776" s="2" t="str">
        <f>IFERROR(__xludf.DUMMYFUNCTION("GOOGLETRANSLATE(A25776,""en"",""hi"")"),"उद्योग: अवधारणा के तहत रेस्तरां")</f>
        <v>उद्योग: अवधारणा के तहत रेस्तरां</v>
      </c>
    </row>
    <row r="25777">
      <c r="A25777" s="1" t="s">
        <v>24874</v>
      </c>
      <c r="B25777" s="2" t="str">
        <f>IFERROR(__xludf.DUMMYFUNCTION("GOOGLETRANSLATE(A25777,""en"",""hi"")"),"सीशोर पर लड़की और लड़के का निर्माण रेत महल")</f>
        <v>सीशोर पर लड़की और लड़के का निर्माण रेत महल</v>
      </c>
    </row>
    <row r="25778">
      <c r="A25778" s="1" t="s">
        <v>24875</v>
      </c>
      <c r="B25778" s="2" t="str">
        <f>IFERROR(__xludf.DUMMYFUNCTION("GOOGLETRANSLATE(A25778,""en"",""hi"")"),"बाईकर्स और स्केटर्स ने स्केटपार्क को टेस्ट में डाल दिया")</f>
        <v>बाईकर्स और स्केटर्स ने स्केटपार्क को टेस्ट में डाल दिया</v>
      </c>
    </row>
    <row r="25779">
      <c r="A25779" s="1" t="s">
        <v>24876</v>
      </c>
      <c r="B25779" s="2" t="str">
        <f>IFERROR(__xludf.DUMMYFUNCTION("GOOGLETRANSLATE(A25779,""en"",""hi"")"),"बूंदों द्वारा कवर लाउंज के कांच की खिड़कियों से देखें")</f>
        <v>बूंदों द्वारा कवर लाउंज के कांच की खिड़कियों से देखें</v>
      </c>
    </row>
    <row r="25780">
      <c r="A25780" s="1" t="s">
        <v>24877</v>
      </c>
      <c r="B25780" s="2" t="str">
        <f>IFERROR(__xludf.DUMMYFUNCTION("GOOGLETRANSLATE(A25780,""en"",""hi"")"),"संगठन और सरकारी एजेंसी ने सोशल नेटवर्क्स का उपयोग करने वाले लोगों की संख्या का अध्ययन किया है।")</f>
        <v>संगठन और सरकारी एजेंसी ने सोशल नेटवर्क्स का उपयोग करने वाले लोगों की संख्या का अध्ययन किया है।</v>
      </c>
    </row>
    <row r="25781">
      <c r="A25781" s="1" t="s">
        <v>24878</v>
      </c>
      <c r="B25781" s="2" t="str">
        <f>IFERROR(__xludf.DUMMYFUNCTION("GOOGLETRANSLATE(A25781,""en"",""hi"")"),"गेंद पर आँखें: इंग्लैंड ने पहली छमाही में एक कोने की निंदा की")</f>
        <v>गेंद पर आँखें: इंग्लैंड ने पहली छमाही में एक कोने की निंदा की</v>
      </c>
    </row>
    <row r="25782">
      <c r="A25782" s="1" t="s">
        <v>24879</v>
      </c>
      <c r="B25782" s="2" t="str">
        <f>IFERROR(__xludf.DUMMYFUNCTION("GOOGLETRANSLATE(A25782,""en"",""hi"")"),"शहरी लैंडस्केप व्यू और रिंग रोड")</f>
        <v>शहरी लैंडस्केप व्यू और रिंग रोड</v>
      </c>
    </row>
    <row r="25783">
      <c r="A25783" s="1" t="s">
        <v>24880</v>
      </c>
      <c r="B25783" s="2" t="str">
        <f>IFERROR(__xludf.DUMMYFUNCTION("GOOGLETRANSLATE(A25783,""en"",""hi"")"),"धावक शिखर सम्मेलन के साथ पेड़ चंदवा के नीचे गुजरते हैं।")</f>
        <v>धावक शिखर सम्मेलन के साथ पेड़ चंदवा के नीचे गुजरते हैं।</v>
      </c>
    </row>
    <row r="25784">
      <c r="A25784" s="1" t="s">
        <v>24881</v>
      </c>
      <c r="B25784" s="2" t="str">
        <f>IFERROR(__xludf.DUMMYFUNCTION("GOOGLETRANSLATE(A25784,""en"",""hi"")"),"शरद ऋतु सूरज और उपरोक्त पहाड़ियों पर जंगल के सिल्हूट से अंतिम प्रकाश।")</f>
        <v>शरद ऋतु सूरज और उपरोक्त पहाड़ियों पर जंगल के सिल्हूट से अंतिम प्रकाश।</v>
      </c>
    </row>
    <row r="25785">
      <c r="A25785" s="1" t="s">
        <v>24882</v>
      </c>
      <c r="B25785" s="2" t="str">
        <f>IFERROR(__xludf.DUMMYFUNCTION("GOOGLETRANSLATE(A25785,""en"",""hi"")"),"जहाज जहां अभिनेता फुटबॉल लीग के लिए रहेंगे")</f>
        <v>जहाज जहां अभिनेता फुटबॉल लीग के लिए रहेंगे</v>
      </c>
    </row>
    <row r="25786">
      <c r="A25786" s="1" t="s">
        <v>24883</v>
      </c>
      <c r="B25786" s="2" t="str">
        <f>IFERROR(__xludf.DUMMYFUNCTION("GOOGLETRANSLATE(A25786,""en"",""hi"")"),"विशाल के कंधे पर आदमी")</f>
        <v>विशाल के कंधे पर आदमी</v>
      </c>
    </row>
    <row r="25787">
      <c r="A25787" s="1" t="s">
        <v>24884</v>
      </c>
      <c r="B25787" s="2" t="str">
        <f>IFERROR(__xludf.DUMMYFUNCTION("GOOGLETRANSLATE(A25787,""en"",""hi"")"),"कोई फर्क नहीं पड़ता कि आप अपने अलमारी में चमड़े के छूने में एक विशेषज्ञ हैं या आपकी शुरुआत में, हमें इस सर्दी को चमड़े पहनने के लिए महान तरीके हैं।")</f>
        <v>कोई फर्क नहीं पड़ता कि आप अपने अलमारी में चमड़े के छूने में एक विशेषज्ञ हैं या आपकी शुरुआत में, हमें इस सर्दी को चमड़े पहनने के लिए महान तरीके हैं।</v>
      </c>
    </row>
    <row r="25788">
      <c r="A25788" s="1" t="s">
        <v>24885</v>
      </c>
      <c r="B25788" s="2" t="str">
        <f>IFERROR(__xludf.DUMMYFUNCTION("GOOGLETRANSLATE(A25788,""en"",""hi"")"),"समुद्री तट से रात तक देखें, समुद्र तट और बंदरगाह दिखा रहा है।")</f>
        <v>समुद्री तट से रात तक देखें, समुद्र तट और बंदरगाह दिखा रहा है।</v>
      </c>
    </row>
    <row r="25789">
      <c r="A25789" s="1" t="s">
        <v>24886</v>
      </c>
      <c r="B25789" s="2" t="str">
        <f>IFERROR(__xludf.DUMMYFUNCTION("GOOGLETRANSLATE(A25789,""en"",""hi"")"),"गोल मेज मैन के वंशज दिखाती है और सालाना अपडेट की जाती है।")</f>
        <v>गोल मेज मैन के वंशज दिखाती है और सालाना अपडेट की जाती है।</v>
      </c>
    </row>
    <row r="25790">
      <c r="A25790" s="1" t="s">
        <v>24887</v>
      </c>
      <c r="B25790" s="2" t="str">
        <f>IFERROR(__xludf.DUMMYFUNCTION("GOOGLETRANSLATE(A25790,""en"",""hi"")"),"एक रसदार गर्म कुत्ते और ताजा तरबूज की तरह कुछ भी नहीं!")</f>
        <v>एक रसदार गर्म कुत्ते और ताजा तरबूज की तरह कुछ भी नहीं!</v>
      </c>
    </row>
    <row r="25791">
      <c r="A25791" s="1" t="s">
        <v>24888</v>
      </c>
      <c r="B25791" s="2" t="str">
        <f>IFERROR(__xludf.DUMMYFUNCTION("GOOGLETRANSLATE(A25791,""en"",""hi"")"),"अभिनेता एक तस्वीर के लिए poses के रूप में वह एक स्टार के साथ सम्मानित है।")</f>
        <v>अभिनेता एक तस्वीर के लिए poses के रूप में वह एक स्टार के साथ सम्मानित है।</v>
      </c>
    </row>
    <row r="25792">
      <c r="A25792" s="1" t="s">
        <v>4003</v>
      </c>
      <c r="B25792" s="2" t="str">
        <f>IFERROR(__xludf.DUMMYFUNCTION("GOOGLETRANSLATE(A25792,""en"",""hi"")"),"स्कूल में स्नातक से छवियां।")</f>
        <v>स्कूल में स्नातक से छवियां।</v>
      </c>
    </row>
    <row r="25793">
      <c r="A25793" s="1" t="s">
        <v>24889</v>
      </c>
      <c r="B25793" s="2" t="str">
        <f>IFERROR(__xludf.DUMMYFUNCTION("GOOGLETRANSLATE(A25793,""en"",""hi"")"),"हवा में बहने वाले मैदान पर लाल poppies")</f>
        <v>हवा में बहने वाले मैदान पर लाल poppies</v>
      </c>
    </row>
    <row r="25794">
      <c r="A25794" s="1" t="s">
        <v>24890</v>
      </c>
      <c r="B25794" s="2" t="str">
        <f>IFERROR(__xludf.DUMMYFUNCTION("GOOGLETRANSLATE(A25794,""en"",""hi"")"),"व्यक्ति द्वारा आकाश में आग")</f>
        <v>व्यक्ति द्वारा आकाश में आग</v>
      </c>
    </row>
    <row r="25795">
      <c r="A25795" s="1" t="s">
        <v>24891</v>
      </c>
      <c r="B25795" s="2" t="str">
        <f>IFERROR(__xludf.DUMMYFUNCTION("GOOGLETRANSLATE(A25795,""en"",""hi"")"),"आगे की योजना: काउंटी में पालतू दोस्ताना आश्रय है।")</f>
        <v>आगे की योजना: काउंटी में पालतू दोस्ताना आश्रय है।</v>
      </c>
    </row>
    <row r="25796">
      <c r="A25796" s="1" t="s">
        <v>24892</v>
      </c>
      <c r="B25796" s="2" t="str">
        <f>IFERROR(__xludf.DUMMYFUNCTION("GOOGLETRANSLATE(A25796,""en"",""hi"")"),"भोजन कक्ष से सुबह का दृश्य।")</f>
        <v>भोजन कक्ष से सुबह का दृश्य।</v>
      </c>
    </row>
    <row r="25797">
      <c r="A25797" s="1" t="s">
        <v>24893</v>
      </c>
      <c r="B25797" s="2" t="str">
        <f>IFERROR(__xludf.DUMMYFUNCTION("GOOGLETRANSLATE(A25797,""en"",""hi"")"),"स्टाररी आकाश के सामने पृथ्वी के चारों ओर विभिन्न जातियों के बच्चों के फ्लैट वेक्टर वैचारिक चित्रण।")</f>
        <v>स्टाररी आकाश के सामने पृथ्वी के चारों ओर विभिन्न जातियों के बच्चों के फ्लैट वेक्टर वैचारिक चित्रण।</v>
      </c>
    </row>
    <row r="25798">
      <c r="A25798" s="1" t="s">
        <v>656</v>
      </c>
      <c r="B25798" s="2" t="str">
        <f>IFERROR(__xludf.DUMMYFUNCTION("GOOGLETRANSLATE(A25798,""en"",""hi"")"),"छवि में हो सकता है: व्यक्ति, मंच पर, एक संगीत वाद्ययंत्र और इनडोर खेल रहा है")</f>
        <v>छवि में हो सकता है: व्यक्ति, मंच पर, एक संगीत वाद्ययंत्र और इनडोर खेल रहा है</v>
      </c>
    </row>
    <row r="25799">
      <c r="A25799" s="1" t="s">
        <v>24894</v>
      </c>
      <c r="B25799" s="2" t="str">
        <f>IFERROR(__xludf.DUMMYFUNCTION("GOOGLETRANSLATE(A25799,""en"",""hi"")"),"सफेद और भूरे रंग के बेडरूम - मैं इसमें रंग का एक शॉट डाल दूंगा")</f>
        <v>सफेद और भूरे रंग के बेडरूम - मैं इसमें रंग का एक शॉट डाल दूंगा</v>
      </c>
    </row>
    <row r="25800">
      <c r="A25800" s="1" t="s">
        <v>24895</v>
      </c>
      <c r="B25800" s="2" t="str">
        <f>IFERROR(__xludf.DUMMYFUNCTION("GOOGLETRANSLATE(A25800,""en"",""hi"")"),"फैशन डिजाइनर, बाएं, और फिल्म कॉस्ट्यूमर डिजाइनर स्वीकृति प्रशंसा वसंत संग्रह के बाद एक फ़ाइल फोटो में फैशन सप्ताह के दौरान मॉडलिंग किया जाता है।")</f>
        <v>फैशन डिजाइनर, बाएं, और फिल्म कॉस्ट्यूमर डिजाइनर स्वीकृति प्रशंसा वसंत संग्रह के बाद एक फ़ाइल फोटो में फैशन सप्ताह के दौरान मॉडलिंग किया जाता है।</v>
      </c>
    </row>
    <row r="25801">
      <c r="A25801" s="1" t="s">
        <v>24896</v>
      </c>
      <c r="B25801" s="2" t="str">
        <f>IFERROR(__xludf.DUMMYFUNCTION("GOOGLETRANSLATE(A25801,""en"",""hi"")"),"व्यक्ति मैच के दौरान अपनी टीमों का दूसरा लक्ष्य स्कोर करता है")</f>
        <v>व्यक्ति मैच के दौरान अपनी टीमों का दूसरा लक्ष्य स्कोर करता है</v>
      </c>
    </row>
    <row r="25802">
      <c r="A25802" s="1" t="s">
        <v>24897</v>
      </c>
      <c r="B25802" s="2" t="str">
        <f>IFERROR(__xludf.DUMMYFUNCTION("GOOGLETRANSLATE(A25802,""en"",""hi"")"),"ब्लूम्स होटल: मानक कमरे में डबल बेड")</f>
        <v>ब्लूम्स होटल: मानक कमरे में डबल बेड</v>
      </c>
    </row>
    <row r="25803">
      <c r="A25803" s="1" t="s">
        <v>24898</v>
      </c>
      <c r="B25803" s="2" t="str">
        <f>IFERROR(__xludf.DUMMYFUNCTION("GOOGLETRANSLATE(A25803,""en"",""hi"")"),"एक नदी क्रूज के दौरान ली गई तस्वीर")</f>
        <v>एक नदी क्रूज के दौरान ली गई तस्वीर</v>
      </c>
    </row>
    <row r="25804">
      <c r="A25804" s="1" t="s">
        <v>24899</v>
      </c>
      <c r="B25804" s="2" t="str">
        <f>IFERROR(__xludf.DUMMYFUNCTION("GOOGLETRANSLATE(A25804,""en"",""hi"")"),"स्ट्रॉबेरी निश्चित रूप से त्यौहार पर मुख्य विषय हैं ... वे भी परेड के दौरान पहने हुए टोपी को सजाते हैं!")</f>
        <v>स्ट्रॉबेरी निश्चित रूप से त्यौहार पर मुख्य विषय हैं ... वे भी परेड के दौरान पहने हुए टोपी को सजाते हैं!</v>
      </c>
    </row>
    <row r="25805">
      <c r="A25805" s="1" t="s">
        <v>24900</v>
      </c>
      <c r="B25805" s="2" t="str">
        <f>IFERROR(__xludf.DUMMYFUNCTION("GOOGLETRANSLATE(A25805,""en"",""hi"")"),"घास खाने वाले घोड़ों के धीमे गति वीडियो")</f>
        <v>घास खाने वाले घोड़ों के धीमे गति वीडियो</v>
      </c>
    </row>
    <row r="25806">
      <c r="A25806" s="1" t="s">
        <v>24901</v>
      </c>
      <c r="B25806" s="2" t="str">
        <f>IFERROR(__xludf.DUMMYFUNCTION("GOOGLETRANSLATE(A25806,""en"",""hi"")"),"पहले - सही साइडिंग सभी अंतर बनाता है")</f>
        <v>पहले - सही साइडिंग सभी अंतर बनाता है</v>
      </c>
    </row>
    <row r="25807">
      <c r="A25807" s="1" t="s">
        <v>24902</v>
      </c>
      <c r="B25807" s="2" t="str">
        <f>IFERROR(__xludf.DUMMYFUNCTION("GOOGLETRANSLATE(A25807,""en"",""hi"")"),"आदमी के बारे में एक लेख के साथ नकली समाचार पत्र")</f>
        <v>आदमी के बारे में एक लेख के साथ नकली समाचार पत्र</v>
      </c>
    </row>
    <row r="25808">
      <c r="A25808" s="1" t="s">
        <v>24903</v>
      </c>
      <c r="B25808" s="2" t="str">
        <f>IFERROR(__xludf.DUMMYFUNCTION("GOOGLETRANSLATE(A25808,""en"",""hi"")"),"सत्ता लाइनों के साथ मत्स्यमेन छोटे घर विपरीत")</f>
        <v>सत्ता लाइनों के साथ मत्स्यमेन छोटे घर विपरीत</v>
      </c>
    </row>
    <row r="25809">
      <c r="A25809" s="1" t="s">
        <v>24904</v>
      </c>
      <c r="B25809" s="2" t="str">
        <f>IFERROR(__xludf.DUMMYFUNCTION("GOOGLETRANSLATE(A25809,""en"",""hi"")"),"एक सफेद पृष्ठभूमि वेक्टर चित्रण चित्रण पर कार्टून शैली में क्लाउड और जय आइकन")</f>
        <v>एक सफेद पृष्ठभूमि वेक्टर चित्रण चित्रण पर कार्टून शैली में क्लाउड और जय आइकन</v>
      </c>
    </row>
    <row r="25810">
      <c r="A25810" s="1" t="s">
        <v>24905</v>
      </c>
      <c r="B25810" s="2" t="str">
        <f>IFERROR(__xludf.DUMMYFUNCTION("GOOGLETRANSLATE(A25810,""en"",""hi"")"),"आकाश में पशु उड़ान - फोटो #")</f>
        <v>आकाश में पशु उड़ान - फोटो #</v>
      </c>
    </row>
    <row r="25811">
      <c r="A25811" s="1" t="s">
        <v>24906</v>
      </c>
      <c r="B25811" s="2" t="str">
        <f>IFERROR(__xludf.DUMMYFUNCTION("GOOGLETRANSLATE(A25811,""en"",""hi"")"),"धुंध झील और द्वीप पर लटका हुआ है।")</f>
        <v>धुंध झील और द्वीप पर लटका हुआ है।</v>
      </c>
    </row>
    <row r="25812">
      <c r="A25812" s="1" t="s">
        <v>24907</v>
      </c>
      <c r="B25812" s="2" t="str">
        <f>IFERROR(__xludf.DUMMYFUNCTION("GOOGLETRANSLATE(A25812,""en"",""hi"")"),"डिजिटल कैमरा कम रोशनी में कैसे प्रदर्शन करता है?")</f>
        <v>डिजिटल कैमरा कम रोशनी में कैसे प्रदर्शन करता है?</v>
      </c>
    </row>
    <row r="25813">
      <c r="A25813" s="1" t="s">
        <v>24908</v>
      </c>
      <c r="B25813" s="2" t="str">
        <f>IFERROR(__xludf.DUMMYFUNCTION("GOOGLETRANSLATE(A25813,""en"",""hi"")"),"कॉमेडियन और व्यक्ति प्रीमियर पर पहुंचे")</f>
        <v>कॉमेडियन और व्यक्ति प्रीमियर पर पहुंचे</v>
      </c>
    </row>
    <row r="25814">
      <c r="A25814" s="1" t="s">
        <v>24909</v>
      </c>
      <c r="B25814" s="2" t="str">
        <f>IFERROR(__xludf.DUMMYFUNCTION("GOOGLETRANSLATE(A25814,""en"",""hi"")"),"अभ्यास सत्र के दौरान क्रिकेट खिलाड़ी")</f>
        <v>अभ्यास सत्र के दौरान क्रिकेट खिलाड़ी</v>
      </c>
    </row>
    <row r="25815">
      <c r="A25815" s="1" t="s">
        <v>24910</v>
      </c>
      <c r="B25815" s="2" t="str">
        <f>IFERROR(__xludf.DUMMYFUNCTION("GOOGLETRANSLATE(A25815,""en"",""hi"")"),"दक्षिण पूर्व कोने में जंक्शन पर रात का समय यातायात")</f>
        <v>दक्षिण पूर्व कोने में जंक्शन पर रात का समय यातायात</v>
      </c>
    </row>
    <row r="25816">
      <c r="A25816" s="1" t="s">
        <v>24911</v>
      </c>
      <c r="B25816" s="2" t="str">
        <f>IFERROR(__xludf.DUMMYFUNCTION("GOOGLETRANSLATE(A25816,""en"",""hi"")"),"कॉमिक्स की शैली में रचनात्मक पोस्टर।")</f>
        <v>कॉमिक्स की शैली में रचनात्मक पोस्टर।</v>
      </c>
    </row>
    <row r="25817">
      <c r="A25817" s="1" t="s">
        <v>24912</v>
      </c>
      <c r="B25817" s="2" t="str">
        <f>IFERROR(__xludf.DUMMYFUNCTION("GOOGLETRANSLATE(A25817,""en"",""hi"")"),"संपत्ति छवि # स्विमिंग पूल के साथ एक पहाड़ी के शीर्ष पर इस गांव में मध्य युग के लिए")</f>
        <v>संपत्ति छवि # स्विमिंग पूल के साथ एक पहाड़ी के शीर्ष पर इस गांव में मध्य युग के लिए</v>
      </c>
    </row>
    <row r="25818">
      <c r="A25818" s="1" t="s">
        <v>24913</v>
      </c>
      <c r="B25818" s="2" t="str">
        <f>IFERROR(__xludf.DUMMYFUNCTION("GOOGLETRANSLATE(A25818,""en"",""hi"")"),"अपने बच्चों के साथ माता-पिता शनिवार को गुप्त खतरे के बिना नीले पानी में खेलते हैं।")</f>
        <v>अपने बच्चों के साथ माता-पिता शनिवार को गुप्त खतरे के बिना नीले पानी में खेलते हैं।</v>
      </c>
    </row>
    <row r="25819">
      <c r="A25819" s="1" t="s">
        <v>24914</v>
      </c>
      <c r="B25819" s="2" t="str">
        <f>IFERROR(__xludf.DUMMYFUNCTION("GOOGLETRANSLATE(A25819,""en"",""hi"")"),"इमारत में स्थित स्पा")</f>
        <v>इमारत में स्थित स्पा</v>
      </c>
    </row>
    <row r="25820">
      <c r="A25820" s="1" t="s">
        <v>24915</v>
      </c>
      <c r="B25820" s="2" t="str">
        <f>IFERROR(__xludf.DUMMYFUNCTION("GOOGLETRANSLATE(A25820,""en"",""hi"")"),"एक सफेद लक्जरी कार के एक दस्ताने खोलने के दरवाजे में नर हाथ का शॉट बंद करें")</f>
        <v>एक सफेद लक्जरी कार के एक दस्ताने खोलने के दरवाजे में नर हाथ का शॉट बंद करें</v>
      </c>
    </row>
    <row r="25821">
      <c r="A25821" s="1" t="s">
        <v>24916</v>
      </c>
      <c r="B25821" s="2" t="str">
        <f>IFERROR(__xludf.DUMMYFUNCTION("GOOGLETRANSLATE(A25821,""en"",""hi"")"),"लंबी छाया के साथ सफेद बर्फ के टुकड़े के एक सेट से पृष्ठभूमि, चौथे भाग वेक्टर चित्रण।")</f>
        <v>लंबी छाया के साथ सफेद बर्फ के टुकड़े के एक सेट से पृष्ठभूमि, चौथे भाग वेक्टर चित्रण।</v>
      </c>
    </row>
    <row r="25822">
      <c r="A25822" s="1" t="s">
        <v>24917</v>
      </c>
      <c r="B25822" s="2" t="str">
        <f>IFERROR(__xludf.DUMMYFUNCTION("GOOGLETRANSLATE(A25822,""en"",""hi"")"),"एक शहर में DIY और गार्डन सेंटर")</f>
        <v>एक शहर में DIY और गार्डन सेंटर</v>
      </c>
    </row>
    <row r="25823">
      <c r="A25823" s="1" t="s">
        <v>24918</v>
      </c>
      <c r="B25823" s="2" t="str">
        <f>IFERROR(__xludf.DUMMYFUNCTION("GOOGLETRANSLATE(A25823,""en"",""hi"")"),"एक लापरवाही लड़की सूर्यास्त में डंडेलियंस के क्षेत्र में चलती है।")</f>
        <v>एक लापरवाही लड़की सूर्यास्त में डंडेलियंस के क्षेत्र में चलती है।</v>
      </c>
    </row>
    <row r="25824">
      <c r="A25824" s="1" t="s">
        <v>24919</v>
      </c>
      <c r="B25824" s="2" t="str">
        <f>IFERROR(__xludf.DUMMYFUNCTION("GOOGLETRANSLATE(A25824,""en"",""hi"")"),"आधुनिक minimalist घर बनाने")</f>
        <v>आधुनिक minimalist घर बनाने</v>
      </c>
    </row>
    <row r="25825">
      <c r="A25825" s="1" t="s">
        <v>24920</v>
      </c>
      <c r="B25825" s="2" t="str">
        <f>IFERROR(__xludf.DUMMYFUNCTION("GOOGLETRANSLATE(A25825,""en"",""hi"")"),"एक शहर के आसपास ग्रामीण इलाकों में व्यक्ति ढेर।")</f>
        <v>एक शहर के आसपास ग्रामीण इलाकों में व्यक्ति ढेर।</v>
      </c>
    </row>
    <row r="25826">
      <c r="A25826" s="1" t="s">
        <v>24921</v>
      </c>
      <c r="B25826" s="2" t="str">
        <f>IFERROR(__xludf.DUMMYFUNCTION("GOOGLETRANSLATE(A25826,""en"",""hi"")"),"एक ग्रामीण सड़क के साथ बकरी के अपने झुंड के साथ पिता और बेटे")</f>
        <v>एक ग्रामीण सड़क के साथ बकरी के अपने झुंड के साथ पिता और बेटे</v>
      </c>
    </row>
    <row r="25827">
      <c r="A25827" s="1" t="s">
        <v>24922</v>
      </c>
      <c r="B25827" s="2" t="str">
        <f>IFERROR(__xludf.DUMMYFUNCTION("GOOGLETRANSLATE(A25827,""en"",""hi"")"),"ग्रे पृष्ठभूमि पर एक टोपी और चश्मे में एक जवान आदमी का पोर्ट्रेट")</f>
        <v>ग्रे पृष्ठभूमि पर एक टोपी और चश्मे में एक जवान आदमी का पोर्ट्रेट</v>
      </c>
    </row>
    <row r="25828">
      <c r="A25828" s="1" t="s">
        <v>24923</v>
      </c>
      <c r="B25828" s="2" t="str">
        <f>IFERROR(__xludf.DUMMYFUNCTION("GOOGLETRANSLATE(A25828,""en"",""hi"")"),"अपने मुंह में एक पाइप के साथ पारंपरिक पॉप कलाकार")</f>
        <v>अपने मुंह में एक पाइप के साथ पारंपरिक पॉप कलाकार</v>
      </c>
    </row>
    <row r="25829">
      <c r="A25829" s="1" t="s">
        <v>24924</v>
      </c>
      <c r="B25829" s="2" t="str">
        <f>IFERROR(__xludf.DUMMYFUNCTION("GOOGLETRANSLATE(A25829,""en"",""hi"")"),"अभिनेता प्रीमियर के लिए आते हैं")</f>
        <v>अभिनेता प्रीमियर के लिए आते हैं</v>
      </c>
    </row>
    <row r="25830">
      <c r="A25830" s="1" t="s">
        <v>24925</v>
      </c>
      <c r="B25830" s="2" t="str">
        <f>IFERROR(__xludf.DUMMYFUNCTION("GOOGLETRANSLATE(A25830,""en"",""hi"")"),"शो में ऑटोमोबाइल मॉडल का खुलासा किया गया")</f>
        <v>शो में ऑटोमोबाइल मॉडल का खुलासा किया गया</v>
      </c>
    </row>
    <row r="25831">
      <c r="A25831" s="1" t="s">
        <v>24926</v>
      </c>
      <c r="B25831" s="2" t="str">
        <f>IFERROR(__xludf.DUMMYFUNCTION("GOOGLETRANSLATE(A25831,""en"",""hi"")"),"ग्रामीण घरों के साथ एक बर्फीली सड़क के साथ एक पैकेज के साथ काले कपड़े में एक आदमी")</f>
        <v>ग्रामीण घरों के साथ एक बर्फीली सड़क के साथ एक पैकेज के साथ काले कपड़े में एक आदमी</v>
      </c>
    </row>
    <row r="25832">
      <c r="A25832" s="1" t="s">
        <v>24927</v>
      </c>
      <c r="B25832" s="2" t="str">
        <f>IFERROR(__xludf.DUMMYFUNCTION("GOOGLETRANSLATE(A25832,""en"",""hi"")"),"एक हेलीकॉप्टर व्यक्ति को लेने के लिए जमीन पर पहुंचता है, दूसरा")</f>
        <v>एक हेलीकॉप्टर व्यक्ति को लेने के लिए जमीन पर पहुंचता है, दूसरा</v>
      </c>
    </row>
    <row r="25833">
      <c r="A25833" s="1" t="s">
        <v>24928</v>
      </c>
      <c r="B25833" s="2" t="str">
        <f>IFERROR(__xludf.DUMMYFUNCTION("GOOGLETRANSLATE(A25833,""en"",""hi"")"),"शहर में आतिशबाजी का वेक्टर चित्रण।")</f>
        <v>शहर में आतिशबाजी का वेक्टर चित्रण।</v>
      </c>
    </row>
    <row r="25834">
      <c r="A25834" s="1" t="s">
        <v>24929</v>
      </c>
      <c r="B25834" s="2" t="str">
        <f>IFERROR(__xludf.DUMMYFUNCTION("GOOGLETRANSLATE(A25834,""en"",""hi"")"),"छोटे सितारों और अंदर के शब्द के साथ रबर स्टैम्प")</f>
        <v>छोटे सितारों और अंदर के शब्द के साथ रबर स्टैम्प</v>
      </c>
    </row>
    <row r="25835">
      <c r="A25835" s="1" t="s">
        <v>24930</v>
      </c>
      <c r="B25835" s="2" t="str">
        <f>IFERROR(__xludf.DUMMYFUNCTION("GOOGLETRANSLATE(A25835,""en"",""hi"")"),"यदि आप एक पशु प्रेमी हैं तो यात्रा करने के लिए स्थान")</f>
        <v>यदि आप एक पशु प्रेमी हैं तो यात्रा करने के लिए स्थान</v>
      </c>
    </row>
    <row r="25836">
      <c r="A25836" s="1" t="s">
        <v>24931</v>
      </c>
      <c r="B25836" s="2" t="str">
        <f>IFERROR(__xludf.DUMMYFUNCTION("GOOGLETRANSLATE(A25836,""en"",""hi"")"),"एक जहाज पर एक शिपिंग कंटेनर लोड करने वाला व्यक्ति")</f>
        <v>एक जहाज पर एक शिपिंग कंटेनर लोड करने वाला व्यक्ति</v>
      </c>
    </row>
    <row r="25837">
      <c r="A25837" s="1" t="s">
        <v>24932</v>
      </c>
      <c r="B25837" s="2" t="str">
        <f>IFERROR(__xludf.DUMMYFUNCTION("GOOGLETRANSLATE(A25837,""en"",""hi"")"),"मोटरबाइक एक पहाड़ की चोटी पर खड़ी है")</f>
        <v>मोटरबाइक एक पहाड़ की चोटी पर खड़ी है</v>
      </c>
    </row>
    <row r="25838">
      <c r="A25838" s="1" t="s">
        <v>24933</v>
      </c>
      <c r="B25838" s="2" t="str">
        <f>IFERROR(__xludf.DUMMYFUNCTION("GOOGLETRANSLATE(A25838,""en"",""hi"")"),"स्थानीय बाजार में ताजा फल और सब्जियां।")</f>
        <v>स्थानीय बाजार में ताजा फल और सब्जियां।</v>
      </c>
    </row>
    <row r="25839">
      <c r="A25839" s="1" t="s">
        <v>24934</v>
      </c>
      <c r="B25839" s="2" t="str">
        <f>IFERROR(__xludf.DUMMYFUNCTION("GOOGLETRANSLATE(A25839,""en"",""hi"")"),"आदमी चल रहा है और समुद्र तट के साथ कूद रहा है।")</f>
        <v>आदमी चल रहा है और समुद्र तट के साथ कूद रहा है।</v>
      </c>
    </row>
    <row r="25840">
      <c r="A25840" s="1" t="s">
        <v>24935</v>
      </c>
      <c r="B25840" s="2" t="str">
        <f>IFERROR(__xludf.DUMMYFUNCTION("GOOGLETRANSLATE(A25840,""en"",""hi"")"),"रात में नियॉन लाइट्स के साथ इमारत")</f>
        <v>रात में नियॉन लाइट्स के साथ इमारत</v>
      </c>
    </row>
    <row r="25841">
      <c r="A25841" s="1" t="s">
        <v>24936</v>
      </c>
      <c r="B25841" s="2" t="str">
        <f>IFERROR(__xludf.DUMMYFUNCTION("GOOGLETRANSLATE(A25841,""en"",""hi"")"),"बैनर आयोजित किए जाते हैं क्योंकि लोग मंगलवार को सुप्रीम कोर्ट के बाहर इकट्ठे होते हैं।")</f>
        <v>बैनर आयोजित किए जाते हैं क्योंकि लोग मंगलवार को सुप्रीम कोर्ट के बाहर इकट्ठे होते हैं।</v>
      </c>
    </row>
    <row r="25842">
      <c r="A25842" s="1" t="s">
        <v>24937</v>
      </c>
      <c r="B25842" s="2" t="str">
        <f>IFERROR(__xludf.DUMMYFUNCTION("GOOGLETRANSLATE(A25842,""en"",""hi"")"),"प्रतीक्षा करें जब तक आप इस मंजिल योजना को नहीं देखते ... विचारों के साथ रहने का कमरा।")</f>
        <v>प्रतीक्षा करें जब तक आप इस मंजिल योजना को नहीं देखते ... विचारों के साथ रहने का कमरा।</v>
      </c>
    </row>
    <row r="25843">
      <c r="A25843" s="1" t="s">
        <v>24938</v>
      </c>
      <c r="B25843" s="2" t="str">
        <f>IFERROR(__xludf.DUMMYFUNCTION("GOOGLETRANSLATE(A25843,""en"",""hi"")"),"मूर्तिकला जो गुरुत्वाकर्षण और भौतिकी के नियमों को रोकती है")</f>
        <v>मूर्तिकला जो गुरुत्वाकर्षण और भौतिकी के नियमों को रोकती है</v>
      </c>
    </row>
    <row r="25844">
      <c r="A25844" s="1" t="s">
        <v>24939</v>
      </c>
      <c r="B25844" s="2" t="str">
        <f>IFERROR(__xludf.DUMMYFUNCTION("GOOGLETRANSLATE(A25844,""en"",""hi"")"),"एक बड़ा कछुआ माना जाता है कि जीव को रेतीले जमीन में अपने अंडे बिछाते हुए")</f>
        <v>एक बड़ा कछुआ माना जाता है कि जीव को रेतीले जमीन में अपने अंडे बिछाते हुए</v>
      </c>
    </row>
    <row r="25845">
      <c r="A25845" s="1" t="s">
        <v>24940</v>
      </c>
      <c r="B25845" s="2" t="str">
        <f>IFERROR(__xludf.DUMMYFUNCTION("GOOGLETRANSLATE(A25845,""en"",""hi"")"),"एक व्याख्यान में व्यापार के लोगों के समूह का पिछला दृश्य अपने हाथ को सवाल का जवाब देने के लिए तैयार किया गया।")</f>
        <v>एक व्याख्यान में व्यापार के लोगों के समूह का पिछला दृश्य अपने हाथ को सवाल का जवाब देने के लिए तैयार किया गया।</v>
      </c>
    </row>
    <row r="25846">
      <c r="A25846" s="1" t="s">
        <v>24941</v>
      </c>
      <c r="B25846" s="2" t="str">
        <f>IFERROR(__xludf.DUMMYFUNCTION("GOOGLETRANSLATE(A25846,""en"",""hi"")"),"अमेरिकी फुटबॉल खिलाड़ी के बाहर स्पोर्ट्स टीम को फुटबॉल गेम के दौरान अज्ञात चोट के बाद टीम मेडिकल स्टाफ द्वारा सहायता दी जाती है।")</f>
        <v>अमेरिकी फुटबॉल खिलाड़ी के बाहर स्पोर्ट्स टीम को फुटबॉल गेम के दौरान अज्ञात चोट के बाद टीम मेडिकल स्टाफ द्वारा सहायता दी जाती है।</v>
      </c>
    </row>
    <row r="25847">
      <c r="A25847" s="1" t="s">
        <v>24942</v>
      </c>
      <c r="B25847" s="2" t="str">
        <f>IFERROR(__xludf.DUMMYFUNCTION("GOOGLETRANSLATE(A25847,""en"",""hi"")"),"पुरस्कार के दौरान मंच पर अभिनेता")</f>
        <v>पुरस्कार के दौरान मंच पर अभिनेता</v>
      </c>
    </row>
    <row r="25848">
      <c r="A25848" s="1" t="s">
        <v>24943</v>
      </c>
      <c r="B25848" s="2" t="str">
        <f>IFERROR(__xludf.DUMMYFUNCTION("GOOGLETRANSLATE(A25848,""en"",""hi"")"),"मेरी जन्मदिन का जश्न मनाने के दौरान एक इच्छा, या 23 कल रात।")</f>
        <v>मेरी जन्मदिन का जश्न मनाने के दौरान एक इच्छा, या 23 कल रात।</v>
      </c>
    </row>
    <row r="25849">
      <c r="A25849" s="1" t="s">
        <v>24944</v>
      </c>
      <c r="B25849" s="2" t="str">
        <f>IFERROR(__xludf.DUMMYFUNCTION("GOOGLETRANSLATE(A25849,""en"",""hi"")"),"एक सफेद रंग के वेक्टर पर एक बड़े दिल में छोटे दिल के साथ एक बड़ा लाल दिल")</f>
        <v>एक सफेद रंग के वेक्टर पर एक बड़े दिल में छोटे दिल के साथ एक बड़ा लाल दिल</v>
      </c>
    </row>
    <row r="25850">
      <c r="A25850" s="1" t="s">
        <v>24945</v>
      </c>
      <c r="B25850" s="2" t="str">
        <f>IFERROR(__xludf.DUMMYFUNCTION("GOOGLETRANSLATE(A25850,""en"",""hi"")"),"बेसबॉल खिलाड़ी स्पोर्ट्स टीम के खिलाफ एक पिच प्रदान करता है")</f>
        <v>बेसबॉल खिलाड़ी स्पोर्ट्स टीम के खिलाफ एक पिच प्रदान करता है</v>
      </c>
    </row>
    <row r="25851">
      <c r="A25851" s="1" t="s">
        <v>24946</v>
      </c>
      <c r="B25851" s="2" t="str">
        <f>IFERROR(__xludf.DUMMYFUNCTION("GOOGLETRANSLATE(A25851,""en"",""hi"")"),"संगठन द्वारा प्रस्तुति देखें।")</f>
        <v>संगठन द्वारा प्रस्तुति देखें।</v>
      </c>
    </row>
    <row r="25852">
      <c r="A25852" s="1" t="s">
        <v>24947</v>
      </c>
      <c r="B25852" s="2" t="str">
        <f>IFERROR(__xludf.DUMMYFUNCTION("GOOGLETRANSLATE(A25852,""en"",""hi"")"),"एक शहर पार्क में प्यार में खुश जोड़े।")</f>
        <v>एक शहर पार्क में प्यार में खुश जोड़े।</v>
      </c>
    </row>
    <row r="25853">
      <c r="A25853" s="1" t="s">
        <v>24948</v>
      </c>
      <c r="B25853" s="2" t="str">
        <f>IFERROR(__xludf.DUMMYFUNCTION("GOOGLETRANSLATE(A25853,""en"",""hi"")"),"बालकनी पर कॉफी और मिठाई")</f>
        <v>बालकनी पर कॉफी और मिठाई</v>
      </c>
    </row>
    <row r="25854">
      <c r="A25854" s="1" t="s">
        <v>24949</v>
      </c>
      <c r="B25854" s="2" t="str">
        <f>IFERROR(__xludf.DUMMYFUNCTION("GOOGLETRANSLATE(A25854,""en"",""hi"")"),"बाईं ओर स्टोरफ्रंट है।")</f>
        <v>बाईं ओर स्टोरफ्रंट है।</v>
      </c>
    </row>
    <row r="25855">
      <c r="A25855" s="1" t="s">
        <v>24950</v>
      </c>
      <c r="B25855" s="2" t="str">
        <f>IFERROR(__xludf.DUMMYFUNCTION("GOOGLETRANSLATE(A25855,""en"",""hi"")"),"कुछ नई पेंटिंग्स")</f>
        <v>कुछ नई पेंटिंग्स</v>
      </c>
    </row>
    <row r="25856">
      <c r="A25856" s="1" t="s">
        <v>24951</v>
      </c>
      <c r="B25856" s="2" t="str">
        <f>IFERROR(__xludf.DUMMYFUNCTION("GOOGLETRANSLATE(A25856,""en"",""hi"")"),"नंबर, एक पेपर शीट पर पेंसिल के साथ हाथ खींचा।")</f>
        <v>नंबर, एक पेपर शीट पर पेंसिल के साथ हाथ खींचा।</v>
      </c>
    </row>
    <row r="25857">
      <c r="A25857" s="1" t="s">
        <v>24952</v>
      </c>
      <c r="B25857" s="2" t="str">
        <f>IFERROR(__xludf.DUMMYFUNCTION("GOOGLETRANSLATE(A25857,""en"",""hi"")"),"कद्दू पैच में हेलोवीन कॉस्टयूम में टॉडलर")</f>
        <v>कद्दू पैच में हेलोवीन कॉस्टयूम में टॉडलर</v>
      </c>
    </row>
    <row r="25858">
      <c r="A25858" s="1" t="s">
        <v>24953</v>
      </c>
      <c r="B25858" s="2" t="str">
        <f>IFERROR(__xludf.DUMMYFUNCTION("GOOGLETRANSLATE(A25858,""en"",""hi"")"),"अभियान की एक जवान लड़की बैनर, स्टिकर और प्लेकार्ड के साथ वोट पर जानकारी पारित करने के बगल में खड़ी है।")</f>
        <v>अभियान की एक जवान लड़की बैनर, स्टिकर और प्लेकार्ड के साथ वोट पर जानकारी पारित करने के बगल में खड़ी है।</v>
      </c>
    </row>
    <row r="25859">
      <c r="A25859" s="1" t="s">
        <v>24954</v>
      </c>
      <c r="B25859" s="2" t="str">
        <f>IFERROR(__xludf.DUMMYFUNCTION("GOOGLETRANSLATE(A25859,""en"",""hi"")"),"असली सौदा ? फुटबॉल खिलाड़ी ने यह साबित करने की कोशिश की कि उनकी कुख्यात घड़ी वास्तव में सोशल मीडिया पर प्रामाणिकता का प्रमाण पत्र फटकार करके वास्तविक है")</f>
        <v>असली सौदा ? फुटबॉल खिलाड़ी ने यह साबित करने की कोशिश की कि उनकी कुख्यात घड़ी वास्तव में सोशल मीडिया पर प्रामाणिकता का प्रमाण पत्र फटकार करके वास्तविक है</v>
      </c>
    </row>
    <row r="25860">
      <c r="A25860" s="1" t="s">
        <v>30</v>
      </c>
      <c r="B25860" s="2" t="str">
        <f>IFERROR(__xludf.DUMMYFUNCTION("GOOGLETRANSLATE(A25860,""en"",""hi"")"),"अभिनेता प्रीमियर के लिए आता है")</f>
        <v>अभिनेता प्रीमियर के लिए आता है</v>
      </c>
    </row>
    <row r="25861">
      <c r="A25861" s="1" t="s">
        <v>5131</v>
      </c>
      <c r="B25861" s="2" t="str">
        <f>IFERROR(__xludf.DUMMYFUNCTION("GOOGLETRANSLATE(A25861,""en"",""hi"")"),"एक मॉडल घटना के दौरान फैशन शो में रनवे चलता है")</f>
        <v>एक मॉडल घटना के दौरान फैशन शो में रनवे चलता है</v>
      </c>
    </row>
    <row r="25862">
      <c r="A25862" s="1" t="s">
        <v>3666</v>
      </c>
      <c r="B25862" s="2" t="str">
        <f>IFERROR(__xludf.DUMMYFUNCTION("GOOGLETRANSLATE(A25862,""en"",""hi"")"),"ध्वज के साथ सजाए गए 3 डी प्रतिपादन गेंद")</f>
        <v>ध्वज के साथ सजाए गए 3 डी प्रतिपादन गेंद</v>
      </c>
    </row>
    <row r="25863">
      <c r="A25863" s="1" t="s">
        <v>24955</v>
      </c>
      <c r="B25863" s="2" t="str">
        <f>IFERROR(__xludf.DUMMYFUNCTION("GOOGLETRANSLATE(A25863,""en"",""hi"")"),"एक बच्चे के साथ व्यक्ति की गोथिक मूर्तिकला प्रतीक रूप से पूर्व मालिकों को लौट आई थी।")</f>
        <v>एक बच्चे के साथ व्यक्ति की गोथिक मूर्तिकला प्रतीक रूप से पूर्व मालिकों को लौट आई थी।</v>
      </c>
    </row>
    <row r="25864">
      <c r="A25864" s="1" t="s">
        <v>24956</v>
      </c>
      <c r="B25864" s="2" t="str">
        <f>IFERROR(__xludf.DUMMYFUNCTION("GOOGLETRANSLATE(A25864,""en"",""hi"")"),"सामने देखने के बाद व्यक्ति")</f>
        <v>सामने देखने के बाद व्यक्ति</v>
      </c>
    </row>
    <row r="25865">
      <c r="A25865" s="1" t="s">
        <v>24957</v>
      </c>
      <c r="B25865" s="2" t="str">
        <f>IFERROR(__xludf.DUMMYFUNCTION("GOOGLETRANSLATE(A25865,""en"",""hi"")"),"एक नवजात शिशु का पोर्ट्रेट बंद करें")</f>
        <v>एक नवजात शिशु का पोर्ट्रेट बंद करें</v>
      </c>
    </row>
    <row r="25866">
      <c r="A25866" s="1" t="s">
        <v>24958</v>
      </c>
      <c r="B25866" s="2" t="str">
        <f>IFERROR(__xludf.DUMMYFUNCTION("GOOGLETRANSLATE(A25866,""en"",""hi"")"),"एक महिला का पोर्ट्रेट उसकी अलार्म घड़ी बंद कर रहा है")</f>
        <v>एक महिला का पोर्ट्रेट उसकी अलार्म घड़ी बंद कर रहा है</v>
      </c>
    </row>
    <row r="25867">
      <c r="A25867" s="1" t="s">
        <v>24959</v>
      </c>
      <c r="B25867" s="2" t="str">
        <f>IFERROR(__xludf.DUMMYFUNCTION("GOOGLETRANSLATE(A25867,""en"",""hi"")"),"पशु, नि: शुल्क क्रोकेट पैटर्न के साथ ट्यूटोरियल के साथ यह रोटंड भेड़ बनाने के लिए और सरल बनाने के लिए मजेदार है।")</f>
        <v>पशु, नि: शुल्क क्रोकेट पैटर्न के साथ ट्यूटोरियल के साथ यह रोटंड भेड़ बनाने के लिए और सरल बनाने के लिए मजेदार है।</v>
      </c>
    </row>
    <row r="25868">
      <c r="A25868" s="1" t="s">
        <v>24960</v>
      </c>
      <c r="B25868" s="2" t="str">
        <f>IFERROR(__xludf.DUMMYFUNCTION("GOOGLETRANSLATE(A25868,""en"",""hi"")"),"व्यक्ति ने प्रीमियर को एक बटन की पोशाक पहनी थी")</f>
        <v>व्यक्ति ने प्रीमियर को एक बटन की पोशाक पहनी थी</v>
      </c>
    </row>
    <row r="25869">
      <c r="A25869" s="1" t="s">
        <v>24961</v>
      </c>
      <c r="B25869" s="2" t="str">
        <f>IFERROR(__xludf.DUMMYFUNCTION("GOOGLETRANSLATE(A25869,""en"",""hi"")"),"एक पारंपरिक पोंचो और गेंदबाज टोपी में एक महिला औपनिवेशिक चर्च में कदमों पर बैठती है")</f>
        <v>एक पारंपरिक पोंचो और गेंदबाज टोपी में एक महिला औपनिवेशिक चर्च में कदमों पर बैठती है</v>
      </c>
    </row>
    <row r="25870">
      <c r="A25870" s="1" t="s">
        <v>24962</v>
      </c>
      <c r="B25870" s="2" t="str">
        <f>IFERROR(__xludf.DUMMYFUNCTION("GOOGLETRANSLATE(A25870,""en"",""hi"")"),"एक जवान लड़की सीढ़ियों पर रो रही है।")</f>
        <v>एक जवान लड़की सीढ़ियों पर रो रही है।</v>
      </c>
    </row>
    <row r="25871">
      <c r="A25871" s="1" t="s">
        <v>24963</v>
      </c>
      <c r="B25871" s="2" t="str">
        <f>IFERROR(__xludf.DUMMYFUNCTION("GOOGLETRANSLATE(A25871,""en"",""hi"")"),"सेलिब्रिटी होटल को छोड़कर देखा जाता है")</f>
        <v>सेलिब्रिटी होटल को छोड़कर देखा जाता है</v>
      </c>
    </row>
    <row r="25872">
      <c r="A25872" s="1" t="s">
        <v>24964</v>
      </c>
      <c r="B25872" s="2" t="str">
        <f>IFERROR(__xludf.DUMMYFUNCTION("GOOGLETRANSLATE(A25872,""en"",""hi"")"),"भारी बारिश के बाद एक काला एसयूवी सड़क की सतह में डूब गया।")</f>
        <v>भारी बारिश के बाद एक काला एसयूवी सड़क की सतह में डूब गया।</v>
      </c>
    </row>
    <row r="25873">
      <c r="A25873" s="1" t="s">
        <v>24965</v>
      </c>
      <c r="B25873" s="2" t="str">
        <f>IFERROR(__xludf.DUMMYFUNCTION("GOOGLETRANSLATE(A25873,""en"",""hi"")"),"हम छुट्टी के मौसम की शुरुआत से दूर हैं!")</f>
        <v>हम छुट्टी के मौसम की शुरुआत से दूर हैं!</v>
      </c>
    </row>
    <row r="25874">
      <c r="A25874" s="1" t="s">
        <v>24966</v>
      </c>
      <c r="B25874" s="2" t="str">
        <f>IFERROR(__xludf.DUMMYFUNCTION("GOOGLETRANSLATE(A25874,""en"",""hi"")"),"एक बैल हाथी का पोर्ट्रेट एक वाटरहोल में तैरते समय एक लॉग के साथ खेल रहा है")</f>
        <v>एक बैल हाथी का पोर्ट्रेट एक वाटरहोल में तैरते समय एक लॉग के साथ खेल रहा है</v>
      </c>
    </row>
    <row r="25875">
      <c r="A25875" s="1" t="s">
        <v>24967</v>
      </c>
      <c r="B25875" s="2" t="str">
        <f>IFERROR(__xludf.DUMMYFUNCTION("GOOGLETRANSLATE(A25875,""en"",""hi"")"),"खंड का एक दृश्य")</f>
        <v>खंड का एक दृश्य</v>
      </c>
    </row>
    <row r="25876">
      <c r="A25876" s="1" t="s">
        <v>24968</v>
      </c>
      <c r="B25876" s="2" t="str">
        <f>IFERROR(__xludf.DUMMYFUNCTION("GOOGLETRANSLATE(A25876,""en"",""hi"")"),"कुत्ता फर्श पर सोता है")</f>
        <v>कुत्ता फर्श पर सोता है</v>
      </c>
    </row>
    <row r="25877">
      <c r="A25877" s="1" t="s">
        <v>24969</v>
      </c>
      <c r="B25877" s="2" t="str">
        <f>IFERROR(__xludf.DUMMYFUNCTION("GOOGLETRANSLATE(A25877,""en"",""hi"")"),"ब्लैक साइकिल और विंटेज वॉल।")</f>
        <v>ब्लैक साइकिल और विंटेज वॉल।</v>
      </c>
    </row>
    <row r="25878">
      <c r="A25878" s="1" t="s">
        <v>24970</v>
      </c>
      <c r="B25878" s="2" t="str">
        <f>IFERROR(__xludf.DUMMYFUNCTION("GOOGLETRANSLATE(A25878,""en"",""hi"")"),"अपनी लेगिंग को सड़क पर कैसे ले जाएं।")</f>
        <v>अपनी लेगिंग को सड़क पर कैसे ले जाएं।</v>
      </c>
    </row>
    <row r="25879">
      <c r="A25879" s="1" t="s">
        <v>24971</v>
      </c>
      <c r="B25879" s="2" t="str">
        <f>IFERROR(__xludf.DUMMYFUNCTION("GOOGLETRANSLATE(A25879,""en"",""hi"")"),"सफेद पृष्ठभूमि पर पृथक काले पत्तियों डिजाइन तत्वों का सेट।")</f>
        <v>सफेद पृष्ठभूमि पर पृथक काले पत्तियों डिजाइन तत्वों का सेट।</v>
      </c>
    </row>
    <row r="25880">
      <c r="A25880" s="1" t="s">
        <v>24972</v>
      </c>
      <c r="B25880" s="2" t="str">
        <f>IFERROR(__xludf.DUMMYFUNCTION("GOOGLETRANSLATE(A25880,""en"",""hi"")"),"उच्च उड़ान भरते समय ट्रेन पासिंग ब्रिज का हवाई शॉट।")</f>
        <v>उच्च उड़ान भरते समय ट्रेन पासिंग ब्रिज का हवाई शॉट।</v>
      </c>
    </row>
    <row r="25881">
      <c r="A25881" s="1" t="s">
        <v>24973</v>
      </c>
      <c r="B25881" s="2" t="str">
        <f>IFERROR(__xludf.DUMMYFUNCTION("GOOGLETRANSLATE(A25881,""en"",""hi"")"),"समुद्र तट से देखा गया एक शहर")</f>
        <v>समुद्र तट से देखा गया एक शहर</v>
      </c>
    </row>
    <row r="25882">
      <c r="A25882" s="1" t="s">
        <v>24974</v>
      </c>
      <c r="B25882" s="2" t="str">
        <f>IFERROR(__xludf.DUMMYFUNCTION("GOOGLETRANSLATE(A25882,""en"",""hi"")"),"नए ने बार में दोस्तों को पाया")</f>
        <v>नए ने बार में दोस्तों को पाया</v>
      </c>
    </row>
    <row r="25883">
      <c r="A25883" s="1" t="s">
        <v>24975</v>
      </c>
      <c r="B25883" s="2" t="str">
        <f>IFERROR(__xludf.DUMMYFUNCTION("GOOGLETRANSLATE(A25883,""en"",""hi"")"),"स्पष्ट नीले आकाश के साथ समुद्र के लिए सड़क")</f>
        <v>स्पष्ट नीले आकाश के साथ समुद्र के लिए सड़क</v>
      </c>
    </row>
    <row r="25884">
      <c r="A25884" s="1" t="s">
        <v>24976</v>
      </c>
      <c r="B25884" s="2" t="str">
        <f>IFERROR(__xludf.DUMMYFUNCTION("GOOGLETRANSLATE(A25884,""en"",""hi"")"),"चिड़ियाघर के भीतर खेतों में देखें")</f>
        <v>चिड़ियाघर के भीतर खेतों में देखें</v>
      </c>
    </row>
    <row r="25885">
      <c r="A25885" s="1" t="s">
        <v>7437</v>
      </c>
      <c r="B25885" s="2" t="str">
        <f>IFERROR(__xludf.DUMMYFUNCTION("GOOGLETRANSLATE(A25885,""en"",""hi"")"),"दुनिया में सबसे खूबसूरत बिल्लियाँ")</f>
        <v>दुनिया में सबसे खूबसूरत बिल्लियाँ</v>
      </c>
    </row>
    <row r="25886">
      <c r="A25886" s="1" t="s">
        <v>244</v>
      </c>
      <c r="B25886" s="2" t="str">
        <f>IFERROR(__xludf.DUMMYFUNCTION("GOOGLETRANSLATE(A25886,""en"",""hi"")"),"छवि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25887">
      <c r="A25887" s="1" t="s">
        <v>24977</v>
      </c>
      <c r="B25887" s="2" t="str">
        <f>IFERROR(__xludf.DUMMYFUNCTION("GOOGLETRANSLATE(A25887,""en"",""hi"")"),"रंगीन चित्र युग क्रिसमस ग्रीटिंग कार्ड एक टेनिस रैकेट और गेंदों वाली महिला पृष्ठभूमि में चित्रित कुछ सूरजमुखी के साथ")</f>
        <v>रंगीन चित्र युग क्रिसमस ग्रीटिंग कार्ड एक टेनिस रैकेट और गेंदों वाली महिला पृष्ठभूमि में चित्रित कुछ सूरजमुखी के साथ</v>
      </c>
    </row>
    <row r="25888">
      <c r="A25888" s="1" t="s">
        <v>24978</v>
      </c>
      <c r="B25888" s="2" t="str">
        <f>IFERROR(__xludf.DUMMYFUNCTION("GOOGLETRANSLATE(A25888,""en"",""hi"")"),"वाइन चश्मा फायरप्लेस द्वारा हाइलाइट किया गया है।")</f>
        <v>वाइन चश्मा फायरप्लेस द्वारा हाइलाइट किया गया है।</v>
      </c>
    </row>
    <row r="25889">
      <c r="A25889" s="1" t="s">
        <v>24979</v>
      </c>
      <c r="B25889" s="2" t="str">
        <f>IFERROR(__xludf.DUMMYFUNCTION("GOOGLETRANSLATE(A25889,""en"",""hi"")"),"एक सफेद पृष्ठभूमि पर गियर की वेक्टर छवि।")</f>
        <v>एक सफेद पृष्ठभूमि पर गियर की वेक्टर छवि।</v>
      </c>
    </row>
    <row r="25890">
      <c r="A25890" s="1" t="s">
        <v>24980</v>
      </c>
      <c r="B25890" s="2" t="str">
        <f>IFERROR(__xludf.DUMMYFUNCTION("GOOGLETRANSLATE(A25890,""en"",""hi"")"),"मछली - रचनाओं की सुंदरता की प्रशंसा करें")</f>
        <v>मछली - रचनाओं की सुंदरता की प्रशंसा करें</v>
      </c>
    </row>
    <row r="25891">
      <c r="A25891" s="1" t="s">
        <v>24981</v>
      </c>
      <c r="B25891" s="2" t="str">
        <f>IFERROR(__xludf.DUMMYFUNCTION("GOOGLETRANSLATE(A25891,""en"",""hi"")"),"बिस्तर के साथ आज सुबह आंतरिक सफेद बेडरूम")</f>
        <v>बिस्तर के साथ आज सुबह आंतरिक सफेद बेडरूम</v>
      </c>
    </row>
    <row r="25892">
      <c r="A25892" s="1" t="s">
        <v>24982</v>
      </c>
      <c r="B25892" s="2" t="str">
        <f>IFERROR(__xludf.DUMMYFUNCTION("GOOGLETRANSLATE(A25892,""en"",""hi"")"),"वह टेबल तकनीकी नहीं है।")</f>
        <v>वह टेबल तकनीकी नहीं है।</v>
      </c>
    </row>
    <row r="25893">
      <c r="A25893" s="1" t="s">
        <v>24983</v>
      </c>
      <c r="B25893" s="2" t="str">
        <f>IFERROR(__xludf.DUMMYFUNCTION("GOOGLETRANSLATE(A25893,""en"",""hi"")"),"एक यथार्थवादी शैली में बने ग्लास के साथ लाल शराब की बोतल का टेम्पलेट।")</f>
        <v>एक यथार्थवादी शैली में बने ग्लास के साथ लाल शराब की बोतल का टेम्पलेट।</v>
      </c>
    </row>
    <row r="25894">
      <c r="A25894" s="1" t="s">
        <v>24984</v>
      </c>
      <c r="B25894" s="2" t="str">
        <f>IFERROR(__xludf.DUMMYFUNCTION("GOOGLETRANSLATE(A25894,""en"",""hi"")"),"उष्णकटिबंधीय पैटर्न एक अंधेरे विदेशी पृष्ठभूमि पर हरा छोड़ देता है।")</f>
        <v>उष्णकटिबंधीय पैटर्न एक अंधेरे विदेशी पृष्ठभूमि पर हरा छोड़ देता है।</v>
      </c>
    </row>
    <row r="25895">
      <c r="A25895" s="1" t="s">
        <v>24985</v>
      </c>
      <c r="B25895" s="2" t="str">
        <f>IFERROR(__xludf.DUMMYFUNCTION("GOOGLETRANSLATE(A25895,""en"",""hi"")"),"दुल्हन और व्यक्ति में व्यक्ति")</f>
        <v>दुल्हन और व्यक्ति में व्यक्ति</v>
      </c>
    </row>
    <row r="25896">
      <c r="A25896" s="1" t="s">
        <v>24986</v>
      </c>
      <c r="B25896" s="2" t="str">
        <f>IFERROR(__xludf.DUMMYFUNCTION("GOOGLETRANSLATE(A25896,""en"",""hi"")"),"अमेरिकी फुटबॉल खिलाड़ी एथलीट के खिलाफ एक टचडाउन स्कोर करता है")</f>
        <v>अमेरिकी फुटबॉल खिलाड़ी एथलीट के खिलाफ एक टचडाउन स्कोर करता है</v>
      </c>
    </row>
    <row r="25897">
      <c r="A25897" s="1" t="s">
        <v>24987</v>
      </c>
      <c r="B25897" s="2" t="str">
        <f>IFERROR(__xludf.DUMMYFUNCTION("GOOGLETRANSLATE(A25897,""en"",""hi"")"),"एक पारदर्शी पृष्ठभूमि पर हाथ से खींचा लाल दिल।")</f>
        <v>एक पारदर्शी पृष्ठभूमि पर हाथ से खींचा लाल दिल।</v>
      </c>
    </row>
    <row r="25898">
      <c r="A25898" s="1" t="s">
        <v>24988</v>
      </c>
      <c r="B25898" s="2" t="str">
        <f>IFERROR(__xludf.DUMMYFUNCTION("GOOGLETRANSLATE(A25898,""en"",""hi"")"),"बर्फ की दीवार वास्तव में काफी भारी थी")</f>
        <v>बर्फ की दीवार वास्तव में काफी भारी थी</v>
      </c>
    </row>
    <row r="25899">
      <c r="A25899" s="1" t="s">
        <v>24989</v>
      </c>
      <c r="B25899" s="2" t="str">
        <f>IFERROR(__xludf.DUMMYFUNCTION("GOOGLETRANSLATE(A25899,""en"",""hi"")"),"व्यक्ति परेड के दौरान भीड़ का सर्वेक्षण करता है।")</f>
        <v>व्यक्ति परेड के दौरान भीड़ का सर्वेक्षण करता है।</v>
      </c>
    </row>
    <row r="25900">
      <c r="A25900" s="1" t="s">
        <v>24990</v>
      </c>
      <c r="B25900" s="2" t="str">
        <f>IFERROR(__xludf.DUMMYFUNCTION("GOOGLETRANSLATE(A25900,""en"",""hi"")"),"कोई टिप्पणी नहीं: व्यक्ति के लिए एक प्रवक्ता, जहां कथित चोट लगी, ने कहा कि स्टूडियो मुकदमे पर टिप्पणी नहीं करेगा")</f>
        <v>कोई टिप्पणी नहीं: व्यक्ति के लिए एक प्रवक्ता, जहां कथित चोट लगी, ने कहा कि स्टूडियो मुकदमे पर टिप्पणी नहीं करेगा</v>
      </c>
    </row>
    <row r="25901">
      <c r="A25901" s="1" t="s">
        <v>24991</v>
      </c>
      <c r="B25901" s="2" t="str">
        <f>IFERROR(__xludf.DUMMYFUNCTION("GOOGLETRANSLATE(A25901,""en"",""hi"")"),"व्यक्ति, राष्ट्रपति एक समाचार सम्मेलन और प्रदर्शन रखता है")</f>
        <v>व्यक्ति, राष्ट्रपति एक समाचार सम्मेलन और प्रदर्शन रखता है</v>
      </c>
    </row>
    <row r="25902">
      <c r="A25902" s="1" t="s">
        <v>24992</v>
      </c>
      <c r="B25902" s="2" t="str">
        <f>IFERROR(__xludf.DUMMYFUNCTION("GOOGLETRANSLATE(A25902,""en"",""hi"")"),"प्राकृतिक रिजर्व में माउंटेन रोड।")</f>
        <v>प्राकृतिक रिजर्व में माउंटेन रोड।</v>
      </c>
    </row>
    <row r="25903">
      <c r="A25903" s="1" t="s">
        <v>24993</v>
      </c>
      <c r="B25903" s="2" t="str">
        <f>IFERROR(__xludf.DUMMYFUNCTION("GOOGLETRANSLATE(A25903,""en"",""hi"")"),"मेरे बिस्तर के ऊपर की खिड़की से देखें")</f>
        <v>मेरे बिस्तर के ऊपर की खिड़की से देखें</v>
      </c>
    </row>
    <row r="25904">
      <c r="A25904" s="1" t="s">
        <v>24994</v>
      </c>
      <c r="B25904" s="2" t="str">
        <f>IFERROR(__xludf.DUMMYFUNCTION("GOOGLETRANSLATE(A25904,""en"",""hi"")"),"सभी मेक अप प्रेमी खुश व्यक्ति के लिए")</f>
        <v>सभी मेक अप प्रेमी खुश व्यक्ति के लिए</v>
      </c>
    </row>
    <row r="25905">
      <c r="A25905" s="1" t="s">
        <v>24995</v>
      </c>
      <c r="B25905" s="2" t="str">
        <f>IFERROR(__xludf.DUMMYFUNCTION("GOOGLETRANSLATE(A25905,""en"",""hi"")"),"ये वैगन परिवारों के लिए सर्वश्रेष्ठ स्की रिसॉर्ट्स पर स्की क्षेत्र बनाते हैं।")</f>
        <v>ये वैगन परिवारों के लिए सर्वश्रेष्ठ स्की रिसॉर्ट्स पर स्की क्षेत्र बनाते हैं।</v>
      </c>
    </row>
    <row r="25906">
      <c r="A25906" s="1" t="s">
        <v>24996</v>
      </c>
      <c r="B25906" s="2" t="str">
        <f>IFERROR(__xludf.DUMMYFUNCTION("GOOGLETRANSLATE(A25906,""en"",""hi"")"),"बेसबॉल खिलाड़ी फोटो डे के दौरान एक फोटो के लिए बनता है")</f>
        <v>बेसबॉल खिलाड़ी फोटो डे के दौरान एक फोटो के लिए बनता है</v>
      </c>
    </row>
    <row r="25907">
      <c r="A25907" s="1" t="s">
        <v>24997</v>
      </c>
      <c r="B25907" s="2" t="str">
        <f>IFERROR(__xludf.DUMMYFUNCTION("GOOGLETRANSLATE(A25907,""en"",""hi"")"),"गैलरी की दीवार बनाने के लिए रहस्यों का पता लगाएं।")</f>
        <v>गैलरी की दीवार बनाने के लिए रहस्यों का पता लगाएं।</v>
      </c>
    </row>
    <row r="25908">
      <c r="A25908" s="1" t="s">
        <v>24998</v>
      </c>
      <c r="B25908" s="2" t="str">
        <f>IFERROR(__xludf.DUMMYFUNCTION("GOOGLETRANSLATE(A25908,""en"",""hi"")"),"एक फोटो कॉल के दौरान कास्ट सदस्य प्रदर्शन करते हैं।")</f>
        <v>एक फोटो कॉल के दौरान कास्ट सदस्य प्रदर्शन करते हैं।</v>
      </c>
    </row>
    <row r="25909">
      <c r="A25909" s="1" t="s">
        <v>24999</v>
      </c>
      <c r="B25909" s="2" t="str">
        <f>IFERROR(__xludf.DUMMYFUNCTION("GOOGLETRANSLATE(A25909,""en"",""hi"")"),"स्टूडियो और बेडरूम अपार्टमेंट के साथ एक ऐतिहासिक उच्च वृद्धि इमारत कम आय वाले व्यक्तियों के लिए।")</f>
        <v>स्टूडियो और बेडरूम अपार्टमेंट के साथ एक ऐतिहासिक उच्च वृद्धि इमारत कम आय वाले व्यक्तियों के लिए।</v>
      </c>
    </row>
    <row r="25910">
      <c r="A25910" s="1" t="s">
        <v>25000</v>
      </c>
      <c r="B25910" s="2" t="str">
        <f>IFERROR(__xludf.DUMMYFUNCTION("GOOGLETRANSLATE(A25910,""en"",""hi"")"),"एक सूर्यास्त का समय चूक")</f>
        <v>एक सूर्यास्त का समय चूक</v>
      </c>
    </row>
    <row r="25911">
      <c r="A25911" s="1" t="s">
        <v>25001</v>
      </c>
      <c r="B25911" s="2" t="str">
        <f>IFERROR(__xludf.DUMMYFUNCTION("GOOGLETRANSLATE(A25911,""en"",""hi"")"),"जैविक प्रजाति मेरे तम्बू के आसपास के क्षेत्र की पड़ताल करती है")</f>
        <v>जैविक प्रजाति मेरे तम्बू के आसपास के क्षेत्र की पड़ताल करती है</v>
      </c>
    </row>
    <row r="25912">
      <c r="A25912" s="1" t="s">
        <v>25002</v>
      </c>
      <c r="B25912" s="2" t="str">
        <f>IFERROR(__xludf.DUMMYFUNCTION("GOOGLETRANSLATE(A25912,""en"",""hi"")"),"सर्दियों में पूर्व का मोर्चा।")</f>
        <v>सर्दियों में पूर्व का मोर्चा।</v>
      </c>
    </row>
    <row r="25913">
      <c r="A25913" s="1" t="s">
        <v>25003</v>
      </c>
      <c r="B25913" s="2" t="str">
        <f>IFERROR(__xludf.DUMMYFUNCTION("GOOGLETRANSLATE(A25913,""en"",""hi"")"),"एक कैपुचीनो पर एक मछली बनाने वाला व्यक्ति")</f>
        <v>एक कैपुचीनो पर एक मछली बनाने वाला व्यक्ति</v>
      </c>
    </row>
    <row r="25914">
      <c r="A25914" s="1" t="s">
        <v>25004</v>
      </c>
      <c r="B25914" s="2" t="str">
        <f>IFERROR(__xludf.DUMMYFUNCTION("GOOGLETRANSLATE(A25914,""en"",""hi"")"),"खाली स्टेडियम, तेजी से चल रही अवधारणा पर धावक की शुरुआत")</f>
        <v>खाली स्टेडियम, तेजी से चल रही अवधारणा पर धावक की शुरुआत</v>
      </c>
    </row>
    <row r="25915">
      <c r="A25915" s="1" t="s">
        <v>25005</v>
      </c>
      <c r="B25915" s="2" t="str">
        <f>IFERROR(__xludf.DUMMYFUNCTION("GOOGLETRANSLATE(A25915,""en"",""hi"")"),"दुनिया भर में यात्रा के वर्षों इस लकड़ी को अद्वितीय चरित्र देता है।")</f>
        <v>दुनिया भर में यात्रा के वर्षों इस लकड़ी को अद्वितीय चरित्र देता है।</v>
      </c>
    </row>
    <row r="25916">
      <c r="A25916" s="1" t="s">
        <v>25006</v>
      </c>
      <c r="B25916" s="2" t="str">
        <f>IFERROR(__xludf.DUMMYFUNCTION("GOOGLETRANSLATE(A25916,""en"",""hi"")"),"व्यक्ति ने कई साल पहले संगीत में करियर का पीछा करने के लिए चले गए।")</f>
        <v>व्यक्ति ने कई साल पहले संगीत में करियर का पीछा करने के लिए चले गए।</v>
      </c>
    </row>
    <row r="25917">
      <c r="A25917" s="1" t="s">
        <v>25007</v>
      </c>
      <c r="B25917" s="2" t="str">
        <f>IFERROR(__xludf.DUMMYFUNCTION("GOOGLETRANSLATE(A25917,""en"",""hi"")"),"पूरे प्रयुक्त वाहन फोटो पर व्यक्ति")</f>
        <v>पूरे प्रयुक्त वाहन फोटो पर व्यक्ति</v>
      </c>
    </row>
    <row r="25918">
      <c r="A25918" s="1" t="s">
        <v>25008</v>
      </c>
      <c r="B25918" s="2" t="str">
        <f>IFERROR(__xludf.DUMMYFUNCTION("GOOGLETRANSLATE(A25918,""en"",""hi"")"),"मंच पर वाद्य यंत्र बजाने वाले युवा")</f>
        <v>मंच पर वाद्य यंत्र बजाने वाले युवा</v>
      </c>
    </row>
    <row r="25919">
      <c r="A25919" s="1" t="s">
        <v>25009</v>
      </c>
      <c r="B25919" s="2" t="str">
        <f>IFERROR(__xludf.DUMMYFUNCTION("GOOGLETRANSLATE(A25919,""en"",""hi"")"),"जन्मदिन का केक, इसके शीर्ष पर रंगीन मोमबत्तियों के साथ जन्मदिन केक का एक हाथ खींचा वेक्टर चित्रण।")</f>
        <v>जन्मदिन का केक, इसके शीर्ष पर रंगीन मोमबत्तियों के साथ जन्मदिन केक का एक हाथ खींचा वेक्टर चित्रण।</v>
      </c>
    </row>
    <row r="25920">
      <c r="A25920" s="1" t="s">
        <v>25010</v>
      </c>
      <c r="B25920" s="2" t="str">
        <f>IFERROR(__xludf.DUMMYFUNCTION("GOOGLETRANSLATE(A25920,""en"",""hi"")"),"पुलिस स्टेशन में क्रैम्पेड किशोर कार्यालय।")</f>
        <v>पुलिस स्टेशन में क्रैम्पेड किशोर कार्यालय।</v>
      </c>
    </row>
    <row r="25921">
      <c r="A25921" s="1" t="s">
        <v>25011</v>
      </c>
      <c r="B25921" s="2" t="str">
        <f>IFERROR(__xludf.DUMMYFUNCTION("GOOGLETRANSLATE(A25921,""en"",""hi"")"),"नवीनीकृत ऐतिहासिक घर के कपोल सहित फ्रंट व्यू")</f>
        <v>नवीनीकृत ऐतिहासिक घर के कपोल सहित फ्रंट व्यू</v>
      </c>
    </row>
    <row r="25922">
      <c r="A25922" s="1" t="s">
        <v>1263</v>
      </c>
      <c r="B25922" s="2" t="str">
        <f>IFERROR(__xludf.DUMMYFUNCTION("GOOGLETRANSLATE(A25922,""en"",""hi"")"),"छवि में हो सकता है: व्यक्ति, घोड़े, घोड़े और आउटडोर पर सवारी करना")</f>
        <v>छवि में हो सकता है: व्यक्ति, घोड़े, घोड़े और आउटडोर पर सवारी करना</v>
      </c>
    </row>
    <row r="25923">
      <c r="A25923" s="1" t="s">
        <v>25012</v>
      </c>
      <c r="B25923" s="2" t="str">
        <f>IFERROR(__xludf.DUMMYFUNCTION("GOOGLETRANSLATE(A25923,""en"",""hi"")"),"भौगोलिक फीचर श्रेणी प्राकृतिक रूपरेखा और बहुत सारे पानी के साथ गोल्फर्स प्रस्तुत करती है।")</f>
        <v>भौगोलिक फीचर श्रेणी प्राकृतिक रूपरेखा और बहुत सारे पानी के साथ गोल्फर्स प्रस्तुत करती है।</v>
      </c>
    </row>
    <row r="25924">
      <c r="A25924" s="1" t="s">
        <v>25013</v>
      </c>
      <c r="B25924" s="2" t="str">
        <f>IFERROR(__xludf.DUMMYFUNCTION("GOOGLETRANSLATE(A25924,""en"",""hi"")"),"मार्ग के साथ एक और चट्टान को एक ढेर पर रखना")</f>
        <v>मार्ग के साथ एक और चट्टान को एक ढेर पर रखना</v>
      </c>
    </row>
    <row r="25925">
      <c r="A25925" s="1" t="s">
        <v>25014</v>
      </c>
      <c r="B25925" s="2" t="str">
        <f>IFERROR(__xludf.DUMMYFUNCTION("GOOGLETRANSLATE(A25925,""en"",""hi"")"),"अग्रभूमि को तैयार करने वाले पेड़ के साथ एक नदी पर सूर्य की स्थापना का एक दृश्य।")</f>
        <v>अग्रभूमि को तैयार करने वाले पेड़ के साथ एक नदी पर सूर्य की स्थापना का एक दृश्य।</v>
      </c>
    </row>
    <row r="25926">
      <c r="A25926" s="1" t="s">
        <v>25015</v>
      </c>
      <c r="B25926" s="2" t="str">
        <f>IFERROR(__xludf.DUMMYFUNCTION("GOOGLETRANSLATE(A25926,""en"",""hi"")"),"टाइल्स के लिए एक खरीदार की मार्गदर्शिका - मुझे इस डिजाइन में रंगों और पैटर्न के संयोजन से प्यार है!")</f>
        <v>टाइल्स के लिए एक खरीदार की मार्गदर्शिका - मुझे इस डिजाइन में रंगों और पैटर्न के संयोजन से प्यार है!</v>
      </c>
    </row>
    <row r="25927">
      <c r="A25927" s="1" t="s">
        <v>25016</v>
      </c>
      <c r="B25927" s="2" t="str">
        <f>IFERROR(__xludf.DUMMYFUNCTION("GOOGLETRANSLATE(A25927,""en"",""hi"")"),"नए साल के लिए ग्राफिक कैलेंडर एक सर्कल में स्थित है।")</f>
        <v>नए साल के लिए ग्राफिक कैलेंडर एक सर्कल में स्थित है।</v>
      </c>
    </row>
    <row r="25928">
      <c r="A25928" s="1" t="s">
        <v>25017</v>
      </c>
      <c r="B25928" s="2" t="str">
        <f>IFERROR(__xludf.DUMMYFUNCTION("GOOGLETRANSLATE(A25928,""en"",""hi"")"),"हार्बर द्वारा एक डेक पर सफेद लकड़ी की कुर्सियां")</f>
        <v>हार्बर द्वारा एक डेक पर सफेद लकड़ी की कुर्सियां</v>
      </c>
    </row>
    <row r="25929">
      <c r="A25929" s="1" t="s">
        <v>25018</v>
      </c>
      <c r="B25929" s="2" t="str">
        <f>IFERROR(__xludf.DUMMYFUNCTION("GOOGLETRANSLATE(A25929,""en"",""hi"")"),"सबसे बड़ा जोखिम जो आप कभी भी लेते हैं वह एक नहीं ले रहा है।")</f>
        <v>सबसे बड़ा जोखिम जो आप कभी भी लेते हैं वह एक नहीं ले रहा है।</v>
      </c>
    </row>
    <row r="25930">
      <c r="A25930" s="1" t="s">
        <v>25019</v>
      </c>
      <c r="B25930" s="2" t="str">
        <f>IFERROR(__xludf.DUMMYFUNCTION("GOOGLETRANSLATE(A25930,""en"",""hi"")"),"पर्यटक आकर्षण: इस खूबसूरत चर्च को पत्थर से पत्थर से नीचे ले जाया गया और यहां आश्वस्त किया गया")</f>
        <v>पर्यटक आकर्षण: इस खूबसूरत चर्च को पत्थर से पत्थर से नीचे ले जाया गया और यहां आश्वस्त किया गया</v>
      </c>
    </row>
    <row r="25931">
      <c r="A25931" s="1" t="s">
        <v>25020</v>
      </c>
      <c r="B25931" s="2" t="str">
        <f>IFERROR(__xludf.DUMMYFUNCTION("GOOGLETRANSLATE(A25931,""en"",""hi"")"),"एक मुस्कुराहट गेंदबाजी गेंद का काला और सफेद चित्रण।")</f>
        <v>एक मुस्कुराहट गेंदबाजी गेंद का काला और सफेद चित्रण।</v>
      </c>
    </row>
    <row r="25932">
      <c r="A25932" s="1" t="s">
        <v>25021</v>
      </c>
      <c r="B25932" s="2" t="str">
        <f>IFERROR(__xludf.DUMMYFUNCTION("GOOGLETRANSLATE(A25932,""en"",""hi"")"),"ओपेरेटिक पॉप कलाकार: गुड विल का एक आदमी")</f>
        <v>ओपेरेटिक पॉप कलाकार: गुड विल का एक आदमी</v>
      </c>
    </row>
    <row r="25933">
      <c r="A25933" s="1" t="s">
        <v>25022</v>
      </c>
      <c r="B25933" s="2" t="str">
        <f>IFERROR(__xludf.DUMMYFUNCTION("GOOGLETRANSLATE(A25933,""en"",""hi"")"),"ब्लू लैगून से धुंध का फोटो")</f>
        <v>ब्लू लैगून से धुंध का फोटो</v>
      </c>
    </row>
    <row r="25934">
      <c r="A25934" s="1" t="s">
        <v>25023</v>
      </c>
      <c r="B25934" s="2" t="str">
        <f>IFERROR(__xludf.DUMMYFUNCTION("GOOGLETRANSLATE(A25934,""en"",""hi"")"),"सुंदर फूल के कैक्टस की पेंटिंग")</f>
        <v>सुंदर फूल के कैक्टस की पेंटिंग</v>
      </c>
    </row>
    <row r="25935">
      <c r="A25935" s="1" t="s">
        <v>25024</v>
      </c>
      <c r="B25935" s="2" t="str">
        <f>IFERROR(__xludf.DUMMYFUNCTION("GOOGLETRANSLATE(A25935,""en"",""hi"")"),"एक परिवार के पास क्रिसमस के समय में उनका चित्र है")</f>
        <v>एक परिवार के पास क्रिसमस के समय में उनका चित्र है</v>
      </c>
    </row>
    <row r="25936">
      <c r="A25936" s="1" t="s">
        <v>25025</v>
      </c>
      <c r="B25936" s="2" t="str">
        <f>IFERROR(__xludf.DUMMYFUNCTION("GOOGLETRANSLATE(A25936,""en"",""hi"")"),"एक दृश्य के साथ ट्रेन स्टेशन")</f>
        <v>एक दृश्य के साथ ट्रेन स्टेशन</v>
      </c>
    </row>
    <row r="25937">
      <c r="A25937" s="1" t="s">
        <v>25026</v>
      </c>
      <c r="B25937" s="2" t="str">
        <f>IFERROR(__xludf.DUMMYFUNCTION("GOOGLETRANSLATE(A25937,""en"",""hi"")"),"सोफे पर अकेले बैठे चिंतित बुजुर्गों पर बंद करें")</f>
        <v>सोफे पर अकेले बैठे चिंतित बुजुर्गों पर बंद करें</v>
      </c>
    </row>
    <row r="25938">
      <c r="A25938" s="1" t="s">
        <v>25027</v>
      </c>
      <c r="B25938" s="2" t="str">
        <f>IFERROR(__xludf.DUMMYFUNCTION("GOOGLETRANSLATE(A25938,""en"",""hi"")"),"मानव हाथ का वेक्टर जो सफेद पृष्ठभूमि पर कुत्ते को गले लगाता है।")</f>
        <v>मानव हाथ का वेक्टर जो सफेद पृष्ठभूमि पर कुत्ते को गले लगाता है।</v>
      </c>
    </row>
    <row r="25939">
      <c r="A25939" s="1" t="s">
        <v>25028</v>
      </c>
      <c r="B25939" s="2" t="str">
        <f>IFERROR(__xludf.DUMMYFUNCTION("GOOGLETRANSLATE(A25939,""en"",""hi"")"),"स्टेडियम के अंदर चीयरिंग सॉकर प्रशंसकों का एक वेक्टर चित्रण")</f>
        <v>स्टेडियम के अंदर चीयरिंग सॉकर प्रशंसकों का एक वेक्टर चित्रण</v>
      </c>
    </row>
    <row r="25940">
      <c r="A25940" s="1" t="s">
        <v>25029</v>
      </c>
      <c r="B25940" s="2" t="str">
        <f>IFERROR(__xludf.DUMMYFUNCTION("GOOGLETRANSLATE(A25940,""en"",""hi"")"),"एकमात्र नहीं: राजनेता, एक उग्र गोल्फर जो सार्वजनिक रूप से रोने के लिए भी जाना जाता है, इस घटना में धुंधला हो गया")</f>
        <v>एकमात्र नहीं: राजनेता, एक उग्र गोल्फर जो सार्वजनिक रूप से रोने के लिए भी जाना जाता है, इस घटना में धुंधला हो गया</v>
      </c>
    </row>
    <row r="25941">
      <c r="A25941" s="1" t="s">
        <v>25030</v>
      </c>
      <c r="B25941" s="2" t="str">
        <f>IFERROR(__xludf.DUMMYFUNCTION("GOOGLETRANSLATE(A25941,""en"",""hi"")"),"सड़क भर में चलने वाला हाथी")</f>
        <v>सड़क भर में चलने वाला हाथी</v>
      </c>
    </row>
    <row r="25942">
      <c r="A25942" s="1" t="s">
        <v>25031</v>
      </c>
      <c r="B25942" s="2" t="str">
        <f>IFERROR(__xludf.DUMMYFUNCTION("GOOGLETRANSLATE(A25942,""en"",""hi"")"),"कुछ सब्जियों और मुस्कुराते हुए खड़े एक टैबलेट पकड़े हुए युवा महिला")</f>
        <v>कुछ सब्जियों और मुस्कुराते हुए खड़े एक टैबलेट पकड़े हुए युवा महिला</v>
      </c>
    </row>
    <row r="25943">
      <c r="A25943" s="1" t="s">
        <v>25032</v>
      </c>
      <c r="B25943" s="2" t="str">
        <f>IFERROR(__xludf.DUMMYFUNCTION("GOOGLETRANSLATE(A25943,""en"",""hi"")"),"74 की स्लाइड: एक टम्बल लेता है क्योंकि वह दूसरे छमाही में फुटबॉल खिलाड़ी के साथ गेंद के लिए लड़ता है।")</f>
        <v>74 की स्लाइड: एक टम्बल लेता है क्योंकि वह दूसरे छमाही में फुटबॉल खिलाड़ी के साथ गेंद के लिए लड़ता है।</v>
      </c>
    </row>
    <row r="25944">
      <c r="A25944" s="1" t="s">
        <v>25033</v>
      </c>
      <c r="B25944" s="2" t="str">
        <f>IFERROR(__xludf.DUMMYFUNCTION("GOOGLETRANSLATE(A25944,""en"",""hi"")"),"जंगल में टूटा हुआ ट्रैक्टर")</f>
        <v>जंगल में टूटा हुआ ट्रैक्टर</v>
      </c>
    </row>
    <row r="25945">
      <c r="A25945" s="1" t="s">
        <v>25034</v>
      </c>
      <c r="B25945" s="2" t="str">
        <f>IFERROR(__xludf.DUMMYFUNCTION("GOOGLETRANSLATE(A25945,""en"",""hi"")"),"नवविवाहित लोग दुल्हन के साथ एक तस्वीर के लिए प्रस्तुत करते हैं।")</f>
        <v>नवविवाहित लोग दुल्हन के साथ एक तस्वीर के लिए प्रस्तुत करते हैं।</v>
      </c>
    </row>
    <row r="25946">
      <c r="A25946" s="1" t="s">
        <v>25035</v>
      </c>
      <c r="B25946" s="2" t="str">
        <f>IFERROR(__xludf.DUMMYFUNCTION("GOOGLETRANSLATE(A25946,""en"",""hi"")"),"सूर्योदय पर गर्म हवा के गुब्बारे")</f>
        <v>सूर्योदय पर गर्म हवा के गुब्बारे</v>
      </c>
    </row>
    <row r="25947">
      <c r="A25947" s="1" t="s">
        <v>5788</v>
      </c>
      <c r="B25947" s="2" t="str">
        <f>IFERROR(__xludf.DUMMYFUNCTION("GOOGLETRANSLATE(A25947,""en"",""hi"")"),"पॉप कलाकार संगीत वीडियो टीवी कार्यक्रम पर एक उपस्थिति बनाता है।")</f>
        <v>पॉप कलाकार संगीत वीडियो टीवी कार्यक्रम पर एक उपस्थिति बनाता है।</v>
      </c>
    </row>
    <row r="25948">
      <c r="A25948" s="1" t="s">
        <v>25036</v>
      </c>
      <c r="B25948" s="2" t="str">
        <f>IFERROR(__xludf.DUMMYFUNCTION("GOOGLETRANSLATE(A25948,""en"",""hi"")"),"सुंदर मोल्ड पैनलों के साथ एक पारंपरिक प्रवेश द्वार")</f>
        <v>सुंदर मोल्ड पैनलों के साथ एक पारंपरिक प्रवेश द्वार</v>
      </c>
    </row>
    <row r="25949">
      <c r="A25949" s="1" t="s">
        <v>25037</v>
      </c>
      <c r="B25949" s="2" t="str">
        <f>IFERROR(__xludf.DUMMYFUNCTION("GOOGLETRANSLATE(A25949,""en"",""hi"")"),"बर्फ की दूसरी रात।")</f>
        <v>बर्फ की दूसरी रात।</v>
      </c>
    </row>
    <row r="25950">
      <c r="A25950" s="1" t="s">
        <v>25038</v>
      </c>
      <c r="B25950" s="2" t="str">
        <f>IFERROR(__xludf.DUMMYFUNCTION("GOOGLETRANSLATE(A25950,""en"",""hi"")"),"एक हेलमेट एक सॉफ्टबॉल गेम से पहले मैदान पर बैठता है।")</f>
        <v>एक हेलमेट एक सॉफ्टबॉल गेम से पहले मैदान पर बैठता है।</v>
      </c>
    </row>
    <row r="25951">
      <c r="A25951" s="1" t="s">
        <v>16371</v>
      </c>
      <c r="B25951" s="2" t="str">
        <f>IFERROR(__xludf.DUMMYFUNCTION("GOOGLETRANSLATE(A25951,""en"",""hi"")"),"घटना के दौरान ग्रीष्मकालीन फैशन शो में एक मॉडल रनवे चलता है।")</f>
        <v>घटना के दौरान ग्रीष्मकालीन फैशन शो में एक मॉडल रनवे चलता है।</v>
      </c>
    </row>
    <row r="25952">
      <c r="A25952" s="1" t="s">
        <v>25039</v>
      </c>
      <c r="B25952" s="2" t="str">
        <f>IFERROR(__xludf.DUMMYFUNCTION("GOOGLETRANSLATE(A25952,""en"",""hi"")"),"डिजाइनर ने शादी की पोशाक पर परिष्कृत स्पर्श लगाए।")</f>
        <v>डिजाइनर ने शादी की पोशाक पर परिष्कृत स्पर्श लगाए।</v>
      </c>
    </row>
    <row r="25953">
      <c r="A25953" s="1" t="s">
        <v>25040</v>
      </c>
      <c r="B25953" s="2" t="str">
        <f>IFERROR(__xludf.DUMMYFUNCTION("GOOGLETRANSLATE(A25953,""en"",""hi"")"),"डॉलर के लिए एक गुंबद घर")</f>
        <v>डॉलर के लिए एक गुंबद घर</v>
      </c>
    </row>
    <row r="25954">
      <c r="A25954" s="1" t="s">
        <v>25041</v>
      </c>
      <c r="B25954" s="2" t="str">
        <f>IFERROR(__xludf.DUMMYFUNCTION("GOOGLETRANSLATE(A25954,""en"",""hi"")"),"नीचे छाया के साथ नया काला लक्जरी सेडान और पहियों दाईं ओर थोड़ा सा बदल गया")</f>
        <v>नीचे छाया के साथ नया काला लक्जरी सेडान और पहियों दाईं ओर थोड़ा सा बदल गया</v>
      </c>
    </row>
    <row r="25955">
      <c r="A25955" s="1" t="s">
        <v>25042</v>
      </c>
      <c r="B25955" s="2" t="str">
        <f>IFERROR(__xludf.DUMMYFUNCTION("GOOGLETRANSLATE(A25955,""en"",""hi"")"),"धूल और मलबे का एक बादल हवा में उगता है")</f>
        <v>धूल और मलबे का एक बादल हवा में उगता है</v>
      </c>
    </row>
    <row r="25956">
      <c r="A25956" s="1" t="s">
        <v>25043</v>
      </c>
      <c r="B25956" s="2" t="str">
        <f>IFERROR(__xludf.DUMMYFUNCTION("GOOGLETRANSLATE(A25956,""en"",""hi"")"),"परिधान पहनने के तरीके: इस सर्दी के काले चड्डी के साथ अपनी छोटी सी काले पोशाक पहनें।")</f>
        <v>परिधान पहनने के तरीके: इस सर्दी के काले चड्डी के साथ अपनी छोटी सी काले पोशाक पहनें।</v>
      </c>
    </row>
    <row r="25957">
      <c r="A25957" s="1" t="s">
        <v>8485</v>
      </c>
      <c r="B25957" s="2" t="str">
        <f>IFERROR(__xludf.DUMMYFUNCTION("GOOGLETRANSLATE(A25957,""en"",""hi"")"),"अभिनेता को त्यौहार में फोटो खिंचवाया जाता है।")</f>
        <v>अभिनेता को त्यौहार में फोटो खिंचवाया जाता है।</v>
      </c>
    </row>
    <row r="25958">
      <c r="A25958" s="1" t="s">
        <v>25044</v>
      </c>
      <c r="B25958" s="2" t="str">
        <f>IFERROR(__xludf.DUMMYFUNCTION("GOOGLETRANSLATE(A25958,""en"",""hi"")"),"सफेद पृष्ठभूमि पर पृथक मिट्टी में एक युवा संयंत्र पकड़े हुए हाथ")</f>
        <v>सफेद पृष्ठभूमि पर पृथक मिट्टी में एक युवा संयंत्र पकड़े हुए हाथ</v>
      </c>
    </row>
    <row r="25959">
      <c r="A25959" s="1" t="s">
        <v>13671</v>
      </c>
      <c r="B25959" s="2" t="str">
        <f>IFERROR(__xludf.DUMMYFUNCTION("GOOGLETRANSLATE(A25959,""en"",""hi"")"),"फैशन वीक के दौरान ग्रीष्मकालीन फैशन शो में एक मॉडल रनवे चलता है।")</f>
        <v>फैशन वीक के दौरान ग्रीष्मकालीन फैशन शो में एक मॉडल रनवे चलता है।</v>
      </c>
    </row>
    <row r="25960">
      <c r="A25960" s="1" t="s">
        <v>25045</v>
      </c>
      <c r="B25960" s="2" t="str">
        <f>IFERROR(__xludf.DUMMYFUNCTION("GOOGLETRANSLATE(A25960,""en"",""hi"")"),"पुष्प पुष्पांजलि और धूप का चश्मा पहने हुए कुत्ते के वेक्टर पोर्ट्रेट।")</f>
        <v>पुष्प पुष्पांजलि और धूप का चश्मा पहने हुए कुत्ते के वेक्टर पोर्ट्रेट।</v>
      </c>
    </row>
    <row r="25961">
      <c r="A25961" s="1" t="s">
        <v>25046</v>
      </c>
      <c r="B25961" s="2" t="str">
        <f>IFERROR(__xludf.DUMMYFUNCTION("GOOGLETRANSLATE(A25961,""en"",""hi"")"),"जंक कार कलाकार रूप से रेगिस्तान में दफन कर दी")</f>
        <v>जंक कार कलाकार रूप से रेगिस्तान में दफन कर दी</v>
      </c>
    </row>
    <row r="25962">
      <c r="A25962" s="1" t="s">
        <v>25047</v>
      </c>
      <c r="B25962" s="2" t="str">
        <f>IFERROR(__xludf.DUMMYFUNCTION("GOOGLETRANSLATE(A25962,""en"",""hi"")"),"घने जंगल समुंदर के किनारे आता है।")</f>
        <v>घने जंगल समुंदर के किनारे आता है।</v>
      </c>
    </row>
    <row r="25963">
      <c r="A25963" s="1" t="s">
        <v>25048</v>
      </c>
      <c r="B25963" s="2" t="str">
        <f>IFERROR(__xludf.DUMMYFUNCTION("GOOGLETRANSLATE(A25963,""en"",""hi"")"),"एक्शन फिल्म ब्रिज पर फिल्मांकन शुरू करती है")</f>
        <v>एक्शन फिल्म ब्रिज पर फिल्मांकन शुरू करती है</v>
      </c>
    </row>
    <row r="25964">
      <c r="A25964" s="1" t="s">
        <v>25049</v>
      </c>
      <c r="B25964" s="2" t="str">
        <f>IFERROR(__xludf.DUMMYFUNCTION("GOOGLETRANSLATE(A25964,""en"",""hi"")"),"सेलिब्रिटी शैली मखमल के एक स्पर्श से अधिक")</f>
        <v>सेलिब्रिटी शैली मखमल के एक स्पर्श से अधिक</v>
      </c>
    </row>
    <row r="25965">
      <c r="A25965" s="1" t="s">
        <v>25050</v>
      </c>
      <c r="B25965" s="2" t="str">
        <f>IFERROR(__xludf.DUMMYFUNCTION("GOOGLETRANSLATE(A25965,""en"",""hi"")"),"मैं सर्दियों के बीच में कार्डिनल्स को देखना पसंद करता हूं ... चाहे दिन कितना ठंडा और प्यारी हो, रंग का चमकदार स्पलैश हमेशा मुझे मुस्कुराता है")</f>
        <v>मैं सर्दियों के बीच में कार्डिनल्स को देखना पसंद करता हूं ... चाहे दिन कितना ठंडा और प्यारी हो, रंग का चमकदार स्पलैश हमेशा मुझे मुस्कुराता है</v>
      </c>
    </row>
    <row r="25966">
      <c r="A25966" s="1" t="s">
        <v>25051</v>
      </c>
      <c r="B25966" s="2" t="str">
        <f>IFERROR(__xludf.DUMMYFUNCTION("GOOGLETRANSLATE(A25966,""en"",""hi"")"),"सूरज एक मिस्टी सुबह कुछ पेड़ों के पीछे से उगता है")</f>
        <v>सूरज एक मिस्टी सुबह कुछ पेड़ों के पीछे से उगता है</v>
      </c>
    </row>
    <row r="25967">
      <c r="A25967" s="1" t="s">
        <v>25052</v>
      </c>
      <c r="B25967" s="2" t="str">
        <f>IFERROR(__xludf.DUMMYFUNCTION("GOOGLETRANSLATE(A25967,""en"",""hi"")"),"एक पेड़ स्टंप से नक्काशीदार एक काउबॉय कई विनोदी टुकड़े मुठभेड़ों में से एक है।")</f>
        <v>एक पेड़ स्टंप से नक्काशीदार एक काउबॉय कई विनोदी टुकड़े मुठभेड़ों में से एक है।</v>
      </c>
    </row>
    <row r="25968">
      <c r="A25968" s="1" t="s">
        <v>25053</v>
      </c>
      <c r="B25968" s="2" t="str">
        <f>IFERROR(__xludf.DUMMYFUNCTION("GOOGLETRANSLATE(A25968,""en"",""hi"")"),"सर्दी तूफान - फोटो द्वारा - ग्राफिक्स")</f>
        <v>सर्दी तूफान - फोटो द्वारा - ग्राफिक्स</v>
      </c>
    </row>
    <row r="25969">
      <c r="A25969" s="1" t="s">
        <v>2827</v>
      </c>
      <c r="B25969" s="2" t="str">
        <f>IFERROR(__xludf.DUMMYFUNCTION("GOOGLETRANSLATE(A25969,""en"",""hi"")"),"ओवरले वॉटरमार्क टिकटों के लिए दानेदार बनावट आइकन।")</f>
        <v>ओवरले वॉटरमार्क टिकटों के लिए दानेदार बनावट आइकन।</v>
      </c>
    </row>
    <row r="25970">
      <c r="A25970" s="1" t="s">
        <v>25054</v>
      </c>
      <c r="B25970" s="2" t="str">
        <f>IFERROR(__xludf.DUMMYFUNCTION("GOOGLETRANSLATE(A25970,""en"",""hi"")"),"गुलाब में गुलाब और अन्य फूलों के साथ देहाती सफेद पिकेट बाड़")</f>
        <v>गुलाब में गुलाब और अन्य फूलों के साथ देहाती सफेद पिकेट बाड़</v>
      </c>
    </row>
    <row r="25971">
      <c r="A25971" s="1" t="s">
        <v>4759</v>
      </c>
      <c r="B25971" s="2" t="str">
        <f>IFERROR(__xludf.DUMMYFUNCTION("GOOGLETRANSLATE(A25971,""en"",""hi"")"),"फिल्म निदेशक प्रीमियर में भाग लेता है।")</f>
        <v>फिल्म निदेशक प्रीमियर में भाग लेता है।</v>
      </c>
    </row>
    <row r="25972">
      <c r="A25972" s="1" t="s">
        <v>25055</v>
      </c>
      <c r="B25972" s="2" t="str">
        <f>IFERROR(__xludf.DUMMYFUNCTION("GOOGLETRANSLATE(A25972,""en"",""hi"")"),"फोटो क्रेडिट: एसडी 83 बैठक इमारत में आयोजित की गई थी।")</f>
        <v>फोटो क्रेडिट: एसडी 83 बैठक इमारत में आयोजित की गई थी।</v>
      </c>
    </row>
    <row r="25973">
      <c r="A25973" s="1" t="s">
        <v>25056</v>
      </c>
      <c r="B25973" s="2" t="str">
        <f>IFERROR(__xludf.DUMMYFUNCTION("GOOGLETRANSLATE(A25973,""en"",""hi"")"),"म्यूज़ल क्लोज-अप कॉलर के साथ।")</f>
        <v>म्यूज़ल क्लोज-अप कॉलर के साथ।</v>
      </c>
    </row>
    <row r="25974">
      <c r="A25974" s="1" t="s">
        <v>25057</v>
      </c>
      <c r="B25974" s="2" t="str">
        <f>IFERROR(__xludf.DUMMYFUNCTION("GOOGLETRANSLATE(A25974,""en"",""hi"")"),"आधुनिक क्रूज जहाज बंदरगाह छोड़कर")</f>
        <v>आधुनिक क्रूज जहाज बंदरगाह छोड़कर</v>
      </c>
    </row>
    <row r="25975">
      <c r="A25975" s="1" t="s">
        <v>25058</v>
      </c>
      <c r="B25975" s="2" t="str">
        <f>IFERROR(__xludf.DUMMYFUNCTION("GOOGLETRANSLATE(A25975,""en"",""hi"")"),"सदस्य रखरखाव और संगठन संगोष्ठी के समापन के बाद एक फोटो के लिए मुद्रा।")</f>
        <v>सदस्य रखरखाव और संगठन संगोष्ठी के समापन के बाद एक फोटो के लिए मुद्रा।</v>
      </c>
    </row>
    <row r="25976">
      <c r="A25976" s="1" t="s">
        <v>25059</v>
      </c>
      <c r="B25976" s="2" t="str">
        <f>IFERROR(__xludf.DUMMYFUNCTION("GOOGLETRANSLATE(A25976,""en"",""hi"")"),"व्यक्ति, सही, अपनी कुर्सी बनाने में व्यक्ति से हाथ मिला।")</f>
        <v>व्यक्ति, सही, अपनी कुर्सी बनाने में व्यक्ति से हाथ मिला।</v>
      </c>
    </row>
    <row r="25977">
      <c r="A25977" s="1" t="s">
        <v>25060</v>
      </c>
      <c r="B25977" s="2" t="str">
        <f>IFERROR(__xludf.DUMMYFUNCTION("GOOGLETRANSLATE(A25977,""en"",""hi"")"),"यह एक मुद्रा में एक कंकाल है।")</f>
        <v>यह एक मुद्रा में एक कंकाल है।</v>
      </c>
    </row>
    <row r="25978">
      <c r="A25978" s="1" t="s">
        <v>25061</v>
      </c>
      <c r="B25978" s="2" t="str">
        <f>IFERROR(__xludf.DUMMYFUNCTION("GOOGLETRANSLATE(A25978,""en"",""hi"")"),"सर्दियों में अपनी मैक्सी पोशाक पहनने के लिए यहां बताया गया है।")</f>
        <v>सर्दियों में अपनी मैक्सी पोशाक पहनने के लिए यहां बताया गया है।</v>
      </c>
    </row>
    <row r="25979">
      <c r="A25979" s="1" t="s">
        <v>25062</v>
      </c>
      <c r="B25979" s="2" t="str">
        <f>IFERROR(__xludf.DUMMYFUNCTION("GOOGLETRANSLATE(A25979,""en"",""hi"")"),"आंतरिक कलाई पर मिलान लहर और पहाड़ टैटू।")</f>
        <v>आंतरिक कलाई पर मिलान लहर और पहाड़ टैटू।</v>
      </c>
    </row>
    <row r="25980">
      <c r="A25980" s="1" t="s">
        <v>25063</v>
      </c>
      <c r="B25980" s="2" t="str">
        <f>IFERROR(__xludf.DUMMYFUNCTION("GOOGLETRANSLATE(A25980,""en"",""hi"")"),"राष्ट्रीय उद्यान - एक दृश्य")</f>
        <v>राष्ट्रीय उद्यान - एक दृश्य</v>
      </c>
    </row>
    <row r="25981">
      <c r="A25981" s="1" t="s">
        <v>25064</v>
      </c>
      <c r="B25981" s="2" t="str">
        <f>IFERROR(__xludf.DUMMYFUNCTION("GOOGLETRANSLATE(A25981,""en"",""hi"")"),"एक आदमी केवल सुंदर समुद्र तट के साथ ही प्रकृति के साथ चल रहा है")</f>
        <v>एक आदमी केवल सुंदर समुद्र तट के साथ ही प्रकृति के साथ चल रहा है</v>
      </c>
    </row>
    <row r="25982">
      <c r="A25982" s="1" t="s">
        <v>25065</v>
      </c>
      <c r="B25982" s="2" t="str">
        <f>IFERROR(__xludf.DUMMYFUNCTION("GOOGLETRANSLATE(A25982,""en"",""hi"")"),"पार्क में एक साथ हाथ रखने वाले लोगों का समूह")</f>
        <v>पार्क में एक साथ हाथ रखने वाले लोगों का समूह</v>
      </c>
    </row>
    <row r="25983">
      <c r="A25983" s="1" t="s">
        <v>25066</v>
      </c>
      <c r="B25983" s="2" t="str">
        <f>IFERROR(__xludf.DUMMYFUNCTION("GOOGLETRANSLATE(A25983,""en"",""hi"")"),"व्यक्ति एक प्रतिनिधित्व कलाकार है जो अपने स्टूडियो से पोर्ट्रेट पेंट करता है।")</f>
        <v>व्यक्ति एक प्रतिनिधित्व कलाकार है जो अपने स्टूडियो से पोर्ट्रेट पेंट करता है।</v>
      </c>
    </row>
    <row r="25984">
      <c r="A25984" s="1" t="s">
        <v>25067</v>
      </c>
      <c r="B25984" s="2" t="str">
        <f>IFERROR(__xludf.DUMMYFUNCTION("GOOGLETRANSLATE(A25984,""en"",""hi"")"),"व्यापार द्वारा कुछ नए उत्पादों को प्राप्त करें!")</f>
        <v>व्यापार द्वारा कुछ नए उत्पादों को प्राप्त करें!</v>
      </c>
    </row>
    <row r="25985">
      <c r="A25985" s="1" t="s">
        <v>25068</v>
      </c>
      <c r="B25985" s="2" t="str">
        <f>IFERROR(__xludf.DUMMYFUNCTION("GOOGLETRANSLATE(A25985,""en"",""hi"")"),"इसके बगल में एक फूल के साथ एक कब्र पर पार करें")</f>
        <v>इसके बगल में एक फूल के साथ एक कब्र पर पार करें</v>
      </c>
    </row>
    <row r="25986">
      <c r="A25986" s="1" t="s">
        <v>25069</v>
      </c>
      <c r="B25986" s="2" t="str">
        <f>IFERROR(__xludf.DUMMYFUNCTION("GOOGLETRANSLATE(A25986,""en"",""hi"")"),"सॉफ़्टवेयर की वेबसाइट के लिए होटल संबंधित आइकन।")</f>
        <v>सॉफ़्टवेयर की वेबसाइट के लिए होटल संबंधित आइकन।</v>
      </c>
    </row>
    <row r="25987">
      <c r="A25987" s="1" t="s">
        <v>25070</v>
      </c>
      <c r="B25987" s="2" t="str">
        <f>IFERROR(__xludf.DUMMYFUNCTION("GOOGLETRANSLATE(A25987,""en"",""hi"")"),"पड़ोस में मैंने इस भित्तिचित्र को भित्तिचित्र कलाकार द्वारा देखा।")</f>
        <v>पड़ोस में मैंने इस भित्तिचित्र को भित्तिचित्र कलाकार द्वारा देखा।</v>
      </c>
    </row>
    <row r="25988">
      <c r="A25988" s="1" t="s">
        <v>25071</v>
      </c>
      <c r="B25988" s="2" t="str">
        <f>IFERROR(__xludf.DUMMYFUNCTION("GOOGLETRANSLATE(A25988,""en"",""hi"")"),"मुझे वास्तव में शिविर के बाहर सड़क पार करने वाली सभी उम्र के बैबून देखने का आनंद लिया।")</f>
        <v>मुझे वास्तव में शिविर के बाहर सड़क पार करने वाली सभी उम्र के बैबून देखने का आनंद लिया।</v>
      </c>
    </row>
    <row r="25989">
      <c r="A25989" s="1" t="s">
        <v>25072</v>
      </c>
      <c r="B25989" s="2" t="str">
        <f>IFERROR(__xludf.DUMMYFUNCTION("GOOGLETRANSLATE(A25989,""en"",""hi"")"),"इस खेल में, व्यक्ति एक दाएं फील्ड सीट में बैठ गया जो ब्लीचर्स का सामना करता है।")</f>
        <v>इस खेल में, व्यक्ति एक दाएं फील्ड सीट में बैठ गया जो ब्लीचर्स का सामना करता है।</v>
      </c>
    </row>
    <row r="25990">
      <c r="A25990" s="1" t="s">
        <v>25073</v>
      </c>
      <c r="B25990" s="2" t="str">
        <f>IFERROR(__xludf.DUMMYFUNCTION("GOOGLETRANSLATE(A25990,""en"",""hi"")"),"छवि में हो सकता है: व्यक्ति, मंच पर, एक संगीत वाद्ययंत्र, पेड़, गिटार और आउटडोर खेलना")</f>
        <v>छवि में हो सकता है: व्यक्ति, मंच पर, एक संगीत वाद्ययंत्र, पेड़, गिटार और आउटडोर खेलना</v>
      </c>
    </row>
    <row r="25991">
      <c r="A25991" s="1" t="s">
        <v>25074</v>
      </c>
      <c r="B25991" s="2" t="str">
        <f>IFERROR(__xludf.DUMMYFUNCTION("GOOGLETRANSLATE(A25991,""en"",""hi"")"),"आरामदायक खिंचाव से कटौती - चमड़े, काले लेगिंग - शैली पैंट एक कैप्सूल अलमारी आवश्यक हैं।")</f>
        <v>आरामदायक खिंचाव से कटौती - चमड़े, काले लेगिंग - शैली पैंट एक कैप्सूल अलमारी आवश्यक हैं।</v>
      </c>
    </row>
    <row r="25992">
      <c r="A25992" s="1" t="s">
        <v>25075</v>
      </c>
      <c r="B25992" s="2" t="str">
        <f>IFERROR(__xludf.DUMMYFUNCTION("GOOGLETRANSLATE(A25992,""en"",""hi"")"),"लाइसेंस प्राप्त संग्रह से, यह घड़ी इंच से इंच का उपाय करती है और इसका वजन एलबी में होता है।")</f>
        <v>लाइसेंस प्राप्त संग्रह से, यह घड़ी इंच से इंच का उपाय करती है और इसका वजन एलबी में होता है।</v>
      </c>
    </row>
    <row r="25993">
      <c r="A25993" s="1" t="s">
        <v>25076</v>
      </c>
      <c r="B25993" s="2" t="str">
        <f>IFERROR(__xludf.DUMMYFUNCTION("GOOGLETRANSLATE(A25993,""en"",""hi"")"),"व्यक्ति महिलाओं द्वारा पहने एक पारंपरिक पोशाक है।")</f>
        <v>व्यक्ति महिलाओं द्वारा पहने एक पारंपरिक पोशाक है।</v>
      </c>
    </row>
    <row r="25994">
      <c r="A25994" s="1" t="s">
        <v>25077</v>
      </c>
      <c r="B25994" s="2" t="str">
        <f>IFERROR(__xludf.DUMMYFUNCTION("GOOGLETRANSLATE(A25994,""en"",""hi"")"),"मेरे हम्सटर के साथ सोफे पर गुणवत्ता का समय।")</f>
        <v>मेरे हम्सटर के साथ सोफे पर गुणवत्ता का समय।</v>
      </c>
    </row>
    <row r="25995">
      <c r="A25995" s="1" t="s">
        <v>25078</v>
      </c>
      <c r="B25995" s="2" t="str">
        <f>IFERROR(__xludf.DUMMYFUNCTION("GOOGLETRANSLATE(A25995,""en"",""hi"")"),"अतीत को वर्तमान को देखें।")</f>
        <v>अतीत को वर्तमान को देखें।</v>
      </c>
    </row>
    <row r="25996">
      <c r="A25996" s="1" t="s">
        <v>25079</v>
      </c>
      <c r="B25996" s="2" t="str">
        <f>IFERROR(__xludf.DUMMYFUNCTION("GOOGLETRANSLATE(A25996,""en"",""hi"")"),"संगीत कलाकार पुरस्कारों के दौरान पुरस्कार मंच स्वीकार करता है।")</f>
        <v>संगीत कलाकार पुरस्कारों के दौरान पुरस्कार मंच स्वीकार करता है।</v>
      </c>
    </row>
    <row r="25997">
      <c r="A25997" s="1" t="s">
        <v>25080</v>
      </c>
      <c r="B25997" s="2" t="str">
        <f>IFERROR(__xludf.DUMMYFUNCTION("GOOGLETRANSLATE(A25997,""en"",""hi"")"),"भूमिगत पर एक मंच पर पहुंचने वाली ट्रेन का क्षैतिज चौड़ा कोण दृश्य")</f>
        <v>भूमिगत पर एक मंच पर पहुंचने वाली ट्रेन का क्षैतिज चौड़ा कोण दृश्य</v>
      </c>
    </row>
    <row r="25998">
      <c r="A25998" s="1" t="s">
        <v>25081</v>
      </c>
      <c r="B25998" s="2" t="str">
        <f>IFERROR(__xludf.DUMMYFUNCTION("GOOGLETRANSLATE(A25998,""en"",""hi"")"),"एक पेड़ पत्तियों से नंगे लेकिन आइवी के साथ कवर एक पीले आकाश के खिलाफ सिल्हूट किया जाता है, लेकिन किनारे पर हो जाता है ताकि पेड़ क्षैतिज दिखाई दे।")</f>
        <v>एक पेड़ पत्तियों से नंगे लेकिन आइवी के साथ कवर एक पीले आकाश के खिलाफ सिल्हूट किया जाता है, लेकिन किनारे पर हो जाता है ताकि पेड़ क्षैतिज दिखाई दे।</v>
      </c>
    </row>
    <row r="25999">
      <c r="A25999" s="1" t="s">
        <v>25082</v>
      </c>
      <c r="B25999" s="2" t="str">
        <f>IFERROR(__xludf.DUMMYFUNCTION("GOOGLETRANSLATE(A25999,""en"",""hi"")"),"व्यक्ति द्वारा दाग ग्लास का प्रदर्शन")</f>
        <v>व्यक्ति द्वारा दाग ग्लास का प्रदर्शन</v>
      </c>
    </row>
    <row r="26000">
      <c r="A26000" s="1" t="s">
        <v>25083</v>
      </c>
      <c r="B26000" s="2" t="str">
        <f>IFERROR(__xludf.DUMMYFUNCTION("GOOGLETRANSLATE(A26000,""en"",""hi"")"),"ब्लूज़ कलाकार त्यौहार के दौरान मंच पर प्रदर्शन करता है")</f>
        <v>ब्लूज़ कलाकार त्यौहार के दौरान मंच पर प्रदर्शन करता है</v>
      </c>
    </row>
    <row r="26001">
      <c r="A26001" s="1" t="s">
        <v>25084</v>
      </c>
      <c r="B26001" s="2" t="str">
        <f>IFERROR(__xludf.DUMMYFUNCTION("GOOGLETRANSLATE(A26001,""en"",""hi"")"),"सेंटरपीस बोल्ड फूल वाले थे, गुलदस्ते के साथ गूंज रहे थे")</f>
        <v>सेंटरपीस बोल्ड फूल वाले थे, गुलदस्ते के साथ गूंज रहे थे</v>
      </c>
    </row>
    <row r="26002">
      <c r="A26002" s="1" t="s">
        <v>25085</v>
      </c>
      <c r="B26002" s="2" t="str">
        <f>IFERROR(__xludf.DUMMYFUNCTION("GOOGLETRANSLATE(A26002,""en"",""hi"")"),"लोग: एक कैफे में कॉफी कप के साथ युवा टोस्टिंग दोस्तों")</f>
        <v>लोग: एक कैफे में कॉफी कप के साथ युवा टोस्टिंग दोस्तों</v>
      </c>
    </row>
    <row r="26003">
      <c r="A26003" s="1" t="s">
        <v>25086</v>
      </c>
      <c r="B26003" s="2" t="str">
        <f>IFERROR(__xludf.DUMMYFUNCTION("GOOGLETRANSLATE(A26003,""en"",""hi"")"),"पॉप कलाकार संगीत फिल्मांकन स्थान के लिए पूर्वाभ्यास")</f>
        <v>पॉप कलाकार संगीत फिल्मांकन स्थान के लिए पूर्वाभ्यास</v>
      </c>
    </row>
    <row r="26004">
      <c r="A26004" s="1" t="s">
        <v>25087</v>
      </c>
      <c r="B26004" s="2" t="str">
        <f>IFERROR(__xludf.DUMMYFUNCTION("GOOGLETRANSLATE(A26004,""en"",""hi"")"),"एक आवर्धक ग्लास के साथ एक हरे रोबोट का चित्रण")</f>
        <v>एक आवर्धक ग्लास के साथ एक हरे रोबोट का चित्रण</v>
      </c>
    </row>
    <row r="26005">
      <c r="A26005" s="1" t="s">
        <v>25088</v>
      </c>
      <c r="B26005" s="2" t="str">
        <f>IFERROR(__xludf.DUMMYFUNCTION("GOOGLETRANSLATE(A26005,""en"",""hi"")"),"अब तक चैंपियनशिप का सबसे बड़ा सप्ताहांत")</f>
        <v>अब तक चैंपियनशिप का सबसे बड़ा सप्ताहांत</v>
      </c>
    </row>
    <row r="26006">
      <c r="A26006" s="1" t="s">
        <v>25089</v>
      </c>
      <c r="B26006" s="2" t="str">
        <f>IFERROR(__xludf.DUMMYFUNCTION("GOOGLETRANSLATE(A26006,""en"",""hi"")"),"एक प्राचीन इमारत के अवशेष व्यक्ति नामक")</f>
        <v>एक प्राचीन इमारत के अवशेष व्यक्ति नामक</v>
      </c>
    </row>
    <row r="26007">
      <c r="A26007" s="1" t="s">
        <v>5842</v>
      </c>
      <c r="B26007" s="2" t="str">
        <f>IFERROR(__xludf.DUMMYFUNCTION("GOOGLETRANSLATE(A26007,""en"",""hi"")"),"अभिनेता यूरोपीय प्रीमियर में भाग लेता है।")</f>
        <v>अभिनेता यूरोपीय प्रीमियर में भाग लेता है।</v>
      </c>
    </row>
    <row r="26008">
      <c r="A26008" s="1" t="s">
        <v>25090</v>
      </c>
      <c r="B26008" s="2" t="str">
        <f>IFERROR(__xludf.DUMMYFUNCTION("GOOGLETRANSLATE(A26008,""en"",""hi"")"),"समुद्र तट पर गले लगाने में कूप")</f>
        <v>समुद्र तट पर गले लगाने में कूप</v>
      </c>
    </row>
    <row r="26009">
      <c r="A26009" s="1" t="s">
        <v>25091</v>
      </c>
      <c r="B26009" s="2" t="str">
        <f>IFERROR(__xludf.DUMMYFUNCTION("GOOGLETRANSLATE(A26009,""en"",""hi"")"),"कारमेलाइज्ड प्याज और बेकन के साथ बेक्ड बीन्स!")</f>
        <v>कारमेलाइज्ड प्याज और बेकन के साथ बेक्ड बीन्स!</v>
      </c>
    </row>
    <row r="26010">
      <c r="A26010" s="1" t="s">
        <v>656</v>
      </c>
      <c r="B26010" s="2" t="str">
        <f>IFERROR(__xludf.DUMMYFUNCTION("GOOGLETRANSLATE(A26010,""en"",""hi"")"),"छवि में हो सकता है: व्यक्ति, मंच पर, एक संगीत वाद्ययंत्र और इनडोर खेल रहा है")</f>
        <v>छवि में हो सकता है: व्यक्ति, मंच पर, एक संगीत वाद्ययंत्र और इनडोर खेल रहा है</v>
      </c>
    </row>
    <row r="26011">
      <c r="A26011" s="1" t="s">
        <v>25092</v>
      </c>
      <c r="B26011" s="2" t="str">
        <f>IFERROR(__xludf.DUMMYFUNCTION("GOOGLETRANSLATE(A26011,""en"",""hi"")"),"क्रिकेट खिलाड़ी मैदान छोड़ देता है।")</f>
        <v>क्रिकेट खिलाड़ी मैदान छोड़ देता है।</v>
      </c>
    </row>
    <row r="26012">
      <c r="A26012" s="1" t="s">
        <v>25093</v>
      </c>
      <c r="B26012" s="2" t="str">
        <f>IFERROR(__xludf.DUMMYFUNCTION("GOOGLETRANSLATE(A26012,""en"",""hi"")"),"फ्राइंग पैन में स्टेक")</f>
        <v>फ्राइंग पैन में स्टेक</v>
      </c>
    </row>
    <row r="26013">
      <c r="A26013" s="1" t="s">
        <v>25094</v>
      </c>
      <c r="B26013" s="2" t="str">
        <f>IFERROR(__xludf.DUMMYFUNCTION("GOOGLETRANSLATE(A26013,""en"",""hi"")"),"अशुद्ध फर रेखांकित कोट जो फर बाहर ले जाकर एक हल्के जैकेट में बदल जाता है।")</f>
        <v>अशुद्ध फर रेखांकित कोट जो फर बाहर ले जाकर एक हल्के जैकेट में बदल जाता है।</v>
      </c>
    </row>
    <row r="26014">
      <c r="A26014" s="1" t="s">
        <v>25095</v>
      </c>
      <c r="B26014" s="2" t="str">
        <f>IFERROR(__xludf.DUMMYFUNCTION("GOOGLETRANSLATE(A26014,""en"",""hi"")"),"बच्चा टेडी बियर को गले लगाने के लिए सो रहा है।")</f>
        <v>बच्चा टेडी बियर को गले लगाने के लिए सो रहा है।</v>
      </c>
    </row>
    <row r="26015">
      <c r="A26015" s="1" t="s">
        <v>25096</v>
      </c>
      <c r="B26015" s="2" t="str">
        <f>IFERROR(__xludf.DUMMYFUNCTION("GOOGLETRANSLATE(A26015,""en"",""hi"")"),"एक धनुष और प्रस्तुतियों के साथ क्रिसमस पृष्ठभूमि।")</f>
        <v>एक धनुष और प्रस्तुतियों के साथ क्रिसमस पृष्ठभूमि।</v>
      </c>
    </row>
    <row r="26016">
      <c r="A26016" s="1" t="s">
        <v>25097</v>
      </c>
      <c r="B26016" s="2" t="str">
        <f>IFERROR(__xludf.DUMMYFUNCTION("GOOGLETRANSLATE(A26016,""en"",""hi"")"),"पुराने घर और कोबब्लस्टोन सड़कों")</f>
        <v>पुराने घर और कोबब्लस्टोन सड़कों</v>
      </c>
    </row>
    <row r="26017">
      <c r="A26017" s="1" t="s">
        <v>25098</v>
      </c>
      <c r="B26017" s="2" t="str">
        <f>IFERROR(__xludf.DUMMYFUNCTION("GOOGLETRANSLATE(A26017,""en"",""hi"")"),"हमारे व्हीलचेयर सभी आकारों और आकारों में आते हैं")</f>
        <v>हमारे व्हीलचेयर सभी आकारों और आकारों में आते हैं</v>
      </c>
    </row>
    <row r="26018">
      <c r="A26018" s="1" t="s">
        <v>7304</v>
      </c>
      <c r="B26018" s="2" t="str">
        <f>IFERROR(__xludf.DUMMYFUNCTION("GOOGLETRANSLATE(A26018,""en"",""hi"")"),"अभिनेता व्यक्ति पर उत्सव के दौरान प्रीमियर में भाग लेता है")</f>
        <v>अभिनेता व्यक्ति पर उत्सव के दौरान प्रीमियर में भाग लेता है</v>
      </c>
    </row>
    <row r="26019">
      <c r="A26019" s="1" t="s">
        <v>25099</v>
      </c>
      <c r="B26019" s="2" t="str">
        <f>IFERROR(__xludf.DUMMYFUNCTION("GOOGLETRANSLATE(A26019,""en"",""hi"")"),"एक दस्तावेज़ पढ़ने वाले एक चिम्पांजी के करीब")</f>
        <v>एक दस्तावेज़ पढ़ने वाले एक चिम्पांजी के करीब</v>
      </c>
    </row>
    <row r="26020">
      <c r="A26020" s="1" t="s">
        <v>25100</v>
      </c>
      <c r="B26020" s="2" t="str">
        <f>IFERROR(__xludf.DUMMYFUNCTION("GOOGLETRANSLATE(A26020,""en"",""hi"")"),"एक अकेला घर एक प्रमुख सर्दियों के तूफान को सहन करता है।")</f>
        <v>एक अकेला घर एक प्रमुख सर्दियों के तूफान को सहन करता है।</v>
      </c>
    </row>
    <row r="26021">
      <c r="A26021" s="1" t="s">
        <v>25101</v>
      </c>
      <c r="B26021" s="2" t="str">
        <f>IFERROR(__xludf.DUMMYFUNCTION("GOOGLETRANSLATE(A26021,""en"",""hi"")"),"लेखक और शतरंज खिलाड़ी अपनी पहली विश्व चैंपियनशिप के दौरान एक दूसरे का सामना करते हैं")</f>
        <v>लेखक और शतरंज खिलाड़ी अपनी पहली विश्व चैंपियनशिप के दौरान एक दूसरे का सामना करते हैं</v>
      </c>
    </row>
    <row r="26022">
      <c r="A26022" s="1" t="s">
        <v>25102</v>
      </c>
      <c r="B26022" s="2" t="str">
        <f>IFERROR(__xludf.DUMMYFUNCTION("GOOGLETRANSLATE(A26022,""en"",""hi"")"),"फुटबॉल खिलाड़ी मैच के दौरान एक बचत करता है।")</f>
        <v>फुटबॉल खिलाड़ी मैच के दौरान एक बचत करता है।</v>
      </c>
    </row>
    <row r="26023">
      <c r="A26023" s="1" t="s">
        <v>25103</v>
      </c>
      <c r="B26023" s="2" t="str">
        <f>IFERROR(__xludf.DUMMYFUNCTION("GOOGLETRANSLATE(A26023,""en"",""hi"")"),"यह शानदार 137 मोटर नौका चार्टर")</f>
        <v>यह शानदार 137 मोटर नौका चार्टर</v>
      </c>
    </row>
    <row r="26024">
      <c r="A26024" s="1" t="s">
        <v>25104</v>
      </c>
      <c r="B26024" s="2" t="str">
        <f>IFERROR(__xludf.DUMMYFUNCTION("GOOGLETRANSLATE(A26024,""en"",""hi"")"),"जीतने और सफल टीम में व्यापार अवधारणा।")</f>
        <v>जीतने और सफल टीम में व्यापार अवधारणा।</v>
      </c>
    </row>
    <row r="26025">
      <c r="A26025" s="1" t="s">
        <v>25105</v>
      </c>
      <c r="B26025" s="2" t="str">
        <f>IFERROR(__xludf.DUMMYFUNCTION("GOOGLETRANSLATE(A26025,""en"",""hi"")"),"दुल्हन और दुल्हन की काले और सफेद तस्वीरें एक दूसरे के करीब झुकाव")</f>
        <v>दुल्हन और दुल्हन की काले और सफेद तस्वीरें एक दूसरे के करीब झुकाव</v>
      </c>
    </row>
    <row r="26026">
      <c r="A26026" s="1" t="s">
        <v>25106</v>
      </c>
      <c r="B26026" s="2" t="str">
        <f>IFERROR(__xludf.DUMMYFUNCTION("GOOGLETRANSLATE(A26026,""en"",""hi"")"),"चमकदार लाल पन्नी या किसी न किसी बनावट धातु डॉलर के चिह्न और मूल्य प्रतीक एक 3 डी चित्रण में एक लहरदार rippled सतह और मूल बोल्ड फ़ॉन्ट के साथ एक सफेद पृष्ठभूमि पर एक सफेद पृष्ठभूमि पर अलग किया गया।")</f>
        <v>चमकदार लाल पन्नी या किसी न किसी बनावट धातु डॉलर के चिह्न और मूल्य प्रतीक एक 3 डी चित्रण में एक लहरदार rippled सतह और मूल बोल्ड फ़ॉन्ट के साथ एक सफेद पृष्ठभूमि पर एक सफेद पृष्ठभूमि पर अलग किया गया।</v>
      </c>
    </row>
    <row r="26027">
      <c r="A26027" s="1" t="s">
        <v>25107</v>
      </c>
      <c r="B26027" s="2" t="str">
        <f>IFERROR(__xludf.DUMMYFUNCTION("GOOGLETRANSLATE(A26027,""en"",""hi"")"),"एक सम्मेलन कक्ष का फोटो")</f>
        <v>एक सम्मेलन कक्ष का फोटो</v>
      </c>
    </row>
    <row r="26028">
      <c r="A26028" s="1" t="s">
        <v>25108</v>
      </c>
      <c r="B26028" s="2" t="str">
        <f>IFERROR(__xludf.DUMMYFUNCTION("GOOGLETRANSLATE(A26028,""en"",""hi"")"),"सत्र प्रीमियर में अभिनेता आते हैं")</f>
        <v>सत्र प्रीमियर में अभिनेता आते हैं</v>
      </c>
    </row>
    <row r="26029">
      <c r="A26029" s="1" t="s">
        <v>25109</v>
      </c>
      <c r="B26029" s="2" t="str">
        <f>IFERROR(__xludf.DUMMYFUNCTION("GOOGLETRANSLATE(A26029,""en"",""hi"")"),"हाउस रेंटल - एक और कोण से लाउंज")</f>
        <v>हाउस रेंटल - एक और कोण से लाउंज</v>
      </c>
    </row>
    <row r="26030">
      <c r="A26030" s="1" t="s">
        <v>25110</v>
      </c>
      <c r="B26030" s="2" t="str">
        <f>IFERROR(__xludf.DUMMYFUNCTION("GOOGLETRANSLATE(A26030,""en"",""hi"")"),"एक सफेद पृष्ठभूमि स्टॉक वेक्टर पर एक तरल कंटेनर का चित्रण")</f>
        <v>एक सफेद पृष्ठभूमि स्टॉक वेक्टर पर एक तरल कंटेनर का चित्रण</v>
      </c>
    </row>
    <row r="26031">
      <c r="A26031" s="1" t="s">
        <v>25111</v>
      </c>
      <c r="B26031" s="2" t="str">
        <f>IFERROR(__xludf.DUMMYFUNCTION("GOOGLETRANSLATE(A26031,""en"",""hi"")"),"माता-पिता शनिवार की शाम को लीग के लिए एक प्रोम-थीम्ड फंडराइज़र में एक साथ आते हैं।")</f>
        <v>माता-पिता शनिवार की शाम को लीग के लिए एक प्रोम-थीम्ड फंडराइज़र में एक साथ आते हैं।</v>
      </c>
    </row>
    <row r="26032">
      <c r="A26032" s="1" t="s">
        <v>25112</v>
      </c>
      <c r="B26032" s="2" t="str">
        <f>IFERROR(__xludf.DUMMYFUNCTION("GOOGLETRANSLATE(A26032,""en"",""hi"")"),"फोटो - बहाली का विश्व प्रीमियर")</f>
        <v>फोटो - बहाली का विश्व प्रीमियर</v>
      </c>
    </row>
    <row r="26033">
      <c r="A26033" s="1" t="s">
        <v>25113</v>
      </c>
      <c r="B26033" s="2" t="str">
        <f>IFERROR(__xludf.DUMMYFUNCTION("GOOGLETRANSLATE(A26033,""en"",""hi"")"),"पुस्तक: लेखक द्वारा संपादित पाठ के आधार पर")</f>
        <v>पुस्तक: लेखक द्वारा संपादित पाठ के आधार पर</v>
      </c>
    </row>
    <row r="26034">
      <c r="A26034" s="1" t="s">
        <v>25114</v>
      </c>
      <c r="B26034" s="2" t="str">
        <f>IFERROR(__xludf.DUMMYFUNCTION("GOOGLETRANSLATE(A26034,""en"",""hi"")"),"व्यक्ति द्वारा पाइन वन के बीच का घर")</f>
        <v>व्यक्ति द्वारा पाइन वन के बीच का घर</v>
      </c>
    </row>
    <row r="26035">
      <c r="A26035" s="1" t="s">
        <v>25115</v>
      </c>
      <c r="B26035" s="2" t="str">
        <f>IFERROR(__xludf.DUMMYFUNCTION("GOOGLETRANSLATE(A26035,""en"",""hi"")"),"एक विशाल स्क्वायर मीटर ब्लॉक पर सेट करें, एकल मंजिला घर में एक स्विमिंग पूल, टेनिस कोर्ट और बेडरूम का दावा है")</f>
        <v>एक विशाल स्क्वायर मीटर ब्लॉक पर सेट करें, एकल मंजिला घर में एक स्विमिंग पूल, टेनिस कोर्ट और बेडरूम का दावा है</v>
      </c>
    </row>
    <row r="26036">
      <c r="A26036" s="1" t="s">
        <v>25116</v>
      </c>
      <c r="B26036" s="2" t="str">
        <f>IFERROR(__xludf.DUMMYFUNCTION("GOOGLETRANSLATE(A26036,""en"",""hi"")"),"फुटबॉल खिलाड़ी राख को सार्वजनिक प्रशिक्षण प्रदान करता है")</f>
        <v>फुटबॉल खिलाड़ी राख को सार्वजनिक प्रशिक्षण प्रदान करता है</v>
      </c>
    </row>
    <row r="26037">
      <c r="A26037" s="1" t="s">
        <v>25117</v>
      </c>
      <c r="B26037" s="2" t="str">
        <f>IFERROR(__xludf.DUMMYFUNCTION("GOOGLETRANSLATE(A26037,""en"",""hi"")"),"हेलीकॉप्टर पर लैंडिंग के बाद एक विमान का निरीक्षण किया जाता है")</f>
        <v>हेलीकॉप्टर पर लैंडिंग के बाद एक विमान का निरीक्षण किया जाता है</v>
      </c>
    </row>
    <row r="26038">
      <c r="A26038" s="1" t="s">
        <v>25118</v>
      </c>
      <c r="B26038" s="2" t="str">
        <f>IFERROR(__xludf.DUMMYFUNCTION("GOOGLETRANSLATE(A26038,""en"",""hi"")"),"शहर की सड़कों पर हवाई फुटेज शहर के शहर में ड्रोन द्वारा गोली मार दी गई")</f>
        <v>शहर की सड़कों पर हवाई फुटेज शहर के शहर में ड्रोन द्वारा गोली मार दी गई</v>
      </c>
    </row>
    <row r="26039">
      <c r="A26039" s="1" t="s">
        <v>25119</v>
      </c>
      <c r="B26039" s="2" t="str">
        <f>IFERROR(__xludf.DUMMYFUNCTION("GOOGLETRANSLATE(A26039,""en"",""hi"")"),"हमें बताएं, आप अपने विशेष दिन के लिए कौन से # फूल चुनेंगे?")</f>
        <v>हमें बताएं, आप अपने विशेष दिन के लिए कौन से # फूल चुनेंगे?</v>
      </c>
    </row>
    <row r="26040">
      <c r="A26040" s="1" t="s">
        <v>25120</v>
      </c>
      <c r="B26040" s="2" t="str">
        <f>IFERROR(__xludf.DUMMYFUNCTION("GOOGLETRANSLATE(A26040,""en"",""hi"")"),"एक सफेद दस्ताने होल्डिंग सिरिंज में डॉक्टर का हाथ")</f>
        <v>एक सफेद दस्ताने होल्डिंग सिरिंज में डॉक्टर का हाथ</v>
      </c>
    </row>
    <row r="26041">
      <c r="A26041" s="1" t="s">
        <v>25121</v>
      </c>
      <c r="B26041" s="2" t="str">
        <f>IFERROR(__xludf.DUMMYFUNCTION("GOOGLETRANSLATE(A26041,""en"",""hi"")"),"हार्टलैंड रॉक कलाकार का रॉक कलाकार त्यौहार के दिन प्रदर्शन करता है।")</f>
        <v>हार्टलैंड रॉक कलाकार का रॉक कलाकार त्यौहार के दिन प्रदर्शन करता है।</v>
      </c>
    </row>
    <row r="26042">
      <c r="A26042" s="1" t="s">
        <v>1060</v>
      </c>
      <c r="B26042" s="2" t="str">
        <f>IFERROR(__xludf.DUMMYFUNCTION("GOOGLETRANSLATE(A26042,""en"",""hi"")"),"व्यक्ति प्रीमियर पर आता है।")</f>
        <v>व्यक्ति प्रीमियर पर आता है।</v>
      </c>
    </row>
    <row r="26043">
      <c r="A26043" s="1" t="s">
        <v>25122</v>
      </c>
      <c r="B26043" s="2" t="str">
        <f>IFERROR(__xludf.DUMMYFUNCTION("GOOGLETRANSLATE(A26043,""en"",""hi"")"),"लड़कियों को एक दर्पण के सामने बनाते हैं")</f>
        <v>लड़कियों को एक दर्पण के सामने बनाते हैं</v>
      </c>
    </row>
    <row r="26044">
      <c r="A26044" s="1" t="s">
        <v>25123</v>
      </c>
      <c r="B26044" s="2" t="str">
        <f>IFERROR(__xludf.DUMMYFUNCTION("GOOGLETRANSLATE(A26044,""en"",""hi"")"),"एक भीड़ गिरावट पर इकट्ठी हुई")</f>
        <v>एक भीड़ गिरावट पर इकट्ठी हुई</v>
      </c>
    </row>
    <row r="26045">
      <c r="A26045" s="1" t="s">
        <v>25124</v>
      </c>
      <c r="B26045" s="2" t="str">
        <f>IFERROR(__xludf.DUMMYFUNCTION("GOOGLETRANSLATE(A26045,""en"",""hi"")"),"लकड़ी के मंच का वेक्टर चित्रण")</f>
        <v>लकड़ी के मंच का वेक्टर चित्रण</v>
      </c>
    </row>
    <row r="26046">
      <c r="A26046" s="1" t="s">
        <v>25125</v>
      </c>
      <c r="B26046" s="2" t="str">
        <f>IFERROR(__xludf.DUMMYFUNCTION("GOOGLETRANSLATE(A26046,""en"",""hi"")"),"बैठे भालू रात के स्टॉक वेक्टर में बर्फीले पहाड़ों में उत्तरी रोशनी देखें")</f>
        <v>बैठे भालू रात के स्टॉक वेक्टर में बर्फीले पहाड़ों में उत्तरी रोशनी देखें</v>
      </c>
    </row>
    <row r="26047">
      <c r="A26047" s="1" t="s">
        <v>25126</v>
      </c>
      <c r="B26047" s="2" t="str">
        <f>IFERROR(__xludf.DUMMYFUNCTION("GOOGLETRANSLATE(A26047,""en"",""hi"")"),"रेड कार्पेट इवेंट में पेशेवर बॉक्सर")</f>
        <v>रेड कार्पेट इवेंट में पेशेवर बॉक्सर</v>
      </c>
    </row>
    <row r="26048">
      <c r="A26048" s="1" t="s">
        <v>25127</v>
      </c>
      <c r="B26048" s="2" t="str">
        <f>IFERROR(__xludf.DUMMYFUNCTION("GOOGLETRANSLATE(A26048,""en"",""hi"")"),"संपत्ति छवि # इंटरनेट, पूल, छत के साथ व्यक्ति के केंद्र से देश का घर एम")</f>
        <v>संपत्ति छवि # इंटरनेट, पूल, छत के साथ व्यक्ति के केंद्र से देश का घर एम</v>
      </c>
    </row>
    <row r="26049">
      <c r="A26049" s="1" t="s">
        <v>25128</v>
      </c>
      <c r="B26049" s="2" t="str">
        <f>IFERROR(__xludf.DUMMYFUNCTION("GOOGLETRANSLATE(A26049,""en"",""hi"")"),"अभिनेता ने फिल्म व्यवसाय को विश्व प्रीमियर प्रस्तुत किया")</f>
        <v>अभिनेता ने फिल्म व्यवसाय को विश्व प्रीमियर प्रस्तुत किया</v>
      </c>
    </row>
    <row r="26050">
      <c r="A26050" s="1" t="s">
        <v>25129</v>
      </c>
      <c r="B26050" s="2" t="str">
        <f>IFERROR(__xludf.DUMMYFUNCTION("GOOGLETRANSLATE(A26050,""en"",""hi"")"),"एक सड़क बनाने के लिए बिजली लाइनों के तहत भारी उपकरणों द्वारा एक विस्तृत मार्ग काटा जाता है")</f>
        <v>एक सड़क बनाने के लिए बिजली लाइनों के तहत भारी उपकरणों द्वारा एक विस्तृत मार्ग काटा जाता है</v>
      </c>
    </row>
    <row r="26051">
      <c r="A26051" s="1" t="s">
        <v>25130</v>
      </c>
      <c r="B26051" s="2" t="str">
        <f>IFERROR(__xludf.DUMMYFUNCTION("GOOGLETRANSLATE(A26051,""en"",""hi"")"),"पहली छमाही में गेंद के साथ व्यक्ति")</f>
        <v>पहली छमाही में गेंद के साथ व्यक्ति</v>
      </c>
    </row>
    <row r="26052">
      <c r="A26052" s="1" t="s">
        <v>25131</v>
      </c>
      <c r="B26052" s="2" t="str">
        <f>IFERROR(__xludf.DUMMYFUNCTION("GOOGLETRANSLATE(A26052,""en"",""hi"")"),"शर्ट और शॉर्ट्स लेकिन उन जूते के बजाय फ्लिप फ्लॉप के साथ।")</f>
        <v>शर्ट और शॉर्ट्स लेकिन उन जूते के बजाय फ्लिप फ्लॉप के साथ।</v>
      </c>
    </row>
    <row r="26053">
      <c r="A26053" s="1" t="s">
        <v>25132</v>
      </c>
      <c r="B26053" s="2" t="str">
        <f>IFERROR(__xludf.DUMMYFUNCTION("GOOGLETRANSLATE(A26053,""en"",""hi"")"),"फुटबॉलर मैच के दौरान गेंद के साथ चलता है।")</f>
        <v>फुटबॉलर मैच के दौरान गेंद के साथ चलता है।</v>
      </c>
    </row>
    <row r="26054">
      <c r="A26054" s="1" t="s">
        <v>25133</v>
      </c>
      <c r="B26054" s="2" t="str">
        <f>IFERROR(__xludf.DUMMYFUNCTION("GOOGLETRANSLATE(A26054,""en"",""hi"")"),"मैच के दौरान व्यक्ति द्वारा व्यक्ति की कोशिश पर व्यक्ति को बधाई दी जाती है।")</f>
        <v>मैच के दौरान व्यक्ति द्वारा व्यक्ति की कोशिश पर व्यक्ति को बधाई दी जाती है।</v>
      </c>
    </row>
    <row r="26055">
      <c r="A26055" s="1" t="s">
        <v>25134</v>
      </c>
      <c r="B26055" s="2" t="str">
        <f>IFERROR(__xludf.DUMMYFUNCTION("GOOGLETRANSLATE(A26055,""en"",""hi"")"),"तीसरी परियोजना चित्र का मोबाइल-अनुकूल संस्करण।")</f>
        <v>तीसरी परियोजना चित्र का मोबाइल-अनुकूल संस्करण।</v>
      </c>
    </row>
    <row r="26056">
      <c r="A26056" s="1" t="s">
        <v>25135</v>
      </c>
      <c r="B26056" s="2" t="str">
        <f>IFERROR(__xludf.DUMMYFUNCTION("GOOGLETRANSLATE(A26056,""en"",""hi"")"),"पुस्तकालय में किताबें और कंप्यूटर")</f>
        <v>पुस्तकालय में किताबें और कंप्यूटर</v>
      </c>
    </row>
    <row r="26057">
      <c r="A26057" s="1" t="s">
        <v>25136</v>
      </c>
      <c r="B26057" s="2" t="str">
        <f>IFERROR(__xludf.DUMMYFUNCTION("GOOGLETRANSLATE(A26057,""en"",""hi"")"),"तस्वीर एक लड़ाई के बाद सशस्त्र बल को आराम देती है।")</f>
        <v>तस्वीर एक लड़ाई के बाद सशस्त्र बल को आराम देती है।</v>
      </c>
    </row>
    <row r="26058">
      <c r="A26058" s="1" t="s">
        <v>25137</v>
      </c>
      <c r="B26058" s="2" t="str">
        <f>IFERROR(__xludf.DUMMYFUNCTION("GOOGLETRANSLATE(A26058,""en"",""hi"")"),"स्टाइल गार्डन में गोल गेट")</f>
        <v>स्टाइल गार्डन में गोल गेट</v>
      </c>
    </row>
    <row r="26059">
      <c r="A26059" s="1" t="s">
        <v>25138</v>
      </c>
      <c r="B26059" s="2" t="str">
        <f>IFERROR(__xludf.DUMMYFUNCTION("GOOGLETRANSLATE(A26059,""en"",""hi"")"),"सफेद पृष्ठभूमि पर पृथक सुलेख।")</f>
        <v>सफेद पृष्ठभूमि पर पृथक सुलेख।</v>
      </c>
    </row>
    <row r="26060">
      <c r="A26060" s="1" t="s">
        <v>25139</v>
      </c>
      <c r="B26060" s="2" t="str">
        <f>IFERROR(__xludf.DUMMYFUNCTION("GOOGLETRANSLATE(A26060,""en"",""hi"")"),"मेक-अप कलाकार एक महत्वपूर्ण घटना से पहले चेहरे के लिए एक लड़की सुंदर मेकअप बनाता है")</f>
        <v>मेक-अप कलाकार एक महत्वपूर्ण घटना से पहले चेहरे के लिए एक लड़की सुंदर मेकअप बनाता है</v>
      </c>
    </row>
    <row r="26061">
      <c r="A26061" s="1" t="s">
        <v>25140</v>
      </c>
      <c r="B26061" s="2" t="str">
        <f>IFERROR(__xludf.DUMMYFUNCTION("GOOGLETRANSLATE(A26061,""en"",""hi"")"),"रंगमंच चरित्र की बालकनी के साथ इमारत के प्रसिद्ध प्राचीन मुखौटा")</f>
        <v>रंगमंच चरित्र की बालकनी के साथ इमारत के प्रसिद्ध प्राचीन मुखौटा</v>
      </c>
    </row>
    <row r="26062">
      <c r="A26062" s="1" t="s">
        <v>25141</v>
      </c>
      <c r="B26062" s="2" t="str">
        <f>IFERROR(__xludf.DUMMYFUNCTION("GOOGLETRANSLATE(A26062,""en"",""hi"")"),"देखी गई स्काईलाइन पर धुंधला मौसम।")</f>
        <v>देखी गई स्काईलाइन पर धुंधला मौसम।</v>
      </c>
    </row>
    <row r="26063">
      <c r="A26063" s="1" t="s">
        <v>25142</v>
      </c>
      <c r="B26063" s="2" t="str">
        <f>IFERROR(__xludf.DUMMYFUNCTION("GOOGLETRANSLATE(A26063,""en"",""hi"")"),"लोगो एक कार पहिया पर देखा जाता है।")</f>
        <v>लोगो एक कार पहिया पर देखा जाता है।</v>
      </c>
    </row>
    <row r="26064">
      <c r="A26064" s="1" t="s">
        <v>25143</v>
      </c>
      <c r="B26064" s="2" t="str">
        <f>IFERROR(__xludf.DUMMYFUNCTION("GOOGLETRANSLATE(A26064,""en"",""hi"")"),"पुराने शहर की एक हवाई फोटो")</f>
        <v>पुराने शहर की एक हवाई फोटो</v>
      </c>
    </row>
    <row r="26065">
      <c r="A26065" s="1" t="s">
        <v>25144</v>
      </c>
      <c r="B26065" s="2" t="str">
        <f>IFERROR(__xludf.DUMMYFUNCTION("GOOGLETRANSLATE(A26065,""en"",""hi"")"),"सोमवार की रात, हमारे पास स्पोर्ट्स टीम के खिलाफ खेल टीम के खिलाफ खेल रही है।")</f>
        <v>सोमवार की रात, हमारे पास स्पोर्ट्स टीम के खिलाफ खेल टीम के खिलाफ खेल रही है।</v>
      </c>
    </row>
    <row r="26066">
      <c r="A26066" s="1" t="s">
        <v>25145</v>
      </c>
      <c r="B26066" s="2" t="str">
        <f>IFERROR(__xludf.DUMMYFUNCTION("GOOGLETRANSLATE(A26066,""en"",""hi"")"),"संपत्ति छवि # पहाड़ियों में ठेठ गांव में छत के साथ, समुद्र से 15 किमी दूर")</f>
        <v>संपत्ति छवि # पहाड़ियों में ठेठ गांव में छत के साथ, समुद्र से 15 किमी दूर</v>
      </c>
    </row>
    <row r="26067">
      <c r="A26067" s="1" t="s">
        <v>25146</v>
      </c>
      <c r="B26067" s="2" t="str">
        <f>IFERROR(__xludf.DUMMYFUNCTION("GOOGLETRANSLATE(A26067,""en"",""hi"")"),"बरोक पॉप कलाकार त्यौहार के दौरान संगीत कार्यक्रम में प्रदर्शन करता है")</f>
        <v>बरोक पॉप कलाकार त्यौहार के दौरान संगीत कार्यक्रम में प्रदर्शन करता है</v>
      </c>
    </row>
    <row r="26068">
      <c r="A26068" s="1" t="s">
        <v>25147</v>
      </c>
      <c r="B26068" s="2" t="str">
        <f>IFERROR(__xludf.DUMMYFUNCTION("GOOGLETRANSLATE(A26068,""en"",""hi"")"),"लाल रिबन, फ्लैट शैली के साथ काले शीर्ष टोपी।")</f>
        <v>लाल रिबन, फ्लैट शैली के साथ काले शीर्ष टोपी।</v>
      </c>
    </row>
    <row r="26069">
      <c r="A26069" s="1" t="s">
        <v>25148</v>
      </c>
      <c r="B26069" s="2" t="str">
        <f>IFERROR(__xludf.DUMMYFUNCTION("GOOGLETRANSLATE(A26069,""en"",""hi"")"),"टॉवर पर ग्लास फेकाडे की तस्वीर बंद करें")</f>
        <v>टॉवर पर ग्लास फेकाडे की तस्वीर बंद करें</v>
      </c>
    </row>
    <row r="26070">
      <c r="A26070" s="1" t="s">
        <v>25149</v>
      </c>
      <c r="B26070" s="2" t="str">
        <f>IFERROR(__xludf.DUMMYFUNCTION("GOOGLETRANSLATE(A26070,""en"",""hi"")"),"लिखित प्रार्थनाओं वाले पत्रों से भरी दरार के बगल में आदमी प्रार्थना करता है")</f>
        <v>लिखित प्रार्थनाओं वाले पत्रों से भरी दरार के बगल में आदमी प्रार्थना करता है</v>
      </c>
    </row>
    <row r="26071">
      <c r="A26071" s="1" t="s">
        <v>25150</v>
      </c>
      <c r="B26071" s="2" t="str">
        <f>IFERROR(__xludf.DUMMYFUNCTION("GOOGLETRANSLATE(A26071,""en"",""hi"")"),"नीले आकाश की पृष्ठभूमि पर सुंदर आतिशबाजी")</f>
        <v>नीले आकाश की पृष्ठभूमि पर सुंदर आतिशबाजी</v>
      </c>
    </row>
    <row r="26072">
      <c r="A26072" s="1" t="s">
        <v>25151</v>
      </c>
      <c r="B26072" s="2" t="str">
        <f>IFERROR(__xludf.DUMMYFUNCTION("GOOGLETRANSLATE(A26072,""en"",""hi"")"),"एक समकालीन ईंट हाउस का फोटो")</f>
        <v>एक समकालीन ईंट हाउस का फोटो</v>
      </c>
    </row>
    <row r="26073">
      <c r="A26073" s="1" t="s">
        <v>25152</v>
      </c>
      <c r="B26073" s="2" t="str">
        <f>IFERROR(__xludf.DUMMYFUNCTION("GOOGLETRANSLATE(A26073,""en"",""hi"")"),"1 900,000 डॉलर से शुरू होने वाली बोली लगाने के साथ हीरा को सेवा द्वारा नीलामी की जा रही है।")</f>
        <v>1 900,000 डॉलर से शुरू होने वाली बोली लगाने के साथ हीरा को सेवा द्वारा नीलामी की जा रही है।</v>
      </c>
    </row>
    <row r="26074">
      <c r="A26074" s="1" t="s">
        <v>25153</v>
      </c>
      <c r="B26074" s="2" t="str">
        <f>IFERROR(__xludf.DUMMYFUNCTION("GOOGLETRANSLATE(A26074,""en"",""hi"")"),"रसोई में प्राकृतिक पत्थर - रचनात्मक दीवार डिजाइन के लिए पत्थर देखो")</f>
        <v>रसोई में प्राकृतिक पत्थर - रचनात्मक दीवार डिजाइन के लिए पत्थर देखो</v>
      </c>
    </row>
    <row r="26075">
      <c r="A26075" s="1" t="s">
        <v>25154</v>
      </c>
      <c r="B26075" s="2" t="str">
        <f>IFERROR(__xludf.DUMMYFUNCTION("GOOGLETRANSLATE(A26075,""en"",""hi"")"),"वॉलपेपर शायद एक चित्र के साथ जिसे लय और ब्लूज़ कलाकार कहा जाता है")</f>
        <v>वॉलपेपर शायद एक चित्र के साथ जिसे लय और ब्लूज़ कलाकार कहा जाता है</v>
      </c>
    </row>
    <row r="26076">
      <c r="A26076" s="1" t="s">
        <v>25155</v>
      </c>
      <c r="B26076" s="2" t="str">
        <f>IFERROR(__xludf.DUMMYFUNCTION("GOOGLETRANSLATE(A26076,""en"",""hi"")"),"प्रस्तावित मिश्रित आय आवासीय आवास का एक सड़क स्तरीय प्रतिपादन।")</f>
        <v>प्रस्तावित मिश्रित आय आवासीय आवास का एक सड़क स्तरीय प्रतिपादन।</v>
      </c>
    </row>
    <row r="26077">
      <c r="A26077" s="1" t="s">
        <v>25156</v>
      </c>
      <c r="B26077" s="2" t="str">
        <f>IFERROR(__xludf.DUMMYFUNCTION("GOOGLETRANSLATE(A26077,""en"",""hi"")"),"प्रत्येक तरफ हरे रंग के पेड़ों के साथ एक निर्जन क्रीक और एक नीला आकाश")</f>
        <v>प्रत्येक तरफ हरे रंग के पेड़ों के साथ एक निर्जन क्रीक और एक नीला आकाश</v>
      </c>
    </row>
    <row r="26078">
      <c r="A26078" s="1" t="s">
        <v>25157</v>
      </c>
      <c r="B26078" s="2" t="str">
        <f>IFERROR(__xludf.DUMMYFUNCTION("GOOGLETRANSLATE(A26078,""en"",""hi"")"),"मेरे दिल का एक टुकड़ा स्वर्ग में रहता है")</f>
        <v>मेरे दिल का एक टुकड़ा स्वर्ग में रहता है</v>
      </c>
    </row>
    <row r="26079">
      <c r="A26079" s="1" t="s">
        <v>25158</v>
      </c>
      <c r="B26079" s="2" t="str">
        <f>IFERROR(__xludf.DUMMYFUNCTION("GOOGLETRANSLATE(A26079,""en"",""hi"")"),"गुब्बारे इतने अजीब हैं ... जन्मदिन मुबारक हो।")</f>
        <v>गुब्बारे इतने अजीब हैं ... जन्मदिन मुबारक हो।</v>
      </c>
    </row>
    <row r="26080">
      <c r="A26080" s="1" t="s">
        <v>220</v>
      </c>
      <c r="B26080" s="2" t="str">
        <f>IFERROR(__xludf.DUMMYFUNCTION("GOOGLETRANSLATE(A26080,""en"",""hi"")"),"अभिनेता प्रीमियर पर आता है")</f>
        <v>अभिनेता प्रीमियर पर आता है</v>
      </c>
    </row>
    <row r="26081">
      <c r="A26081" s="1" t="s">
        <v>25159</v>
      </c>
      <c r="B26081" s="2" t="str">
        <f>IFERROR(__xludf.DUMMYFUNCTION("GOOGLETRANSLATE(A26081,""en"",""hi"")"),"घोंसले में सफेद storks")</f>
        <v>घोंसले में सफेद storks</v>
      </c>
    </row>
    <row r="26082">
      <c r="A26082" s="1" t="s">
        <v>25160</v>
      </c>
      <c r="B26082" s="2" t="str">
        <f>IFERROR(__xludf.DUMMYFUNCTION("GOOGLETRANSLATE(A26082,""en"",""hi"")"),"एक बुजुर्ग आदमी की विनोदी छवि चारों ओर खेल रही है")</f>
        <v>एक बुजुर्ग आदमी की विनोदी छवि चारों ओर खेल रही है</v>
      </c>
    </row>
    <row r="26083">
      <c r="A26083" s="1" t="s">
        <v>25161</v>
      </c>
      <c r="B26083" s="2" t="str">
        <f>IFERROR(__xludf.DUMMYFUNCTION("GOOGLETRANSLATE(A26083,""en"",""hi"")"),"सर्फर्स एक लहर के लिए इंतजार कर रहे हैं")</f>
        <v>सर्फर्स एक लहर के लिए इंतजार कर रहे हैं</v>
      </c>
    </row>
    <row r="26084">
      <c r="A26084" s="1" t="s">
        <v>25162</v>
      </c>
      <c r="B26084" s="2" t="str">
        <f>IFERROR(__xludf.DUMMYFUNCTION("GOOGLETRANSLATE(A26084,""en"",""hi"")"),"एक ब्लू वैन ड्राइविंग एक आदमी का चित्रण")</f>
        <v>एक ब्लू वैन ड्राइविंग एक आदमी का चित्रण</v>
      </c>
    </row>
    <row r="26085">
      <c r="A26085" s="1" t="s">
        <v>8975</v>
      </c>
      <c r="B26085" s="2" t="str">
        <f>IFERROR(__xludf.DUMMYFUNCTION("GOOGLETRANSLATE(A26085,""en"",""hi"")"),"किनारे पर चलने वाले समुद्र तट पर रोमांटिक युवा जोड़े")</f>
        <v>किनारे पर चलने वाले समुद्र तट पर रोमांटिक युवा जोड़े</v>
      </c>
    </row>
    <row r="26086">
      <c r="A26086" s="1" t="s">
        <v>25163</v>
      </c>
      <c r="B26086" s="2" t="str">
        <f>IFERROR(__xludf.DUMMYFUNCTION("GOOGLETRANSLATE(A26086,""en"",""hi"")"),"जहां नहर पुराने व्यापारी क्वार्टर में झुकती है")</f>
        <v>जहां नहर पुराने व्यापारी क्वार्टर में झुकती है</v>
      </c>
    </row>
    <row r="26087">
      <c r="A26087" s="1" t="s">
        <v>25164</v>
      </c>
      <c r="B26087" s="2" t="str">
        <f>IFERROR(__xludf.DUMMYFUNCTION("GOOGLETRANSLATE(A26087,""en"",""hi"")"),"वर्ष के दिन का पिकअप ट्रक")</f>
        <v>वर्ष के दिन का पिकअप ट्रक</v>
      </c>
    </row>
    <row r="26088">
      <c r="A26088" s="1" t="s">
        <v>25165</v>
      </c>
      <c r="B26088" s="2" t="str">
        <f>IFERROR(__xludf.DUMMYFUNCTION("GOOGLETRANSLATE(A26088,""en"",""hi"")"),"व्यक्ति, एक रजाई जिसे मैंने अपने दोस्त के लिए बनाया था जब उसके पास उसका बच्चा था ... व्यक्ति।")</f>
        <v>व्यक्ति, एक रजाई जिसे मैंने अपने दोस्त के लिए बनाया था जब उसके पास उसका बच्चा था ... व्यक्ति।</v>
      </c>
    </row>
    <row r="26089">
      <c r="A26089" s="1" t="s">
        <v>25166</v>
      </c>
      <c r="B26089" s="2" t="str">
        <f>IFERROR(__xludf.DUMMYFUNCTION("GOOGLETRANSLATE(A26089,""en"",""hi"")"),"एक शाखा में चारों ओर देख रहे आम गिरगिट या जैविक प्रजाति")</f>
        <v>एक शाखा में चारों ओर देख रहे आम गिरगिट या जैविक प्रजाति</v>
      </c>
    </row>
    <row r="26090">
      <c r="A26090" s="1" t="s">
        <v>25167</v>
      </c>
      <c r="B26090" s="2" t="str">
        <f>IFERROR(__xludf.DUMMYFUNCTION("GOOGLETRANSLATE(A26090,""en"",""hi"")"),"एक कार पार्क में एक पोस्टर प्रदर्शित होता है।")</f>
        <v>एक कार पार्क में एक पोस्टर प्रदर्शित होता है।</v>
      </c>
    </row>
    <row r="26091">
      <c r="A26091" s="1" t="s">
        <v>25168</v>
      </c>
      <c r="B26091" s="2" t="str">
        <f>IFERROR(__xludf.DUMMYFUNCTION("GOOGLETRANSLATE(A26091,""en"",""hi"")"),"तटीय बर्फ पर icicles, पक्ष में बहती है")</f>
        <v>तटीय बर्फ पर icicles, पक्ष में बहती है</v>
      </c>
    </row>
    <row r="26092">
      <c r="A26092" s="1" t="s">
        <v>25169</v>
      </c>
      <c r="B26092" s="2" t="str">
        <f>IFERROR(__xludf.DUMMYFUNCTION("GOOGLETRANSLATE(A26092,""en"",""hi"")"),"नरम रॉक कलाकार पुरस्कार पर पहुंचे")</f>
        <v>नरम रॉक कलाकार पुरस्कार पर पहुंचे</v>
      </c>
    </row>
    <row r="26093">
      <c r="A26093" s="1" t="s">
        <v>25170</v>
      </c>
      <c r="B26093" s="2" t="str">
        <f>IFERROR(__xludf.DUMMYFUNCTION("GOOGLETRANSLATE(A26093,""en"",""hi"")"),"काले प्रतीकों के सिगरेट का सेट।")</f>
        <v>काले प्रतीकों के सिगरेट का सेट।</v>
      </c>
    </row>
    <row r="26094">
      <c r="A26094" s="1" t="s">
        <v>25171</v>
      </c>
      <c r="B26094" s="2" t="str">
        <f>IFERROR(__xludf.DUMMYFUNCTION("GOOGLETRANSLATE(A26094,""en"",""hi"")"),"मैच से पहले सामान्य दृश्य")</f>
        <v>मैच से पहले सामान्य दृश्य</v>
      </c>
    </row>
    <row r="26095">
      <c r="A26095" s="1" t="s">
        <v>25172</v>
      </c>
      <c r="B26095" s="2" t="str">
        <f>IFERROR(__xludf.DUMMYFUNCTION("GOOGLETRANSLATE(A26095,""en"",""hi"")"),"डॉक में दर्ज किए गए व्यक्ति और डॉक मलबे।")</f>
        <v>डॉक में दर्ज किए गए व्यक्ति और डॉक मलबे।</v>
      </c>
    </row>
    <row r="26096">
      <c r="A26096" s="1" t="s">
        <v>25173</v>
      </c>
      <c r="B26096" s="2" t="str">
        <f>IFERROR(__xludf.DUMMYFUNCTION("GOOGLETRANSLATE(A26096,""en"",""hi"")"),"एक तोता का वेक्टर स्केच।")</f>
        <v>एक तोता का वेक्टर स्केच।</v>
      </c>
    </row>
    <row r="26097">
      <c r="A26097" s="1" t="s">
        <v>25174</v>
      </c>
      <c r="B26097" s="2" t="str">
        <f>IFERROR(__xludf.DUMMYFUNCTION("GOOGLETRANSLATE(A26097,""en"",""hi"")"),"बहुत सी छोटी मछली देर से गंदे गंदे भूरे पानी में तैरती है।")</f>
        <v>बहुत सी छोटी मछली देर से गंदे गंदे भूरे पानी में तैरती है।</v>
      </c>
    </row>
    <row r="26098">
      <c r="A26098" s="1" t="s">
        <v>25175</v>
      </c>
      <c r="B26098" s="2" t="str">
        <f>IFERROR(__xludf.DUMMYFUNCTION("GOOGLETRANSLATE(A26098,""en"",""hi"")"),"एक और टैटू जो मुझे याद दिलाता है।")</f>
        <v>एक और टैटू जो मुझे याद दिलाता है।</v>
      </c>
    </row>
    <row r="26099">
      <c r="A26099" s="1" t="s">
        <v>25176</v>
      </c>
      <c r="B26099" s="2" t="str">
        <f>IFERROR(__xludf.DUMMYFUNCTION("GOOGLETRANSLATE(A26099,""en"",""hi"")"),"आवर्ती प्रतिस्पर्धा के दौरान व्यक्ति ने अपने कैडी को बर्खास्त कर दिया")</f>
        <v>आवर्ती प्रतिस्पर्धा के दौरान व्यक्ति ने अपने कैडी को बर्खास्त कर दिया</v>
      </c>
    </row>
    <row r="26100">
      <c r="A26100" s="1" t="s">
        <v>25177</v>
      </c>
      <c r="B26100" s="2" t="str">
        <f>IFERROR(__xludf.DUMMYFUNCTION("GOOGLETRANSLATE(A26100,""en"",""hi"")"),"एक बिल्ली 141 वें वार्षिक के दौरान लटका हुआ है")</f>
        <v>एक बिल्ली 141 वें वार्षिक के दौरान लटका हुआ है</v>
      </c>
    </row>
    <row r="26101">
      <c r="A26101" s="1" t="s">
        <v>25178</v>
      </c>
      <c r="B26101" s="2" t="str">
        <f>IFERROR(__xludf.DUMMYFUNCTION("GOOGLETRANSLATE(A26101,""en"",""hi"")"),"समस्या एक वर्ग की समरूपता की कितनी लाइनें होती हैं")</f>
        <v>समस्या एक वर्ग की समरूपता की कितनी लाइनें होती हैं</v>
      </c>
    </row>
    <row r="26102">
      <c r="A26102" s="1" t="s">
        <v>25179</v>
      </c>
      <c r="B26102" s="2" t="str">
        <f>IFERROR(__xludf.DUMMYFUNCTION("GOOGLETRANSLATE(A26102,""en"",""hi"")"),"एक महिला का funerary बस्ट।")</f>
        <v>एक महिला का funerary बस्ट।</v>
      </c>
    </row>
    <row r="26103">
      <c r="A26103" s="1" t="s">
        <v>25180</v>
      </c>
      <c r="B26103" s="2" t="str">
        <f>IFERROR(__xludf.DUMMYFUNCTION("GOOGLETRANSLATE(A26103,""en"",""hi"")"),"बैंकनोट, डॉलर के सामने, वर्ष से 8d चुनें")</f>
        <v>बैंकनोट, डॉलर के सामने, वर्ष से 8d चुनें</v>
      </c>
    </row>
    <row r="26104">
      <c r="A26104" s="1" t="s">
        <v>25181</v>
      </c>
      <c r="B26104" s="2" t="str">
        <f>IFERROR(__xludf.DUMMYFUNCTION("GOOGLETRANSLATE(A26104,""en"",""hi"")"),"फुटबॉल खिलाड़ी राजनेता के खिलाफ गेंद को नियंत्रित करता है")</f>
        <v>फुटबॉल खिलाड़ी राजनेता के खिलाफ गेंद को नियंत्रित करता है</v>
      </c>
    </row>
    <row r="26105">
      <c r="A26105" s="1" t="s">
        <v>5613</v>
      </c>
      <c r="B26105" s="2" t="str">
        <f>IFERROR(__xludf.DUMMYFUNCTION("GOOGLETRANSLATE(A26105,""en"",""hi"")"),"एक ड्रोन से हवाई फुटेज नदी और घने यातायात दिखाता है")</f>
        <v>एक ड्रोन से हवाई फुटेज नदी और घने यातायात दिखाता है</v>
      </c>
    </row>
    <row r="26106">
      <c r="A26106" s="1" t="s">
        <v>25182</v>
      </c>
      <c r="B26106" s="2" t="str">
        <f>IFERROR(__xludf.DUMMYFUNCTION("GOOGLETRANSLATE(A26106,""en"",""hi"")"),"सीगल के झुंड बैठे और समुद्र में घाट से दूर उड़ते हैं")</f>
        <v>सीगल के झुंड बैठे और समुद्र में घाट से दूर उड़ते हैं</v>
      </c>
    </row>
    <row r="26107">
      <c r="A26107" s="1" t="s">
        <v>25183</v>
      </c>
      <c r="B26107" s="2" t="str">
        <f>IFERROR(__xludf.DUMMYFUNCTION("GOOGLETRANSLATE(A26107,""en"",""hi"")"),"सड़क पर स्केटबोर्ड, रोलर स्केट्स और स्कूटर पर सवारी करने वाली महिला और बच्चे")</f>
        <v>सड़क पर स्केटबोर्ड, रोलर स्केट्स और स्कूटर पर सवारी करने वाली महिला और बच्चे</v>
      </c>
    </row>
    <row r="26108">
      <c r="A26108" s="1" t="s">
        <v>25184</v>
      </c>
      <c r="B26108" s="2" t="str">
        <f>IFERROR(__xludf.DUMMYFUNCTION("GOOGLETRANSLATE(A26108,""en"",""hi"")"),"सॉकर प्लेयर तिमाही के अंत में रेफरी के साथ बोलता है - अंतिम मैच।")</f>
        <v>सॉकर प्लेयर तिमाही के अंत में रेफरी के साथ बोलता है - अंतिम मैच।</v>
      </c>
    </row>
    <row r="26109">
      <c r="A26109" s="1" t="s">
        <v>25185</v>
      </c>
      <c r="B26109" s="2" t="str">
        <f>IFERROR(__xludf.DUMMYFUNCTION("GOOGLETRANSLATE(A26109,""en"",""hi"")"),"पहली तिमाही टचडाउन के लिए अमेरिकी फुटबॉल खिलाड़ी के पास हो जाता है")</f>
        <v>पहली तिमाही टचडाउन के लिए अमेरिकी फुटबॉल खिलाड़ी के पास हो जाता है</v>
      </c>
    </row>
    <row r="26110">
      <c r="A26110" s="1" t="s">
        <v>25186</v>
      </c>
      <c r="B26110" s="2" t="str">
        <f>IFERROR(__xludf.DUMMYFUNCTION("GOOGLETRANSLATE(A26110,""en"",""hi"")"),"रात में एक स्काईलाइन के साथ देखें")</f>
        <v>रात में एक स्काईलाइन के साथ देखें</v>
      </c>
    </row>
    <row r="26111">
      <c r="A26111" s="1" t="s">
        <v>25187</v>
      </c>
      <c r="B26111" s="2" t="str">
        <f>IFERROR(__xludf.DUMMYFUNCTION("GOOGLETRANSLATE(A26111,""en"",""hi"")"),"सीनियर युगल और अदरक बिल्ली सड़क पर अपने घर के पास।")</f>
        <v>सीनियर युगल और अदरक बिल्ली सड़क पर अपने घर के पास।</v>
      </c>
    </row>
    <row r="26112">
      <c r="A26112" s="1" t="s">
        <v>11916</v>
      </c>
      <c r="B26112" s="2" t="str">
        <f>IFERROR(__xludf.DUMMYFUNCTION("GOOGLETRANSLATE(A26112,""en"",""hi"")"),"एक सफेद पृष्ठभूमि पर अलग-अलग बिरादरी प्रतीक।")</f>
        <v>एक सफेद पृष्ठभूमि पर अलग-अलग बिरादरी प्रतीक।</v>
      </c>
    </row>
    <row r="26113">
      <c r="A26113" s="1" t="s">
        <v>25188</v>
      </c>
      <c r="B26113" s="2" t="str">
        <f>IFERROR(__xludf.DUMMYFUNCTION("GOOGLETRANSLATE(A26113,""en"",""hi"")"),"लोग फिल्मांकन स्थान और रंगमंच देखते हैं।")</f>
        <v>लोग फिल्मांकन स्थान और रंगमंच देखते हैं।</v>
      </c>
    </row>
    <row r="26114">
      <c r="A26114" s="1" t="s">
        <v>25189</v>
      </c>
      <c r="B26114" s="2" t="str">
        <f>IFERROR(__xludf.DUMMYFUNCTION("GOOGLETRANSLATE(A26114,""en"",""hi"")"),"दीवारों के अंदर बहाल और छोटे घर")</f>
        <v>दीवारों के अंदर बहाल और छोटे घर</v>
      </c>
    </row>
    <row r="26115">
      <c r="A26115" s="1" t="s">
        <v>25190</v>
      </c>
      <c r="B26115" s="2" t="str">
        <f>IFERROR(__xludf.DUMMYFUNCTION("GOOGLETRANSLATE(A26115,""en"",""hi"")"),"जमे हुए नदी में पुराने, जंगली जहाजों")</f>
        <v>जमे हुए नदी में पुराने, जंगली जहाजों</v>
      </c>
    </row>
    <row r="26116">
      <c r="A26116" s="1" t="s">
        <v>25191</v>
      </c>
      <c r="B26116" s="2" t="str">
        <f>IFERROR(__xludf.DUMMYFUNCTION("GOOGLETRANSLATE(A26116,""en"",""hi"")"),"चौंकाने वाले लोगों का एक समूह")</f>
        <v>चौंकाने वाले लोगों का एक समूह</v>
      </c>
    </row>
    <row r="26117">
      <c r="A26117" s="1" t="s">
        <v>25192</v>
      </c>
      <c r="B26117" s="2" t="str">
        <f>IFERROR(__xludf.DUMMYFUNCTION("GOOGLETRANSLATE(A26117,""en"",""hi"")"),"संगीत वीडियो कलाकार समर्थन में करता है")</f>
        <v>संगीत वीडियो कलाकार समर्थन में करता है</v>
      </c>
    </row>
    <row r="26118">
      <c r="A26118" s="1" t="s">
        <v>25193</v>
      </c>
      <c r="B26118" s="2" t="str">
        <f>IFERROR(__xludf.DUMMYFUNCTION("GOOGLETRANSLATE(A26118,""en"",""hi"")"),"गगनचुंबी इमारत को विस्थापित किया गया था जो पहले देश में सबसे ऊंचा था।")</f>
        <v>गगनचुंबी इमारत को विस्थापित किया गया था जो पहले देश में सबसे ऊंचा था।</v>
      </c>
    </row>
    <row r="26119">
      <c r="A26119" s="1" t="s">
        <v>25194</v>
      </c>
      <c r="B26119" s="2" t="str">
        <f>IFERROR(__xludf.DUMMYFUNCTION("GOOGLETRANSLATE(A26119,""en"",""hi"")"),"रात में वर्ग पर")</f>
        <v>रात में वर्ग पर</v>
      </c>
    </row>
    <row r="26120">
      <c r="A26120" s="1" t="s">
        <v>25195</v>
      </c>
      <c r="B26120" s="2" t="str">
        <f>IFERROR(__xludf.DUMMYFUNCTION("GOOGLETRANSLATE(A26120,""en"",""hi"")"),"सप्ताह के शीर्ष कारें और लेख")</f>
        <v>सप्ताह के शीर्ष कारें और लेख</v>
      </c>
    </row>
    <row r="26121">
      <c r="A26121" s="1" t="s">
        <v>25196</v>
      </c>
      <c r="B26121" s="2" t="str">
        <f>IFERROR(__xludf.DUMMYFUNCTION("GOOGLETRANSLATE(A26121,""en"",""hi"")"),"तितली झरने की धुंध का आनंद ले रही है।")</f>
        <v>तितली झरने की धुंध का आनंद ले रही है।</v>
      </c>
    </row>
    <row r="26122">
      <c r="A26122" s="1" t="s">
        <v>16371</v>
      </c>
      <c r="B26122" s="2" t="str">
        <f>IFERROR(__xludf.DUMMYFUNCTION("GOOGLETRANSLATE(A26122,""en"",""hi"")"),"घटना के दौरान ग्रीष्मकालीन फैशन शो में एक मॉडल रनवे चलता है।")</f>
        <v>घटना के दौरान ग्रीष्मकालीन फैशन शो में एक मॉडल रनवे चलता है।</v>
      </c>
    </row>
    <row r="26123">
      <c r="A26123" s="1" t="s">
        <v>25197</v>
      </c>
      <c r="B26123" s="2" t="str">
        <f>IFERROR(__xludf.DUMMYFUNCTION("GOOGLETRANSLATE(A26123,""en"",""hi"")"),"समाचार: ब्रेक के दौरान, एक प्रशंसक ने व्यक्ति को संभावना के लिए पूछा।")</f>
        <v>समाचार: ब्रेक के दौरान, एक प्रशंसक ने व्यक्ति को संभावना के लिए पूछा।</v>
      </c>
    </row>
    <row r="26124">
      <c r="A26124" s="1" t="s">
        <v>25198</v>
      </c>
      <c r="B26124" s="2" t="str">
        <f>IFERROR(__xludf.DUMMYFUNCTION("GOOGLETRANSLATE(A26124,""en"",""hi"")"),"एक स्लीघ बिस्तर और पर्याप्त प्राकृतिक वेंटिलेशन के साथ छोटे बेडरूम")</f>
        <v>एक स्लीघ बिस्तर और पर्याप्त प्राकृतिक वेंटिलेशन के साथ छोटे बेडरूम</v>
      </c>
    </row>
    <row r="26125">
      <c r="A26125" s="1" t="s">
        <v>25199</v>
      </c>
      <c r="B26125" s="2" t="str">
        <f>IFERROR(__xludf.DUMMYFUNCTION("GOOGLETRANSLATE(A26125,""en"",""hi"")"),"अभिनेताओं में एक छोटे से शहर को रोक देगा")</f>
        <v>अभिनेताओं में एक छोटे से शहर को रोक देगा</v>
      </c>
    </row>
    <row r="26126">
      <c r="A26126" s="1" t="s">
        <v>25200</v>
      </c>
      <c r="B26126" s="2" t="str">
        <f>IFERROR(__xludf.DUMMYFUNCTION("GOOGLETRANSLATE(A26126,""en"",""hi"")"),"अमेरिकी फुटबॉल खिलाड़ी ने इस फैंसी टोपी को खेल में पहना था")</f>
        <v>अमेरिकी फुटबॉल खिलाड़ी ने इस फैंसी टोपी को खेल में पहना था</v>
      </c>
    </row>
    <row r="26127">
      <c r="A26127" s="1" t="s">
        <v>25201</v>
      </c>
      <c r="B26127" s="2" t="str">
        <f>IFERROR(__xludf.DUMMYFUNCTION("GOOGLETRANSLATE(A26127,""en"",""hi"")"),"पानी के माध्यम से वेडिंग")</f>
        <v>पानी के माध्यम से वेडिंग</v>
      </c>
    </row>
    <row r="26128">
      <c r="A26128" s="1" t="s">
        <v>25202</v>
      </c>
      <c r="B26128" s="2" t="str">
        <f>IFERROR(__xludf.DUMMYFUNCTION("GOOGLETRANSLATE(A26128,""en"",""hi"")"),"फुटबॉल टीम ने आखिरी बार फुटबॉल प्रतियोगिता जीती जब उन्होंने पेनल्टी पर फुटबॉल टीम को हराया")</f>
        <v>फुटबॉल टीम ने आखिरी बार फुटबॉल प्रतियोगिता जीती जब उन्होंने पेनल्टी पर फुटबॉल टीम को हराया</v>
      </c>
    </row>
    <row r="26129">
      <c r="A26129" s="1" t="s">
        <v>25203</v>
      </c>
      <c r="B26129" s="2" t="str">
        <f>IFERROR(__xludf.DUMMYFUNCTION("GOOGLETRANSLATE(A26129,""en"",""hi"")"),"एक स्व-चालित बार्ज बहाव के चालक दल")</f>
        <v>एक स्व-चालित बार्ज बहाव के चालक दल</v>
      </c>
    </row>
    <row r="26130">
      <c r="A26130" s="1" t="s">
        <v>25204</v>
      </c>
      <c r="B26130" s="2" t="str">
        <f>IFERROR(__xludf.DUMMYFUNCTION("GOOGLETRANSLATE(A26130,""en"",""hi"")"),"अनपॅकिंग बॉक्स के एक ठोस दिन के बाद, हम फिर से रसोई काउंटर के संकेत देखना शुरू करते हैं।")</f>
        <v>अनपॅकिंग बॉक्स के एक ठोस दिन के बाद, हम फिर से रसोई काउंटर के संकेत देखना शुरू करते हैं।</v>
      </c>
    </row>
    <row r="26131">
      <c r="A26131" s="1" t="s">
        <v>25205</v>
      </c>
      <c r="B26131" s="2" t="str">
        <f>IFERROR(__xludf.DUMMYFUNCTION("GOOGLETRANSLATE(A26131,""en"",""hi"")"),"एक लोहे की स्क्रॉल एक दरवाजे के ऊपर मोल्डिंग को सजाने।")</f>
        <v>एक लोहे की स्क्रॉल एक दरवाजे के ऊपर मोल्डिंग को सजाने।</v>
      </c>
    </row>
    <row r="26132">
      <c r="A26132" s="1" t="s">
        <v>25206</v>
      </c>
      <c r="B26132" s="2" t="str">
        <f>IFERROR(__xludf.DUMMYFUNCTION("GOOGLETRANSLATE(A26132,""en"",""hi"")"),"युगल कैम्प फायर के बगल में प्यार में आनंद लेता है।")</f>
        <v>युगल कैम्प फायर के बगल में प्यार में आनंद लेता है।</v>
      </c>
    </row>
    <row r="26133">
      <c r="A26133" s="1" t="s">
        <v>25207</v>
      </c>
      <c r="B26133" s="2" t="str">
        <f>IFERROR(__xludf.DUMMYFUNCTION("GOOGLETRANSLATE(A26133,""en"",""hi"")"),"एविएटर धूप का चश्मा जो अभिनेता फिल्म में पहनता है")</f>
        <v>एविएटर धूप का चश्मा जो अभिनेता फिल्म में पहनता है</v>
      </c>
    </row>
    <row r="26134">
      <c r="A26134" s="1" t="s">
        <v>25208</v>
      </c>
      <c r="B26134" s="2" t="str">
        <f>IFERROR(__xludf.DUMMYFUNCTION("GOOGLETRANSLATE(A26134,""en"",""hi"")"),"हैप्पी डेज़: वर्किंग मां घर पर रहने वाले लोगों की तुलना में अपने जीवन के साथ अधिक सामग्री हैं, हाल ही में एक सर्वेक्षण पाया गया है")</f>
        <v>हैप्पी डेज़: वर्किंग मां घर पर रहने वाले लोगों की तुलना में अपने जीवन के साथ अधिक सामग्री हैं, हाल ही में एक सर्वेक्षण पाया गया है</v>
      </c>
    </row>
    <row r="26135">
      <c r="A26135" s="1" t="s">
        <v>25209</v>
      </c>
      <c r="B26135" s="2" t="str">
        <f>IFERROR(__xludf.DUMMYFUNCTION("GOOGLETRANSLATE(A26135,""en"",""hi"")"),"एक प्रशिक्षण सत्र के दौरान व्यक्ति के साथ सॉकर प्लेयर")</f>
        <v>एक प्रशिक्षण सत्र के दौरान व्यक्ति के साथ सॉकर प्लेयर</v>
      </c>
    </row>
    <row r="26136">
      <c r="A26136" s="1" t="s">
        <v>25210</v>
      </c>
      <c r="B26136" s="2" t="str">
        <f>IFERROR(__xludf.DUMMYFUNCTION("GOOGLETRANSLATE(A26136,""en"",""hi"")"),"सड़क पर सीढ़ियों से चलने वाले लोगों की एक टीम")</f>
        <v>सड़क पर सीढ़ियों से चलने वाले लोगों की एक टीम</v>
      </c>
    </row>
    <row r="26137">
      <c r="A26137" s="1" t="s">
        <v>25211</v>
      </c>
      <c r="B26137" s="2" t="str">
        <f>IFERROR(__xludf.DUMMYFUNCTION("GOOGLETRANSLATE(A26137,""en"",""hi"")"),"फुटबॉल खिलाड़ी एक मेगाफोन के साथ बोलता है क्योंकि वे स्टेडियम में अपने क्वालीफाइंग सॉकर मैच में देश को हराकर यूईएफए यूरोपीय चैंपियनशिप के लिए अर्हता प्राप्त करते हैं")</f>
        <v>फुटबॉल खिलाड़ी एक मेगाफोन के साथ बोलता है क्योंकि वे स्टेडियम में अपने क्वालीफाइंग सॉकर मैच में देश को हराकर यूईएफए यूरोपीय चैंपियनशिप के लिए अर्हता प्राप्त करते हैं</v>
      </c>
    </row>
    <row r="26138">
      <c r="A26138" s="1" t="s">
        <v>25212</v>
      </c>
      <c r="B26138" s="2" t="str">
        <f>IFERROR(__xludf.DUMMYFUNCTION("GOOGLETRANSLATE(A26138,""en"",""hi"")"),"व्यक्ति दिन के दौरान ऑनस्टेज करता है")</f>
        <v>व्यक्ति दिन के दौरान ऑनस्टेज करता है</v>
      </c>
    </row>
    <row r="26139">
      <c r="A26139" s="1" t="s">
        <v>25213</v>
      </c>
      <c r="B26139" s="2" t="str">
        <f>IFERROR(__xludf.DUMMYFUNCTION("GOOGLETRANSLATE(A26139,""en"",""hi"")"),"उन्होंने छवि को कैप्शन किया, जिसमें वह एक घास के पहाड़ी के ऊपर एक घोड़े की सवारी कर रहा है: मेरे पास एक चिकित्सक है।")</f>
        <v>उन्होंने छवि को कैप्शन किया, जिसमें वह एक घास के पहाड़ी के ऊपर एक घोड़े की सवारी कर रहा है: मेरे पास एक चिकित्सक है।</v>
      </c>
    </row>
    <row r="26140">
      <c r="A26140" s="1" t="s">
        <v>25214</v>
      </c>
      <c r="B26140" s="2" t="str">
        <f>IFERROR(__xludf.DUMMYFUNCTION("GOOGLETRANSLATE(A26140,""en"",""hi"")"),"एक सफेद पृष्ठभूमि पर विमान के साथ तैरने वाले लड़के का चित्रण")</f>
        <v>एक सफेद पृष्ठभूमि पर विमान के साथ तैरने वाले लड़के का चित्रण</v>
      </c>
    </row>
    <row r="26141">
      <c r="A26141" s="1" t="s">
        <v>25215</v>
      </c>
      <c r="B26141" s="2" t="str">
        <f>IFERROR(__xludf.DUMMYFUNCTION("GOOGLETRANSLATE(A26141,""en"",""hi"")"),"Taekwondo ब्लैक बेल्ट के साथ एक सुंदर आदमी का पोर्ट्रेट।")</f>
        <v>Taekwondo ब्लैक बेल्ट के साथ एक सुंदर आदमी का पोर्ट्रेट।</v>
      </c>
    </row>
    <row r="26142">
      <c r="A26142" s="1" t="s">
        <v>25216</v>
      </c>
      <c r="B26142" s="2" t="str">
        <f>IFERROR(__xludf.DUMMYFUNCTION("GOOGLETRANSLATE(A26142,""en"",""hi"")"),"आकाश में रंगीन उत्तरी रोशनी")</f>
        <v>आकाश में रंगीन उत्तरी रोशनी</v>
      </c>
    </row>
    <row r="26143">
      <c r="A26143" s="1" t="s">
        <v>25217</v>
      </c>
      <c r="B26143" s="2" t="str">
        <f>IFERROR(__xludf.DUMMYFUNCTION("GOOGLETRANSLATE(A26143,""en"",""hi"")"),"फाउंडेशन डालने के लिए अगली सुबह रात में काम करने वाले श्रमिक।")</f>
        <v>फाउंडेशन डालने के लिए अगली सुबह रात में काम करने वाले श्रमिक।</v>
      </c>
    </row>
    <row r="26144">
      <c r="A26144" s="1" t="s">
        <v>25218</v>
      </c>
      <c r="B26144" s="2" t="str">
        <f>IFERROR(__xludf.DUMMYFUNCTION("GOOGLETRANSLATE(A26144,""en"",""hi"")"),"सप्ताह का उद्योग: हर किसी के लिए कुछ")</f>
        <v>सप्ताह का उद्योग: हर किसी के लिए कुछ</v>
      </c>
    </row>
    <row r="26145">
      <c r="A26145" s="1" t="s">
        <v>25219</v>
      </c>
      <c r="B26145" s="2" t="str">
        <f>IFERROR(__xludf.DUMMYFUNCTION("GOOGLETRANSLATE(A26145,""en"",""hi"")"),"प्रवेश द्वार के पीछे तटीय मार्ग का अनुसरण करता है")</f>
        <v>प्रवेश द्वार के पीछे तटीय मार्ग का अनुसरण करता है</v>
      </c>
    </row>
    <row r="26146">
      <c r="A26146" s="1" t="s">
        <v>25220</v>
      </c>
      <c r="B26146" s="2" t="str">
        <f>IFERROR(__xludf.DUMMYFUNCTION("GOOGLETRANSLATE(A26146,""en"",""hi"")"),"एक लंबी यात्रा के बाद यात्रा बैग के साथ एक बच्चा सो रहा है")</f>
        <v>एक लंबी यात्रा के बाद यात्रा बैग के साथ एक बच्चा सो रहा है</v>
      </c>
    </row>
    <row r="26147">
      <c r="A26147" s="1" t="s">
        <v>25221</v>
      </c>
      <c r="B26147" s="2" t="str">
        <f>IFERROR(__xludf.DUMMYFUNCTION("GOOGLETRANSLATE(A26147,""en"",""hi"")"),"पृष्ठभूमि के खिलाफ गांव में घरों की पत्थर की छतें।")</f>
        <v>पृष्ठभूमि के खिलाफ गांव में घरों की पत्थर की छतें।</v>
      </c>
    </row>
    <row r="26148">
      <c r="A26148" s="1" t="s">
        <v>25222</v>
      </c>
      <c r="B26148" s="2" t="str">
        <f>IFERROR(__xludf.DUMMYFUNCTION("GOOGLETRANSLATE(A26148,""en"",""hi"")"),"एक शहर में बाइबिल के गांव के आसपास के एक शहर का एक दृश्य")</f>
        <v>एक शहर में बाइबिल के गांव के आसपास के एक शहर का एक दृश्य</v>
      </c>
    </row>
    <row r="26149">
      <c r="A26149" s="1" t="s">
        <v>25223</v>
      </c>
      <c r="B26149" s="2" t="str">
        <f>IFERROR(__xludf.DUMMYFUNCTION("GOOGLETRANSLATE(A26149,""en"",""hi"")"),"सुंदर कला के लिए ऑनलाइन खरीदारी में मज़ा कैसे रखें!")</f>
        <v>सुंदर कला के लिए ऑनलाइन खरीदारी में मज़ा कैसे रखें!</v>
      </c>
    </row>
    <row r="26150">
      <c r="A26150" s="1" t="s">
        <v>25224</v>
      </c>
      <c r="B26150" s="2" t="str">
        <f>IFERROR(__xludf.DUMMYFUNCTION("GOOGLETRANSLATE(A26150,""en"",""hi"")"),"हार्ड रॉक कलाकार त्योहार के दौरान प्रदर्शन करता है")</f>
        <v>हार्ड रॉक कलाकार त्योहार के दौरान प्रदर्शन करता है</v>
      </c>
    </row>
    <row r="26151">
      <c r="A26151" s="1" t="s">
        <v>25225</v>
      </c>
      <c r="B26151" s="2" t="str">
        <f>IFERROR(__xludf.DUMMYFUNCTION("GOOGLETRANSLATE(A26151,""en"",""hi"")"),"व्यक्ति हवा में झूलता है")</f>
        <v>व्यक्ति हवा में झूलता है</v>
      </c>
    </row>
    <row r="26152">
      <c r="A26152" s="1" t="s">
        <v>25226</v>
      </c>
      <c r="B26152" s="2" t="str">
        <f>IFERROR(__xludf.DUMMYFUNCTION("GOOGLETRANSLATE(A26152,""en"",""hi"")"),"फोटो साझा करने वाली वेबसाइट पर व्यक्ति द्वारा शेर।")</f>
        <v>फोटो साझा करने वाली वेबसाइट पर व्यक्ति द्वारा शेर।</v>
      </c>
    </row>
    <row r="26153">
      <c r="A26153" s="1" t="s">
        <v>25227</v>
      </c>
      <c r="B26153" s="2" t="str">
        <f>IFERROR(__xludf.DUMMYFUNCTION("GOOGLETRANSLATE(A26153,""en"",""hi"")"),"एक तूफानी समुद्र पर मिस्टी मौसम।")</f>
        <v>एक तूफानी समुद्र पर मिस्टी मौसम।</v>
      </c>
    </row>
    <row r="26154">
      <c r="A26154" s="1" t="s">
        <v>25228</v>
      </c>
      <c r="B26154" s="2" t="str">
        <f>IFERROR(__xludf.DUMMYFUNCTION("GOOGLETRANSLATE(A26154,""en"",""hi"")"),"एक छोटे से fluffy छोटे तन पिल्ला एक कुत्ते के बिस्तर में भरवां जानवरों और एक चमकदार बैंगनी और गुलाबी तकिया के साथ नीचे रखे जो राजकुमारी कहते हैं।")</f>
        <v>एक छोटे से fluffy छोटे तन पिल्ला एक कुत्ते के बिस्तर में भरवां जानवरों और एक चमकदार बैंगनी और गुलाबी तकिया के साथ नीचे रखे जो राजकुमारी कहते हैं।</v>
      </c>
    </row>
    <row r="26155">
      <c r="A26155" s="1" t="s">
        <v>25229</v>
      </c>
      <c r="B26155" s="2" t="str">
        <f>IFERROR(__xludf.DUMMYFUNCTION("GOOGLETRANSLATE(A26155,""en"",""hi"")"),"टीवी पुलिस प्रक्रियात्मक खिलाड़ियों और समर्थकों के साथ बेहद लोकप्रिय है")</f>
        <v>टीवी पुलिस प्रक्रियात्मक खिलाड़ियों और समर्थकों के साथ बेहद लोकप्रिय है</v>
      </c>
    </row>
    <row r="26156">
      <c r="A26156" s="1" t="s">
        <v>25230</v>
      </c>
      <c r="B26156" s="2" t="str">
        <f>IFERROR(__xludf.DUMMYFUNCTION("GOOGLETRANSLATE(A26156,""en"",""hi"")"),"हमारे ड्रेसर और विशाल उज्ज्वल खिड़कियों के साथ दोनों बिस्तर।")</f>
        <v>हमारे ड्रेसर और विशाल उज्ज्वल खिड़कियों के साथ दोनों बिस्तर।</v>
      </c>
    </row>
    <row r="26157">
      <c r="A26157" s="1" t="s">
        <v>25231</v>
      </c>
      <c r="B26157" s="2" t="str">
        <f>IFERROR(__xludf.DUMMYFUNCTION("GOOGLETRANSLATE(A26157,""en"",""hi"")"),"फुटबॉल खिलाड़ी ने फुटबॉल खिलाड़ी पर प्रशंसा की है")</f>
        <v>फुटबॉल खिलाड़ी ने फुटबॉल खिलाड़ी पर प्रशंसा की है</v>
      </c>
    </row>
    <row r="26158">
      <c r="A26158" s="1" t="s">
        <v>21329</v>
      </c>
      <c r="B26158" s="2" t="str">
        <f>IFERROR(__xludf.DUMMYFUNCTION("GOOGLETRANSLATE(A26158,""en"",""hi"")"),"एक हरी पाइन में मेरी क्रिसमस ग्रीटिंग्स शीर्षक रंगीन क्रिसमस गहने और सजावट के साथ पृष्ठभूमि")</f>
        <v>एक हरी पाइन में मेरी क्रिसमस ग्रीटिंग्स शीर्षक रंगीन क्रिसमस गहने और सजावट के साथ पृष्ठभूमि</v>
      </c>
    </row>
    <row r="26159">
      <c r="A26159" s="1" t="s">
        <v>25232</v>
      </c>
      <c r="B26159" s="2" t="str">
        <f>IFERROR(__xludf.DUMMYFUNCTION("GOOGLETRANSLATE(A26159,""en"",""hi"")"),"छोटी नावें बंदरगाह में टगड़ जाती हैं।")</f>
        <v>छोटी नावें बंदरगाह में टगड़ जाती हैं।</v>
      </c>
    </row>
    <row r="26160">
      <c r="A26160" s="1" t="s">
        <v>25233</v>
      </c>
      <c r="B26160" s="2" t="str">
        <f>IFERROR(__xludf.DUMMYFUNCTION("GOOGLETRANSLATE(A26160,""en"",""hi"")"),"वास्तव में टीवी शैली में नहीं, लेकिन अगर ये असली थे तो मैं हो सकता हूं!")</f>
        <v>वास्तव में टीवी शैली में नहीं, लेकिन अगर ये असली थे तो मैं हो सकता हूं!</v>
      </c>
    </row>
    <row r="26161">
      <c r="A26161" s="1" t="s">
        <v>25234</v>
      </c>
      <c r="B26161" s="2" t="str">
        <f>IFERROR(__xludf.DUMMYFUNCTION("GOOGLETRANSLATE(A26161,""en"",""hi"")"),"खिलाड़ी फुटबॉल टीमों के बीच मैच के दौरान अपने लक्ष्य के उत्सव में फुटबॉल खिलाड़ी को घेरते हैं।")</f>
        <v>खिलाड़ी फुटबॉल टीमों के बीच मैच के दौरान अपने लक्ष्य के उत्सव में फुटबॉल खिलाड़ी को घेरते हैं।</v>
      </c>
    </row>
    <row r="26162">
      <c r="A26162" s="1" t="s">
        <v>25235</v>
      </c>
      <c r="B26162" s="2" t="str">
        <f>IFERROR(__xludf.DUMMYFUNCTION("GOOGLETRANSLATE(A26162,""en"",""hi"")"),"अभिनेता और व्यक्ति फैशन वीक के दौरान शो में भाग लेते हैं")</f>
        <v>अभिनेता और व्यक्ति फैशन वीक के दौरान शो में भाग लेते हैं</v>
      </c>
    </row>
    <row r="26163">
      <c r="A26163" s="1" t="s">
        <v>25236</v>
      </c>
      <c r="B26163" s="2" t="str">
        <f>IFERROR(__xludf.DUMMYFUNCTION("GOOGLETRANSLATE(A26163,""en"",""hi"")"),"अपने दूसरे बच्चे की अपेक्षा करना और बाहर निकलना कि पहला पीड़ित होगा? यह आपके विचार से अधिक आम है।")</f>
        <v>अपने दूसरे बच्चे की अपेक्षा करना और बाहर निकलना कि पहला पीड़ित होगा? यह आपके विचार से अधिक आम है।</v>
      </c>
    </row>
    <row r="26164">
      <c r="A26164" s="1" t="s">
        <v>18564</v>
      </c>
      <c r="B26164" s="2" t="str">
        <f>IFERROR(__xludf.DUMMYFUNCTION("GOOGLETRANSLATE(A26164,""en"",""hi"")"),"बादल आकाश में तैरते हैं।")</f>
        <v>बादल आकाश में तैरते हैं।</v>
      </c>
    </row>
    <row r="26165">
      <c r="A26165" s="1" t="s">
        <v>25237</v>
      </c>
      <c r="B26165" s="2" t="str">
        <f>IFERROR(__xludf.DUMMYFUNCTION("GOOGLETRANSLATE(A26165,""en"",""hi"")"),"उपन्यासकार द्वारा परी कथा पुस्तक और लेखक द्वारा सचित्र।")</f>
        <v>उपन्यासकार द्वारा परी कथा पुस्तक और लेखक द्वारा सचित्र।</v>
      </c>
    </row>
    <row r="26166">
      <c r="A26166" s="1" t="s">
        <v>25238</v>
      </c>
      <c r="B26166" s="2" t="str">
        <f>IFERROR(__xludf.DUMMYFUNCTION("GOOGLETRANSLATE(A26166,""en"",""hi"")"),"अंतर्निहित इस कॉम्पैक्ट होम ऑफिस में शेल्विंग में इस छोटे से नुक्कड़ को पूर्ण कार्यात्मक क्षेत्र में काम करने के लिए बदल देता है")</f>
        <v>अंतर्निहित इस कॉम्पैक्ट होम ऑफिस में शेल्विंग में इस छोटे से नुक्कड़ को पूर्ण कार्यात्मक क्षेत्र में काम करने के लिए बदल देता है</v>
      </c>
    </row>
    <row r="26167">
      <c r="A26167" s="1" t="s">
        <v>25239</v>
      </c>
      <c r="B26167" s="2" t="str">
        <f>IFERROR(__xludf.DUMMYFUNCTION("GOOGLETRANSLATE(A26167,""en"",""hi"")"),"पुरस्कार विजेता उत्कृष्ट कृति के लिए अनावरण करने वाला व्यक्ति, थिएटर निदेशक की दिशा में अभिनेता अभिनीत।")</f>
        <v>पुरस्कार विजेता उत्कृष्ट कृति के लिए अनावरण करने वाला व्यक्ति, थिएटर निदेशक की दिशा में अभिनेता अभिनीत।</v>
      </c>
    </row>
    <row r="26168">
      <c r="A26168" s="1" t="s">
        <v>25240</v>
      </c>
      <c r="B26168" s="2" t="str">
        <f>IFERROR(__xludf.DUMMYFUNCTION("GOOGLETRANSLATE(A26168,""en"",""hi"")"),"व्यक्ति और उसके सहायक खेल से पहले बाहर निकलते हैं")</f>
        <v>व्यक्ति और उसके सहायक खेल से पहले बाहर निकलते हैं</v>
      </c>
    </row>
    <row r="26169">
      <c r="A26169" s="1" t="s">
        <v>25241</v>
      </c>
      <c r="B26169" s="2" t="str">
        <f>IFERROR(__xludf.DUMMYFUNCTION("GOOGLETRANSLATE(A26169,""en"",""hi"")"),"विशालकाय विमान एक उड़ान के लिए तैयार किया जा रहा है")</f>
        <v>विशालकाय विमान एक उड़ान के लिए तैयार किया जा रहा है</v>
      </c>
    </row>
    <row r="26170">
      <c r="A26170" s="1" t="s">
        <v>25242</v>
      </c>
      <c r="B26170" s="2" t="str">
        <f>IFERROR(__xludf.DUMMYFUNCTION("GOOGLETRANSLATE(A26170,""en"",""hi"")"),"अंधेरे दीवारें, और एक अंधेरे फायरप्लेस, घर में।")</f>
        <v>अंधेरे दीवारें, और एक अंधेरे फायरप्लेस, घर में।</v>
      </c>
    </row>
    <row r="26171">
      <c r="A26171" s="1" t="s">
        <v>25243</v>
      </c>
      <c r="B26171" s="2" t="str">
        <f>IFERROR(__xludf.DUMMYFUNCTION("GOOGLETRANSLATE(A26171,""en"",""hi"")"),"लाल चट्टानों, समुद्र तट और समुद्र के साथ तट")</f>
        <v>लाल चट्टानों, समुद्र तट और समुद्र के साथ तट</v>
      </c>
    </row>
    <row r="26172">
      <c r="A26172" s="1" t="s">
        <v>25244</v>
      </c>
      <c r="B26172" s="2" t="str">
        <f>IFERROR(__xludf.DUMMYFUNCTION("GOOGLETRANSLATE(A26172,""en"",""hi"")"),"एक छोटा बच्चा समुद्र की ओर लाल बाल्टी ले जा रहा है")</f>
        <v>एक छोटा बच्चा समुद्र की ओर लाल बाल्टी ले जा रहा है</v>
      </c>
    </row>
    <row r="26173">
      <c r="A26173" s="1" t="s">
        <v>25245</v>
      </c>
      <c r="B26173" s="2" t="str">
        <f>IFERROR(__xludf.DUMMYFUNCTION("GOOGLETRANSLATE(A26173,""en"",""hi"")"),"हम इस बारे में चिंता करते हैं कि एक बच्चा कल क्या बन जाएगा, फिर भी हम भूल जाते हैं कि वह आज कोई है।")</f>
        <v>हम इस बारे में चिंता करते हैं कि एक बच्चा कल क्या बन जाएगा, फिर भी हम भूल जाते हैं कि वह आज कोई है।</v>
      </c>
    </row>
    <row r="26174">
      <c r="A26174" s="1" t="s">
        <v>25246</v>
      </c>
      <c r="B26174" s="2" t="str">
        <f>IFERROR(__xludf.DUMMYFUNCTION("GOOGLETRANSLATE(A26174,""en"",""hi"")"),"डबल टेक: फोटोशूट ने भी एक शॉट में पानी को पानी में ले लिया जो उसके शरीर को डूबे हुए प्रदर्शित करता है, एक खतरनाक चेहरे के लिए बचाता है")</f>
        <v>डबल टेक: फोटोशूट ने भी एक शॉट में पानी को पानी में ले लिया जो उसके शरीर को डूबे हुए प्रदर्शित करता है, एक खतरनाक चेहरे के लिए बचाता है</v>
      </c>
    </row>
    <row r="26175">
      <c r="A26175" s="1" t="s">
        <v>25247</v>
      </c>
      <c r="B26175" s="2" t="str">
        <f>IFERROR(__xludf.DUMMYFUNCTION("GOOGLETRANSLATE(A26175,""en"",""hi"")"),"एक सुंदर युवा लड़की खरीदारी करने और बहुत सारे उत्पाद खरीदते हैं।")</f>
        <v>एक सुंदर युवा लड़की खरीदारी करने और बहुत सारे उत्पाद खरीदते हैं।</v>
      </c>
    </row>
    <row r="26176">
      <c r="A26176" s="1" t="s">
        <v>25248</v>
      </c>
      <c r="B26176" s="2" t="str">
        <f>IFERROR(__xludf.DUMMYFUNCTION("GOOGLETRANSLATE(A26176,""en"",""hi"")"),"मुझे लगता है कि मैं थोड़ी देर के लिए काले बालों के साथ रहूंगा")</f>
        <v>मुझे लगता है कि मैं थोड़ी देर के लिए काले बालों के साथ रहूंगा</v>
      </c>
    </row>
    <row r="26177">
      <c r="A26177" s="1" t="s">
        <v>25249</v>
      </c>
      <c r="B26177" s="2" t="str">
        <f>IFERROR(__xludf.DUMMYFUNCTION("GOOGLETRANSLATE(A26177,""en"",""hi"")"),"अपने पति के साथ एक अस्पताल में महिला")</f>
        <v>अपने पति के साथ एक अस्पताल में महिला</v>
      </c>
    </row>
    <row r="26178">
      <c r="A26178" s="1" t="s">
        <v>25250</v>
      </c>
      <c r="B26178" s="2" t="str">
        <f>IFERROR(__xludf.DUMMYFUNCTION("GOOGLETRANSLATE(A26178,""en"",""hi"")"),"सुबह में बर्फ ने परिदृश्य को मोहक बना दिया ... और रॉक क्लाइंबिंग के लिए स्थितियां दुखी :(")</f>
        <v>सुबह में बर्फ ने परिदृश्य को मोहक बना दिया ... और रॉक क्लाइंबिंग के लिए स्थितियां दुखी :(</v>
      </c>
    </row>
    <row r="26179">
      <c r="A26179" s="1" t="s">
        <v>25251</v>
      </c>
      <c r="B26179" s="2" t="str">
        <f>IFERROR(__xludf.DUMMYFUNCTION("GOOGLETRANSLATE(A26179,""en"",""hi"")"),"रॉक कलाकार मंच पर लाइव प्रदर्शन करता है")</f>
        <v>रॉक कलाकार मंच पर लाइव प्रदर्शन करता है</v>
      </c>
    </row>
    <row r="26180">
      <c r="A26180" s="1" t="s">
        <v>25252</v>
      </c>
      <c r="B26180" s="2" t="str">
        <f>IFERROR(__xludf.DUMMYFUNCTION("GOOGLETRANSLATE(A26180,""en"",""hi"")"),"आज: इमारत के पीछे आजकल चित्रित किया गया है, जो 1 9 वीं शताब्दी में वहां श्रमिकों को बधाई देने की तुलना में बहुत शांत दृश्य दिखा रहा है")</f>
        <v>आज: इमारत के पीछे आजकल चित्रित किया गया है, जो 1 9 वीं शताब्दी में वहां श्रमिकों को बधाई देने की तुलना में बहुत शांत दृश्य दिखा रहा है</v>
      </c>
    </row>
    <row r="26181">
      <c r="A26181" s="1" t="s">
        <v>25253</v>
      </c>
      <c r="B26181" s="2" t="str">
        <f>IFERROR(__xludf.DUMMYFUNCTION("GOOGLETRANSLATE(A26181,""en"",""hi"")"),"एक बेसबॉल खेल से पहले प्रबंधक")</f>
        <v>एक बेसबॉल खेल से पहले प्रबंधक</v>
      </c>
    </row>
    <row r="26182">
      <c r="A26182" s="1" t="s">
        <v>656</v>
      </c>
      <c r="B26182" s="2" t="str">
        <f>IFERROR(__xludf.DUMMYFUNCTION("GOOGLETRANSLATE(A26182,""en"",""hi"")"),"छवि में हो सकता है: व्यक्ति, मंच पर, एक संगीत वाद्ययंत्र और इनडोर खेल रहा है")</f>
        <v>छवि में हो सकता है: व्यक्ति, मंच पर, एक संगीत वाद्ययंत्र और इनडोर खेल रहा है</v>
      </c>
    </row>
    <row r="26183">
      <c r="A26183" s="1" t="s">
        <v>25254</v>
      </c>
      <c r="B26183" s="2" t="str">
        <f>IFERROR(__xludf.DUMMYFUNCTION("GOOGLETRANSLATE(A26183,""en"",""hi"")"),"पार्क में सेलफोन पर बात करने वाला युवक")</f>
        <v>पार्क में सेलफोन पर बात करने वाला युवक</v>
      </c>
    </row>
    <row r="26184">
      <c r="A26184" s="1" t="s">
        <v>5787</v>
      </c>
      <c r="B26184" s="2" t="str">
        <f>IFERROR(__xludf.DUMMYFUNCTION("GOOGLETRANSLATE(A26184,""en"",""hi"")"),"छवि में हो सकता है: व्यक्ति, मंच पर, एक संगीत वाद्ययंत्र और गिटार बजाना")</f>
        <v>छवि में हो सकता है: व्यक्ति, मंच पर, एक संगीत वाद्ययंत्र और गिटार बजाना</v>
      </c>
    </row>
    <row r="26185">
      <c r="A26185" s="1" t="s">
        <v>25255</v>
      </c>
      <c r="B26185" s="2" t="str">
        <f>IFERROR(__xludf.DUMMYFUNCTION("GOOGLETRANSLATE(A26185,""en"",""hi"")"),"नदी के पार एक दृश्य।")</f>
        <v>नदी के पार एक दृश्य।</v>
      </c>
    </row>
    <row r="26186">
      <c r="A26186" s="1" t="s">
        <v>25256</v>
      </c>
      <c r="B26186" s="2" t="str">
        <f>IFERROR(__xludf.DUMMYFUNCTION("GOOGLETRANSLATE(A26186,""en"",""hi"")"),"एक काले रंग की पृष्ठभूमि पर गोल्डन स्पार्कलिंग कंफ़ेद्दी के दिल।")</f>
        <v>एक काले रंग की पृष्ठभूमि पर गोल्डन स्पार्कलिंग कंफ़ेद्दी के दिल।</v>
      </c>
    </row>
    <row r="26187">
      <c r="A26187" s="1" t="s">
        <v>25257</v>
      </c>
      <c r="B26187" s="2" t="str">
        <f>IFERROR(__xludf.DUMMYFUNCTION("GOOGLETRANSLATE(A26187,""en"",""hi"")"),"बैक अप देखकर, आप शिखर सम्मेलन में एक रेसर देख सकते हैं।")</f>
        <v>बैक अप देखकर, आप शिखर सम्मेलन में एक रेसर देख सकते हैं।</v>
      </c>
    </row>
    <row r="26188">
      <c r="A26188" s="1" t="s">
        <v>25258</v>
      </c>
      <c r="B26188" s="2" t="str">
        <f>IFERROR(__xludf.DUMMYFUNCTION("GOOGLETRANSLATE(A26188,""en"",""hi"")"),"प्राकृतिक रोशनी में एक पेड़ के स्टंप पर लाल गुलाब के बाहर गोली मार दी।")</f>
        <v>प्राकृतिक रोशनी में एक पेड़ के स्टंप पर लाल गुलाब के बाहर गोली मार दी।</v>
      </c>
    </row>
    <row r="26189">
      <c r="A26189" s="1" t="s">
        <v>25259</v>
      </c>
      <c r="B26189" s="2" t="str">
        <f>IFERROR(__xludf.DUMMYFUNCTION("GOOGLETRANSLATE(A26189,""en"",""hi"")"),"एक सुंदर बारोक पैटर्न और सीमा के साथ वेक्टर विंटेज लक्जरी क्षैतिज निमंत्रण का सेट।")</f>
        <v>एक सुंदर बारोक पैटर्न और सीमा के साथ वेक्टर विंटेज लक्जरी क्षैतिज निमंत्रण का सेट।</v>
      </c>
    </row>
    <row r="26190">
      <c r="A26190" s="1" t="s">
        <v>25260</v>
      </c>
      <c r="B26190" s="2" t="str">
        <f>IFERROR(__xludf.DUMMYFUNCTION("GOOGLETRANSLATE(A26190,""en"",""hi"")"),"अंधेरे में निविड़ अंधकार दृश्य")</f>
        <v>अंधेरे में निविड़ अंधकार दृश्य</v>
      </c>
    </row>
    <row r="26191">
      <c r="A26191" s="1" t="s">
        <v>25261</v>
      </c>
      <c r="B26191" s="2" t="str">
        <f>IFERROR(__xludf.DUMMYFUNCTION("GOOGLETRANSLATE(A26191,""en"",""hi"")"),"छुट्टी के लिए सैनिकों का परेड")</f>
        <v>छुट्टी के लिए सैनिकों का परेड</v>
      </c>
    </row>
    <row r="26192">
      <c r="A26192" s="1" t="s">
        <v>25262</v>
      </c>
      <c r="B26192" s="2" t="str">
        <f>IFERROR(__xludf.DUMMYFUNCTION("GOOGLETRANSLATE(A26192,""en"",""hi"")"),"मील एक गंदे विंडशील्ड बनाता है।")</f>
        <v>मील एक गंदे विंडशील्ड बनाता है।</v>
      </c>
    </row>
    <row r="26193">
      <c r="A26193" s="1" t="s">
        <v>25263</v>
      </c>
      <c r="B26193" s="2" t="str">
        <f>IFERROR(__xludf.DUMMYFUNCTION("GOOGLETRANSLATE(A26193,""en"",""hi"")"),"मेरे बालों का दाईं ओर")</f>
        <v>मेरे बालों का दाईं ओर</v>
      </c>
    </row>
    <row r="26194">
      <c r="A26194" s="1" t="s">
        <v>25264</v>
      </c>
      <c r="B26194" s="2" t="str">
        <f>IFERROR(__xludf.DUMMYFUNCTION("GOOGLETRANSLATE(A26194,""en"",""hi"")"),"नदी के किनारे खाने और सौंदर्य बनाने वाले बीवर का एक परिवार")</f>
        <v>नदी के किनारे खाने और सौंदर्य बनाने वाले बीवर का एक परिवार</v>
      </c>
    </row>
    <row r="26195">
      <c r="A26195" s="1" t="s">
        <v>25265</v>
      </c>
      <c r="B26195" s="2" t="str">
        <f>IFERROR(__xludf.DUMMYFUNCTION("GOOGLETRANSLATE(A26195,""en"",""hi"")"),"स्नातक शुक्रवार सुबह स्नातक स्तर के दौरान अपने डिप्लोमा प्राप्त करते हैं।")</f>
        <v>स्नातक शुक्रवार सुबह स्नातक स्तर के दौरान अपने डिप्लोमा प्राप्त करते हैं।</v>
      </c>
    </row>
    <row r="26196">
      <c r="A26196" s="1" t="s">
        <v>25266</v>
      </c>
      <c r="B26196" s="2" t="str">
        <f>IFERROR(__xludf.DUMMYFUNCTION("GOOGLETRANSLATE(A26196,""en"",""hi"")"),"दोनों तरफ आटा लगाओ।")</f>
        <v>दोनों तरफ आटा लगाओ।</v>
      </c>
    </row>
    <row r="26197">
      <c r="A26197" s="1" t="s">
        <v>25267</v>
      </c>
      <c r="B26197" s="2" t="str">
        <f>IFERROR(__xludf.DUMMYFUNCTION("GOOGLETRANSLATE(A26197,""en"",""hi"")"),"त्यौहार के दौरान सेलिब्रिटी ट्रेड जर्नल पत्रिका के लिए फोटो खिंचवाया गया है।")</f>
        <v>त्यौहार के दौरान सेलिब्रिटी ट्रेड जर्नल पत्रिका के लिए फोटो खिंचवाया गया है।</v>
      </c>
    </row>
    <row r="26198">
      <c r="A26198" s="1" t="s">
        <v>5842</v>
      </c>
      <c r="B26198" s="2" t="str">
        <f>IFERROR(__xludf.DUMMYFUNCTION("GOOGLETRANSLATE(A26198,""en"",""hi"")"),"अभिनेता यूरोपीय प्रीमियर में भाग लेता है।")</f>
        <v>अभिनेता यूरोपीय प्रीमियर में भाग लेता है।</v>
      </c>
    </row>
    <row r="26199">
      <c r="A26199" s="1" t="s">
        <v>25268</v>
      </c>
      <c r="B26199" s="2" t="str">
        <f>IFERROR(__xludf.DUMMYFUNCTION("GOOGLETRANSLATE(A26199,""en"",""hi"")"),"मेडिक लांग छाया वेक्टर आइकन।")</f>
        <v>मेडिक लांग छाया वेक्टर आइकन।</v>
      </c>
    </row>
    <row r="26200">
      <c r="A26200" s="1" t="s">
        <v>21915</v>
      </c>
      <c r="B26200" s="2" t="str">
        <f>IFERROR(__xludf.DUMMYFUNCTION("GOOGLETRANSLATE(A26200,""en"",""hi"")"),"छवि में हो सकता है: व्यक्ति, मुस्कुराते हुए, मंच पर, एक संगीत वाद्ययंत्र और गिटार बजाना")</f>
        <v>छवि में हो सकता है: व्यक्ति, मुस्कुराते हुए, मंच पर, एक संगीत वाद्ययंत्र और गिटार बजाना</v>
      </c>
    </row>
    <row r="26201">
      <c r="A26201" s="1" t="s">
        <v>25269</v>
      </c>
      <c r="B26201" s="2" t="str">
        <f>IFERROR(__xludf.DUMMYFUNCTION("GOOGLETRANSLATE(A26201,""en"",""hi"")"),"सेलिब्रिटी स्प्रिंग फैशन शो में भाग लेती है")</f>
        <v>सेलिब्रिटी स्प्रिंग फैशन शो में भाग लेती है</v>
      </c>
    </row>
    <row r="26202">
      <c r="A26202" s="1" t="s">
        <v>25270</v>
      </c>
      <c r="B26202" s="2" t="str">
        <f>IFERROR(__xludf.DUMMYFUNCTION("GOOGLETRANSLATE(A26202,""en"",""hi"")"),"एक चमड़े के जैकेट में एक हेडलेस मेननेक्विन इसके साथ जुड़े एक संकेत के साथ")</f>
        <v>एक चमड़े के जैकेट में एक हेडलेस मेननेक्विन इसके साथ जुड़े एक संकेत के साथ</v>
      </c>
    </row>
    <row r="26203">
      <c r="A26203" s="1" t="s">
        <v>25271</v>
      </c>
      <c r="B26203" s="2" t="str">
        <f>IFERROR(__xludf.DUMMYFUNCTION("GOOGLETRANSLATE(A26203,""en"",""hi"")"),"स्थान के बाहर इंतजार करने वाले प्रशंसकों के लिए व्यक्ति ने खुशी से हस्ताक्षर किए")</f>
        <v>स्थान के बाहर इंतजार करने वाले प्रशंसकों के लिए व्यक्ति ने खुशी से हस्ताक्षर किए</v>
      </c>
    </row>
    <row r="26204">
      <c r="A26204" s="1" t="s">
        <v>25272</v>
      </c>
      <c r="B26204" s="2" t="str">
        <f>IFERROR(__xludf.DUMMYFUNCTION("GOOGLETRANSLATE(A26204,""en"",""hi"")"),"रात तक कार्यालय भवन का दृश्य")</f>
        <v>रात तक कार्यालय भवन का दृश्य</v>
      </c>
    </row>
    <row r="26205">
      <c r="A26205" s="1" t="s">
        <v>25273</v>
      </c>
      <c r="B26205" s="2" t="str">
        <f>IFERROR(__xludf.DUMMYFUNCTION("GOOGLETRANSLATE(A26205,""en"",""hi"")"),"बोल्ड में पाठ में उल्लिखित देर से पुरातात्विक स्थलों")</f>
        <v>बोल्ड में पाठ में उल्लिखित देर से पुरातात्विक स्थलों</v>
      </c>
    </row>
    <row r="26206">
      <c r="A26206" s="1" t="s">
        <v>25274</v>
      </c>
      <c r="B26206" s="2" t="str">
        <f>IFERROR(__xludf.DUMMYFUNCTION("GOOGLETRANSLATE(A26206,""en"",""hi"")"),"विविध प्रकृति, असामान्य रूप से रंगीन जानवरों को देखो")</f>
        <v>विविध प्रकृति, असामान्य रूप से रंगीन जानवरों को देखो</v>
      </c>
    </row>
    <row r="26207">
      <c r="A26207" s="1" t="s">
        <v>7410</v>
      </c>
      <c r="B26207" s="2" t="str">
        <f>IFERROR(__xludf.DUMMYFUNCTION("GOOGLETRANSLATE(A26207,""en"",""hi"")"),"दिल के रूप में बीज के साथ डंडेलियन।")</f>
        <v>दिल के रूप में बीज के साथ डंडेलियन।</v>
      </c>
    </row>
    <row r="26208">
      <c r="A26208" s="1" t="s">
        <v>25275</v>
      </c>
      <c r="B26208" s="2" t="str">
        <f>IFERROR(__xludf.DUMMYFUNCTION("GOOGLETRANSLATE(A26208,""en"",""hi"")"),"उसके रास्ते पर: जैसे ही वह सड़क के साथ चली गई, उसका चमकदार रंग खड़ा हुआ")</f>
        <v>उसके रास्ते पर: जैसे ही वह सड़क के साथ चली गई, उसका चमकदार रंग खड़ा हुआ</v>
      </c>
    </row>
    <row r="26209">
      <c r="A26209" s="1" t="s">
        <v>25276</v>
      </c>
      <c r="B26209" s="2" t="str">
        <f>IFERROR(__xludf.DUMMYFUNCTION("GOOGLETRANSLATE(A26209,""en"",""hi"")"),"आसान चरणों में पूरी तरह से तैयार भौं के लिए एक गाइड।")</f>
        <v>आसान चरणों में पूरी तरह से तैयार भौं के लिए एक गाइड।</v>
      </c>
    </row>
    <row r="26210">
      <c r="A26210" s="1" t="s">
        <v>25277</v>
      </c>
      <c r="B26210" s="2" t="str">
        <f>IFERROR(__xludf.DUMMYFUNCTION("GOOGLETRANSLATE(A26210,""en"",""hi"")"),"आधुनिकतावाद की शैली में कैंटिलीवर ट्यूबलर स्टील स्टूल")</f>
        <v>आधुनिकतावाद की शैली में कैंटिलीवर ट्यूबलर स्टील स्टूल</v>
      </c>
    </row>
    <row r="26211">
      <c r="A26211" s="1" t="s">
        <v>25278</v>
      </c>
      <c r="B26211" s="2" t="str">
        <f>IFERROR(__xludf.DUMMYFUNCTION("GOOGLETRANSLATE(A26211,""en"",""hi"")"),"एक ताजा दिखने वाले रसोई डिजाइन के लिए अपने मौजूदा अलमारियाँ कैसे पुन: कॉन्फ़िगर करें")</f>
        <v>एक ताजा दिखने वाले रसोई डिजाइन के लिए अपने मौजूदा अलमारियाँ कैसे पुन: कॉन्फ़िगर करें</v>
      </c>
    </row>
    <row r="26212">
      <c r="A26212" s="1" t="s">
        <v>25279</v>
      </c>
      <c r="B26212" s="2" t="str">
        <f>IFERROR(__xludf.DUMMYFUNCTION("GOOGLETRANSLATE(A26212,""en"",""hi"")"),"अमेरिकी फुटबॉल टीम खेल के दौरान सैन्य व्यक्ति वापस चल रही है")</f>
        <v>अमेरिकी फुटबॉल टीम खेल के दौरान सैन्य व्यक्ति वापस चल रही है</v>
      </c>
    </row>
    <row r="26213">
      <c r="A26213" s="1" t="s">
        <v>25280</v>
      </c>
      <c r="B26213" s="2" t="str">
        <f>IFERROR(__xludf.DUMMYFUNCTION("GOOGLETRANSLATE(A26213,""en"",""hi"")"),"व्यक्ति रॉयल टूर के दिन व्यक्ति के लिए रंग था।")</f>
        <v>व्यक्ति रॉयल टूर के दिन व्यक्ति के लिए रंग था।</v>
      </c>
    </row>
    <row r="26214">
      <c r="A26214" s="1" t="s">
        <v>25281</v>
      </c>
      <c r="B26214" s="2" t="str">
        <f>IFERROR(__xludf.DUMMYFUNCTION("GOOGLETRANSLATE(A26214,""en"",""hi"")"),"क्षेत्रों या राज्यों और शहरों, राजधानियों के साथ विस्तृत नक्शा।")</f>
        <v>क्षेत्रों या राज्यों और शहरों, राजधानियों के साथ विस्तृत नक्शा।</v>
      </c>
    </row>
    <row r="26215">
      <c r="A26215" s="1" t="s">
        <v>25282</v>
      </c>
      <c r="B26215" s="2" t="str">
        <f>IFERROR(__xludf.DUMMYFUNCTION("GOOGLETRANSLATE(A26215,""en"",""hi"")"),"एक शहर के साथ मछली पकड़ने।")</f>
        <v>एक शहर के साथ मछली पकड़ने।</v>
      </c>
    </row>
    <row r="26216">
      <c r="A26216" s="1" t="s">
        <v>25283</v>
      </c>
      <c r="B26216" s="2" t="str">
        <f>IFERROR(__xludf.DUMMYFUNCTION("GOOGLETRANSLATE(A26216,""en"",""hi"")"),"सॉकर प्लेयर एक स्क्रीनिंग में भाग लेता है")</f>
        <v>सॉकर प्लेयर एक स्क्रीनिंग में भाग लेता है</v>
      </c>
    </row>
    <row r="26217">
      <c r="A26217" s="1" t="s">
        <v>25284</v>
      </c>
      <c r="B26217" s="2" t="str">
        <f>IFERROR(__xludf.DUMMYFUNCTION("GOOGLETRANSLATE(A26217,""en"",""hi"")"),"सॉकर प्लेयर से एक शहर में: खिलाड़ी जो बड़े पैमाने पर फिसल गए")</f>
        <v>सॉकर प्लेयर से एक शहर में: खिलाड़ी जो बड़े पैमाने पर फिसल गए</v>
      </c>
    </row>
    <row r="26218">
      <c r="A26218" s="1" t="s">
        <v>25285</v>
      </c>
      <c r="B26218" s="2" t="str">
        <f>IFERROR(__xludf.DUMMYFUNCTION("GOOGLETRANSLATE(A26218,""en"",""hi"")"),"देर दोपहर में रेगिस्तान पर सूर्य चमकता हुआ, लैंडस्केप को दृष्टिकोण पर उज्ज्वल नारंगी में बदलना")</f>
        <v>देर दोपहर में रेगिस्तान पर सूर्य चमकता हुआ, लैंडस्केप को दृष्टिकोण पर उज्ज्वल नारंगी में बदलना</v>
      </c>
    </row>
    <row r="26219">
      <c r="A26219" s="1" t="s">
        <v>25286</v>
      </c>
      <c r="B26219" s="2" t="str">
        <f>IFERROR(__xludf.DUMMYFUNCTION("GOOGLETRANSLATE(A26219,""en"",""hi"")"),"अस्पताल में नवजात शिशु को पकड़े हुए दादी")</f>
        <v>अस्पताल में नवजात शिशु को पकड़े हुए दादी</v>
      </c>
    </row>
    <row r="26220">
      <c r="A26220" s="1" t="s">
        <v>25287</v>
      </c>
      <c r="B26220" s="2" t="str">
        <f>IFERROR(__xludf.DUMMYFUNCTION("GOOGLETRANSLATE(A26220,""en"",""hi"")"),"व्यक्ति ने अपनी मधुमेह को नजरअंदाज कर दिया और अपनी दवा लेने में असफल रहा।")</f>
        <v>व्यक्ति ने अपनी मधुमेह को नजरअंदाज कर दिया और अपनी दवा लेने में असफल रहा।</v>
      </c>
    </row>
    <row r="26221">
      <c r="A26221" s="1" t="s">
        <v>25288</v>
      </c>
      <c r="B26221" s="2" t="str">
        <f>IFERROR(__xludf.DUMMYFUNCTION("GOOGLETRANSLATE(A26221,""en"",""hi"")"),"एक हरे रंग की स्टूडियो पृष्ठभूमि पर एक दूसरे को एक दूसरे को देखो और मुस्कुराओ")</f>
        <v>एक हरे रंग की स्टूडियो पृष्ठभूमि पर एक दूसरे को एक दूसरे को देखो और मुस्कुराओ</v>
      </c>
    </row>
    <row r="26222">
      <c r="A26222" s="1" t="s">
        <v>25289</v>
      </c>
      <c r="B26222" s="2" t="str">
        <f>IFERROR(__xludf.DUMMYFUNCTION("GOOGLETRANSLATE(A26222,""en"",""hi"")"),"श्रमिक एक लकड़ी के मोल्ड में गठित स्ट्रॉ और मिट्टी के बने एडोब ईंटों के साथ एक नया घर बना रहा है और फिर सूरज में सूख गया")</f>
        <v>श्रमिक एक लकड़ी के मोल्ड में गठित स्ट्रॉ और मिट्टी के बने एडोब ईंटों के साथ एक नया घर बना रहा है और फिर सूरज में सूख गया</v>
      </c>
    </row>
    <row r="26223">
      <c r="A26223" s="1" t="s">
        <v>25290</v>
      </c>
      <c r="B26223" s="2" t="str">
        <f>IFERROR(__xludf.DUMMYFUNCTION("GOOGLETRANSLATE(A26223,""en"",""hi"")"),"विरोध करना बंद करो: अधिकारी बार-बार संदिग्ध को बताता है कि जब अक्सर पुलिस को पता चल रहा है कि वे रिकॉर्ड किए जा रहे हैं")</f>
        <v>विरोध करना बंद करो: अधिकारी बार-बार संदिग्ध को बताता है कि जब अक्सर पुलिस को पता चल रहा है कि वे रिकॉर्ड किए जा रहे हैं</v>
      </c>
    </row>
    <row r="26224">
      <c r="A26224" s="1" t="s">
        <v>25291</v>
      </c>
      <c r="B26224" s="2" t="str">
        <f>IFERROR(__xludf.DUMMYFUNCTION("GOOGLETRANSLATE(A26224,""en"",""hi"")"),"व्यक्ति ने लिविंग रूम की ओवरहेड लाइटिंग के लिए स्वाद के साथ इस शैलीबद्ध लटकन प्रकाश का चयन किया।")</f>
        <v>व्यक्ति ने लिविंग रूम की ओवरहेड लाइटिंग के लिए स्वाद के साथ इस शैलीबद्ध लटकन प्रकाश का चयन किया।</v>
      </c>
    </row>
    <row r="26225">
      <c r="A26225" s="1" t="s">
        <v>8327</v>
      </c>
      <c r="B26225" s="2" t="str">
        <f>IFERROR(__xludf.DUMMYFUNCTION("GOOGLETRANSLATE(A26225,""en"",""hi"")"),"अभिनेता प्रीमियर पर पहुंचे")</f>
        <v>अभिनेता प्रीमियर पर पहुंचे</v>
      </c>
    </row>
    <row r="26226">
      <c r="A26226" s="1" t="s">
        <v>25292</v>
      </c>
      <c r="B26226" s="2" t="str">
        <f>IFERROR(__xludf.DUMMYFUNCTION("GOOGLETRANSLATE(A26226,""en"",""hi"")"),"कैमरे को देखकर हरी घास की पृष्ठभूमि पर बुलडॉग")</f>
        <v>कैमरे को देखकर हरी घास की पृष्ठभूमि पर बुलडॉग</v>
      </c>
    </row>
    <row r="26227">
      <c r="A26227" s="1" t="s">
        <v>25293</v>
      </c>
      <c r="B26227" s="2" t="str">
        <f>IFERROR(__xludf.DUMMYFUNCTION("GOOGLETRANSLATE(A26227,""en"",""hi"")"),"गिगल्स: त्रिकोणीय पार्टी में एक समय की व्हेल होने के लिए दिखाई दिया")</f>
        <v>गिगल्स: त्रिकोणीय पार्टी में एक समय की व्हेल होने के लिए दिखाई दिया</v>
      </c>
    </row>
    <row r="26228">
      <c r="A26228" s="1" t="s">
        <v>25294</v>
      </c>
      <c r="B26228" s="2" t="str">
        <f>IFERROR(__xludf.DUMMYFUNCTION("GOOGLETRANSLATE(A26228,""en"",""hi"")"),"ट्रेन ट्रैक के बगल में बैठकर और माल की ट्रेन की प्रतीक्षा कर रहा है।")</f>
        <v>ट्रेन ट्रैक के बगल में बैठकर और माल की ट्रेन की प्रतीक्षा कर रहा है।</v>
      </c>
    </row>
    <row r="26229">
      <c r="A26229" s="1" t="s">
        <v>25295</v>
      </c>
      <c r="B26229" s="2" t="str">
        <f>IFERROR(__xludf.DUMMYFUNCTION("GOOGLETRANSLATE(A26229,""en"",""hi"")"),"शहर में अपने पसंदीदा स्थान पर, अपनी पसंदीदा टीम का घर, व्यक्ति को झुकाव - घुटने पर मिलता है")</f>
        <v>शहर में अपने पसंदीदा स्थान पर, अपनी पसंदीदा टीम का घर, व्यक्ति को झुकाव - घुटने पर मिलता है</v>
      </c>
    </row>
    <row r="26230">
      <c r="A26230" s="1" t="s">
        <v>25296</v>
      </c>
      <c r="B26230" s="2" t="str">
        <f>IFERROR(__xludf.DUMMYFUNCTION("GOOGLETRANSLATE(A26230,""en"",""hi"")"),"एक सप्ताहांत पर एक शहर")</f>
        <v>एक सप्ताहांत पर एक शहर</v>
      </c>
    </row>
    <row r="26231">
      <c r="A26231" s="1" t="s">
        <v>25297</v>
      </c>
      <c r="B26231" s="2" t="str">
        <f>IFERROR(__xludf.DUMMYFUNCTION("GOOGLETRANSLATE(A26231,""en"",""hi"")"),"एथलीट द्वारा एक तस्वीर के बाद बिल्डिंग इस दृश्य को लड़कियों के लिए हाई स्कूल दिखाएं")</f>
        <v>एथलीट द्वारा एक तस्वीर के बाद बिल्डिंग इस दृश्य को लड़कियों के लिए हाई स्कूल दिखाएं</v>
      </c>
    </row>
    <row r="26232">
      <c r="A26232" s="1" t="s">
        <v>25298</v>
      </c>
      <c r="B26232" s="2" t="str">
        <f>IFERROR(__xludf.DUMMYFUNCTION("GOOGLETRANSLATE(A26232,""en"",""hi"")"),"अभिनेता 4 वें सत्र के प्रीमियर में आता है")</f>
        <v>अभिनेता 4 वें सत्र के प्रीमियर में आता है</v>
      </c>
    </row>
    <row r="26233">
      <c r="A26233" s="1" t="s">
        <v>25299</v>
      </c>
      <c r="B26233" s="2" t="str">
        <f>IFERROR(__xludf.DUMMYFUNCTION("GOOGLETRANSLATE(A26233,""en"",""hi"")"),"टीवी लेखक प्रीमियर में भाग लेता है।")</f>
        <v>टीवी लेखक प्रीमियर में भाग लेता है।</v>
      </c>
    </row>
    <row r="26234">
      <c r="A26234" s="1" t="s">
        <v>25300</v>
      </c>
      <c r="B26234" s="2" t="str">
        <f>IFERROR(__xludf.DUMMYFUNCTION("GOOGLETRANSLATE(A26234,""en"",""hi"")"),"यह मैं क्या कप दिखता है।")</f>
        <v>यह मैं क्या कप दिखता है।</v>
      </c>
    </row>
    <row r="26235">
      <c r="A26235" s="1" t="s">
        <v>25301</v>
      </c>
      <c r="B26235" s="2" t="str">
        <f>IFERROR(__xludf.DUMMYFUNCTION("GOOGLETRANSLATE(A26235,""en"",""hi"")"),"वाहन प्रकार पारगमन के लिए वर्षावन")</f>
        <v>वाहन प्रकार पारगमन के लिए वर्षावन</v>
      </c>
    </row>
    <row r="26236">
      <c r="A26236" s="1" t="s">
        <v>25302</v>
      </c>
      <c r="B26236" s="2" t="str">
        <f>IFERROR(__xludf.DUMMYFUNCTION("GOOGLETRANSLATE(A26236,""en"",""hi"")"),"फारल बकरियां अपने हजारों में राजमार्ग को रेखांकित करती हैं")</f>
        <v>फारल बकरियां अपने हजारों में राजमार्ग को रेखांकित करती हैं</v>
      </c>
    </row>
    <row r="26237">
      <c r="A26237" s="1" t="s">
        <v>25303</v>
      </c>
      <c r="B26237" s="2" t="str">
        <f>IFERROR(__xludf.DUMMYFUNCTION("GOOGLETRANSLATE(A26237,""en"",""hi"")"),"फुटबॉल टीम के खिलाफ कार्रवाई के दौरान सॉकर प्लेयर #।")</f>
        <v>फुटबॉल टीम के खिलाफ कार्रवाई के दौरान सॉकर प्लेयर #।</v>
      </c>
    </row>
    <row r="26238">
      <c r="A26238" s="1" t="s">
        <v>25304</v>
      </c>
      <c r="B26238" s="2" t="str">
        <f>IFERROR(__xludf.DUMMYFUNCTION("GOOGLETRANSLATE(A26238,""en"",""hi"")"),"हम एक ब्रांड के रूप में तेजी से बढ़ रहे हैं")</f>
        <v>हम एक ब्रांड के रूप में तेजी से बढ़ रहे हैं</v>
      </c>
    </row>
    <row r="26239">
      <c r="A26239" s="1" t="s">
        <v>25305</v>
      </c>
      <c r="B26239" s="2" t="str">
        <f>IFERROR(__xludf.DUMMYFUNCTION("GOOGLETRANSLATE(A26239,""en"",""hi"")"),"एक तालाब में लिली पैड")</f>
        <v>एक तालाब में लिली पैड</v>
      </c>
    </row>
    <row r="26240">
      <c r="A26240" s="1" t="s">
        <v>25306</v>
      </c>
      <c r="B26240" s="2" t="str">
        <f>IFERROR(__xludf.DUMMYFUNCTION("GOOGLETRANSLATE(A26240,""en"",""hi"")"),"कर्म के लिए सुरंग में एक प्रकाश है")</f>
        <v>कर्म के लिए सुरंग में एक प्रकाश है</v>
      </c>
    </row>
    <row r="26241">
      <c r="A26241" s="1" t="s">
        <v>25307</v>
      </c>
      <c r="B26241" s="2" t="str">
        <f>IFERROR(__xludf.DUMMYFUNCTION("GOOGLETRANSLATE(A26241,""en"",""hi"")"),"एक शैंपेन बोतल और चश्मे की व्यवस्था की सामान्य दृश्य")</f>
        <v>एक शैंपेन बोतल और चश्मे की व्यवस्था की सामान्य दृश्य</v>
      </c>
    </row>
    <row r="26242">
      <c r="A26242" s="1" t="s">
        <v>656</v>
      </c>
      <c r="B26242" s="2" t="str">
        <f>IFERROR(__xludf.DUMMYFUNCTION("GOOGLETRANSLATE(A26242,""en"",""hi"")"),"छवि में हो सकता है: व्यक्ति, मंच पर, एक संगीत वाद्ययंत्र और इनडोर खेल रहा है")</f>
        <v>छवि में हो सकता है: व्यक्ति, मंच पर, एक संगीत वाद्ययंत्र और इनडोर खेल रहा है</v>
      </c>
    </row>
    <row r="26243">
      <c r="A26243" s="1" t="s">
        <v>25308</v>
      </c>
      <c r="B26243" s="2" t="str">
        <f>IFERROR(__xludf.DUMMYFUNCTION("GOOGLETRANSLATE(A26243,""en"",""hi"")"),"एक दुकान के बाहर एक बड़ा खरगोश")</f>
        <v>एक दुकान के बाहर एक बड़ा खरगोश</v>
      </c>
    </row>
    <row r="26244">
      <c r="A26244" s="1" t="s">
        <v>25309</v>
      </c>
      <c r="B26244" s="2" t="str">
        <f>IFERROR(__xludf.DUMMYFUNCTION("GOOGLETRANSLATE(A26244,""en"",""hi"")"),"ऑस्ट्रेलियाई नियम फुटबॉलर प्रशिक्षण सत्र के दौरान गेंद को इकट्ठा करता है")</f>
        <v>ऑस्ट्रेलियाई नियम फुटबॉलर प्रशिक्षण सत्र के दौरान गेंद को इकट्ठा करता है</v>
      </c>
    </row>
    <row r="26245">
      <c r="A26245" s="1" t="s">
        <v>25310</v>
      </c>
      <c r="B26245" s="2" t="str">
        <f>IFERROR(__xludf.DUMMYFUNCTION("GOOGLETRANSLATE(A26245,""en"",""hi"")"),"धुंधला पृष्ठभूमि के साथ हवा में डंडेलियन")</f>
        <v>धुंधला पृष्ठभूमि के साथ हवा में डंडेलियन</v>
      </c>
    </row>
    <row r="26246">
      <c r="A26246" s="1" t="s">
        <v>25311</v>
      </c>
      <c r="B26246" s="2" t="str">
        <f>IFERROR(__xludf.DUMMYFUNCTION("GOOGLETRANSLATE(A26246,""en"",""hi"")"),"दोनों crews 8s के दौरान निलंबन पुल के तहत दौड़।")</f>
        <v>दोनों crews 8s के दौरान निलंबन पुल के तहत दौड़।</v>
      </c>
    </row>
    <row r="26247">
      <c r="A26247" s="1" t="s">
        <v>25312</v>
      </c>
      <c r="B26247" s="2" t="str">
        <f>IFERROR(__xludf.DUMMYFUNCTION("GOOGLETRANSLATE(A26247,""en"",""hi"")"),"आप देख सकते हैं कि पौधे की पत्तियां कैसे कीड़े के चारों ओर लपेटती हैं एक बार अपने चिपचिपा गोंद के साथ कब्जा कर ली - जैसे कि अच्छे बाल पर आयोजित पदार्थ।")</f>
        <v>आप देख सकते हैं कि पौधे की पत्तियां कैसे कीड़े के चारों ओर लपेटती हैं एक बार अपने चिपचिपा गोंद के साथ कब्जा कर ली - जैसे कि अच्छे बाल पर आयोजित पदार्थ।</v>
      </c>
    </row>
    <row r="26248">
      <c r="A26248" s="1" t="s">
        <v>25313</v>
      </c>
      <c r="B26248" s="2" t="str">
        <f>IFERROR(__xludf.DUMMYFUNCTION("GOOGLETRANSLATE(A26248,""en"",""hi"")"),"वायलिन का चारकोल ड्राइंग")</f>
        <v>वायलिन का चारकोल ड्राइंग</v>
      </c>
    </row>
    <row r="26249">
      <c r="A26249" s="1" t="s">
        <v>25314</v>
      </c>
      <c r="B26249" s="2" t="str">
        <f>IFERROR(__xludf.DUMMYFUNCTION("GOOGLETRANSLATE(A26249,""en"",""hi"")"),"देश कलाकार आयोजित महोत्सव में मंच पर प्रदर्शन करता है")</f>
        <v>देश कलाकार आयोजित महोत्सव में मंच पर प्रदर्शन करता है</v>
      </c>
    </row>
    <row r="26250">
      <c r="A26250" s="1" t="s">
        <v>25315</v>
      </c>
      <c r="B26250" s="2" t="str">
        <f>IFERROR(__xludf.DUMMYFUNCTION("GOOGLETRANSLATE(A26250,""en"",""hi"")"),"उड़ान में मछली पकड़ने वाली जैविक प्रजाति")</f>
        <v>उड़ान में मछली पकड़ने वाली जैविक प्रजाति</v>
      </c>
    </row>
    <row r="26251">
      <c r="A26251" s="1" t="s">
        <v>25316</v>
      </c>
      <c r="B26251" s="2" t="str">
        <f>IFERROR(__xludf.DUMMYFUNCTION("GOOGLETRANSLATE(A26251,""en"",""hi"")"),"एक आदमी एक गतिशीलता स्कूटर की सवारी करता है जो मतदान केंद्र के बाहर एक बख्तरबंद वाहन है।")</f>
        <v>एक आदमी एक गतिशीलता स्कूटर की सवारी करता है जो मतदान केंद्र के बाहर एक बख्तरबंद वाहन है।</v>
      </c>
    </row>
    <row r="26252">
      <c r="A26252" s="1" t="s">
        <v>25317</v>
      </c>
      <c r="B26252" s="2" t="str">
        <f>IFERROR(__xludf.DUMMYFUNCTION("GOOGLETRANSLATE(A26252,""en"",""hi"")"),"क्षितिज के लिए मेरा हवाई दृश्य")</f>
        <v>क्षितिज के लिए मेरा हवाई दृश्य</v>
      </c>
    </row>
    <row r="26253">
      <c r="A26253" s="1" t="s">
        <v>25318</v>
      </c>
      <c r="B26253" s="2" t="str">
        <f>IFERROR(__xludf.DUMMYFUNCTION("GOOGLETRANSLATE(A26253,""en"",""hi"")"),"एक पहाड़ी नदी के बिस्तर पर चलो")</f>
        <v>एक पहाड़ी नदी के बिस्तर पर चलो</v>
      </c>
    </row>
    <row r="26254">
      <c r="A26254" s="1" t="s">
        <v>25319</v>
      </c>
      <c r="B26254" s="2" t="str">
        <f>IFERROR(__xludf.DUMMYFUNCTION("GOOGLETRANSLATE(A26254,""en"",""hi"")"),"खिलाड़ी खेल के बाद प्रशंसकों का धन्यवाद करते हैं")</f>
        <v>खिलाड़ी खेल के बाद प्रशंसकों का धन्यवाद करते हैं</v>
      </c>
    </row>
    <row r="26255">
      <c r="A26255" s="1" t="s">
        <v>220</v>
      </c>
      <c r="B26255" s="2" t="str">
        <f>IFERROR(__xludf.DUMMYFUNCTION("GOOGLETRANSLATE(A26255,""en"",""hi"")"),"अभिनेता प्रीमियर पर आता है")</f>
        <v>अभिनेता प्रीमियर पर आता है</v>
      </c>
    </row>
    <row r="26256">
      <c r="A26256" s="1" t="s">
        <v>25320</v>
      </c>
      <c r="B26256" s="2" t="str">
        <f>IFERROR(__xludf.DUMMYFUNCTION("GOOGLETRANSLATE(A26256,""en"",""hi"")"),"व्यक्ति, एक पिल्ला के रूप में अपनाया गया था और अब जीवन।")</f>
        <v>व्यक्ति, एक पिल्ला के रूप में अपनाया गया था और अब जीवन।</v>
      </c>
    </row>
    <row r="26257">
      <c r="A26257" s="1" t="s">
        <v>25321</v>
      </c>
      <c r="B26257" s="2" t="str">
        <f>IFERROR(__xludf.DUMMYFUNCTION("GOOGLETRANSLATE(A26257,""en"",""hi"")"),"एक युवा लड़की का सुंदर मुस्कुराते हुए चेहरे, चित्रण चित्रण")</f>
        <v>एक युवा लड़की का सुंदर मुस्कुराते हुए चेहरे, चित्रण चित्रण</v>
      </c>
    </row>
    <row r="26258">
      <c r="A26258" s="1" t="s">
        <v>25322</v>
      </c>
      <c r="B26258" s="2" t="str">
        <f>IFERROR(__xludf.DUMMYFUNCTION("GOOGLETRANSLATE(A26258,""en"",""hi"")"),"अभिनेता विश्व प्रीमियर में आता है।")</f>
        <v>अभिनेता विश्व प्रीमियर में आता है।</v>
      </c>
    </row>
    <row r="26259">
      <c r="A26259" s="1" t="s">
        <v>25323</v>
      </c>
      <c r="B26259" s="2" t="str">
        <f>IFERROR(__xludf.DUMMYFUNCTION("GOOGLETRANSLATE(A26259,""en"",""hi"")"),"हवा में झंडे का सेट")</f>
        <v>हवा में झंडे का सेट</v>
      </c>
    </row>
    <row r="26260">
      <c r="A26260" s="1" t="s">
        <v>25324</v>
      </c>
      <c r="B26260" s="2" t="str">
        <f>IFERROR(__xludf.DUMMYFUNCTION("GOOGLETRANSLATE(A26260,""en"",""hi"")"),"नवविवाहित: वेदी पर एक चुंबन साझा करें।")</f>
        <v>नवविवाहित: वेदी पर एक चुंबन साझा करें।</v>
      </c>
    </row>
    <row r="26261">
      <c r="A26261" s="1" t="s">
        <v>25325</v>
      </c>
      <c r="B26261" s="2" t="str">
        <f>IFERROR(__xludf.DUMMYFUNCTION("GOOGLETRANSLATE(A26261,""en"",""hi"")"),"सफेद पृष्ठभूमि पर गिटार आइकन वेक्टर चित्रण।")</f>
        <v>सफेद पृष्ठभूमि पर गिटार आइकन वेक्टर चित्रण।</v>
      </c>
    </row>
    <row r="26262">
      <c r="A26262" s="1" t="s">
        <v>25326</v>
      </c>
      <c r="B26262" s="2" t="str">
        <f>IFERROR(__xludf.DUMMYFUNCTION("GOOGLETRANSLATE(A26262,""en"",""hi"")"),"ऑटोमोबाइल मॉडल सहित विंटेज कारें")</f>
        <v>ऑटोमोबाइल मॉडल सहित विंटेज कारें</v>
      </c>
    </row>
    <row r="26263">
      <c r="A26263" s="1" t="s">
        <v>25327</v>
      </c>
      <c r="B26263" s="2" t="str">
        <f>IFERROR(__xludf.DUMMYFUNCTION("GOOGLETRANSLATE(A26263,""en"",""hi"")"),"पागल सुंदर गोरा हिप्स्टर युवा महिला सूर्यास्त पर समुद्र तट पर जीभ दिखाती है")</f>
        <v>पागल सुंदर गोरा हिप्स्टर युवा महिला सूर्यास्त पर समुद्र तट पर जीभ दिखाती है</v>
      </c>
    </row>
    <row r="26264">
      <c r="A26264" s="1" t="s">
        <v>25328</v>
      </c>
      <c r="B26264" s="2" t="str">
        <f>IFERROR(__xludf.DUMMYFUNCTION("GOOGLETRANSLATE(A26264,""en"",""hi"")"),"एक गिलास बियर सजाए गए रिम के साथ हरे रंग में पहने वेट्रेस")</f>
        <v>एक गिलास बियर सजाए गए रिम के साथ हरे रंग में पहने वेट्रेस</v>
      </c>
    </row>
    <row r="26265">
      <c r="A26265" s="1" t="s">
        <v>25329</v>
      </c>
      <c r="B26265" s="2" t="str">
        <f>IFERROR(__xludf.DUMMYFUNCTION("GOOGLETRANSLATE(A26265,""en"",""hi"")"),"कबूतर पुराने शहर में एक भव्य गोथिक कैथेड्रल से उड़ते हैं")</f>
        <v>कबूतर पुराने शहर में एक भव्य गोथिक कैथेड्रल से उड़ते हैं</v>
      </c>
    </row>
    <row r="26266">
      <c r="A26266" s="1" t="s">
        <v>25330</v>
      </c>
      <c r="B26266" s="2" t="str">
        <f>IFERROR(__xludf.DUMMYFUNCTION("GOOGLETRANSLATE(A26266,""en"",""hi"")"),"एक दिलचस्प मृत - पत्ती की नकल बग")</f>
        <v>एक दिलचस्प मृत - पत्ती की नकल बग</v>
      </c>
    </row>
    <row r="26267">
      <c r="A26267" s="1" t="s">
        <v>25331</v>
      </c>
      <c r="B26267" s="2" t="str">
        <f>IFERROR(__xludf.DUMMYFUNCTION("GOOGLETRANSLATE(A26267,""en"",""hi"")"),"वेक्टर आइकन, और चिकित्सा सहायता, उपचार और इसे प्रतीक के रूप में उपयोग करें।")</f>
        <v>वेक्टर आइकन, और चिकित्सा सहायता, उपचार और इसे प्रतीक के रूप में उपयोग करें।</v>
      </c>
    </row>
    <row r="26268">
      <c r="A26268" s="1" t="s">
        <v>25332</v>
      </c>
      <c r="B26268" s="2" t="str">
        <f>IFERROR(__xludf.DUMMYFUNCTION("GOOGLETRANSLATE(A26268,""en"",""hi"")"),"जन्मदिन की पार्टी में ये टोपी एक बड़ी हिट थी!")</f>
        <v>जन्मदिन की पार्टी में ये टोपी एक बड़ी हिट थी!</v>
      </c>
    </row>
    <row r="26269">
      <c r="A26269" s="1" t="s">
        <v>25333</v>
      </c>
      <c r="B26269" s="2" t="str">
        <f>IFERROR(__xludf.DUMMYFUNCTION("GOOGLETRANSLATE(A26269,""en"",""hi"")"),"इस भालू को पिछले हफ्ते फोटो खिंचवाया गया था।")</f>
        <v>इस भालू को पिछले हफ्ते फोटो खिंचवाया गया था।</v>
      </c>
    </row>
    <row r="26270">
      <c r="A26270" s="1" t="s">
        <v>25334</v>
      </c>
      <c r="B26270" s="2" t="str">
        <f>IFERROR(__xludf.DUMMYFUNCTION("GOOGLETRANSLATE(A26270,""en"",""hi"")"),"अगर सोमवार एक व्यक्ति था")</f>
        <v>अगर सोमवार एक व्यक्ति था</v>
      </c>
    </row>
    <row r="26271">
      <c r="A26271" s="1" t="s">
        <v>25335</v>
      </c>
      <c r="B26271" s="2" t="str">
        <f>IFERROR(__xludf.DUMMYFUNCTION("GOOGLETRANSLATE(A26271,""en"",""hi"")"),"चट्टान में संक्रमित क्षेत्र")</f>
        <v>चट्टान में संक्रमित क्षेत्र</v>
      </c>
    </row>
    <row r="26272">
      <c r="A26272" s="1" t="s">
        <v>25336</v>
      </c>
      <c r="B26272" s="2" t="str">
        <f>IFERROR(__xludf.DUMMYFUNCTION("GOOGLETRANSLATE(A26272,""en"",""hi"")"),"बाहर फोन पर आदमी")</f>
        <v>बाहर फोन पर आदमी</v>
      </c>
    </row>
    <row r="26273">
      <c r="A26273" s="1" t="s">
        <v>25337</v>
      </c>
      <c r="B26273" s="2" t="str">
        <f>IFERROR(__xludf.DUMMYFUNCTION("GOOGLETRANSLATE(A26273,""en"",""hi"")"),"मत्स्य पालन गांव पर सूर्योदय")</f>
        <v>मत्स्य पालन गांव पर सूर्योदय</v>
      </c>
    </row>
    <row r="26274">
      <c r="A26274" s="1" t="s">
        <v>25338</v>
      </c>
      <c r="B26274" s="2" t="str">
        <f>IFERROR(__xludf.DUMMYFUNCTION("GOOGLETRANSLATE(A26274,""en"",""hi"")"),"शादी के लिए सही दिल पर लिखी गई कविताएँ")</f>
        <v>शादी के लिए सही दिल पर लिखी गई कविताएँ</v>
      </c>
    </row>
    <row r="26275">
      <c r="A26275" s="1" t="s">
        <v>25339</v>
      </c>
      <c r="B26275" s="2" t="str">
        <f>IFERROR(__xludf.DUMMYFUNCTION("GOOGLETRANSLATE(A26275,""en"",""hi"")"),"चित्रकारी कलाकार के रूप में एक महिला का पोर्ट्रेट")</f>
        <v>चित्रकारी कलाकार के रूप में एक महिला का पोर्ट्रेट</v>
      </c>
    </row>
    <row r="26276">
      <c r="A26276" s="1" t="s">
        <v>25340</v>
      </c>
      <c r="B26276" s="2" t="str">
        <f>IFERROR(__xludf.DUMMYFUNCTION("GOOGLETRANSLATE(A26276,""en"",""hi"")"),"एक खिड़की पर एक दिल खींचने वाली युवा मुस्कुराती महिला।")</f>
        <v>एक खिड़की पर एक दिल खींचने वाली युवा मुस्कुराती महिला।</v>
      </c>
    </row>
    <row r="26277">
      <c r="A26277" s="1" t="s">
        <v>25341</v>
      </c>
      <c r="B26277" s="2" t="str">
        <f>IFERROR(__xludf.DUMMYFUNCTION("GOOGLETRANSLATE(A26277,""en"",""hi"")"),"फ़िर शाखाओं और एक माला, नए साल के साथ मॉक अप")</f>
        <v>फ़िर शाखाओं और एक माला, नए साल के साथ मॉक अप</v>
      </c>
    </row>
    <row r="26278">
      <c r="A26278" s="1" t="s">
        <v>25342</v>
      </c>
      <c r="B26278" s="2" t="str">
        <f>IFERROR(__xludf.DUMMYFUNCTION("GOOGLETRANSLATE(A26278,""en"",""hi"")"),"आर्किटेक्ट और संगठन संस्थापक प्रीमियर में भाग लेते हैं।")</f>
        <v>आर्किटेक्ट और संगठन संस्थापक प्रीमियर में भाग लेते हैं।</v>
      </c>
    </row>
    <row r="26279">
      <c r="A26279" s="1" t="s">
        <v>25343</v>
      </c>
      <c r="B26279" s="2" t="str">
        <f>IFERROR(__xludf.DUMMYFUNCTION("GOOGLETRANSLATE(A26279,""en"",""hi"")"),"मैच के दौरान क्रिकेटर हिट करता है।")</f>
        <v>मैच के दौरान क्रिकेटर हिट करता है।</v>
      </c>
    </row>
    <row r="26280">
      <c r="A26280" s="1" t="s">
        <v>25344</v>
      </c>
      <c r="B26280" s="2" t="str">
        <f>IFERROR(__xludf.DUMMYFUNCTION("GOOGLETRANSLATE(A26280,""en"",""hi"")"),"लॉस एंजिल्स प्रीमियर ऑफ रोमांटिक कॉमेडी फिल्म आयोजित की गई")</f>
        <v>लॉस एंजिल्स प्रीमियर ऑफ रोमांटिक कॉमेडी फिल्म आयोजित की गई</v>
      </c>
    </row>
    <row r="26281">
      <c r="A26281" s="1" t="s">
        <v>25345</v>
      </c>
      <c r="B26281" s="2" t="str">
        <f>IFERROR(__xludf.DUMMYFUNCTION("GOOGLETRANSLATE(A26281,""en"",""hi"")"),"पर्वत श्रृंखला का लैंडस्केप दृश्य।")</f>
        <v>पर्वत श्रृंखला का लैंडस्केप दृश्य।</v>
      </c>
    </row>
    <row r="26282">
      <c r="A26282" s="1" t="s">
        <v>25346</v>
      </c>
      <c r="B26282" s="2" t="str">
        <f>IFERROR(__xludf.DUMMYFUNCTION("GOOGLETRANSLATE(A26282,""en"",""hi"")"),"रश - आवर दुख: बर्फ आज सुबह एक शहर हिट करता है जब गंभीर मौसम के बैंड ने अपेक्षा से पहले राजधानी को मारा")</f>
        <v>रश - आवर दुख: बर्फ आज सुबह एक शहर हिट करता है जब गंभीर मौसम के बैंड ने अपेक्षा से पहले राजधानी को मारा</v>
      </c>
    </row>
    <row r="26283">
      <c r="A26283" s="1" t="s">
        <v>25347</v>
      </c>
      <c r="B26283" s="2" t="str">
        <f>IFERROR(__xludf.DUMMYFUNCTION("GOOGLETRANSLATE(A26283,""en"",""hi"")"),"एक पुराने हवाई जहाज के केबिन में उड़ान डेक")</f>
        <v>एक पुराने हवाई जहाज के केबिन में उड़ान डेक</v>
      </c>
    </row>
    <row r="26284">
      <c r="A26284" s="1" t="s">
        <v>25348</v>
      </c>
      <c r="B26284" s="2" t="str">
        <f>IFERROR(__xludf.DUMMYFUNCTION("GOOGLETRANSLATE(A26284,""en"",""hi"")"),"मुलायम धुंधली पृष्ठभूमि पर सकारात्मक संदेश के साथ पोस्टर।")</f>
        <v>मुलायम धुंधली पृष्ठभूमि पर सकारात्मक संदेश के साथ पोस्टर।</v>
      </c>
    </row>
    <row r="26285">
      <c r="A26285" s="1" t="s">
        <v>25349</v>
      </c>
      <c r="B26285" s="2" t="str">
        <f>IFERROR(__xludf.DUMMYFUNCTION("GOOGLETRANSLATE(A26285,""en"",""hi"")"),"पिंजरे में बेबी बंदर")</f>
        <v>पिंजरे में बेबी बंदर</v>
      </c>
    </row>
    <row r="26286">
      <c r="A26286" s="1" t="s">
        <v>25350</v>
      </c>
      <c r="B26286" s="2" t="str">
        <f>IFERROR(__xludf.DUMMYFUNCTION("GOOGLETRANSLATE(A26286,""en"",""hi"")"),"गेज का संकेतक जो करता है")</f>
        <v>गेज का संकेतक जो करता है</v>
      </c>
    </row>
    <row r="26287">
      <c r="A26287" s="1" t="s">
        <v>25351</v>
      </c>
      <c r="B26287" s="2" t="str">
        <f>IFERROR(__xludf.DUMMYFUNCTION("GOOGLETRANSLATE(A26287,""en"",""hi"")"),"खुले चरागाह पर मवेशी चरवाहे जो राष्ट्रीय उद्यान का हिस्सा हैं")</f>
        <v>खुले चरागाह पर मवेशी चरवाहे जो राष्ट्रीय उद्यान का हिस्सा हैं</v>
      </c>
    </row>
    <row r="26288">
      <c r="A26288" s="1" t="s">
        <v>25352</v>
      </c>
      <c r="B26288" s="2" t="str">
        <f>IFERROR(__xludf.DUMMYFUNCTION("GOOGLETRANSLATE(A26288,""en"",""hi"")"),"एक स्टोन सतह पर बड़ा घोंघा क्रॉलिंग")</f>
        <v>एक स्टोन सतह पर बड़ा घोंघा क्रॉलिंग</v>
      </c>
    </row>
    <row r="26289">
      <c r="A26289" s="1" t="s">
        <v>25353</v>
      </c>
      <c r="B26289" s="2" t="str">
        <f>IFERROR(__xludf.DUMMYFUNCTION("GOOGLETRANSLATE(A26289,""en"",""hi"")"),"एक ड्राइंग का थोड़ा और अधिक मैं अभी तक समाप्त नहीं हुआ हूं ... # चित्रण # पश्चिमी ईसाई अवकाश")</f>
        <v>एक ड्राइंग का थोड़ा और अधिक मैं अभी तक समाप्त नहीं हुआ हूं ... # चित्रण # पश्चिमी ईसाई अवकाश</v>
      </c>
    </row>
    <row r="26290">
      <c r="A26290" s="1" t="s">
        <v>25354</v>
      </c>
      <c r="B26290" s="2" t="str">
        <f>IFERROR(__xludf.DUMMYFUNCTION("GOOGLETRANSLATE(A26290,""en"",""hi"")"),"निजी जेट हवाई जहाज की सीढ़ियों पर युवा व्यापारी")</f>
        <v>निजी जेट हवाई जहाज की सीढ़ियों पर युवा व्यापारी</v>
      </c>
    </row>
    <row r="26291">
      <c r="A26291" s="1" t="s">
        <v>25355</v>
      </c>
      <c r="B26291" s="2" t="str">
        <f>IFERROR(__xludf.DUMMYFUNCTION("GOOGLETRANSLATE(A26291,""en"",""hi"")"),"एक स्टाइलिज्ड मानचित्र विभिन्न शहरों को दिखा रहा है।")</f>
        <v>एक स्टाइलिज्ड मानचित्र विभिन्न शहरों को दिखा रहा है।</v>
      </c>
    </row>
    <row r="26292">
      <c r="A26292" s="1" t="s">
        <v>25356</v>
      </c>
      <c r="B26292" s="2" t="str">
        <f>IFERROR(__xludf.DUMMYFUNCTION("GOOGLETRANSLATE(A26292,""en"",""hi"")"),"एक गृहिणी एक प्रकाश बल्ब की सफाई।")</f>
        <v>एक गृहिणी एक प्रकाश बल्ब की सफाई।</v>
      </c>
    </row>
    <row r="26293">
      <c r="A26293" s="1" t="s">
        <v>25357</v>
      </c>
      <c r="B26293" s="2" t="str">
        <f>IFERROR(__xludf.DUMMYFUNCTION("GOOGLETRANSLATE(A26293,""en"",""hi"")"),"घास के मैदान में चराई")</f>
        <v>घास के मैदान में चराई</v>
      </c>
    </row>
    <row r="26294">
      <c r="A26294" s="1" t="s">
        <v>25358</v>
      </c>
      <c r="B26294" s="2" t="str">
        <f>IFERROR(__xludf.DUMMYFUNCTION("GOOGLETRANSLATE(A26294,""en"",""hi"")"),"अभिनेता और सेलिब्रिटी क्राउन के सीजन के विश्व प्रीमियर में भाग लेते हैं।")</f>
        <v>अभिनेता और सेलिब्रिटी क्राउन के सीजन के विश्व प्रीमियर में भाग लेते हैं।</v>
      </c>
    </row>
    <row r="26295">
      <c r="A26295" s="1" t="s">
        <v>25359</v>
      </c>
      <c r="B26295" s="2" t="str">
        <f>IFERROR(__xludf.DUMMYFUNCTION("GOOGLETRANSLATE(A26295,""en"",""hi"")"),"पृष्ठभूमि में विशिष्ट गली और चर्च")</f>
        <v>पृष्ठभूमि में विशिष्ट गली और चर्च</v>
      </c>
    </row>
    <row r="26296">
      <c r="A26296" s="1" t="s">
        <v>25360</v>
      </c>
      <c r="B26296" s="2" t="str">
        <f>IFERROR(__xludf.DUMMYFUNCTION("GOOGLETRANSLATE(A26296,""en"",""hi"")"),"ओलंपिक खेलों से ओलंपिक पदक, आयोजित")</f>
        <v>ओलंपिक खेलों से ओलंपिक पदक, आयोजित</v>
      </c>
    </row>
    <row r="26297">
      <c r="A26297" s="1" t="s">
        <v>25361</v>
      </c>
      <c r="B26297" s="2" t="str">
        <f>IFERROR(__xludf.DUMMYFUNCTION("GOOGLETRANSLATE(A26297,""en"",""hi"")"),"अभिनेता और व्यक्ति एक घटना में भाग लेते हैं")</f>
        <v>अभिनेता और व्यक्ति एक घटना में भाग लेते हैं</v>
      </c>
    </row>
    <row r="26298">
      <c r="A26298" s="1" t="s">
        <v>25362</v>
      </c>
      <c r="B26298" s="2" t="str">
        <f>IFERROR(__xludf.DUMMYFUNCTION("GOOGLETRANSLATE(A26298,""en"",""hi"")"),"उद्योग - सर्दियों में जोड़े")</f>
        <v>उद्योग - सर्दियों में जोड़े</v>
      </c>
    </row>
    <row r="26299">
      <c r="A26299" s="1" t="s">
        <v>25363</v>
      </c>
      <c r="B26299" s="2" t="str">
        <f>IFERROR(__xludf.DUMMYFUNCTION("GOOGLETRANSLATE(A26299,""en"",""hi"")"),"लिविंग रूम में बैठे अनुबंध पर हस्ताक्षर करने वाले युवा जोड़े को प्यार करना")</f>
        <v>लिविंग रूम में बैठे अनुबंध पर हस्ताक्षर करने वाले युवा जोड़े को प्यार करना</v>
      </c>
    </row>
    <row r="26300">
      <c r="A26300" s="1" t="s">
        <v>25364</v>
      </c>
      <c r="B26300" s="2" t="str">
        <f>IFERROR(__xludf.DUMMYFUNCTION("GOOGLETRANSLATE(A26300,""en"",""hi"")"),"पुल के मुख्य काल का शाम का दृश्य।")</f>
        <v>पुल के मुख्य काल का शाम का दृश्य।</v>
      </c>
    </row>
    <row r="26301">
      <c r="A26301" s="1" t="s">
        <v>25365</v>
      </c>
      <c r="B26301" s="2" t="str">
        <f>IFERROR(__xludf.DUMMYFUNCTION("GOOGLETRANSLATE(A26301,""en"",""hi"")"),"धूप का चश्मा में आश्चर्यजनक: पूरी तरह से आसानी से देखा जाता है क्योंकि वह पार्क के चारों ओर घूमती थी - प्राम को धक्का देने और उसके बच्चे और उसके बीऊ के साथ एक मजाक साझा करते समय मुफ्त और बीमिंग।")</f>
        <v>धूप का चश्मा में आश्चर्यजनक: पूरी तरह से आसानी से देखा जाता है क्योंकि वह पार्क के चारों ओर घूमती थी - प्राम को धक्का देने और उसके बच्चे और उसके बीऊ के साथ एक मजाक साझा करते समय मुफ्त और बीमिंग।</v>
      </c>
    </row>
    <row r="26302">
      <c r="A26302" s="1" t="s">
        <v>25366</v>
      </c>
      <c r="B26302" s="2" t="str">
        <f>IFERROR(__xludf.DUMMYFUNCTION("GOOGLETRANSLATE(A26302,""en"",""hi"")"),"चेतावनी भित्तिचित्र के साथ विध्वंस के लिए एक इमारत में एक खिड़की")</f>
        <v>चेतावनी भित्तिचित्र के साथ विध्वंस के लिए एक इमारत में एक खिड़की</v>
      </c>
    </row>
    <row r="26303">
      <c r="A26303" s="1" t="s">
        <v>6392</v>
      </c>
      <c r="B26303" s="2" t="str">
        <f>IFERROR(__xludf.DUMMYFUNCTION("GOOGLETRANSLATE(A26303,""en"",""hi"")"),"छवि में हो सकता है: व्यक्ति, मंच पर, एक संगीत वाद्ययंत्र और पाठ खेलना")</f>
        <v>छवि में हो सकता है: व्यक्ति, मंच पर, एक संगीत वाद्ययंत्र और पाठ खेलना</v>
      </c>
    </row>
    <row r="26304">
      <c r="A26304" s="1" t="s">
        <v>25367</v>
      </c>
      <c r="B26304" s="2" t="str">
        <f>IFERROR(__xludf.DUMMYFUNCTION("GOOGLETRANSLATE(A26304,""en"",""hi"")"),"पेशे की मछली पकड़ना पृष्ठभूमि में समुद्र के साथ एक तूफानी दिन")</f>
        <v>पेशे की मछली पकड़ना पृष्ठभूमि में समुद्र के साथ एक तूफानी दिन</v>
      </c>
    </row>
    <row r="26305">
      <c r="A26305" s="1" t="s">
        <v>25368</v>
      </c>
      <c r="B26305" s="2" t="str">
        <f>IFERROR(__xludf.DUMMYFUNCTION("GOOGLETRANSLATE(A26305,""en"",""hi"")"),"चर्च को £ 20,000 अनुदान मिला है।")</f>
        <v>चर्च को £ 20,000 अनुदान मिला है।</v>
      </c>
    </row>
    <row r="26306">
      <c r="A26306" s="1" t="s">
        <v>25369</v>
      </c>
      <c r="B26306" s="2" t="str">
        <f>IFERROR(__xludf.DUMMYFUNCTION("GOOGLETRANSLATE(A26306,""en"",""hi"")"),"दिन और रात के दृश्य के साथ पृथ्वी, अंतरिक्ष यान निर्माता द्वारा सुसज्जित इस छवि के तत्व")</f>
        <v>दिन और रात के दृश्य के साथ पृथ्वी, अंतरिक्ष यान निर्माता द्वारा सुसज्जित इस छवि के तत्व</v>
      </c>
    </row>
    <row r="26307">
      <c r="A26307" s="1" t="s">
        <v>25370</v>
      </c>
      <c r="B26307" s="2" t="str">
        <f>IFERROR(__xludf.DUMMYFUNCTION("GOOGLETRANSLATE(A26307,""en"",""hi"")"),"मैं एक पुरानी कार के सामने खड़े दुल्हन और दूल्हे के साथ लंबी घास के इन क्षेत्रों और तस्वीर से प्यार करता हूं।")</f>
        <v>मैं एक पुरानी कार के सामने खड़े दुल्हन और दूल्हे के साथ लंबी घास के इन क्षेत्रों और तस्वीर से प्यार करता हूं।</v>
      </c>
    </row>
    <row r="26308">
      <c r="A26308" s="1" t="s">
        <v>25371</v>
      </c>
      <c r="B26308" s="2" t="str">
        <f>IFERROR(__xludf.DUMMYFUNCTION("GOOGLETRANSLATE(A26308,""en"",""hi"")"),"बेसबॉल प्लेयर बेसबॉल गेम की पहली पारी के दौरान प्रदान करता है।")</f>
        <v>बेसबॉल प्लेयर बेसबॉल गेम की पहली पारी के दौरान प्रदान करता है।</v>
      </c>
    </row>
    <row r="26309">
      <c r="A26309" s="1" t="s">
        <v>25372</v>
      </c>
      <c r="B26309" s="2" t="str">
        <f>IFERROR(__xludf.DUMMYFUNCTION("GOOGLETRANSLATE(A26309,""en"",""hi"")"),"आदमी के पैर, जो काले जूते में रेत पर चलते और रोकते हैं")</f>
        <v>आदमी के पैर, जो काले जूते में रेत पर चलते और रोकते हैं</v>
      </c>
    </row>
    <row r="26310">
      <c r="A26310" s="1" t="s">
        <v>13330</v>
      </c>
      <c r="B26310" s="2" t="str">
        <f>IFERROR(__xludf.DUMMYFUNCTION("GOOGLETRANSLATE(A26310,""en"",""hi"")"),"बंदरगाह में मछली पकड़ने की नाव")</f>
        <v>बंदरगाह में मछली पकड़ने की नाव</v>
      </c>
    </row>
    <row r="26311">
      <c r="A26311" s="1" t="s">
        <v>25373</v>
      </c>
      <c r="B26311" s="2" t="str">
        <f>IFERROR(__xludf.DUMMYFUNCTION("GOOGLETRANSLATE(A26311,""en"",""hi"")"),"एक पलायन पैर संभावित दर्द के क्षेत्रों को दिखा रहा है")</f>
        <v>एक पलायन पैर संभावित दर्द के क्षेत्रों को दिखा रहा है</v>
      </c>
    </row>
    <row r="26312">
      <c r="A26312" s="1" t="s">
        <v>25374</v>
      </c>
      <c r="B26312" s="2" t="str">
        <f>IFERROR(__xludf.DUMMYFUNCTION("GOOGLETRANSLATE(A26312,""en"",""hi"")"),"केबल कार की सवारी।")</f>
        <v>केबल कार की सवारी।</v>
      </c>
    </row>
    <row r="26313">
      <c r="A26313" s="1" t="s">
        <v>25375</v>
      </c>
      <c r="B26313" s="2" t="str">
        <f>IFERROR(__xludf.DUMMYFUNCTION("GOOGLETRANSLATE(A26313,""en"",""hi"")"),"एक आदमी रातोंरात खोजों के दौरान मलबे के ढेर पर खड़ा होता है")</f>
        <v>एक आदमी रातोंरात खोजों के दौरान मलबे के ढेर पर खड़ा होता है</v>
      </c>
    </row>
    <row r="26314">
      <c r="A26314" s="1" t="s">
        <v>25376</v>
      </c>
      <c r="B26314" s="2" t="str">
        <f>IFERROR(__xludf.DUMMYFUNCTION("GOOGLETRANSLATE(A26314,""en"",""hi"")"),"इन आश्चर्यजनक सफेद रसोई से प्रेरित हो जाओ।")</f>
        <v>इन आश्चर्यजनक सफेद रसोई से प्रेरित हो जाओ।</v>
      </c>
    </row>
    <row r="26315">
      <c r="A26315" s="1" t="s">
        <v>25377</v>
      </c>
      <c r="B26315" s="2" t="str">
        <f>IFERROR(__xludf.DUMMYFUNCTION("GOOGLETRANSLATE(A26315,""en"",""hi"")"),"यह हमारा एक बार है - थोड़ी देर में उच्च कोलेस्ट्रॉल नाश्ता।")</f>
        <v>यह हमारा एक बार है - थोड़ी देर में उच्च कोलेस्ट्रॉल नाश्ता।</v>
      </c>
    </row>
    <row r="26316">
      <c r="A26316" s="1" t="s">
        <v>25378</v>
      </c>
      <c r="B26316" s="2" t="str">
        <f>IFERROR(__xludf.DUMMYFUNCTION("GOOGLETRANSLATE(A26316,""en"",""hi"")"),"शहर की पुरानी दीवारें।")</f>
        <v>शहर की पुरानी दीवारें।</v>
      </c>
    </row>
    <row r="26317">
      <c r="A26317" s="1" t="s">
        <v>25379</v>
      </c>
      <c r="B26317" s="2" t="str">
        <f>IFERROR(__xludf.DUMMYFUNCTION("GOOGLETRANSLATE(A26317,""en"",""hi"")"),"इस सीजन में, कई एथलेटिक टीमों ने इसे प्लेऑफ में बना दिया।")</f>
        <v>इस सीजन में, कई एथलेटिक टीमों ने इसे प्लेऑफ में बना दिया।</v>
      </c>
    </row>
    <row r="26318">
      <c r="A26318" s="1" t="s">
        <v>25380</v>
      </c>
      <c r="B26318" s="2" t="str">
        <f>IFERROR(__xludf.DUMMYFUNCTION("GOOGLETRANSLATE(A26318,""en"",""hi"")"),"व्यक्ति उसके कमरे में रहता है।")</f>
        <v>व्यक्ति उसके कमरे में रहता है।</v>
      </c>
    </row>
    <row r="26319">
      <c r="A26319" s="1" t="s">
        <v>25381</v>
      </c>
      <c r="B26319" s="2" t="str">
        <f>IFERROR(__xludf.DUMMYFUNCTION("GOOGLETRANSLATE(A26319,""en"",""hi"")"),"ठंड सर्दियों के दिन एक कठोर हवा में झंडा उड़ता हुआ झंडा")</f>
        <v>ठंड सर्दियों के दिन एक कठोर हवा में झंडा उड़ता हुआ झंडा</v>
      </c>
    </row>
    <row r="26320">
      <c r="A26320" s="1" t="s">
        <v>25382</v>
      </c>
      <c r="B26320" s="2" t="str">
        <f>IFERROR(__xludf.DUMMYFUNCTION("GOOGLETRANSLATE(A26320,""en"",""hi"")"),"समुद्र में खड़े युवा लड़कियों का पिछला दृश्य")</f>
        <v>समुद्र में खड़े युवा लड़कियों का पिछला दृश्य</v>
      </c>
    </row>
    <row r="26321">
      <c r="A26321" s="1" t="s">
        <v>25383</v>
      </c>
      <c r="B26321" s="2" t="str">
        <f>IFERROR(__xludf.DUMMYFUNCTION("GOOGLETRANSLATE(A26321,""en"",""hi"")"),"फुटबॉल टीम का खिलाड़ी खुश है")</f>
        <v>फुटबॉल टीम का खिलाड़ी खुश है</v>
      </c>
    </row>
    <row r="26322">
      <c r="A26322" s="1" t="s">
        <v>25384</v>
      </c>
      <c r="B26322" s="2" t="str">
        <f>IFERROR(__xludf.DUMMYFUNCTION("GOOGLETRANSLATE(A26322,""en"",""hi"")"),"ना। उनके साइडकार में टीम")</f>
        <v>ना। उनके साइडकार में टीम</v>
      </c>
    </row>
    <row r="26323">
      <c r="A26323" s="1" t="s">
        <v>25385</v>
      </c>
      <c r="B26323" s="2" t="str">
        <f>IFERROR(__xludf.DUMMYFUNCTION("GOOGLETRANSLATE(A26323,""en"",""hi"")"),"एक बच्चा एक खिड़की के माध्यम से देख रहा है")</f>
        <v>एक बच्चा एक खिड़की के माध्यम से देख रहा है</v>
      </c>
    </row>
    <row r="26324">
      <c r="A26324" s="1" t="s">
        <v>25386</v>
      </c>
      <c r="B26324" s="2" t="str">
        <f>IFERROR(__xludf.DUMMYFUNCTION("GOOGLETRANSLATE(A26324,""en"",""hi"")"),"ठाठ: शीर्ष मॉडल ने असामान्य कॉम्बो में अपने लंबे पैर दिखाया क्योंकि वह शिखर सम्मेलन में पहुंची")</f>
        <v>ठाठ: शीर्ष मॉडल ने असामान्य कॉम्बो में अपने लंबे पैर दिखाया क्योंकि वह शिखर सम्मेलन में पहुंची</v>
      </c>
    </row>
    <row r="26325">
      <c r="A26325" s="1" t="s">
        <v>25387</v>
      </c>
      <c r="B26325" s="2" t="str">
        <f>IFERROR(__xludf.DUMMYFUNCTION("GOOGLETRANSLATE(A26325,""en"",""hi"")"),"समुद्र तट पर चलने वाली खुश महिला, पीछे से, धीमी गति से देखें")</f>
        <v>समुद्र तट पर चलने वाली खुश महिला, पीछे से, धीमी गति से देखें</v>
      </c>
    </row>
    <row r="26326">
      <c r="A26326" s="1" t="s">
        <v>25388</v>
      </c>
      <c r="B26326" s="2" t="str">
        <f>IFERROR(__xludf.DUMMYFUNCTION("GOOGLETRANSLATE(A26326,""en"",""hi"")"),"एक धूमिल रात पर एक उपनगरीय सड़क")</f>
        <v>एक धूमिल रात पर एक उपनगरीय सड़क</v>
      </c>
    </row>
    <row r="26327">
      <c r="A26327" s="1" t="s">
        <v>25389</v>
      </c>
      <c r="B26327" s="2" t="str">
        <f>IFERROR(__xludf.DUMMYFUNCTION("GOOGLETRANSLATE(A26327,""en"",""hi"")"),"नीले बिना, दुनिया कभी भी समान नहीं होगी।")</f>
        <v>नीले बिना, दुनिया कभी भी समान नहीं होगी।</v>
      </c>
    </row>
    <row r="26328">
      <c r="A26328" s="1" t="s">
        <v>25390</v>
      </c>
      <c r="B26328" s="2" t="str">
        <f>IFERROR(__xludf.DUMMYFUNCTION("GOOGLETRANSLATE(A26328,""en"",""hi"")"),"लिविंग रूम, स्लाइडिंग ग्लास दरवाजा दिखा रहा है जो बालकनी के लिए निकलता है")</f>
        <v>लिविंग रूम, स्लाइडिंग ग्लास दरवाजा दिखा रहा है जो बालकनी के लिए निकलता है</v>
      </c>
    </row>
    <row r="26329">
      <c r="A26329" s="1" t="s">
        <v>25391</v>
      </c>
      <c r="B26329" s="2" t="str">
        <f>IFERROR(__xludf.DUMMYFUNCTION("GOOGLETRANSLATE(A26329,""en"",""hi"")"),"प्राकृतिक प्रवेश द्वार पर व्यक्ति")</f>
        <v>प्राकृतिक प्रवेश द्वार पर व्यक्ति</v>
      </c>
    </row>
    <row r="26330">
      <c r="A26330" s="1" t="s">
        <v>21654</v>
      </c>
      <c r="B26330" s="2" t="str">
        <f>IFERROR(__xludf.DUMMYFUNCTION("GOOGLETRANSLATE(A26330,""en"",""hi"")"),"मैच के दौरान कार्रवाई में फुटबॉल खिलाड़ी")</f>
        <v>मैच के दौरान कार्रवाई में फुटबॉल खिलाड़ी</v>
      </c>
    </row>
    <row r="26331">
      <c r="A26331" s="1" t="s">
        <v>25392</v>
      </c>
      <c r="B26331" s="2" t="str">
        <f>IFERROR(__xludf.DUMMYFUNCTION("GOOGLETRANSLATE(A26331,""en"",""hi"")"),"एक खेत पर मुफ्त रेंज मुर्गियां")</f>
        <v>एक खेत पर मुफ्त रेंज मुर्गियां</v>
      </c>
    </row>
    <row r="26332">
      <c r="A26332" s="1" t="s">
        <v>25393</v>
      </c>
      <c r="B26332" s="2" t="str">
        <f>IFERROR(__xludf.DUMMYFUNCTION("GOOGLETRANSLATE(A26332,""en"",""hi"")"),"एक कोयोट बर्फ में खड़ा है।")</f>
        <v>एक कोयोट बर्फ में खड़ा है।</v>
      </c>
    </row>
    <row r="26333">
      <c r="A26333" s="1" t="s">
        <v>25394</v>
      </c>
      <c r="B26333" s="2" t="str">
        <f>IFERROR(__xludf.DUMMYFUNCTION("GOOGLETRANSLATE(A26333,""en"",""hi"")"),"एक हरे रंग की बोतल में शीतल बीयर एक काले रंग की पृष्ठभूमि पर घूर्णन")</f>
        <v>एक हरे रंग की बोतल में शीतल बीयर एक काले रंग की पृष्ठभूमि पर घूर्णन</v>
      </c>
    </row>
    <row r="26334">
      <c r="A26334" s="1" t="s">
        <v>25395</v>
      </c>
      <c r="B26334" s="2" t="str">
        <f>IFERROR(__xludf.DUMMYFUNCTION("GOOGLETRANSLATE(A26334,""en"",""hi"")"),"बंदरगाह में फ्रॉस्टी धूप दिन।")</f>
        <v>बंदरगाह में फ्रॉस्टी धूप दिन।</v>
      </c>
    </row>
    <row r="26335">
      <c r="A26335" s="1" t="s">
        <v>25396</v>
      </c>
      <c r="B26335" s="2" t="str">
        <f>IFERROR(__xludf.DUMMYFUNCTION("GOOGLETRANSLATE(A26335,""en"",""hi"")"),"इंद्रधनुष के मालिक")</f>
        <v>इंद्रधनुष के मालिक</v>
      </c>
    </row>
    <row r="26336">
      <c r="A26336" s="1" t="s">
        <v>25397</v>
      </c>
      <c r="B26336" s="2" t="str">
        <f>IFERROR(__xludf.DUMMYFUNCTION("GOOGLETRANSLATE(A26336,""en"",""hi"")"),"वह व्यक्ति है जो ऐसा लगता है कि वह पर्याप्त है")</f>
        <v>वह व्यक्ति है जो ऐसा लगता है कि वह पर्याप्त है</v>
      </c>
    </row>
    <row r="26337">
      <c r="A26337" s="1" t="s">
        <v>25398</v>
      </c>
      <c r="B26337" s="2" t="str">
        <f>IFERROR(__xludf.DUMMYFUNCTION("GOOGLETRANSLATE(A26337,""en"",""hi"")"),"छात्र एक असेंबली के रास्ते पर मुख्य हॉलवे भीड़ते हैं।")</f>
        <v>छात्र एक असेंबली के रास्ते पर मुख्य हॉलवे भीड़ते हैं।</v>
      </c>
    </row>
    <row r="26338">
      <c r="A26338" s="1" t="s">
        <v>25399</v>
      </c>
      <c r="B26338" s="2" t="str">
        <f>IFERROR(__xludf.DUMMYFUNCTION("GOOGLETRANSLATE(A26338,""en"",""hi"")"),"साइडर की एक बोतल की जेनेरिक तस्वीर")</f>
        <v>साइडर की एक बोतल की जेनेरिक तस्वीर</v>
      </c>
    </row>
    <row r="26339">
      <c r="A26339" s="1" t="s">
        <v>25400</v>
      </c>
      <c r="B26339" s="2" t="str">
        <f>IFERROR(__xludf.DUMMYFUNCTION("GOOGLETRANSLATE(A26339,""en"",""hi"")"),"फुटबॉल खिलाड़ी की शर्ट पर एक विजेता पदक के करीब")</f>
        <v>फुटबॉल खिलाड़ी की शर्ट पर एक विजेता पदक के करीब</v>
      </c>
    </row>
    <row r="26340">
      <c r="A26340" s="1" t="s">
        <v>25401</v>
      </c>
      <c r="B26340" s="2" t="str">
        <f>IFERROR(__xludf.DUMMYFUNCTION("GOOGLETRANSLATE(A26340,""en"",""hi"")"),"इस एरियल व्यू सर्का 1940 के दशक की जांच करें।")</f>
        <v>इस एरियल व्यू सर्का 1940 के दशक की जांच करें।</v>
      </c>
    </row>
    <row r="26341">
      <c r="A26341" s="1" t="s">
        <v>25402</v>
      </c>
      <c r="B26341" s="2" t="str">
        <f>IFERROR(__xludf.DUMMYFUNCTION("GOOGLETRANSLATE(A26341,""en"",""hi"")"),"पॉप कलाकार पुरस्कारों के दौरान पुरस्कार मंच स्वीकार करता है।")</f>
        <v>पॉप कलाकार पुरस्कारों के दौरान पुरस्कार मंच स्वीकार करता है।</v>
      </c>
    </row>
    <row r="26342">
      <c r="A26342" s="1" t="s">
        <v>25403</v>
      </c>
      <c r="B26342" s="2" t="str">
        <f>IFERROR(__xludf.DUMMYFUNCTION("GOOGLETRANSLATE(A26342,""en"",""hi"")"),"ठीक है रियर स्पोक्ड व्हील अंदर है।")</f>
        <v>ठीक है रियर स्पोक्ड व्हील अंदर है।</v>
      </c>
    </row>
    <row r="26343">
      <c r="A26343" s="1" t="s">
        <v>25404</v>
      </c>
      <c r="B26343" s="2" t="str">
        <f>IFERROR(__xludf.DUMMYFUNCTION("GOOGLETRANSLATE(A26343,""en"",""hi"")"),"डिजाइनर पहले दिन उसके शो के अंत में एक धनुष लेता है।")</f>
        <v>डिजाइनर पहले दिन उसके शो के अंत में एक धनुष लेता है।</v>
      </c>
    </row>
    <row r="26344">
      <c r="A26344" s="1" t="s">
        <v>25405</v>
      </c>
      <c r="B26344" s="2" t="str">
        <f>IFERROR(__xludf.DUMMYFUNCTION("GOOGLETRANSLATE(A26344,""en"",""hi"")"),"महल और धार्मिक मूर्तियों का दृश्य")</f>
        <v>महल और धार्मिक मूर्तियों का दृश्य</v>
      </c>
    </row>
    <row r="26345">
      <c r="A26345" s="1" t="s">
        <v>25406</v>
      </c>
      <c r="B26345" s="2" t="str">
        <f>IFERROR(__xludf.DUMMYFUNCTION("GOOGLETRANSLATE(A26345,""en"",""hi"")"),"साइट पर एक ऊंट।")</f>
        <v>साइट पर एक ऊंट।</v>
      </c>
    </row>
    <row r="26346">
      <c r="A26346" s="1" t="s">
        <v>25407</v>
      </c>
      <c r="B26346" s="2" t="str">
        <f>IFERROR(__xludf.DUMMYFUNCTION("GOOGLETRANSLATE(A26346,""en"",""hi"")"),"एक घरेलू घोड़े के साथ पेशे का पेशा")</f>
        <v>एक घरेलू घोड़े के साथ पेशे का पेशा</v>
      </c>
    </row>
    <row r="26347">
      <c r="A26347" s="1" t="s">
        <v>25408</v>
      </c>
      <c r="B26347" s="2" t="str">
        <f>IFERROR(__xludf.DUMMYFUNCTION("GOOGLETRANSLATE(A26347,""en"",""hi"")"),"समुद्र तट पर उद्योग कैसे करें")</f>
        <v>समुद्र तट पर उद्योग कैसे करें</v>
      </c>
    </row>
    <row r="26348">
      <c r="A26348" s="1" t="s">
        <v>25409</v>
      </c>
      <c r="B26348" s="2" t="str">
        <f>IFERROR(__xludf.DUMMYFUNCTION("GOOGLETRANSLATE(A26348,""en"",""hi"")"),"तेल चित्रकला बंद लाइन के जहाज - हस्ताक्षर 2")</f>
        <v>तेल चित्रकला बंद लाइन के जहाज - हस्ताक्षर 2</v>
      </c>
    </row>
    <row r="26349">
      <c r="A26349" s="1" t="s">
        <v>25410</v>
      </c>
      <c r="B26349" s="2" t="str">
        <f>IFERROR(__xludf.DUMMYFUNCTION("GOOGLETRANSLATE(A26349,""en"",""hi"")"),"उस सॉस को छोड़ने के लिए क्रिस्टी रोटी के एक पक्ष के साथ परोसें!")</f>
        <v>उस सॉस को छोड़ने के लिए क्रिस्टी रोटी के एक पक्ष के साथ परोसें!</v>
      </c>
    </row>
    <row r="26350">
      <c r="A26350" s="1" t="s">
        <v>25411</v>
      </c>
      <c r="B26350" s="2" t="str">
        <f>IFERROR(__xludf.DUMMYFUNCTION("GOOGLETRANSLATE(A26350,""en"",""hi"")"),"एक पेशेवर सम्मेलन कक्ष या हॉल में कुर्सियां")</f>
        <v>एक पेशेवर सम्मेलन कक्ष या हॉल में कुर्सियां</v>
      </c>
    </row>
    <row r="26351">
      <c r="A26351" s="1" t="s">
        <v>25412</v>
      </c>
      <c r="B26351" s="2" t="str">
        <f>IFERROR(__xludf.DUMMYFUNCTION("GOOGLETRANSLATE(A26351,""en"",""hi"")"),"पकवान का एक अलग दृश्य!")</f>
        <v>पकवान का एक अलग दृश्य!</v>
      </c>
    </row>
    <row r="26352">
      <c r="A26352" s="1" t="s">
        <v>25413</v>
      </c>
      <c r="B26352" s="2" t="str">
        <f>IFERROR(__xludf.DUMMYFUNCTION("GOOGLETRANSLATE(A26352,""en"",""hi"")"),"एक भविष्यवादी इंटरफ़ेस स्कैनिंग की डिजिटल एनीमेशन")</f>
        <v>एक भविष्यवादी इंटरफ़ेस स्कैनिंग की डिजिटल एनीमेशन</v>
      </c>
    </row>
    <row r="26353">
      <c r="A26353" s="1" t="s">
        <v>25414</v>
      </c>
      <c r="B26353" s="2" t="str">
        <f>IFERROR(__xludf.DUMMYFUNCTION("GOOGLETRANSLATE(A26353,""en"",""hi"")"),"एक चट्टान के साथ एक चट्टान पर एक चट्टान के बाहर झुक जाता है।")</f>
        <v>एक चट्टान के साथ एक चट्टान पर एक चट्टान के बाहर झुक जाता है।</v>
      </c>
    </row>
    <row r="26354">
      <c r="A26354" s="1" t="s">
        <v>25415</v>
      </c>
      <c r="B26354" s="2" t="str">
        <f>IFERROR(__xludf.DUMMYFUNCTION("GOOGLETRANSLATE(A26354,""en"",""hi"")"),"महिलाओं के लिए प्रतीकात्मक समारोह")</f>
        <v>महिलाओं के लिए प्रतीकात्मक समारोह</v>
      </c>
    </row>
    <row r="26355">
      <c r="A26355" s="1" t="s">
        <v>25416</v>
      </c>
      <c r="B26355" s="2" t="str">
        <f>IFERROR(__xludf.DUMMYFUNCTION("GOOGLETRANSLATE(A26355,""en"",""hi"")"),"कॉकटेल: नारंगी और क्रैनबेरी के रस, वोदका या आड़ू और वेनिला के संकेत के साथ रम का एक उष्णकटिबंधीय विवाह!")</f>
        <v>कॉकटेल: नारंगी और क्रैनबेरी के रस, वोदका या आड़ू और वेनिला के संकेत के साथ रम का एक उष्णकटिबंधीय विवाह!</v>
      </c>
    </row>
    <row r="26356">
      <c r="A26356" s="1" t="s">
        <v>25417</v>
      </c>
      <c r="B26356" s="2" t="str">
        <f>IFERROR(__xludf.DUMMYFUNCTION("GOOGLETRANSLATE(A26356,""en"",""hi"")"),"हाथ लेटरिंग के साथ छुट्टी उपहार कार्ड।")</f>
        <v>हाथ लेटरिंग के साथ छुट्टी उपहार कार्ड।</v>
      </c>
    </row>
    <row r="26357">
      <c r="A26357" s="1" t="s">
        <v>10184</v>
      </c>
      <c r="B26357" s="2" t="str">
        <f>IFERROR(__xludf.DUMMYFUNCTION("GOOGLETRANSLATE(A26357,""en"",""hi"")"),"अभिनेता विश्व प्रीमियर में भाग लेता है।")</f>
        <v>अभिनेता विश्व प्रीमियर में भाग लेता है।</v>
      </c>
    </row>
    <row r="26358">
      <c r="A26358" s="1" t="s">
        <v>25418</v>
      </c>
      <c r="B26358" s="2" t="str">
        <f>IFERROR(__xludf.DUMMYFUNCTION("GOOGLETRANSLATE(A26358,""en"",""hi"")"),"एक छोटे से द्वीप पर लाइटहाउस")</f>
        <v>एक छोटे से द्वीप पर लाइटहाउस</v>
      </c>
    </row>
    <row r="26359">
      <c r="A26359" s="1" t="s">
        <v>25419</v>
      </c>
      <c r="B26359" s="2" t="str">
        <f>IFERROR(__xludf.DUMMYFUNCTION("GOOGLETRANSLATE(A26359,""en"",""hi"")"),"दुल्हन और दूल्हे टोस्ट को सुनते हुए")</f>
        <v>दुल्हन और दूल्हे टोस्ट को सुनते हुए</v>
      </c>
    </row>
    <row r="26360">
      <c r="A26360" s="1" t="s">
        <v>25420</v>
      </c>
      <c r="B26360" s="2" t="str">
        <f>IFERROR(__xludf.DUMMYFUNCTION("GOOGLETRANSLATE(A26360,""en"",""hi"")"),"कण दिशाओं में चलते हैं, जिसके परिणामस्वरूप एक गोलाकार गति होती है।")</f>
        <v>कण दिशाओं में चलते हैं, जिसके परिणामस्वरूप एक गोलाकार गति होती है।</v>
      </c>
    </row>
    <row r="26361">
      <c r="A26361" s="1" t="s">
        <v>25421</v>
      </c>
      <c r="B26361" s="2" t="str">
        <f>IFERROR(__xludf.DUMMYFUNCTION("GOOGLETRANSLATE(A26361,""en"",""hi"")"),"परिवार एक फूल घास के मैदान में आराम से चलना")</f>
        <v>परिवार एक फूल घास के मैदान में आराम से चलना</v>
      </c>
    </row>
    <row r="26362">
      <c r="A26362" s="1" t="s">
        <v>25422</v>
      </c>
      <c r="B26362" s="2" t="str">
        <f>IFERROR(__xludf.DUMMYFUNCTION("GOOGLETRANSLATE(A26362,""en"",""hi"")"),"एक खिड़की से एक परित्यक्त घर में देखें")</f>
        <v>एक खिड़की से एक परित्यक्त घर में देखें</v>
      </c>
    </row>
    <row r="26363">
      <c r="A26363" s="1" t="s">
        <v>25423</v>
      </c>
      <c r="B26363" s="2" t="str">
        <f>IFERROR(__xludf.DUMMYFUNCTION("GOOGLETRANSLATE(A26363,""en"",""hi"")"),"केले के पत्ते पर मसालों के करीब")</f>
        <v>केले के पत्ते पर मसालों के करीब</v>
      </c>
    </row>
    <row r="26364">
      <c r="A26364" s="1" t="s">
        <v>25424</v>
      </c>
      <c r="B26364" s="2" t="str">
        <f>IFERROR(__xludf.DUMMYFUNCTION("GOOGLETRANSLATE(A26364,""en"",""hi"")"),"मेरी दादी की 80 वीं जन्मदिन की पार्टी में मेरी पोशाक!")</f>
        <v>मेरी दादी की 80 वीं जन्मदिन की पार्टी में मेरी पोशाक!</v>
      </c>
    </row>
    <row r="26365">
      <c r="A26365" s="1" t="s">
        <v>25425</v>
      </c>
      <c r="B26365" s="2" t="str">
        <f>IFERROR(__xludf.DUMMYFUNCTION("GOOGLETRANSLATE(A26365,""en"",""hi"")"),"DIY विचारों के साथ एक घर")</f>
        <v>DIY विचारों के साथ एक घर</v>
      </c>
    </row>
    <row r="26366">
      <c r="A26366" s="1" t="s">
        <v>25426</v>
      </c>
      <c r="B26366" s="2" t="str">
        <f>IFERROR(__xludf.DUMMYFUNCTION("GOOGLETRANSLATE(A26366,""en"",""hi"")"),"पानी झरने के किनारे पर बहता है")</f>
        <v>पानी झरने के किनारे पर बहता है</v>
      </c>
    </row>
    <row r="26367">
      <c r="A26367" s="1" t="s">
        <v>25427</v>
      </c>
      <c r="B26367" s="2" t="str">
        <f>IFERROR(__xludf.DUMMYFUNCTION("GOOGLETRANSLATE(A26367,""en"",""hi"")"),"अभिनेता गाला प्रीमियर में भाग लेते हैं")</f>
        <v>अभिनेता गाला प्रीमियर में भाग लेते हैं</v>
      </c>
    </row>
    <row r="26368">
      <c r="A26368" s="1" t="s">
        <v>25428</v>
      </c>
      <c r="B26368" s="2" t="str">
        <f>IFERROR(__xludf.DUMMYFUNCTION("GOOGLETRANSLATE(A26368,""en"",""hi"")"),"यह सिर्फ उसे दयालु बना दिया।")</f>
        <v>यह सिर्फ उसे दयालु बना दिया।</v>
      </c>
    </row>
    <row r="26369">
      <c r="A26369" s="1" t="s">
        <v>3742</v>
      </c>
      <c r="B26369" s="2" t="str">
        <f>IFERROR(__xludf.DUMMYFUNCTION("GOOGLETRANSLATE(A26369,""en"",""hi"")"),"सामुदायिक समारोह के उत्सव के लिए जटिल सुलेख के साथ व्यक्ति का चित्रण।")</f>
        <v>सामुदायिक समारोह के उत्सव के लिए जटिल सुलेख के साथ व्यक्ति का चित्रण।</v>
      </c>
    </row>
    <row r="26370">
      <c r="A26370" s="1" t="s">
        <v>25429</v>
      </c>
      <c r="B26370" s="2" t="str">
        <f>IFERROR(__xludf.DUMMYFUNCTION("GOOGLETRANSLATE(A26370,""en"",""hi"")"),"एक हेलीकॉप्टर से एक तेज रस्सी।")</f>
        <v>एक हेलीकॉप्टर से एक तेज रस्सी।</v>
      </c>
    </row>
    <row r="26371">
      <c r="A26371" s="1" t="s">
        <v>25430</v>
      </c>
      <c r="B26371" s="2" t="str">
        <f>IFERROR(__xludf.DUMMYFUNCTION("GOOGLETRANSLATE(A26371,""en"",""hi"")"),"प्यारा बच्चा लड़का सोफे पर स्मार्टफोन पर कार्टून देख रहा है जबकि उसकी माँ उसे देख रही है")</f>
        <v>प्यारा बच्चा लड़का सोफे पर स्मार्टफोन पर कार्टून देख रहा है जबकि उसकी माँ उसे देख रही है</v>
      </c>
    </row>
    <row r="26372">
      <c r="A26372" s="1" t="s">
        <v>25431</v>
      </c>
      <c r="B26372" s="2" t="str">
        <f>IFERROR(__xludf.DUMMYFUNCTION("GOOGLETRANSLATE(A26372,""en"",""hi"")"),"एक लड़की एक शिविर में एक ज्वलनशील दलदल तैयार करती है")</f>
        <v>एक लड़की एक शिविर में एक ज्वलनशील दलदल तैयार करती है</v>
      </c>
    </row>
    <row r="26373">
      <c r="A26373" s="1" t="s">
        <v>25432</v>
      </c>
      <c r="B26373" s="2" t="str">
        <f>IFERROR(__xludf.DUMMYFUNCTION("GOOGLETRANSLATE(A26373,""en"",""hi"")"),"एक कोआला पैर के साथ एक नीलगिरी के पेड़ में सोता है")</f>
        <v>एक कोआला पैर के साथ एक नीलगिरी के पेड़ में सोता है</v>
      </c>
    </row>
    <row r="26374">
      <c r="A26374" s="1" t="s">
        <v>25433</v>
      </c>
      <c r="B26374" s="2" t="str">
        <f>IFERROR(__xludf.DUMMYFUNCTION("GOOGLETRANSLATE(A26374,""en"",""hi"")"),"टीम 16, द्वितीय पैर मैच के दौर के दौरान किकऑफ से पहले कैमरों के लिए मुद्रा।")</f>
        <v>टीम 16, द्वितीय पैर मैच के दौर के दौरान किकऑफ से पहले कैमरों के लिए मुद्रा।</v>
      </c>
    </row>
    <row r="26375">
      <c r="A26375" s="1" t="s">
        <v>25434</v>
      </c>
      <c r="B26375" s="2" t="str">
        <f>IFERROR(__xludf.DUMMYFUNCTION("GOOGLETRANSLATE(A26375,""en"",""hi"")"),"रग्बी प्लेयर अपनी टीमों को मैच के दौरान पहली बार कोशिश करने के लिए लाइन पर डाइव करता है।")</f>
        <v>रग्बी प्लेयर अपनी टीमों को मैच के दौरान पहली बार कोशिश करने के लिए लाइन पर डाइव करता है।</v>
      </c>
    </row>
    <row r="26376">
      <c r="A26376" s="1" t="s">
        <v>25435</v>
      </c>
      <c r="B26376" s="2" t="str">
        <f>IFERROR(__xludf.DUMMYFUNCTION("GOOGLETRANSLATE(A26376,""en"",""hi"")"),"कैलेंडर पर एक मापने वाले टेप के साथ भोजन")</f>
        <v>कैलेंडर पर एक मापने वाले टेप के साथ भोजन</v>
      </c>
    </row>
    <row r="26377">
      <c r="A26377" s="1" t="s">
        <v>25436</v>
      </c>
      <c r="B26377" s="2" t="str">
        <f>IFERROR(__xludf.DUMMYFUNCTION("GOOGLETRANSLATE(A26377,""en"",""hi"")"),"फुटपाथ पर कॉफी स्पिलिंग")</f>
        <v>फुटपाथ पर कॉफी स्पिलिंग</v>
      </c>
    </row>
    <row r="26378">
      <c r="A26378" s="1" t="s">
        <v>25437</v>
      </c>
      <c r="B26378" s="2" t="str">
        <f>IFERROR(__xludf.DUMMYFUNCTION("GOOGLETRANSLATE(A26378,""en"",""hi"")"),"समूह के दौरान गेंद के लिए फुटबॉल खिलाड़ी और संगीत कलाकार vie")</f>
        <v>समूह के दौरान गेंद के लिए फुटबॉल खिलाड़ी और संगीत कलाकार vie</v>
      </c>
    </row>
    <row r="26379">
      <c r="A26379" s="1" t="s">
        <v>25438</v>
      </c>
      <c r="B26379" s="2" t="str">
        <f>IFERROR(__xludf.DUMMYFUNCTION("GOOGLETRANSLATE(A26379,""en"",""hi"")"),"पहली टीम प्रशिक्षण सत्र के दौरान कार्रवाई में फुटबॉलर।")</f>
        <v>पहली टीम प्रशिक्षण सत्र के दौरान कार्रवाई में फुटबॉलर।</v>
      </c>
    </row>
    <row r="26380">
      <c r="A26380" s="1" t="s">
        <v>25439</v>
      </c>
      <c r="B26380" s="2" t="str">
        <f>IFERROR(__xludf.DUMMYFUNCTION("GOOGLETRANSLATE(A26380,""en"",""hi"")"),"मनुष्य जागने के बाद अपने बिस्तर पर बैठे सुबह उठकर।")</f>
        <v>मनुष्य जागने के बाद अपने बिस्तर पर बैठे सुबह उठकर।</v>
      </c>
    </row>
    <row r="26381">
      <c r="A26381" s="1" t="s">
        <v>25440</v>
      </c>
      <c r="B26381" s="2" t="str">
        <f>IFERROR(__xludf.DUMMYFUNCTION("GOOGLETRANSLATE(A26381,""en"",""hi"")"),"पहियों पर लाल सेब फल।")</f>
        <v>पहियों पर लाल सेब फल।</v>
      </c>
    </row>
    <row r="26382">
      <c r="A26382" s="1" t="s">
        <v>25441</v>
      </c>
      <c r="B26382" s="2" t="str">
        <f>IFERROR(__xludf.DUMMYFUNCTION("GOOGLETRANSLATE(A26382,""en"",""hi"")"),"एक आदमी ताजा तला हुआ भोजन तैयार कर रहा है")</f>
        <v>एक आदमी ताजा तला हुआ भोजन तैयार कर रहा है</v>
      </c>
    </row>
    <row r="26383">
      <c r="A26383" s="1" t="s">
        <v>25442</v>
      </c>
      <c r="B26383" s="2" t="str">
        <f>IFERROR(__xludf.DUMMYFUNCTION("GOOGLETRANSLATE(A26383,""en"",""hi"")"),"1960 के दशक में उच्च सड़क।")</f>
        <v>1960 के दशक में उच्च सड़क।</v>
      </c>
    </row>
    <row r="26384">
      <c r="A26384" s="1" t="s">
        <v>25443</v>
      </c>
      <c r="B26384" s="2" t="str">
        <f>IFERROR(__xludf.DUMMYFUNCTION("GOOGLETRANSLATE(A26384,""en"",""hi"")"),"एक शहर ने घटना के लिए समर्थन दिखाया")</f>
        <v>एक शहर ने घटना के लिए समर्थन दिखाया</v>
      </c>
    </row>
    <row r="26385">
      <c r="A26385" s="1" t="s">
        <v>25444</v>
      </c>
      <c r="B26385" s="2" t="str">
        <f>IFERROR(__xludf.DUMMYFUNCTION("GOOGLETRANSLATE(A26385,""en"",""hi"")"),"एक मीटिंग स्टॉक फोटो में सराहना करते हुए हंसमुख व्यापारिक लोग")</f>
        <v>एक मीटिंग स्टॉक फोटो में सराहना करते हुए हंसमुख व्यापारिक लोग</v>
      </c>
    </row>
    <row r="26386">
      <c r="A26386" s="1" t="s">
        <v>25445</v>
      </c>
      <c r="B26386" s="2" t="str">
        <f>IFERROR(__xludf.DUMMYFUNCTION("GOOGLETRANSLATE(A26386,""en"",""hi"")"),"गोल्फर दिन के दौरान ड्राइविंग रेंज पर मुस्कुराता है")</f>
        <v>गोल्फर दिन के दौरान ड्राइविंग रेंज पर मुस्कुराता है</v>
      </c>
    </row>
    <row r="26387">
      <c r="A26387" s="1" t="s">
        <v>25446</v>
      </c>
      <c r="B26387" s="2" t="str">
        <f>IFERROR(__xludf.DUMMYFUNCTION("GOOGLETRANSLATE(A26387,""en"",""hi"")"),"पुराने शहर की ओर एक महिला साइकिल चल रही है")</f>
        <v>पुराने शहर की ओर एक महिला साइकिल चल रही है</v>
      </c>
    </row>
    <row r="26388">
      <c r="A26388" s="1" t="s">
        <v>25447</v>
      </c>
      <c r="B26388" s="2" t="str">
        <f>IFERROR(__xludf.DUMMYFUNCTION("GOOGLETRANSLATE(A26388,""en"",""hi"")"),"नोमाड: चमकीले रंग और स्टाइलिज्ड तीर इस देहाती दिखने वाली दीवार सजावट के अशुद्ध तख्ते को सजाने के लिए।")</f>
        <v>नोमाड: चमकीले रंग और स्टाइलिज्ड तीर इस देहाती दिखने वाली दीवार सजावट के अशुद्ध तख्ते को सजाने के लिए।</v>
      </c>
    </row>
    <row r="26389">
      <c r="A26389" s="1" t="s">
        <v>25448</v>
      </c>
      <c r="B26389" s="2" t="str">
        <f>IFERROR(__xludf.DUMMYFUNCTION("GOOGLETRANSLATE(A26389,""en"",""hi"")"),"अंतिम - मिनट वर्तमान शिकार? सड़कों पर खरीदारी के लिए भीड़ निकलती है")</f>
        <v>अंतिम - मिनट वर्तमान शिकार? सड़कों पर खरीदारी के लिए भीड़ निकलती है</v>
      </c>
    </row>
    <row r="26390">
      <c r="A26390" s="1" t="s">
        <v>25449</v>
      </c>
      <c r="B26390" s="2" t="str">
        <f>IFERROR(__xludf.DUMMYFUNCTION("GOOGLETRANSLATE(A26390,""en"",""hi"")"),"बोल्ड विशेषताएं: स्टार ने अपनी बड़ी आंखों और बर्फ के सफेद - प्रेरित मेक-अप के साथ पूर्ण होंठ पर प्रकाश डाला")</f>
        <v>बोल्ड विशेषताएं: स्टार ने अपनी बड़ी आंखों और बर्फ के सफेद - प्रेरित मेक-अप के साथ पूर्ण होंठ पर प्रकाश डाला</v>
      </c>
    </row>
    <row r="26391">
      <c r="A26391" s="1" t="s">
        <v>4425</v>
      </c>
      <c r="B26391" s="2" t="str">
        <f>IFERROR(__xludf.DUMMYFUNCTION("GOOGLETRANSLATE(A26391,""en"",""hi"")"),"छवि में हो सकता है: व्यक्ति, एक संगीत वाद्ययंत्र बजाना, मंच और इनडोर पर")</f>
        <v>छवि में हो सकता है: व्यक्ति, एक संगीत वाद्ययंत्र बजाना, मंच और इनडोर पर</v>
      </c>
    </row>
    <row r="26392">
      <c r="A26392" s="1" t="s">
        <v>25450</v>
      </c>
      <c r="B26392" s="2" t="str">
        <f>IFERROR(__xludf.DUMMYFUNCTION("GOOGLETRANSLATE(A26392,""en"",""hi"")"),"व्यक्ति नुक्कड़ पढ़ने में बदल गया।")</f>
        <v>व्यक्ति नुक्कड़ पढ़ने में बदल गया।</v>
      </c>
    </row>
    <row r="26393">
      <c r="A26393" s="1" t="s">
        <v>25451</v>
      </c>
      <c r="B26393" s="2" t="str">
        <f>IFERROR(__xludf.DUMMYFUNCTION("GOOGLETRANSLATE(A26393,""en"",""hi"")"),"राइनो और बेबी रात में एक पानी के छेद पर")</f>
        <v>राइनो और बेबी रात में एक पानी के छेद पर</v>
      </c>
    </row>
    <row r="26394">
      <c r="A26394" s="1" t="s">
        <v>25452</v>
      </c>
      <c r="B26394" s="2" t="str">
        <f>IFERROR(__xludf.DUMMYFUNCTION("GOOGLETRANSLATE(A26394,""en"",""hi"")"),"? आगामी एनिमेटेड श्रृंखला से प्लस छवियां")</f>
        <v>? आगामी एनिमेटेड श्रृंखला से प्लस छवियां</v>
      </c>
    </row>
    <row r="26395">
      <c r="A26395" s="1" t="s">
        <v>25453</v>
      </c>
      <c r="B26395" s="2" t="str">
        <f>IFERROR(__xludf.DUMMYFUNCTION("GOOGLETRANSLATE(A26395,""en"",""hi"")"),"डार्क बैकग्राउंड, दाईं ओर प्रकाश स्विच किया गया")</f>
        <v>डार्क बैकग्राउंड, दाईं ओर प्रकाश स्विच किया गया</v>
      </c>
    </row>
    <row r="26396">
      <c r="A26396" s="1" t="s">
        <v>25454</v>
      </c>
      <c r="B26396" s="2" t="str">
        <f>IFERROR(__xludf.DUMMYFUNCTION("GOOGLETRANSLATE(A26396,""en"",""hi"")"),"सस्पेंशन ब्रिज लूम लाइटहाउस पर बड़े होते हैं")</f>
        <v>सस्पेंशन ब्रिज लूम लाइटहाउस पर बड़े होते हैं</v>
      </c>
    </row>
    <row r="26397">
      <c r="A26397" s="1" t="s">
        <v>25455</v>
      </c>
      <c r="B26397" s="2" t="str">
        <f>IFERROR(__xludf.DUMMYFUNCTION("GOOGLETRANSLATE(A26397,""en"",""hi"")"),"शराब के एक स्टॉक के गोल लकड़ी के द्वार")</f>
        <v>शराब के एक स्टॉक के गोल लकड़ी के द्वार</v>
      </c>
    </row>
    <row r="26398">
      <c r="A26398" s="1" t="s">
        <v>25456</v>
      </c>
      <c r="B26398" s="2" t="str">
        <f>IFERROR(__xludf.DUMMYFUNCTION("GOOGLETRANSLATE(A26398,""en"",""hi"")"),"बोलीवुड फिल्म के प्रचार के दौरान अभिनेता प्रोफ़ाइल शूट के लिए poses")</f>
        <v>बोलीवुड फिल्म के प्रचार के दौरान अभिनेता प्रोफ़ाइल शूट के लिए poses</v>
      </c>
    </row>
    <row r="26399">
      <c r="A26399" s="1" t="s">
        <v>25457</v>
      </c>
      <c r="B26399" s="2" t="str">
        <f>IFERROR(__xludf.DUMMYFUNCTION("GOOGLETRANSLATE(A26399,""en"",""hi"")"),"एक वास्तविक छवि में फिल्मांकन स्थान और इसके प्रतिष्ठित स्थलों और निर्माण।")</f>
        <v>एक वास्तविक छवि में फिल्मांकन स्थान और इसके प्रतिष्ठित स्थलों और निर्माण।</v>
      </c>
    </row>
    <row r="26400">
      <c r="A26400" s="1" t="s">
        <v>25458</v>
      </c>
      <c r="B26400" s="2" t="str">
        <f>IFERROR(__xludf.DUMMYFUNCTION("GOOGLETRANSLATE(A26400,""en"",""hi"")"),"क्रिकेट टीम के सदस्य एक क्वालीफाइंग मैच के दौरान बाहर निकलते हैं।")</f>
        <v>क्रिकेट टीम के सदस्य एक क्वालीफाइंग मैच के दौरान बाहर निकलते हैं।</v>
      </c>
    </row>
    <row r="26401">
      <c r="A26401" s="1" t="s">
        <v>25459</v>
      </c>
      <c r="B26401" s="2" t="str">
        <f>IFERROR(__xludf.DUMMYFUNCTION("GOOGLETRANSLATE(A26401,""en"",""hi"")"),"नेबुला सबसे छोटे दृश्यमान तराजू पर जटिल संरचना प्रदर्शित करता है।")</f>
        <v>नेबुला सबसे छोटे दृश्यमान तराजू पर जटिल संरचना प्रदर्शित करता है।</v>
      </c>
    </row>
    <row r="26402">
      <c r="A26402" s="1" t="s">
        <v>25460</v>
      </c>
      <c r="B26402" s="2" t="str">
        <f>IFERROR(__xludf.DUMMYFUNCTION("GOOGLETRANSLATE(A26402,""en"",""hi"")"),"वापस देखकर हम बाहर निकलते हैं।")</f>
        <v>वापस देखकर हम बाहर निकलते हैं।</v>
      </c>
    </row>
    <row r="26403">
      <c r="A26403" s="1" t="s">
        <v>25461</v>
      </c>
      <c r="B26403" s="2" t="str">
        <f>IFERROR(__xludf.DUMMYFUNCTION("GOOGLETRANSLATE(A26403,""en"",""hi"")"),"एक कैफे में टेबल पर खाली कॉफी कप।")</f>
        <v>एक कैफे में टेबल पर खाली कॉफी कप।</v>
      </c>
    </row>
    <row r="26404">
      <c r="A26404" s="1" t="s">
        <v>25462</v>
      </c>
      <c r="B26404" s="2" t="str">
        <f>IFERROR(__xludf.DUMMYFUNCTION("GOOGLETRANSLATE(A26404,""en"",""hi"")"),"एक बच्चे की तुलना में इस धरती पर और कुछ भी कीमती नहीं है।")</f>
        <v>एक बच्चे की तुलना में इस धरती पर और कुछ भी कीमती नहीं है।</v>
      </c>
    </row>
    <row r="26405">
      <c r="A26405" s="1" t="s">
        <v>23850</v>
      </c>
      <c r="B26405" s="2" t="str">
        <f>IFERROR(__xludf.DUMMYFUNCTION("GOOGLETRANSLATE(A26405,""en"",""hi"")"),"पत्रिका के कवर पर लय और ब्लूज़ कलाकार।")</f>
        <v>पत्रिका के कवर पर लय और ब्लूज़ कलाकार।</v>
      </c>
    </row>
    <row r="26406">
      <c r="A26406" s="1" t="s">
        <v>25463</v>
      </c>
      <c r="B26406" s="2" t="str">
        <f>IFERROR(__xludf.DUMMYFUNCTION("GOOGLETRANSLATE(A26406,""en"",""hi"")"),"व्यक्ति शो में ऑनस्टेज करता है")</f>
        <v>व्यक्ति शो में ऑनस्टेज करता है</v>
      </c>
    </row>
    <row r="26407">
      <c r="A26407" s="1" t="s">
        <v>25464</v>
      </c>
      <c r="B26407" s="2" t="str">
        <f>IFERROR(__xludf.DUMMYFUNCTION("GOOGLETRANSLATE(A26407,""en"",""hi"")"),"एक बरसात के दिन एक उदास पक्षी का मजाकिया बरसात दिवस मजेदार चित्रण।")</f>
        <v>एक बरसात के दिन एक उदास पक्षी का मजाकिया बरसात दिवस मजेदार चित्रण।</v>
      </c>
    </row>
    <row r="26408">
      <c r="A26408" s="1" t="s">
        <v>25465</v>
      </c>
      <c r="B26408" s="2" t="str">
        <f>IFERROR(__xludf.DUMMYFUNCTION("GOOGLETRANSLATE(A26408,""en"",""hi"")"),"संभवतः सर्वश्रेष्ठ फिल्म पोस्टर")</f>
        <v>संभवतः सर्वश्रेष्ठ फिल्म पोस्टर</v>
      </c>
    </row>
    <row r="26409">
      <c r="A26409" s="1" t="s">
        <v>5152</v>
      </c>
      <c r="B26409" s="2" t="str">
        <f>IFERROR(__xludf.DUMMYFUNCTION("GOOGLETRANSLATE(A26409,""en"",""hi"")"),"भाग से सबसे खूबसूरत शादी के कपड़े")</f>
        <v>भाग से सबसे खूबसूरत शादी के कपड़े</v>
      </c>
    </row>
    <row r="26410">
      <c r="A26410" s="1" t="s">
        <v>25466</v>
      </c>
      <c r="B26410" s="2" t="str">
        <f>IFERROR(__xludf.DUMMYFUNCTION("GOOGLETRANSLATE(A26410,""en"",""hi"")"),"अभिनेता फैशन वीक के दौरान संग्रह में भाग लेता है")</f>
        <v>अभिनेता फैशन वीक के दौरान संग्रह में भाग लेता है</v>
      </c>
    </row>
    <row r="26411">
      <c r="A26411" s="1" t="s">
        <v>25467</v>
      </c>
      <c r="B26411" s="2" t="str">
        <f>IFERROR(__xludf.DUMMYFUNCTION("GOOGLETRANSLATE(A26411,""en"",""hi"")"),"एक बुजुर्ग महिला अपने शेष अस्पतालों में से एक में सिर की चोट के लिए इलाज के बाद सड़क के माध्यम से होती है")</f>
        <v>एक बुजुर्ग महिला अपने शेष अस्पतालों में से एक में सिर की चोट के लिए इलाज के बाद सड़क के माध्यम से होती है</v>
      </c>
    </row>
    <row r="26412">
      <c r="A26412" s="1" t="s">
        <v>25468</v>
      </c>
      <c r="B26412" s="2" t="str">
        <f>IFERROR(__xludf.DUMMYFUNCTION("GOOGLETRANSLATE(A26412,""en"",""hi"")"),"एक सुंदर भूरा वाला व्यक्ति।")</f>
        <v>एक सुंदर भूरा वाला व्यक्ति।</v>
      </c>
    </row>
    <row r="26413">
      <c r="A26413" s="1" t="s">
        <v>25469</v>
      </c>
      <c r="B26413" s="2" t="str">
        <f>IFERROR(__xludf.DUMMYFUNCTION("GOOGLETRANSLATE(A26413,""en"",""hi"")"),"आतिशबाजी वार्षिक समारोह के हिस्से के रूप में राजधानी में टावर के ऊपर आकाश को प्रकाश देती है।")</f>
        <v>आतिशबाजी वार्षिक समारोह के हिस्से के रूप में राजधानी में टावर के ऊपर आकाश को प्रकाश देती है।</v>
      </c>
    </row>
    <row r="26414">
      <c r="A26414" s="1" t="s">
        <v>25470</v>
      </c>
      <c r="B26414" s="2" t="str">
        <f>IFERROR(__xludf.DUMMYFUNCTION("GOOGLETRANSLATE(A26414,""en"",""hi"")"),"मच्छरों का एक प्रवाह बाढ़ के परिणामस्वरूप कई सार्वजनिक स्वास्थ्य खतरों में से एक है।")</f>
        <v>मच्छरों का एक प्रवाह बाढ़ के परिणामस्वरूप कई सार्वजनिक स्वास्थ्य खतरों में से एक है।</v>
      </c>
    </row>
    <row r="26415">
      <c r="A26415" s="1" t="s">
        <v>4597</v>
      </c>
      <c r="B26415" s="2" t="str">
        <f>IFERROR(__xludf.DUMMYFUNCTION("GOOGLETRANSLATE(A26415,""en"",""hi"")"),"वही चर्च, आज समारोह के रूप में समारोह के रूप में मॉडलिंग किया गया")</f>
        <v>वही चर्च, आज समारोह के रूप में समारोह के रूप में मॉडलिंग किया गया</v>
      </c>
    </row>
    <row r="26416">
      <c r="A26416" s="1" t="s">
        <v>2740</v>
      </c>
      <c r="B26416" s="2" t="str">
        <f>IFERROR(__xludf.DUMMYFUNCTION("GOOGLETRANSLATE(A26416,""en"",""hi"")"),"कॉमेडियन के साथ एक साक्षात्कार के दौरान अभिनेता")</f>
        <v>कॉमेडियन के साथ एक साक्षात्कार के दौरान अभिनेता</v>
      </c>
    </row>
    <row r="26417">
      <c r="A26417" s="1" t="s">
        <v>25471</v>
      </c>
      <c r="B26417" s="2" t="str">
        <f>IFERROR(__xludf.DUMMYFUNCTION("GOOGLETRANSLATE(A26417,""en"",""hi"")"),"एक सफेद लकड़ी की पृष्ठभूमि पर लाल क्रिसमस उपहार बैग")</f>
        <v>एक सफेद लकड़ी की पृष्ठभूमि पर लाल क्रिसमस उपहार बैग</v>
      </c>
    </row>
    <row r="26418">
      <c r="A26418" s="1" t="s">
        <v>25472</v>
      </c>
      <c r="B26418" s="2" t="str">
        <f>IFERROR(__xludf.DUMMYFUNCTION("GOOGLETRANSLATE(A26418,""en"",""hi"")"),"पुराने प्रोजेक्टर धूम्रपान में फिल्म दिखा रहा है।")</f>
        <v>पुराने प्रोजेक्टर धूम्रपान में फिल्म दिखा रहा है।</v>
      </c>
    </row>
    <row r="26419">
      <c r="A26419" s="1" t="s">
        <v>25473</v>
      </c>
      <c r="B26419" s="2" t="str">
        <f>IFERROR(__xludf.DUMMYFUNCTION("GOOGLETRANSLATE(A26419,""en"",""hi"")"),"एक डंप ट्रक बढ़ते बाढ़ के पानी को रोकने के लिए मिट्टी की बाधा बनाने के लिए मिट्टी को डंप करता है।")</f>
        <v>एक डंप ट्रक बढ़ते बाढ़ के पानी को रोकने के लिए मिट्टी की बाधा बनाने के लिए मिट्टी को डंप करता है।</v>
      </c>
    </row>
    <row r="26420">
      <c r="A26420" s="1" t="s">
        <v>25474</v>
      </c>
      <c r="B26420" s="2" t="str">
        <f>IFERROR(__xludf.DUMMYFUNCTION("GOOGLETRANSLATE(A26420,""en"",""hi"")"),"एक कम और चौड़े कोण पर एक सुस्त दिन पर एक सीधी खाली गीली खुली सड़क।")</f>
        <v>एक कम और चौड़े कोण पर एक सुस्त दिन पर एक सीधी खाली गीली खुली सड़क।</v>
      </c>
    </row>
    <row r="26421">
      <c r="A26421" s="1" t="s">
        <v>25475</v>
      </c>
      <c r="B26421" s="2" t="str">
        <f>IFERROR(__xludf.DUMMYFUNCTION("GOOGLETRANSLATE(A26421,""en"",""hi"")"),"एक लाल पृष्ठभूमि, पोस्टकार्ड पर लाइन से दिल और शब्द प्यार")</f>
        <v>एक लाल पृष्ठभूमि, पोस्टकार्ड पर लाइन से दिल और शब्द प्यार</v>
      </c>
    </row>
    <row r="26422">
      <c r="A26422" s="1" t="s">
        <v>25476</v>
      </c>
      <c r="B26422" s="2" t="str">
        <f>IFERROR(__xludf.DUMMYFUNCTION("GOOGLETRANSLATE(A26422,""en"",""hi"")"),"रसोई में भोजन करने वाली गर्भवती महिला")</f>
        <v>रसोई में भोजन करने वाली गर्भवती महिला</v>
      </c>
    </row>
    <row r="26423">
      <c r="A26423" s="1" t="s">
        <v>25477</v>
      </c>
      <c r="B26423" s="2" t="str">
        <f>IFERROR(__xludf.DUMMYFUNCTION("GOOGLETRANSLATE(A26423,""en"",""hi"")"),"राजमार्ग पर प्रमुख झरना ऊंचा है")</f>
        <v>राजमार्ग पर प्रमुख झरना ऊंचा है</v>
      </c>
    </row>
    <row r="26424">
      <c r="A26424" s="1" t="s">
        <v>25478</v>
      </c>
      <c r="B26424" s="2" t="str">
        <f>IFERROR(__xludf.DUMMYFUNCTION("GOOGLETRANSLATE(A26424,""en"",""hi"")"),"एक युवा महिला का चित्रण एक स्विमिंग पूल में आराम")</f>
        <v>एक युवा महिला का चित्रण एक स्विमिंग पूल में आराम</v>
      </c>
    </row>
    <row r="26425">
      <c r="A26425" s="1" t="s">
        <v>25479</v>
      </c>
      <c r="B26425" s="2" t="str">
        <f>IFERROR(__xludf.DUMMYFUNCTION("GOOGLETRANSLATE(A26425,""en"",""hi"")"),"इस सांप के आसपास सावधान रहें")</f>
        <v>इस सांप के आसपास सावधान रहें</v>
      </c>
    </row>
    <row r="26426">
      <c r="A26426" s="1" t="s">
        <v>25480</v>
      </c>
      <c r="B26426" s="2" t="str">
        <f>IFERROR(__xludf.DUMMYFUNCTION("GOOGLETRANSLATE(A26426,""en"",""hi"")"),"व्यक्ति त्यौहार के दौरान एक लाल कालीन चलता है।")</f>
        <v>व्यक्ति त्यौहार के दौरान एक लाल कालीन चलता है।</v>
      </c>
    </row>
    <row r="26427">
      <c r="A26427" s="1" t="s">
        <v>25481</v>
      </c>
      <c r="B26427" s="2" t="str">
        <f>IFERROR(__xludf.DUMMYFUNCTION("GOOGLETRANSLATE(A26427,""en"",""hi"")"),"संगठन नेता क्लासिक ब्लैक ड्रेस, और ब्लैक हेल्स पर है।")</f>
        <v>संगठन नेता क्लासिक ब्लैक ड्रेस, और ब्लैक हेल्स पर है।</v>
      </c>
    </row>
    <row r="26428">
      <c r="A26428" s="1" t="s">
        <v>25482</v>
      </c>
      <c r="B26428" s="2" t="str">
        <f>IFERROR(__xludf.DUMMYFUNCTION("GOOGLETRANSLATE(A26428,""en"",""hi"")"),"शहर में यातायात संकेत")</f>
        <v>शहर में यातायात संकेत</v>
      </c>
    </row>
    <row r="26429">
      <c r="A26429" s="1" t="s">
        <v>25483</v>
      </c>
      <c r="B26429" s="2" t="str">
        <f>IFERROR(__xludf.DUMMYFUNCTION("GOOGLETRANSLATE(A26429,""en"",""hi"")"),"एक प्रकाश पृष्ठभूमि पर accordion।")</f>
        <v>एक प्रकाश पृष्ठभूमि पर accordion।</v>
      </c>
    </row>
    <row r="26430">
      <c r="A26430" s="1" t="s">
        <v>25484</v>
      </c>
      <c r="B26430" s="2" t="str">
        <f>IFERROR(__xludf.DUMMYFUNCTION("GOOGLETRANSLATE(A26430,""en"",""hi"")"),"एक संकीर्ण सड़क पर चलने वाले अपने बच्चों के साथ एक आदमी")</f>
        <v>एक संकीर्ण सड़क पर चलने वाले अपने बच्चों के साथ एक आदमी</v>
      </c>
    </row>
    <row r="26431">
      <c r="A26431" s="1" t="s">
        <v>25485</v>
      </c>
      <c r="B26431" s="2" t="str">
        <f>IFERROR(__xludf.DUMMYFUNCTION("GOOGLETRANSLATE(A26431,""en"",""hi"")"),"लंबी दूरी के प्रेमी: युगल अपने रोमांस को दूरी के रूप में दूरी पर ले जा रहे हैं क्योंकि व्यक्ति अपने बीऊ रहता है")</f>
        <v>लंबी दूरी के प्रेमी: युगल अपने रोमांस को दूरी के रूप में दूरी पर ले जा रहे हैं क्योंकि व्यक्ति अपने बीऊ रहता है</v>
      </c>
    </row>
    <row r="26432">
      <c r="A26432" s="1" t="s">
        <v>25486</v>
      </c>
      <c r="B26432" s="2" t="str">
        <f>IFERROR(__xludf.DUMMYFUNCTION("GOOGLETRANSLATE(A26432,""en"",""hi"")"),"ब्लूज़ कलाकार उत्सव में अपने गिटार बैकस्टेज के साथ एक चित्र के लिए बनता है")</f>
        <v>ब्लूज़ कलाकार उत्सव में अपने गिटार बैकस्टेज के साथ एक चित्र के लिए बनता है</v>
      </c>
    </row>
    <row r="26433">
      <c r="A26433" s="1" t="s">
        <v>25487</v>
      </c>
      <c r="B26433" s="2" t="str">
        <f>IFERROR(__xludf.DUMMYFUNCTION("GOOGLETRANSLATE(A26433,""en"",""hi"")"),"अपने जाल के साथ मछुआरों और महिलाओं का एक समूह")</f>
        <v>अपने जाल के साथ मछुआरों और महिलाओं का एक समूह</v>
      </c>
    </row>
    <row r="26434">
      <c r="A26434" s="1" t="s">
        <v>25488</v>
      </c>
      <c r="B26434" s="2" t="str">
        <f>IFERROR(__xludf.DUMMYFUNCTION("GOOGLETRANSLATE(A26434,""en"",""hi"")"),"दिन के दौरान एक मॉडल रनवे के नीचे चला जाता है।")</f>
        <v>दिन के दौरान एक मॉडल रनवे के नीचे चला जाता है।</v>
      </c>
    </row>
    <row r="26435">
      <c r="A26435" s="1" t="s">
        <v>25489</v>
      </c>
      <c r="B26435" s="2" t="str">
        <f>IFERROR(__xludf.DUMMYFUNCTION("GOOGLETRANSLATE(A26435,""en"",""hi"")"),"यह पुष्प गाउन आपके ट्रैक में खूबसूरत है! रद्द करना")</f>
        <v>यह पुष्प गाउन आपके ट्रैक में खूबसूरत है! रद्द करना</v>
      </c>
    </row>
    <row r="26436">
      <c r="A26436" s="1" t="s">
        <v>25490</v>
      </c>
      <c r="B26436" s="2" t="str">
        <f>IFERROR(__xludf.DUMMYFUNCTION("GOOGLETRANSLATE(A26436,""en"",""hi"")"),"क्या मेरे पास इस तस्वीर के बिना संगीत शैली कहा जाता है? मुझे नहीं लगता ।")</f>
        <v>क्या मेरे पास इस तस्वीर के बिना संगीत शैली कहा जाता है? मुझे नहीं लगता ।</v>
      </c>
    </row>
    <row r="26437">
      <c r="A26437" s="1" t="s">
        <v>25491</v>
      </c>
      <c r="B26437" s="2" t="str">
        <f>IFERROR(__xludf.DUMMYFUNCTION("GOOGLETRANSLATE(A26437,""en"",""hi"")"),"मध्यम दुर्लभ किया, यह आसानी से रात का मेरा पसंदीदा पकवान था")</f>
        <v>मध्यम दुर्लभ किया, यह आसानी से रात का मेरा पसंदीदा पकवान था</v>
      </c>
    </row>
    <row r="26438">
      <c r="A26438" s="1" t="s">
        <v>25492</v>
      </c>
      <c r="B26438" s="2" t="str">
        <f>IFERROR(__xludf.DUMMYFUNCTION("GOOGLETRANSLATE(A26438,""en"",""hi"")"),"पहाड़ों और नीचे घाटियों के कई विचारों में से एक")</f>
        <v>पहाड़ों और नीचे घाटियों के कई विचारों में से एक</v>
      </c>
    </row>
    <row r="26439">
      <c r="A26439" s="1" t="s">
        <v>25493</v>
      </c>
      <c r="B26439" s="2" t="str">
        <f>IFERROR(__xludf.DUMMYFUNCTION("GOOGLETRANSLATE(A26439,""en"",""hi"")"),"गुफाओं के प्रवेश द्वार पर देवता की मूर्ति।")</f>
        <v>गुफाओं के प्रवेश द्वार पर देवता की मूर्ति।</v>
      </c>
    </row>
    <row r="26440">
      <c r="A26440" s="1" t="s">
        <v>25494</v>
      </c>
      <c r="B26440" s="2" t="str">
        <f>IFERROR(__xludf.DUMMYFUNCTION("GOOGLETRANSLATE(A26440,""en"",""hi"")"),"अभिनेता प्रीमियर में पहुंचे।")</f>
        <v>अभिनेता प्रीमियर में पहुंचे।</v>
      </c>
    </row>
    <row r="26441">
      <c r="A26441" s="1" t="s">
        <v>25495</v>
      </c>
      <c r="B26441" s="2" t="str">
        <f>IFERROR(__xludf.DUMMYFUNCTION("GOOGLETRANSLATE(A26441,""en"",""hi"")"),"ऊपर से देखा लोगों का बड़ा समूह एक अमूर्त वस्तु रखने वाले हाथों के आकार में एकत्र हुए")</f>
        <v>ऊपर से देखा लोगों का बड़ा समूह एक अमूर्त वस्तु रखने वाले हाथों के आकार में एकत्र हुए</v>
      </c>
    </row>
    <row r="26442">
      <c r="A26442" s="1" t="s">
        <v>25496</v>
      </c>
      <c r="B26442" s="2" t="str">
        <f>IFERROR(__xludf.DUMMYFUNCTION("GOOGLETRANSLATE(A26442,""en"",""hi"")"),"ग्रे के बाल और बालियों वाली एक महिला कैमरे में दिखती है")</f>
        <v>ग्रे के बाल और बालियों वाली एक महिला कैमरे में दिखती है</v>
      </c>
    </row>
    <row r="26443">
      <c r="A26443" s="1" t="s">
        <v>25497</v>
      </c>
      <c r="B26443" s="2" t="str">
        <f>IFERROR(__xludf.DUMMYFUNCTION("GOOGLETRANSLATE(A26443,""en"",""hi"")"),"डिनर टेबल पर बैठा युवक")</f>
        <v>डिनर टेबल पर बैठा युवक</v>
      </c>
    </row>
    <row r="26444">
      <c r="A26444" s="1" t="s">
        <v>25498</v>
      </c>
      <c r="B26444" s="2" t="str">
        <f>IFERROR(__xludf.DUMMYFUNCTION("GOOGLETRANSLATE(A26444,""en"",""hi"")"),"ब्लैक नो एंट्री चेतावनी खाली सफ़ेद सफ़ेद पर हस्ताक्षर")</f>
        <v>ब्लैक नो एंट्री चेतावनी खाली सफ़ेद सफ़ेद पर हस्ताक्षर</v>
      </c>
    </row>
    <row r="26445">
      <c r="A26445" s="1" t="s">
        <v>25499</v>
      </c>
      <c r="B26445" s="2" t="str">
        <f>IFERROR(__xludf.DUMMYFUNCTION("GOOGLETRANSLATE(A26445,""en"",""hi"")"),"बोर्डेड हाउस को विध्वंस का सामना करना पड़ता है।")</f>
        <v>बोर्डेड हाउस को विध्वंस का सामना करना पड़ता है।</v>
      </c>
    </row>
    <row r="26446">
      <c r="A26446" s="1" t="s">
        <v>25500</v>
      </c>
      <c r="B26446" s="2" t="str">
        <f>IFERROR(__xludf.DUMMYFUNCTION("GOOGLETRANSLATE(A26446,""en"",""hi"")"),"देश का साइकिल चालक पाठ्यक्रम के माध्यम से दौड़ता है")</f>
        <v>देश का साइकिल चालक पाठ्यक्रम के माध्यम से दौड़ता है</v>
      </c>
    </row>
    <row r="26447">
      <c r="A26447" s="1" t="s">
        <v>25501</v>
      </c>
      <c r="B26447" s="2" t="str">
        <f>IFERROR(__xludf.DUMMYFUNCTION("GOOGLETRANSLATE(A26447,""en"",""hi"")"),"इसी तरह, फूल एक डाउनटाउन में दृश्य रुचि, हरियाली और पंच जोड़ते हैं।")</f>
        <v>इसी तरह, फूल एक डाउनटाउन में दृश्य रुचि, हरियाली और पंच जोड़ते हैं।</v>
      </c>
    </row>
    <row r="26448">
      <c r="A26448" s="1" t="s">
        <v>25502</v>
      </c>
      <c r="B26448" s="2" t="str">
        <f>IFERROR(__xludf.DUMMYFUNCTION("GOOGLETRANSLATE(A26448,""en"",""hi"")"),"एक pleated strapless पोशाक में अभिनेता और संग्रह से कढ़ाई कोट।")</f>
        <v>एक pleated strapless पोशाक में अभिनेता और संग्रह से कढ़ाई कोट।</v>
      </c>
    </row>
    <row r="26449">
      <c r="A26449" s="1" t="s">
        <v>25503</v>
      </c>
      <c r="B26449" s="2" t="str">
        <f>IFERROR(__xludf.DUMMYFUNCTION("GOOGLETRANSLATE(A26449,""en"",""hi"")"),"एक स्थिर जल आपूर्ति के बिना, अग्निशामक केवल खड़े हो सकते थे और आग देख सकते थे।")</f>
        <v>एक स्थिर जल आपूर्ति के बिना, अग्निशामक केवल खड़े हो सकते थे और आग देख सकते थे।</v>
      </c>
    </row>
    <row r="26450">
      <c r="A26450" s="1" t="s">
        <v>25504</v>
      </c>
      <c r="B26450" s="2" t="str">
        <f>IFERROR(__xludf.DUMMYFUNCTION("GOOGLETRANSLATE(A26450,""en"",""hi"")"),"इस कदम पर: फुटबॉल खिलाड़ी एक खिलाड़ी बनने के कगार पर है")</f>
        <v>इस कदम पर: फुटबॉल खिलाड़ी एक खिलाड़ी बनने के कगार पर है</v>
      </c>
    </row>
    <row r="26451">
      <c r="A26451" s="1" t="s">
        <v>25505</v>
      </c>
      <c r="B26451" s="2" t="str">
        <f>IFERROR(__xludf.DUMMYFUNCTION("GOOGLETRANSLATE(A26451,""en"",""hi"")"),"कार्यालय में दोपहर का भोजन किया गया")</f>
        <v>कार्यालय में दोपहर का भोजन किया गया</v>
      </c>
    </row>
    <row r="26452">
      <c r="A26452" s="1" t="s">
        <v>25506</v>
      </c>
      <c r="B26452" s="2" t="str">
        <f>IFERROR(__xludf.DUMMYFUNCTION("GOOGLETRANSLATE(A26452,""en"",""hi"")"),"एक कटोरे को कई शोधकर्ताओं द्वारा बिल्डर के लिए दुनिया के पहले ज्ञात संदर्भ के रूप में माना जाता है।")</f>
        <v>एक कटोरे को कई शोधकर्ताओं द्वारा बिल्डर के लिए दुनिया के पहले ज्ञात संदर्भ के रूप में माना जाता है।</v>
      </c>
    </row>
    <row r="26453">
      <c r="A26453" s="1" t="s">
        <v>25507</v>
      </c>
      <c r="B26453" s="2" t="str">
        <f>IFERROR(__xludf.DUMMYFUNCTION("GOOGLETRANSLATE(A26453,""en"",""hi"")"),"अभिनेता तीसरे सीज़न के विश्व प्रीमियर में भाग लेता है")</f>
        <v>अभिनेता तीसरे सीज़न के विश्व प्रीमियर में भाग लेता है</v>
      </c>
    </row>
    <row r="26454">
      <c r="A26454" s="1" t="s">
        <v>25508</v>
      </c>
      <c r="B26454" s="2" t="str">
        <f>IFERROR(__xludf.DUMMYFUNCTION("GOOGLETRANSLATE(A26454,""en"",""hi"")"),"एक हरे रंग के मैदान में गोल्फ बॉल")</f>
        <v>एक हरे रंग के मैदान में गोल्फ बॉल</v>
      </c>
    </row>
    <row r="26455">
      <c r="A26455" s="1" t="s">
        <v>25509</v>
      </c>
      <c r="B26455" s="2" t="str">
        <f>IFERROR(__xludf.DUMMYFUNCTION("GOOGLETRANSLATE(A26455,""en"",""hi"")"),"सही रंग: कंपनी द्वारा बनाई गई पोशाक, वास्तव में नीली और काले धारीदार है")</f>
        <v>सही रंग: कंपनी द्वारा बनाई गई पोशाक, वास्तव में नीली और काले धारीदार है</v>
      </c>
    </row>
    <row r="26456">
      <c r="A26456" s="1" t="s">
        <v>25510</v>
      </c>
      <c r="B26456" s="2" t="str">
        <f>IFERROR(__xludf.DUMMYFUNCTION("GOOGLETRANSLATE(A26456,""en"",""hi"")"),"एक ग्रे बनावट पृष्ठभूमि फोटो पर टूटा लाल दिल मँडरा")</f>
        <v>एक ग्रे बनावट पृष्ठभूमि फोटो पर टूटा लाल दिल मँडरा</v>
      </c>
    </row>
    <row r="26457">
      <c r="A26457" s="1" t="s">
        <v>25511</v>
      </c>
      <c r="B26457" s="2" t="str">
        <f>IFERROR(__xludf.DUMMYFUNCTION("GOOGLETRANSLATE(A26457,""en"",""hi"")"),"एक प्रकाश बैंगनी पृष्ठभूमि पर गुलाबी च्यूइंग गम उड़ाने वाला आदमी")</f>
        <v>एक प्रकाश बैंगनी पृष्ठभूमि पर गुलाबी च्यूइंग गम उड़ाने वाला आदमी</v>
      </c>
    </row>
    <row r="26458">
      <c r="A26458" s="1" t="s">
        <v>25512</v>
      </c>
      <c r="B26458" s="2" t="str">
        <f>IFERROR(__xludf.DUMMYFUNCTION("GOOGLETRANSLATE(A26458,""en"",""hi"")"),"अमेरिकी फुटबॉल खिलाड़ी स्पोर्ट्स टीम के खिलाफ अपने खेल के दौरान फोटो खिंचवाए गए हैं।")</f>
        <v>अमेरिकी फुटबॉल खिलाड़ी स्पोर्ट्स टीम के खिलाफ अपने खेल के दौरान फोटो खिंचवाए गए हैं।</v>
      </c>
    </row>
    <row r="26459">
      <c r="A26459" s="1" t="s">
        <v>25513</v>
      </c>
      <c r="B26459" s="2" t="str">
        <f>IFERROR(__xludf.DUMMYFUNCTION("GOOGLETRANSLATE(A26459,""en"",""hi"")"),"मोबाइल डिवाइस के अंदर वेक्टर आइकन के साथ सार स्मार्ट फोन का डिजाइन।")</f>
        <v>मोबाइल डिवाइस के अंदर वेक्टर आइकन के साथ सार स्मार्ट फोन का डिजाइन।</v>
      </c>
    </row>
    <row r="26460">
      <c r="A26460" s="1" t="s">
        <v>25514</v>
      </c>
      <c r="B26460" s="2" t="str">
        <f>IFERROR(__xludf.DUMMYFUNCTION("GOOGLETRANSLATE(A26460,""en"",""hi"")"),"एक आदमी की एक क्लिप एक देश की सड़क पर चल रही है")</f>
        <v>एक आदमी की एक क्लिप एक देश की सड़क पर चल रही है</v>
      </c>
    </row>
    <row r="26461">
      <c r="A26461" s="1" t="s">
        <v>25515</v>
      </c>
      <c r="B26461" s="2" t="str">
        <f>IFERROR(__xludf.DUMMYFUNCTION("GOOGLETRANSLATE(A26461,""en"",""hi"")"),"पानी निर्बाध पैटर्न, वेक्टर वेक्टर में व्यक्ति मछलियों को सिल्हूट करता है")</f>
        <v>पानी निर्बाध पैटर्न, वेक्टर वेक्टर में व्यक्ति मछलियों को सिल्हूट करता है</v>
      </c>
    </row>
    <row r="26462">
      <c r="A26462" s="1" t="s">
        <v>25516</v>
      </c>
      <c r="B26462" s="2" t="str">
        <f>IFERROR(__xludf.DUMMYFUNCTION("GOOGLETRANSLATE(A26462,""en"",""hi"")"),"इसमें कोई संदेह नहीं है कि शहर का दिल एक कलाकृति है।")</f>
        <v>इसमें कोई संदेह नहीं है कि शहर का दिल एक कलाकृति है।</v>
      </c>
    </row>
    <row r="26463">
      <c r="A26463" s="1" t="s">
        <v>25517</v>
      </c>
      <c r="B26463" s="2" t="str">
        <f>IFERROR(__xludf.DUMMYFUNCTION("GOOGLETRANSLATE(A26463,""en"",""hi"")"),"इन लड़कियों के लिए जड़, उनके पास टीम की भावना है")</f>
        <v>इन लड़कियों के लिए जड़, उनके पास टीम की भावना है</v>
      </c>
    </row>
    <row r="26464">
      <c r="A26464" s="1" t="s">
        <v>25518</v>
      </c>
      <c r="B26464" s="2" t="str">
        <f>IFERROR(__xludf.DUMMYFUNCTION("GOOGLETRANSLATE(A26464,""en"",""hi"")"),"एक खाली पक्षी का घोंसला पेड़ की शाखाओं में बैठता है जिसमें शरद ऋतु के पत्ते हैं")</f>
        <v>एक खाली पक्षी का घोंसला पेड़ की शाखाओं में बैठता है जिसमें शरद ऋतु के पत्ते हैं</v>
      </c>
    </row>
    <row r="26465">
      <c r="A26465" s="1" t="s">
        <v>25519</v>
      </c>
      <c r="B26465" s="2" t="str">
        <f>IFERROR(__xludf.DUMMYFUNCTION("GOOGLETRANSLATE(A26465,""en"",""hi"")"),"स्टेट्स के पास स्टेट्समैन का एक भित्ति")</f>
        <v>स्टेट्स के पास स्टेट्समैन का एक भित्ति</v>
      </c>
    </row>
    <row r="26466">
      <c r="A26466" s="1" t="s">
        <v>25520</v>
      </c>
      <c r="B26466" s="2" t="str">
        <f>IFERROR(__xludf.DUMMYFUNCTION("GOOGLETRANSLATE(A26466,""en"",""hi"")"),"कार्टून सन वेलकम टेक्स्ट के साथ एक बैनर पकड़े हुए।")</f>
        <v>कार्टून सन वेलकम टेक्स्ट के साथ एक बैनर पकड़े हुए।</v>
      </c>
    </row>
    <row r="26467">
      <c r="A26467" s="1" t="s">
        <v>25521</v>
      </c>
      <c r="B26467" s="2" t="str">
        <f>IFERROR(__xludf.DUMMYFUNCTION("GOOGLETRANSLATE(A26467,""en"",""hi"")"),"अस्थायी सड़क का संकेत देश में उपयोग किया जाता है।")</f>
        <v>अस्थायी सड़क का संकेत देश में उपयोग किया जाता है।</v>
      </c>
    </row>
    <row r="26468">
      <c r="A26468" s="1" t="s">
        <v>25522</v>
      </c>
      <c r="B26468" s="2" t="str">
        <f>IFERROR(__xludf.DUMMYFUNCTION("GOOGLETRANSLATE(A26468,""en"",""hi"")"),"अमेरिकी फुटबॉल खिलाड़ी स्पोर्ट्स टीम के खिलाफ एक फील्ड गोल का प्रयास करता है")</f>
        <v>अमेरिकी फुटबॉल खिलाड़ी स्पोर्ट्स टीम के खिलाफ एक फील्ड गोल का प्रयास करता है</v>
      </c>
    </row>
    <row r="26469">
      <c r="A26469" s="1" t="s">
        <v>25523</v>
      </c>
      <c r="B26469" s="2" t="str">
        <f>IFERROR(__xludf.DUMMYFUNCTION("GOOGLETRANSLATE(A26469,""en"",""hi"")"),"उपन्यासकार द्वारा विज्ञान कथा पुस्तक से")</f>
        <v>उपन्यासकार द्वारा विज्ञान कथा पुस्तक से</v>
      </c>
    </row>
    <row r="26470">
      <c r="A26470" s="1" t="s">
        <v>25524</v>
      </c>
      <c r="B26470" s="2" t="str">
        <f>IFERROR(__xludf.DUMMYFUNCTION("GOOGLETRANSLATE(A26470,""en"",""hi"")"),"व्यक्ति का घर, स्थित है")</f>
        <v>व्यक्ति का घर, स्थित है</v>
      </c>
    </row>
    <row r="26471">
      <c r="A26471" s="1" t="s">
        <v>25525</v>
      </c>
      <c r="B26471" s="2" t="str">
        <f>IFERROR(__xludf.DUMMYFUNCTION("GOOGLETRANSLATE(A26471,""en"",""hi"")"),"जंगली प्रफुलनों के एक क्षेत्र में बस सुरम्य गर्भवती पेट")</f>
        <v>जंगली प्रफुलनों के एक क्षेत्र में बस सुरम्य गर्भवती पेट</v>
      </c>
    </row>
    <row r="26472">
      <c r="A26472" s="1" t="s">
        <v>25526</v>
      </c>
      <c r="B26472" s="2" t="str">
        <f>IFERROR(__xludf.DUMMYFUNCTION("GOOGLETRANSLATE(A26472,""en"",""hi"")"),"पॉप कलाकार अपनी बाहों को फ्लेक्स करता है क्योंकि वह उद्घाटन के दौरान मुख्य चरण से विस्तारित कैटवॉक पर आगे बढ़ता है।")</f>
        <v>पॉप कलाकार अपनी बाहों को फ्लेक्स करता है क्योंकि वह उद्घाटन के दौरान मुख्य चरण से विस्तारित कैटवॉक पर आगे बढ़ता है।</v>
      </c>
    </row>
    <row r="26473">
      <c r="A26473" s="1" t="s">
        <v>25527</v>
      </c>
      <c r="B26473" s="2" t="str">
        <f>IFERROR(__xludf.DUMMYFUNCTION("GOOGLETRANSLATE(A26473,""en"",""hi"")"),"Premiere की पार्टी के बाद अभिनेता")</f>
        <v>Premiere की पार्टी के बाद अभिनेता</v>
      </c>
    </row>
    <row r="26474">
      <c r="A26474" s="1" t="s">
        <v>25528</v>
      </c>
      <c r="B26474" s="2" t="str">
        <f>IFERROR(__xludf.DUMMYFUNCTION("GOOGLETRANSLATE(A26474,""en"",""hi"")"),"बर्फ के cubes में जमे हुए ब्राउन बियर की बोतलें बंद करें और एक सफेद पृष्ठभूमि पर अलग")</f>
        <v>बर्फ के cubes में जमे हुए ब्राउन बियर की बोतलें बंद करें और एक सफेद पृष्ठभूमि पर अलग</v>
      </c>
    </row>
    <row r="26475">
      <c r="A26475" s="1" t="s">
        <v>25529</v>
      </c>
      <c r="B26475" s="2" t="str">
        <f>IFERROR(__xludf.DUMMYFUNCTION("GOOGLETRANSLATE(A26475,""en"",""hi"")"),"पार्क में नर्तक को तोड़ो")</f>
        <v>पार्क में नर्तक को तोड़ो</v>
      </c>
    </row>
    <row r="26476">
      <c r="A26476" s="1" t="s">
        <v>25530</v>
      </c>
      <c r="B26476" s="2" t="str">
        <f>IFERROR(__xludf.DUMMYFUNCTION("GOOGLETRANSLATE(A26476,""en"",""hi"")"),"अपने पसंदीदा जूते को एक रचनात्मक तरीके से प्रदर्शित करें ... पुस्तकालय में!")</f>
        <v>अपने पसंदीदा जूते को एक रचनात्मक तरीके से प्रदर्शित करें ... पुस्तकालय में!</v>
      </c>
    </row>
    <row r="26477">
      <c r="A26477" s="1" t="s">
        <v>25531</v>
      </c>
      <c r="B26477" s="2" t="str">
        <f>IFERROR(__xludf.DUMMYFUNCTION("GOOGLETRANSLATE(A26477,""en"",""hi"")"),"क्लासिक: सबसे प्रतिष्ठित कारों की शीर्ष सूची में कारें थीं")</f>
        <v>क्लासिक: सबसे प्रतिष्ठित कारों की शीर्ष सूची में कारें थीं</v>
      </c>
    </row>
    <row r="26478">
      <c r="A26478" s="1" t="s">
        <v>25532</v>
      </c>
      <c r="B26478" s="2" t="str">
        <f>IFERROR(__xludf.DUMMYFUNCTION("GOOGLETRANSLATE(A26478,""en"",""hi"")"),"मिक्सर में सभी अवयवों को मिलाएं")</f>
        <v>मिक्सर में सभी अवयवों को मिलाएं</v>
      </c>
    </row>
    <row r="26479">
      <c r="A26479" s="1" t="s">
        <v>25533</v>
      </c>
      <c r="B26479" s="2" t="str">
        <f>IFERROR(__xludf.DUMMYFUNCTION("GOOGLETRANSLATE(A26479,""en"",""hi"")"),"एक आधुनिक सफेद चमड़े के सोफे की छवि")</f>
        <v>एक आधुनिक सफेद चमड़े के सोफे की छवि</v>
      </c>
    </row>
    <row r="26480">
      <c r="A26480" s="1" t="s">
        <v>25534</v>
      </c>
      <c r="B26480" s="2" t="str">
        <f>IFERROR(__xludf.DUMMYFUNCTION("GOOGLETRANSLATE(A26480,""en"",""hi"")"),"एक सफेद पृष्ठभूमि पर एक ध्वनिक गिटार का चित्रण")</f>
        <v>एक सफेद पृष्ठभूमि पर एक ध्वनिक गिटार का चित्रण</v>
      </c>
    </row>
    <row r="26481">
      <c r="A26481" s="1" t="s">
        <v>25535</v>
      </c>
      <c r="B26481" s="2" t="str">
        <f>IFERROR(__xludf.DUMMYFUNCTION("GOOGLETRANSLATE(A26481,""en"",""hi"")"),"वाहन मंगलवार को रन पर एक पुल पर यात्रा करते हैं")</f>
        <v>वाहन मंगलवार को रन पर एक पुल पर यात्रा करते हैं</v>
      </c>
    </row>
    <row r="26482">
      <c r="A26482" s="1" t="s">
        <v>25536</v>
      </c>
      <c r="B26482" s="2" t="str">
        <f>IFERROR(__xludf.DUMMYFUNCTION("GOOGLETRANSLATE(A26482,""en"",""hi"")"),"एक आदमी उद्योग से जुड़े एक टैबलेट पीसी का उपयोग करता है।")</f>
        <v>एक आदमी उद्योग से जुड़े एक टैबलेट पीसी का उपयोग करता है।</v>
      </c>
    </row>
    <row r="26483">
      <c r="A26483" s="1" t="s">
        <v>25537</v>
      </c>
      <c r="B26483" s="2" t="str">
        <f>IFERROR(__xludf.DUMMYFUNCTION("GOOGLETRANSLATE(A26483,""en"",""hi"")"),"खनिक वेक्टर कला चित्रण कार्यरत")</f>
        <v>खनिक वेक्टर कला चित्रण कार्यरत</v>
      </c>
    </row>
    <row r="26484">
      <c r="A26484" s="1" t="s">
        <v>25538</v>
      </c>
      <c r="B26484" s="2" t="str">
        <f>IFERROR(__xludf.DUMMYFUNCTION("GOOGLETRANSLATE(A26484,""en"",""hi"")"),"पत्तियों के बजाय एक हाथ के प्रिंट के साथ पेड़")</f>
        <v>पत्तियों के बजाय एक हाथ के प्रिंट के साथ पेड़</v>
      </c>
    </row>
    <row r="26485">
      <c r="A26485" s="1" t="s">
        <v>25539</v>
      </c>
      <c r="B26485" s="2" t="str">
        <f>IFERROR(__xludf.DUMMYFUNCTION("GOOGLETRANSLATE(A26485,""en"",""hi"")"),"अभिनेता फिल्म के एक दृश्य के लिए तैयार हो रही है")</f>
        <v>अभिनेता फिल्म के एक दृश्य के लिए तैयार हो रही है</v>
      </c>
    </row>
    <row r="26486">
      <c r="A26486" s="1" t="s">
        <v>25540</v>
      </c>
      <c r="B26486" s="2" t="str">
        <f>IFERROR(__xludf.DUMMYFUNCTION("GOOGLETRANSLATE(A26486,""en"",""hi"")"),"हमारे बच्चों की शिक्षा पारगमन और करों जैसे नागरिक मुद्दों से अधिक मायने रखती है, व्यक्ति का तर्क देती है।")</f>
        <v>हमारे बच्चों की शिक्षा पारगमन और करों जैसे नागरिक मुद्दों से अधिक मायने रखती है, व्यक्ति का तर्क देती है।</v>
      </c>
    </row>
    <row r="26487">
      <c r="A26487" s="1" t="s">
        <v>25541</v>
      </c>
      <c r="B26487" s="2" t="str">
        <f>IFERROR(__xludf.DUMMYFUNCTION("GOOGLETRANSLATE(A26487,""en"",""hi"")"),"रेशम से घिरा हुआ: एक बार मेहमानों को दृश्य में ले जाने के बाद, वे मास्टर बेडरूम में वापस आ सकते हैं, जो ठीक फर्नीचर से भी सजाया जाता है")</f>
        <v>रेशम से घिरा हुआ: एक बार मेहमानों को दृश्य में ले जाने के बाद, वे मास्टर बेडरूम में वापस आ सकते हैं, जो ठीक फर्नीचर से भी सजाया जाता है</v>
      </c>
    </row>
    <row r="26488">
      <c r="A26488" s="1" t="s">
        <v>25542</v>
      </c>
      <c r="B26488" s="2" t="str">
        <f>IFERROR(__xludf.DUMMYFUNCTION("GOOGLETRANSLATE(A26488,""en"",""hi"")"),"पहाड़ के शीर्ष पर लोग")</f>
        <v>पहाड़ के शीर्ष पर लोग</v>
      </c>
    </row>
    <row r="26489">
      <c r="A26489" s="1" t="s">
        <v>25543</v>
      </c>
      <c r="B26489" s="2" t="str">
        <f>IFERROR(__xludf.DUMMYFUNCTION("GOOGLETRANSLATE(A26489,""en"",""hi"")"),"स्काईलाइन एक प्रसिद्ध गर्गॉयल्स में से एक के करीब-अप की विशेषता है")</f>
        <v>स्काईलाइन एक प्रसिद्ध गर्गॉयल्स में से एक के करीब-अप की विशेषता है</v>
      </c>
    </row>
    <row r="26490">
      <c r="A26490" s="1" t="s">
        <v>25544</v>
      </c>
      <c r="B26490" s="2" t="str">
        <f>IFERROR(__xludf.DUMMYFUNCTION("GOOGLETRANSLATE(A26490,""en"",""hi"")"),"व्यक्तियों के पास कुछ सपने थे, वे मेरी कॉफी में बादल थे।")</f>
        <v>व्यक्तियों के पास कुछ सपने थे, वे मेरी कॉफी में बादल थे।</v>
      </c>
    </row>
    <row r="26491">
      <c r="A26491" s="1" t="s">
        <v>25545</v>
      </c>
      <c r="B26491" s="2" t="str">
        <f>IFERROR(__xludf.DUMMYFUNCTION("GOOGLETRANSLATE(A26491,""en"",""hi"")"),"पुरस्कार के लिए एक घटना में अभिनेता")</f>
        <v>पुरस्कार के लिए एक घटना में अभिनेता</v>
      </c>
    </row>
    <row r="26492">
      <c r="A26492" s="1" t="s">
        <v>25546</v>
      </c>
      <c r="B26492" s="2" t="str">
        <f>IFERROR(__xludf.DUMMYFUNCTION("GOOGLETRANSLATE(A26492,""en"",""hi"")"),"मंडल प्लेऑफ फुटबॉल गेम के दौरान पहली छमाही में अमेरिकी फुटबॉल खिलाड़ी स्पोर्ट्स टीम के खिलाफ एक पास फेंकता है।")</f>
        <v>मंडल प्लेऑफ फुटबॉल गेम के दौरान पहली छमाही में अमेरिकी फुटबॉल खिलाड़ी स्पोर्ट्स टीम के खिलाफ एक पास फेंकता है।</v>
      </c>
    </row>
    <row r="26493">
      <c r="A26493" s="1" t="s">
        <v>25547</v>
      </c>
      <c r="B26493" s="2" t="str">
        <f>IFERROR(__xludf.DUMMYFUNCTION("GOOGLETRANSLATE(A26493,""en"",""hi"")"),"स्पोर्ट्स टीम के खिलाफ कब्जे के लिए स्केट्स के आइस हॉकी प्लेयर")</f>
        <v>स्पोर्ट्स टीम के खिलाफ कब्जे के लिए स्केट्स के आइस हॉकी प्लेयर</v>
      </c>
    </row>
    <row r="26494">
      <c r="A26494" s="1" t="s">
        <v>25548</v>
      </c>
      <c r="B26494" s="2" t="str">
        <f>IFERROR(__xludf.DUMMYFUNCTION("GOOGLETRANSLATE(A26494,""en"",""hi"")"),"पौधों के मिश्रण के साथ टोकरी लटकाना, कुछ जो आपके लैंडस्केपिंग में गिरावट में प्रत्यारोपित किया जा सकता है।")</f>
        <v>पौधों के मिश्रण के साथ टोकरी लटकाना, कुछ जो आपके लैंडस्केपिंग में गिरावट में प्रत्यारोपित किया जा सकता है।</v>
      </c>
    </row>
    <row r="26495">
      <c r="A26495" s="1" t="s">
        <v>25549</v>
      </c>
      <c r="B26495" s="2" t="str">
        <f>IFERROR(__xludf.DUMMYFUNCTION("GOOGLETRANSLATE(A26495,""en"",""hi"")"),"लोग 200 फीट उच्च चट्टान किनारे पर खतरनाक उच्च के दौरान चित्र लेना जारी रखते हैं")</f>
        <v>लोग 200 फीट उच्च चट्टान किनारे पर खतरनाक उच्च के दौरान चित्र लेना जारी रखते हैं</v>
      </c>
    </row>
    <row r="26496">
      <c r="A26496" s="1" t="s">
        <v>25550</v>
      </c>
      <c r="B26496" s="2" t="str">
        <f>IFERROR(__xludf.DUMMYFUNCTION("GOOGLETRANSLATE(A26496,""en"",""hi"")"),"एक सर्दियों की रात को तटबंध")</f>
        <v>एक सर्दियों की रात को तटबंध</v>
      </c>
    </row>
    <row r="26497">
      <c r="A26497" s="1" t="s">
        <v>25551</v>
      </c>
      <c r="B26497" s="2" t="str">
        <f>IFERROR(__xludf.DUMMYFUNCTION("GOOGLETRANSLATE(A26497,""en"",""hi"")"),"इन जूते के साथ प्यार में!")</f>
        <v>इन जूते के साथ प्यार में!</v>
      </c>
    </row>
    <row r="26498">
      <c r="A26498" s="1" t="s">
        <v>25552</v>
      </c>
      <c r="B26498" s="2" t="str">
        <f>IFERROR(__xludf.DUMMYFUNCTION("GOOGLETRANSLATE(A26498,""en"",""hi"")"),"फिल्म के सेट पर अभिनेता")</f>
        <v>फिल्म के सेट पर अभिनेता</v>
      </c>
    </row>
    <row r="26499">
      <c r="A26499" s="1" t="s">
        <v>25553</v>
      </c>
      <c r="B26499" s="2" t="str">
        <f>IFERROR(__xludf.DUMMYFUNCTION("GOOGLETRANSLATE(A26499,""en"",""hi"")"),"सफेद कमरा और उज्ज्वल दरवाजा।")</f>
        <v>सफेद कमरा और उज्ज्वल दरवाजा।</v>
      </c>
    </row>
    <row r="26500">
      <c r="A26500" s="1" t="s">
        <v>25554</v>
      </c>
      <c r="B26500" s="2" t="str">
        <f>IFERROR(__xludf.DUMMYFUNCTION("GOOGLETRANSLATE(A26500,""en"",""hi"")"),"हाइलैंड्स में समशीतोष्ण वर्षावन में लश पौधों और पेड़ों का दृश्य")</f>
        <v>हाइलैंड्स में समशीतोष्ण वर्षावन में लश पौधों और पेड़ों का दृश्य</v>
      </c>
    </row>
    <row r="26501">
      <c r="A26501" s="1" t="s">
        <v>25555</v>
      </c>
      <c r="B26501" s="2" t="str">
        <f>IFERROR(__xludf.DUMMYFUNCTION("GOOGLETRANSLATE(A26501,""en"",""hi"")"),"घर में पाए जाने वाले सामान्य कीड़ों की तस्वीरें")</f>
        <v>घर में पाए जाने वाले सामान्य कीड़ों की तस्वीरें</v>
      </c>
    </row>
    <row r="26502">
      <c r="A26502" s="1" t="s">
        <v>25556</v>
      </c>
      <c r="B26502" s="2" t="str">
        <f>IFERROR(__xludf.DUMMYFUNCTION("GOOGLETRANSLATE(A26502,""en"",""hi"")"),"डेस्क का उपयोग भी एक वैनिटी के रूप में किया जा सकता है बस एक दर्पण जोड़ें")</f>
        <v>डेस्क का उपयोग भी एक वैनिटी के रूप में किया जा सकता है बस एक दर्पण जोड़ें</v>
      </c>
    </row>
    <row r="26503">
      <c r="A26503" s="1" t="s">
        <v>1057</v>
      </c>
      <c r="B26503" s="2" t="str">
        <f>IFERROR(__xludf.DUMMYFUNCTION("GOOGLETRANSLATE(A26503,""en"",""hi"")"),"छवि में हो सकता है: व्यक्ति, एक संगीत वाद्ययंत्र बजाना और मंच पर")</f>
        <v>छवि में हो सकता है: व्यक्ति, एक संगीत वाद्ययंत्र बजाना और मंच पर</v>
      </c>
    </row>
    <row r="26504">
      <c r="A26504" s="1" t="s">
        <v>25557</v>
      </c>
      <c r="B26504" s="2" t="str">
        <f>IFERROR(__xludf.DUMMYFUNCTION("GOOGLETRANSLATE(A26504,""en"",""hi"")"),"व्यक्ति खेल से पहले खेल सुविधा के बाहर एक तस्वीर लेता है।")</f>
        <v>व्यक्ति खेल से पहले खेल सुविधा के बाहर एक तस्वीर लेता है।</v>
      </c>
    </row>
    <row r="26505">
      <c r="A26505" s="1" t="s">
        <v>25558</v>
      </c>
      <c r="B26505" s="2" t="str">
        <f>IFERROR(__xludf.DUMMYFUNCTION("GOOGLETRANSLATE(A26505,""en"",""hi"")"),"हिमपात - पृष्ठभूमि में शहरी भवन और पेड़।")</f>
        <v>हिमपात - पृष्ठभूमि में शहरी भवन और पेड़।</v>
      </c>
    </row>
    <row r="26506">
      <c r="A26506" s="1" t="s">
        <v>25559</v>
      </c>
      <c r="B26506" s="2" t="str">
        <f>IFERROR(__xludf.DUMMYFUNCTION("GOOGLETRANSLATE(A26506,""en"",""hi"")"),"संगीत फूलों की तरह उभर रहा है!")</f>
        <v>संगीत फूलों की तरह उभर रहा है!</v>
      </c>
    </row>
    <row r="26507">
      <c r="A26507" s="1" t="s">
        <v>25560</v>
      </c>
      <c r="B26507" s="2" t="str">
        <f>IFERROR(__xludf.DUMMYFUNCTION("GOOGLETRANSLATE(A26507,""en"",""hi"")"),"सभी - ओवर टोटे बैग - गीतात्मक चीजें")</f>
        <v>सभी - ओवर टोटे बैग - गीतात्मक चीजें</v>
      </c>
    </row>
    <row r="26508">
      <c r="A26508" s="1" t="s">
        <v>25561</v>
      </c>
      <c r="B26508" s="2" t="str">
        <f>IFERROR(__xludf.DUMMYFUNCTION("GOOGLETRANSLATE(A26508,""en"",""hi"")"),"कल कोहनी पर शहर गया और कुछ अंतर भर गया, आप व्यक्ति को धन्यवाद")</f>
        <v>कल कोहनी पर शहर गया और कुछ अंतर भर गया, आप व्यक्ति को धन्यवाद</v>
      </c>
    </row>
    <row r="26509">
      <c r="A26509" s="1" t="s">
        <v>25562</v>
      </c>
      <c r="B26509" s="2" t="str">
        <f>IFERROR(__xludf.DUMMYFUNCTION("GOOGLETRANSLATE(A26509,""en"",""hi"")"),"अमेरिकी राज्य के खिलाफ खेल के दौरान व्यक्ति पहले फेंकता है।")</f>
        <v>अमेरिकी राज्य के खिलाफ खेल के दौरान व्यक्ति पहले फेंकता है।</v>
      </c>
    </row>
    <row r="26510">
      <c r="A26510" s="1" t="s">
        <v>25563</v>
      </c>
      <c r="B26510" s="2" t="str">
        <f>IFERROR(__xludf.DUMMYFUNCTION("GOOGLETRANSLATE(A26510,""en"",""hi"")"),"नीलामी के लिए प्रेस कॉन्फ्रेंस में कलाकार")</f>
        <v>नीलामी के लिए प्रेस कॉन्फ्रेंस में कलाकार</v>
      </c>
    </row>
    <row r="26511">
      <c r="A26511" s="1" t="s">
        <v>25564</v>
      </c>
      <c r="B26511" s="2" t="str">
        <f>IFERROR(__xludf.DUMMYFUNCTION("GOOGLETRANSLATE(A26511,""en"",""hi"")"),"दृश्य कलाकार द्वारा डेज़ी की एक छवि")</f>
        <v>दृश्य कलाकार द्वारा डेज़ी की एक छवि</v>
      </c>
    </row>
    <row r="26512">
      <c r="A26512" s="1" t="s">
        <v>25565</v>
      </c>
      <c r="B26512" s="2" t="str">
        <f>IFERROR(__xludf.DUMMYFUNCTION("GOOGLETRANSLATE(A26512,""en"",""hi"")"),"उसे वक्र मिला है: अनुभवी सुपरमॉडल ने ब्राउन चमड़े के बेल्ट और एक फॉर्म फिटिंग व्हाइट स्वेटर के साथ नीली जींस की एक जोड़ी में अपनी ट्रिम कमर का प्रदर्शन किया")</f>
        <v>उसे वक्र मिला है: अनुभवी सुपरमॉडल ने ब्राउन चमड़े के बेल्ट और एक फॉर्म फिटिंग व्हाइट स्वेटर के साथ नीली जींस की एक जोड़ी में अपनी ट्रिम कमर का प्रदर्शन किया</v>
      </c>
    </row>
    <row r="26513">
      <c r="A26513" s="1" t="s">
        <v>25566</v>
      </c>
      <c r="B26513" s="2" t="str">
        <f>IFERROR(__xludf.DUMMYFUNCTION("GOOGLETRANSLATE(A26513,""en"",""hi"")"),"बग थीम्ड 3 वर्ड जन्मदिन केक - थोड़ा पिघला हुआ, क्योंकि हमने इसे चलाया :)")</f>
        <v>बग थीम्ड 3 वर्ड जन्मदिन केक - थोड़ा पिघला हुआ, क्योंकि हमने इसे चलाया :)</v>
      </c>
    </row>
    <row r="26514">
      <c r="A26514" s="1" t="s">
        <v>25567</v>
      </c>
      <c r="B26514" s="2" t="str">
        <f>IFERROR(__xludf.DUMMYFUNCTION("GOOGLETRANSLATE(A26514,""en"",""hi"")"),"ऑन - दुनिया में नौका बोर्ड")</f>
        <v>ऑन - दुनिया में नौका बोर्ड</v>
      </c>
    </row>
    <row r="26515">
      <c r="A26515" s="1" t="s">
        <v>4185</v>
      </c>
      <c r="B26515" s="2" t="str">
        <f>IFERROR(__xludf.DUMMYFUNCTION("GOOGLETRANSLATE(A26515,""en"",""hi"")"),"छवि में हो सकता है: व्यक्ति, एक संगीत वाद्ययंत्र, मंच, गिटार और रात पर")</f>
        <v>छवि में हो सकता है: व्यक्ति, एक संगीत वाद्ययंत्र, मंच, गिटार और रात पर</v>
      </c>
    </row>
    <row r="26516">
      <c r="A26516" s="1" t="s">
        <v>25568</v>
      </c>
      <c r="B26516" s="2" t="str">
        <f>IFERROR(__xludf.DUMMYFUNCTION("GOOGLETRANSLATE(A26516,""en"",""hi"")"),"दुल्हन और दूल्हे अपनी शादी के बाद कंफ़ेद्दी की एक झुकाव में बाहर निकलें")</f>
        <v>दुल्हन और दूल्हे अपनी शादी के बाद कंफ़ेद्दी की एक झुकाव में बाहर निकलें</v>
      </c>
    </row>
    <row r="26517">
      <c r="A26517" s="1" t="s">
        <v>25569</v>
      </c>
      <c r="B26517" s="2" t="str">
        <f>IFERROR(__xludf.DUMMYFUNCTION("GOOGLETRANSLATE(A26517,""en"",""hi"")"),"एक आदमी एक पेपर - कट स्टाइल चित्रण में एक महिला के आकर्षक पैरों को देखता है।")</f>
        <v>एक आदमी एक पेपर - कट स्टाइल चित्रण में एक महिला के आकर्षक पैरों को देखता है।</v>
      </c>
    </row>
    <row r="26518">
      <c r="A26518" s="1" t="s">
        <v>25570</v>
      </c>
      <c r="B26518" s="2" t="str">
        <f>IFERROR(__xludf.DUMMYFUNCTION("GOOGLETRANSLATE(A26518,""en"",""hi"")"),"व्यक्ति थ्रिलर फिल्म के प्रीमियर में भाग लेता है")</f>
        <v>व्यक्ति थ्रिलर फिल्म के प्रीमियर में भाग लेता है</v>
      </c>
    </row>
    <row r="26519">
      <c r="A26519" s="1" t="s">
        <v>25571</v>
      </c>
      <c r="B26519" s="2" t="str">
        <f>IFERROR(__xludf.DUMMYFUNCTION("GOOGLETRANSLATE(A26519,""en"",""hi"")"),"घावों में नमक रगड़ने के लिए, वे सबसे अच्छे खिलाड़ी को घेरने के लिए भी गए")</f>
        <v>घावों में नमक रगड़ने के लिए, वे सबसे अच्छे खिलाड़ी को घेरने के लिए भी गए</v>
      </c>
    </row>
    <row r="26520">
      <c r="A26520" s="1" t="s">
        <v>25572</v>
      </c>
      <c r="B26520" s="2" t="str">
        <f>IFERROR(__xludf.DUMMYFUNCTION("GOOGLETRANSLATE(A26520,""en"",""hi"")"),"मल्टीस्ट्री कार पार्क के बाहर निकलने और स्तरों को देखते हुए")</f>
        <v>मल्टीस्ट्री कार पार्क के बाहर निकलने और स्तरों को देखते हुए</v>
      </c>
    </row>
    <row r="26521">
      <c r="A26521" s="1" t="s">
        <v>25573</v>
      </c>
      <c r="B26521" s="2" t="str">
        <f>IFERROR(__xludf.DUMMYFUNCTION("GOOGLETRANSLATE(A26521,""en"",""hi"")"),"रेडियो ब्रॉडकास्टर दिवस पर सार्वजनिक विश्वविद्यालय के शो में भाग लेता है")</f>
        <v>रेडियो ब्रॉडकास्टर दिवस पर सार्वजनिक विश्वविद्यालय के शो में भाग लेता है</v>
      </c>
    </row>
    <row r="26522">
      <c r="A26522" s="1" t="s">
        <v>25574</v>
      </c>
      <c r="B26522" s="2" t="str">
        <f>IFERROR(__xludf.DUMMYFUNCTION("GOOGLETRANSLATE(A26522,""en"",""hi"")"),"हवाई अड्डे के पास होटल अपनी गुणवत्ता और उनकी सेवाओं के लिए तेजी से लोकप्रिय हैं")</f>
        <v>हवाई अड्डे के पास होटल अपनी गुणवत्ता और उनकी सेवाओं के लिए तेजी से लोकप्रिय हैं</v>
      </c>
    </row>
    <row r="26523">
      <c r="A26523" s="1" t="s">
        <v>25575</v>
      </c>
      <c r="B26523" s="2" t="str">
        <f>IFERROR(__xludf.DUMMYFUNCTION("GOOGLETRANSLATE(A26523,""en"",""hi"")"),"ब्लू में फुटबॉल प्लेयर धीमी गति में पिच पर गेंद को लात मार रहा है")</f>
        <v>ब्लू में फुटबॉल प्लेयर धीमी गति में पिच पर गेंद को लात मार रहा है</v>
      </c>
    </row>
    <row r="26524">
      <c r="A26524" s="1" t="s">
        <v>25576</v>
      </c>
      <c r="B26524" s="2" t="str">
        <f>IFERROR(__xludf.DUMMYFUNCTION("GOOGLETRANSLATE(A26524,""en"",""hi"")"),"हाथ से सूरज और चंद्रमा के साथ एक रात के आकाश के रोमांटिक सुंदर गोल ड्राइंग।")</f>
        <v>हाथ से सूरज और चंद्रमा के साथ एक रात के आकाश के रोमांटिक सुंदर गोल ड्राइंग।</v>
      </c>
    </row>
    <row r="26525">
      <c r="A26525" s="1" t="s">
        <v>25577</v>
      </c>
      <c r="B26525" s="2" t="str">
        <f>IFERROR(__xludf.DUMMYFUNCTION("GOOGLETRANSLATE(A26525,""en"",""hi"")"),"बेडरूम को आरामदायक नहीं लग रहा है? इसे एक रंग के साथ गर्म करें जो गुलाबी है।")</f>
        <v>बेडरूम को आरामदायक नहीं लग रहा है? इसे एक रंग के साथ गर्म करें जो गुलाबी है।</v>
      </c>
    </row>
    <row r="26526">
      <c r="A26526" s="1" t="s">
        <v>25578</v>
      </c>
      <c r="B26526" s="2" t="str">
        <f>IFERROR(__xludf.DUMMYFUNCTION("GOOGLETRANSLATE(A26526,""en"",""hi"")"),"शिखर से कम हवाई चाल")</f>
        <v>शिखर से कम हवाई चाल</v>
      </c>
    </row>
    <row r="26527">
      <c r="A26527" s="1" t="s">
        <v>25579</v>
      </c>
      <c r="B26527" s="2" t="str">
        <f>IFERROR(__xludf.DUMMYFUNCTION("GOOGLETRANSLATE(A26527,""en"",""hi"")"),"मेरी बिल्ली एक रेक्लिनेर के बजाय फायरवुड से भरे बक्से में सोना पसंद करती है।")</f>
        <v>मेरी बिल्ली एक रेक्लिनेर के बजाय फायरवुड से भरे बक्से में सोना पसंद करती है।</v>
      </c>
    </row>
    <row r="26528">
      <c r="A26528" s="1" t="s">
        <v>25580</v>
      </c>
      <c r="B26528" s="2" t="str">
        <f>IFERROR(__xludf.DUMMYFUNCTION("GOOGLETRANSLATE(A26528,""en"",""hi"")"),"नौकाओं ने एक तूफानी शाम के आकाश के साथ")</f>
        <v>नौकाओं ने एक तूफानी शाम के आकाश के साथ</v>
      </c>
    </row>
    <row r="26529">
      <c r="A26529" s="1" t="s">
        <v>25581</v>
      </c>
      <c r="B26529" s="2" t="str">
        <f>IFERROR(__xludf.DUMMYFUNCTION("GOOGLETRANSLATE(A26529,""en"",""hi"")"),"टेनिस खिलाड़ी दिन के दौरान टेनिस खिलाड़ी की सेवा करता है।")</f>
        <v>टेनिस खिलाड़ी दिन के दौरान टेनिस खिलाड़ी की सेवा करता है।</v>
      </c>
    </row>
    <row r="26530">
      <c r="A26530" s="1" t="s">
        <v>25582</v>
      </c>
      <c r="B26530" s="2" t="str">
        <f>IFERROR(__xludf.DUMMYFUNCTION("GOOGLETRANSLATE(A26530,""en"",""hi"")"),"बालों का रंग - 613 बी * आप छवि लिंक पर अतिरिक्त विवरण प्राप्त कर सकते हैं।")</f>
        <v>बालों का रंग - 613 बी * आप छवि लिंक पर अतिरिक्त विवरण प्राप्त कर सकते हैं।</v>
      </c>
    </row>
    <row r="26531">
      <c r="A26531" s="1" t="s">
        <v>25583</v>
      </c>
      <c r="B26531" s="2" t="str">
        <f>IFERROR(__xludf.DUMMYFUNCTION("GOOGLETRANSLATE(A26531,""en"",""hi"")"),"डिज़ाइन की गई संरचना पार्किंग गेराज है जो वर्तमान में नवीनीकरण से गुजर रही है।")</f>
        <v>डिज़ाइन की गई संरचना पार्किंग गेराज है जो वर्तमान में नवीनीकरण से गुजर रही है।</v>
      </c>
    </row>
    <row r="26532">
      <c r="A26532" s="1" t="s">
        <v>25584</v>
      </c>
      <c r="B26532" s="2" t="str">
        <f>IFERROR(__xludf.DUMMYFUNCTION("GOOGLETRANSLATE(A26532,""en"",""hi"")"),"सामने वाले पर्यटकों के साथ एक घोड़ा खींचा गाड़ी")</f>
        <v>सामने वाले पर्यटकों के साथ एक घोड़ा खींचा गाड़ी</v>
      </c>
    </row>
    <row r="26533">
      <c r="A26533" s="1" t="s">
        <v>25585</v>
      </c>
      <c r="B26533" s="2" t="str">
        <f>IFERROR(__xludf.DUMMYFUNCTION("GOOGLETRANSLATE(A26533,""en"",""hi"")"),"शाम को ताले")</f>
        <v>शाम को ताले</v>
      </c>
    </row>
    <row r="26534">
      <c r="A26534" s="1" t="s">
        <v>25586</v>
      </c>
      <c r="B26534" s="2" t="str">
        <f>IFERROR(__xludf.DUMMYFUNCTION("GOOGLETRANSLATE(A26534,""en"",""hi"")"),"नंबर के साथ दरवाजे पर बक्से")</f>
        <v>नंबर के साथ दरवाजे पर बक्से</v>
      </c>
    </row>
    <row r="26535">
      <c r="A26535" s="1" t="s">
        <v>25587</v>
      </c>
      <c r="B26535" s="2" t="str">
        <f>IFERROR(__xludf.DUMMYFUNCTION("GOOGLETRANSLATE(A26535,""en"",""hi"")"),"आधा बोहो हेयर स्टाइल।")</f>
        <v>आधा बोहो हेयर स्टाइल।</v>
      </c>
    </row>
    <row r="26536">
      <c r="A26536" s="1" t="s">
        <v>25588</v>
      </c>
      <c r="B26536" s="2" t="str">
        <f>IFERROR(__xludf.DUMMYFUNCTION("GOOGLETRANSLATE(A26536,""en"",""hi"")"),"गिटारवादक पत्रिका के लिए एक स्टूडियो शूट के दौरान एक इलेक्ट्रिक गिटार के वॉल्यूम और टोन नियंत्रण")</f>
        <v>गिटारवादक पत्रिका के लिए एक स्टूडियो शूट के दौरान एक इलेक्ट्रिक गिटार के वॉल्यूम और टोन नियंत्रण</v>
      </c>
    </row>
    <row r="26537">
      <c r="A26537" s="1" t="s">
        <v>25589</v>
      </c>
      <c r="B26537" s="2" t="str">
        <f>IFERROR(__xludf.DUMMYFUNCTION("GOOGLETRANSLATE(A26537,""en"",""hi"")"),"अभिनेता स्टूडियो में अपने शो पर चर्चा करता है।")</f>
        <v>अभिनेता स्टूडियो में अपने शो पर चर्चा करता है।</v>
      </c>
    </row>
    <row r="26538">
      <c r="A26538" s="1" t="s">
        <v>25590</v>
      </c>
      <c r="B26538" s="2" t="str">
        <f>IFERROR(__xludf.DUMMYFUNCTION("GOOGLETRANSLATE(A26538,""en"",""hi"")"),"जीवनी फिल्म पूर्ण फिल्म स्ट्रीमिंग एचडी")</f>
        <v>जीवनी फिल्म पूर्ण फिल्म स्ट्रीमिंग एचडी</v>
      </c>
    </row>
    <row r="26539">
      <c r="A26539" s="1" t="s">
        <v>25591</v>
      </c>
      <c r="B26539" s="2" t="str">
        <f>IFERROR(__xludf.DUMMYFUNCTION("GOOGLETRANSLATE(A26539,""en"",""hi"")"),"मालिक का संस्करण: मरीना में")</f>
        <v>मालिक का संस्करण: मरीना में</v>
      </c>
    </row>
    <row r="26540">
      <c r="A26540" s="1" t="s">
        <v>9216</v>
      </c>
      <c r="B26540" s="2" t="str">
        <f>IFERROR(__xludf.DUMMYFUNCTION("GOOGLETRANSLATE(A26540,""en"",""hi"")"),"चार्टर मछली पकड़ने की नौकाओं का एक बेड़ा मरीना में डॉक किया गया")</f>
        <v>चार्टर मछली पकड़ने की नौकाओं का एक बेड़ा मरीना में डॉक किया गया</v>
      </c>
    </row>
    <row r="26541">
      <c r="A26541" s="1" t="s">
        <v>25592</v>
      </c>
      <c r="B26541" s="2" t="str">
        <f>IFERROR(__xludf.DUMMYFUNCTION("GOOGLETRANSLATE(A26541,""en"",""hi"")"),"चौथे जुलाई आतिशबाजी एक जरूरी है!")</f>
        <v>चौथे जुलाई आतिशबाजी एक जरूरी है!</v>
      </c>
    </row>
    <row r="26542">
      <c r="A26542" s="1" t="s">
        <v>25593</v>
      </c>
      <c r="B26542" s="2" t="str">
        <f>IFERROR(__xludf.DUMMYFUNCTION("GOOGLETRANSLATE(A26542,""en"",""hi"")"),"कैमरे को लहराते युवा छात्र लड़की")</f>
        <v>कैमरे को लहराते युवा छात्र लड़की</v>
      </c>
    </row>
    <row r="26543">
      <c r="A26543" s="1" t="s">
        <v>25594</v>
      </c>
      <c r="B26543" s="2" t="str">
        <f>IFERROR(__xludf.DUMMYFUNCTION("GOOGLETRANSLATE(A26543,""en"",""hi"")"),"अमेरिकी फुटबॉल खिलाड़ी स्पोर्ट्स टीम के खिलाफ एक फुटबॉल गेम से पहले गर्म हो जाता है")</f>
        <v>अमेरिकी फुटबॉल खिलाड़ी स्पोर्ट्स टीम के खिलाफ एक फुटबॉल गेम से पहले गर्म हो जाता है</v>
      </c>
    </row>
    <row r="26544">
      <c r="A26544" s="1" t="s">
        <v>25595</v>
      </c>
      <c r="B26544" s="2" t="str">
        <f>IFERROR(__xludf.DUMMYFUNCTION("GOOGLETRANSLATE(A26544,""en"",""hi"")"),"नौसेना में: फिल्म निर्देशक ने एक नीला टुकड़ा सूट रॉक किया")</f>
        <v>नौसेना में: फिल्म निर्देशक ने एक नीला टुकड़ा सूट रॉक किया</v>
      </c>
    </row>
    <row r="26545">
      <c r="A26545" s="1" t="s">
        <v>25596</v>
      </c>
      <c r="B26545" s="2" t="str">
        <f>IFERROR(__xludf.DUMMYFUNCTION("GOOGLETRANSLATE(A26545,""en"",""hi"")"),"व्यक्ति खत्म हो जाता है।")</f>
        <v>व्यक्ति खत्म हो जाता है।</v>
      </c>
    </row>
    <row r="26546">
      <c r="A26546" s="1" t="s">
        <v>25597</v>
      </c>
      <c r="B26546" s="2" t="str">
        <f>IFERROR(__xludf.DUMMYFUNCTION("GOOGLETRANSLATE(A26546,""en"",""hi"")"),"अमेरिकी फुटबॉल टीम के खिलाफ अपने खेल की शुरुआत से पहले एक साथ झुकाव।")</f>
        <v>अमेरिकी फुटबॉल टीम के खिलाफ अपने खेल की शुरुआत से पहले एक साथ झुकाव।</v>
      </c>
    </row>
    <row r="26547">
      <c r="A26547" s="1" t="s">
        <v>25598</v>
      </c>
      <c r="B26547" s="2" t="str">
        <f>IFERROR(__xludf.DUMMYFUNCTION("GOOGLETRANSLATE(A26547,""en"",""hi"")"),"सैन्य इकाई के लिए पोस्टर, स्थापित")</f>
        <v>सैन्य इकाई के लिए पोस्टर, स्थापित</v>
      </c>
    </row>
    <row r="26548">
      <c r="A26548" s="1" t="s">
        <v>25599</v>
      </c>
      <c r="B26548" s="2" t="str">
        <f>IFERROR(__xludf.DUMMYFUNCTION("GOOGLETRANSLATE(A26548,""en"",""hi"")"),"मत्स्य पालन बंदरगाह में मछली पकड़ने की नाव")</f>
        <v>मत्स्य पालन बंदरगाह में मछली पकड़ने की नाव</v>
      </c>
    </row>
    <row r="26549">
      <c r="A26549" s="1" t="s">
        <v>25600</v>
      </c>
      <c r="B26549" s="2" t="str">
        <f>IFERROR(__xludf.DUMMYFUNCTION("GOOGLETRANSLATE(A26549,""en"",""hi"")"),"भारी बारिश में एक छतरी के साथ लड़की")</f>
        <v>भारी बारिश में एक छतरी के साथ लड़की</v>
      </c>
    </row>
    <row r="26550">
      <c r="A26550" s="1" t="s">
        <v>136</v>
      </c>
      <c r="B26550" s="2" t="str">
        <f>IFERROR(__xludf.DUMMYFUNCTION("GOOGLETRANSLATE(A26550,""en"",""hi"")"),"लड़कियों बास्केटबॉल खेल से छवियां।")</f>
        <v>लड़कियों बास्केटबॉल खेल से छवियां।</v>
      </c>
    </row>
    <row r="26551">
      <c r="A26551" s="1" t="s">
        <v>25601</v>
      </c>
      <c r="B26551" s="2" t="str">
        <f>IFERROR(__xludf.DUMMYFUNCTION("GOOGLETRANSLATE(A26551,""en"",""hi"")"),"एक व्यस्त ओपन एयर आइस रिंक पर उज्ज्वल नारंगी किराए पर आइस स्केट्स की क्षैतिज बंद")</f>
        <v>एक व्यस्त ओपन एयर आइस रिंक पर उज्ज्वल नारंगी किराए पर आइस स्केट्स की क्षैतिज बंद</v>
      </c>
    </row>
    <row r="26552">
      <c r="A26552" s="1" t="s">
        <v>25602</v>
      </c>
      <c r="B26552" s="2" t="str">
        <f>IFERROR(__xludf.DUMMYFUNCTION("GOOGLETRANSLATE(A26552,""en"",""hi"")"),"एक स्लॉट घाटी में चढ़ना")</f>
        <v>एक स्लॉट घाटी में चढ़ना</v>
      </c>
    </row>
    <row r="26553">
      <c r="A26553" s="1" t="s">
        <v>25603</v>
      </c>
      <c r="B26553" s="2" t="str">
        <f>IFERROR(__xludf.DUMMYFUNCTION("GOOGLETRANSLATE(A26553,""en"",""hi"")"),"छोटी लड़की डेंटिस्ट में डर रही है")</f>
        <v>छोटी लड़की डेंटिस्ट में डर रही है</v>
      </c>
    </row>
    <row r="26554">
      <c r="A26554" s="1" t="s">
        <v>25604</v>
      </c>
      <c r="B26554" s="2" t="str">
        <f>IFERROR(__xludf.DUMMYFUNCTION("GOOGLETRANSLATE(A26554,""en"",""hi"")"),"लापता टुकड़ा: हम अपनी पहेली के टुकड़ों को बहुत याद करते हैं।")</f>
        <v>लापता टुकड़ा: हम अपनी पहेली के टुकड़ों को बहुत याद करते हैं।</v>
      </c>
    </row>
    <row r="26555">
      <c r="A26555" s="1" t="s">
        <v>24356</v>
      </c>
      <c r="B26555" s="2" t="str">
        <f>IFERROR(__xludf.DUMMYFUNCTION("GOOGLETRANSLATE(A26555,""en"",""hi"")"),"रंगमंच अभिनेता प्रीमियर में भाग लेता है")</f>
        <v>रंगमंच अभिनेता प्रीमियर में भाग लेता है</v>
      </c>
    </row>
    <row r="26556">
      <c r="A26556" s="1" t="s">
        <v>25605</v>
      </c>
      <c r="B26556" s="2" t="str">
        <f>IFERROR(__xludf.DUMMYFUNCTION("GOOGLETRANSLATE(A26556,""en"",""hi"")"),"गर्मी के सूर्यास्त के दौरान धुंध में ढंका खूबसूरत तट का हवाई दृश्य।")</f>
        <v>गर्मी के सूर्यास्त के दौरान धुंध में ढंका खूबसूरत तट का हवाई दृश्य।</v>
      </c>
    </row>
    <row r="26557">
      <c r="A26557" s="1" t="s">
        <v>25606</v>
      </c>
      <c r="B26557" s="2" t="str">
        <f>IFERROR(__xludf.DUMMYFUNCTION("GOOGLETRANSLATE(A26557,""en"",""hi"")"),"उत्सव के दौरान प्रीमियर के लिए आगमन")</f>
        <v>उत्सव के दौरान प्रीमियर के लिए आगमन</v>
      </c>
    </row>
    <row r="26558">
      <c r="A26558" s="1" t="s">
        <v>25607</v>
      </c>
      <c r="B26558" s="2" t="str">
        <f>IFERROR(__xludf.DUMMYFUNCTION("GOOGLETRANSLATE(A26558,""en"",""hi"")"),"एक संग्रहालय में एक विंटेज मोटरसाइकिल")</f>
        <v>एक संग्रहालय में एक विंटेज मोटरसाइकिल</v>
      </c>
    </row>
    <row r="26559">
      <c r="A26559" s="1" t="s">
        <v>25608</v>
      </c>
      <c r="B26559" s="2" t="str">
        <f>IFERROR(__xludf.DUMMYFUNCTION("GOOGLETRANSLATE(A26559,""en"",""hi"")"),"छुट्टियों के लिए समय पर आभूषण।")</f>
        <v>छुट्टियों के लिए समय पर आभूषण।</v>
      </c>
    </row>
    <row r="26560">
      <c r="A26560" s="1" t="s">
        <v>25609</v>
      </c>
      <c r="B26560" s="2" t="str">
        <f>IFERROR(__xludf.DUMMYFUNCTION("GOOGLETRANSLATE(A26560,""en"",""hi"")"),"पक्षियों आकाश वेक्टर कला चित्रण में उड़ान भरने")</f>
        <v>पक्षियों आकाश वेक्टर कला चित्रण में उड़ान भरने</v>
      </c>
    </row>
    <row r="26561">
      <c r="A26561" s="1" t="s">
        <v>25610</v>
      </c>
      <c r="B26561" s="2" t="str">
        <f>IFERROR(__xludf.DUMMYFUNCTION("GOOGLETRANSLATE(A26561,""en"",""hi"")"),"परमाणु आइसब्रेकर बर्फ में यात्रा के माध्यम से यात्रा करते हैं")</f>
        <v>परमाणु आइसब्रेकर बर्फ में यात्रा के माध्यम से यात्रा करते हैं</v>
      </c>
    </row>
    <row r="26562">
      <c r="A26562" s="1" t="s">
        <v>25611</v>
      </c>
      <c r="B26562" s="2" t="str">
        <f>IFERROR(__xludf.DUMMYFUNCTION("GOOGLETRANSLATE(A26562,""en"",""hi"")"),"एक नींबू के पेड़ के पत्ते पर एक छोटा कूद मकड़ी")</f>
        <v>एक नींबू के पेड़ के पत्ते पर एक छोटा कूद मकड़ी</v>
      </c>
    </row>
    <row r="26563">
      <c r="A26563" s="1" t="s">
        <v>25612</v>
      </c>
      <c r="B26563" s="2" t="str">
        <f>IFERROR(__xludf.DUMMYFUNCTION("GOOGLETRANSLATE(A26563,""en"",""hi"")"),"शुरुआती रात के बाद थिएटर में साइनेज")</f>
        <v>शुरुआती रात के बाद थिएटर में साइनेज</v>
      </c>
    </row>
    <row r="26564">
      <c r="A26564" s="1" t="s">
        <v>25613</v>
      </c>
      <c r="B26564" s="2" t="str">
        <f>IFERROR(__xludf.DUMMYFUNCTION("GOOGLETRANSLATE(A26564,""en"",""hi"")"),"गेहूं के एक क्षेत्र के माध्यम से स्पष्ट रूप से परिभाषित फुटपाथ")</f>
        <v>गेहूं के एक क्षेत्र के माध्यम से स्पष्ट रूप से परिभाषित फुटपाथ</v>
      </c>
    </row>
    <row r="26565">
      <c r="A26565" s="1" t="s">
        <v>25614</v>
      </c>
      <c r="B26565" s="2" t="str">
        <f>IFERROR(__xludf.DUMMYFUNCTION("GOOGLETRANSLATE(A26565,""en"",""hi"")"),"पोस्टर डिजाइन को पकड़ने वाली आंख का एक संग्रह")</f>
        <v>पोस्टर डिजाइन को पकड़ने वाली आंख का एक संग्रह</v>
      </c>
    </row>
    <row r="26566">
      <c r="A26566" s="1" t="s">
        <v>25615</v>
      </c>
      <c r="B26566" s="2" t="str">
        <f>IFERROR(__xludf.DUMMYFUNCTION("GOOGLETRANSLATE(A26566,""en"",""hi"")"),"नदी के पार हमेशा की जंगली भूमि")</f>
        <v>नदी के पार हमेशा की जंगली भूमि</v>
      </c>
    </row>
    <row r="26567">
      <c r="A26567" s="1" t="s">
        <v>25616</v>
      </c>
      <c r="B26567" s="2" t="str">
        <f>IFERROR(__xludf.DUMMYFUNCTION("GOOGLETRANSLATE(A26567,""en"",""hi"")"),"एक सफेद पृष्ठभूमि पर कुत्ते के साथ लोगों का वेक्टर सिल्हूट।")</f>
        <v>एक सफेद पृष्ठभूमि पर कुत्ते के साथ लोगों का वेक्टर सिल्हूट।</v>
      </c>
    </row>
    <row r="26568">
      <c r="A26568" s="1" t="s">
        <v>25617</v>
      </c>
      <c r="B26568" s="2" t="str">
        <f>IFERROR(__xludf.DUMMYFUNCTION("GOOGLETRANSLATE(A26568,""en"",""hi"")"),"मुगल संरचना जिसमें एक पार्क और एक मंदिर या पूजा का स्थान शामिल है")</f>
        <v>मुगल संरचना जिसमें एक पार्क और एक मंदिर या पूजा का स्थान शामिल है</v>
      </c>
    </row>
    <row r="26569">
      <c r="A26569" s="1" t="s">
        <v>25618</v>
      </c>
      <c r="B26569" s="2" t="str">
        <f>IFERROR(__xludf.DUMMYFUNCTION("GOOGLETRANSLATE(A26569,""en"",""hi"")"),"समुद्र में उष्णकटिबंधीय सूर्यास्त")</f>
        <v>समुद्र में उष्णकटिबंधीय सूर्यास्त</v>
      </c>
    </row>
    <row r="26570">
      <c r="A26570" s="1" t="s">
        <v>25619</v>
      </c>
      <c r="B26570" s="2" t="str">
        <f>IFERROR(__xludf.DUMMYFUNCTION("GOOGLETRANSLATE(A26570,""en"",""hi"")"),"ऐतिहासिक केंद्र सदस्यता संगठन द्वारा सांस्कृतिक साइट के रूप में सूचीबद्ध, रोज़री से देखे गए नौकाएं")</f>
        <v>ऐतिहासिक केंद्र सदस्यता संगठन द्वारा सांस्कृतिक साइट के रूप में सूचीबद्ध, रोज़री से देखे गए नौकाएं</v>
      </c>
    </row>
    <row r="26571">
      <c r="A26571" s="1" t="s">
        <v>25620</v>
      </c>
      <c r="B26571" s="2" t="str">
        <f>IFERROR(__xludf.DUMMYFUNCTION("GOOGLETRANSLATE(A26571,""en"",""hi"")"),"व्यक्ति शहर में एक पार्क में खेल रहा है")</f>
        <v>व्यक्ति शहर में एक पार्क में खेल रहा है</v>
      </c>
    </row>
    <row r="26572">
      <c r="A26572" s="1" t="s">
        <v>25621</v>
      </c>
      <c r="B26572" s="2" t="str">
        <f>IFERROR(__xludf.DUMMYFUNCTION("GOOGLETRANSLATE(A26572,""en"",""hi"")"),"भोजन रंग की कुछ बूंदों का उपयोग करें।")</f>
        <v>भोजन रंग की कुछ बूंदों का उपयोग करें।</v>
      </c>
    </row>
    <row r="26573">
      <c r="A26573" s="1" t="s">
        <v>25622</v>
      </c>
      <c r="B26573" s="2" t="str">
        <f>IFERROR(__xludf.DUMMYFUNCTION("GOOGLETRANSLATE(A26573,""en"",""hi"")"),"मेज पर खाली मेडिकल सिरिंज")</f>
        <v>मेज पर खाली मेडिकल सिरिंज</v>
      </c>
    </row>
    <row r="26574">
      <c r="A26574" s="1" t="s">
        <v>25623</v>
      </c>
      <c r="B26574" s="2" t="str">
        <f>IFERROR(__xludf.DUMMYFUNCTION("GOOGLETRANSLATE(A26574,""en"",""hi"")"),"माउंट और रेड बीच का दृश्य")</f>
        <v>माउंट और रेड बीच का दृश्य</v>
      </c>
    </row>
    <row r="26575">
      <c r="A26575" s="1" t="s">
        <v>25624</v>
      </c>
      <c r="B26575" s="2" t="str">
        <f>IFERROR(__xludf.DUMMYFUNCTION("GOOGLETRANSLATE(A26575,""en"",""hi"")"),"फुटबॉलर समूह के दौरान फुटबॉल खिलाड़ी के साथ 1 - 0 स्कोरिंग मनाता है")</f>
        <v>फुटबॉलर समूह के दौरान फुटबॉल खिलाड़ी के साथ 1 - 0 स्कोरिंग मनाता है</v>
      </c>
    </row>
    <row r="26576">
      <c r="A26576" s="1" t="s">
        <v>25625</v>
      </c>
      <c r="B26576" s="2" t="str">
        <f>IFERROR(__xludf.DUMMYFUNCTION("GOOGLETRANSLATE(A26576,""en"",""hi"")"),"एक अच्छा दिल दुनिया के सभी प्रमुखों से बेहतर है।")</f>
        <v>एक अच्छा दिल दुनिया के सभी प्रमुखों से बेहतर है।</v>
      </c>
    </row>
    <row r="26577">
      <c r="A26577" s="1" t="s">
        <v>25626</v>
      </c>
      <c r="B26577" s="2" t="str">
        <f>IFERROR(__xludf.DUMMYFUNCTION("GOOGLETRANSLATE(A26577,""en"",""hi"")"),"एक खिलौने के साथ स्ट्रोलर में बैठे बच्चे का लड़का")</f>
        <v>एक खिलौने के साथ स्ट्रोलर में बैठे बच्चे का लड़का</v>
      </c>
    </row>
    <row r="26578">
      <c r="A26578" s="1" t="s">
        <v>25627</v>
      </c>
      <c r="B26578" s="2" t="str">
        <f>IFERROR(__xludf.DUMMYFUNCTION("GOOGLETRANSLATE(A26578,""en"",""hi"")"),"एक हंपबैक व्हेल के एक्रोबेटिक्स।")</f>
        <v>एक हंपबैक व्हेल के एक्रोबेटिक्स।</v>
      </c>
    </row>
    <row r="26579">
      <c r="A26579" s="1" t="s">
        <v>25628</v>
      </c>
      <c r="B26579" s="2" t="str">
        <f>IFERROR(__xludf.DUMMYFUNCTION("GOOGLETRANSLATE(A26579,""en"",""hi"")"),"व्यक्ति और दूल्हे एक दूसरे को देख रहे हैं")</f>
        <v>व्यक्ति और दूल्हे एक दूसरे को देख रहे हैं</v>
      </c>
    </row>
    <row r="26580">
      <c r="A26580" s="1" t="s">
        <v>25629</v>
      </c>
      <c r="B26580" s="2" t="str">
        <f>IFERROR(__xludf.DUMMYFUNCTION("GOOGLETRANSLATE(A26580,""en"",""hi"")"),"पीछे पहाड़ी पर उच्च दृश्य")</f>
        <v>पीछे पहाड़ी पर उच्च दृश्य</v>
      </c>
    </row>
    <row r="26581">
      <c r="A26581" s="1" t="s">
        <v>25630</v>
      </c>
      <c r="B26581" s="2" t="str">
        <f>IFERROR(__xludf.DUMMYFUNCTION("GOOGLETRANSLATE(A26581,""en"",""hi"")"),"यह कलाकार की अवधारणा दर्शाती है कि कैसे एक धूलदार ग्रह - डिस्क बनाने की डिस्क एक भंवर युवा सितारा को धीमा कर सकती है, अनिवार्य रूप से स्टार को मौत से कताई से बचाती है।")</f>
        <v>यह कलाकार की अवधारणा दर्शाती है कि कैसे एक धूलदार ग्रह - डिस्क बनाने की डिस्क एक भंवर युवा सितारा को धीमा कर सकती है, अनिवार्य रूप से स्टार को मौत से कताई से बचाती है।</v>
      </c>
    </row>
    <row r="26582">
      <c r="A26582" s="1" t="s">
        <v>25631</v>
      </c>
      <c r="B26582" s="2" t="str">
        <f>IFERROR(__xludf.DUMMYFUNCTION("GOOGLETRANSLATE(A26582,""en"",""hi"")"),"अभिनेता अपनी बेटियों की खरीदारी की विशेषता है: अभिनेता")</f>
        <v>अभिनेता अपनी बेटियों की खरीदारी की विशेषता है: अभिनेता</v>
      </c>
    </row>
    <row r="26583">
      <c r="A26583" s="1" t="s">
        <v>25632</v>
      </c>
      <c r="B26583" s="2" t="str">
        <f>IFERROR(__xludf.DUMMYFUNCTION("GOOGLETRANSLATE(A26583,""en"",""hi"")"),"क्लिपर्स और स्पोर्ट्स टीम कॉम्पेट नामक फोटो एलबम से चित्र संख्या")</f>
        <v>क्लिपर्स और स्पोर्ट्स टीम कॉम्पेट नामक फोटो एलबम से चित्र संख्या</v>
      </c>
    </row>
    <row r="26584">
      <c r="A26584" s="1" t="s">
        <v>25633</v>
      </c>
      <c r="B26584" s="2" t="str">
        <f>IFERROR(__xludf.DUMMYFUNCTION("GOOGLETRANSLATE(A26584,""en"",""hi"")"),"पुरुष रेगिस्तान में अपनी बाहों तक पहुँचता है")</f>
        <v>पुरुष रेगिस्तान में अपनी बाहों तक पहुँचता है</v>
      </c>
    </row>
    <row r="26585">
      <c r="A26585" s="1" t="s">
        <v>25634</v>
      </c>
      <c r="B26585" s="2" t="str">
        <f>IFERROR(__xludf.DUMMYFUNCTION("GOOGLETRANSLATE(A26585,""en"",""hi"")"),"स्टोन हाउस पर विंडो शटर")</f>
        <v>स्टोन हाउस पर विंडो शटर</v>
      </c>
    </row>
    <row r="26586">
      <c r="A26586" s="1" t="s">
        <v>25635</v>
      </c>
      <c r="B26586" s="2" t="str">
        <f>IFERROR(__xludf.DUMMYFUNCTION("GOOGLETRANSLATE(A26586,""en"",""hi"")"),"आतिशबाजी लाइनों और पैटर्न की लकीर की एक आंख - पकड़ने की लकीर छोड़ देती है।")</f>
        <v>आतिशबाजी लाइनों और पैटर्न की लकीर की एक आंख - पकड़ने की लकीर छोड़ देती है।</v>
      </c>
    </row>
    <row r="26587">
      <c r="A26587" s="1" t="s">
        <v>25636</v>
      </c>
      <c r="B26587" s="2" t="str">
        <f>IFERROR(__xludf.DUMMYFUNCTION("GOOGLETRANSLATE(A26587,""en"",""hi"")"),"शहर पर नए किले से हवाई दृश्य")</f>
        <v>शहर पर नए किले से हवाई दृश्य</v>
      </c>
    </row>
    <row r="26588">
      <c r="A26588" s="1" t="s">
        <v>25637</v>
      </c>
      <c r="B26588" s="2" t="str">
        <f>IFERROR(__xludf.DUMMYFUNCTION("GOOGLETRANSLATE(A26588,""en"",""hi"")"),"सिविल सेवक व्यक्ति के रूप में सुनता है।")</f>
        <v>सिविल सेवक व्यक्ति के रूप में सुनता है।</v>
      </c>
    </row>
    <row r="26589">
      <c r="A26589" s="1" t="s">
        <v>25638</v>
      </c>
      <c r="B26589" s="2" t="str">
        <f>IFERROR(__xludf.DUMMYFUNCTION("GOOGLETRANSLATE(A26589,""en"",""hi"")"),"घास के मैदान में वायलिन खेलना")</f>
        <v>घास के मैदान में वायलिन खेलना</v>
      </c>
    </row>
    <row r="26590">
      <c r="A26590" s="1" t="s">
        <v>25639</v>
      </c>
      <c r="B26590" s="2" t="str">
        <f>IFERROR(__xludf.DUMMYFUNCTION("GOOGLETRANSLATE(A26590,""en"",""hi"")"),"अभिवादन कार्ड व्यक्ति द्वारा पेंटिंग स्केट की विशेषता")</f>
        <v>अभिवादन कार्ड व्यक्ति द्वारा पेंटिंग स्केट की विशेषता</v>
      </c>
    </row>
    <row r="26591">
      <c r="A26591" s="1" t="s">
        <v>25640</v>
      </c>
      <c r="B26591" s="2" t="str">
        <f>IFERROR(__xludf.DUMMYFUNCTION("GOOGLETRANSLATE(A26591,""en"",""hi"")"),"इनमें से कौन सा बाल उत्पाद $ 6 से कम है")</f>
        <v>इनमें से कौन सा बाल उत्पाद $ 6 से कम है</v>
      </c>
    </row>
    <row r="26592">
      <c r="A26592" s="1" t="s">
        <v>25641</v>
      </c>
      <c r="B26592" s="2" t="str">
        <f>IFERROR(__xludf.DUMMYFUNCTION("GOOGLETRANSLATE(A26592,""en"",""hi"")"),"जंगली घटना में भी राष्ट्रीय गान गायन के उद्घोषक की विशेषता है।")</f>
        <v>जंगली घटना में भी राष्ट्रीय गान गायन के उद्घोषक की विशेषता है।</v>
      </c>
    </row>
    <row r="26593">
      <c r="A26593" s="1" t="s">
        <v>25642</v>
      </c>
      <c r="B26593" s="2" t="str">
        <f>IFERROR(__xludf.DUMMYFUNCTION("GOOGLETRANSLATE(A26593,""en"",""hi"")"),"एक वर्षावन में चलने के दौरान किसी ने जीवन को गले लगाने की तस्वीर")</f>
        <v>एक वर्षावन में चलने के दौरान किसी ने जीवन को गले लगाने की तस्वीर</v>
      </c>
    </row>
    <row r="26594">
      <c r="A26594" s="1" t="s">
        <v>25643</v>
      </c>
      <c r="B26594" s="2" t="str">
        <f>IFERROR(__xludf.DUMMYFUNCTION("GOOGLETRANSLATE(A26594,""en"",""hi"")"),"उष्णकटिबंधीय समुद्र में मछली खिलाने वाली महिला")</f>
        <v>उष्णकटिबंधीय समुद्र में मछली खिलाने वाली महिला</v>
      </c>
    </row>
    <row r="26595">
      <c r="A26595" s="1" t="s">
        <v>25644</v>
      </c>
      <c r="B26595" s="2" t="str">
        <f>IFERROR(__xludf.DUMMYFUNCTION("GOOGLETRANSLATE(A26595,""en"",""hi"")"),"एक आदमी ने एक वाहन को खारिज करने के तुरंत बाद खुद को गोली मार दी।")</f>
        <v>एक आदमी ने एक वाहन को खारिज करने के तुरंत बाद खुद को गोली मार दी।</v>
      </c>
    </row>
    <row r="26596">
      <c r="A26596" s="1" t="s">
        <v>25645</v>
      </c>
      <c r="B26596" s="2" t="str">
        <f>IFERROR(__xludf.DUMMYFUNCTION("GOOGLETRANSLATE(A26596,""en"",""hi"")"),"व्यक्ति नए स्थापित कृत्रिम टर्फ पर चलता है।")</f>
        <v>व्यक्ति नए स्थापित कृत्रिम टर्फ पर चलता है।</v>
      </c>
    </row>
    <row r="26597">
      <c r="A26597" s="1" t="s">
        <v>8335</v>
      </c>
      <c r="B26597" s="2" t="str">
        <f>IFERROR(__xludf.DUMMYFUNCTION("GOOGLETRANSLATE(A26597,""en"",""hi"")"),"छुट्टी उत्सव के मौसम के लिए क्रिसमस रोशनी में कवर किया गया")</f>
        <v>छुट्टी उत्सव के मौसम के लिए क्रिसमस रोशनी में कवर किया गया</v>
      </c>
    </row>
    <row r="26598">
      <c r="A26598" s="1" t="s">
        <v>25646</v>
      </c>
      <c r="B26598" s="2" t="str">
        <f>IFERROR(__xludf.DUMMYFUNCTION("GOOGLETRANSLATE(A26598,""en"",""hi"")"),"दराज की एक पुरानी छाती का रचनात्मक उपयोग")</f>
        <v>दराज की एक पुरानी छाती का रचनात्मक उपयोग</v>
      </c>
    </row>
    <row r="26599">
      <c r="A26599" s="1" t="s">
        <v>25647</v>
      </c>
      <c r="B26599" s="2" t="str">
        <f>IFERROR(__xludf.DUMMYFUNCTION("GOOGLETRANSLATE(A26599,""en"",""hi"")"),"125 वें प्रारंभ समारोह आयोजित किया गया था।")</f>
        <v>125 वें प्रारंभ समारोह आयोजित किया गया था।</v>
      </c>
    </row>
    <row r="26600">
      <c r="A26600" s="1" t="s">
        <v>25648</v>
      </c>
      <c r="B26600" s="2" t="str">
        <f>IFERROR(__xludf.DUMMYFUNCTION("GOOGLETRANSLATE(A26600,""en"",""hi"")"),"मौसम पर एक रंगीन घास का फूल")</f>
        <v>मौसम पर एक रंगीन घास का फूल</v>
      </c>
    </row>
    <row r="26601">
      <c r="A26601" s="1" t="s">
        <v>25649</v>
      </c>
      <c r="B26601" s="2" t="str">
        <f>IFERROR(__xludf.DUMMYFUNCTION("GOOGLETRANSLATE(A26601,""en"",""hi"")"),"शहर के पीछे पहाड़ों से बौना")</f>
        <v>शहर के पीछे पहाड़ों से बौना</v>
      </c>
    </row>
    <row r="26602">
      <c r="A26602" s="1" t="s">
        <v>25650</v>
      </c>
      <c r="B26602" s="2" t="str">
        <f>IFERROR(__xludf.DUMMYFUNCTION("GOOGLETRANSLATE(A26602,""en"",""hi"")"),"उसकी छाती पर बैज के साथ एक सैनिक")</f>
        <v>उसकी छाती पर बैज के साथ एक सैनिक</v>
      </c>
    </row>
    <row r="26603">
      <c r="A26603" s="1" t="s">
        <v>930</v>
      </c>
      <c r="B26603" s="2" t="str">
        <f>IFERROR(__xludf.DUMMYFUNCTION("GOOGLETRANSLATE(A26603,""en"",""hi"")"),"छवि में हो सकता है: व्यक्ति, मंच पर और एक संगीत वाद्ययंत्र बजाना")</f>
        <v>छवि में हो सकता है: व्यक्ति, मंच पर और एक संगीत वाद्ययंत्र बजाना</v>
      </c>
    </row>
    <row r="26604">
      <c r="A26604" s="1" t="s">
        <v>25651</v>
      </c>
      <c r="B26604" s="2" t="str">
        <f>IFERROR(__xludf.DUMMYFUNCTION("GOOGLETRANSLATE(A26604,""en"",""hi"")"),"पृष्ठभूमि में घर और बर्न के साथ हमारे बगीचे के बिस्तर।")</f>
        <v>पृष्ठभूमि में घर और बर्न के साथ हमारे बगीचे के बिस्तर।</v>
      </c>
    </row>
    <row r="26605">
      <c r="A26605" s="1" t="s">
        <v>25652</v>
      </c>
      <c r="B26605" s="2" t="str">
        <f>IFERROR(__xludf.DUMMYFUNCTION("GOOGLETRANSLATE(A26605,""en"",""hi"")"),"धूप का चश्मा के साथ एक महिला का पोर्ट्रेट बंद करें")</f>
        <v>धूप का चश्मा के साथ एक महिला का पोर्ट्रेट बंद करें</v>
      </c>
    </row>
    <row r="26606">
      <c r="A26606" s="1" t="s">
        <v>25653</v>
      </c>
      <c r="B26606" s="2" t="str">
        <f>IFERROR(__xludf.DUMMYFUNCTION("GOOGLETRANSLATE(A26606,""en"",""hi"")"),"ढलानों को सूरज और बादल प्रकाश के साथ खेलते हुए।")</f>
        <v>ढलानों को सूरज और बादल प्रकाश के साथ खेलते हुए।</v>
      </c>
    </row>
    <row r="26607">
      <c r="A26607" s="1" t="s">
        <v>25654</v>
      </c>
      <c r="B26607" s="2" t="str">
        <f>IFERROR(__xludf.DUMMYFUNCTION("GOOGLETRANSLATE(A26607,""en"",""hi"")"),"छवि: शहर में एक सैनिक")</f>
        <v>छवि: शहर में एक सैनिक</v>
      </c>
    </row>
    <row r="26608">
      <c r="A26608" s="1" t="s">
        <v>2411</v>
      </c>
      <c r="B26608" s="2" t="str">
        <f>IFERROR(__xludf.DUMMYFUNCTION("GOOGLETRANSLATE(A26608,""en"",""hi"")"),"अभिनेता और कॉमेडियन प्रीमियर में भाग लेते हैं")</f>
        <v>अभिनेता और कॉमेडियन प्रीमियर में भाग लेते हैं</v>
      </c>
    </row>
    <row r="26609">
      <c r="A26609" s="1" t="s">
        <v>25655</v>
      </c>
      <c r="B26609" s="2" t="str">
        <f>IFERROR(__xludf.DUMMYFUNCTION("GOOGLETRANSLATE(A26609,""en"",""hi"")"),"पुस्तक के अंदर, जो 50 पी के लिए बिक्री पर था, में भी कई नोट्स हैं, यह सुझाव देते हुए कि उनके काम ने अर्धसैनिक एल्बम को प्रेरित किया था")</f>
        <v>पुस्तक के अंदर, जो 50 पी के लिए बिक्री पर था, में भी कई नोट्स हैं, यह सुझाव देते हुए कि उनके काम ने अर्धसैनिक एल्बम को प्रेरित किया था</v>
      </c>
    </row>
    <row r="26610">
      <c r="A26610" s="1" t="s">
        <v>25656</v>
      </c>
      <c r="B26610" s="2" t="str">
        <f>IFERROR(__xludf.DUMMYFUNCTION("GOOGLETRANSLATE(A26610,""en"",""hi"")"),"Viburnum - एक झाड़ी पर लाल जामुन - स्टॉक फोटो #")</f>
        <v>Viburnum - एक झाड़ी पर लाल जामुन - स्टॉक फोटो #</v>
      </c>
    </row>
    <row r="26611">
      <c r="A26611" s="1" t="s">
        <v>535</v>
      </c>
      <c r="B26611" s="2" t="str">
        <f>IFERROR(__xludf.DUMMYFUNCTION("GOOGLETRANSLATE(A26611,""en"",""hi"")"),"एक अलग सफेद पृष्ठभूमि पर राज्य ध्वज लहराते हुए।")</f>
        <v>एक अलग सफेद पृष्ठभूमि पर राज्य ध्वज लहराते हुए।</v>
      </c>
    </row>
    <row r="26612">
      <c r="A26612" s="1" t="s">
        <v>25657</v>
      </c>
      <c r="B26612" s="2" t="str">
        <f>IFERROR(__xludf.DUMMYFUNCTION("GOOGLETRANSLATE(A26612,""en"",""hi"")"),"एक मॉडल लंदन मेन्सवेअर फैशन वीक के दौरान ग्रीष्मकालीन फैशन शो में रनवे चलता है।")</f>
        <v>एक मॉडल लंदन मेन्सवेअर फैशन वीक के दौरान ग्रीष्मकालीन फैशन शो में रनवे चलता है।</v>
      </c>
    </row>
    <row r="26613">
      <c r="A26613" s="1" t="s">
        <v>25658</v>
      </c>
      <c r="B26613" s="2" t="str">
        <f>IFERROR(__xludf.DUMMYFUNCTION("GOOGLETRANSLATE(A26613,""en"",""hi"")"),"फुटबॉल खिलाड़ी के पास गेंद पर अपनी आंख है क्योंकि वह फुटबॉल टीम का सामना करने के लिए अपनी तरफ तैयार करता है")</f>
        <v>फुटबॉल खिलाड़ी के पास गेंद पर अपनी आंख है क्योंकि वह फुटबॉल टीम का सामना करने के लिए अपनी तरफ तैयार करता है</v>
      </c>
    </row>
    <row r="26614">
      <c r="A26614" s="1" t="s">
        <v>2411</v>
      </c>
      <c r="B26614" s="2" t="str">
        <f>IFERROR(__xludf.DUMMYFUNCTION("GOOGLETRANSLATE(A26614,""en"",""hi"")"),"अभिनेता और कॉमेडियन प्रीमियर में भाग लेते हैं")</f>
        <v>अभिनेता और कॉमेडियन प्रीमियर में भाग लेते हैं</v>
      </c>
    </row>
    <row r="26615">
      <c r="A26615" s="1" t="s">
        <v>25659</v>
      </c>
      <c r="B26615" s="2" t="str">
        <f>IFERROR(__xludf.DUMMYFUNCTION("GOOGLETRANSLATE(A26615,""en"",""hi"")"),"एक पारदर्शी पृष्ठभूमि चित्रण पर आउटडोर बिन आइसोमेट्रिक आइकन 3 डी")</f>
        <v>एक पारदर्शी पृष्ठभूमि चित्रण पर आउटडोर बिन आइसोमेट्रिक आइकन 3 डी</v>
      </c>
    </row>
    <row r="26616">
      <c r="A26616" s="1" t="s">
        <v>25660</v>
      </c>
      <c r="B26616" s="2" t="str">
        <f>IFERROR(__xludf.DUMMYFUNCTION("GOOGLETRANSLATE(A26616,""en"",""hi"")"),"निचले खंड को देखते हुए।")</f>
        <v>निचले खंड को देखते हुए।</v>
      </c>
    </row>
    <row r="26617">
      <c r="A26617" s="1" t="s">
        <v>25661</v>
      </c>
      <c r="B26617" s="2" t="str">
        <f>IFERROR(__xludf.DUMMYFUNCTION("GOOGLETRANSLATE(A26617,""en"",""hi"")"),"खाद्य खाद्य फोटोग्राफी हाल के वर्षों में विकसित हुई है क्योंकि हमने अपने उद्देश्य निर्मित स्टूडियो का उपयोग किया है ताकि ग्राहकों को सुंदर इमेजरी बनाने के लिए एक bespoke सेवा प्रदान किया जा सके।")</f>
        <v>खाद्य खाद्य फोटोग्राफी हाल के वर्षों में विकसित हुई है क्योंकि हमने अपने उद्देश्य निर्मित स्टूडियो का उपयोग किया है ताकि ग्राहकों को सुंदर इमेजरी बनाने के लिए एक bespoke सेवा प्रदान किया जा सके।</v>
      </c>
    </row>
    <row r="26618">
      <c r="A26618" s="1" t="s">
        <v>25662</v>
      </c>
      <c r="B26618" s="2" t="str">
        <f>IFERROR(__xludf.DUMMYFUNCTION("GOOGLETRANSLATE(A26618,""en"",""hi"")"),"एक मॉडल घटना पर रैंप चलता है")</f>
        <v>एक मॉडल घटना पर रैंप चलता है</v>
      </c>
    </row>
    <row r="26619">
      <c r="A26619" s="1" t="s">
        <v>25663</v>
      </c>
      <c r="B26619" s="2" t="str">
        <f>IFERROR(__xludf.DUMMYFUNCTION("GOOGLETRANSLATE(A26619,""en"",""hi"")"),"उसकी गर्दन के चारों ओर एक दुपट्टा वाला एक जवान आदमी एक विभाजित रंगीन हरे और सफेद पृष्ठभूमि के खिलाफ खड़ा है")</f>
        <v>उसकी गर्दन के चारों ओर एक दुपट्टा वाला एक जवान आदमी एक विभाजित रंगीन हरे और सफेद पृष्ठभूमि के खिलाफ खड़ा है</v>
      </c>
    </row>
    <row r="26620">
      <c r="A26620" s="1" t="s">
        <v>25664</v>
      </c>
      <c r="B26620" s="2" t="str">
        <f>IFERROR(__xludf.DUMMYFUNCTION("GOOGLETRANSLATE(A26620,""en"",""hi"")"),"एक व्यक्ति देखने के मंच पर गुजरता है।")</f>
        <v>एक व्यक्ति देखने के मंच पर गुजरता है।</v>
      </c>
    </row>
    <row r="26621">
      <c r="A26621" s="1" t="s">
        <v>25665</v>
      </c>
      <c r="B26621" s="2" t="str">
        <f>IFERROR(__xludf.DUMMYFUNCTION("GOOGLETRANSLATE(A26621,""en"",""hi"")"),"एक शहर को पहाड़ियों पर बनाए गए शहर के रूप में जाना जाता है")</f>
        <v>एक शहर को पहाड़ियों पर बनाए गए शहर के रूप में जाना जाता है</v>
      </c>
    </row>
    <row r="26622">
      <c r="A26622" s="1" t="s">
        <v>10323</v>
      </c>
      <c r="B26622" s="2" t="str">
        <f>IFERROR(__xludf.DUMMYFUNCTION("GOOGLETRANSLATE(A26622,""en"",""hi"")"),"दूसरी मंजिल पर बिक्री के लिए सुपर अपार्टमेंट")</f>
        <v>दूसरी मंजिल पर बिक्री के लिए सुपर अपार्टमेंट</v>
      </c>
    </row>
    <row r="26623">
      <c r="A26623" s="1" t="s">
        <v>25666</v>
      </c>
      <c r="B26623" s="2" t="str">
        <f>IFERROR(__xludf.DUMMYFUNCTION("GOOGLETRANSLATE(A26623,""en"",""hi"")"),"बिल्ली सड़क पर लेट गई")</f>
        <v>बिल्ली सड़क पर लेट गई</v>
      </c>
    </row>
    <row r="26624">
      <c r="A26624" s="1" t="s">
        <v>25667</v>
      </c>
      <c r="B26624" s="2" t="str">
        <f>IFERROR(__xludf.DUMMYFUNCTION("GOOGLETRANSLATE(A26624,""en"",""hi"")"),"इतालवी कॉम्यून और फुटबॉल टीम के बीच मैच के दौरान अपनी गेंद का बचाव करता है।")</f>
        <v>इतालवी कॉम्यून और फुटबॉल टीम के बीच मैच के दौरान अपनी गेंद का बचाव करता है।</v>
      </c>
    </row>
    <row r="26625">
      <c r="A26625" s="1" t="s">
        <v>25668</v>
      </c>
      <c r="B26625" s="2" t="str">
        <f>IFERROR(__xludf.DUMMYFUNCTION("GOOGLETRANSLATE(A26625,""en"",""hi"")"),"गुलाबी पृष्ठभूमि पर हरी स्ट्रॉबेरी और पत्तियों के साथ एक निर्बाध वेक्टर पैटर्न।")</f>
        <v>गुलाबी पृष्ठभूमि पर हरी स्ट्रॉबेरी और पत्तियों के साथ एक निर्बाध वेक्टर पैटर्न।</v>
      </c>
    </row>
    <row r="26626">
      <c r="A26626" s="1" t="s">
        <v>25669</v>
      </c>
      <c r="B26626" s="2" t="str">
        <f>IFERROR(__xludf.DUMMYFUNCTION("GOOGLETRANSLATE(A26626,""en"",""hi"")"),"उत्पादन कंपनी के दौरान अभिनेता विश्व प्रीमियर प्रस्तुत करता है")</f>
        <v>उत्पादन कंपनी के दौरान अभिनेता विश्व प्रीमियर प्रस्तुत करता है</v>
      </c>
    </row>
    <row r="26627">
      <c r="A26627" s="1" t="s">
        <v>9342</v>
      </c>
      <c r="B26627" s="2" t="str">
        <f>IFERROR(__xludf.DUMMYFUNCTION("GOOGLETRANSLATE(A26627,""en"",""hi"")"),"अभिनेता ब्रिटेन प्रीमियर में भाग लेता है")</f>
        <v>अभिनेता ब्रिटेन प्रीमियर में भाग लेता है</v>
      </c>
    </row>
    <row r="26628">
      <c r="A26628" s="1" t="s">
        <v>25670</v>
      </c>
      <c r="B26628" s="2" t="str">
        <f>IFERROR(__xludf.DUMMYFUNCTION("GOOGLETRANSLATE(A26628,""en"",""hi"")"),"शो में देखी गई व्हील कैरिज ड्राइविंग प्रतियोगिता।")</f>
        <v>शो में देखी गई व्हील कैरिज ड्राइविंग प्रतियोगिता।</v>
      </c>
    </row>
    <row r="26629">
      <c r="A26629" s="1" t="s">
        <v>25671</v>
      </c>
      <c r="B26629" s="2" t="str">
        <f>IFERROR(__xludf.DUMMYFUNCTION("GOOGLETRANSLATE(A26629,""en"",""hi"")"),"प्राचीन बेज plastered दीवारों पृष्ठभूमि, फोटो फ्रेम, पाठ के लिए जगह पर पत्थर आर्क के साथ दीवार वाले दरवाजे")</f>
        <v>प्राचीन बेज plastered दीवारों पृष्ठभूमि, फोटो फ्रेम, पाठ के लिए जगह पर पत्थर आर्क के साथ दीवार वाले दरवाजे</v>
      </c>
    </row>
    <row r="26630">
      <c r="A26630" s="1" t="s">
        <v>20393</v>
      </c>
      <c r="B26630" s="2" t="str">
        <f>IFERROR(__xludf.DUMMYFUNCTION("GOOGLETRANSLATE(A26630,""en"",""hi"")"),"पाठ के साथ निर्बाध पैटर्न बेच दिया।")</f>
        <v>पाठ के साथ निर्बाध पैटर्न बेच दिया।</v>
      </c>
    </row>
    <row r="26631">
      <c r="A26631" s="1" t="s">
        <v>25672</v>
      </c>
      <c r="B26631" s="2" t="str">
        <f>IFERROR(__xludf.DUMMYFUNCTION("GOOGLETRANSLATE(A26631,""en"",""hi"")"),"क्लासिक पुरानी कारें अंत में आती हैं")</f>
        <v>क्लासिक पुरानी कारें अंत में आती हैं</v>
      </c>
    </row>
    <row r="26632">
      <c r="A26632" s="1" t="s">
        <v>25673</v>
      </c>
      <c r="B26632" s="2" t="str">
        <f>IFERROR(__xludf.DUMMYFUNCTION("GOOGLETRANSLATE(A26632,""en"",""hi"")"),"अभिनेता प्रीमियर पर प्रशंसकों से मिलता है")</f>
        <v>अभिनेता प्रीमियर पर प्रशंसकों से मिलता है</v>
      </c>
    </row>
    <row r="26633">
      <c r="A26633" s="1" t="s">
        <v>25674</v>
      </c>
      <c r="B26633" s="2" t="str">
        <f>IFERROR(__xludf.DUMMYFUNCTION("GOOGLETRANSLATE(A26633,""en"",""hi"")"),"युवा स्केटबोर्डर स्केटबोर्ड पर एक कूद बनाते हैं।")</f>
        <v>युवा स्केटबोर्डर स्केटबोर्ड पर एक कूद बनाते हैं।</v>
      </c>
    </row>
    <row r="26634">
      <c r="A26634" s="1" t="s">
        <v>25675</v>
      </c>
      <c r="B26634" s="2" t="str">
        <f>IFERROR(__xludf.DUMMYFUNCTION("GOOGLETRANSLATE(A26634,""en"",""hi"")"),"मुझे पता है कि यह एक शादी की पोशाक है लेकिन यह वापस प्रोम के लिए बहुत ही भयानक होगा")</f>
        <v>मुझे पता है कि यह एक शादी की पोशाक है लेकिन यह वापस प्रोम के लिए बहुत ही भयानक होगा</v>
      </c>
    </row>
    <row r="26635">
      <c r="A26635" s="1" t="s">
        <v>25676</v>
      </c>
      <c r="B26635" s="2" t="str">
        <f>IFERROR(__xludf.DUMMYFUNCTION("GOOGLETRANSLATE(A26635,""en"",""hi"")"),"कॉमेडी के महोत्सव प्रीमियर पर अभिनेता")</f>
        <v>कॉमेडी के महोत्सव प्रीमियर पर अभिनेता</v>
      </c>
    </row>
    <row r="26636">
      <c r="A26636" s="1" t="s">
        <v>25677</v>
      </c>
      <c r="B26636" s="2" t="str">
        <f>IFERROR(__xludf.DUMMYFUNCTION("GOOGLETRANSLATE(A26636,""en"",""hi"")"),"पूर्ण हेलोवीन अवधारणा के सामने एक प्यारा काली बिल्ली का चित्रण")</f>
        <v>पूर्ण हेलोवीन अवधारणा के सामने एक प्यारा काली बिल्ली का चित्रण</v>
      </c>
    </row>
    <row r="26637">
      <c r="A26637" s="1" t="s">
        <v>25678</v>
      </c>
      <c r="B26637" s="2" t="str">
        <f>IFERROR(__xludf.DUMMYFUNCTION("GOOGLETRANSLATE(A26637,""en"",""hi"")"),"चिड़ियाघर जैविक प्रजाति एक हरे रंग के लॉन पर जाती है, एक माउस को अपनी छोटी आंखों में देखकर, उसकी बड़ी आंखें देखती है")</f>
        <v>चिड़ियाघर जैविक प्रजाति एक हरे रंग के लॉन पर जाती है, एक माउस को अपनी छोटी आंखों में देखकर, उसकी बड़ी आंखें देखती है</v>
      </c>
    </row>
    <row r="26638">
      <c r="A26638" s="1" t="s">
        <v>25679</v>
      </c>
      <c r="B26638" s="2" t="str">
        <f>IFERROR(__xludf.DUMMYFUNCTION("GOOGLETRANSLATE(A26638,""en"",""hi"")"),"प्राचीन दरवाजे केंद्र में खिड़की और टाइल फांसी का नेतृत्व करते हैं")</f>
        <v>प्राचीन दरवाजे केंद्र में खिड़की और टाइल फांसी का नेतृत्व करते हैं</v>
      </c>
    </row>
    <row r="26639">
      <c r="A26639" s="1" t="s">
        <v>25680</v>
      </c>
      <c r="B26639" s="2" t="str">
        <f>IFERROR(__xludf.DUMMYFUNCTION("GOOGLETRANSLATE(A26639,""en"",""hi"")"),"अवलोकन डेक और आसपास के क्षेत्र में पर्यटकों के साथ गुंबद के मनोरम दृश्य को पैनिंग करना")</f>
        <v>अवलोकन डेक और आसपास के क्षेत्र में पर्यटकों के साथ गुंबद के मनोरम दृश्य को पैनिंग करना</v>
      </c>
    </row>
    <row r="26640">
      <c r="A26640" s="1" t="s">
        <v>25681</v>
      </c>
      <c r="B26640" s="2" t="str">
        <f>IFERROR(__xludf.DUMMYFUNCTION("GOOGLETRANSLATE(A26640,""en"",""hi"")"),"कलाकार दौरे के दौरान प्रदर्शन करता है")</f>
        <v>कलाकार दौरे के दौरान प्रदर्शन करता है</v>
      </c>
    </row>
    <row r="26641">
      <c r="A26641" s="1" t="s">
        <v>25682</v>
      </c>
      <c r="B26641" s="2" t="str">
        <f>IFERROR(__xludf.DUMMYFUNCTION("GOOGLETRANSLATE(A26641,""en"",""hi"")"),"आधुनिक उद्देश्य का पूरा आकार")</f>
        <v>आधुनिक उद्देश्य का पूरा आकार</v>
      </c>
    </row>
    <row r="26642">
      <c r="A26642" s="1" t="s">
        <v>25683</v>
      </c>
      <c r="B26642" s="2" t="str">
        <f>IFERROR(__xludf.DUMMYFUNCTION("GOOGLETRANSLATE(A26642,""en"",""hi"")"),"सॉफ्टबॉल टीम रविवार को अपना शीर्षक मनाती है।")</f>
        <v>सॉफ्टबॉल टीम रविवार को अपना शीर्षक मनाती है।</v>
      </c>
    </row>
    <row r="26643">
      <c r="A26643" s="1" t="s">
        <v>25684</v>
      </c>
      <c r="B26643" s="2" t="str">
        <f>IFERROR(__xludf.DUMMYFUNCTION("GOOGLETRANSLATE(A26643,""en"",""hi"")"),"एक उड़ान झाड़ू पर बैठे बिल्ली और चुड़ैल")</f>
        <v>एक उड़ान झाड़ू पर बैठे बिल्ली और चुड़ैल</v>
      </c>
    </row>
    <row r="26644">
      <c r="A26644" s="1" t="s">
        <v>25685</v>
      </c>
      <c r="B26644" s="2" t="str">
        <f>IFERROR(__xludf.DUMMYFUNCTION("GOOGLETRANSLATE(A26644,""en"",""hi"")"),"नरम रॉक कलाकार दौरे के दौरान प्रदर्शन करता है।")</f>
        <v>नरम रॉक कलाकार दौरे के दौरान प्रदर्शन करता है।</v>
      </c>
    </row>
    <row r="26645">
      <c r="A26645" s="1" t="s">
        <v>25686</v>
      </c>
      <c r="B26645" s="2" t="str">
        <f>IFERROR(__xludf.DUMMYFUNCTION("GOOGLETRANSLATE(A26645,""en"",""hi"")"),"एक उपहार के रूप में पैसे की पेशकश करने के लिए प्यारा विचार")</f>
        <v>एक उपहार के रूप में पैसे की पेशकश करने के लिए प्यारा विचार</v>
      </c>
    </row>
    <row r="26646">
      <c r="A26646" s="1" t="s">
        <v>25687</v>
      </c>
      <c r="B26646" s="2" t="str">
        <f>IFERROR(__xludf.DUMMYFUNCTION("GOOGLETRANSLATE(A26646,""en"",""hi"")"),"एक बगीचे में फूलों के एक पैच में कैमरा चल रहा है")</f>
        <v>एक बगीचे में फूलों के एक पैच में कैमरा चल रहा है</v>
      </c>
    </row>
    <row r="26647">
      <c r="A26647" s="1" t="s">
        <v>25688</v>
      </c>
      <c r="B26647" s="2" t="str">
        <f>IFERROR(__xludf.DUMMYFUNCTION("GOOGLETRANSLATE(A26647,""en"",""hi"")"),"कार्गो जहाज का हवाई दृश्य")</f>
        <v>कार्गो जहाज का हवाई दृश्य</v>
      </c>
    </row>
    <row r="26648">
      <c r="A26648" s="1" t="s">
        <v>25689</v>
      </c>
      <c r="B26648" s="2" t="str">
        <f>IFERROR(__xludf.DUMMYFUNCTION("GOOGLETRANSLATE(A26648,""en"",""hi"")"),"एक हंस के करीब।")</f>
        <v>एक हंस के करीब।</v>
      </c>
    </row>
    <row r="26649">
      <c r="A26649" s="1" t="s">
        <v>25690</v>
      </c>
      <c r="B26649" s="2" t="str">
        <f>IFERROR(__xludf.DUMMYFUNCTION("GOOGLETRANSLATE(A26649,""en"",""hi"")"),"इस पिकअप ट्रक के चालक को एक दुर्घटना में मंगलवार सुबह मामूली चेहरे की चोटों का सामना करना पड़ा।")</f>
        <v>इस पिकअप ट्रक के चालक को एक दुर्घटना में मंगलवार सुबह मामूली चेहरे की चोटों का सामना करना पड़ा।</v>
      </c>
    </row>
    <row r="26650">
      <c r="A26650" s="1" t="s">
        <v>25691</v>
      </c>
      <c r="B26650" s="2" t="str">
        <f>IFERROR(__xludf.DUMMYFUNCTION("GOOGLETRANSLATE(A26650,""en"",""hi"")"),"फिल्म पर चर्चा करने के लिए उपन्यासकार, अभिनेता, और फिल्म निदेशक विज़िट स्टूडियो।")</f>
        <v>फिल्म पर चर्चा करने के लिए उपन्यासकार, अभिनेता, और फिल्म निदेशक विज़िट स्टूडियो।</v>
      </c>
    </row>
    <row r="26651">
      <c r="A26651" s="1" t="s">
        <v>25692</v>
      </c>
      <c r="B26651" s="2" t="str">
        <f>IFERROR(__xludf.DUMMYFUNCTION("GOOGLETRANSLATE(A26651,""en"",""hi"")"),"पुरस्कार विजेता और पॉप कलाकार पुरस्कार में")</f>
        <v>पुरस्कार विजेता और पॉप कलाकार पुरस्कार में</v>
      </c>
    </row>
    <row r="26652">
      <c r="A26652" s="1" t="s">
        <v>25693</v>
      </c>
      <c r="B26652" s="2" t="str">
        <f>IFERROR(__xludf.DUMMYFUNCTION("GOOGLETRANSLATE(A26652,""en"",""hi"")"),"समुद्र तट पर झूठ बोलने वाली जैविक प्रजाति")</f>
        <v>समुद्र तट पर झूठ बोलने वाली जैविक प्रजाति</v>
      </c>
    </row>
    <row r="26653">
      <c r="A26653" s="1" t="s">
        <v>7647</v>
      </c>
      <c r="B26653" s="2" t="str">
        <f>IFERROR(__xludf.DUMMYFUNCTION("GOOGLETRANSLATE(A26653,""en"",""hi"")"),"अभिनेता महोत्सव के दौरान प्रीमियर में भाग लेते हैं।")</f>
        <v>अभिनेता महोत्सव के दौरान प्रीमियर में भाग लेते हैं।</v>
      </c>
    </row>
    <row r="26654">
      <c r="A26654" s="1" t="s">
        <v>25694</v>
      </c>
      <c r="B26654" s="2" t="str">
        <f>IFERROR(__xludf.DUMMYFUNCTION("GOOGLETRANSLATE(A26654,""en"",""hi"")"),"बिल्डिंग फ़ंक्शन के लिए मुद्रित 3 डी स्कैन किए गए अनमोल मास्क का पुनरुत्पादन।")</f>
        <v>बिल्डिंग फ़ंक्शन के लिए मुद्रित 3 डी स्कैन किए गए अनमोल मास्क का पुनरुत्पादन।</v>
      </c>
    </row>
    <row r="26655">
      <c r="A26655" s="1" t="s">
        <v>25695</v>
      </c>
      <c r="B26655" s="2" t="str">
        <f>IFERROR(__xludf.DUMMYFUNCTION("GOOGLETRANSLATE(A26655,""en"",""hi"")"),"मैं और एक हवा के सूर्योदय में प्रोफेसर")</f>
        <v>मैं और एक हवा के सूर्योदय में प्रोफेसर</v>
      </c>
    </row>
    <row r="26656">
      <c r="A26656" s="1" t="s">
        <v>25696</v>
      </c>
      <c r="B26656" s="2" t="str">
        <f>IFERROR(__xludf.DUMMYFUNCTION("GOOGLETRANSLATE(A26656,""en"",""hi"")"),"लिफ्ट ब्रिज एक लिफ्ट ब्रिज है जो द्वीप क्रॉसिंग को जोड़ता है")</f>
        <v>लिफ्ट ब्रिज एक लिफ्ट ब्रिज है जो द्वीप क्रॉसिंग को जोड़ता है</v>
      </c>
    </row>
    <row r="26657">
      <c r="A26657" s="1" t="s">
        <v>25697</v>
      </c>
      <c r="B26657" s="2" t="str">
        <f>IFERROR(__xludf.DUMMYFUNCTION("GOOGLETRANSLATE(A26657,""en"",""hi"")"),"एक चिकन का वेक्टर चित्रण")</f>
        <v>एक चिकन का वेक्टर चित्रण</v>
      </c>
    </row>
    <row r="26658">
      <c r="A26658" s="1" t="s">
        <v>25698</v>
      </c>
      <c r="B26658" s="2" t="str">
        <f>IFERROR(__xludf.DUMMYFUNCTION("GOOGLETRANSLATE(A26658,""en"",""hi"")"),"गुब्बारे के साथ हवा में उड़ रही लड़की")</f>
        <v>गुब्बारे के साथ हवा में उड़ रही लड़की</v>
      </c>
    </row>
    <row r="26659">
      <c r="A26659" s="1" t="s">
        <v>25699</v>
      </c>
      <c r="B26659" s="2" t="str">
        <f>IFERROR(__xludf.DUMMYFUNCTION("GOOGLETRANSLATE(A26659,""en"",""hi"")"),"एक मोटरबाइक पर एक महिला की काले और सफेद तस्वीर")</f>
        <v>एक मोटरबाइक पर एक महिला की काले और सफेद तस्वीर</v>
      </c>
    </row>
    <row r="26660">
      <c r="A26660" s="1" t="s">
        <v>25700</v>
      </c>
      <c r="B26660" s="2" t="str">
        <f>IFERROR(__xludf.DUMMYFUNCTION("GOOGLETRANSLATE(A26660,""en"",""hi"")"),"एक घर की छत पर रेकून")</f>
        <v>एक घर की छत पर रेकून</v>
      </c>
    </row>
    <row r="26661">
      <c r="A26661" s="1" t="s">
        <v>25701</v>
      </c>
      <c r="B26661" s="2" t="str">
        <f>IFERROR(__xludf.DUMMYFUNCTION("GOOGLETRANSLATE(A26661,""en"",""hi"")"),"एक महान नीला हेरोन मैंग्रोव के किनारे पर उथले पानी में खड़ा है, सुबह की सूरज की रोशनी में भोजन की तलाश में")</f>
        <v>एक महान नीला हेरोन मैंग्रोव के किनारे पर उथले पानी में खड़ा है, सुबह की सूरज की रोशनी में भोजन की तलाश में</v>
      </c>
    </row>
    <row r="26662">
      <c r="A26662" s="1" t="s">
        <v>25702</v>
      </c>
      <c r="B26662" s="2" t="str">
        <f>IFERROR(__xludf.DUMMYFUNCTION("GOOGLETRANSLATE(A26662,""en"",""hi"")"),"चित्रकारी कलाकार द्वारा तस्वीरें लेने वाले आगंतुक।")</f>
        <v>चित्रकारी कलाकार द्वारा तस्वीरें लेने वाले आगंतुक।</v>
      </c>
    </row>
    <row r="26663">
      <c r="A26663" s="1" t="s">
        <v>25703</v>
      </c>
      <c r="B26663" s="2" t="str">
        <f>IFERROR(__xludf.DUMMYFUNCTION("GOOGLETRANSLATE(A26663,""en"",""hi"")"),"हाई स्कूल के छात्रों और शिक्षकों को व्यक्ति से दोपहर के भोजन के लिए इलाज किया गया था।")</f>
        <v>हाई स्कूल के छात्रों और शिक्षकों को व्यक्ति से दोपहर के भोजन के लिए इलाज किया गया था।</v>
      </c>
    </row>
    <row r="26664">
      <c r="A26664" s="1" t="s">
        <v>25704</v>
      </c>
      <c r="B26664" s="2" t="str">
        <f>IFERROR(__xludf.DUMMYFUNCTION("GOOGLETRANSLATE(A26664,""en"",""hi"")"),"रॉयल लाइन में व्यक्ति की आयु")</f>
        <v>रॉयल लाइन में व्यक्ति की आयु</v>
      </c>
    </row>
    <row r="26665">
      <c r="A26665" s="1" t="s">
        <v>25705</v>
      </c>
      <c r="B26665" s="2" t="str">
        <f>IFERROR(__xludf.DUMMYFUNCTION("GOOGLETRANSLATE(A26665,""en"",""hi"")"),"एक लाल-कान वाले स्लाइडर का पोर्ट्रेट")</f>
        <v>एक लाल-कान वाले स्लाइडर का पोर्ट्रेट</v>
      </c>
    </row>
    <row r="26666">
      <c r="A26666" s="1" t="s">
        <v>25706</v>
      </c>
      <c r="B26666" s="2" t="str">
        <f>IFERROR(__xludf.DUMMYFUNCTION("GOOGLETRANSLATE(A26666,""en"",""hi"")"),"एक बास्केटबॉल खिलाड़ी का पोर्ट्रेट एक खाली अदालत पर गेंद को ड्रिब्लिंग")</f>
        <v>एक बास्केटबॉल खिलाड़ी का पोर्ट्रेट एक खाली अदालत पर गेंद को ड्रिब्लिंग</v>
      </c>
    </row>
    <row r="26667">
      <c r="A26667" s="1" t="s">
        <v>25707</v>
      </c>
      <c r="B26667" s="2" t="str">
        <f>IFERROR(__xludf.DUMMYFUNCTION("GOOGLETRANSLATE(A26667,""en"",""hi"")"),"ट्रेन स्टेशन पर प्लेटफॉर्म का विस्तारित वीडियो फुटेज।")</f>
        <v>ट्रेन स्टेशन पर प्लेटफॉर्म का विस्तारित वीडियो फुटेज।</v>
      </c>
    </row>
    <row r="26668">
      <c r="A26668" s="1" t="s">
        <v>25708</v>
      </c>
      <c r="B26668" s="2" t="str">
        <f>IFERROR(__xludf.DUMMYFUNCTION("GOOGLETRANSLATE(A26668,""en"",""hi"")"),"एक सफेद पृष्ठभूमि वेक्टर पर एक वसा मुक्त लेबल का चित्रण")</f>
        <v>एक सफेद पृष्ठभूमि वेक्टर पर एक वसा मुक्त लेबल का चित्रण</v>
      </c>
    </row>
    <row r="26669">
      <c r="A26669" s="1" t="s">
        <v>25709</v>
      </c>
      <c r="B26669" s="2" t="str">
        <f>IFERROR(__xludf.DUMMYFUNCTION("GOOGLETRANSLATE(A26669,""en"",""hi"")"),"हैप्पी फादर दिवस के लिए एक बैनर का वेक्टर चित्रण।")</f>
        <v>हैप्पी फादर दिवस के लिए एक बैनर का वेक्टर चित्रण।</v>
      </c>
    </row>
    <row r="26670">
      <c r="A26670" s="1" t="s">
        <v>25710</v>
      </c>
      <c r="B26670" s="2" t="str">
        <f>IFERROR(__xludf.DUMMYFUNCTION("GOOGLETRANSLATE(A26670,""en"",""hi"")"),"सभी उज्ज्वल शहर रोशनी के साथ रात।")</f>
        <v>सभी उज्ज्वल शहर रोशनी के साथ रात।</v>
      </c>
    </row>
    <row r="26671">
      <c r="A26671" s="1" t="s">
        <v>25711</v>
      </c>
      <c r="B26671" s="2" t="str">
        <f>IFERROR(__xludf.DUMMYFUNCTION("GOOGLETRANSLATE(A26671,""en"",""hi"")"),"वाटरफ्रंट पर पुरानी इमारतों और पियर्स को देखें")</f>
        <v>वाटरफ्रंट पर पुरानी इमारतों और पियर्स को देखें</v>
      </c>
    </row>
    <row r="26672">
      <c r="A26672" s="1" t="s">
        <v>25712</v>
      </c>
      <c r="B26672" s="2" t="str">
        <f>IFERROR(__xludf.DUMMYFUNCTION("GOOGLETRANSLATE(A26672,""en"",""hi"")"),"बिल्डिंग समारोह और भवन और नौका पहुंचना")</f>
        <v>बिल्डिंग समारोह और भवन और नौका पहुंचना</v>
      </c>
    </row>
    <row r="26673">
      <c r="A26673" s="1" t="s">
        <v>25713</v>
      </c>
      <c r="B26673" s="2" t="str">
        <f>IFERROR(__xludf.DUMMYFUNCTION("GOOGLETRANSLATE(A26673,""en"",""hi"")"),"नए कॉकपिट में अद्यतन डिजिटल डिस्प्ले शामिल हैं जो पायलटों को गति, ऊंचाई, स्थान, मौसम और अन्य महत्वपूर्ण डेटा के बारे में जानकारी के लिए आसान पहुंच प्रदान करते हैं।")</f>
        <v>नए कॉकपिट में अद्यतन डिजिटल डिस्प्ले शामिल हैं जो पायलटों को गति, ऊंचाई, स्थान, मौसम और अन्य महत्वपूर्ण डेटा के बारे में जानकारी के लिए आसान पहुंच प्रदान करते हैं।</v>
      </c>
    </row>
    <row r="26674">
      <c r="A26674" s="1" t="s">
        <v>25714</v>
      </c>
      <c r="B26674" s="2" t="str">
        <f>IFERROR(__xludf.DUMMYFUNCTION("GOOGLETRANSLATE(A26674,""en"",""hi"")"),"निचला रेखा: यदि आप खुद से प्यार करते हैं, तो यह सभी चित्र उद्धरण # काम करेगा")</f>
        <v>निचला रेखा: यदि आप खुद से प्यार करते हैं, तो यह सभी चित्र उद्धरण # काम करेगा</v>
      </c>
    </row>
    <row r="26675">
      <c r="A26675" s="1" t="s">
        <v>25715</v>
      </c>
      <c r="B26675" s="2" t="str">
        <f>IFERROR(__xludf.DUMMYFUNCTION("GOOGLETRANSLATE(A26675,""en"",""hi"")"),"शॉपिंग सेंटर एक संलग्न शहरी खाद्य न्यायालय, शॉपिंग मॉल और कार्यालय भवन है")</f>
        <v>शॉपिंग सेंटर एक संलग्न शहरी खाद्य न्यायालय, शॉपिंग मॉल और कार्यालय भवन है</v>
      </c>
    </row>
    <row r="26676">
      <c r="A26676" s="1" t="s">
        <v>5842</v>
      </c>
      <c r="B26676" s="2" t="str">
        <f>IFERROR(__xludf.DUMMYFUNCTION("GOOGLETRANSLATE(A26676,""en"",""hi"")"),"अभिनेता यूरोपीय प्रीमियर में भाग लेता है।")</f>
        <v>अभिनेता यूरोपीय प्रीमियर में भाग लेता है।</v>
      </c>
    </row>
    <row r="26677">
      <c r="A26677" s="1" t="s">
        <v>25716</v>
      </c>
      <c r="B26677" s="2" t="str">
        <f>IFERROR(__xludf.DUMMYFUNCTION("GOOGLETRANSLATE(A26677,""en"",""hi"")"),"जंगल में रेलवे का चित्रण।")</f>
        <v>जंगल में रेलवे का चित्रण।</v>
      </c>
    </row>
    <row r="26678">
      <c r="A26678" s="1" t="s">
        <v>25717</v>
      </c>
      <c r="B26678" s="2" t="str">
        <f>IFERROR(__xludf.DUMMYFUNCTION("GOOGLETRANSLATE(A26678,""en"",""hi"")"),"एक चेन पर लव लॉक छोड़ दिया")</f>
        <v>एक चेन पर लव लॉक छोड़ दिया</v>
      </c>
    </row>
    <row r="26679">
      <c r="A26679" s="1" t="s">
        <v>25718</v>
      </c>
      <c r="B26679" s="2" t="str">
        <f>IFERROR(__xludf.DUMMYFUNCTION("GOOGLETRANSLATE(A26679,""en"",""hi"")"),"समुद्र तट पर अपनी पीठ पर पत्नी ले जाने वाला वरिष्ठ आदमी")</f>
        <v>समुद्र तट पर अपनी पीठ पर पत्नी ले जाने वाला वरिष्ठ आदमी</v>
      </c>
    </row>
    <row r="26680">
      <c r="A26680" s="1" t="s">
        <v>25719</v>
      </c>
      <c r="B26680" s="2" t="str">
        <f>IFERROR(__xludf.DUMMYFUNCTION("GOOGLETRANSLATE(A26680,""en"",""hi"")"),"एक धुंधला सूर्योदय और एक छोटी वृद्धि।")</f>
        <v>एक धुंधला सूर्योदय और एक छोटी वृद्धि।</v>
      </c>
    </row>
    <row r="26681">
      <c r="A26681" s="1" t="s">
        <v>25720</v>
      </c>
      <c r="B26681" s="2" t="str">
        <f>IFERROR(__xludf.DUMMYFUNCTION("GOOGLETRANSLATE(A26681,""en"",""hi"")"),"बेसबॉल और सॉफ्टबॉल टीमों को पेश किया जाता है।")</f>
        <v>बेसबॉल और सॉफ्टबॉल टीमों को पेश किया जाता है।</v>
      </c>
    </row>
    <row r="26682">
      <c r="A26682" s="1" t="s">
        <v>25721</v>
      </c>
      <c r="B26682" s="2" t="str">
        <f>IFERROR(__xludf.DUMMYFUNCTION("GOOGLETRANSLATE(A26682,""en"",""hi"")"),"रॉकी तटों पर दुर्घटनाग्रस्त लहरों का हवाई दृश्य")</f>
        <v>रॉकी तटों पर दुर्घटनाग्रस्त लहरों का हवाई दृश्य</v>
      </c>
    </row>
    <row r="26683">
      <c r="A26683" s="1" t="s">
        <v>25722</v>
      </c>
      <c r="B26683" s="2" t="str">
        <f>IFERROR(__xludf.DUMMYFUNCTION("GOOGLETRANSLATE(A26683,""en"",""hi"")"),"एक बर्फीली सर्दियों के दिन एक युवा महिला का पोर्ट्रेट")</f>
        <v>एक बर्फीली सर्दियों के दिन एक युवा महिला का पोर्ट्रेट</v>
      </c>
    </row>
    <row r="26684">
      <c r="A26684" s="1" t="s">
        <v>25723</v>
      </c>
      <c r="B26684" s="2" t="str">
        <f>IFERROR(__xludf.DUMMYFUNCTION("GOOGLETRANSLATE(A26684,""en"",""hi"")"),"फुटबॉल खिलाड़ी अंतिम सीटी के बाद अपने प्रशंसकों की सराहना करता है")</f>
        <v>फुटबॉल खिलाड़ी अंतिम सीटी के बाद अपने प्रशंसकों की सराहना करता है</v>
      </c>
    </row>
    <row r="26685">
      <c r="A26685" s="1" t="s">
        <v>25724</v>
      </c>
      <c r="B26685" s="2" t="str">
        <f>IFERROR(__xludf.DUMMYFUNCTION("GOOGLETRANSLATE(A26685,""en"",""hi"")"),"रसोई अलमारियाँ तैयार विचार")</f>
        <v>रसोई अलमारियाँ तैयार विचार</v>
      </c>
    </row>
    <row r="26686">
      <c r="A26686" s="1" t="s">
        <v>25725</v>
      </c>
      <c r="B26686" s="2" t="str">
        <f>IFERROR(__xludf.DUMMYFUNCTION("GOOGLETRANSLATE(A26686,""en"",""hi"")"),"एक छत से एक बादल दिन पर स्काईलाइन।")</f>
        <v>एक छत से एक बादल दिन पर स्काईलाइन।</v>
      </c>
    </row>
    <row r="26687">
      <c r="A26687" s="1" t="s">
        <v>25726</v>
      </c>
      <c r="B26687" s="2" t="str">
        <f>IFERROR(__xludf.DUMMYFUNCTION("GOOGLETRANSLATE(A26687,""en"",""hi"")"),"पारिवारिक समय: क्रिकेट प्लेयर एक विनाशकारी श्रृंखला के बाद समुद्र तट पर अपने बेटे के साथ समय बिताता है")</f>
        <v>पारिवारिक समय: क्रिकेट प्लेयर एक विनाशकारी श्रृंखला के बाद समुद्र तट पर अपने बेटे के साथ समय बिताता है</v>
      </c>
    </row>
    <row r="26688">
      <c r="A26688" s="1" t="s">
        <v>25727</v>
      </c>
      <c r="B26688" s="2" t="str">
        <f>IFERROR(__xludf.DUMMYFUNCTION("GOOGLETRANSLATE(A26688,""en"",""hi"")"),"कई खूबसूरत पूल के साथ एक पानी की सुविधा")</f>
        <v>कई खूबसूरत पूल के साथ एक पानी की सुविधा</v>
      </c>
    </row>
    <row r="26689">
      <c r="A26689" s="1" t="s">
        <v>25728</v>
      </c>
      <c r="B26689" s="2" t="str">
        <f>IFERROR(__xludf.DUMMYFUNCTION("GOOGLETRANSLATE(A26689,""en"",""hi"")"),"कैंपसाइट और भौगोलिक फीचर श्रेणी का एक दृश्य")</f>
        <v>कैंपसाइट और भौगोलिक फीचर श्रेणी का एक दृश्य</v>
      </c>
    </row>
    <row r="26690">
      <c r="A26690" s="1" t="s">
        <v>25729</v>
      </c>
      <c r="B26690" s="2" t="str">
        <f>IFERROR(__xludf.DUMMYFUNCTION("GOOGLETRANSLATE(A26690,""en"",""hi"")"),"एक ज़ोंबी सर्वनाश जीवित रहने के लिए सबसे अच्छी कारें")</f>
        <v>एक ज़ोंबी सर्वनाश जीवित रहने के लिए सबसे अच्छी कारें</v>
      </c>
    </row>
    <row r="26691">
      <c r="A26691" s="1" t="s">
        <v>25730</v>
      </c>
      <c r="B26691" s="2" t="str">
        <f>IFERROR(__xludf.DUMMYFUNCTION("GOOGLETRANSLATE(A26691,""en"",""hi"")"),"शहर में सहकारी व्यापार और आर्थिक कॉलेज, क्षेत्र के प्रशासनिक केंद्र")</f>
        <v>शहर में सहकारी व्यापार और आर्थिक कॉलेज, क्षेत्र के प्रशासनिक केंद्र</v>
      </c>
    </row>
    <row r="26692">
      <c r="A26692" s="1" t="s">
        <v>25731</v>
      </c>
      <c r="B26692" s="2" t="str">
        <f>IFERROR(__xludf.DUMMYFUNCTION("GOOGLETRANSLATE(A26692,""en"",""hi"")"),"सफाई के बाद एक दृढ़ लकड़ी मंजिल मिडवे - और आश्चर्यजनक अंतर!")</f>
        <v>सफाई के बाद एक दृढ़ लकड़ी मंजिल मिडवे - और आश्चर्यजनक अंतर!</v>
      </c>
    </row>
    <row r="26693">
      <c r="A26693" s="1" t="s">
        <v>25732</v>
      </c>
      <c r="B26693" s="2" t="str">
        <f>IFERROR(__xludf.DUMMYFUNCTION("GOOGLETRANSLATE(A26693,""en"",""hi"")"),"फिल्मांकन स्थान एक शोकेस है - 7 का फोटो")</f>
        <v>फिल्मांकन स्थान एक शोकेस है - 7 का फोटो</v>
      </c>
    </row>
    <row r="26694">
      <c r="A26694" s="1" t="s">
        <v>92</v>
      </c>
      <c r="B26694" s="2" t="str">
        <f>IFERROR(__xludf.DUMMYFUNCTION("GOOGLETRANSLATE(A26694,""en"",""hi"")"),"पॉप कलाकार मंच पर प्रदर्शन करता है।")</f>
        <v>पॉप कलाकार मंच पर प्रदर्शन करता है।</v>
      </c>
    </row>
    <row r="26695">
      <c r="A26695" s="1" t="s">
        <v>25733</v>
      </c>
      <c r="B26695" s="2" t="str">
        <f>IFERROR(__xludf.DUMMYFUNCTION("GOOGLETRANSLATE(A26695,""en"",""hi"")"),"सर्दियों के समय में एक दृश्य")</f>
        <v>सर्दियों के समय में एक दृश्य</v>
      </c>
    </row>
    <row r="26696">
      <c r="A26696" s="1" t="s">
        <v>25734</v>
      </c>
      <c r="B26696" s="2" t="str">
        <f>IFERROR(__xludf.DUMMYFUNCTION("GOOGLETRANSLATE(A26696,""en"",""hi"")"),"पुरानी स्क्रीन और गहने के साथ इस विचार को प्यार करें।")</f>
        <v>पुरानी स्क्रीन और गहने के साथ इस विचार को प्यार करें।</v>
      </c>
    </row>
    <row r="26697">
      <c r="A26697" s="1" t="s">
        <v>25735</v>
      </c>
      <c r="B26697" s="2" t="str">
        <f>IFERROR(__xludf.DUMMYFUNCTION("GOOGLETRANSLATE(A26697,""en"",""hi"")"),"नगर पालिका मानचित्र पर खुदरा व्यापार")</f>
        <v>नगर पालिका मानचित्र पर खुदरा व्यापार</v>
      </c>
    </row>
    <row r="26698">
      <c r="A26698" s="1" t="s">
        <v>25736</v>
      </c>
      <c r="B26698" s="2" t="str">
        <f>IFERROR(__xludf.DUMMYFUNCTION("GOOGLETRANSLATE(A26698,""en"",""hi"")"),"एसएस 15 के दौरान शो में एक मॉडल रनवे चलता है।")</f>
        <v>एसएस 15 के दौरान शो में एक मॉडल रनवे चलता है।</v>
      </c>
    </row>
    <row r="26699">
      <c r="A26699" s="1" t="s">
        <v>25737</v>
      </c>
      <c r="B26699" s="2" t="str">
        <f>IFERROR(__xludf.DUMMYFUNCTION("GOOGLETRANSLATE(A26699,""en"",""hi"")"),"भविष्यवादी संरचना पड़ोस में क्रेन के बीच खड़ी है।")</f>
        <v>भविष्यवादी संरचना पड़ोस में क्रेन के बीच खड़ी है।</v>
      </c>
    </row>
    <row r="26700">
      <c r="A26700" s="1" t="s">
        <v>25738</v>
      </c>
      <c r="B26700" s="2" t="str">
        <f>IFERROR(__xludf.DUMMYFUNCTION("GOOGLETRANSLATE(A26700,""en"",""hi"")"),"आर्किटेक्ट द्वारा डिजाइन की गई पोस्टमोडर्न संरचना और खोला गया।")</f>
        <v>आर्किटेक्ट द्वारा डिजाइन की गई पोस्टमोडर्न संरचना और खोला गया।</v>
      </c>
    </row>
    <row r="26701">
      <c r="A26701" s="1" t="s">
        <v>25739</v>
      </c>
      <c r="B26701" s="2" t="str">
        <f>IFERROR(__xludf.DUMMYFUNCTION("GOOGLETRANSLATE(A26701,""en"",""hi"")"),"एक पार्क में खड़ी युवा महिला।")</f>
        <v>एक पार्क में खड़ी युवा महिला।</v>
      </c>
    </row>
    <row r="26702">
      <c r="A26702" s="1" t="s">
        <v>930</v>
      </c>
      <c r="B26702" s="2" t="str">
        <f>IFERROR(__xludf.DUMMYFUNCTION("GOOGLETRANSLATE(A26702,""en"",""hi"")"),"छवि में हो सकता है: व्यक्ति, मंच पर और एक संगीत वाद्ययंत्र बजाना")</f>
        <v>छवि में हो सकता है: व्यक्ति, मंच पर और एक संगीत वाद्ययंत्र बजाना</v>
      </c>
    </row>
    <row r="26703">
      <c r="A26703" s="1" t="s">
        <v>25740</v>
      </c>
      <c r="B26703" s="2" t="str">
        <f>IFERROR(__xludf.DUMMYFUNCTION("GOOGLETRANSLATE(A26703,""en"",""hi"")"),"सफेद पृष्ठभूमि पर एक लाल दिल पृथक")</f>
        <v>सफेद पृष्ठभूमि पर एक लाल दिल पृथक</v>
      </c>
    </row>
    <row r="26704">
      <c r="A26704" s="1" t="s">
        <v>25741</v>
      </c>
      <c r="B26704" s="2" t="str">
        <f>IFERROR(__xludf.DUMMYFUNCTION("GOOGLETRANSLATE(A26704,""en"",""hi"")"),"एक सफेद पृष्ठभूमि पर व्यायाम करने वाली नीली गेंद के साथ खुशहाल महिला।")</f>
        <v>एक सफेद पृष्ठभूमि पर व्यायाम करने वाली नीली गेंद के साथ खुशहाल महिला।</v>
      </c>
    </row>
    <row r="26705">
      <c r="A26705" s="1" t="s">
        <v>25742</v>
      </c>
      <c r="B26705" s="2" t="str">
        <f>IFERROR(__xludf.DUMMYFUNCTION("GOOGLETRANSLATE(A26705,""en"",""hi"")"),"महोत्सव - त्यौहार के दौरान गोयर रंगीन पाउडर फेंक देते हैं।")</f>
        <v>महोत्सव - त्यौहार के दौरान गोयर रंगीन पाउडर फेंक देते हैं।</v>
      </c>
    </row>
    <row r="26706">
      <c r="A26706" s="1" t="s">
        <v>930</v>
      </c>
      <c r="B26706" s="2" t="str">
        <f>IFERROR(__xludf.DUMMYFUNCTION("GOOGLETRANSLATE(A26706,""en"",""hi"")"),"छवि में हो सकता है: व्यक्ति, मंच पर और एक संगीत वाद्ययंत्र बजाना")</f>
        <v>छवि में हो सकता है: व्यक्ति, मंच पर और एक संगीत वाद्ययंत्र बजाना</v>
      </c>
    </row>
    <row r="26707">
      <c r="A26707" s="1" t="s">
        <v>25743</v>
      </c>
      <c r="B26707" s="2" t="str">
        <f>IFERROR(__xludf.DUMMYFUNCTION("GOOGLETRANSLATE(A26707,""en"",""hi"")"),"क्षेत्र में एक छोटा सा गाँव")</f>
        <v>क्षेत्र में एक छोटा सा गाँव</v>
      </c>
    </row>
    <row r="26708">
      <c r="A26708" s="1" t="s">
        <v>25744</v>
      </c>
      <c r="B26708" s="2" t="str">
        <f>IFERROR(__xludf.DUMMYFUNCTION("GOOGLETRANSLATE(A26708,""en"",""hi"")"),"समय, नकद और कौशल के लिए घर डिजाइन")</f>
        <v>समय, नकद और कौशल के लिए घर डिजाइन</v>
      </c>
    </row>
    <row r="26709">
      <c r="A26709" s="1" t="s">
        <v>25745</v>
      </c>
      <c r="B26709" s="2" t="str">
        <f>IFERROR(__xludf.DUMMYFUNCTION("GOOGLETRANSLATE(A26709,""en"",""hi"")"),"शब्द का अर्थ और प्रतीकवाद - धातु")</f>
        <v>शब्द का अर्थ और प्रतीकवाद - धातु</v>
      </c>
    </row>
    <row r="26710">
      <c r="A26710" s="1" t="s">
        <v>25746</v>
      </c>
      <c r="B26710" s="2" t="str">
        <f>IFERROR(__xludf.DUMMYFUNCTION("GOOGLETRANSLATE(A26710,""en"",""hi"")"),"एक कुत्ते का काला और सफेद वेक्टर स्केच।")</f>
        <v>एक कुत्ते का काला और सफेद वेक्टर स्केच।</v>
      </c>
    </row>
    <row r="26711">
      <c r="A26711" s="1" t="s">
        <v>25747</v>
      </c>
      <c r="B26711" s="2" t="str">
        <f>IFERROR(__xludf.DUMMYFUNCTION("GOOGLETRANSLATE(A26711,""en"",""hi"")"),"बादल फिर से रोल करते हैं, पारगमन के हमारे विचार को समाप्त करते हैं")</f>
        <v>बादल फिर से रोल करते हैं, पारगमन के हमारे विचार को समाप्त करते हैं</v>
      </c>
    </row>
    <row r="26712">
      <c r="A26712" s="1" t="s">
        <v>25748</v>
      </c>
      <c r="B26712" s="2" t="str">
        <f>IFERROR(__xludf.DUMMYFUNCTION("GOOGLETRANSLATE(A26712,""en"",""hi"")"),"व्यक्ति अपने क्रूजर में एक फिल्म देख रहा है")</f>
        <v>व्यक्ति अपने क्रूजर में एक फिल्म देख रहा है</v>
      </c>
    </row>
    <row r="26713">
      <c r="A26713" s="1" t="s">
        <v>25749</v>
      </c>
      <c r="B26713" s="2" t="str">
        <f>IFERROR(__xludf.DUMMYFUNCTION("GOOGLETRANSLATE(A26713,""en"",""hi"")"),"सफेद पृष्ठभूमि पर एक रस्सी पर घंटी की जल रंग पेंटिंग")</f>
        <v>सफेद पृष्ठभूमि पर एक रस्सी पर घंटी की जल रंग पेंटिंग</v>
      </c>
    </row>
    <row r="26714">
      <c r="A26714" s="1" t="s">
        <v>25750</v>
      </c>
      <c r="B26714" s="2" t="str">
        <f>IFERROR(__xludf.DUMMYFUNCTION("GOOGLETRANSLATE(A26714,""en"",""hi"")"),"ग्रामीण इलाकों में लोहा बाड़ लगाना")</f>
        <v>ग्रामीण इलाकों में लोहा बाड़ लगाना</v>
      </c>
    </row>
    <row r="26715">
      <c r="A26715" s="1" t="s">
        <v>25751</v>
      </c>
      <c r="B26715" s="2" t="str">
        <f>IFERROR(__xludf.DUMMYFUNCTION("GOOGLETRANSLATE(A26715,""en"",""hi"")"),"कंटेनरों के साथ लोड किया गया एक बार्ज")</f>
        <v>कंटेनरों के साथ लोड किया गया एक बार्ज</v>
      </c>
    </row>
    <row r="26716">
      <c r="A26716" s="1" t="s">
        <v>25752</v>
      </c>
      <c r="B26716" s="2" t="str">
        <f>IFERROR(__xludf.DUMMYFUNCTION("GOOGLETRANSLATE(A26716,""en"",""hi"")"),"वाटरफ्रंट द्वारा दुकान रंगीन इमारत का दृश्य")</f>
        <v>वाटरफ्रंट द्वारा दुकान रंगीन इमारत का दृश्य</v>
      </c>
    </row>
    <row r="26717">
      <c r="A26717" s="1" t="s">
        <v>25753</v>
      </c>
      <c r="B26717" s="2" t="str">
        <f>IFERROR(__xludf.DUMMYFUNCTION("GOOGLETRANSLATE(A26717,""en"",""hi"")"),"बर्फ पर लाल बिल्ली")</f>
        <v>बर्फ पर लाल बिल्ली</v>
      </c>
    </row>
    <row r="26718">
      <c r="A26718" s="1" t="s">
        <v>25754</v>
      </c>
      <c r="B26718" s="2" t="str">
        <f>IFERROR(__xludf.DUMMYFUNCTION("GOOGLETRANSLATE(A26718,""en"",""hi"")"),"किनारे पर टहलने के लिए जा रहे हैं")</f>
        <v>किनारे पर टहलने के लिए जा रहे हैं</v>
      </c>
    </row>
    <row r="26719">
      <c r="A26719" s="1" t="s">
        <v>25755</v>
      </c>
      <c r="B26719" s="2" t="str">
        <f>IFERROR(__xludf.DUMMYFUNCTION("GOOGLETRANSLATE(A26719,""en"",""hi"")"),"एक परीक्षण सवार एक बड़े अंतर को कूदता है")</f>
        <v>एक परीक्षण सवार एक बड़े अंतर को कूदता है</v>
      </c>
    </row>
    <row r="26720">
      <c r="A26720" s="1" t="s">
        <v>25756</v>
      </c>
      <c r="B26720" s="2" t="str">
        <f>IFERROR(__xludf.DUMMYFUNCTION("GOOGLETRANSLATE(A26720,""en"",""hi"")"),"एक लड़की और उसका भाई बारिश में बाहर खेलता है")</f>
        <v>एक लड़की और उसका भाई बारिश में बाहर खेलता है</v>
      </c>
    </row>
    <row r="26721">
      <c r="A26721" s="1" t="s">
        <v>25757</v>
      </c>
      <c r="B26721" s="2" t="str">
        <f>IFERROR(__xludf.DUMMYFUNCTION("GOOGLETRANSLATE(A26721,""en"",""hi"")"),"फॉर्मूला सप्ताहांत के दौरान रेस ट्रैक पर प्रशंसक")</f>
        <v>फॉर्मूला सप्ताहांत के दौरान रेस ट्रैक पर प्रशंसक</v>
      </c>
    </row>
    <row r="26722">
      <c r="A26722" s="1" t="s">
        <v>25758</v>
      </c>
      <c r="B26722" s="2" t="str">
        <f>IFERROR(__xludf.DUMMYFUNCTION("GOOGLETRANSLATE(A26722,""en"",""hi"")"),"अभिनेता गाला प्रीमियर में भाग लेते हैं।")</f>
        <v>अभिनेता गाला प्रीमियर में भाग लेते हैं।</v>
      </c>
    </row>
    <row r="26723">
      <c r="A26723" s="1" t="s">
        <v>25759</v>
      </c>
      <c r="B26723" s="2" t="str">
        <f>IFERROR(__xludf.DUMMYFUNCTION("GOOGLETRANSLATE(A26723,""en"",""hi"")"),"लय और ब्लूज़ कलाकार पुरस्कारों में ऑनस्टेज करता है")</f>
        <v>लय और ब्लूज़ कलाकार पुरस्कारों में ऑनस्टेज करता है</v>
      </c>
    </row>
    <row r="26724">
      <c r="A26724" s="1" t="s">
        <v>25760</v>
      </c>
      <c r="B26724" s="2" t="str">
        <f>IFERROR(__xludf.DUMMYFUNCTION("GOOGLETRANSLATE(A26724,""en"",""hi"")"),"उसके सब्जी के बगीचे में एक महिला")</f>
        <v>उसके सब्जी के बगीचे में एक महिला</v>
      </c>
    </row>
    <row r="26725">
      <c r="A26725" s="1" t="s">
        <v>25761</v>
      </c>
      <c r="B26725" s="2" t="str">
        <f>IFERROR(__xludf.DUMMYFUNCTION("GOOGLETRANSLATE(A26725,""en"",""hi"")"),"पुराने वास्तुकला में योगदान जो हर कोने पर महसूस किया जाता है")</f>
        <v>पुराने वास्तुकला में योगदान जो हर कोने पर महसूस किया जाता है</v>
      </c>
    </row>
    <row r="26726">
      <c r="A26726" s="1" t="s">
        <v>13660</v>
      </c>
      <c r="B26726" s="2" t="str">
        <f>IFERROR(__xludf.DUMMYFUNCTION("GOOGLETRANSLATE(A26726,""en"",""hi"")"),"अभिनेता फैशन वीक के दौरान फैशन शो में भाग लेता है")</f>
        <v>अभिनेता फैशन वीक के दौरान फैशन शो में भाग लेता है</v>
      </c>
    </row>
    <row r="26727">
      <c r="A26727" s="1" t="s">
        <v>25762</v>
      </c>
      <c r="B26727" s="2" t="str">
        <f>IFERROR(__xludf.DUMMYFUNCTION("GOOGLETRANSLATE(A26727,""en"",""hi"")"),"ग्रीनहाउस में बढ़ रहे रसदार टमाटर पके हुए।")</f>
        <v>ग्रीनहाउस में बढ़ रहे रसदार टमाटर पके हुए।</v>
      </c>
    </row>
    <row r="26728">
      <c r="A26728" s="1" t="s">
        <v>25763</v>
      </c>
      <c r="B26728" s="2" t="str">
        <f>IFERROR(__xludf.DUMMYFUNCTION("GOOGLETRANSLATE(A26728,""en"",""hi"")"),"एक यात्रा पर लोगों की एक पुरानी बस")</f>
        <v>एक यात्रा पर लोगों की एक पुरानी बस</v>
      </c>
    </row>
    <row r="26729">
      <c r="A26729" s="1" t="s">
        <v>25764</v>
      </c>
      <c r="B26729" s="2" t="str">
        <f>IFERROR(__xludf.DUMMYFUNCTION("GOOGLETRANSLATE(A26729,""en"",""hi"")"),"सांप, अनार, 2 शताब्दी ईसा पूर्व के ग्रीक आइटम के साथ कंगन, प्रदर्शन")</f>
        <v>सांप, अनार, 2 शताब्दी ईसा पूर्व के ग्रीक आइटम के साथ कंगन, प्रदर्शन</v>
      </c>
    </row>
    <row r="26730">
      <c r="A26730" s="1" t="s">
        <v>13717</v>
      </c>
      <c r="B26730" s="2" t="str">
        <f>IFERROR(__xludf.DUMMYFUNCTION("GOOGLETRANSLATE(A26730,""en"",""hi"")"),"व्यक्ति संगीत समारोह के दौरान प्रदर्शन करता है")</f>
        <v>व्यक्ति संगीत समारोह के दौरान प्रदर्शन करता है</v>
      </c>
    </row>
    <row r="26731">
      <c r="A26731" s="1" t="s">
        <v>25765</v>
      </c>
      <c r="B26731" s="2" t="str">
        <f>IFERROR(__xludf.DUMMYFUNCTION("GOOGLETRANSLATE(A26731,""en"",""hi"")"),"कला और कलाकार: 1 9 60 के साइकेडेलिक ग्राफिक्स - भाग")</f>
        <v>कला और कलाकार: 1 9 60 के साइकेडेलिक ग्राफिक्स - भाग</v>
      </c>
    </row>
    <row r="26732">
      <c r="A26732" s="1" t="s">
        <v>25766</v>
      </c>
      <c r="B26732" s="2" t="str">
        <f>IFERROR(__xludf.DUMMYFUNCTION("GOOGLETRANSLATE(A26732,""en"",""hi"")"),"शुक्रवार को एक पैक ट्रेन पर एक विस्फोट के बाद सशस्त्र पुलिस स्टेशन पर जवाब देती है।")</f>
        <v>शुक्रवार को एक पैक ट्रेन पर एक विस्फोट के बाद सशस्त्र पुलिस स्टेशन पर जवाब देती है।</v>
      </c>
    </row>
    <row r="26733">
      <c r="A26733" s="1" t="s">
        <v>25767</v>
      </c>
      <c r="B26733" s="2" t="str">
        <f>IFERROR(__xludf.DUMMYFUNCTION("GOOGLETRANSLATE(A26733,""en"",""hi"")"),"इसका उपयोग करते समय वर्षों के लिए आराम करने के लिए एक धातु कॉफी टेबल खरीदें")</f>
        <v>इसका उपयोग करते समय वर्षों के लिए आराम करने के लिए एक धातु कॉफी टेबल खरीदें</v>
      </c>
    </row>
    <row r="26734">
      <c r="A26734" s="1" t="s">
        <v>25768</v>
      </c>
      <c r="B26734" s="2" t="str">
        <f>IFERROR(__xludf.DUMMYFUNCTION("GOOGLETRANSLATE(A26734,""en"",""hi"")"),"जंगल में सो रहा है")</f>
        <v>जंगल में सो रहा है</v>
      </c>
    </row>
    <row r="26735">
      <c r="A26735" s="1" t="s">
        <v>25769</v>
      </c>
      <c r="B26735" s="2" t="str">
        <f>IFERROR(__xludf.DUMMYFUNCTION("GOOGLETRANSLATE(A26735,""en"",""hi"")"),"इन कस्टम धनुष या कुत्तों के लिए धनुष संबंधों के साथ अपने पिल्ला के डैपर पक्ष को बाहर लाएं।")</f>
        <v>इन कस्टम धनुष या कुत्तों के लिए धनुष संबंधों के साथ अपने पिल्ला के डैपर पक्ष को बाहर लाएं।</v>
      </c>
    </row>
    <row r="26736">
      <c r="A26736" s="1" t="s">
        <v>25770</v>
      </c>
      <c r="B26736" s="2" t="str">
        <f>IFERROR(__xludf.DUMMYFUNCTION("GOOGLETRANSLATE(A26736,""en"",""hi"")"),"क्रिसमस दिवस के दौरान खुश सेवानिवृत्त दोस्त")</f>
        <v>क्रिसमस दिवस के दौरान खुश सेवानिवृत्त दोस्त</v>
      </c>
    </row>
    <row r="26737">
      <c r="A26737" s="1" t="s">
        <v>25771</v>
      </c>
      <c r="B26737" s="2" t="str">
        <f>IFERROR(__xludf.DUMMYFUNCTION("GOOGLETRANSLATE(A26737,""en"",""hi"")"),"गाय - अस्तित्व के दौरान मैंने देखा कि एकमात्र वन्यजीवन मैंने देखा।")</f>
        <v>गाय - अस्तित्व के दौरान मैंने देखा कि एकमात्र वन्यजीवन मैंने देखा।</v>
      </c>
    </row>
    <row r="26738">
      <c r="A26738" s="1" t="s">
        <v>25772</v>
      </c>
      <c r="B26738" s="2" t="str">
        <f>IFERROR(__xludf.DUMMYFUNCTION("GOOGLETRANSLATE(A26738,""en"",""hi"")"),"आपका शिल्प कक्ष आपका ओएसिस है - तो इसे स्टाइलिश क्यों न बनाएं?")</f>
        <v>आपका शिल्प कक्ष आपका ओएसिस है - तो इसे स्टाइलिश क्यों न बनाएं?</v>
      </c>
    </row>
    <row r="26739">
      <c r="A26739" s="1" t="s">
        <v>25773</v>
      </c>
      <c r="B26739" s="2" t="str">
        <f>IFERROR(__xludf.DUMMYFUNCTION("GOOGLETRANSLATE(A26739,""en"",""hi"")"),"क्या होगा यदि परी कथा पुस्तक विवाहित व्यक्ति ...?")</f>
        <v>क्या होगा यदि परी कथा पुस्तक विवाहित व्यक्ति ...?</v>
      </c>
    </row>
    <row r="26740">
      <c r="A26740" s="1" t="s">
        <v>25774</v>
      </c>
      <c r="B26740" s="2" t="str">
        <f>IFERROR(__xludf.DUMMYFUNCTION("GOOGLETRANSLATE(A26740,""en"",""hi"")"),"एक बौद्ध मंदिर में समारोह।")</f>
        <v>एक बौद्ध मंदिर में समारोह।</v>
      </c>
    </row>
    <row r="26741">
      <c r="A26741" s="1" t="s">
        <v>25775</v>
      </c>
      <c r="B26741" s="2" t="str">
        <f>IFERROR(__xludf.DUMMYFUNCTION("GOOGLETRANSLATE(A26741,""en"",""hi"")"),"मुझे इस कोट की संरचना से प्यार है और ऐसा लगता है कि आप मेरी टीम के लिए उत्साहित हैं")</f>
        <v>मुझे इस कोट की संरचना से प्यार है और ऐसा लगता है कि आप मेरी टीम के लिए उत्साहित हैं</v>
      </c>
    </row>
    <row r="26742">
      <c r="A26742" s="1" t="s">
        <v>25776</v>
      </c>
      <c r="B26742" s="2" t="str">
        <f>IFERROR(__xludf.DUMMYFUNCTION("GOOGLETRANSLATE(A26742,""en"",""hi"")"),"बास्केटबॉल खिलाड़ी भीड़ के लिए खेलता है।")</f>
        <v>बास्केटबॉल खिलाड़ी भीड़ के लिए खेलता है।</v>
      </c>
    </row>
    <row r="26743">
      <c r="A26743" s="1" t="s">
        <v>25777</v>
      </c>
      <c r="B26743" s="2" t="str">
        <f>IFERROR(__xludf.DUMMYFUNCTION("GOOGLETRANSLATE(A26743,""en"",""hi"")"),"अभिनेता, जूता विस्तार, टैपिंग के साथ दिखाता है।")</f>
        <v>अभिनेता, जूता विस्तार, टैपिंग के साथ दिखाता है।</v>
      </c>
    </row>
    <row r="26744">
      <c r="A26744" s="1" t="s">
        <v>25778</v>
      </c>
      <c r="B26744" s="2" t="str">
        <f>IFERROR(__xludf.DUMMYFUNCTION("GOOGLETRANSLATE(A26744,""en"",""hi"")"),"एक पाठ संदेश भेजने वाले सोफे पर झूठ बोल रहा है")</f>
        <v>एक पाठ संदेश भेजने वाले सोफे पर झूठ बोल रहा है</v>
      </c>
    </row>
    <row r="26745">
      <c r="A26745" s="1" t="s">
        <v>25779</v>
      </c>
      <c r="B26745" s="2" t="str">
        <f>IFERROR(__xludf.DUMMYFUNCTION("GOOGLETRANSLATE(A26745,""en"",""hi"")"),"वार्षिक परेड शनिवार को बंद हो जाता है")</f>
        <v>वार्षिक परेड शनिवार को बंद हो जाता है</v>
      </c>
    </row>
    <row r="26746">
      <c r="A26746" s="1" t="s">
        <v>25780</v>
      </c>
      <c r="B26746" s="2" t="str">
        <f>IFERROR(__xludf.DUMMYFUNCTION("GOOGLETRANSLATE(A26746,""en"",""hi"")"),"अपने मजबूत, खूबसूरती से - सुगंधित बाल बात करने दें।")</f>
        <v>अपने मजबूत, खूबसूरती से - सुगंधित बाल बात करने दें।</v>
      </c>
    </row>
    <row r="26747">
      <c r="A26747" s="1" t="s">
        <v>25781</v>
      </c>
      <c r="B26747" s="2" t="str">
        <f>IFERROR(__xludf.DUMMYFUNCTION("GOOGLETRANSLATE(A26747,""en"",""hi"")"),"विजयी: भीड़ उनके पैरों पर थी, प्रतिभाशाली गायक को अपना समर्थन दिखा रही थी")</f>
        <v>विजयी: भीड़ उनके पैरों पर थी, प्रतिभाशाली गायक को अपना समर्थन दिखा रही थी</v>
      </c>
    </row>
    <row r="26748">
      <c r="A26748" s="1" t="s">
        <v>25782</v>
      </c>
      <c r="B26748" s="2" t="str">
        <f>IFERROR(__xludf.DUMMYFUNCTION("GOOGLETRANSLATE(A26748,""en"",""hi"")"),"कुत्ता प्रकृति में पेड़ों की पृष्ठभूमि के साथ एक विशाल घास के मैदान के माध्यम से घूम रहा है")</f>
        <v>कुत्ता प्रकृति में पेड़ों की पृष्ठभूमि के साथ एक विशाल घास के मैदान के माध्यम से घूम रहा है</v>
      </c>
    </row>
    <row r="26749">
      <c r="A26749" s="1" t="s">
        <v>656</v>
      </c>
      <c r="B26749" s="2" t="str">
        <f>IFERROR(__xludf.DUMMYFUNCTION("GOOGLETRANSLATE(A26749,""en"",""hi"")"),"छवि में हो सकता है: व्यक्ति, मंच पर, एक संगीत वाद्ययंत्र और इनडोर खेल रहा है")</f>
        <v>छवि में हो सकता है: व्यक्ति, मंच पर, एक संगीत वाद्ययंत्र और इनडोर खेल रहा है</v>
      </c>
    </row>
    <row r="26750">
      <c r="A26750" s="1" t="s">
        <v>25783</v>
      </c>
      <c r="B26750" s="2" t="str">
        <f>IFERROR(__xludf.DUMMYFUNCTION("GOOGLETRANSLATE(A26750,""en"",""hi"")"),"दौड़ के लिए दूसरे अभ्यास के दौरान कार्रवाई में व्यक्ति")</f>
        <v>दौड़ के लिए दूसरे अभ्यास के दौरान कार्रवाई में व्यक्ति</v>
      </c>
    </row>
    <row r="26751">
      <c r="A26751" s="1" t="s">
        <v>25784</v>
      </c>
      <c r="B26751" s="2" t="str">
        <f>IFERROR(__xludf.DUMMYFUNCTION("GOOGLETRANSLATE(A26751,""en"",""hi"")"),"दुकान में नई शर्ट!")</f>
        <v>दुकान में नई शर्ट!</v>
      </c>
    </row>
    <row r="26752">
      <c r="A26752" s="1" t="s">
        <v>25785</v>
      </c>
      <c r="B26752" s="2" t="str">
        <f>IFERROR(__xludf.DUMMYFUNCTION("GOOGLETRANSLATE(A26752,""en"",""hi"")"),"द्वीप एक वर्षा वन, पहाड़ों, सुस्त घाटियों और सभी प्रकार के लोगों और वन्यजीवन का घर है।")</f>
        <v>द्वीप एक वर्षा वन, पहाड़ों, सुस्त घाटियों और सभी प्रकार के लोगों और वन्यजीवन का घर है।</v>
      </c>
    </row>
    <row r="26753">
      <c r="A26753" s="1" t="s">
        <v>25786</v>
      </c>
      <c r="B26753" s="2" t="str">
        <f>IFERROR(__xludf.DUMMYFUNCTION("GOOGLETRANSLATE(A26753,""en"",""hi"")"),"रेत में पुरानी घड़ी")</f>
        <v>रेत में पुरानी घड़ी</v>
      </c>
    </row>
    <row r="26754">
      <c r="A26754" s="1" t="s">
        <v>25787</v>
      </c>
      <c r="B26754" s="2" t="str">
        <f>IFERROR(__xludf.DUMMYFUNCTION("GOOGLETRANSLATE(A26754,""en"",""hi"")"),"फिनिश लाइन के लिए दौड़ के रूप में, एक और कुत्ते के पास दौड़ में भाग लेने के बारे में दूसरे विचार होते हैं।")</f>
        <v>फिनिश लाइन के लिए दौड़ के रूप में, एक और कुत्ते के पास दौड़ में भाग लेने के बारे में दूसरे विचार होते हैं।</v>
      </c>
    </row>
    <row r="26755">
      <c r="A26755" s="1" t="s">
        <v>25788</v>
      </c>
      <c r="B26755" s="2" t="str">
        <f>IFERROR(__xludf.DUMMYFUNCTION("GOOGLETRANSLATE(A26755,""en"",""hi"")"),"काउंटर पर पुरुष फार्मासिस्ट के साथ आधुनिक इंटीरियर फार्मेसी या ड्रगस्टोर।")</f>
        <v>काउंटर पर पुरुष फार्मासिस्ट के साथ आधुनिक इंटीरियर फार्मेसी या ड्रगस्टोर।</v>
      </c>
    </row>
    <row r="26756">
      <c r="A26756" s="1" t="s">
        <v>25789</v>
      </c>
      <c r="B26756" s="2" t="str">
        <f>IFERROR(__xludf.DUMMYFUNCTION("GOOGLETRANSLATE(A26756,""en"",""hi"")"),"अगर तुमने मेरे साथ अपना पूरा दिल लिया होता तो यह मुझ पर आसान होता।")</f>
        <v>अगर तुमने मेरे साथ अपना पूरा दिल लिया होता तो यह मुझ पर आसान होता।</v>
      </c>
    </row>
    <row r="26757">
      <c r="A26757" s="1" t="s">
        <v>25790</v>
      </c>
      <c r="B26757" s="2" t="str">
        <f>IFERROR(__xludf.DUMMYFUNCTION("GOOGLETRANSLATE(A26757,""en"",""hi"")"),"झरने में फ्रांगिपानी उष्णकटिबंधीय फूल")</f>
        <v>झरने में फ्रांगिपानी उष्णकटिबंधीय फूल</v>
      </c>
    </row>
    <row r="26758">
      <c r="A26758" s="1" t="s">
        <v>25791</v>
      </c>
      <c r="B26758" s="2" t="str">
        <f>IFERROR(__xludf.DUMMYFUNCTION("GOOGLETRANSLATE(A26758,""en"",""hi"")"),"एक बर्फीली egret किनारे के पास छोटी मछली की तलाश है।")</f>
        <v>एक बर्फीली egret किनारे के पास छोटी मछली की तलाश है।</v>
      </c>
    </row>
    <row r="26759">
      <c r="A26759" s="1" t="s">
        <v>25792</v>
      </c>
      <c r="B26759" s="2" t="str">
        <f>IFERROR(__xludf.DUMMYFUNCTION("GOOGLETRANSLATE(A26759,""en"",""hi"")"),"व्यक्ति ऑटोमोबाइल मॉडल पैदा हुआ है और ट्रैक के लिए पैदा हुआ है")</f>
        <v>व्यक्ति ऑटोमोबाइल मॉडल पैदा हुआ है और ट्रैक के लिए पैदा हुआ है</v>
      </c>
    </row>
    <row r="26760">
      <c r="A26760" s="1" t="s">
        <v>25793</v>
      </c>
      <c r="B26760" s="2" t="str">
        <f>IFERROR(__xludf.DUMMYFUNCTION("GOOGLETRANSLATE(A26760,""en"",""hi"")"),"पिता और बेटे एक दूसरे पर मुस्कुराते हुए फर्श पर बैठे")</f>
        <v>पिता और बेटे एक दूसरे पर मुस्कुराते हुए फर्श पर बैठे</v>
      </c>
    </row>
    <row r="26761">
      <c r="A26761" s="1" t="s">
        <v>25794</v>
      </c>
      <c r="B26761" s="2" t="str">
        <f>IFERROR(__xludf.DUMMYFUNCTION("GOOGLETRANSLATE(A26761,""en"",""hi"")"),"मानव भाषा, युग गुड़िया घर, एक मध्यम वर्ग के घर के विशिष्ट")</f>
        <v>मानव भाषा, युग गुड़िया घर, एक मध्यम वर्ग के घर के विशिष्ट</v>
      </c>
    </row>
    <row r="26762">
      <c r="A26762" s="1" t="s">
        <v>25795</v>
      </c>
      <c r="B26762" s="2" t="str">
        <f>IFERROR(__xludf.DUMMYFUNCTION("GOOGLETRANSLATE(A26762,""en"",""hi"")"),"हमारे सौर मंडल में एकमात्र सितारा")</f>
        <v>हमारे सौर मंडल में एकमात्र सितारा</v>
      </c>
    </row>
    <row r="26763">
      <c r="A26763" s="1" t="s">
        <v>25796</v>
      </c>
      <c r="B26763" s="2" t="str">
        <f>IFERROR(__xludf.DUMMYFUNCTION("GOOGLETRANSLATE(A26763,""en"",""hi"")"),"पीले पत्ते से ढके पेड़ों के साथ जंगल का हवाई दृश्य")</f>
        <v>पीले पत्ते से ढके पेड़ों के साथ जंगल का हवाई दृश्य</v>
      </c>
    </row>
    <row r="26764">
      <c r="A26764" s="1" t="s">
        <v>25797</v>
      </c>
      <c r="B26764" s="2" t="str">
        <f>IFERROR(__xludf.DUMMYFUNCTION("GOOGLETRANSLATE(A26764,""en"",""hi"")"),"फ़िरोज़ा पानी का एक व्यापक दृश्य")</f>
        <v>फ़िरोज़ा पानी का एक व्यापक दृश्य</v>
      </c>
    </row>
    <row r="26765">
      <c r="A26765" s="1" t="s">
        <v>25798</v>
      </c>
      <c r="B26765" s="2" t="str">
        <f>IFERROR(__xludf.DUMMYFUNCTION("GOOGLETRANSLATE(A26765,""en"",""hi"")"),"युवा जोड़े अपने बच्चे के साथ प्राम में टहलते हुए")</f>
        <v>युवा जोड़े अपने बच्चे के साथ प्राम में टहलते हुए</v>
      </c>
    </row>
    <row r="26766">
      <c r="A26766" s="1" t="s">
        <v>25799</v>
      </c>
      <c r="B26766" s="2" t="str">
        <f>IFERROR(__xludf.DUMMYFUNCTION("GOOGLETRANSLATE(A26766,""en"",""hi"")"),"आंशिक रूप से मुंडा सिर और मोहॉक के साथ एक महिला का पोर्ट्रेट")</f>
        <v>आंशिक रूप से मुंडा सिर और मोहॉक के साथ एक महिला का पोर्ट्रेट</v>
      </c>
    </row>
    <row r="26767">
      <c r="A26767" s="1" t="s">
        <v>25800</v>
      </c>
      <c r="B26767" s="2" t="str">
        <f>IFERROR(__xludf.DUMMYFUNCTION("GOOGLETRANSLATE(A26767,""en"",""hi"")"),"एक और दिन ट्रेन पर गति से दूर संकेत के करीब।")</f>
        <v>एक और दिन ट्रेन पर गति से दूर संकेत के करीब।</v>
      </c>
    </row>
    <row r="26768">
      <c r="A26768" s="1" t="s">
        <v>25801</v>
      </c>
      <c r="B26768" s="2" t="str">
        <f>IFERROR(__xludf.DUMMYFUNCTION("GOOGLETRANSLATE(A26768,""en"",""hi"")"),"एक रॉयल चुंबन: एक समारोह में आधिकारिक तौर पर राजा बनने के बाद महान व्यक्ति अपने पति के क्षणों पर प्यार से गज करता है")</f>
        <v>एक रॉयल चुंबन: एक समारोह में आधिकारिक तौर पर राजा बनने के बाद महान व्यक्ति अपने पति के क्षणों पर प्यार से गज करता है</v>
      </c>
    </row>
    <row r="26769">
      <c r="A26769" s="1" t="s">
        <v>25802</v>
      </c>
      <c r="B26769" s="2" t="str">
        <f>IFERROR(__xludf.DUMMYFUNCTION("GOOGLETRANSLATE(A26769,""en"",""hi"")"),"व्यक्ति एक बड़ी मछली पकड़ता है")</f>
        <v>व्यक्ति एक बड़ी मछली पकड़ता है</v>
      </c>
    </row>
    <row r="26770">
      <c r="A26770" s="1" t="s">
        <v>25803</v>
      </c>
      <c r="B26770" s="2" t="str">
        <f>IFERROR(__xludf.DUMMYFUNCTION("GOOGLETRANSLATE(A26770,""en"",""hi"")"),"एक सफेद पृष्ठभूमि पर एक बंदर का चित्रण")</f>
        <v>एक सफेद पृष्ठभूमि पर एक बंदर का चित्रण</v>
      </c>
    </row>
    <row r="26771">
      <c r="A26771" s="1" t="s">
        <v>25804</v>
      </c>
      <c r="B26771" s="2" t="str">
        <f>IFERROR(__xludf.DUMMYFUNCTION("GOOGLETRANSLATE(A26771,""en"",""hi"")"),"संगठन एक घायल साथी को संभालता है")</f>
        <v>संगठन एक घायल साथी को संभालता है</v>
      </c>
    </row>
    <row r="26772">
      <c r="A26772" s="1" t="s">
        <v>25805</v>
      </c>
      <c r="B26772" s="2" t="str">
        <f>IFERROR(__xludf.DUMMYFUNCTION("GOOGLETRANSLATE(A26772,""en"",""hi"")"),"या औपचारिक रूप से, पूर्ण स्थित है")</f>
        <v>या औपचारिक रूप से, पूर्ण स्थित है</v>
      </c>
    </row>
    <row r="26773">
      <c r="A26773" s="1" t="s">
        <v>25806</v>
      </c>
      <c r="B26773" s="2" t="str">
        <f>IFERROR(__xludf.DUMMYFUNCTION("GOOGLETRANSLATE(A26773,""en"",""hi"")"),"खुश परिवार घास पर बैठा")</f>
        <v>खुश परिवार घास पर बैठा</v>
      </c>
    </row>
    <row r="26774">
      <c r="A26774" s="1" t="s">
        <v>25807</v>
      </c>
      <c r="B26774" s="2" t="str">
        <f>IFERROR(__xludf.DUMMYFUNCTION("GOOGLETRANSLATE(A26774,""en"",""hi"")"),"लोग नए पुल पर कपड़े धोते हैं")</f>
        <v>लोग नए पुल पर कपड़े धोते हैं</v>
      </c>
    </row>
    <row r="26775">
      <c r="A26775" s="1" t="s">
        <v>25808</v>
      </c>
      <c r="B26775" s="2" t="str">
        <f>IFERROR(__xludf.DUMMYFUNCTION("GOOGLETRANSLATE(A26775,""en"",""hi"")"),"एक जवान लड़की का सौंदर्य चित्र।")</f>
        <v>एक जवान लड़की का सौंदर्य चित्र।</v>
      </c>
    </row>
    <row r="26776">
      <c r="A26776" s="1" t="s">
        <v>25809</v>
      </c>
      <c r="B26776" s="2" t="str">
        <f>IFERROR(__xludf.DUMMYFUNCTION("GOOGLETRANSLATE(A26776,""en"",""hi"")"),"अभिनेता थ्रिलर फिल्म के प्रीमियर में भाग लेते हैं")</f>
        <v>अभिनेता थ्रिलर फिल्म के प्रीमियर में भाग लेते हैं</v>
      </c>
    </row>
    <row r="26777">
      <c r="A26777" s="1" t="s">
        <v>25810</v>
      </c>
      <c r="B26777" s="2" t="str">
        <f>IFERROR(__xludf.DUMMYFUNCTION("GOOGLETRANSLATE(A26777,""en"",""hi"")"),"1143165 35 एक कारण है कि बीयर को देवताओं के अमृत कहा जाता है")</f>
        <v>1143165 35 एक कारण है कि बीयर को देवताओं के अमृत कहा जाता है</v>
      </c>
    </row>
    <row r="26778">
      <c r="A26778" s="1" t="s">
        <v>25811</v>
      </c>
      <c r="B26778" s="2" t="str">
        <f>IFERROR(__xludf.DUMMYFUNCTION("GOOGLETRANSLATE(A26778,""en"",""hi"")"),"ऑडी एफआईएस अल्पाइन स्की वर्ल्ड कप पुरुषों के स्लैलम के दौरान कार्रवाई में स्की रेसर")</f>
        <v>ऑडी एफआईएस अल्पाइन स्की वर्ल्ड कप पुरुषों के स्लैलम के दौरान कार्रवाई में स्की रेसर</v>
      </c>
    </row>
    <row r="26779">
      <c r="A26779" s="1" t="s">
        <v>25812</v>
      </c>
      <c r="B26779" s="2" t="str">
        <f>IFERROR(__xludf.DUMMYFUNCTION("GOOGLETRANSLATE(A26779,""en"",""hi"")"),"त्यौहार में अभिनेता, स्क्रीनिंग और मीडिया कार्यक्रम।")</f>
        <v>त्यौहार में अभिनेता, स्क्रीनिंग और मीडिया कार्यक्रम।</v>
      </c>
    </row>
    <row r="26780">
      <c r="A26780" s="1" t="s">
        <v>25813</v>
      </c>
      <c r="B26780" s="2" t="str">
        <f>IFERROR(__xludf.DUMMYFUNCTION("GOOGLETRANSLATE(A26780,""en"",""hi"")"),"एक हल्के गुलाबी छाया में हस्तनिर्मित।")</f>
        <v>एक हल्के गुलाबी छाया में हस्तनिर्मित।</v>
      </c>
    </row>
    <row r="26781">
      <c r="A26781" s="1" t="s">
        <v>25814</v>
      </c>
      <c r="B26781" s="2" t="str">
        <f>IFERROR(__xludf.DUMMYFUNCTION("GOOGLETRANSLATE(A26781,""en"",""hi"")"),"कुत्ते के प्रेमियों और समुदाय के सदस्यों ने एक मजेदार दिन और कुत्ते के शो का आनंद लिया।")</f>
        <v>कुत्ते के प्रेमियों और समुदाय के सदस्यों ने एक मजेदार दिन और कुत्ते के शो का आनंद लिया।</v>
      </c>
    </row>
    <row r="26782">
      <c r="A26782" s="1" t="s">
        <v>25815</v>
      </c>
      <c r="B26782" s="2" t="str">
        <f>IFERROR(__xludf.DUMMYFUNCTION("GOOGLETRANSLATE(A26782,""en"",""hi"")"),"रास्टर ग्राफिक्स संपादक सॉफ्टवेयर में एक यथार्थवादी सोना पाठ प्रभाव जानें")</f>
        <v>रास्टर ग्राफिक्स संपादक सॉफ्टवेयर में एक यथार्थवादी सोना पाठ प्रभाव जानें</v>
      </c>
    </row>
    <row r="26783">
      <c r="A26783" s="1" t="s">
        <v>25816</v>
      </c>
      <c r="B26783" s="2" t="str">
        <f>IFERROR(__xludf.DUMMYFUNCTION("GOOGLETRANSLATE(A26783,""en"",""hi"")"),"एक उच्च सड़क पर बंद एक दुकान")</f>
        <v>एक उच्च सड़क पर बंद एक दुकान</v>
      </c>
    </row>
    <row r="26784">
      <c r="A26784" s="1" t="s">
        <v>25817</v>
      </c>
      <c r="B26784" s="2" t="str">
        <f>IFERROR(__xludf.DUMMYFUNCTION("GOOGLETRANSLATE(A26784,""en"",""hi"")"),"एक छोटा बिल्ली का बच्चा छुट्टी पर अपनी पूंछ के साथ खेलता है")</f>
        <v>एक छोटा बिल्ली का बच्चा छुट्टी पर अपनी पूंछ के साथ खेलता है</v>
      </c>
    </row>
    <row r="26785">
      <c r="A26785" s="1" t="s">
        <v>2712</v>
      </c>
      <c r="B26785" s="2" t="str">
        <f>IFERROR(__xludf.DUMMYFUNCTION("GOOGLETRANSLATE(A26785,""en"",""hi"")"),"लड़कों बास्केटबॉल खेल से छवियां।")</f>
        <v>लड़कों बास्केटबॉल खेल से छवियां।</v>
      </c>
    </row>
    <row r="26786">
      <c r="A26786" s="1" t="s">
        <v>25818</v>
      </c>
      <c r="B26786" s="2" t="str">
        <f>IFERROR(__xludf.DUMMYFUNCTION("GOOGLETRANSLATE(A26786,""en"",""hi"")"),"हवाई अड्डे छोटे सैनिकों की एक सेना के लिए मेजबान खेलता है")</f>
        <v>हवाई अड्डे छोटे सैनिकों की एक सेना के लिए मेजबान खेलता है</v>
      </c>
    </row>
    <row r="26787">
      <c r="A26787" s="1" t="s">
        <v>25819</v>
      </c>
      <c r="B26787" s="2" t="str">
        <f>IFERROR(__xludf.DUMMYFUNCTION("GOOGLETRANSLATE(A26787,""en"",""hi"")"),"एक खेत पर सूअर घास में झूठ बोलते हैं")</f>
        <v>एक खेत पर सूअर घास में झूठ बोलते हैं</v>
      </c>
    </row>
    <row r="26788">
      <c r="A26788" s="1" t="s">
        <v>25820</v>
      </c>
      <c r="B26788" s="2" t="str">
        <f>IFERROR(__xludf.DUMMYFUNCTION("GOOGLETRANSLATE(A26788,""en"",""hi"")"),"रेस्तरां की सजावट और मेनू का अनिवार्य शॉट")</f>
        <v>रेस्तरां की सजावट और मेनू का अनिवार्य शॉट</v>
      </c>
    </row>
    <row r="26789">
      <c r="A26789" s="1" t="s">
        <v>25821</v>
      </c>
      <c r="B26789" s="2" t="str">
        <f>IFERROR(__xludf.DUMMYFUNCTION("GOOGLETRANSLATE(A26789,""en"",""hi"")"),"उद्धरण श्रृंखला में दूसरा पोस्टर।")</f>
        <v>उद्धरण श्रृंखला में दूसरा पोस्टर।</v>
      </c>
    </row>
    <row r="26790">
      <c r="A26790" s="1" t="s">
        <v>25822</v>
      </c>
      <c r="B26790" s="2" t="str">
        <f>IFERROR(__xludf.DUMMYFUNCTION("GOOGLETRANSLATE(A26790,""en"",""hi"")"),"घास में खिलाने वाले कबूतरों का झुंड")</f>
        <v>घास में खिलाने वाले कबूतरों का झुंड</v>
      </c>
    </row>
    <row r="26791">
      <c r="A26791" s="1" t="s">
        <v>3814</v>
      </c>
      <c r="B26791" s="2" t="str">
        <f>IFERROR(__xludf.DUMMYFUNCTION("GOOGLETRANSLATE(A26791,""en"",""hi"")"),"अभिनेता सत्र प्रीमियर में भाग लेता है")</f>
        <v>अभिनेता सत्र प्रीमियर में भाग लेता है</v>
      </c>
    </row>
    <row r="26792">
      <c r="A26792" s="1" t="s">
        <v>25823</v>
      </c>
      <c r="B26792" s="2" t="str">
        <f>IFERROR(__xludf.DUMMYFUNCTION("GOOGLETRANSLATE(A26792,""en"",""hi"")"),"एक कोंडो के एक रहने वाले कमरे की छवि")</f>
        <v>एक कोंडो के एक रहने वाले कमरे की छवि</v>
      </c>
    </row>
    <row r="26793">
      <c r="A26793" s="1" t="s">
        <v>25824</v>
      </c>
      <c r="B26793" s="2" t="str">
        <f>IFERROR(__xludf.DUMMYFUNCTION("GOOGLETRANSLATE(A26793,""en"",""hi"")"),"एक विमान मोटी कोहरे के बाद रनवे के लिए अपना रास्ता बनाता है के बाद दर्जनों उड़ानों को रद्द कर दिया गया")</f>
        <v>एक विमान मोटी कोहरे के बाद रनवे के लिए अपना रास्ता बनाता है के बाद दर्जनों उड़ानों को रद्द कर दिया गया</v>
      </c>
    </row>
    <row r="26794">
      <c r="A26794" s="1" t="s">
        <v>25825</v>
      </c>
      <c r="B26794" s="2" t="str">
        <f>IFERROR(__xludf.DUMMYFUNCTION("GOOGLETRANSLATE(A26794,""en"",""hi"")"),"एक लकड़ी के बक्से में यूरो बिल")</f>
        <v>एक लकड़ी के बक्से में यूरो बिल</v>
      </c>
    </row>
    <row r="26795">
      <c r="A26795" s="1" t="s">
        <v>25826</v>
      </c>
      <c r="B26795" s="2" t="str">
        <f>IFERROR(__xludf.DUMMYFUNCTION("GOOGLETRANSLATE(A26795,""en"",""hi"")"),"सफेद पृष्ठभूमि पर पढ़ रहे लोगों के वेक्टर सिल्हूट।")</f>
        <v>सफेद पृष्ठभूमि पर पढ़ रहे लोगों के वेक्टर सिल्हूट।</v>
      </c>
    </row>
    <row r="26796">
      <c r="A26796" s="1" t="s">
        <v>8170</v>
      </c>
      <c r="B26796" s="2" t="str">
        <f>IFERROR(__xludf.DUMMYFUNCTION("GOOGLETRANSLATE(A26796,""en"",""hi"")"),"कास्ट सदस्यों को प्रीमियर में फोटो के लिए पोज दें।")</f>
        <v>कास्ट सदस्यों को प्रीमियर में फोटो के लिए पोज दें।</v>
      </c>
    </row>
    <row r="26797">
      <c r="A26797" s="1" t="s">
        <v>25827</v>
      </c>
      <c r="B26797" s="2" t="str">
        <f>IFERROR(__xludf.DUMMYFUNCTION("GOOGLETRANSLATE(A26797,""en"",""hi"")"),"इस ऊर्जा - कुशल घर में अलग-अलग हिस्सेदारी वाले हिस्से हैं")</f>
        <v>इस ऊर्जा - कुशल घर में अलग-अलग हिस्सेदारी वाले हिस्से हैं</v>
      </c>
    </row>
    <row r="26798">
      <c r="A26798" s="1" t="s">
        <v>25828</v>
      </c>
      <c r="B26798" s="2" t="str">
        <f>IFERROR(__xludf.DUMMYFUNCTION("GOOGLETRANSLATE(A26798,""en"",""hi"")"),"पुराने फोन का चित्रण।")</f>
        <v>पुराने फोन का चित्रण।</v>
      </c>
    </row>
    <row r="26799">
      <c r="A26799" s="1" t="s">
        <v>25829</v>
      </c>
      <c r="B26799" s="2" t="str">
        <f>IFERROR(__xludf.DUMMYFUNCTION("GOOGLETRANSLATE(A26799,""en"",""hi"")"),"एक सफेद पृष्ठभूमि के सामने बुलडॉग पिल्ला")</f>
        <v>एक सफेद पृष्ठभूमि के सामने बुलडॉग पिल्ला</v>
      </c>
    </row>
    <row r="26800">
      <c r="A26800" s="1" t="s">
        <v>25830</v>
      </c>
      <c r="B26800" s="2" t="str">
        <f>IFERROR(__xludf.DUMMYFUNCTION("GOOGLETRANSLATE(A26800,""en"",""hi"")"),"घटना के दौरान पैडॉक के आसपास व्यक्ति का नेतृत्व किया जा रहा है")</f>
        <v>घटना के दौरान पैडॉक के आसपास व्यक्ति का नेतृत्व किया जा रहा है</v>
      </c>
    </row>
    <row r="26801">
      <c r="A26801" s="1" t="s">
        <v>25831</v>
      </c>
      <c r="B26801" s="2" t="str">
        <f>IFERROR(__xludf.DUMMYFUNCTION("GOOGLETRANSLATE(A26801,""en"",""hi"")"),"धार्मिक नेता ने अपनी बैठक के दौरान राजनेता से एक उपहार प्राप्त किया")</f>
        <v>धार्मिक नेता ने अपनी बैठक के दौरान राजनेता से एक उपहार प्राप्त किया</v>
      </c>
    </row>
    <row r="26802">
      <c r="A26802" s="1" t="s">
        <v>25832</v>
      </c>
      <c r="B26802" s="2" t="str">
        <f>IFERROR(__xludf.DUMMYFUNCTION("GOOGLETRANSLATE(A26802,""en"",""hi"")"),"व्यक्ति द्वारा चित्रकारी, उसकी पूंछ के साथ पेंट्स।")</f>
        <v>व्यक्ति द्वारा चित्रकारी, उसकी पूंछ के साथ पेंट्स।</v>
      </c>
    </row>
    <row r="26803">
      <c r="A26803" s="1" t="s">
        <v>25570</v>
      </c>
      <c r="B26803" s="2" t="str">
        <f>IFERROR(__xludf.DUMMYFUNCTION("GOOGLETRANSLATE(A26803,""en"",""hi"")"),"व्यक्ति थ्रिलर फिल्म के प्रीमियर में भाग लेता है")</f>
        <v>व्यक्ति थ्रिलर फिल्म के प्रीमियर में भाग लेता है</v>
      </c>
    </row>
    <row r="26804">
      <c r="A26804" s="1" t="s">
        <v>25833</v>
      </c>
      <c r="B26804" s="2" t="str">
        <f>IFERROR(__xludf.DUMMYFUNCTION("GOOGLETRANSLATE(A26804,""en"",""hi"")"),"रबर सील स्टाम्प वॉटरमार्क घुमाएं।")</f>
        <v>रबर सील स्टाम्प वॉटरमार्क घुमाएं।</v>
      </c>
    </row>
    <row r="26805">
      <c r="A26805" s="1" t="s">
        <v>25834</v>
      </c>
      <c r="B26805" s="2" t="str">
        <f>IFERROR(__xludf.DUMMYFUNCTION("GOOGLETRANSLATE(A26805,""en"",""hi"")"),"दक्षिण मोर्चे पर मचान")</f>
        <v>दक्षिण मोर्चे पर मचान</v>
      </c>
    </row>
    <row r="26806">
      <c r="A26806" s="1" t="s">
        <v>25835</v>
      </c>
      <c r="B26806" s="2" t="str">
        <f>IFERROR(__xludf.DUMMYFUNCTION("GOOGLETRANSLATE(A26806,""en"",""hi"")"),"फिल्म चरित्र, उस व्यक्ति को खोजने की कोशिश कर रहा है जिसने प्लास्टिक के थैले के अंदर एक बॉक्सित हीरा अंगूठी खो दी है।")</f>
        <v>फिल्म चरित्र, उस व्यक्ति को खोजने की कोशिश कर रहा है जिसने प्लास्टिक के थैले के अंदर एक बॉक्सित हीरा अंगूठी खो दी है।</v>
      </c>
    </row>
    <row r="26807">
      <c r="A26807" s="1" t="s">
        <v>25836</v>
      </c>
      <c r="B26807" s="2" t="str">
        <f>IFERROR(__xludf.DUMMYFUNCTION("GOOGLETRANSLATE(A26807,""en"",""hi"")"),"घास के साथ मार्ग में कांटा")</f>
        <v>घास के साथ मार्ग में कांटा</v>
      </c>
    </row>
    <row r="26808">
      <c r="A26808" s="1" t="s">
        <v>25837</v>
      </c>
      <c r="B26808" s="2" t="str">
        <f>IFERROR(__xludf.DUMMYFUNCTION("GOOGLETRANSLATE(A26808,""en"",""hi"")"),"समुद्र तट पर युवा सर्फर परफेक्ट तरंगों की प्रतीक्षा कर रहा है")</f>
        <v>समुद्र तट पर युवा सर्फर परफेक्ट तरंगों की प्रतीक्षा कर रहा है</v>
      </c>
    </row>
    <row r="26809">
      <c r="A26809" s="1" t="s">
        <v>25838</v>
      </c>
      <c r="B26809" s="2" t="str">
        <f>IFERROR(__xludf.DUMMYFUNCTION("GOOGLETRANSLATE(A26809,""en"",""hi"")"),"एक सफेद पृष्ठभूमि पर नीले पंखों के साथ हाथ चित्रित अमूर्त जल रंग निर्बाध पैटर्न")</f>
        <v>एक सफेद पृष्ठभूमि पर नीले पंखों के साथ हाथ चित्रित अमूर्त जल रंग निर्बाध पैटर्न</v>
      </c>
    </row>
    <row r="26810">
      <c r="A26810" s="1" t="s">
        <v>25839</v>
      </c>
      <c r="B26810" s="2" t="str">
        <f>IFERROR(__xludf.DUMMYFUNCTION("GOOGLETRANSLATE(A26810,""en"",""hi"")"),"फैशन वीक के दौरान स्प्रिंग द्वारा फिल्म कॉस्ट्यूमर डिजाइनर में फ्रंट पंक्ति के साथ व्यक्ति।")</f>
        <v>फैशन वीक के दौरान स्प्रिंग द्वारा फिल्म कॉस्ट्यूमर डिजाइनर में फ्रंट पंक्ति के साथ व्यक्ति।</v>
      </c>
    </row>
    <row r="26811">
      <c r="A26811" s="1" t="s">
        <v>25840</v>
      </c>
      <c r="B26811" s="2" t="str">
        <f>IFERROR(__xludf.DUMMYFUNCTION("GOOGLETRANSLATE(A26811,""en"",""hi"")"),"क्लब और देश: व्यक्ति ने फुटबॉल खिलाड़ी को एक और खिलाड़ी के रूप में पहचाना जो स्थान खोजने के लिए वापस आना पसंद करता है")</f>
        <v>क्लब और देश: व्यक्ति ने फुटबॉल खिलाड़ी को एक और खिलाड़ी के रूप में पहचाना जो स्थान खोजने के लिए वापस आना पसंद करता है</v>
      </c>
    </row>
    <row r="26812">
      <c r="A26812" s="1" t="s">
        <v>25841</v>
      </c>
      <c r="B26812" s="2" t="str">
        <f>IFERROR(__xludf.DUMMYFUNCTION("GOOGLETRANSLATE(A26812,""en"",""hi"")"),"सब काले सब कुछ: अभिनेता एक सुरुचिपूर्ण काले पोशाक में wowed")</f>
        <v>सब काले सब कुछ: अभिनेता एक सुरुचिपूर्ण काले पोशाक में wowed</v>
      </c>
    </row>
    <row r="26813">
      <c r="A26813" s="1" t="s">
        <v>25842</v>
      </c>
      <c r="B26813" s="2" t="str">
        <f>IFERROR(__xludf.DUMMYFUNCTION("GOOGLETRANSLATE(A26813,""en"",""hi"")"),"बहने वाले आकारों को ओवरलैप करने से बने रंगीन सार पत्र कॉर्पोरेट लोगो का सेट।")</f>
        <v>बहने वाले आकारों को ओवरलैप करने से बने रंगीन सार पत्र कॉर्पोरेट लोगो का सेट।</v>
      </c>
    </row>
    <row r="26814">
      <c r="A26814" s="1" t="s">
        <v>25843</v>
      </c>
      <c r="B26814" s="2" t="str">
        <f>IFERROR(__xludf.DUMMYFUNCTION("GOOGLETRANSLATE(A26814,""en"",""hi"")"),"नक्काशीदार कद्दू और एक खिड़की के माध्यम से एक लालटेन देखा")</f>
        <v>नक्काशीदार कद्दू और एक खिड़की के माध्यम से एक लालटेन देखा</v>
      </c>
    </row>
    <row r="26815">
      <c r="A26815" s="1" t="s">
        <v>25844</v>
      </c>
      <c r="B26815" s="2" t="str">
        <f>IFERROR(__xludf.DUMMYFUNCTION("GOOGLETRANSLATE(A26815,""en"",""hi"")"),"एक स्मार्ट यात्रा संगठन पहने हुए अभिनेता, उनके हालिया दूल्हे, enroute के साथ दिखाया गया है।")</f>
        <v>एक स्मार्ट यात्रा संगठन पहने हुए अभिनेता, उनके हालिया दूल्हे, enroute के साथ दिखाया गया है।</v>
      </c>
    </row>
    <row r="26816">
      <c r="A26816" s="1" t="s">
        <v>25845</v>
      </c>
      <c r="B26816" s="2" t="str">
        <f>IFERROR(__xludf.DUMMYFUNCTION("GOOGLETRANSLATE(A26816,""en"",""hi"")"),"एक सुंदर जंगल में सफेद शर्ट में आदमी।")</f>
        <v>एक सुंदर जंगल में सफेद शर्ट में आदमी।</v>
      </c>
    </row>
    <row r="26817">
      <c r="A26817" s="1" t="s">
        <v>3705</v>
      </c>
      <c r="B26817" s="2" t="str">
        <f>IFERROR(__xludf.DUMMYFUNCTION("GOOGLETRANSLATE(A26817,""en"",""hi"")"),"एक आदमी कंप्यूटर को देखता है जो लोगो को प्रदर्शित करता है, जबकि एक कप कॉफी के साथ बैठे")</f>
        <v>एक आदमी कंप्यूटर को देखता है जो लोगो को प्रदर्शित करता है, जबकि एक कप कॉफी के साथ बैठे</v>
      </c>
    </row>
    <row r="26818">
      <c r="A26818" s="1" t="s">
        <v>18453</v>
      </c>
      <c r="B26818" s="2" t="str">
        <f>IFERROR(__xludf.DUMMYFUNCTION("GOOGLETRANSLATE(A26818,""en"",""hi"")"),"छवि में शामिल हो सकते हैं: व्यक्ति, मंच पर, एक संगीत वाद्ययंत्र, रात, संगीत कार्यक्रम और इनडोर खेलना")</f>
        <v>छवि में शामिल हो सकते हैं: व्यक्ति, मंच पर, एक संगीत वाद्ययंत्र, रात, संगीत कार्यक्रम और इनडोर खेलना</v>
      </c>
    </row>
    <row r="26819">
      <c r="A26819" s="1" t="s">
        <v>25846</v>
      </c>
      <c r="B26819" s="2" t="str">
        <f>IFERROR(__xludf.DUMMYFUNCTION("GOOGLETRANSLATE(A26819,""en"",""hi"")"),"व्यक्ति दूसरी तिमाही के दौरान व्यक्ति के खिलाफ चलता है।")</f>
        <v>व्यक्ति दूसरी तिमाही के दौरान व्यक्ति के खिलाफ चलता है।</v>
      </c>
    </row>
    <row r="26820">
      <c r="A26820" s="1" t="s">
        <v>25847</v>
      </c>
      <c r="B26820" s="2" t="str">
        <f>IFERROR(__xludf.DUMMYFUNCTION("GOOGLETRANSLATE(A26820,""en"",""hi"")"),"इन अलग-अलग यात्रियों को एक साथ जोड़ने के लिए मजबूत इमेजरी और टाइपोग्राफी का उपयोग करना।")</f>
        <v>इन अलग-अलग यात्रियों को एक साथ जोड़ने के लिए मजबूत इमेजरी और टाइपोग्राफी का उपयोग करना।</v>
      </c>
    </row>
    <row r="26821">
      <c r="A26821" s="1" t="s">
        <v>25848</v>
      </c>
      <c r="B26821" s="2" t="str">
        <f>IFERROR(__xludf.DUMMYFUNCTION("GOOGLETRANSLATE(A26821,""en"",""hi"")"),"एक बड़े लाल स्टॉप साइन एक लंबी पैदल यात्रा के निशान पर एक बाड़ की धातु रेल पर लटकता है")</f>
        <v>एक बड़े लाल स्टॉप साइन एक लंबी पैदल यात्रा के निशान पर एक बाड़ की धातु रेल पर लटकता है</v>
      </c>
    </row>
    <row r="26822">
      <c r="A26822" s="1" t="s">
        <v>25849</v>
      </c>
      <c r="B26822" s="2" t="str">
        <f>IFERROR(__xludf.DUMMYFUNCTION("GOOGLETRANSLATE(A26822,""en"",""hi"")"),"... पर्स के बारे में लापरवाह हो सकता है।")</f>
        <v>... पर्स के बारे में लापरवाह हो सकता है।</v>
      </c>
    </row>
    <row r="26823">
      <c r="A26823" s="1" t="s">
        <v>25850</v>
      </c>
      <c r="B26823" s="2" t="str">
        <f>IFERROR(__xludf.DUMMYFUNCTION("GOOGLETRANSLATE(A26823,""en"",""hi"")"),"पहाड़ों के पास झील के दृश्य पर जैतून का पेड़।")</f>
        <v>पहाड़ों के पास झील के दृश्य पर जैतून का पेड़।</v>
      </c>
    </row>
    <row r="26824">
      <c r="A26824" s="1" t="s">
        <v>25851</v>
      </c>
      <c r="B26824" s="2" t="str">
        <f>IFERROR(__xludf.DUMMYFUNCTION("GOOGLETRANSLATE(A26824,""en"",""hi"")"),"# खेल टीम के खिलाफ खेल के दौरान देखता है।")</f>
        <v># खेल टीम के खिलाफ खेल के दौरान देखता है।</v>
      </c>
    </row>
    <row r="26825">
      <c r="A26825" s="1" t="s">
        <v>25852</v>
      </c>
      <c r="B26825" s="2" t="str">
        <f>IFERROR(__xludf.DUMMYFUNCTION("GOOGLETRANSLATE(A26825,""en"",""hi"")"),"फुटबॉल टीम मैनेजर अंतिम सीटी के बाद मनाता है")</f>
        <v>फुटबॉल टीम मैनेजर अंतिम सीटी के बाद मनाता है</v>
      </c>
    </row>
    <row r="26826">
      <c r="A26826" s="1" t="s">
        <v>444</v>
      </c>
      <c r="B26826" s="2" t="str">
        <f>IFERROR(__xludf.DUMMYFUNCTION("GOOGLETRANSLATE(A26826,""en"",""hi"")"),"संख्या आइकन के रूप में मोमबत्तियों के साथ जन्मदिन का केक।")</f>
        <v>संख्या आइकन के रूप में मोमबत्तियों के साथ जन्मदिन का केक।</v>
      </c>
    </row>
    <row r="26827">
      <c r="A26827" s="1" t="s">
        <v>25853</v>
      </c>
      <c r="B26827" s="2" t="str">
        <f>IFERROR(__xludf.DUMMYFUNCTION("GOOGLETRANSLATE(A26827,""en"",""hi"")"),"एक काले रंग की पृष्ठभूमि पर मध्य युग के लिए दरवाजा")</f>
        <v>एक काले रंग की पृष्ठभूमि पर मध्य युग के लिए दरवाजा</v>
      </c>
    </row>
    <row r="26828">
      <c r="A26828" s="1" t="s">
        <v>25854</v>
      </c>
      <c r="B26828" s="2" t="str">
        <f>IFERROR(__xludf.DUMMYFUNCTION("GOOGLETRANSLATE(A26828,""en"",""hi"")"),"जैसा कि आप इस फैशन - आगे की टोपी के साथ रहते हैं।")</f>
        <v>जैसा कि आप इस फैशन - आगे की टोपी के साथ रहते हैं।</v>
      </c>
    </row>
    <row r="26829">
      <c r="A26829" s="1" t="s">
        <v>25855</v>
      </c>
      <c r="B26829" s="2" t="str">
        <f>IFERROR(__xludf.DUMMYFUNCTION("GOOGLETRANSLATE(A26829,""en"",""hi"")"),"पाइंस में वृद्धि करें")</f>
        <v>पाइंस में वृद्धि करें</v>
      </c>
    </row>
    <row r="26830">
      <c r="A26830" s="1" t="s">
        <v>25856</v>
      </c>
      <c r="B26830" s="2" t="str">
        <f>IFERROR(__xludf.DUMMYFUNCTION("GOOGLETRANSLATE(A26830,""en"",""hi"")"),"बिल्डिंग फ़ंक्शन और टीवी व्यक्तित्व।")</f>
        <v>बिल्डिंग फ़ंक्शन और टीवी व्यक्तित्व।</v>
      </c>
    </row>
    <row r="26831">
      <c r="A26831" s="1" t="s">
        <v>25857</v>
      </c>
      <c r="B26831" s="2" t="str">
        <f>IFERROR(__xludf.DUMMYFUNCTION("GOOGLETRANSLATE(A26831,""en"",""hi"")"),"दृश्य कलाकार द्वारा एक लड़की और उसका घोड़ा")</f>
        <v>दृश्य कलाकार द्वारा एक लड़की और उसका घोड़ा</v>
      </c>
    </row>
    <row r="26832">
      <c r="A26832" s="1" t="s">
        <v>25858</v>
      </c>
      <c r="B26832" s="2" t="str">
        <f>IFERROR(__xludf.DUMMYFUNCTION("GOOGLETRANSLATE(A26832,""en"",""hi"")"),"एक पेड़ पर आम cormorant perched")</f>
        <v>एक पेड़ पर आम cormorant perched</v>
      </c>
    </row>
    <row r="26833">
      <c r="A26833" s="1" t="s">
        <v>25859</v>
      </c>
      <c r="B26833" s="2" t="str">
        <f>IFERROR(__xludf.DUMMYFUNCTION("GOOGLETRANSLATE(A26833,""en"",""hi"")"),"ओपन-एयर लॉबी इस बीचफ्रंट प्रॉपर्टी के आकस्मिक माहौल को दर्शाता है")</f>
        <v>ओपन-एयर लॉबी इस बीचफ्रंट प्रॉपर्टी के आकस्मिक माहौल को दर्शाता है</v>
      </c>
    </row>
    <row r="26834">
      <c r="A26834" s="1" t="s">
        <v>25860</v>
      </c>
      <c r="B26834" s="2" t="str">
        <f>IFERROR(__xludf.DUMMYFUNCTION("GOOGLETRANSLATE(A26834,""en"",""hi"")"),"एक दुल्हन और व्यक्ति का चित्र")</f>
        <v>एक दुल्हन और व्यक्ति का चित्र</v>
      </c>
    </row>
    <row r="26835">
      <c r="A26835" s="1" t="s">
        <v>25861</v>
      </c>
      <c r="B26835" s="2" t="str">
        <f>IFERROR(__xludf.DUMMYFUNCTION("GOOGLETRANSLATE(A26835,""en"",""hi"")"),"खिड़की पर फ्रॉस्टी पैटर्न")</f>
        <v>खिड़की पर फ्रॉस्टी पैटर्न</v>
      </c>
    </row>
    <row r="26836">
      <c r="A26836" s="1" t="s">
        <v>25862</v>
      </c>
      <c r="B26836" s="2" t="str">
        <f>IFERROR(__xludf.DUMMYFUNCTION("GOOGLETRANSLATE(A26836,""en"",""hi"")"),"भोजन के लिए शिकार करते समय एक काला भालू एक जंगल से बाहर दिखता है।")</f>
        <v>भोजन के लिए शिकार करते समय एक काला भालू एक जंगल से बाहर दिखता है।</v>
      </c>
    </row>
    <row r="26837">
      <c r="A26837" s="1" t="s">
        <v>25863</v>
      </c>
      <c r="B26837" s="2" t="str">
        <f>IFERROR(__xludf.DUMMYFUNCTION("GOOGLETRANSLATE(A26837,""en"",""hi"")"),"युवा लड़के उत्सव में रग्बी बजाते हैं")</f>
        <v>युवा लड़के उत्सव में रग्बी बजाते हैं</v>
      </c>
    </row>
    <row r="26838">
      <c r="A26838" s="1" t="s">
        <v>25864</v>
      </c>
      <c r="B26838" s="2" t="str">
        <f>IFERROR(__xludf.DUMMYFUNCTION("GOOGLETRANSLATE(A26838,""en"",""hi"")"),"व्यक्ति ने संगठन के खिलाफ गेंद को दंडित किया")</f>
        <v>व्यक्ति ने संगठन के खिलाफ गेंद को दंडित किया</v>
      </c>
    </row>
    <row r="26839">
      <c r="A26839" s="1" t="s">
        <v>25865</v>
      </c>
      <c r="B26839" s="2" t="str">
        <f>IFERROR(__xludf.DUMMYFUNCTION("GOOGLETRANSLATE(A26839,""en"",""hi"")"),"मंगलवार को, पॉप कलाकार एक विशेष लंच के लिए एक pleated नीली स्कर्ट में आश्चर्यजनक लग रहा था")</f>
        <v>मंगलवार को, पॉप कलाकार एक विशेष लंच के लिए एक pleated नीली स्कर्ट में आश्चर्यजनक लग रहा था</v>
      </c>
    </row>
    <row r="26840">
      <c r="A26840" s="1" t="s">
        <v>25866</v>
      </c>
      <c r="B26840" s="2" t="str">
        <f>IFERROR(__xludf.DUMMYFUNCTION("GOOGLETRANSLATE(A26840,""en"",""hi"")"),"चित्रकारी कलाकार प्रदर्शनी की तैयारी")</f>
        <v>चित्रकारी कलाकार प्रदर्शनी की तैयारी</v>
      </c>
    </row>
    <row r="26841">
      <c r="A26841" s="1" t="s">
        <v>25867</v>
      </c>
      <c r="B26841" s="2" t="str">
        <f>IFERROR(__xludf.DUMMYFUNCTION("GOOGLETRANSLATE(A26841,""en"",""hi"")"),"एथलीट घटना के दौरान अपनी कार चलाता है")</f>
        <v>एथलीट घटना के दौरान अपनी कार चलाता है</v>
      </c>
    </row>
    <row r="26842">
      <c r="A26842" s="1" t="s">
        <v>25868</v>
      </c>
      <c r="B26842" s="2" t="str">
        <f>IFERROR(__xludf.DUMMYFUNCTION("GOOGLETRANSLATE(A26842,""en"",""hi"")"),"पुराने शहर में एक साइड स्ट्रीट में सूखने के लिए वाशिंग")</f>
        <v>पुराने शहर में एक साइड स्ट्रीट में सूखने के लिए वाशिंग</v>
      </c>
    </row>
    <row r="26843">
      <c r="A26843" s="1" t="s">
        <v>25869</v>
      </c>
      <c r="B26843" s="2" t="str">
        <f>IFERROR(__xludf.DUMMYFUNCTION("GOOGLETRANSLATE(A26843,""en"",""hi"")"),"बारिश के मौसम के दौरान हवा में घास")</f>
        <v>बारिश के मौसम के दौरान हवा में घास</v>
      </c>
    </row>
    <row r="26844">
      <c r="A26844" s="1" t="s">
        <v>25870</v>
      </c>
      <c r="B26844" s="2" t="str">
        <f>IFERROR(__xludf.DUMMYFUNCTION("GOOGLETRANSLATE(A26844,""en"",""hi"")"),"संपत्ति पर जैतून के व्यक्ति द्वारा चित्रित")</f>
        <v>संपत्ति पर जैतून के व्यक्ति द्वारा चित्रित</v>
      </c>
    </row>
    <row r="26845">
      <c r="A26845" s="1" t="s">
        <v>25871</v>
      </c>
      <c r="B26845" s="2" t="str">
        <f>IFERROR(__xludf.DUMMYFUNCTION("GOOGLETRANSLATE(A26845,""en"",""hi"")"),"कई माता-पिता यह जानकर आश्चर्यचकित हैं कि डॉ। ब्राउन के विकल्प और बोतलें बनाई जाती हैं।")</f>
        <v>कई माता-पिता यह जानकर आश्चर्यचकित हैं कि डॉ। ब्राउन के विकल्प और बोतलें बनाई जाती हैं।</v>
      </c>
    </row>
    <row r="26846">
      <c r="A26846" s="1" t="s">
        <v>25872</v>
      </c>
      <c r="B26846" s="2" t="str">
        <f>IFERROR(__xludf.DUMMYFUNCTION("GOOGLETRANSLATE(A26846,""en"",""hi"")"),"मेरे 1970 के दशक के हस्तशिल्प गिटार के पीछे।")</f>
        <v>मेरे 1970 के दशक के हस्तशिल्प गिटार के पीछे।</v>
      </c>
    </row>
    <row r="26847">
      <c r="A26847" s="1" t="s">
        <v>25873</v>
      </c>
      <c r="B26847" s="2" t="str">
        <f>IFERROR(__xludf.DUMMYFUNCTION("GOOGLETRANSLATE(A26847,""en"",""hi"")"),"एक सफेद पृष्ठभूमि पर जंगली घास।")</f>
        <v>एक सफेद पृष्ठभूमि पर जंगली घास।</v>
      </c>
    </row>
    <row r="26848">
      <c r="A26848" s="1" t="s">
        <v>25874</v>
      </c>
      <c r="B26848" s="2" t="str">
        <f>IFERROR(__xludf.DUMMYFUNCTION("GOOGLETRANSLATE(A26848,""en"",""hi"")"),"एक तितली का चित्रण, वेक्टर को किसी भी आकार में स्केल किया जा सकता है।")</f>
        <v>एक तितली का चित्रण, वेक्टर को किसी भी आकार में स्केल किया जा सकता है।</v>
      </c>
    </row>
    <row r="26849">
      <c r="A26849" s="1" t="s">
        <v>25875</v>
      </c>
      <c r="B26849" s="2" t="str">
        <f>IFERROR(__xludf.DUMMYFUNCTION("GOOGLETRANSLATE(A26849,""en"",""hi"")"),"सफेद पृष्ठभूमि पर पृथक समुद्र तट झोपड़ी का 3 डी डिजिटल प्रस्तुत करना")</f>
        <v>सफेद पृष्ठभूमि पर पृथक समुद्र तट झोपड़ी का 3 डी डिजिटल प्रस्तुत करना</v>
      </c>
    </row>
    <row r="26850">
      <c r="A26850" s="1" t="s">
        <v>25876</v>
      </c>
      <c r="B26850" s="2" t="str">
        <f>IFERROR(__xludf.DUMMYFUNCTION("GOOGLETRANSLATE(A26850,""en"",""hi"")"),"फोर्ड एफ - रैप्टर सिर्फ $ 157,000 के लिए बेचा गया")</f>
        <v>फोर्ड एफ - रैप्टर सिर्फ $ 157,000 के लिए बेचा गया</v>
      </c>
    </row>
    <row r="26851">
      <c r="A26851" s="1" t="s">
        <v>25877</v>
      </c>
      <c r="B26851" s="2" t="str">
        <f>IFERROR(__xludf.DUMMYFUNCTION("GOOGLETRANSLATE(A26851,""en"",""hi"")"),"एक धूप के दिन पार्क में स्तन कैंसर जागरूकता के लिए घटना आयोजन की महिलाएं")</f>
        <v>एक धूप के दिन पार्क में स्तन कैंसर जागरूकता के लिए घटना आयोजन की महिलाएं</v>
      </c>
    </row>
    <row r="26852">
      <c r="A26852" s="1" t="s">
        <v>25878</v>
      </c>
      <c r="B26852" s="2" t="str">
        <f>IFERROR(__xludf.DUMMYFUNCTION("GOOGLETRANSLATE(A26852,""en"",""hi"")"),"एक बड़ी पुलिस उपस्थिति थी")</f>
        <v>एक बड़ी पुलिस उपस्थिति थी</v>
      </c>
    </row>
    <row r="26853">
      <c r="A26853" s="1" t="s">
        <v>25879</v>
      </c>
      <c r="B26853" s="2" t="str">
        <f>IFERROR(__xludf.DUMMYFUNCTION("GOOGLETRANSLATE(A26853,""en"",""hi"")"),"त्यौहार के दौरान पार्टी में फिल्म निदेशक और अभिनेता द्वारा अभिनेता ने फंसे हुए।")</f>
        <v>त्यौहार के दौरान पार्टी में फिल्म निदेशक और अभिनेता द्वारा अभिनेता ने फंसे हुए।</v>
      </c>
    </row>
    <row r="26854">
      <c r="A26854" s="1" t="s">
        <v>10184</v>
      </c>
      <c r="B26854" s="2" t="str">
        <f>IFERROR(__xludf.DUMMYFUNCTION("GOOGLETRANSLATE(A26854,""en"",""hi"")"),"अभिनेता विश्व प्रीमियर में भाग लेता है।")</f>
        <v>अभिनेता विश्व प्रीमियर में भाग लेता है।</v>
      </c>
    </row>
    <row r="26855">
      <c r="A26855" s="1" t="s">
        <v>25880</v>
      </c>
      <c r="B26855" s="2" t="str">
        <f>IFERROR(__xludf.DUMMYFUNCTION("GOOGLETRANSLATE(A26855,""en"",""hi"")"),"इस खूबसूरत रसोई पुनर्निर्माण ने एक शहर नामक एक सुंदर सफेद रंग में निर्मित क्वार्ट्ज का उपयोग किया")</f>
        <v>इस खूबसूरत रसोई पुनर्निर्माण ने एक शहर नामक एक सुंदर सफेद रंग में निर्मित क्वार्ट्ज का उपयोग किया</v>
      </c>
    </row>
    <row r="26856">
      <c r="A26856" s="1" t="s">
        <v>25881</v>
      </c>
      <c r="B26856" s="2" t="str">
        <f>IFERROR(__xludf.DUMMYFUNCTION("GOOGLETRANSLATE(A26856,""en"",""hi"")"),"आंख और जीभ पर सुंदर")</f>
        <v>आंख और जीभ पर सुंदर</v>
      </c>
    </row>
    <row r="26857">
      <c r="A26857" s="1" t="s">
        <v>25882</v>
      </c>
      <c r="B26857" s="2" t="str">
        <f>IFERROR(__xludf.DUMMYFUNCTION("GOOGLETRANSLATE(A26857,""en"",""hi"")"),"बिल्डिंग और डबल डेकर बस")</f>
        <v>बिल्डिंग और डबल डेकर बस</v>
      </c>
    </row>
    <row r="26858">
      <c r="A26858" s="1" t="s">
        <v>25883</v>
      </c>
      <c r="B26858" s="2" t="str">
        <f>IFERROR(__xludf.DUMMYFUNCTION("GOOGLETRANSLATE(A26858,""en"",""hi"")"),"एक काले और सफेद पुलिस कार का कार्टून वेक्टर चित्रण")</f>
        <v>एक काले और सफेद पुलिस कार का कार्टून वेक्टर चित्रण</v>
      </c>
    </row>
    <row r="26859">
      <c r="A26859" s="1" t="s">
        <v>25884</v>
      </c>
      <c r="B26859" s="2" t="str">
        <f>IFERROR(__xludf.DUMMYFUNCTION("GOOGLETRANSLATE(A26859,""en"",""hi"")"),"बड़ी दीवारों पर एक कोलाज बनाने के लिए धातु की दीवार सजावट का उपयोग करें")</f>
        <v>बड़ी दीवारों पर एक कोलाज बनाने के लिए धातु की दीवार सजावट का उपयोग करें</v>
      </c>
    </row>
    <row r="26860">
      <c r="A26860" s="1" t="s">
        <v>25885</v>
      </c>
      <c r="B26860" s="2" t="str">
        <f>IFERROR(__xludf.DUMMYFUNCTION("GOOGLETRANSLATE(A26860,""en"",""hi"")"),"अभिनेता और व्यक्ति प्रीमियर के लिए बाद में बात करते हैं।")</f>
        <v>अभिनेता और व्यक्ति प्रीमियर के लिए बाद में बात करते हैं।</v>
      </c>
    </row>
    <row r="26861">
      <c r="A26861" s="1" t="s">
        <v>25886</v>
      </c>
      <c r="B26861" s="2" t="str">
        <f>IFERROR(__xludf.DUMMYFUNCTION("GOOGLETRANSLATE(A26861,""en"",""hi"")"),"हरी घास की पृष्ठभूमि पर गोल्फ का सेट")</f>
        <v>हरी घास की पृष्ठभूमि पर गोल्फ का सेट</v>
      </c>
    </row>
    <row r="26862">
      <c r="A26862" s="1" t="s">
        <v>25887</v>
      </c>
      <c r="B26862" s="2" t="str">
        <f>IFERROR(__xludf.DUMMYFUNCTION("GOOGLETRANSLATE(A26862,""en"",""hi"")"),"मीटर द्वारा उद्योग - लाल भी उपलब्ध है।")</f>
        <v>मीटर द्वारा उद्योग - लाल भी उपलब्ध है।</v>
      </c>
    </row>
    <row r="26863">
      <c r="A26863" s="1" t="s">
        <v>25888</v>
      </c>
      <c r="B26863" s="2" t="str">
        <f>IFERROR(__xludf.DUMMYFUNCTION("GOOGLETRANSLATE(A26863,""en"",""hi"")"),"संपत्ति का बाहरी दृश्य।")</f>
        <v>संपत्ति का बाहरी दृश्य।</v>
      </c>
    </row>
    <row r="26864">
      <c r="A26864" s="1" t="s">
        <v>25889</v>
      </c>
      <c r="B26864" s="2" t="str">
        <f>IFERROR(__xludf.DUMMYFUNCTION("GOOGLETRANSLATE(A26864,""en"",""hi"")"),"रेगे फ्यूजन कलाकार एस्ट्रा में एक संगीत कार्यक्रम के दौरान मंच पर लाइव प्रदर्शन करता है")</f>
        <v>रेगे फ्यूजन कलाकार एस्ट्रा में एक संगीत कार्यक्रम के दौरान मंच पर लाइव प्रदर्शन करता है</v>
      </c>
    </row>
    <row r="26865">
      <c r="A26865" s="1" t="s">
        <v>25890</v>
      </c>
      <c r="B26865" s="2" t="str">
        <f>IFERROR(__xludf.DUMMYFUNCTION("GOOGLETRANSLATE(A26865,""en"",""hi"")"),"लाल रिबन और एक धनुष के साथ पेपर हार्ट।")</f>
        <v>लाल रिबन और एक धनुष के साथ पेपर हार्ट।</v>
      </c>
    </row>
    <row r="26866">
      <c r="A26866" s="1" t="s">
        <v>25891</v>
      </c>
      <c r="B26866" s="2" t="str">
        <f>IFERROR(__xludf.DUMMYFUNCTION("GOOGLETRANSLATE(A26866,""en"",""hi"")"),"एक बेज पृष्ठभूमि पर कीड़े निर्बाध चित्रण")</f>
        <v>एक बेज पृष्ठभूमि पर कीड़े निर्बाध चित्रण</v>
      </c>
    </row>
    <row r="26867">
      <c r="A26867" s="1" t="s">
        <v>25892</v>
      </c>
      <c r="B26867" s="2" t="str">
        <f>IFERROR(__xludf.DUMMYFUNCTION("GOOGLETRANSLATE(A26867,""en"",""hi"")"),"एक सूर्यास्त और सिल्हूट स्काईलाइन में एक शॉट पैनिंग")</f>
        <v>एक सूर्यास्त और सिल्हूट स्काईलाइन में एक शॉट पैनिंग</v>
      </c>
    </row>
    <row r="26868">
      <c r="A26868" s="1" t="s">
        <v>25893</v>
      </c>
      <c r="B26868" s="2" t="str">
        <f>IFERROR(__xludf.DUMMYFUNCTION("GOOGLETRANSLATE(A26868,""en"",""hi"")"),"एक बदलाव के लिए घर द्वारा सादगी")</f>
        <v>एक बदलाव के लिए घर द्वारा सादगी</v>
      </c>
    </row>
    <row r="26869">
      <c r="A26869" s="1" t="s">
        <v>25894</v>
      </c>
      <c r="B26869" s="2" t="str">
        <f>IFERROR(__xludf.DUMMYFUNCTION("GOOGLETRANSLATE(A26869,""en"",""hi"")"),"फैशन डिजाइनर शो में सबसे अच्छा कपड़े पहने आदमी था।")</f>
        <v>फैशन डिजाइनर शो में सबसे अच्छा कपड़े पहने आदमी था।</v>
      </c>
    </row>
    <row r="26870">
      <c r="A26870" s="1" t="s">
        <v>25895</v>
      </c>
      <c r="B26870" s="2" t="str">
        <f>IFERROR(__xludf.DUMMYFUNCTION("GOOGLETRANSLATE(A26870,""en"",""hi"")"),"धूप दिन में डामर में छेद का विवरण, पृष्ठभूमि में प्रकृति के साथ सड़क")</f>
        <v>धूप दिन में डामर में छेद का विवरण, पृष्ठभूमि में प्रकृति के साथ सड़क</v>
      </c>
    </row>
    <row r="26871">
      <c r="A26871" s="1" t="s">
        <v>25896</v>
      </c>
      <c r="B26871" s="2" t="str">
        <f>IFERROR(__xludf.DUMMYFUNCTION("GOOGLETRANSLATE(A26871,""en"",""hi"")"),"इंद्रधनुष पुल एक कैंटिलीवर ब्रिज स्टैंड बस अपस्ट्रीम है।")</f>
        <v>इंद्रधनुष पुल एक कैंटिलीवर ब्रिज स्टैंड बस अपस्ट्रीम है।</v>
      </c>
    </row>
    <row r="26872">
      <c r="A26872" s="1" t="s">
        <v>25897</v>
      </c>
      <c r="B26872" s="2" t="str">
        <f>IFERROR(__xludf.DUMMYFUNCTION("GOOGLETRANSLATE(A26872,""en"",""hi"")"),"शीर्ष पर उड़ने वाले पतंग")</f>
        <v>शीर्ष पर उड़ने वाले पतंग</v>
      </c>
    </row>
    <row r="26873">
      <c r="A26873" s="1" t="s">
        <v>25898</v>
      </c>
      <c r="B26873" s="2" t="str">
        <f>IFERROR(__xludf.DUMMYFUNCTION("GOOGLETRANSLATE(A26873,""en"",""hi"")"),"एक हरे घास के मैदान पर पेड़ के नीचे स्लेज")</f>
        <v>एक हरे घास के मैदान पर पेड़ के नीचे स्लेज</v>
      </c>
    </row>
    <row r="26874">
      <c r="A26874" s="1" t="s">
        <v>25899</v>
      </c>
      <c r="B26874" s="2" t="str">
        <f>IFERROR(__xludf.DUMMYFUNCTION("GOOGLETRANSLATE(A26874,""en"",""hi"")"),"बगीचे में पौधों को ध्यान में रखते हुए सेवानिवृत्त महिला")</f>
        <v>बगीचे में पौधों को ध्यान में रखते हुए सेवानिवृत्त महिला</v>
      </c>
    </row>
    <row r="26875">
      <c r="A26875" s="1" t="s">
        <v>25900</v>
      </c>
      <c r="B26875" s="2" t="str">
        <f>IFERROR(__xludf.DUMMYFUNCTION("GOOGLETRANSLATE(A26875,""en"",""hi"")"),"जहां तक ​​कोई देख सकता है, वहां सड़क को अस्तर")</f>
        <v>जहां तक ​​कोई देख सकता है, वहां सड़क को अस्तर</v>
      </c>
    </row>
    <row r="26876">
      <c r="A26876" s="1" t="s">
        <v>25901</v>
      </c>
      <c r="B26876" s="2" t="str">
        <f>IFERROR(__xludf.DUMMYFUNCTION("GOOGLETRANSLATE(A26876,""en"",""hi"")"),"एक उल्टा उच्च कोण छोटे शहर के विमान स्थापित करने वाली हवाई स्थापित।")</f>
        <v>एक उल्टा उच्च कोण छोटे शहर के विमान स्थापित करने वाली हवाई स्थापित।</v>
      </c>
    </row>
    <row r="26877">
      <c r="A26877" s="1" t="s">
        <v>25902</v>
      </c>
      <c r="B26877" s="2" t="str">
        <f>IFERROR(__xludf.DUMMYFUNCTION("GOOGLETRANSLATE(A26877,""en"",""hi"")"),"प्यारा घुंघराले लड़की शहर के माध्यम से चल रही है")</f>
        <v>प्यारा घुंघराले लड़की शहर के माध्यम से चल रही है</v>
      </c>
    </row>
    <row r="26878">
      <c r="A26878" s="1" t="s">
        <v>25903</v>
      </c>
      <c r="B26878" s="2" t="str">
        <f>IFERROR(__xludf.DUMMYFUNCTION("GOOGLETRANSLATE(A26878,""en"",""hi"")"),"क्या एक महान पर्यावरणीय उद्धरण।")</f>
        <v>क्या एक महान पर्यावरणीय उद्धरण।</v>
      </c>
    </row>
    <row r="26879">
      <c r="A26879" s="1" t="s">
        <v>25904</v>
      </c>
      <c r="B26879" s="2" t="str">
        <f>IFERROR(__xludf.DUMMYFUNCTION("GOOGLETRANSLATE(A26879,""en"",""hi"")"),"उसके मुंह में धूम्रपान पाइप के साथ एक दाढ़ी वाले नाविक का पोर्ट्रेट।")</f>
        <v>उसके मुंह में धूम्रपान पाइप के साथ एक दाढ़ी वाले नाविक का पोर्ट्रेट।</v>
      </c>
    </row>
    <row r="26880">
      <c r="A26880" s="1" t="s">
        <v>25905</v>
      </c>
      <c r="B26880" s="2" t="str">
        <f>IFERROR(__xludf.DUMMYFUNCTION("GOOGLETRANSLATE(A26880,""en"",""hi"")"),"नया साल मुबारक हो और पश्चिमी ईसाई अवकाश एक चाक बोर्ड पर सेट")</f>
        <v>नया साल मुबारक हो और पश्चिमी ईसाई अवकाश एक चाक बोर्ड पर सेट</v>
      </c>
    </row>
    <row r="26881">
      <c r="A26881" s="1" t="s">
        <v>25906</v>
      </c>
      <c r="B26881" s="2" t="str">
        <f>IFERROR(__xludf.DUMMYFUNCTION("GOOGLETRANSLATE(A26881,""en"",""hi"")"),"एक तितली के चरणों की एक छवि।")</f>
        <v>एक तितली के चरणों की एक छवि।</v>
      </c>
    </row>
    <row r="26882">
      <c r="A26882" s="1" t="s">
        <v>25907</v>
      </c>
      <c r="B26882" s="2" t="str">
        <f>IFERROR(__xludf.DUMMYFUNCTION("GOOGLETRANSLATE(A26882,""en"",""hi"")"),"एक मानचित्र का चित्रण, इसके ध्वज और एक संकेत के साथ एक कॉमिक गुब्बारा")</f>
        <v>एक मानचित्र का चित्रण, इसके ध्वज और एक संकेत के साथ एक कॉमिक गुब्बारा</v>
      </c>
    </row>
    <row r="26883">
      <c r="A26883" s="1" t="s">
        <v>25908</v>
      </c>
      <c r="B26883" s="2" t="str">
        <f>IFERROR(__xludf.DUMMYFUNCTION("GOOGLETRANSLATE(A26883,""en"",""hi"")"),"चाहे वह एक सिल्हूट या एक और आरामदायक बैठी तस्वीर है, खिड़कियां अक्सर आपके शादी के गाउन के महान दृश्य भी प्रदान करती हैं।")</f>
        <v>चाहे वह एक सिल्हूट या एक और आरामदायक बैठी तस्वीर है, खिड़कियां अक्सर आपके शादी के गाउन के महान दृश्य भी प्रदान करती हैं।</v>
      </c>
    </row>
    <row r="26884">
      <c r="A26884" s="1" t="s">
        <v>25909</v>
      </c>
      <c r="B26884" s="2" t="str">
        <f>IFERROR(__xludf.DUMMYFUNCTION("GOOGLETRANSLATE(A26884,""en"",""hi"")"),"सेलिब्रिटी मान्यता में राजदूत के निवास बगीचे में एक पेड़ लगाने में मदद करता है")</f>
        <v>सेलिब्रिटी मान्यता में राजदूत के निवास बगीचे में एक पेड़ लगाने में मदद करता है</v>
      </c>
    </row>
    <row r="26885">
      <c r="A26885" s="1" t="s">
        <v>25910</v>
      </c>
      <c r="B26885" s="2" t="str">
        <f>IFERROR(__xludf.DUMMYFUNCTION("GOOGLETRANSLATE(A26885,""en"",""hi"")"),"फ़ाइल - इस फाइल फोटो में, राजनेता दैनिक समाचार ब्रीफिंग के दौरान बोलता है।")</f>
        <v>फ़ाइल - इस फाइल फोटो में, राजनेता दैनिक समाचार ब्रीफिंग के दौरान बोलता है।</v>
      </c>
    </row>
    <row r="26886">
      <c r="A26886" s="1" t="s">
        <v>25911</v>
      </c>
      <c r="B26886" s="2" t="str">
        <f>IFERROR(__xludf.DUMMYFUNCTION("GOOGLETRANSLATE(A26886,""en"",""hi"")"),"सूर्योदय को एक धार्मिक मंदिर और मूर्तियों को एक प्राचीन आश्चर्य देखें")</f>
        <v>सूर्योदय को एक धार्मिक मंदिर और मूर्तियों को एक प्राचीन आश्चर्य देखें</v>
      </c>
    </row>
    <row r="26887">
      <c r="A26887" s="1" t="s">
        <v>25912</v>
      </c>
      <c r="B26887" s="2" t="str">
        <f>IFERROR(__xludf.DUMMYFUNCTION("GOOGLETRANSLATE(A26887,""en"",""hi"")"),"एक गोदी से समुद्र तट पर नीचे देख रहे हैं")</f>
        <v>एक गोदी से समुद्र तट पर नीचे देख रहे हैं</v>
      </c>
    </row>
    <row r="26888">
      <c r="A26888" s="1" t="s">
        <v>25913</v>
      </c>
      <c r="B26888" s="2" t="str">
        <f>IFERROR(__xludf.DUMMYFUNCTION("GOOGLETRANSLATE(A26888,""en"",""hi"")"),"जाहिर है दुनिया में सबसे प्यारा पिल्ला।")</f>
        <v>जाहिर है दुनिया में सबसे प्यारा पिल्ला।</v>
      </c>
    </row>
    <row r="26889">
      <c r="A26889" s="1" t="s">
        <v>25914</v>
      </c>
      <c r="B26889" s="2" t="str">
        <f>IFERROR(__xludf.DUMMYFUNCTION("GOOGLETRANSLATE(A26889,""en"",""hi"")"),"शहर के पास एक जंगली क्षेत्र में एक बर्फ से ढकी सड़क")</f>
        <v>शहर के पास एक जंगली क्षेत्र में एक बर्फ से ढकी सड़क</v>
      </c>
    </row>
    <row r="26890">
      <c r="A26890" s="1" t="s">
        <v>25915</v>
      </c>
      <c r="B26890" s="2" t="str">
        <f>IFERROR(__xludf.DUMMYFUNCTION("GOOGLETRANSLATE(A26890,""en"",""hi"")"),"एक पेड़ पर पैसा बढ़ रहा है")</f>
        <v>एक पेड़ पर पैसा बढ़ रहा है</v>
      </c>
    </row>
    <row r="26891">
      <c r="A26891" s="1" t="s">
        <v>25916</v>
      </c>
      <c r="B26891" s="2" t="str">
        <f>IFERROR(__xludf.DUMMYFUNCTION("GOOGLETRANSLATE(A26891,""en"",""hi"")"),"ट्रक से मवेशी चलते हैं")</f>
        <v>ट्रक से मवेशी चलते हैं</v>
      </c>
    </row>
    <row r="26892">
      <c r="A26892" s="1" t="s">
        <v>25917</v>
      </c>
      <c r="B26892" s="2" t="str">
        <f>IFERROR(__xludf.DUMMYFUNCTION("GOOGLETRANSLATE(A26892,""en"",""hi"")"),"सफेद पृष्ठभूमि पर चित्रण।")</f>
        <v>सफेद पृष्ठभूमि पर चित्रण।</v>
      </c>
    </row>
    <row r="26893">
      <c r="A26893" s="1" t="s">
        <v>25918</v>
      </c>
      <c r="B26893" s="2" t="str">
        <f>IFERROR(__xludf.DUMMYFUNCTION("GOOGLETRANSLATE(A26893,""en"",""hi"")"),"रसोईघर में क्रिसमस पेस्ट्री के लिए परिवार मिश्रण सामग्री")</f>
        <v>रसोईघर में क्रिसमस पेस्ट्री के लिए परिवार मिश्रण सामग्री</v>
      </c>
    </row>
    <row r="26894">
      <c r="A26894" s="1" t="s">
        <v>25919</v>
      </c>
      <c r="B26894" s="2" t="str">
        <f>IFERROR(__xludf.DUMMYFUNCTION("GOOGLETRANSLATE(A26894,""en"",""hi"")"),"क्लिपिंग पथ के साथ एक सफेद पृष्ठभूमि पर एक हल्की चमकदार गोल्डन मेटलिक सतह और क्लासिक फ़ॉन्ट शैली के साथ एक 3 डी चित्रण में गोल्ड मेटल नंबर।")</f>
        <v>क्लिपिंग पथ के साथ एक सफेद पृष्ठभूमि पर एक हल्की चमकदार गोल्डन मेटलिक सतह और क्लासिक फ़ॉन्ट शैली के साथ एक 3 डी चित्रण में गोल्ड मेटल नंबर।</v>
      </c>
    </row>
    <row r="26895">
      <c r="A26895" s="1" t="s">
        <v>25920</v>
      </c>
      <c r="B26895" s="2" t="str">
        <f>IFERROR(__xludf.DUMMYFUNCTION("GOOGLETRANSLATE(A26895,""en"",""hi"")"),"अभिनेता पहनने और एक काले टोपी के साथ सभी काले रंग।")</f>
        <v>अभिनेता पहनने और एक काले टोपी के साथ सभी काले रंग।</v>
      </c>
    </row>
    <row r="26896">
      <c r="A26896" s="1" t="s">
        <v>25921</v>
      </c>
      <c r="B26896" s="2" t="str">
        <f>IFERROR(__xludf.DUMMYFUNCTION("GOOGLETRANSLATE(A26896,""en"",""hi"")"),"व्यक्ति / वरिष्ठ रनिंग बैक रक्षा के खिलाफ मैदान में घूमती है।")</f>
        <v>व्यक्ति / वरिष्ठ रनिंग बैक रक्षा के खिलाफ मैदान में घूमती है।</v>
      </c>
    </row>
    <row r="26897">
      <c r="A26897" s="1" t="s">
        <v>25922</v>
      </c>
      <c r="B26897" s="2" t="str">
        <f>IFERROR(__xludf.DUMMYFUNCTION("GOOGLETRANSLATE(A26897,""en"",""hi"")"),"बादल के दिन जंगल के माध्यम से बहने वाली एक छोटी नदी का हवाई वीडियो।")</f>
        <v>बादल के दिन जंगल के माध्यम से बहने वाली एक छोटी नदी का हवाई वीडियो।</v>
      </c>
    </row>
    <row r="26898">
      <c r="A26898" s="1" t="s">
        <v>25923</v>
      </c>
      <c r="B26898" s="2" t="str">
        <f>IFERROR(__xludf.DUMMYFUNCTION("GOOGLETRANSLATE(A26898,""en"",""hi"")"),"फुटबॉल खिलाड़ी के साथ गेंद के लिए लड़ाई क्योंकि वह एक टम्बल लेता है")</f>
        <v>फुटबॉल खिलाड़ी के साथ गेंद के लिए लड़ाई क्योंकि वह एक टम्बल लेता है</v>
      </c>
    </row>
    <row r="26899">
      <c r="A26899" s="1" t="s">
        <v>25924</v>
      </c>
      <c r="B26899" s="2" t="str">
        <f>IFERROR(__xludf.DUMMYFUNCTION("GOOGLETRANSLATE(A26899,""en"",""hi"")"),"बास्केटबॉल खिलाड़ी के साथ, बास्केटबाल प्लेयर और स्पोर्ट्स टीम क्लिप के खिलाफ छोटी गेंद की संभावना होगी।")</f>
        <v>बास्केटबॉल खिलाड़ी के साथ, बास्केटबाल प्लेयर और स्पोर्ट्स टीम क्लिप के खिलाफ छोटी गेंद की संभावना होगी।</v>
      </c>
    </row>
    <row r="26900">
      <c r="A26900" s="1" t="s">
        <v>25925</v>
      </c>
      <c r="B26900" s="2" t="str">
        <f>IFERROR(__xludf.DUMMYFUNCTION("GOOGLETRANSLATE(A26900,""en"",""hi"")"),"2101 पानी की लय")</f>
        <v>2101 पानी की लय</v>
      </c>
    </row>
    <row r="26901">
      <c r="A26901" s="1" t="s">
        <v>25926</v>
      </c>
      <c r="B26901" s="2" t="str">
        <f>IFERROR(__xludf.DUMMYFUNCTION("GOOGLETRANSLATE(A26901,""en"",""hi"")"),"हम चट्टान के चारों ओर कुछ ट्रेल्स पर चले गए।")</f>
        <v>हम चट्टान के चारों ओर कुछ ट्रेल्स पर चले गए।</v>
      </c>
    </row>
    <row r="26902">
      <c r="A26902" s="1" t="s">
        <v>25927</v>
      </c>
      <c r="B26902" s="2" t="str">
        <f>IFERROR(__xludf.DUMMYFUNCTION("GOOGLETRANSLATE(A26902,""en"",""hi"")"),"हम अपने निशान की शुरुआत में पोज देते हैं")</f>
        <v>हम अपने निशान की शुरुआत में पोज देते हैं</v>
      </c>
    </row>
    <row r="26903">
      <c r="A26903" s="1" t="s">
        <v>25928</v>
      </c>
      <c r="B26903" s="2" t="str">
        <f>IFERROR(__xludf.DUMMYFUNCTION("GOOGLETRANSLATE(A26903,""en"",""hi"")"),"सर्दियों में भव्यता, कठोर और जंगली हो सकती है, लेकिन एक भव्यता जो आत्मा से बात करती है।")</f>
        <v>सर्दियों में भव्यता, कठोर और जंगली हो सकती है, लेकिन एक भव्यता जो आत्मा से बात करती है।</v>
      </c>
    </row>
    <row r="26904">
      <c r="A26904" s="1" t="s">
        <v>25929</v>
      </c>
      <c r="B26904" s="2" t="str">
        <f>IFERROR(__xludf.DUMMYFUNCTION("GOOGLETRANSLATE(A26904,""en"",""hi"")"),"एक ठीक संकेत का सिल्हूट।")</f>
        <v>एक ठीक संकेत का सिल्हूट।</v>
      </c>
    </row>
    <row r="26905">
      <c r="A26905" s="1" t="s">
        <v>25930</v>
      </c>
      <c r="B26905" s="2" t="str">
        <f>IFERROR(__xludf.DUMMYFUNCTION("GOOGLETRANSLATE(A26905,""en"",""hi"")"),"उपनगरों पर बाइक पर सवारी करते हुए हमें एक और बांस का जंगल मिला है।")</f>
        <v>उपनगरों पर बाइक पर सवारी करते हुए हमें एक और बांस का जंगल मिला है।</v>
      </c>
    </row>
    <row r="26906">
      <c r="A26906" s="1" t="s">
        <v>25931</v>
      </c>
      <c r="B26906" s="2" t="str">
        <f>IFERROR(__xludf.DUMMYFUNCTION("GOOGLETRANSLATE(A26906,""en"",""hi"")"),"एक मछली पकड़ने की नाव के नीचे रेशमी शार्क स्कूल")</f>
        <v>एक मछली पकड़ने की नाव के नीचे रेशमी शार्क स्कूल</v>
      </c>
    </row>
    <row r="26907">
      <c r="A26907" s="1" t="s">
        <v>25932</v>
      </c>
      <c r="B26907" s="2" t="str">
        <f>IFERROR(__xludf.DUMMYFUNCTION("GOOGLETRANSLATE(A26907,""en"",""hi"")"),"व्हाइट पृष्ठभूमि पर महिला हाथों द्वारा आयोजित एवोकैडो के हिस्सों, कोर दिखा रहा है")</f>
        <v>व्हाइट पृष्ठभूमि पर महिला हाथों द्वारा आयोजित एवोकैडो के हिस्सों, कोर दिखा रहा है</v>
      </c>
    </row>
    <row r="26908">
      <c r="A26908" s="1" t="s">
        <v>25933</v>
      </c>
      <c r="B26908" s="2" t="str">
        <f>IFERROR(__xludf.DUMMYFUNCTION("GOOGLETRANSLATE(A26908,""en"",""hi"")"),"तट के पास मछली पकड़ने के जाल के साथ ब्रेकवॉटर")</f>
        <v>तट के पास मछली पकड़ने के जाल के साथ ब्रेकवॉटर</v>
      </c>
    </row>
    <row r="26909">
      <c r="A26909" s="1" t="s">
        <v>25934</v>
      </c>
      <c r="B26909" s="2" t="str">
        <f>IFERROR(__xludf.DUMMYFUNCTION("GOOGLETRANSLATE(A26909,""en"",""hi"")"),"राहत: प्रतीक्षा अवधि, यदि यह अस्तित्व में है, तो इस गर्मी को सार्वजनिक रूप से जाने के लिए स्वतंत्र लोगों को छोड़ दिया गया")</f>
        <v>राहत: प्रतीक्षा अवधि, यदि यह अस्तित्व में है, तो इस गर्मी को सार्वजनिक रूप से जाने के लिए स्वतंत्र लोगों को छोड़ दिया गया</v>
      </c>
    </row>
    <row r="26910">
      <c r="A26910" s="1" t="s">
        <v>7796</v>
      </c>
      <c r="B26910" s="2" t="str">
        <f>IFERROR(__xludf.DUMMYFUNCTION("GOOGLETRANSLATE(A26910,""en"",""hi"")"),"कार में एक गौरवशाली गर्म धूप दिन पर ग्रामीण इलाकों के माध्यम से ड्राइव")</f>
        <v>कार में एक गौरवशाली गर्म धूप दिन पर ग्रामीण इलाकों के माध्यम से ड्राइव</v>
      </c>
    </row>
    <row r="26911">
      <c r="A26911" s="1" t="s">
        <v>25935</v>
      </c>
      <c r="B26911" s="2" t="str">
        <f>IFERROR(__xludf.DUMMYFUNCTION("GOOGLETRANSLATE(A26911,""en"",""hi"")"),"परिवार घर पर रसोई में एक साथ नाश्ता कर रहा है")</f>
        <v>परिवार घर पर रसोई में एक साथ नाश्ता कर रहा है</v>
      </c>
    </row>
    <row r="26912">
      <c r="A26912" s="1" t="s">
        <v>25936</v>
      </c>
      <c r="B26912" s="2" t="str">
        <f>IFERROR(__xludf.DUMMYFUNCTION("GOOGLETRANSLATE(A26912,""en"",""hi"")"),"रॉक बैंड एक लाइव कॉन्सर्ट करता है।")</f>
        <v>रॉक बैंड एक लाइव कॉन्सर्ट करता है।</v>
      </c>
    </row>
    <row r="26913">
      <c r="A26913" s="1" t="s">
        <v>25937</v>
      </c>
      <c r="B26913" s="2" t="str">
        <f>IFERROR(__xludf.DUMMYFUNCTION("GOOGLETRANSLATE(A26913,""en"",""hi"")"),"घाटी और नदी को छुट्टी पर एक हाइलाइट माना जाता है।")</f>
        <v>घाटी और नदी को छुट्टी पर एक हाइलाइट माना जाता है।</v>
      </c>
    </row>
    <row r="26914">
      <c r="A26914" s="1" t="s">
        <v>25938</v>
      </c>
      <c r="B26914" s="2" t="str">
        <f>IFERROR(__xludf.DUMMYFUNCTION("GOOGLETRANSLATE(A26914,""en"",""hi"")"),"साइबरपंक - अगर कोई लेगिंग कर सकता है जो इस तरह चमकता है, तो यह भयानक होगा!")</f>
        <v>साइबरपंक - अगर कोई लेगिंग कर सकता है जो इस तरह चमकता है, तो यह भयानक होगा!</v>
      </c>
    </row>
    <row r="26915">
      <c r="A26915" s="1" t="s">
        <v>25939</v>
      </c>
      <c r="B26915" s="2" t="str">
        <f>IFERROR(__xludf.DUMMYFUNCTION("GOOGLETRANSLATE(A26915,""en"",""hi"")"),"मैं प्रदर्शनी के पहलू की सराहना करता हूं।")</f>
        <v>मैं प्रदर्शनी के पहलू की सराहना करता हूं।</v>
      </c>
    </row>
    <row r="26916">
      <c r="A26916" s="1" t="s">
        <v>25940</v>
      </c>
      <c r="B26916" s="2" t="str">
        <f>IFERROR(__xludf.DUMMYFUNCTION("GOOGLETRANSLATE(A26916,""en"",""hi"")"),"जीव, पारंपरिक दवा ने आबादी को इन उष्णकटिबंधीय बंदरों में से केवल 65 में कम कर दिया है")</f>
        <v>जीव, पारंपरिक दवा ने आबादी को इन उष्णकटिबंधीय बंदरों में से केवल 65 में कम कर दिया है</v>
      </c>
    </row>
    <row r="26917">
      <c r="A26917" s="1" t="s">
        <v>25941</v>
      </c>
      <c r="B26917" s="2" t="str">
        <f>IFERROR(__xludf.DUMMYFUNCTION("GOOGLETRANSLATE(A26917,""en"",""hi"")"),"1 9 70 के दशक के मध्य में 1 9 70 के दशक के मध्य में आइस हॉकी प्लेयर का स्टूडियो पोर्ट्रेट।")</f>
        <v>1 9 70 के दशक के मध्य में 1 9 70 के दशक के मध्य में आइस हॉकी प्लेयर का स्टूडियो पोर्ट्रेट।</v>
      </c>
    </row>
    <row r="26918">
      <c r="A26918" s="1" t="s">
        <v>25942</v>
      </c>
      <c r="B26918" s="2" t="str">
        <f>IFERROR(__xludf.DUMMYFUNCTION("GOOGLETRANSLATE(A26918,""en"",""hi"")"),"पुरानी विंडमिल जिसका उपयोग पूर्वी तट पर चीनी गन्ना को कुचलने के लिए किया जाता था")</f>
        <v>पुरानी विंडमिल जिसका उपयोग पूर्वी तट पर चीनी गन्ना को कुचलने के लिए किया जाता था</v>
      </c>
    </row>
    <row r="26919">
      <c r="A26919" s="1" t="s">
        <v>25943</v>
      </c>
      <c r="B26919" s="2" t="str">
        <f>IFERROR(__xludf.DUMMYFUNCTION("GOOGLETRANSLATE(A26919,""en"",""hi"")"),"तट पर शुतुरमुर्ग चलना")</f>
        <v>तट पर शुतुरमुर्ग चलना</v>
      </c>
    </row>
    <row r="26920">
      <c r="A26920" s="1" t="s">
        <v>25944</v>
      </c>
      <c r="B26920" s="2" t="str">
        <f>IFERROR(__xludf.DUMMYFUNCTION("GOOGLETRANSLATE(A26920,""en"",""hi"")"),"एथलीट अमेरिकी फुटबॉल टीम के खिलाफ दूसरी छमाही में एक टचडाउन मनाता है।")</f>
        <v>एथलीट अमेरिकी फुटबॉल टीम के खिलाफ दूसरी छमाही में एक टचडाउन मनाता है।</v>
      </c>
    </row>
    <row r="26921">
      <c r="A26921" s="1" t="s">
        <v>25945</v>
      </c>
      <c r="B26921" s="2" t="str">
        <f>IFERROR(__xludf.DUMMYFUNCTION("GOOGLETRANSLATE(A26921,""en"",""hi"")"),"समुद्र तट और समुद्र की पृष्ठभूमि पर बैठे थाई महिलाएं")</f>
        <v>समुद्र तट और समुद्र की पृष्ठभूमि पर बैठे थाई महिलाएं</v>
      </c>
    </row>
    <row r="26922">
      <c r="A26922" s="1" t="s">
        <v>25946</v>
      </c>
      <c r="B26922" s="2" t="str">
        <f>IFERROR(__xludf.DUMMYFUNCTION("GOOGLETRANSLATE(A26922,""en"",""hi"")"),"सड़क का एक दृश्य।")</f>
        <v>सड़क का एक दृश्य।</v>
      </c>
    </row>
    <row r="26923">
      <c r="A26923" s="1" t="s">
        <v>25947</v>
      </c>
      <c r="B26923" s="2" t="str">
        <f>IFERROR(__xludf.DUMMYFUNCTION("GOOGLETRANSLATE(A26923,""en"",""hi"")"),"श्री। और फिल्म चरित्र, क्योंकि यह मेरे पेड़ के नीचे इनके बिना पश्चिमी ईसाई छुट्टी नहीं है!")</f>
        <v>श्री। और फिल्म चरित्र, क्योंकि यह मेरे पेड़ के नीचे इनके बिना पश्चिमी ईसाई छुट्टी नहीं है!</v>
      </c>
    </row>
    <row r="26924">
      <c r="A26924" s="1" t="s">
        <v>25948</v>
      </c>
      <c r="B26924" s="2" t="str">
        <f>IFERROR(__xludf.DUMMYFUNCTION("GOOGLETRANSLATE(A26924,""en"",""hi"")"),"एक गेहूं का मैदान हवा में लहराता है")</f>
        <v>एक गेहूं का मैदान हवा में लहराता है</v>
      </c>
    </row>
    <row r="26925">
      <c r="A26925" s="1" t="s">
        <v>25949</v>
      </c>
      <c r="B26925" s="2" t="str">
        <f>IFERROR(__xludf.DUMMYFUNCTION("GOOGLETRANSLATE(A26925,""en"",""hi"")"),"विभिन्न इमारतों की पत्थर की दीवारें")</f>
        <v>विभिन्न इमारतों की पत्थर की दीवारें</v>
      </c>
    </row>
    <row r="26926">
      <c r="A26926" s="1" t="s">
        <v>25950</v>
      </c>
      <c r="B26926" s="2" t="str">
        <f>IFERROR(__xludf.DUMMYFUNCTION("GOOGLETRANSLATE(A26926,""en"",""hi"")"),"प्रेस नाइट प्रदर्शन के दौरान अभिनेता")</f>
        <v>प्रेस नाइट प्रदर्शन के दौरान अभिनेता</v>
      </c>
    </row>
    <row r="26927">
      <c r="A26927" s="1" t="s">
        <v>25951</v>
      </c>
      <c r="B26927" s="2" t="str">
        <f>IFERROR(__xludf.DUMMYFUNCTION("GOOGLETRANSLATE(A26927,""en"",""hi"")"),"मेरा आकार नहीं इसलिए मैं इसे खरीद नहीं रहा हूं, लेकिन मुझे इस पुराने पैटर्न में पश्चिमी प्रभाव पसंद है।")</f>
        <v>मेरा आकार नहीं इसलिए मैं इसे खरीद नहीं रहा हूं, लेकिन मुझे इस पुराने पैटर्न में पश्चिमी प्रभाव पसंद है।</v>
      </c>
    </row>
    <row r="26928">
      <c r="A26928" s="1" t="s">
        <v>25952</v>
      </c>
      <c r="B26928" s="2" t="str">
        <f>IFERROR(__xludf.DUMMYFUNCTION("GOOGLETRANSLATE(A26928,""en"",""hi"")"),"ऑटोमोबाइल मेक अनिवार्य रूप से ऑटोमोबाइल विशेष रूप से घटना के लिए डिज़ाइन किया गया था")</f>
        <v>ऑटोमोबाइल मेक अनिवार्य रूप से ऑटोमोबाइल विशेष रूप से घटना के लिए डिज़ाइन किया गया था</v>
      </c>
    </row>
    <row r="26929">
      <c r="A26929" s="1" t="s">
        <v>2687</v>
      </c>
      <c r="B26929" s="2" t="str">
        <f>IFERROR(__xludf.DUMMYFUNCTION("GOOGLETRANSLATE(A26929,""en"",""hi"")"),"छवियों बनाम लड़के बास्केटबाल खेल।")</f>
        <v>छवियों बनाम लड़के बास्केटबाल खेल।</v>
      </c>
    </row>
    <row r="26930">
      <c r="A26930" s="1" t="s">
        <v>9911</v>
      </c>
      <c r="B26930" s="2" t="str">
        <f>IFERROR(__xludf.DUMMYFUNCTION("GOOGLETRANSLATE(A26930,""en"",""hi"")"),"कलाकार का कलाकार त्यौहार में मंच पर करता है")</f>
        <v>कलाकार का कलाकार त्यौहार में मंच पर करता है</v>
      </c>
    </row>
    <row r="26931">
      <c r="A26931" s="1" t="s">
        <v>25953</v>
      </c>
      <c r="B26931" s="2" t="str">
        <f>IFERROR(__xludf.DUMMYFUNCTION("GOOGLETRANSLATE(A26931,""en"",""hi"")"),"विजुअल कलाकार, पोर्ट्रेट फोटोग्राफर, महिलाओं के लॉन्च पर प्रदर्शन पर अपनी तस्वीरों के साथ poses: प्रदर्शनी।")</f>
        <v>विजुअल कलाकार, पोर्ट्रेट फोटोग्राफर, महिलाओं के लॉन्च पर प्रदर्शन पर अपनी तस्वीरों के साथ poses: प्रदर्शनी।</v>
      </c>
    </row>
    <row r="26932">
      <c r="A26932" s="1" t="s">
        <v>25954</v>
      </c>
      <c r="B26932" s="2" t="str">
        <f>IFERROR(__xludf.DUMMYFUNCTION("GOOGLETRANSLATE(A26932,""en"",""hi"")"),"लकड़ी के रसोई द्वीप निवास के लिए गर्मी आमंत्रित करने का एक स्पर्श जोड़ता है")</f>
        <v>लकड़ी के रसोई द्वीप निवास के लिए गर्मी आमंत्रित करने का एक स्पर्श जोड़ता है</v>
      </c>
    </row>
    <row r="26933">
      <c r="A26933" s="1" t="s">
        <v>25955</v>
      </c>
      <c r="B26933" s="2" t="str">
        <f>IFERROR(__xludf.DUMMYFUNCTION("GOOGLETRANSLATE(A26933,""en"",""hi"")"),"एक पूर्व सरकारी भवन अब कला गैलरी है")</f>
        <v>एक पूर्व सरकारी भवन अब कला गैलरी है</v>
      </c>
    </row>
    <row r="26934">
      <c r="A26934" s="1" t="s">
        <v>25956</v>
      </c>
      <c r="B26934" s="2" t="str">
        <f>IFERROR(__xludf.DUMMYFUNCTION("GOOGLETRANSLATE(A26934,""en"",""hi"")"),"सड़क में, एक क्रॉसवॉक पार करने वाले बच्चे")</f>
        <v>सड़क में, एक क्रॉसवॉक पार करने वाले बच्चे</v>
      </c>
    </row>
    <row r="26935">
      <c r="A26935" s="1" t="s">
        <v>25957</v>
      </c>
      <c r="B26935" s="2" t="str">
        <f>IFERROR(__xludf.DUMMYFUNCTION("GOOGLETRANSLATE(A26935,""en"",""hi"")"),"सजावटी बुनाई के साथ वॉलपेपर की पृष्ठभूमि के खिलाफ एक सजावटी तालिका पर भोजन की संरचना।")</f>
        <v>सजावटी बुनाई के साथ वॉलपेपर की पृष्ठभूमि के खिलाफ एक सजावटी तालिका पर भोजन की संरचना।</v>
      </c>
    </row>
    <row r="26936">
      <c r="A26936" s="1" t="s">
        <v>25958</v>
      </c>
      <c r="B26936" s="2" t="str">
        <f>IFERROR(__xludf.DUMMYFUNCTION("GOOGLETRANSLATE(A26936,""en"",""hi"")"),"पॉप कलाकार एक एपिसोड के दौरान स्टूडियो में प्रदर्शन करता है")</f>
        <v>पॉप कलाकार एक एपिसोड के दौरान स्टूडियो में प्रदर्शन करता है</v>
      </c>
    </row>
    <row r="26937">
      <c r="A26937" s="1" t="s">
        <v>25959</v>
      </c>
      <c r="B26937" s="2" t="str">
        <f>IFERROR(__xludf.DUMMYFUNCTION("GOOGLETRANSLATE(A26937,""en"",""hi"")"),"घटक एक स्थान खोल रहा है")</f>
        <v>घटक एक स्थान खोल रहा है</v>
      </c>
    </row>
    <row r="26938">
      <c r="A26938" s="1" t="s">
        <v>25960</v>
      </c>
      <c r="B26938" s="2" t="str">
        <f>IFERROR(__xludf.DUMMYFUNCTION("GOOGLETRANSLATE(A26938,""en"",""hi"")"),"लड़की को आटा के कटोरे में एक अंडे को क्रैक करना")</f>
        <v>लड़की को आटा के कटोरे में एक अंडे को क्रैक करना</v>
      </c>
    </row>
    <row r="26939">
      <c r="A26939" s="1" t="s">
        <v>25961</v>
      </c>
      <c r="B26939" s="2" t="str">
        <f>IFERROR(__xludf.DUMMYFUNCTION("GOOGLETRANSLATE(A26939,""en"",""hi"")"),"एक एम्बुलेंस अपने पीछे के दरवाजे के साथ खड़े और मेडिकल स्टाफ के पीछे खड़े हैं।")</f>
        <v>एक एम्बुलेंस अपने पीछे के दरवाजे के साथ खड़े और मेडिकल स्टाफ के पीछे खड़े हैं।</v>
      </c>
    </row>
    <row r="26940">
      <c r="A26940" s="1" t="s">
        <v>25962</v>
      </c>
      <c r="B26940" s="2" t="str">
        <f>IFERROR(__xludf.DUMMYFUNCTION("GOOGLETRANSLATE(A26940,""en"",""hi"")"),"हमारे विला के पीछे एक गोल्फ कोर्स")</f>
        <v>हमारे विला के पीछे एक गोल्फ कोर्स</v>
      </c>
    </row>
    <row r="26941">
      <c r="A26941" s="1" t="s">
        <v>25963</v>
      </c>
      <c r="B26941" s="2" t="str">
        <f>IFERROR(__xludf.DUMMYFUNCTION("GOOGLETRANSLATE(A26941,""en"",""hi"")"),"अभिनेता के रूप में वॉलपेपर शायद एक व्यापार सूट जिसमें व्यक्ति कहा जाता है")</f>
        <v>अभिनेता के रूप में वॉलपेपर शायद एक व्यापार सूट जिसमें व्यक्ति कहा जाता है</v>
      </c>
    </row>
    <row r="26942">
      <c r="A26942" s="1" t="s">
        <v>25964</v>
      </c>
      <c r="B26942" s="2" t="str">
        <f>IFERROR(__xludf.DUMMYFUNCTION("GOOGLETRANSLATE(A26942,""en"",""hi"")"),"पुस्तकालय में शतरंज का एक खेल ... मैं जीता।")</f>
        <v>पुस्तकालय में शतरंज का एक खेल ... मैं जीता।</v>
      </c>
    </row>
    <row r="26943">
      <c r="A26943" s="1" t="s">
        <v>25965</v>
      </c>
      <c r="B26943" s="2" t="str">
        <f>IFERROR(__xludf.DUMMYFUNCTION("GOOGLETRANSLATE(A26943,""en"",""hi"")"),"सूर्यास्त में क्षितिज का एक हवाई शॉट।")</f>
        <v>सूर्यास्त में क्षितिज का एक हवाई शॉट।</v>
      </c>
    </row>
    <row r="26944">
      <c r="A26944" s="1" t="s">
        <v>25966</v>
      </c>
      <c r="B26944" s="2" t="str">
        <f>IFERROR(__xludf.DUMMYFUNCTION("GOOGLETRANSLATE(A26944,""en"",""hi"")"),"विंटेज रेसिंग कारें एक सर्किट में लड़ रही हैं")</f>
        <v>विंटेज रेसिंग कारें एक सर्किट में लड़ रही हैं</v>
      </c>
    </row>
    <row r="26945">
      <c r="A26945" s="1" t="s">
        <v>25967</v>
      </c>
      <c r="B26945" s="2" t="str">
        <f>IFERROR(__xludf.DUMMYFUNCTION("GOOGLETRANSLATE(A26945,""en"",""hi"")"),"घोषणा की, मोटर वाहन उद्योग व्यवसाय समग्र विजेता है")</f>
        <v>घोषणा की, मोटर वाहन उद्योग व्यवसाय समग्र विजेता है</v>
      </c>
    </row>
    <row r="26946">
      <c r="A26946" s="1" t="s">
        <v>25968</v>
      </c>
      <c r="B26946" s="2" t="str">
        <f>IFERROR(__xludf.DUMMYFUNCTION("GOOGLETRANSLATE(A26946,""en"",""hi"")"),"बादलों के साथ नीले आकाश में रंगीन गुब्बारे")</f>
        <v>बादलों के साथ नीले आकाश में रंगीन गुब्बारे</v>
      </c>
    </row>
    <row r="26947">
      <c r="A26947" s="1" t="s">
        <v>930</v>
      </c>
      <c r="B26947" s="2" t="str">
        <f>IFERROR(__xludf.DUMMYFUNCTION("GOOGLETRANSLATE(A26947,""en"",""hi"")"),"छवि में हो सकता है: व्यक्ति, मंच पर और एक संगीत वाद्ययंत्र बजाना")</f>
        <v>छवि में हो सकता है: व्यक्ति, मंच पर और एक संगीत वाद्ययंत्र बजाना</v>
      </c>
    </row>
    <row r="26948">
      <c r="A26948" s="1" t="s">
        <v>25969</v>
      </c>
      <c r="B26948" s="2" t="str">
        <f>IFERROR(__xludf.DUMMYFUNCTION("GOOGLETRANSLATE(A26948,""en"",""hi"")"),"ऑटोमोबाइल मॉडल जिसे मैंने एक कैंपर वैन में परिवर्तित कर दिया")</f>
        <v>ऑटोमोबाइल मॉडल जिसे मैंने एक कैंपर वैन में परिवर्तित कर दिया</v>
      </c>
    </row>
    <row r="26949">
      <c r="A26949" s="1" t="s">
        <v>25970</v>
      </c>
      <c r="B26949" s="2" t="str">
        <f>IFERROR(__xludf.DUMMYFUNCTION("GOOGLETRANSLATE(A26949,""en"",""hi"")"),"एक स्मार्टफोन में आइकन, वेक्टर चित्रण डिजाइन।")</f>
        <v>एक स्मार्टफोन में आइकन, वेक्टर चित्रण डिजाइन।</v>
      </c>
    </row>
    <row r="26950">
      <c r="A26950" s="1" t="s">
        <v>25971</v>
      </c>
      <c r="B26950" s="2" t="str">
        <f>IFERROR(__xludf.DUMMYFUNCTION("GOOGLETRANSLATE(A26950,""en"",""hi"")"),"सुपरमॉडल के कई बैग")</f>
        <v>सुपरमॉडल के कई बैग</v>
      </c>
    </row>
    <row r="26951">
      <c r="A26951" s="1" t="s">
        <v>25972</v>
      </c>
      <c r="B26951" s="2" t="str">
        <f>IFERROR(__xludf.DUMMYFUNCTION("GOOGLETRANSLATE(A26951,""en"",""hi"")"),"पियानो के साथ रहने का कमरा।")</f>
        <v>पियानो के साथ रहने का कमरा।</v>
      </c>
    </row>
    <row r="26952">
      <c r="A26952" s="1" t="s">
        <v>25973</v>
      </c>
      <c r="B26952" s="2" t="str">
        <f>IFERROR(__xludf.DUMMYFUNCTION("GOOGLETRANSLATE(A26952,""en"",""hi"")"),"एक सर्कल में लाल संख्या।")</f>
        <v>एक सर्कल में लाल संख्या।</v>
      </c>
    </row>
    <row r="26953">
      <c r="A26953" s="1" t="s">
        <v>25974</v>
      </c>
      <c r="B26953" s="2" t="str">
        <f>IFERROR(__xludf.DUMMYFUNCTION("GOOGLETRANSLATE(A26953,""en"",""hi"")"),"आरेख गहराई से समुद्र का तापमान दिखा रहा है")</f>
        <v>आरेख गहराई से समुद्र का तापमान दिखा रहा है</v>
      </c>
    </row>
    <row r="26954">
      <c r="A26954" s="1" t="s">
        <v>1099</v>
      </c>
      <c r="B26954" s="2" t="str">
        <f>IFERROR(__xludf.DUMMYFUNCTION("GOOGLETRANSLATE(A26954,""en"",""hi"")"),"मुख्यालय के बाहर एक लोगो साइन")</f>
        <v>मुख्यालय के बाहर एक लोगो साइन</v>
      </c>
    </row>
    <row r="26955">
      <c r="A26955" s="1" t="s">
        <v>909</v>
      </c>
      <c r="B26955" s="2" t="str">
        <f>IFERROR(__xludf.DUMMYFUNCTION("GOOGLETRANSLATE(A26955,""en"",""hi"")"),"अभिनेता फिल्म के प्रीमियर में भाग लेता है।")</f>
        <v>अभिनेता फिल्म के प्रीमियर में भाग लेता है।</v>
      </c>
    </row>
    <row r="26956">
      <c r="A26956" s="1" t="s">
        <v>25975</v>
      </c>
      <c r="B26956" s="2" t="str">
        <f>IFERROR(__xludf.DUMMYFUNCTION("GOOGLETRANSLATE(A26956,""en"",""hi"")"),"एक सफेद पृष्ठभूमि पर गुलाबी और लाल में दिल।")</f>
        <v>एक सफेद पृष्ठभूमि पर गुलाबी और लाल में दिल।</v>
      </c>
    </row>
    <row r="26957">
      <c r="A26957" s="1" t="s">
        <v>25976</v>
      </c>
      <c r="B26957" s="2" t="str">
        <f>IFERROR(__xludf.DUMMYFUNCTION("GOOGLETRANSLATE(A26957,""en"",""hi"")"),"नाव द्वारा fjords में प्रवेश एक पूर्ण रोमांच है।")</f>
        <v>नाव द्वारा fjords में प्रवेश एक पूर्ण रोमांच है।</v>
      </c>
    </row>
    <row r="26958">
      <c r="A26958" s="1" t="s">
        <v>25977</v>
      </c>
      <c r="B26958" s="2" t="str">
        <f>IFERROR(__xludf.DUMMYFUNCTION("GOOGLETRANSLATE(A26958,""en"",""hi"")"),"बाथरूम सजावटी प्रकाश अगले स्तर पर ले लो।")</f>
        <v>बाथरूम सजावटी प्रकाश अगले स्तर पर ले लो।</v>
      </c>
    </row>
    <row r="26959">
      <c r="A26959" s="1" t="s">
        <v>25978</v>
      </c>
      <c r="B26959" s="2" t="str">
        <f>IFERROR(__xludf.DUMMYFUNCTION("GOOGLETRANSLATE(A26959,""en"",""hi"")"),"अशुद्ध लकड़ी के अनाज, हेरिंगबोन पैटर्न के साथ मुद्रित कंक्रीट।")</f>
        <v>अशुद्ध लकड़ी के अनाज, हेरिंगबोन पैटर्न के साथ मुद्रित कंक्रीट।</v>
      </c>
    </row>
    <row r="26960">
      <c r="A26960" s="1" t="s">
        <v>25979</v>
      </c>
      <c r="B26960" s="2" t="str">
        <f>IFERROR(__xludf.DUMMYFUNCTION("GOOGLETRANSLATE(A26960,""en"",""hi"")"),"द्वीप पर एक मंदिर के खंडहर")</f>
        <v>द्वीप पर एक मंदिर के खंडहर</v>
      </c>
    </row>
    <row r="26961">
      <c r="A26961" s="1" t="s">
        <v>25980</v>
      </c>
      <c r="B26961" s="2" t="str">
        <f>IFERROR(__xludf.DUMMYFUNCTION("GOOGLETRANSLATE(A26961,""en"",""hi"")"),"ठंढ के लिए बर्तन में आटा")</f>
        <v>ठंढ के लिए बर्तन में आटा</v>
      </c>
    </row>
    <row r="26962">
      <c r="A26962" s="1" t="s">
        <v>25981</v>
      </c>
      <c r="B26962" s="2" t="str">
        <f>IFERROR(__xludf.DUMMYFUNCTION("GOOGLETRANSLATE(A26962,""en"",""hi"")"),"उसके मुंह के साथ एक महिला बिल्ली का पोर्ट्रेट")</f>
        <v>उसके मुंह के साथ एक महिला बिल्ली का पोर्ट्रेट</v>
      </c>
    </row>
    <row r="26963">
      <c r="A26963" s="1" t="s">
        <v>25982</v>
      </c>
      <c r="B26963" s="2" t="str">
        <f>IFERROR(__xludf.DUMMYFUNCTION("GOOGLETRANSLATE(A26963,""en"",""hi"")"),"इस साल जून के रूप में जल्द ही नए प्रो संस्करण की रिलीज?")</f>
        <v>इस साल जून के रूप में जल्द ही नए प्रो संस्करण की रिलीज?</v>
      </c>
    </row>
    <row r="26964">
      <c r="A26964" s="1" t="s">
        <v>25983</v>
      </c>
      <c r="B26964" s="2" t="str">
        <f>IFERROR(__xludf.DUMMYFUNCTION("GOOGLETRANSLATE(A26964,""en"",""hi"")"),"अब तक नहीं जाने के लिए: स्ट्रेट एक मांग है - लेकिन संभव - उत्सुक तैराकों के लिए चुनौती")</f>
        <v>अब तक नहीं जाने के लिए: स्ट्रेट एक मांग है - लेकिन संभव - उत्सुक तैराकों के लिए चुनौती</v>
      </c>
    </row>
    <row r="26965">
      <c r="A26965" s="1" t="s">
        <v>25984</v>
      </c>
      <c r="B26965" s="2" t="str">
        <f>IFERROR(__xludf.DUMMYFUNCTION("GOOGLETRANSLATE(A26965,""en"",""hi"")"),"जूते जो आपको जगह ले जाएगा।")</f>
        <v>जूते जो आपको जगह ले जाएगा।</v>
      </c>
    </row>
    <row r="26966">
      <c r="A26966" s="1" t="s">
        <v>25985</v>
      </c>
      <c r="B26966" s="2" t="str">
        <f>IFERROR(__xludf.DUMMYFUNCTION("GOOGLETRANSLATE(A26966,""en"",""hi"")"),"सफेद पृष्ठभूमि पर फूलों के साथ लाल लिली")</f>
        <v>सफेद पृष्ठभूमि पर फूलों के साथ लाल लिली</v>
      </c>
    </row>
    <row r="26967">
      <c r="A26967" s="1" t="s">
        <v>25986</v>
      </c>
      <c r="B26967" s="2" t="str">
        <f>IFERROR(__xludf.DUMMYFUNCTION("GOOGLETRANSLATE(A26967,""en"",""hi"")"),"बुजुर्ग महिला के हाथ पकड़े हुए नर्स")</f>
        <v>बुजुर्ग महिला के हाथ पकड़े हुए नर्स</v>
      </c>
    </row>
    <row r="26968">
      <c r="A26968" s="1" t="s">
        <v>25987</v>
      </c>
      <c r="B26968" s="2" t="str">
        <f>IFERROR(__xludf.DUMMYFUNCTION("GOOGLETRANSLATE(A26968,""en"",""hi"")"),"ऑपरेशनल पॉप कलाकार व्यक्ति के 3 डी प्रीमियर पर आता है")</f>
        <v>ऑपरेशनल पॉप कलाकार व्यक्ति के 3 डी प्रीमियर पर आता है</v>
      </c>
    </row>
    <row r="26969">
      <c r="A26969" s="1" t="s">
        <v>25988</v>
      </c>
      <c r="B26969" s="2" t="str">
        <f>IFERROR(__xludf.DUMMYFUNCTION("GOOGLETRANSLATE(A26969,""en"",""hi"")"),"यह फल और जड़ी बूटियों की एक छवि है।")</f>
        <v>यह फल और जड़ी बूटियों की एक छवि है।</v>
      </c>
    </row>
    <row r="26970">
      <c r="A26970" s="1" t="s">
        <v>25989</v>
      </c>
      <c r="B26970" s="2" t="str">
        <f>IFERROR(__xludf.DUMMYFUNCTION("GOOGLETRANSLATE(A26970,""en"",""hi"")"),"यह 30 एल क्षमता सामरिक बैकपैक में आपके बग-आउट गियर के लिए बहुत सारे आंतरिक डिब्बे हैं")</f>
        <v>यह 30 एल क्षमता सामरिक बैकपैक में आपके बग-आउट गियर के लिए बहुत सारे आंतरिक डिब्बे हैं</v>
      </c>
    </row>
    <row r="26971">
      <c r="A26971" s="1" t="s">
        <v>25990</v>
      </c>
      <c r="B26971" s="2" t="str">
        <f>IFERROR(__xludf.DUMMYFUNCTION("GOOGLETRANSLATE(A26971,""en"",""hi"")"),"करीब एक बूट से संबंधित है गोल गुलदस्ता और हाइड्रेंजिया आकर्षक मोती के साथ एक आसान रंग")</f>
        <v>करीब एक बूट से संबंधित है गोल गुलदस्ता और हाइड्रेंजिया आकर्षक मोती के साथ एक आसान रंग</v>
      </c>
    </row>
    <row r="26972">
      <c r="A26972" s="1" t="s">
        <v>25991</v>
      </c>
      <c r="B26972" s="2" t="str">
        <f>IFERROR(__xludf.DUMMYFUNCTION("GOOGLETRANSLATE(A26972,""en"",""hi"")"),"बुजुर्गों के लिए एक नर्सिंग होम के कमरे में बुजुर्ग जोड़े")</f>
        <v>बुजुर्गों के लिए एक नर्सिंग होम के कमरे में बुजुर्ग जोड़े</v>
      </c>
    </row>
    <row r="26973">
      <c r="A26973" s="1" t="s">
        <v>25992</v>
      </c>
      <c r="B26973" s="2" t="str">
        <f>IFERROR(__xludf.DUMMYFUNCTION("GOOGLETRANSLATE(A26973,""en"",""hi"")"),"मैंने पूरी लंबाई बाइकिंग करने की कोशिश की।")</f>
        <v>मैंने पूरी लंबाई बाइकिंग करने की कोशिश की।</v>
      </c>
    </row>
    <row r="26974">
      <c r="A26974" s="1" t="s">
        <v>25993</v>
      </c>
      <c r="B26974" s="2" t="str">
        <f>IFERROR(__xludf.DUMMYFUNCTION("GOOGLETRANSLATE(A26974,""en"",""hi"")"),"रोस्टर का वेक्टर चित्रण, कैलेंडर पर प्रतीक।")</f>
        <v>रोस्टर का वेक्टर चित्रण, कैलेंडर पर प्रतीक।</v>
      </c>
    </row>
    <row r="26975">
      <c r="A26975" s="1" t="s">
        <v>25994</v>
      </c>
      <c r="B26975" s="2" t="str">
        <f>IFERROR(__xludf.DUMMYFUNCTION("GOOGLETRANSLATE(A26975,""en"",""hi"")"),"एक गुफा में मिला शराब")</f>
        <v>एक गुफा में मिला शराब</v>
      </c>
    </row>
    <row r="26976">
      <c r="A26976" s="1" t="s">
        <v>25995</v>
      </c>
      <c r="B26976" s="2" t="str">
        <f>IFERROR(__xludf.DUMMYFUNCTION("GOOGLETRANSLATE(A26976,""en"",""hi"")"),"सबवे स्टेशन में सीढ़ियों की उड़ान।")</f>
        <v>सबवे स्टेशन में सीढ़ियों की उड़ान।</v>
      </c>
    </row>
    <row r="26977">
      <c r="A26977" s="1" t="s">
        <v>25996</v>
      </c>
      <c r="B26977" s="2" t="str">
        <f>IFERROR(__xludf.DUMMYFUNCTION("GOOGLETRANSLATE(A26977,""en"",""hi"")"),"बास्केटबॉल खिलाड़ी एक बास्केटबॉल खेल में खेल टीम को हराकर टीम के साथी के साथ मनाता है")</f>
        <v>बास्केटबॉल खिलाड़ी एक बास्केटबॉल खेल में खेल टीम को हराकर टीम के साथी के साथ मनाता है</v>
      </c>
    </row>
    <row r="26978">
      <c r="A26978" s="1" t="s">
        <v>25997</v>
      </c>
      <c r="B26978" s="2" t="str">
        <f>IFERROR(__xludf.DUMMYFUNCTION("GOOGLETRANSLATE(A26978,""en"",""hi"")"),"राज्य प्रशासनिक मानचित्र पर निकाला गया।")</f>
        <v>राज्य प्रशासनिक मानचित्र पर निकाला गया।</v>
      </c>
    </row>
    <row r="26979">
      <c r="A26979" s="1" t="s">
        <v>25998</v>
      </c>
      <c r="B26979" s="2" t="str">
        <f>IFERROR(__xludf.DUMMYFUNCTION("GOOGLETRANSLATE(A26979,""en"",""hi"")"),"प्रेरक वक्ता और अभिनेता प्रीमियर में भाग लेते हैं।")</f>
        <v>प्रेरक वक्ता और अभिनेता प्रीमियर में भाग लेते हैं।</v>
      </c>
    </row>
    <row r="26980">
      <c r="A26980" s="1" t="s">
        <v>25999</v>
      </c>
      <c r="B26980" s="2" t="str">
        <f>IFERROR(__xludf.DUMMYFUNCTION("GOOGLETRANSLATE(A26980,""en"",""hi"")"),"मॉर्निंग वॉक: व्यक्ति को पहले देखा गया था दिन में एक सुनहरा कॉफी लेने से अपने चलने वाले घर पर एक सुनहरा टुकड़ा")</f>
        <v>मॉर्निंग वॉक: व्यक्ति को पहले देखा गया था दिन में एक सुनहरा कॉफी लेने से अपने चलने वाले घर पर एक सुनहरा टुकड़ा</v>
      </c>
    </row>
    <row r="26981">
      <c r="A26981" s="1" t="s">
        <v>26000</v>
      </c>
      <c r="B26981" s="2" t="str">
        <f>IFERROR(__xludf.DUMMYFUNCTION("GOOGLETRANSLATE(A26981,""en"",""hi"")"),"एक पार्क में खेल रहे कुत्ते")</f>
        <v>एक पार्क में खेल रहे कुत्ते</v>
      </c>
    </row>
    <row r="26982">
      <c r="A26982" s="1" t="s">
        <v>26001</v>
      </c>
      <c r="B26982" s="2" t="str">
        <f>IFERROR(__xludf.DUMMYFUNCTION("GOOGLETRANSLATE(A26982,""en"",""hi"")"),"पुस्तक कलेक्टरों के साथ बहुत लोकप्रिय है - एक के साथ पहले संस्करण के लिए £ 43,750 खर्च करना")</f>
        <v>पुस्तक कलेक्टरों के साथ बहुत लोकप्रिय है - एक के साथ पहले संस्करण के लिए £ 43,750 खर्च करना</v>
      </c>
    </row>
    <row r="26983">
      <c r="A26983" s="1" t="s">
        <v>26002</v>
      </c>
      <c r="B26983" s="2" t="str">
        <f>IFERROR(__xludf.DUMMYFUNCTION("GOOGLETRANSLATE(A26983,""en"",""hi"")"),"फैशन मॉडल एक उदार जोड़ी में खरीदारी की गई, जिसमें एक झुका हुआ स्कार्फ और जींस शामिल थे।")</f>
        <v>फैशन मॉडल एक उदार जोड़ी में खरीदारी की गई, जिसमें एक झुका हुआ स्कार्फ और जींस शामिल थे।</v>
      </c>
    </row>
    <row r="26984">
      <c r="A26984" s="1" t="s">
        <v>26003</v>
      </c>
      <c r="B26984" s="2" t="str">
        <f>IFERROR(__xludf.DUMMYFUNCTION("GOOGLETRANSLATE(A26984,""en"",""hi"")"),"मेरे भतीजे, पौधों बनाम लाश से मिर्च काली मिर्च खींचता है")</f>
        <v>मेरे भतीजे, पौधों बनाम लाश से मिर्च काली मिर्च खींचता है</v>
      </c>
    </row>
    <row r="26985">
      <c r="A26985" s="1" t="s">
        <v>26004</v>
      </c>
      <c r="B26985" s="2" t="str">
        <f>IFERROR(__xludf.DUMMYFUNCTION("GOOGLETRANSLATE(A26985,""en"",""hi"")"),"एक हरी टाइल छत पर चेरी खिलता है")</f>
        <v>एक हरी टाइल छत पर चेरी खिलता है</v>
      </c>
    </row>
    <row r="26986">
      <c r="A26986" s="1" t="s">
        <v>26005</v>
      </c>
      <c r="B26986" s="2" t="str">
        <f>IFERROR(__xludf.DUMMYFUNCTION("GOOGLETRANSLATE(A26986,""en"",""hi"")"),"न्यूनतम स्पोर्टी: एक अद्वितीय न्यूनतम शैली में ड्रेसिंग करने का रहस्य आपके व्यक्तित्व में रुझानों को समायोजित करना है।")</f>
        <v>न्यूनतम स्पोर्टी: एक अद्वितीय न्यूनतम शैली में ड्रेसिंग करने का रहस्य आपके व्यक्तित्व में रुझानों को समायोजित करना है।</v>
      </c>
    </row>
    <row r="26987">
      <c r="A26987" s="1" t="s">
        <v>26006</v>
      </c>
      <c r="B26987" s="2" t="str">
        <f>IFERROR(__xludf.DUMMYFUNCTION("GOOGLETRANSLATE(A26987,""en"",""hi"")"),"एक कार्यालय में कंप्यूटर का उपयोग करने वाले कर्मचारी")</f>
        <v>एक कार्यालय में कंप्यूटर का उपयोग करने वाले कर्मचारी</v>
      </c>
    </row>
    <row r="26988">
      <c r="A26988" s="1" t="s">
        <v>26007</v>
      </c>
      <c r="B26988" s="2" t="str">
        <f>IFERROR(__xludf.DUMMYFUNCTION("GOOGLETRANSLATE(A26988,""en"",""hi"")"),"सर्दियों की सुबह में अच्छे स्वास्थ्य के लिए लोग चल रहे हैं।")</f>
        <v>सर्दियों की सुबह में अच्छे स्वास्थ्य के लिए लोग चल रहे हैं।</v>
      </c>
    </row>
    <row r="26989">
      <c r="A26989" s="1" t="s">
        <v>26008</v>
      </c>
      <c r="B26989" s="2" t="str">
        <f>IFERROR(__xludf.DUMMYFUNCTION("GOOGLETRANSLATE(A26989,""en"",""hi"")"),"व्यक्ति एक दोस्ताना छात्र है जिसे हम अक्सर सड़कों के चारों ओर देखते हैं।")</f>
        <v>व्यक्ति एक दोस्ताना छात्र है जिसे हम अक्सर सड़कों के चारों ओर देखते हैं।</v>
      </c>
    </row>
    <row r="26990">
      <c r="A26990" s="1" t="s">
        <v>26009</v>
      </c>
      <c r="B26990" s="2" t="str">
        <f>IFERROR(__xludf.DUMMYFUNCTION("GOOGLETRANSLATE(A26990,""en"",""hi"")"),"एक थिएटर का वेक्टर चित्रण")</f>
        <v>एक थिएटर का वेक्टर चित्रण</v>
      </c>
    </row>
    <row r="26991">
      <c r="A26991" s="1" t="s">
        <v>26010</v>
      </c>
      <c r="B26991" s="2" t="str">
        <f>IFERROR(__xludf.DUMMYFUNCTION("GOOGLETRANSLATE(A26991,""en"",""hi"")"),"बुरा बाल दिवस ? इस पर थप्पड़ मारो।")</f>
        <v>बुरा बाल दिवस ? इस पर थप्पड़ मारो।</v>
      </c>
    </row>
    <row r="26992">
      <c r="A26992" s="1" t="s">
        <v>26011</v>
      </c>
      <c r="B26992" s="2" t="str">
        <f>IFERROR(__xludf.DUMMYFUNCTION("GOOGLETRANSLATE(A26992,""en"",""hi"")"),"धीरे-धीरे सुपर चंद्रमा के चारों ओर घूमते हुए नीले बादलों का दृश्य")</f>
        <v>धीरे-धीरे सुपर चंद्रमा के चारों ओर घूमते हुए नीले बादलों का दृश्य</v>
      </c>
    </row>
    <row r="26993">
      <c r="A26993" s="1" t="s">
        <v>26012</v>
      </c>
      <c r="B26993" s="2" t="str">
        <f>IFERROR(__xludf.DUMMYFUNCTION("GOOGLETRANSLATE(A26993,""en"",""hi"")"),"यहां तक ​​कि लड़कियां भी: कुछ प्रशंसकों को अच्छी तरह से ज्ञात वास्तविकता टीवी स्टार के साथ अपनी तस्वीर लेना चाहती थी")</f>
        <v>यहां तक ​​कि लड़कियां भी: कुछ प्रशंसकों को अच्छी तरह से ज्ञात वास्तविकता टीवी स्टार के साथ अपनी तस्वीर लेना चाहती थी</v>
      </c>
    </row>
    <row r="26994">
      <c r="A26994" s="1" t="s">
        <v>26013</v>
      </c>
      <c r="B26994" s="2" t="str">
        <f>IFERROR(__xludf.DUMMYFUNCTION("GOOGLETRANSLATE(A26994,""en"",""hi"")"),"बच्चों के हाथों को क्लोज-अप पेंट के विभिन्न रंगों के ब्रश द्वारा मिश्रित किया जाता है।")</f>
        <v>बच्चों के हाथों को क्लोज-अप पेंट के विभिन्न रंगों के ब्रश द्वारा मिश्रित किया जाता है।</v>
      </c>
    </row>
    <row r="26995">
      <c r="A26995" s="1" t="s">
        <v>26014</v>
      </c>
      <c r="B26995" s="2" t="str">
        <f>IFERROR(__xludf.DUMMYFUNCTION("GOOGLETRANSLATE(A26995,""en"",""hi"")"),"नाइटक्लब खुश युवा आदमी पृष्ठभूमि छवि में धुंधला पृष्ठभूमि में नृत्य")</f>
        <v>नाइटक्लब खुश युवा आदमी पृष्ठभूमि छवि में धुंधला पृष्ठभूमि में नृत्य</v>
      </c>
    </row>
    <row r="26996">
      <c r="A26996" s="1" t="s">
        <v>26015</v>
      </c>
      <c r="B26996" s="2" t="str">
        <f>IFERROR(__xludf.DUMMYFUNCTION("GOOGLETRANSLATE(A26996,""en"",""hi"")"),"दुनिया में कितने अलग-अलग प्रकार के वर्षावन हैं और क्या")</f>
        <v>दुनिया में कितने अलग-अलग प्रकार के वर्षावन हैं और क्या</v>
      </c>
    </row>
    <row r="26997">
      <c r="A26997" s="1" t="s">
        <v>26016</v>
      </c>
      <c r="B26997" s="2" t="str">
        <f>IFERROR(__xludf.DUMMYFUNCTION("GOOGLETRANSLATE(A26997,""en"",""hi"")"),"हमारी यात्रा का दिन, बस कुछ घंटों।")</f>
        <v>हमारी यात्रा का दिन, बस कुछ घंटों।</v>
      </c>
    </row>
    <row r="26998">
      <c r="A26998" s="1" t="s">
        <v>26017</v>
      </c>
      <c r="B26998" s="2" t="str">
        <f>IFERROR(__xludf.DUMMYFUNCTION("GOOGLETRANSLATE(A26998,""en"",""hi"")"),"पहाड़ पानी में परिलक्षित होता है")</f>
        <v>पहाड़ पानी में परिलक्षित होता है</v>
      </c>
    </row>
    <row r="26999">
      <c r="A26999" s="1" t="s">
        <v>26018</v>
      </c>
      <c r="B26999" s="2" t="str">
        <f>IFERROR(__xludf.DUMMYFUNCTION("GOOGLETRANSLATE(A26999,""en"",""hi"")"),"बेसबॉल खिलाड़ी रविवार को स्पोर्ट्स टीम के खिलाफ पिच करता है।")</f>
        <v>बेसबॉल खिलाड़ी रविवार को स्पोर्ट्स टीम के खिलाफ पिच करता है।</v>
      </c>
    </row>
    <row r="27000">
      <c r="A27000" s="1" t="s">
        <v>26019</v>
      </c>
      <c r="B27000" s="2" t="str">
        <f>IFERROR(__xludf.DUMMYFUNCTION("GOOGLETRANSLATE(A27000,""en"",""hi"")"),"फुटबॉल खिलाड़ी मैच के दौरान फुटबॉल खिलाड़ी द्वारा फाउल किया जाता है")</f>
        <v>फुटबॉल खिलाड़ी मैच के दौरान फुटबॉल खिलाड़ी द्वारा फाउल किया जाता है</v>
      </c>
    </row>
    <row r="27001">
      <c r="A27001" s="1" t="s">
        <v>26020</v>
      </c>
      <c r="B27001" s="2" t="str">
        <f>IFERROR(__xludf.DUMMYFUNCTION("GOOGLETRANSLATE(A27001,""en"",""hi"")"),"कुछ ताले के साथ चेन")</f>
        <v>कुछ ताले के साथ चेन</v>
      </c>
    </row>
    <row r="27002">
      <c r="A27002" s="1" t="s">
        <v>26021</v>
      </c>
      <c r="B27002" s="2" t="str">
        <f>IFERROR(__xludf.DUMMYFUNCTION("GOOGLETRANSLATE(A27002,""en"",""hi"")"),"पहाड़ों में गांव का हवाई शॉट, छोटे कब्रिस्तान से शुरू होता है, जो अद्वितीय चर्च और इस आदर्श शहर के घरों को प्रकट करने के लिए वापस खींचता है")</f>
        <v>पहाड़ों में गांव का हवाई शॉट, छोटे कब्रिस्तान से शुरू होता है, जो अद्वितीय चर्च और इस आदर्श शहर के घरों को प्रकट करने के लिए वापस खींचता है</v>
      </c>
    </row>
    <row r="27003">
      <c r="A27003" s="1" t="s">
        <v>26022</v>
      </c>
      <c r="B27003" s="2" t="str">
        <f>IFERROR(__xludf.DUMMYFUNCTION("GOOGLETRANSLATE(A27003,""en"",""hi"")"),"स्वाद के लिए नमक और काली मिर्च के साथ सभी भरने के अवयवों को मिलाएं।")</f>
        <v>स्वाद के लिए नमक और काली मिर्च के साथ सभी भरने के अवयवों को मिलाएं।</v>
      </c>
    </row>
    <row r="27004">
      <c r="A27004" s="1" t="s">
        <v>26023</v>
      </c>
      <c r="B27004" s="2" t="str">
        <f>IFERROR(__xludf.DUMMYFUNCTION("GOOGLETRANSLATE(A27004,""en"",""hi"")"),"बदला एक डिश है जो सर्दी की सबसे अच्छी सेवा करता है ... बहुत सारे सलाद के साथ।")</f>
        <v>बदला एक डिश है जो सर्दी की सबसे अच्छी सेवा करता है ... बहुत सारे सलाद के साथ।</v>
      </c>
    </row>
    <row r="27005">
      <c r="A27005" s="1" t="s">
        <v>26024</v>
      </c>
      <c r="B27005" s="2" t="str">
        <f>IFERROR(__xludf.DUMMYFUNCTION("GOOGLETRANSLATE(A27005,""en"",""hi"")"),"बंद - एक शाखा के ऊपर साइन ऑफ अप")</f>
        <v>बंद - एक शाखा के ऊपर साइन ऑफ अप</v>
      </c>
    </row>
    <row r="27006">
      <c r="A27006" s="1" t="s">
        <v>26025</v>
      </c>
      <c r="B27006" s="2" t="str">
        <f>IFERROR(__xludf.DUMMYFUNCTION("GOOGLETRANSLATE(A27006,""en"",""hi"")"),"समुद्र तट पर चल रहे दोस्तों का समूह")</f>
        <v>समुद्र तट पर चल रहे दोस्तों का समूह</v>
      </c>
    </row>
    <row r="27007">
      <c r="A27007" s="1" t="s">
        <v>8970</v>
      </c>
      <c r="B27007" s="2" t="str">
        <f>IFERROR(__xludf.DUMMYFUNCTION("GOOGLETRANSLATE(A27007,""en"",""hi"")"),"अवधारणा कला की छाया")</f>
        <v>अवधारणा कला की छाया</v>
      </c>
    </row>
    <row r="27008">
      <c r="A27008" s="1" t="s">
        <v>26026</v>
      </c>
      <c r="B27008" s="2" t="str">
        <f>IFERROR(__xludf.DUMMYFUNCTION("GOOGLETRANSLATE(A27008,""en"",""hi"")"),"सफेद पृष्ठभूमि पर टेनिस खेलने वाली लड़की का स्केच")</f>
        <v>सफेद पृष्ठभूमि पर टेनिस खेलने वाली लड़की का स्केच</v>
      </c>
    </row>
    <row r="27009">
      <c r="A27009" s="1" t="s">
        <v>26027</v>
      </c>
      <c r="B27009" s="2" t="str">
        <f>IFERROR(__xludf.DUMMYFUNCTION("GOOGLETRANSLATE(A27009,""en"",""hi"")"),"घर की सारी सुविधा !")</f>
        <v>घर की सारी सुविधा !</v>
      </c>
    </row>
    <row r="27010">
      <c r="A27010" s="1" t="s">
        <v>26028</v>
      </c>
      <c r="B27010" s="2" t="str">
        <f>IFERROR(__xludf.DUMMYFUNCTION("GOOGLETRANSLATE(A27010,""en"",""hi"")"),"एक दूरबीन रात में लड़का एक दूरबीन के माध्यम से देख रहा है")</f>
        <v>एक दूरबीन रात में लड़का एक दूरबीन के माध्यम से देख रहा है</v>
      </c>
    </row>
    <row r="27011">
      <c r="A27011" s="1" t="s">
        <v>26029</v>
      </c>
      <c r="B27011" s="2" t="str">
        <f>IFERROR(__xludf.DUMMYFUNCTION("GOOGLETRANSLATE(A27011,""en"",""hi"")"),"गेंदों के साथ एक टोपी में सुंदर हिरण।")</f>
        <v>गेंदों के साथ एक टोपी में सुंदर हिरण।</v>
      </c>
    </row>
    <row r="27012">
      <c r="A27012" s="1" t="s">
        <v>26030</v>
      </c>
      <c r="B27012" s="2" t="str">
        <f>IFERROR(__xludf.DUMMYFUNCTION("GOOGLETRANSLATE(A27012,""en"",""hi"")"),"वृक्ष स्टंप अभयारण्य में खड़े हो जाते हैं")</f>
        <v>वृक्ष स्टंप अभयारण्य में खड़े हो जाते हैं</v>
      </c>
    </row>
    <row r="27013">
      <c r="A27013" s="1" t="s">
        <v>26031</v>
      </c>
      <c r="B27013" s="2" t="str">
        <f>IFERROR(__xludf.DUMMYFUNCTION("GOOGLETRANSLATE(A27013,""en"",""hi"")"),"देश की राजधानी बाजार में सूर्यास्त")</f>
        <v>देश की राजधानी बाजार में सूर्यास्त</v>
      </c>
    </row>
    <row r="27014">
      <c r="A27014" s="1" t="s">
        <v>26032</v>
      </c>
      <c r="B27014" s="2" t="str">
        <f>IFERROR(__xludf.DUMMYFUNCTION("GOOGLETRANSLATE(A27014,""en"",""hi"")"),"ब्लू बर्ड के साथ प्रिंटमेकिंग कलाकार।")</f>
        <v>ब्लू बर्ड के साथ प्रिंटमेकिंग कलाकार।</v>
      </c>
    </row>
    <row r="27015">
      <c r="A27015" s="1" t="s">
        <v>8171</v>
      </c>
      <c r="B27015" s="2" t="str">
        <f>IFERROR(__xludf.DUMMYFUNCTION("GOOGLETRANSLATE(A27015,""en"",""hi"")"),"एक बाजार स्टाल पर स्मृति चिन्ह")</f>
        <v>एक बाजार स्टाल पर स्मृति चिन्ह</v>
      </c>
    </row>
    <row r="27016">
      <c r="A27016" s="1" t="s">
        <v>26033</v>
      </c>
      <c r="B27016" s="2" t="str">
        <f>IFERROR(__xludf.DUMMYFUNCTION("GOOGLETRANSLATE(A27016,""en"",""hi"")"),"अंगूर का गुच्छा बेल पर लटकते हुए और पक्षियों की एक जोड़ी।")</f>
        <v>अंगूर का गुच्छा बेल पर लटकते हुए और पक्षियों की एक जोड़ी।</v>
      </c>
    </row>
    <row r="27017">
      <c r="A27017" s="1" t="s">
        <v>26034</v>
      </c>
      <c r="B27017" s="2" t="str">
        <f>IFERROR(__xludf.DUMMYFUNCTION("GOOGLETRANSLATE(A27017,""en"",""hi"")"),"प्रस्तावित विकास की एक ओवरहेड योजना।")</f>
        <v>प्रस्तावित विकास की एक ओवरहेड योजना।</v>
      </c>
    </row>
    <row r="27018">
      <c r="A27018" s="1" t="s">
        <v>26035</v>
      </c>
      <c r="B27018" s="2" t="str">
        <f>IFERROR(__xludf.DUMMYFUNCTION("GOOGLETRANSLATE(A27018,""en"",""hi"")"),"एक हालिया जीत के बाद खिलाड़ियों को प्रशंसकों को सलाम।")</f>
        <v>एक हालिया जीत के बाद खिलाड़ियों को प्रशंसकों को सलाम।</v>
      </c>
    </row>
    <row r="27019">
      <c r="A27019" s="1" t="s">
        <v>26036</v>
      </c>
      <c r="B27019" s="2" t="str">
        <f>IFERROR(__xludf.DUMMYFUNCTION("GOOGLETRANSLATE(A27019,""en"",""hi"")"),"फैशन वीक के दौरान स्काइलाईट आधुनिक में फैशन शो में एक मॉडल रनवे पर चलता है।")</f>
        <v>फैशन वीक के दौरान स्काइलाईट आधुनिक में फैशन शो में एक मॉडल रनवे पर चलता है।</v>
      </c>
    </row>
    <row r="27020">
      <c r="A27020" s="1" t="s">
        <v>26037</v>
      </c>
      <c r="B27020" s="2" t="str">
        <f>IFERROR(__xludf.DUMMYFUNCTION("GOOGLETRANSLATE(A27020,""en"",""hi"")"),"अभिनेता को स्टार की पुष्टि की गई है।")</f>
        <v>अभिनेता को स्टार की पुष्टि की गई है।</v>
      </c>
    </row>
    <row r="27021">
      <c r="A27021" s="1" t="s">
        <v>26038</v>
      </c>
      <c r="B27021" s="2" t="str">
        <f>IFERROR(__xludf.DUMMYFUNCTION("GOOGLETRANSLATE(A27021,""en"",""hi"")"),"आप इस लाउंज में घर पर ऐसा महसूस करते हैं")</f>
        <v>आप इस लाउंज में घर पर ऐसा महसूस करते हैं</v>
      </c>
    </row>
    <row r="27022">
      <c r="A27022" s="1" t="s">
        <v>26039</v>
      </c>
      <c r="B27022" s="2" t="str">
        <f>IFERROR(__xludf.DUMMYFUNCTION("GOOGLETRANSLATE(A27022,""en"",""hi"")"),"ड्रग्स: टेबल पर बहुत से टैबलेट, प्लेट्स और बोतलों को बंद करें, ऊपर से देखें, कैमरा आंदोलन")</f>
        <v>ड्रग्स: टेबल पर बहुत से टैबलेट, प्लेट्स और बोतलों को बंद करें, ऊपर से देखें, कैमरा आंदोलन</v>
      </c>
    </row>
    <row r="27023">
      <c r="A27023" s="1" t="s">
        <v>26040</v>
      </c>
      <c r="B27023" s="2" t="str">
        <f>IFERROR(__xludf.DUMMYFUNCTION("GOOGLETRANSLATE(A27023,""en"",""hi"")"),"हाइकर्स को भरपूर एकांत मिलेगा।")</f>
        <v>हाइकर्स को भरपूर एकांत मिलेगा।</v>
      </c>
    </row>
    <row r="27024">
      <c r="A27024" s="1" t="s">
        <v>26041</v>
      </c>
      <c r="B27024" s="2" t="str">
        <f>IFERROR(__xludf.DUMMYFUNCTION("GOOGLETRANSLATE(A27024,""en"",""hi"")"),"एक कार के पहिये पर युवा आदमी डर गया")</f>
        <v>एक कार के पहिये पर युवा आदमी डर गया</v>
      </c>
    </row>
    <row r="27025">
      <c r="A27025" s="1" t="s">
        <v>26042</v>
      </c>
      <c r="B27025" s="2" t="str">
        <f>IFERROR(__xludf.DUMMYFUNCTION("GOOGLETRANSLATE(A27025,""en"",""hi"")"),"बच्चों को कार्टून जानवरों और वस्तुओं के साथ वर्णमाला पढ़ाने के लिए वेक्टर चित्रण।")</f>
        <v>बच्चों को कार्टून जानवरों और वस्तुओं के साथ वर्णमाला पढ़ाने के लिए वेक्टर चित्रण।</v>
      </c>
    </row>
    <row r="27026">
      <c r="A27026" s="1" t="s">
        <v>26043</v>
      </c>
      <c r="B27026" s="2" t="str">
        <f>IFERROR(__xludf.DUMMYFUNCTION("GOOGLETRANSLATE(A27026,""en"",""hi"")"),"रोमांस फिल्म में इंटीरियर।")</f>
        <v>रोमांस फिल्म में इंटीरियर।</v>
      </c>
    </row>
    <row r="27027">
      <c r="A27027" s="1" t="s">
        <v>26044</v>
      </c>
      <c r="B27027" s="2" t="str">
        <f>IFERROR(__xludf.DUMMYFUNCTION("GOOGLETRANSLATE(A27027,""en"",""hi"")"),"अपने बच्चे के लिए सही स्कूल कैसे चुनें - खुश लड़की अपने दोस्तों के साथ हाई स्कूल में जाती है")</f>
        <v>अपने बच्चे के लिए सही स्कूल कैसे चुनें - खुश लड़की अपने दोस्तों के साथ हाई स्कूल में जाती है</v>
      </c>
    </row>
    <row r="27028">
      <c r="A27028" s="1" t="s">
        <v>26045</v>
      </c>
      <c r="B27028" s="2" t="str">
        <f>IFERROR(__xludf.DUMMYFUNCTION("GOOGLETRANSLATE(A27028,""en"",""hi"")"),"तालाब होटल को ओवरहाल करने की योजना के केंद्र में है।")</f>
        <v>तालाब होटल को ओवरहाल करने की योजना के केंद्र में है।</v>
      </c>
    </row>
    <row r="27029">
      <c r="A27029" s="1" t="s">
        <v>26046</v>
      </c>
      <c r="B27029" s="2" t="str">
        <f>IFERROR(__xludf.DUMMYFUNCTION("GOOGLETRANSLATE(A27029,""en"",""hi"")"),"कुत्ते, प्रसिद्ध राष्ट्रपति पोच के साथ चित्र लें")</f>
        <v>कुत्ते, प्रसिद्ध राष्ट्रपति पोच के साथ चित्र लें</v>
      </c>
    </row>
    <row r="27030">
      <c r="A27030" s="1" t="s">
        <v>26047</v>
      </c>
      <c r="B27030" s="2" t="str">
        <f>IFERROR(__xludf.DUMMYFUNCTION("GOOGLETRANSLATE(A27030,""en"",""hi"")"),"गोल्ड नं के दिल से प्यार पृष्ठभूमि")</f>
        <v>गोल्ड नं के दिल से प्यार पृष्ठभूमि</v>
      </c>
    </row>
    <row r="27031">
      <c r="A27031" s="1" t="s">
        <v>26048</v>
      </c>
      <c r="B27031" s="2" t="str">
        <f>IFERROR(__xludf.DUMMYFUNCTION("GOOGLETRANSLATE(A27031,""en"",""hi"")"),"सर्दियों की बर्फ में शहर।")</f>
        <v>सर्दियों की बर्फ में शहर।</v>
      </c>
    </row>
    <row r="27032">
      <c r="A27032" s="1" t="s">
        <v>26049</v>
      </c>
      <c r="B27032" s="2" t="str">
        <f>IFERROR(__xludf.DUMMYFUNCTION("GOOGLETRANSLATE(A27032,""en"",""hi"")"),"एक खिड़की के पास क्रिसमस का पेड़ और बाहर बर्फबारी")</f>
        <v>एक खिड़की के पास क्रिसमस का पेड़ और बाहर बर्फबारी</v>
      </c>
    </row>
    <row r="27033">
      <c r="A27033" s="1" t="s">
        <v>26050</v>
      </c>
      <c r="B27033" s="2" t="str">
        <f>IFERROR(__xludf.DUMMYFUNCTION("GOOGLETRANSLATE(A27033,""en"",""hi"")"),"छत के नीचे सब कुछ एक संग्रहालय, दुकानों और एक रेस्तरां के बगल में होगा")</f>
        <v>छत के नीचे सब कुछ एक संग्रहालय, दुकानों और एक रेस्तरां के बगल में होगा</v>
      </c>
    </row>
    <row r="27034">
      <c r="A27034" s="1" t="s">
        <v>26051</v>
      </c>
      <c r="B27034" s="2" t="str">
        <f>IFERROR(__xludf.DUMMYFUNCTION("GOOGLETRANSLATE(A27034,""en"",""hi"")"),"हवा में और फर्श पर गुब्बारे के साथ खुशहाल व्यापार लोगों के दृश्य")</f>
        <v>हवा में और फर्श पर गुब्बारे के साथ खुशहाल व्यापार लोगों के दृश्य</v>
      </c>
    </row>
    <row r="27035">
      <c r="A27035" s="1" t="s">
        <v>26052</v>
      </c>
      <c r="B27035" s="2" t="str">
        <f>IFERROR(__xludf.DUMMYFUNCTION("GOOGLETRANSLATE(A27035,""en"",""hi"")"),"एक बर्फ के अंदर प्यारा स्नोमैन")</f>
        <v>एक बर्फ के अंदर प्यारा स्नोमैन</v>
      </c>
    </row>
    <row r="27036">
      <c r="A27036" s="1" t="s">
        <v>26053</v>
      </c>
      <c r="B27036" s="2" t="str">
        <f>IFERROR(__xludf.DUMMYFUNCTION("GOOGLETRANSLATE(A27036,""en"",""hi"")"),"दुनिया की छत बनने के लिए एक शहर उठाया गया था।")</f>
        <v>दुनिया की छत बनने के लिए एक शहर उठाया गया था।</v>
      </c>
    </row>
    <row r="27037">
      <c r="A27037" s="1" t="s">
        <v>26054</v>
      </c>
      <c r="B27037" s="2" t="str">
        <f>IFERROR(__xludf.DUMMYFUNCTION("GOOGLETRANSLATE(A27037,""en"",""hi"")"),"सिंगल सावन लकड़ी के अक्षर क्यू प्रतीक सफेद पृष्ठभूमि पर पेंट के साथ लेपित")</f>
        <v>सिंगल सावन लकड़ी के अक्षर क्यू प्रतीक सफेद पृष्ठभूमि पर पेंट के साथ लेपित</v>
      </c>
    </row>
    <row r="27038">
      <c r="A27038" s="1" t="s">
        <v>26055</v>
      </c>
      <c r="B27038" s="2" t="str">
        <f>IFERROR(__xludf.DUMMYFUNCTION("GOOGLETRANSLATE(A27038,""en"",""hi"")"),"मूर्ति सबसे बड़ी मूर्तियों में से एक है")</f>
        <v>मूर्ति सबसे बड़ी मूर्तियों में से एक है</v>
      </c>
    </row>
    <row r="27039">
      <c r="A27039" s="1" t="s">
        <v>26056</v>
      </c>
      <c r="B27039" s="2" t="str">
        <f>IFERROR(__xludf.DUMMYFUNCTION("GOOGLETRANSLATE(A27039,""en"",""hi"")"),"सफेद 3 डी आदमी भालू लाल सोफा पृथक एक सफेद पृष्ठभूमि फोटो पर प्रस्तुत करता है")</f>
        <v>सफेद 3 डी आदमी भालू लाल सोफा पृथक एक सफेद पृष्ठभूमि फोटो पर प्रस्तुत करता है</v>
      </c>
    </row>
    <row r="27040">
      <c r="A27040" s="1" t="s">
        <v>26057</v>
      </c>
      <c r="B27040" s="2" t="str">
        <f>IFERROR(__xludf.DUMMYFUNCTION("GOOGLETRANSLATE(A27040,""en"",""hi"")"),"जार में मोमबत्तियाँ")</f>
        <v>जार में मोमबत्तियाँ</v>
      </c>
    </row>
    <row r="27041">
      <c r="A27041" s="1" t="s">
        <v>26058</v>
      </c>
      <c r="B27041" s="2" t="str">
        <f>IFERROR(__xludf.DUMMYFUNCTION("GOOGLETRANSLATE(A27041,""en"",""hi"")"),"एक सुंदर सूर्यास्त की पृष्ठभूमि पर नौकायन नौकाओं")</f>
        <v>एक सुंदर सूर्यास्त की पृष्ठभूमि पर नौकायन नौकाओं</v>
      </c>
    </row>
    <row r="27042">
      <c r="A27042" s="1" t="s">
        <v>26059</v>
      </c>
      <c r="B27042" s="2" t="str">
        <f>IFERROR(__xludf.DUMMYFUNCTION("GOOGLETRANSLATE(A27042,""en"",""hi"")"),"मैं व्यक्ति देख रहा हूं, और यह स्कर्ट मेरे लिए करता है।")</f>
        <v>मैं व्यक्ति देख रहा हूं, और यह स्कर्ट मेरे लिए करता है।</v>
      </c>
    </row>
    <row r="27043">
      <c r="A27043" s="1" t="s">
        <v>26060</v>
      </c>
      <c r="B27043" s="2" t="str">
        <f>IFERROR(__xludf.DUMMYFUNCTION("GOOGLETRANSLATE(A27043,""en"",""hi"")"),"स्काई, चित्रण में चमकदार tricolor आतिशबाजी।")</f>
        <v>स्काई, चित्रण में चमकदार tricolor आतिशबाजी।</v>
      </c>
    </row>
    <row r="27044">
      <c r="A27044" s="1" t="s">
        <v>26061</v>
      </c>
      <c r="B27044" s="2" t="str">
        <f>IFERROR(__xludf.DUMMYFUNCTION("GOOGLETRANSLATE(A27044,""en"",""hi"")"),"अभिनेता त्यौहारों में त्यौहार के दौरान प्रीमियर में भाग लेता है।")</f>
        <v>अभिनेता त्यौहारों में त्यौहार के दौरान प्रीमियर में भाग लेता है।</v>
      </c>
    </row>
    <row r="27045">
      <c r="A27045" s="1" t="s">
        <v>26062</v>
      </c>
      <c r="B27045" s="2" t="str">
        <f>IFERROR(__xludf.DUMMYFUNCTION("GOOGLETRANSLATE(A27045,""en"",""hi"")"),"ग्लैमरस: एक ठाठ क्रीम संरचित पोशाक और कांस्य ऊँची एड़ी के जूते में व्यक्ति बहुत अच्छा लग रहा था क्योंकि वह शुक्रवार को शो में पहुंची थी")</f>
        <v>ग्लैमरस: एक ठाठ क्रीम संरचित पोशाक और कांस्य ऊँची एड़ी के जूते में व्यक्ति बहुत अच्छा लग रहा था क्योंकि वह शुक्रवार को शो में पहुंची थी</v>
      </c>
    </row>
    <row r="27046">
      <c r="A27046" s="1" t="s">
        <v>26063</v>
      </c>
      <c r="B27046" s="2" t="str">
        <f>IFERROR(__xludf.DUMMYFUNCTION("GOOGLETRANSLATE(A27046,""en"",""hi"")"),"टैटू में से एक की एक तस्वीर")</f>
        <v>टैटू में से एक की एक तस्वीर</v>
      </c>
    </row>
    <row r="27047">
      <c r="A27047" s="1" t="s">
        <v>26064</v>
      </c>
      <c r="B27047" s="2" t="str">
        <f>IFERROR(__xludf.DUMMYFUNCTION("GOOGLETRANSLATE(A27047,""en"",""hi"")"),"ऊपर, फूल वास्तव में एक समान बैंगनी के बजाय धारीदार हैं")</f>
        <v>ऊपर, फूल वास्तव में एक समान बैंगनी के बजाय धारीदार हैं</v>
      </c>
    </row>
    <row r="27048">
      <c r="A27048" s="1" t="s">
        <v>26065</v>
      </c>
      <c r="B27048" s="2" t="str">
        <f>IFERROR(__xludf.DUMMYFUNCTION("GOOGLETRANSLATE(A27048,""en"",""hi"")"),"चक्र को तोड़ना: व्यक्ति अपने खिलाड़ियों को यूईएफए यूरोपीय चैंपियनशिप से पहले छुट्टियों की अनुमति देगा, क्या उन्हें अर्हता प्राप्त करनी चाहिए, हालांकि यह अभी भी असंभव है कि वे फाइनल में सफलता को दर्पण करेंगे")</f>
        <v>चक्र को तोड़ना: व्यक्ति अपने खिलाड़ियों को यूईएफए यूरोपीय चैंपियनशिप से पहले छुट्टियों की अनुमति देगा, क्या उन्हें अर्हता प्राप्त करनी चाहिए, हालांकि यह अभी भी असंभव है कि वे फाइनल में सफलता को दर्पण करेंगे</v>
      </c>
    </row>
    <row r="27049">
      <c r="A27049" s="1" t="s">
        <v>26066</v>
      </c>
      <c r="B27049" s="2" t="str">
        <f>IFERROR(__xludf.DUMMYFUNCTION("GOOGLETRANSLATE(A27049,""en"",""hi"")"),"नीली पृष्ठभूमि पर रोशनी के साथ खाली चरण जलाया।")</f>
        <v>नीली पृष्ठभूमि पर रोशनी के साथ खाली चरण जलाया।</v>
      </c>
    </row>
    <row r="27050">
      <c r="A27050" s="1" t="s">
        <v>26067</v>
      </c>
      <c r="B27050" s="2" t="str">
        <f>IFERROR(__xludf.DUMMYFUNCTION("GOOGLETRANSLATE(A27050,""en"",""hi"")"),"देश अलग नक्शा और मानचित्र")</f>
        <v>देश अलग नक्शा और मानचित्र</v>
      </c>
    </row>
    <row r="27051">
      <c r="A27051" s="1" t="s">
        <v>26068</v>
      </c>
      <c r="B27051" s="2" t="str">
        <f>IFERROR(__xludf.DUMMYFUNCTION("GOOGLETRANSLATE(A27051,""en"",""hi"")"),"वेडिंग फोटोग्राफी पर लॉज")</f>
        <v>वेडिंग फोटोग्राफी पर लॉज</v>
      </c>
    </row>
    <row r="27052">
      <c r="A27052" s="1" t="s">
        <v>26069</v>
      </c>
      <c r="B27052" s="2" t="str">
        <f>IFERROR(__xludf.DUMMYFUNCTION("GOOGLETRANSLATE(A27052,""en"",""hi"")"),"व्यक्ति द्वारा पुस्तक से")</f>
        <v>व्यक्ति द्वारा पुस्तक से</v>
      </c>
    </row>
    <row r="27053">
      <c r="A27053" s="1" t="s">
        <v>2223</v>
      </c>
      <c r="B27053" s="2" t="str">
        <f>IFERROR(__xludf.DUMMYFUNCTION("GOOGLETRANSLATE(A27053,""en"",""hi"")"),"गेंद के लिए फुटबॉल खिलाड़ी और लड़ाई")</f>
        <v>गेंद के लिए फुटबॉल खिलाड़ी और लड़ाई</v>
      </c>
    </row>
    <row r="27054">
      <c r="A27054" s="1" t="s">
        <v>26070</v>
      </c>
      <c r="B27054" s="2" t="str">
        <f>IFERROR(__xludf.DUMMYFUNCTION("GOOGLETRANSLATE(A27054,""en"",""hi"")"),"विस्टेरिया एक लकड़ी के शेड पर फूल")</f>
        <v>विस्टेरिया एक लकड़ी के शेड पर फूल</v>
      </c>
    </row>
    <row r="27055">
      <c r="A27055" s="1" t="s">
        <v>26071</v>
      </c>
      <c r="B27055" s="2" t="str">
        <f>IFERROR(__xludf.DUMMYFUNCTION("GOOGLETRANSLATE(A27055,""en"",""hi"")"),"आइस हॉकी खिलाड़ी स्पोर्ट्स टीम के खिलाफ एक बचत करता है")</f>
        <v>आइस हॉकी खिलाड़ी स्पोर्ट्स टीम के खिलाफ एक बचत करता है</v>
      </c>
    </row>
    <row r="27056">
      <c r="A27056" s="1" t="s">
        <v>26072</v>
      </c>
      <c r="B27056" s="2" t="str">
        <f>IFERROR(__xludf.DUMMYFUNCTION("GOOGLETRANSLATE(A27056,""en"",""hi"")"),"युवा आधुनिक आदमी समुद्र के सामने छुट्टी का आनंद लेने वाले चट्टानों पर चल रहा है")</f>
        <v>युवा आधुनिक आदमी समुद्र के सामने छुट्टी का आनंद लेने वाले चट्टानों पर चल रहा है</v>
      </c>
    </row>
    <row r="27057">
      <c r="A27057" s="1" t="s">
        <v>26073</v>
      </c>
      <c r="B27057" s="2" t="str">
        <f>IFERROR(__xludf.DUMMYFUNCTION("GOOGLETRANSLATE(A27057,""en"",""hi"")"),"कैंपसाइट में खुली आग पर खाना बनाना।")</f>
        <v>कैंपसाइट में खुली आग पर खाना बनाना।</v>
      </c>
    </row>
    <row r="27058">
      <c r="A27058" s="1" t="s">
        <v>26074</v>
      </c>
      <c r="B27058" s="2" t="str">
        <f>IFERROR(__xludf.DUMMYFUNCTION("GOOGLETRANSLATE(A27058,""en"",""hi"")"),"एक फ्रेंच औपनिवेशिक शहर में सड़क पर सवारी करने वाले साइकिल चालक")</f>
        <v>एक फ्रेंच औपनिवेशिक शहर में सड़क पर सवारी करने वाले साइकिल चालक</v>
      </c>
    </row>
    <row r="27059">
      <c r="A27059" s="1" t="s">
        <v>26075</v>
      </c>
      <c r="B27059" s="2" t="str">
        <f>IFERROR(__xludf.DUMMYFUNCTION("GOOGLETRANSLATE(A27059,""en"",""hi"")"),"क्या आपको अपना कुत्ता कार्यालय में ले जाना चाहिए?")</f>
        <v>क्या आपको अपना कुत्ता कार्यालय में ले जाना चाहिए?</v>
      </c>
    </row>
    <row r="27060">
      <c r="A27060" s="1" t="s">
        <v>26076</v>
      </c>
      <c r="B27060" s="2" t="str">
        <f>IFERROR(__xludf.DUMMYFUNCTION("GOOGLETRANSLATE(A27060,""en"",""hi"")"),"बालकनी और दूरबीन के साथ प्रकाश भरने वाला कमरा।")</f>
        <v>बालकनी और दूरबीन के साथ प्रकाश भरने वाला कमरा।</v>
      </c>
    </row>
    <row r="27061">
      <c r="A27061" s="1" t="s">
        <v>26077</v>
      </c>
      <c r="B27061" s="2" t="str">
        <f>IFERROR(__xludf.DUMMYFUNCTION("GOOGLETRANSLATE(A27061,""en"",""hi"")"),"शरद ऋतु मेपल शाखा पर बैठे पक्षियों के साथ छोड़ देता है।")</f>
        <v>शरद ऋतु मेपल शाखा पर बैठे पक्षियों के साथ छोड़ देता है।</v>
      </c>
    </row>
    <row r="27062">
      <c r="A27062" s="1" t="s">
        <v>26078</v>
      </c>
      <c r="B27062" s="2" t="str">
        <f>IFERROR(__xludf.DUMMYFUNCTION("GOOGLETRANSLATE(A27062,""en"",""hi"")"),"कुत्ता खड़ा था और पिंजरे पर इंतजार कर रहा था")</f>
        <v>कुत्ता खड़ा था और पिंजरे पर इंतजार कर रहा था</v>
      </c>
    </row>
    <row r="27063">
      <c r="A27063" s="1" t="s">
        <v>26079</v>
      </c>
      <c r="B27063" s="2" t="str">
        <f>IFERROR(__xludf.DUMMYFUNCTION("GOOGLETRANSLATE(A27063,""en"",""hi"")"),"बगीचे को देखने के पीछे Mullioned खिड़की के साथ लाउंज में एक ब्यूरो लेखन डेस्क")</f>
        <v>बगीचे को देखने के पीछे Mullioned खिड़की के साथ लाउंज में एक ब्यूरो लेखन डेस्क</v>
      </c>
    </row>
    <row r="27064">
      <c r="A27064" s="1" t="s">
        <v>26080</v>
      </c>
      <c r="B27064" s="2" t="str">
        <f>IFERROR(__xludf.DUMMYFUNCTION("GOOGLETRANSLATE(A27064,""en"",""hi"")"),"कलाकार एक संगीत कार्यक्रम के दौरान मंच पर रहते हैं")</f>
        <v>कलाकार एक संगीत कार्यक्रम के दौरान मंच पर रहते हैं</v>
      </c>
    </row>
    <row r="27065">
      <c r="A27065" s="1" t="s">
        <v>26081</v>
      </c>
      <c r="B27065" s="2" t="str">
        <f>IFERROR(__xludf.DUMMYFUNCTION("GOOGLETRANSLATE(A27065,""en"",""hi"")"),"फिल्म के प्रीमियर के दौरान अभिनेता।")</f>
        <v>फिल्म के प्रीमियर के दौरान अभिनेता।</v>
      </c>
    </row>
    <row r="27066">
      <c r="A27066" s="1" t="s">
        <v>26082</v>
      </c>
      <c r="B27066" s="2" t="str">
        <f>IFERROR(__xludf.DUMMYFUNCTION("GOOGLETRANSLATE(A27066,""en"",""hi"")"),"व्यूआउट के ऊपर से देखें और उत्तरी तट")</f>
        <v>व्यूआउट के ऊपर से देखें और उत्तरी तट</v>
      </c>
    </row>
    <row r="27067">
      <c r="A27067" s="1" t="s">
        <v>26083</v>
      </c>
      <c r="B27067" s="2" t="str">
        <f>IFERROR(__xludf.DUMMYFUNCTION("GOOGLETRANSLATE(A27067,""en"",""hi"")"),"शरद ऋतु के पत्ते पर पार्क में एक आदमी और एक बच्चा")</f>
        <v>शरद ऋतु के पत्ते पर पार्क में एक आदमी और एक बच्चा</v>
      </c>
    </row>
    <row r="27068">
      <c r="A27068" s="1" t="s">
        <v>26084</v>
      </c>
      <c r="B27068" s="2" t="str">
        <f>IFERROR(__xludf.DUMMYFUNCTION("GOOGLETRANSLATE(A27068,""en"",""hi"")"),"आधुनिक कार्यालय में एक सम्मेलन कक्ष में अकेले काम कर रहा आदमी")</f>
        <v>आधुनिक कार्यालय में एक सम्मेलन कक्ष में अकेले काम कर रहा आदमी</v>
      </c>
    </row>
    <row r="27069">
      <c r="A27069" s="1" t="s">
        <v>26085</v>
      </c>
      <c r="B27069" s="2" t="str">
        <f>IFERROR(__xludf.DUMMYFUNCTION("GOOGLETRANSLATE(A27069,""en"",""hi"")"),"रानी मैक्सिमा के आभूषण चित्रित हैं।")</f>
        <v>रानी मैक्सिमा के आभूषण चित्रित हैं।</v>
      </c>
    </row>
    <row r="27070">
      <c r="A27070" s="1" t="s">
        <v>26086</v>
      </c>
      <c r="B27070" s="2" t="str">
        <f>IFERROR(__xludf.DUMMYFUNCTION("GOOGLETRANSLATE(A27070,""en"",""hi"")"),"फुटबॉल टीम में सिर्फ एक गोल लाभ के साथ एक कठिन रात होगी")</f>
        <v>फुटबॉल टीम में सिर्फ एक गोल लाभ के साथ एक कठिन रात होगी</v>
      </c>
    </row>
    <row r="27071">
      <c r="A27071" s="1" t="s">
        <v>26087</v>
      </c>
      <c r="B27071" s="2" t="str">
        <f>IFERROR(__xludf.DUMMYFUNCTION("GOOGLETRANSLATE(A27071,""en"",""hi"")"),"हवा में उड़ने वाले हरी घास के साथ प्रेयरी के माध्यम से बोर्डवॉक")</f>
        <v>हवा में उड़ने वाले हरी घास के साथ प्रेयरी के माध्यम से बोर्डवॉक</v>
      </c>
    </row>
    <row r="27072">
      <c r="A27072" s="1" t="s">
        <v>26088</v>
      </c>
      <c r="B27072" s="2" t="str">
        <f>IFERROR(__xludf.DUMMYFUNCTION("GOOGLETRANSLATE(A27072,""en"",""hi"")"),"इस शादी के लिए भोजन का एक सुंदर प्रसार बाहर maguires।")</f>
        <v>इस शादी के लिए भोजन का एक सुंदर प्रसार बाहर maguires।</v>
      </c>
    </row>
    <row r="27073">
      <c r="A27073" s="1" t="s">
        <v>26089</v>
      </c>
      <c r="B27073" s="2" t="str">
        <f>IFERROR(__xludf.DUMMYFUNCTION("GOOGLETRANSLATE(A27073,""en"",""hi"")"),"एक सीढ़ी पर आदमी खड़ा है।")</f>
        <v>एक सीढ़ी पर आदमी खड़ा है।</v>
      </c>
    </row>
    <row r="27074">
      <c r="A27074" s="1" t="s">
        <v>26090</v>
      </c>
      <c r="B27074" s="2" t="str">
        <f>IFERROR(__xludf.DUMMYFUNCTION("GOOGLETRANSLATE(A27074,""en"",""hi"")"),"मुझे वास्तव में इस तस्वीर में उसकी मेकअप पसंद है ... बालों की तरह भी")</f>
        <v>मुझे वास्तव में इस तस्वीर में उसकी मेकअप पसंद है ... बालों की तरह भी</v>
      </c>
    </row>
    <row r="27075">
      <c r="A27075" s="1" t="s">
        <v>26091</v>
      </c>
      <c r="B27075" s="2" t="str">
        <f>IFERROR(__xludf.DUMMYFUNCTION("GOOGLETRANSLATE(A27075,""en"",""hi"")"),"द्वीप पर पत्थर की दीवार के साथ सड़क")</f>
        <v>द्वीप पर पत्थर की दीवार के साथ सड़क</v>
      </c>
    </row>
    <row r="27076">
      <c r="A27076" s="1" t="s">
        <v>26092</v>
      </c>
      <c r="B27076" s="2" t="str">
        <f>IFERROR(__xludf.DUMMYFUNCTION("GOOGLETRANSLATE(A27076,""en"",""hi"")"),"पहाड़ी हवाई शॉट के शीर्ष पर बाकर")</f>
        <v>पहाड़ी हवाई शॉट के शीर्ष पर बाकर</v>
      </c>
    </row>
    <row r="27077">
      <c r="A27077" s="1" t="s">
        <v>26093</v>
      </c>
      <c r="B27077" s="2" t="str">
        <f>IFERROR(__xludf.DUMMYFUNCTION("GOOGLETRANSLATE(A27077,""en"",""hi"")"),"स्पोर्ट्स टीम ने स्पोर्ट्स टीम के खिलाफ बेसबॉल गेम से पहले बेसबॉल पिचर शुरू करने के लिए एक बैनर बाइडिंग विदाई लटका दी।")</f>
        <v>स्पोर्ट्स टीम ने स्पोर्ट्स टीम के खिलाफ बेसबॉल गेम से पहले बेसबॉल पिचर शुरू करने के लिए एक बैनर बाइडिंग विदाई लटका दी।</v>
      </c>
    </row>
    <row r="27078">
      <c r="A27078" s="1" t="s">
        <v>26094</v>
      </c>
      <c r="B27078" s="2" t="str">
        <f>IFERROR(__xludf.DUMMYFUNCTION("GOOGLETRANSLATE(A27078,""en"",""hi"")"),"मैं इसे अन्य सुन्दर पौधों के साथ मिश्रित देख सकता था।")</f>
        <v>मैं इसे अन्य सुन्दर पौधों के साथ मिश्रित देख सकता था।</v>
      </c>
    </row>
    <row r="27079">
      <c r="A27079" s="1" t="s">
        <v>26095</v>
      </c>
      <c r="B27079" s="2" t="str">
        <f>IFERROR(__xludf.DUMMYFUNCTION("GOOGLETRANSLATE(A27079,""en"",""hi"")"),"कार्टून संचार को दर्शाता है सफल आवश्यकताओं में अंतर्निहित सफल आवश्यकताओं को इकट्ठा करना जहां अंतिम परिणाम मूल आवश्यकता से बहुत दूर है।")</f>
        <v>कार्टून संचार को दर्शाता है सफल आवश्यकताओं में अंतर्निहित सफल आवश्यकताओं को इकट्ठा करना जहां अंतिम परिणाम मूल आवश्यकता से बहुत दूर है।</v>
      </c>
    </row>
    <row r="27080">
      <c r="A27080" s="1" t="s">
        <v>26096</v>
      </c>
      <c r="B27080" s="2" t="str">
        <f>IFERROR(__xludf.DUMMYFUNCTION("GOOGLETRANSLATE(A27080,""en"",""hi"")"),"दिलों का संग्रह जो दिल की तरह दिखते हैं।")</f>
        <v>दिलों का संग्रह जो दिल की तरह दिखते हैं।</v>
      </c>
    </row>
    <row r="27081">
      <c r="A27081" s="1" t="s">
        <v>26097</v>
      </c>
      <c r="B27081" s="2" t="str">
        <f>IFERROR(__xludf.DUMMYFUNCTION("GOOGLETRANSLATE(A27081,""en"",""hi"")"),"सभी प्रकार के पास्ता सीमलेस पैटर्न स्टॉक चित्रण")</f>
        <v>सभी प्रकार के पास्ता सीमलेस पैटर्न स्टॉक चित्रण</v>
      </c>
    </row>
    <row r="27082">
      <c r="A27082" s="1" t="s">
        <v>26098</v>
      </c>
      <c r="B27082" s="2" t="str">
        <f>IFERROR(__xludf.DUMMYFUNCTION("GOOGLETRANSLATE(A27082,""en"",""hi"")"),"लोग फर्न के जंगल के माध्यम से चलते हैं")</f>
        <v>लोग फर्न के जंगल के माध्यम से चलते हैं</v>
      </c>
    </row>
    <row r="27083">
      <c r="A27083" s="1" t="s">
        <v>26099</v>
      </c>
      <c r="B27083" s="2" t="str">
        <f>IFERROR(__xludf.DUMMYFUNCTION("GOOGLETRANSLATE(A27083,""en"",""hi"")"),"बच्चों के साथ कोरल रीफ का दौरा करने की सलाह और हमारे अनुभव की क्या उम्मीद है।")</f>
        <v>बच्चों के साथ कोरल रीफ का दौरा करने की सलाह और हमारे अनुभव की क्या उम्मीद है।</v>
      </c>
    </row>
    <row r="27084">
      <c r="A27084" s="1" t="s">
        <v>26100</v>
      </c>
      <c r="B27084" s="2" t="str">
        <f>IFERROR(__xludf.DUMMYFUNCTION("GOOGLETRANSLATE(A27084,""en"",""hi"")"),"सर्दियों के दौरान बर्फ से ढके पहाड़ों में एक आदमी की लंबी पैदल यात्रा का हवाई दृश्य, दोपहर सूरज पृष्ठभूमि में जंगल की रोशनी")</f>
        <v>सर्दियों के दौरान बर्फ से ढके पहाड़ों में एक आदमी की लंबी पैदल यात्रा का हवाई दृश्य, दोपहर सूरज पृष्ठभूमि में जंगल की रोशनी</v>
      </c>
    </row>
    <row r="27085">
      <c r="A27085" s="1" t="s">
        <v>26101</v>
      </c>
      <c r="B27085" s="2" t="str">
        <f>IFERROR(__xludf.DUMMYFUNCTION("GOOGLETRANSLATE(A27085,""en"",""hi"")"),"वह कहता है कि वह अपनी बेटी के साथ क्या हुआ के लिए बंद करना चाहता है")</f>
        <v>वह कहता है कि वह अपनी बेटी के साथ क्या हुआ के लिए बंद करना चाहता है</v>
      </c>
    </row>
    <row r="27086">
      <c r="A27086" s="1" t="s">
        <v>26102</v>
      </c>
      <c r="B27086" s="2" t="str">
        <f>IFERROR(__xludf.DUMMYFUNCTION("GOOGLETRANSLATE(A27086,""en"",""hi"")"),"अगर हमें कभी एक कुत्ता मिला तो यह हो सकता है!")</f>
        <v>अगर हमें कभी एक कुत्ता मिला तो यह हो सकता है!</v>
      </c>
    </row>
    <row r="27087">
      <c r="A27087" s="1" t="s">
        <v>26103</v>
      </c>
      <c r="B27087" s="2" t="str">
        <f>IFERROR(__xludf.DUMMYFUNCTION("GOOGLETRANSLATE(A27087,""en"",""hi"")"),"इस शॉट में चेहरा मूल रूप से हम सभी क्रिसमस की सुबह कैसे देखते हैं।")</f>
        <v>इस शॉट में चेहरा मूल रूप से हम सभी क्रिसमस की सुबह कैसे देखते हैं।</v>
      </c>
    </row>
    <row r="27088">
      <c r="A27088" s="1" t="s">
        <v>26104</v>
      </c>
      <c r="B27088" s="2" t="str">
        <f>IFERROR(__xludf.DUMMYFUNCTION("GOOGLETRANSLATE(A27088,""en"",""hi"")"),"मई में सैरगाह पर नए समुद्र तट झोपड़ियों का निर्माण किया जा रहा है")</f>
        <v>मई में सैरगाह पर नए समुद्र तट झोपड़ियों का निर्माण किया जा रहा है</v>
      </c>
    </row>
    <row r="27089">
      <c r="A27089" s="1" t="s">
        <v>26105</v>
      </c>
      <c r="B27089" s="2" t="str">
        <f>IFERROR(__xludf.DUMMYFUNCTION("GOOGLETRANSLATE(A27089,""en"",""hi"")"),"एक घड़ी पकड़े हुए युवा व्यक्ति और फल और सब्जियों के ढेर के साथ प्रस्तुत, सफेद पृष्ठभूमि पर अलग")</f>
        <v>एक घड़ी पकड़े हुए युवा व्यक्ति और फल और सब्जियों के ढेर के साथ प्रस्तुत, सफेद पृष्ठभूमि पर अलग</v>
      </c>
    </row>
    <row r="27090">
      <c r="A27090" s="1" t="s">
        <v>26106</v>
      </c>
      <c r="B27090" s="2" t="str">
        <f>IFERROR(__xludf.DUMMYFUNCTION("GOOGLETRANSLATE(A27090,""en"",""hi"")"),"पृष्ठभूमि में पहाड़ों के साथ सूर्यास्त में एक पेड़ में गंजा ईगल")</f>
        <v>पृष्ठभूमि में पहाड़ों के साथ सूर्यास्त में एक पेड़ में गंजा ईगल</v>
      </c>
    </row>
    <row r="27091">
      <c r="A27091" s="1" t="s">
        <v>26107</v>
      </c>
      <c r="B27091" s="2" t="str">
        <f>IFERROR(__xludf.DUMMYFUNCTION("GOOGLETRANSLATE(A27091,""en"",""hi"")"),"एक सफेद पृष्ठभूमि पर विभिन्न डिजाइनों में राष्ट्रीय ध्वज का सेट।")</f>
        <v>एक सफेद पृष्ठभूमि पर विभिन्न डिजाइनों में राष्ट्रीय ध्वज का सेट।</v>
      </c>
    </row>
    <row r="27092">
      <c r="A27092" s="1" t="s">
        <v>26108</v>
      </c>
      <c r="B27092" s="2" t="str">
        <f>IFERROR(__xludf.DUMMYFUNCTION("GOOGLETRANSLATE(A27092,""en"",""hi"")"),"एक कंप्यूटर मॉनीटर पर बैठे बिजनेस महिला")</f>
        <v>एक कंप्यूटर मॉनीटर पर बैठे बिजनेस महिला</v>
      </c>
    </row>
    <row r="27093">
      <c r="A27093" s="1" t="s">
        <v>26109</v>
      </c>
      <c r="B27093" s="2" t="str">
        <f>IFERROR(__xludf.DUMMYFUNCTION("GOOGLETRANSLATE(A27093,""en"",""hi"")"),"दुल्हन के लिए बाल, बाल शादी करते हैं")</f>
        <v>दुल्हन के लिए बाल, बाल शादी करते हैं</v>
      </c>
    </row>
    <row r="27094">
      <c r="A27094" s="1" t="s">
        <v>26110</v>
      </c>
      <c r="B27094" s="2" t="str">
        <f>IFERROR(__xludf.DUMMYFUNCTION("GOOGLETRANSLATE(A27094,""en"",""hi"")"),"व्यक्ति, बाएं, और रूढ़िवादी व्यक्ति एक बंदरगाह पर उनके आगमन पर घाट पर चलते हैं।")</f>
        <v>व्यक्ति, बाएं, और रूढ़िवादी व्यक्ति एक बंदरगाह पर उनके आगमन पर घाट पर चलते हैं।</v>
      </c>
    </row>
    <row r="27095">
      <c r="A27095" s="1" t="s">
        <v>26111</v>
      </c>
      <c r="B27095" s="2" t="str">
        <f>IFERROR(__xludf.DUMMYFUNCTION("GOOGLETRANSLATE(A27095,""en"",""hi"")"),"एक तूफान से भयभीत व्यक्ति")</f>
        <v>एक तूफान से भयभीत व्यक्ति</v>
      </c>
    </row>
    <row r="27096">
      <c r="A27096" s="1" t="s">
        <v>26112</v>
      </c>
      <c r="B27096" s="2" t="str">
        <f>IFERROR(__xludf.DUMMYFUNCTION("GOOGLETRANSLATE(A27096,""en"",""hi"")"),"रेत में पैटर्न के साथ कम ज्वार पर अंग्रेजी नागरिक पैरिश")</f>
        <v>रेत में पैटर्न के साथ कम ज्वार पर अंग्रेजी नागरिक पैरिश</v>
      </c>
    </row>
    <row r="27097">
      <c r="A27097" s="1" t="s">
        <v>26113</v>
      </c>
      <c r="B27097" s="2" t="str">
        <f>IFERROR(__xludf.DUMMYFUNCTION("GOOGLETRANSLATE(A27097,""en"",""hi"")"),"भारी धातु कलाकार अपने कार्यक्रम के दौरान लाइव ऑनस्टेज प्रदर्शन करते हैं")</f>
        <v>भारी धातु कलाकार अपने कार्यक्रम के दौरान लाइव ऑनस्टेज प्रदर्शन करते हैं</v>
      </c>
    </row>
    <row r="27098">
      <c r="A27098" s="1" t="s">
        <v>26114</v>
      </c>
      <c r="B27098" s="2" t="str">
        <f>IFERROR(__xludf.DUMMYFUNCTION("GOOGLETRANSLATE(A27098,""en"",""hi"")"),"एक द्वीप के साथ अन्य में बड़ी समकालीन गैले खुली अवधारणा रसोई विचार")</f>
        <v>एक द्वीप के साथ अन्य में बड़ी समकालीन गैले खुली अवधारणा रसोई विचार</v>
      </c>
    </row>
    <row r="27099">
      <c r="A27099" s="1" t="s">
        <v>26115</v>
      </c>
      <c r="B27099" s="2" t="str">
        <f>IFERROR(__xludf.DUMMYFUNCTION("GOOGLETRANSLATE(A27099,""en"",""hi"")"),"संपत्ति छवि # एक पहाड़ी झील द्वारा एक केबिन")</f>
        <v>संपत्ति छवि # एक पहाड़ी झील द्वारा एक केबिन</v>
      </c>
    </row>
    <row r="27100">
      <c r="A27100" s="1" t="s">
        <v>26116</v>
      </c>
      <c r="B27100" s="2" t="str">
        <f>IFERROR(__xludf.DUMMYFUNCTION("GOOGLETRANSLATE(A27100,""en"",""hi"")"),"एक परी कथा से जैविक प्रजाति।")</f>
        <v>एक परी कथा से जैविक प्रजाति।</v>
      </c>
    </row>
    <row r="27101">
      <c r="A27101" s="1" t="s">
        <v>26117</v>
      </c>
      <c r="B27101" s="2" t="str">
        <f>IFERROR(__xludf.DUMMYFUNCTION("GOOGLETRANSLATE(A27101,""en"",""hi"")"),"मैं इस इंसान के बिना क्या करूँगा?")</f>
        <v>मैं इस इंसान के बिना क्या करूँगा?</v>
      </c>
    </row>
    <row r="27102">
      <c r="A27102" s="1" t="s">
        <v>26118</v>
      </c>
      <c r="B27102" s="2" t="str">
        <f>IFERROR(__xludf.DUMMYFUNCTION("GOOGLETRANSLATE(A27102,""en"",""hi"")"),"कलाकार का कलाकार मंच पर करता है")</f>
        <v>कलाकार का कलाकार मंच पर करता है</v>
      </c>
    </row>
    <row r="27103">
      <c r="A27103" s="1" t="s">
        <v>26119</v>
      </c>
      <c r="B27103" s="2" t="str">
        <f>IFERROR(__xludf.DUMMYFUNCTION("GOOGLETRANSLATE(A27103,""en"",""hi"")"),"कोने पर पब")</f>
        <v>कोने पर पब</v>
      </c>
    </row>
    <row r="27104">
      <c r="A27104" s="1" t="s">
        <v>26120</v>
      </c>
      <c r="B27104" s="2" t="str">
        <f>IFERROR(__xludf.DUMMYFUNCTION("GOOGLETRANSLATE(A27104,""en"",""hi"")"),"कई प्रांतों के साथ राजनीतिक मानचित्र जहां प्रशासनिक विभाजन को हाइलाइट किया गया है")</f>
        <v>कई प्रांतों के साथ राजनीतिक मानचित्र जहां प्रशासनिक विभाजन को हाइलाइट किया गया है</v>
      </c>
    </row>
    <row r="27105">
      <c r="A27105" s="1" t="s">
        <v>26121</v>
      </c>
      <c r="B27105" s="2" t="str">
        <f>IFERROR(__xludf.DUMMYFUNCTION("GOOGLETRANSLATE(A27105,""en"",""hi"")"),"गर्मी की रात के दौरान टॉवर")</f>
        <v>गर्मी की रात के दौरान टॉवर</v>
      </c>
    </row>
    <row r="27106">
      <c r="A27106" s="1" t="s">
        <v>26122</v>
      </c>
      <c r="B27106" s="2" t="str">
        <f>IFERROR(__xludf.DUMMYFUNCTION("GOOGLETRANSLATE(A27106,""en"",""hi"")"),"संगीत वीडियो कलाकार त्योहार के दौरान मंच पर प्रदर्शन करता है")</f>
        <v>संगीत वीडियो कलाकार त्योहार के दौरान मंच पर प्रदर्शन करता है</v>
      </c>
    </row>
    <row r="27107">
      <c r="A27107" s="1" t="s">
        <v>26123</v>
      </c>
      <c r="B27107" s="2" t="str">
        <f>IFERROR(__xludf.DUMMYFUNCTION("GOOGLETRANSLATE(A27107,""en"",""hi"")"),"एक सर्फर एक लहर की सवारी करने से पहले सर्फ़बोर्ड पैडल")</f>
        <v>एक सर्फर एक लहर की सवारी करने से पहले सर्फ़बोर्ड पैडल</v>
      </c>
    </row>
    <row r="27108">
      <c r="A27108" s="1" t="s">
        <v>26124</v>
      </c>
      <c r="B27108" s="2" t="str">
        <f>IFERROR(__xludf.DUMMYFUNCTION("GOOGLETRANSLATE(A27108,""en"",""hi"")"),"मुसीबत: कल रात एक मैच के दौरान लगभग हर खिलाड़ी को विस्फोटित करने वाला एक विवाद।")</f>
        <v>मुसीबत: कल रात एक मैच के दौरान लगभग हर खिलाड़ी को विस्फोटित करने वाला एक विवाद।</v>
      </c>
    </row>
    <row r="27109">
      <c r="A27109" s="1" t="s">
        <v>26125</v>
      </c>
      <c r="B27109" s="2" t="str">
        <f>IFERROR(__xludf.DUMMYFUNCTION("GOOGLETRANSLATE(A27109,""en"",""hi"")"),"पौधों में से एक पर लगभग तैयार काली मिर्च")</f>
        <v>पौधों में से एक पर लगभग तैयार काली मिर्च</v>
      </c>
    </row>
    <row r="27110">
      <c r="A27110" s="1" t="s">
        <v>26126</v>
      </c>
      <c r="B27110" s="2" t="str">
        <f>IFERROR(__xludf.DUMMYFUNCTION("GOOGLETRANSLATE(A27110,""en"",""hi"")"),"रॉक कलाकार एक इलेक्ट्रिक गिटार के साथ मंच का प्रदर्शन करता है।")</f>
        <v>रॉक कलाकार एक इलेक्ट्रिक गिटार के साथ मंच का प्रदर्शन करता है।</v>
      </c>
    </row>
    <row r="27111">
      <c r="A27111" s="1" t="s">
        <v>26127</v>
      </c>
      <c r="B27111" s="2" t="str">
        <f>IFERROR(__xludf.DUMMYFUNCTION("GOOGLETRANSLATE(A27111,""en"",""hi"")"),"देश पॉप कलाकार ने अपने अपार्टमेंट से बाहर निकलने के दौरान एक गुलाबी फीता पोशाक और गिल्ड फ्लॉवर क्राउन से मेल खाना।")</f>
        <v>देश पॉप कलाकार ने अपने अपार्टमेंट से बाहर निकलने के दौरान एक गुलाबी फीता पोशाक और गिल्ड फ्लॉवर क्राउन से मेल खाना।</v>
      </c>
    </row>
    <row r="27112">
      <c r="A27112" s="1" t="s">
        <v>26128</v>
      </c>
      <c r="B27112" s="2" t="str">
        <f>IFERROR(__xludf.DUMMYFUNCTION("GOOGLETRANSLATE(A27112,""en"",""hi"")"),"फोटो में एक तरफ जिराफ")</f>
        <v>फोटो में एक तरफ जिराफ</v>
      </c>
    </row>
    <row r="27113">
      <c r="A27113" s="1" t="s">
        <v>26129</v>
      </c>
      <c r="B27113" s="2" t="str">
        <f>IFERROR(__xludf.DUMMYFUNCTION("GOOGLETRANSLATE(A27113,""en"",""hi"")"),"मूर्ति को बंद करें")</f>
        <v>मूर्ति को बंद करें</v>
      </c>
    </row>
    <row r="27114">
      <c r="A27114" s="1" t="s">
        <v>26130</v>
      </c>
      <c r="B27114" s="2" t="str">
        <f>IFERROR(__xludf.DUMMYFUNCTION("GOOGLETRANSLATE(A27114,""en"",""hi"")"),"रंगीन शरद ऋतु के पत्तों की एक कलात्मक रूप से ज़ूम की गई छवि")</f>
        <v>रंगीन शरद ऋतु के पत्तों की एक कलात्मक रूप से ज़ूम की गई छवि</v>
      </c>
    </row>
    <row r="27115">
      <c r="A27115" s="1" t="s">
        <v>26131</v>
      </c>
      <c r="B27115" s="2" t="str">
        <f>IFERROR(__xludf.DUMMYFUNCTION("GOOGLETRANSLATE(A27115,""en"",""hi"")"),"व्यक्ति प्रतिनिधि अध्यक्ष क्लब में एक हेयरड्रेसर है")</f>
        <v>व्यक्ति प्रतिनिधि अध्यक्ष क्लब में एक हेयरड्रेसर है</v>
      </c>
    </row>
    <row r="27116">
      <c r="A27116" s="1" t="s">
        <v>26132</v>
      </c>
      <c r="B27116" s="2" t="str">
        <f>IFERROR(__xludf.DUMMYFUNCTION("GOOGLETRANSLATE(A27116,""en"",""hi"")"),"व्यक्ति पिछले साल सीजन का वोटिंग खिलाड़ी था और वह अपना हिस्सा खेलने के लिए तैयार है")</f>
        <v>व्यक्ति पिछले साल सीजन का वोटिंग खिलाड़ी था और वह अपना हिस्सा खेलने के लिए तैयार है</v>
      </c>
    </row>
    <row r="27117">
      <c r="A27117" s="1" t="s">
        <v>26133</v>
      </c>
      <c r="B27117" s="2" t="str">
        <f>IFERROR(__xludf.DUMMYFUNCTION("GOOGLETRANSLATE(A27117,""en"",""hi"")"),"विज्ञान के लिए बिस्तर पर झूठ बोलना")</f>
        <v>विज्ञान के लिए बिस्तर पर झूठ बोलना</v>
      </c>
    </row>
    <row r="27118">
      <c r="A27118" s="1" t="s">
        <v>26134</v>
      </c>
      <c r="B27118" s="2" t="str">
        <f>IFERROR(__xludf.DUMMYFUNCTION("GOOGLETRANSLATE(A27118,""en"",""hi"")"),"व्यक्ति एक फिल्म प्रीमियर के लिए एक मैट्रिक्स - स्टाइल लेदर जैकेट पहनता है")</f>
        <v>व्यक्ति एक फिल्म प्रीमियर के लिए एक मैट्रिक्स - स्टाइल लेदर जैकेट पहनता है</v>
      </c>
    </row>
    <row r="27119">
      <c r="A27119" s="1" t="s">
        <v>26135</v>
      </c>
      <c r="B27119" s="2" t="str">
        <f>IFERROR(__xludf.DUMMYFUNCTION("GOOGLETRANSLATE(A27119,""en"",""hi"")"),"एक मत्स्यांगना में कैसे बदलें")</f>
        <v>एक मत्स्यांगना में कैसे बदलें</v>
      </c>
    </row>
    <row r="27120">
      <c r="A27120" s="1" t="s">
        <v>26136</v>
      </c>
      <c r="B27120" s="2" t="str">
        <f>IFERROR(__xludf.DUMMYFUNCTION("GOOGLETRANSLATE(A27120,""en"",""hi"")"),"समुद्र तट पर उनके जाल में")</f>
        <v>समुद्र तट पर उनके जाल में</v>
      </c>
    </row>
    <row r="27121">
      <c r="A27121" s="1" t="s">
        <v>26137</v>
      </c>
      <c r="B27121" s="2" t="str">
        <f>IFERROR(__xludf.DUMMYFUNCTION("GOOGLETRANSLATE(A27121,""en"",""hi"")"),"व्यक्ति बास्केटबॉल खिलाड़ी पर पहला चैंपियन बनने के लिए अपनी जीत मनाता है।")</f>
        <v>व्यक्ति बास्केटबॉल खिलाड़ी पर पहला चैंपियन बनने के लिए अपनी जीत मनाता है।</v>
      </c>
    </row>
    <row r="27122">
      <c r="A27122" s="1" t="s">
        <v>26138</v>
      </c>
      <c r="B27122" s="2" t="str">
        <f>IFERROR(__xludf.DUMMYFUNCTION("GOOGLETRANSLATE(A27122,""en"",""hi"")"),"स्टेडियम में मैच के दौरान अपना दूसरा गोल करने के बाद सॉकर प्लेयर मनाता है।")</f>
        <v>स्टेडियम में मैच के दौरान अपना दूसरा गोल करने के बाद सॉकर प्लेयर मनाता है।</v>
      </c>
    </row>
    <row r="27123">
      <c r="A27123" s="1" t="s">
        <v>26139</v>
      </c>
      <c r="B27123" s="2" t="str">
        <f>IFERROR(__xludf.DUMMYFUNCTION("GOOGLETRANSLATE(A27123,""en"",""hi"")"),"सदस्यों ने भीड़ को तरंग में फ्लोट किया।")</f>
        <v>सदस्यों ने भीड़ को तरंग में फ्लोट किया।</v>
      </c>
    </row>
    <row r="27124">
      <c r="A27124" s="1" t="s">
        <v>26140</v>
      </c>
      <c r="B27124" s="2" t="str">
        <f>IFERROR(__xludf.DUMMYFUNCTION("GOOGLETRANSLATE(A27124,""en"",""hi"")"),"पालतू जानवर के लिए एक नया घर।")</f>
        <v>पालतू जानवर के लिए एक नया घर।</v>
      </c>
    </row>
    <row r="27125">
      <c r="A27125" s="1" t="s">
        <v>26141</v>
      </c>
      <c r="B27125" s="2" t="str">
        <f>IFERROR(__xludf.DUMMYFUNCTION("GOOGLETRANSLATE(A27125,""en"",""hi"")"),"समुद्र तट पर प्यार में युवा छात्र")</f>
        <v>समुद्र तट पर प्यार में युवा छात्र</v>
      </c>
    </row>
    <row r="27126">
      <c r="A27126" s="1" t="s">
        <v>656</v>
      </c>
      <c r="B27126" s="2" t="str">
        <f>IFERROR(__xludf.DUMMYFUNCTION("GOOGLETRANSLATE(A27126,""en"",""hi"")"),"छवि में हो सकता है: व्यक्ति, मंच पर, एक संगीत वाद्ययंत्र और इनडोर खेल रहा है")</f>
        <v>छवि में हो सकता है: व्यक्ति, मंच पर, एक संगीत वाद्ययंत्र और इनडोर खेल रहा है</v>
      </c>
    </row>
    <row r="27127">
      <c r="A27127" s="1" t="s">
        <v>26142</v>
      </c>
      <c r="B27127" s="2" t="str">
        <f>IFERROR(__xludf.DUMMYFUNCTION("GOOGLETRANSLATE(A27127,""en"",""hi"")"),"पारंपरिक पॉप कलाकार अपने ड्रेसिंग रूम में टेलीफोन का उपयोग करता है")</f>
        <v>पारंपरिक पॉप कलाकार अपने ड्रेसिंग रूम में टेलीफोन का उपयोग करता है</v>
      </c>
    </row>
    <row r="27128">
      <c r="A27128" s="1" t="s">
        <v>26143</v>
      </c>
      <c r="B27128" s="2" t="str">
        <f>IFERROR(__xludf.DUMMYFUNCTION("GOOGLETRANSLATE(A27128,""en"",""hi"")"),"शरद ऋतु में एक अच्छे दिन पर ग्रामीण इलाकों में एक हेजगोर से जंगली ब्लैकबेरी चुने जाते हैं")</f>
        <v>शरद ऋतु में एक अच्छे दिन पर ग्रामीण इलाकों में एक हेजगोर से जंगली ब्लैकबेरी चुने जाते हैं</v>
      </c>
    </row>
    <row r="27129">
      <c r="A27129" s="1" t="s">
        <v>26144</v>
      </c>
      <c r="B27129" s="2" t="str">
        <f>IFERROR(__xludf.DUMMYFUNCTION("GOOGLETRANSLATE(A27129,""en"",""hi"")"),"इंटरनेट प्रकाशन और प्रसारण और वेब सर्च पोर्टल व्यवसाय के पास बिक्री के लिए घर हैं।")</f>
        <v>इंटरनेट प्रकाशन और प्रसारण और वेब सर्च पोर्टल व्यवसाय के पास बिक्री के लिए घर हैं।</v>
      </c>
    </row>
    <row r="27130">
      <c r="A27130" s="1" t="s">
        <v>26145</v>
      </c>
      <c r="B27130" s="2" t="str">
        <f>IFERROR(__xludf.DUMMYFUNCTION("GOOGLETRANSLATE(A27130,""en"",""hi"")"),"कई पेड़ों से भरा क्षेत्र")</f>
        <v>कई पेड़ों से भरा क्षेत्र</v>
      </c>
    </row>
    <row r="27131">
      <c r="A27131" s="1" t="s">
        <v>26146</v>
      </c>
      <c r="B27131" s="2" t="str">
        <f>IFERROR(__xludf.DUMMYFUNCTION("GOOGLETRANSLATE(A27131,""en"",""hi"")"),"उल्लू और शादी थ्रू थके हुए - $ 20.00 द्वारा")</f>
        <v>उल्लू और शादी थ्रू थके हुए - $ 20.00 द्वारा</v>
      </c>
    </row>
    <row r="27132">
      <c r="A27132" s="1" t="s">
        <v>26147</v>
      </c>
      <c r="B27132" s="2" t="str">
        <f>IFERROR(__xludf.DUMMYFUNCTION("GOOGLETRANSLATE(A27132,""en"",""hi"")"),"ड्रैग रानी व्यक्ति के दौरान बोलता है।")</f>
        <v>ड्रैग रानी व्यक्ति के दौरान बोलता है।</v>
      </c>
    </row>
    <row r="27133">
      <c r="A27133" s="1" t="s">
        <v>26148</v>
      </c>
      <c r="B27133" s="2" t="str">
        <f>IFERROR(__xludf.DUMMYFUNCTION("GOOGLETRANSLATE(A27133,""en"",""hi"")"),"व्यक्ति समुद्र तट पर गया")</f>
        <v>व्यक्ति समुद्र तट पर गया</v>
      </c>
    </row>
    <row r="27134">
      <c r="A27134" s="1" t="s">
        <v>26149</v>
      </c>
      <c r="B27134" s="2" t="str">
        <f>IFERROR(__xludf.DUMMYFUNCTION("GOOGLETRANSLATE(A27134,""en"",""hi"")"),"अगले साल मेरे छात्रावास के कमरे के लिए यह बहुत प्यारा होगा।")</f>
        <v>अगले साल मेरे छात्रावास के कमरे के लिए यह बहुत प्यारा होगा।</v>
      </c>
    </row>
    <row r="27135">
      <c r="A27135" s="1" t="s">
        <v>26150</v>
      </c>
      <c r="B27135" s="2" t="str">
        <f>IFERROR(__xludf.DUMMYFUNCTION("GOOGLETRANSLATE(A27135,""en"",""hi"")"),"स्थानीय दुकान, मुख्य रूप से स्थानीय उपज बेच रही है")</f>
        <v>स्थानीय दुकान, मुख्य रूप से स्थानीय उपज बेच रही है</v>
      </c>
    </row>
    <row r="27136">
      <c r="A27136" s="1" t="s">
        <v>26151</v>
      </c>
      <c r="B27136" s="2" t="str">
        <f>IFERROR(__xludf.DUMMYFUNCTION("GOOGLETRANSLATE(A27136,""en"",""hi"")"),"एक सफेद पृष्ठभूमि पर हाथ खींचा हिरण पृथक।")</f>
        <v>एक सफेद पृष्ठभूमि पर हाथ खींचा हिरण पृथक।</v>
      </c>
    </row>
    <row r="27137">
      <c r="A27137" s="1" t="s">
        <v>26152</v>
      </c>
      <c r="B27137" s="2" t="str">
        <f>IFERROR(__xludf.DUMMYFUNCTION("GOOGLETRANSLATE(A27137,""en"",""hi"")"),"फोटोग्राफर की सावधानीपूर्वक रचना की गई छवियां पुरानी मास्टर पेंटिंग्स से प्रेरित हैं - और निकटता से मिलती हैं।")</f>
        <v>फोटोग्राफर की सावधानीपूर्वक रचना की गई छवियां पुरानी मास्टर पेंटिंग्स से प्रेरित हैं - और निकटता से मिलती हैं।</v>
      </c>
    </row>
    <row r="27138">
      <c r="A27138" s="1" t="s">
        <v>26153</v>
      </c>
      <c r="B27138" s="2" t="str">
        <f>IFERROR(__xludf.DUMMYFUNCTION("GOOGLETRANSLATE(A27138,""en"",""hi"")"),"सुबह में सूरजमुखी पर काम करना बंद करो")</f>
        <v>सुबह में सूरजमुखी पर काम करना बंद करो</v>
      </c>
    </row>
    <row r="27139">
      <c r="A27139" s="1" t="s">
        <v>26154</v>
      </c>
      <c r="B27139" s="2" t="str">
        <f>IFERROR(__xludf.DUMMYFUNCTION("GOOGLETRANSLATE(A27139,""en"",""hi"")"),"बड़े पत्थरों के बीच एक अंतर के माध्यम से एक झरना फैल रहा है; जलप्रपात की प्राकृतिक परिवेश ध्वनि शामिल है")</f>
        <v>बड़े पत्थरों के बीच एक अंतर के माध्यम से एक झरना फैल रहा है; जलप्रपात की प्राकृतिक परिवेश ध्वनि शामिल है</v>
      </c>
    </row>
    <row r="27140">
      <c r="A27140" s="1" t="s">
        <v>26155</v>
      </c>
      <c r="B27140" s="2" t="str">
        <f>IFERROR(__xludf.DUMMYFUNCTION("GOOGLETRANSLATE(A27140,""en"",""hi"")"),"बिल्ली संगीत कॉमेडी फिल्म होने का नाटक")</f>
        <v>बिल्ली संगीत कॉमेडी फिल्म होने का नाटक</v>
      </c>
    </row>
    <row r="27141">
      <c r="A27141" s="1" t="s">
        <v>26156</v>
      </c>
      <c r="B27141" s="2" t="str">
        <f>IFERROR(__xludf.DUMMYFUNCTION("GOOGLETRANSLATE(A27141,""en"",""hi"")"),"एक गिलहरी के करीब असली हो रही है और उसे मेरे मुंह से मूंगफली खिला रही है।")</f>
        <v>एक गिलहरी के करीब असली हो रही है और उसे मेरे मुंह से मूंगफली खिला रही है।</v>
      </c>
    </row>
    <row r="27142">
      <c r="A27142" s="1" t="s">
        <v>26157</v>
      </c>
      <c r="B27142" s="2" t="str">
        <f>IFERROR(__xludf.DUMMYFUNCTION("GOOGLETRANSLATE(A27142,""en"",""hi"")"),"एक हस्ताक्षर की एक फ़ाइल फोटो का स्वागत मोटर चालकों")</f>
        <v>एक हस्ताक्षर की एक फ़ाइल फोटो का स्वागत मोटर चालकों</v>
      </c>
    </row>
    <row r="27143">
      <c r="A27143" s="1" t="s">
        <v>26158</v>
      </c>
      <c r="B27143" s="2" t="str">
        <f>IFERROR(__xludf.DUMMYFUNCTION("GOOGLETRANSLATE(A27143,""en"",""hi"")"),"एक मेज पर एक कैमरा।")</f>
        <v>एक मेज पर एक कैमरा।</v>
      </c>
    </row>
    <row r="27144">
      <c r="A27144" s="1" t="s">
        <v>26159</v>
      </c>
      <c r="B27144" s="2" t="str">
        <f>IFERROR(__xludf.DUMMYFUNCTION("GOOGLETRANSLATE(A27144,""en"",""hi"")"),"महिलाओं के लिए कंधे की लंबी आस्तीन शीर्ष पर बंद")</f>
        <v>महिलाओं के लिए कंधे की लंबी आस्तीन शीर्ष पर बंद</v>
      </c>
    </row>
    <row r="27145">
      <c r="A27145" s="1" t="s">
        <v>26160</v>
      </c>
      <c r="B27145" s="2" t="str">
        <f>IFERROR(__xludf.DUMMYFUNCTION("GOOGLETRANSLATE(A27145,""en"",""hi"")"),"एक बाइक पर एक व्यक्ति")</f>
        <v>एक बाइक पर एक व्यक्ति</v>
      </c>
    </row>
    <row r="27146">
      <c r="A27146" s="1" t="s">
        <v>26161</v>
      </c>
      <c r="B27146" s="2" t="str">
        <f>IFERROR(__xludf.DUMMYFUNCTION("GOOGLETRANSLATE(A27146,""en"",""hi"")"),"शब्दों पर ध्यान केंद्रित के साथ धुंधला पाठ")</f>
        <v>शब्दों पर ध्यान केंद्रित के साथ धुंधला पाठ</v>
      </c>
    </row>
    <row r="27147">
      <c r="A27147" s="1" t="s">
        <v>26162</v>
      </c>
      <c r="B27147" s="2" t="str">
        <f>IFERROR(__xludf.DUMMYFUNCTION("GOOGLETRANSLATE(A27147,""en"",""hi"")"),"पिताजी और बेटी समुद्र तट पर समुद्री शैवाल")</f>
        <v>पिताजी और बेटी समुद्र तट पर समुद्री शैवाल</v>
      </c>
    </row>
    <row r="27148">
      <c r="A27148" s="1" t="s">
        <v>26163</v>
      </c>
      <c r="B27148" s="2" t="str">
        <f>IFERROR(__xludf.DUMMYFUNCTION("GOOGLETRANSLATE(A27148,""en"",""hi"")"),"जैविक जीनस अपने मेट पर लौट रहा है")</f>
        <v>जैविक जीनस अपने मेट पर लौट रहा है</v>
      </c>
    </row>
    <row r="27149">
      <c r="A27149" s="1" t="s">
        <v>4319</v>
      </c>
      <c r="B27149" s="2" t="str">
        <f>IFERROR(__xludf.DUMMYFUNCTION("GOOGLETRANSLATE(A27149,""en"",""hi"")"),"एक मॉडल पेरिस मेन्सवेअर फैशन वीक के दौरान फैशन शो में रनवे चलता है।")</f>
        <v>एक मॉडल पेरिस मेन्सवेअर फैशन वीक के दौरान फैशन शो में रनवे चलता है।</v>
      </c>
    </row>
    <row r="27150">
      <c r="A27150" s="1" t="s">
        <v>26164</v>
      </c>
      <c r="B27150" s="2" t="str">
        <f>IFERROR(__xludf.DUMMYFUNCTION("GOOGLETRANSLATE(A27150,""en"",""hi"")"),"हार्बर में नौकाओं और नौकाओं की नाव")</f>
        <v>हार्बर में नौकाओं और नौकाओं की नाव</v>
      </c>
    </row>
    <row r="27151">
      <c r="A27151" s="1" t="s">
        <v>26165</v>
      </c>
      <c r="B27151" s="2" t="str">
        <f>IFERROR(__xludf.DUMMYFUNCTION("GOOGLETRANSLATE(A27151,""en"",""hi"")"),"इस घर ने घर के निवासी को विस्थापित कर दिया।")</f>
        <v>इस घर ने घर के निवासी को विस्थापित कर दिया।</v>
      </c>
    </row>
    <row r="27152">
      <c r="A27152" s="1" t="s">
        <v>26166</v>
      </c>
      <c r="B27152" s="2" t="str">
        <f>IFERROR(__xludf.DUMMYFUNCTION("GOOGLETRANSLATE(A27152,""en"",""hi"")"),"समुद्र तट पर एक साधारण दिन")</f>
        <v>समुद्र तट पर एक साधारण दिन</v>
      </c>
    </row>
    <row r="27153">
      <c r="A27153" s="1" t="s">
        <v>26167</v>
      </c>
      <c r="B27153" s="2" t="str">
        <f>IFERROR(__xludf.DUMMYFUNCTION("GOOGLETRANSLATE(A27153,""en"",""hi"")"),"गुलदस्ता बनाने के लिए बगीचे से ट्यूलिप उठा रहा है")</f>
        <v>गुलदस्ता बनाने के लिए बगीचे से ट्यूलिप उठा रहा है</v>
      </c>
    </row>
    <row r="27154">
      <c r="A27154" s="1" t="s">
        <v>26168</v>
      </c>
      <c r="B27154" s="2" t="str">
        <f>IFERROR(__xludf.DUMMYFUNCTION("GOOGLETRANSLATE(A27154,""en"",""hi"")"),"घर का समग्र वास्तुकला और आकार इसे एक भविष्यवादी उपस्थिति देता है")</f>
        <v>घर का समग्र वास्तुकला और आकार इसे एक भविष्यवादी उपस्थिति देता है</v>
      </c>
    </row>
    <row r="27155">
      <c r="A27155" s="1" t="s">
        <v>26169</v>
      </c>
      <c r="B27155" s="2" t="str">
        <f>IFERROR(__xludf.DUMMYFUNCTION("GOOGLETRANSLATE(A27155,""en"",""hi"")"),"पुराने पोस्टर दीवारों पर क्षय")</f>
        <v>पुराने पोस्टर दीवारों पर क्षय</v>
      </c>
    </row>
    <row r="27156">
      <c r="A27156" s="1" t="s">
        <v>26170</v>
      </c>
      <c r="B27156" s="2" t="str">
        <f>IFERROR(__xludf.DUMMYFUNCTION("GOOGLETRANSLATE(A27156,""en"",""hi"")"),"पेड़ पर जैविक जीन")</f>
        <v>पेड़ पर जैविक जीन</v>
      </c>
    </row>
    <row r="27157">
      <c r="A27157" s="1" t="s">
        <v>26171</v>
      </c>
      <c r="B27157" s="2" t="str">
        <f>IFERROR(__xludf.DUMMYFUNCTION("GOOGLETRANSLATE(A27157,""en"",""hi"")"),"एक बर्फबारी में एक ठेठ घर")</f>
        <v>एक बर्फबारी में एक ठेठ घर</v>
      </c>
    </row>
    <row r="27158">
      <c r="A27158" s="1" t="s">
        <v>26172</v>
      </c>
      <c r="B27158" s="2" t="str">
        <f>IFERROR(__xludf.DUMMYFUNCTION("GOOGLETRANSLATE(A27158,""en"",""hi"")"),"डाउनटाउन क्षेत्र को देख रहे हैं")</f>
        <v>डाउनटाउन क्षेत्र को देख रहे हैं</v>
      </c>
    </row>
    <row r="27159">
      <c r="A27159" s="1" t="s">
        <v>26173</v>
      </c>
      <c r="B27159" s="2" t="str">
        <f>IFERROR(__xludf.DUMMYFUNCTION("GOOGLETRANSLATE(A27159,""en"",""hi"")"),"ब्लू सागर पृष्ठभूमि में एक ईंट की दीवार पर छोटे लड़के और एक बिल्ली")</f>
        <v>ब्लू सागर पृष्ठभूमि में एक ईंट की दीवार पर छोटे लड़के और एक बिल्ली</v>
      </c>
    </row>
    <row r="27160">
      <c r="A27160" s="1" t="s">
        <v>26174</v>
      </c>
      <c r="B27160" s="2" t="str">
        <f>IFERROR(__xludf.DUMMYFUNCTION("GOOGLETRANSLATE(A27160,""en"",""hi"")"),"हम हर जगह मैग्नेट इकट्ठा करते हैं।")</f>
        <v>हम हर जगह मैग्नेट इकट्ठा करते हैं।</v>
      </c>
    </row>
    <row r="27161">
      <c r="A27161" s="1" t="s">
        <v>26175</v>
      </c>
      <c r="B27161" s="2" t="str">
        <f>IFERROR(__xludf.DUMMYFUNCTION("GOOGLETRANSLATE(A27161,""en"",""hi"")"),"एक व्यक्ति के बारे में मेरे जीवन में सबसे महत्वपूर्ण व्यक्ति")</f>
        <v>एक व्यक्ति के बारे में मेरे जीवन में सबसे महत्वपूर्ण व्यक्ति</v>
      </c>
    </row>
    <row r="27162">
      <c r="A27162" s="1" t="s">
        <v>26176</v>
      </c>
      <c r="B27162" s="2" t="str">
        <f>IFERROR(__xludf.DUMMYFUNCTION("GOOGLETRANSLATE(A27162,""en"",""hi"")"),"अभिनेता फिल्म के सेट पर एक फोटो के लिए poses")</f>
        <v>अभिनेता फिल्म के सेट पर एक फोटो के लिए poses</v>
      </c>
    </row>
    <row r="27163">
      <c r="A27163" s="1" t="s">
        <v>26177</v>
      </c>
      <c r="B27163" s="2" t="str">
        <f>IFERROR(__xludf.DUMMYFUNCTION("GOOGLETRANSLATE(A27163,""en"",""hi"")"),"छात्र एक टीम के रूप में एक साथ काम करते हैं।")</f>
        <v>छात्र एक टीम के रूप में एक साथ काम करते हैं।</v>
      </c>
    </row>
    <row r="27164">
      <c r="A27164" s="1" t="s">
        <v>26178</v>
      </c>
      <c r="B27164" s="2" t="str">
        <f>IFERROR(__xludf.DUMMYFUNCTION("GOOGLETRANSLATE(A27164,""en"",""hi"")"),"एक सेटिंग दिसंबर सूर्य सिल्हूट्स कम ज्वार पर समुद्र तट पर वॉकर")</f>
        <v>एक सेटिंग दिसंबर सूर्य सिल्हूट्स कम ज्वार पर समुद्र तट पर वॉकर</v>
      </c>
    </row>
    <row r="27165">
      <c r="A27165" s="1" t="s">
        <v>26179</v>
      </c>
      <c r="B27165" s="2" t="str">
        <f>IFERROR(__xludf.DUMMYFUNCTION("GOOGLETRANSLATE(A27165,""en"",""hi"")"),"यहां दूसरे छेद पर मेलेवे और हरे रंग की एक नज़र है।")</f>
        <v>यहां दूसरे छेद पर मेलेवे और हरे रंग की एक नज़र है।</v>
      </c>
    </row>
    <row r="27166">
      <c r="A27166" s="1" t="s">
        <v>26180</v>
      </c>
      <c r="B27166" s="2" t="str">
        <f>IFERROR(__xludf.DUMMYFUNCTION("GOOGLETRANSLATE(A27166,""en"",""hi"")"),"एक पीले और नीले पृष्ठभूमि पर बर्फ के टुकड़े, भेड़ के बच्चे और बकरी के साथ नए साल के लिए बुना हुआ उत्सव पैटर्न")</f>
        <v>एक पीले और नीले पृष्ठभूमि पर बर्फ के टुकड़े, भेड़ के बच्चे और बकरी के साथ नए साल के लिए बुना हुआ उत्सव पैटर्न</v>
      </c>
    </row>
    <row r="27167">
      <c r="A27167" s="1" t="s">
        <v>26181</v>
      </c>
      <c r="B27167" s="2" t="str">
        <f>IFERROR(__xludf.DUMMYFUNCTION("GOOGLETRANSLATE(A27167,""en"",""hi"")"),"खूबसूरत महलों और मकानों के साथ कब्जे वाले तटबंध के साथ चलना")</f>
        <v>खूबसूरत महलों और मकानों के साथ कब्जे वाले तटबंध के साथ चलना</v>
      </c>
    </row>
    <row r="27168">
      <c r="A27168" s="1" t="s">
        <v>26182</v>
      </c>
      <c r="B27168" s="2" t="str">
        <f>IFERROR(__xludf.DUMMYFUNCTION("GOOGLETRANSLATE(A27168,""en"",""hi"")"),"मानक लाइसेंस प्लेट में अक्षर और संख्या शामिल हैं।")</f>
        <v>मानक लाइसेंस प्लेट में अक्षर और संख्या शामिल हैं।</v>
      </c>
    </row>
    <row r="27169">
      <c r="A27169" s="1" t="s">
        <v>26183</v>
      </c>
      <c r="B27169" s="2" t="str">
        <f>IFERROR(__xludf.DUMMYFUNCTION("GOOGLETRANSLATE(A27169,""en"",""hi"")"),"शहर के ऊपर तूफान और बिजली")</f>
        <v>शहर के ऊपर तूफान और बिजली</v>
      </c>
    </row>
    <row r="27170">
      <c r="A27170" s="1" t="s">
        <v>2740</v>
      </c>
      <c r="B27170" s="2" t="str">
        <f>IFERROR(__xludf.DUMMYFUNCTION("GOOGLETRANSLATE(A27170,""en"",""hi"")"),"कॉमेडियन के साथ एक साक्षात्कार के दौरान अभिनेता")</f>
        <v>कॉमेडियन के साथ एक साक्षात्कार के दौरान अभिनेता</v>
      </c>
    </row>
    <row r="27171">
      <c r="A27171" s="1" t="s">
        <v>1677</v>
      </c>
      <c r="B27171" s="2" t="str">
        <f>IFERROR(__xludf.DUMMYFUNCTION("GOOGLETRANSLATE(A27171,""en"",""hi"")"),"झील के पास एक जंगल में चलना")</f>
        <v>झील के पास एक जंगल में चलना</v>
      </c>
    </row>
    <row r="27172">
      <c r="A27172" s="1" t="s">
        <v>26184</v>
      </c>
      <c r="B27172" s="2" t="str">
        <f>IFERROR(__xludf.DUMMYFUNCTION("GOOGLETRANSLATE(A27172,""en"",""hi"")"),"फुटबॉल खिलाड़ी फुटबॉल मैच के दौरान गेंद को नियंत्रित करता है")</f>
        <v>फुटबॉल खिलाड़ी फुटबॉल मैच के दौरान गेंद को नियंत्रित करता है</v>
      </c>
    </row>
    <row r="27173">
      <c r="A27173" s="1" t="s">
        <v>26185</v>
      </c>
      <c r="B27173" s="2" t="str">
        <f>IFERROR(__xludf.DUMMYFUNCTION("GOOGLETRANSLATE(A27173,""en"",""hi"")"),"रेगिस्तान में जहाज, रियर रॉयल्टी - मुक्त")</f>
        <v>रेगिस्तान में जहाज, रियर रॉयल्टी - मुक्त</v>
      </c>
    </row>
    <row r="27174">
      <c r="A27174" s="1" t="s">
        <v>26186</v>
      </c>
      <c r="B27174" s="2" t="str">
        <f>IFERROR(__xludf.DUMMYFUNCTION("GOOGLETRANSLATE(A27174,""en"",""hi"")"),"व्यक्ति और फुटबॉल टीम के बीच मैच के दौरान कार्रवाई में सॉकर खिलाड़ी।")</f>
        <v>व्यक्ति और फुटबॉल टीम के बीच मैच के दौरान कार्रवाई में सॉकर खिलाड़ी।</v>
      </c>
    </row>
    <row r="27175">
      <c r="A27175" s="1" t="s">
        <v>26187</v>
      </c>
      <c r="B27175" s="2" t="str">
        <f>IFERROR(__xludf.DUMMYFUNCTION("GOOGLETRANSLATE(A27175,""en"",""hi"")"),"गायों के झुंड के साथ एक चरागाह का हवाई ड्रोन फुटेज")</f>
        <v>गायों के झुंड के साथ एक चरागाह का हवाई ड्रोन फुटेज</v>
      </c>
    </row>
    <row r="27176">
      <c r="A27176" s="1" t="s">
        <v>26188</v>
      </c>
      <c r="B27176" s="2" t="str">
        <f>IFERROR(__xludf.DUMMYFUNCTION("GOOGLETRANSLATE(A27176,""en"",""hi"")"),"डंडेलियन बीज और घास हवा में उड़ रहा है।")</f>
        <v>डंडेलियन बीज और घास हवा में उड़ रहा है।</v>
      </c>
    </row>
    <row r="27177">
      <c r="A27177" s="1" t="s">
        <v>26189</v>
      </c>
      <c r="B27177" s="2" t="str">
        <f>IFERROR(__xludf.DUMMYFUNCTION("GOOGLETRANSLATE(A27177,""en"",""hi"")"),"पुस्तकालय रचनात्मक दिमाग के लिए एक महान जगह हैं")</f>
        <v>पुस्तकालय रचनात्मक दिमाग के लिए एक महान जगह हैं</v>
      </c>
    </row>
    <row r="27178">
      <c r="A27178" s="1" t="s">
        <v>26190</v>
      </c>
      <c r="B27178" s="2" t="str">
        <f>IFERROR(__xludf.DUMMYFUNCTION("GOOGLETRANSLATE(A27178,""en"",""hi"")"),"ऑरेंज का रस एक स्वस्थ फल है, विटामिन में समृद्ध, स्पष्ट और सुंदर कंटेनर लोकप्रिय और खोजने में आसान है।")</f>
        <v>ऑरेंज का रस एक स्वस्थ फल है, विटामिन में समृद्ध, स्पष्ट और सुंदर कंटेनर लोकप्रिय और खोजने में आसान है।</v>
      </c>
    </row>
    <row r="27179">
      <c r="A27179" s="1" t="s">
        <v>25251</v>
      </c>
      <c r="B27179" s="2" t="str">
        <f>IFERROR(__xludf.DUMMYFUNCTION("GOOGLETRANSLATE(A27179,""en"",""hi"")"),"रॉक कलाकार मंच पर लाइव प्रदर्शन करता है")</f>
        <v>रॉक कलाकार मंच पर लाइव प्रदर्शन करता है</v>
      </c>
    </row>
    <row r="27180">
      <c r="A27180" s="1" t="s">
        <v>26191</v>
      </c>
      <c r="B27180" s="2" t="str">
        <f>IFERROR(__xludf.DUMMYFUNCTION("GOOGLETRANSLATE(A27180,""en"",""hi"")"),"वातावरण का एक सामान्य दृश्य।")</f>
        <v>वातावरण का एक सामान्य दृश्य।</v>
      </c>
    </row>
    <row r="27181">
      <c r="A27181" s="1" t="s">
        <v>26192</v>
      </c>
      <c r="B27181" s="2" t="str">
        <f>IFERROR(__xludf.DUMMYFUNCTION("GOOGLETRANSLATE(A27181,""en"",""hi"")"),"एक शहर सबसे बड़ा कैथेड्रल")</f>
        <v>एक शहर सबसे बड़ा कैथेड्रल</v>
      </c>
    </row>
    <row r="27182">
      <c r="A27182" s="1" t="s">
        <v>26193</v>
      </c>
      <c r="B27182" s="2" t="str">
        <f>IFERROR(__xludf.DUMMYFUNCTION("GOOGLETRANSLATE(A27182,""en"",""hi"")"),"रात में दुनिया की यात्रा करने के बाद, हिरन अभी भी आराम कर रहे हैं और अपनी ताकत वापस ले रहे हैं।")</f>
        <v>रात में दुनिया की यात्रा करने के बाद, हिरन अभी भी आराम कर रहे हैं और अपनी ताकत वापस ले रहे हैं।</v>
      </c>
    </row>
    <row r="27183">
      <c r="A27183" s="1" t="s">
        <v>26194</v>
      </c>
      <c r="B27183" s="2" t="str">
        <f>IFERROR(__xludf.DUMMYFUNCTION("GOOGLETRANSLATE(A27183,""en"",""hi"")"),"पानी के नजदीक एक ठोस डॉक बंद")</f>
        <v>पानी के नजदीक एक ठोस डॉक बंद</v>
      </c>
    </row>
    <row r="27184">
      <c r="A27184" s="1" t="s">
        <v>26195</v>
      </c>
      <c r="B27184" s="2" t="str">
        <f>IFERROR(__xludf.DUMMYFUNCTION("GOOGLETRANSLATE(A27184,""en"",""hi"")"),"रंगमंच अभिनेता उद्घाटन रात के उत्पादन में भाग लेता है")</f>
        <v>रंगमंच अभिनेता उद्घाटन रात के उत्पादन में भाग लेता है</v>
      </c>
    </row>
    <row r="27185">
      <c r="A27185" s="1" t="s">
        <v>26196</v>
      </c>
      <c r="B27185" s="2" t="str">
        <f>IFERROR(__xludf.DUMMYFUNCTION("GOOGLETRANSLATE(A27185,""en"",""hi"")"),"वेडिंग फोटोग्राफी के दौरान व्यक्ति और दूल्हे एक चुंबन चुपके")</f>
        <v>वेडिंग फोटोग्राफी के दौरान व्यक्ति और दूल्हे एक चुंबन चुपके</v>
      </c>
    </row>
    <row r="27186">
      <c r="A27186" s="1" t="s">
        <v>26197</v>
      </c>
      <c r="B27186" s="2" t="str">
        <f>IFERROR(__xludf.DUMMYFUNCTION("GOOGLETRANSLATE(A27186,""en"",""hi"")"),"एक पार्क में पिकनिक टोकरी")</f>
        <v>एक पार्क में पिकनिक टोकरी</v>
      </c>
    </row>
    <row r="27187">
      <c r="A27187" s="1" t="s">
        <v>26198</v>
      </c>
      <c r="B27187" s="2" t="str">
        <f>IFERROR(__xludf.DUMMYFUNCTION("GOOGLETRANSLATE(A27187,""en"",""hi"")"),"सुंदर चरागाहों और कृषि भूमि का स्थान देखना")</f>
        <v>सुंदर चरागाहों और कृषि भूमि का स्थान देखना</v>
      </c>
    </row>
    <row r="27188">
      <c r="A27188" s="1" t="s">
        <v>26199</v>
      </c>
      <c r="B27188" s="2" t="str">
        <f>IFERROR(__xludf.DUMMYFUNCTION("GOOGLETRANSLATE(A27188,""en"",""hi"")"),"दूसरा में - रूसी संघीय शहर के लिए एक उड़ान में उड़ान भोजन")</f>
        <v>दूसरा में - रूसी संघीय शहर के लिए एक उड़ान में उड़ान भोजन</v>
      </c>
    </row>
    <row r="27189">
      <c r="A27189" s="1" t="s">
        <v>26200</v>
      </c>
      <c r="B27189" s="2" t="str">
        <f>IFERROR(__xludf.DUMMYFUNCTION("GOOGLETRANSLATE(A27189,""en"",""hi"")"),"लोग कमर से फसल के साथ एक बेंच पर बैठे हैं।")</f>
        <v>लोग कमर से फसल के साथ एक बेंच पर बैठे हैं।</v>
      </c>
    </row>
    <row r="27190">
      <c r="A27190" s="1" t="s">
        <v>26201</v>
      </c>
      <c r="B27190" s="2" t="str">
        <f>IFERROR(__xludf.DUMMYFUNCTION("GOOGLETRANSLATE(A27190,""en"",""hi"")"),"सैनिक एक पुनर्मूल्यांकन में एक संघ ध्वज के बगल में अपने शिविर में आराम करते हैं")</f>
        <v>सैनिक एक पुनर्मूल्यांकन में एक संघ ध्वज के बगल में अपने शिविर में आराम करते हैं</v>
      </c>
    </row>
    <row r="27191">
      <c r="A27191" s="1" t="s">
        <v>26202</v>
      </c>
      <c r="B27191" s="2" t="str">
        <f>IFERROR(__xludf.DUMMYFUNCTION("GOOGLETRANSLATE(A27191,""en"",""hi"")"),"पारंपरिक जन्मीता दृश्य का चित्रण, सितारों के साथ एक गहरे नीले रंग की पृष्ठभूमि पर काले सिल्हूट।")</f>
        <v>पारंपरिक जन्मीता दृश्य का चित्रण, सितारों के साथ एक गहरे नीले रंग की पृष्ठभूमि पर काले सिल्हूट।</v>
      </c>
    </row>
    <row r="27192">
      <c r="A27192" s="1" t="s">
        <v>26203</v>
      </c>
      <c r="B27192" s="2" t="str">
        <f>IFERROR(__xludf.DUMMYFUNCTION("GOOGLETRANSLATE(A27192,""en"",""hi"")"),"अमेरिकी फुटबॉल खिलाड़ी एक टचडाउन मनाता है, लेकिन यह एक हारने के प्रयास में था")</f>
        <v>अमेरिकी फुटबॉल खिलाड़ी एक टचडाउन मनाता है, लेकिन यह एक हारने के प्रयास में था</v>
      </c>
    </row>
    <row r="27193">
      <c r="A27193" s="1" t="s">
        <v>26204</v>
      </c>
      <c r="B27193" s="2" t="str">
        <f>IFERROR(__xludf.DUMMYFUNCTION("GOOGLETRANSLATE(A27193,""en"",""hi"")"),"हार्ड रॉक कलाकार और ब्लूज़ कलाकार अभिनेता के साथ रॉक कलाकार मनाने वाले विशेष संगीत कार्यक्रम से पहले रिहर्सल के दौरान तैयार होते हैं।")</f>
        <v>हार्ड रॉक कलाकार और ब्लूज़ कलाकार अभिनेता के साथ रॉक कलाकार मनाने वाले विशेष संगीत कार्यक्रम से पहले रिहर्सल के दौरान तैयार होते हैं।</v>
      </c>
    </row>
    <row r="27194">
      <c r="A27194" s="1" t="s">
        <v>26205</v>
      </c>
      <c r="B27194" s="2" t="str">
        <f>IFERROR(__xludf.DUMMYFUNCTION("GOOGLETRANSLATE(A27194,""en"",""hi"")"),"साइकेडेलिक रॉक कलाकार द्वारा शीट संगीत।")</f>
        <v>साइकेडेलिक रॉक कलाकार द्वारा शीट संगीत।</v>
      </c>
    </row>
    <row r="27195">
      <c r="A27195" s="1" t="s">
        <v>26206</v>
      </c>
      <c r="B27195" s="2" t="str">
        <f>IFERROR(__xludf.DUMMYFUNCTION("GOOGLETRANSLATE(A27195,""en"",""hi"")"),"कैमरे को देखकर एक युवक का पोर्ट्रेट")</f>
        <v>कैमरे को देखकर एक युवक का पोर्ट्रेट</v>
      </c>
    </row>
    <row r="27196">
      <c r="A27196" s="1" t="s">
        <v>26207</v>
      </c>
      <c r="B27196" s="2" t="str">
        <f>IFERROR(__xludf.DUMMYFUNCTION("GOOGLETRANSLATE(A27196,""en"",""hi"")"),"अपनी आंखों की रक्षा के लिए धूप का चश्मा की एक जोड़ी।")</f>
        <v>अपनी आंखों की रक्षा के लिए धूप का चश्मा की एक जोड़ी।</v>
      </c>
    </row>
    <row r="27197">
      <c r="A27197" s="1" t="s">
        <v>26208</v>
      </c>
      <c r="B27197" s="2" t="str">
        <f>IFERROR(__xludf.DUMMYFUNCTION("GOOGLETRANSLATE(A27197,""en"",""hi"")"),"एक पेड़ के खिलाफ एक जंगल में ध्यान देने वाला युवक")</f>
        <v>एक पेड़ के खिलाफ एक जंगल में ध्यान देने वाला युवक</v>
      </c>
    </row>
    <row r="27198">
      <c r="A27198" s="1" t="s">
        <v>26209</v>
      </c>
      <c r="B27198" s="2" t="str">
        <f>IFERROR(__xludf.DUMMYFUNCTION("GOOGLETRANSLATE(A27198,""en"",""hi"")"),"मुझे पेंट्री में इस चलने का रंग और कूलर में निर्माण का रंग पसंद है।")</f>
        <v>मुझे पेंट्री में इस चलने का रंग और कूलर में निर्माण का रंग पसंद है।</v>
      </c>
    </row>
    <row r="27199">
      <c r="A27199" s="1" t="s">
        <v>26210</v>
      </c>
      <c r="B27199" s="2" t="str">
        <f>IFERROR(__xludf.DUMMYFUNCTION("GOOGLETRANSLATE(A27199,""en"",""hi"")"),"अमूर्त निर्बाध पृष्ठभूमि, पीले रंग पर लाल फूल पैटर्न और सर्कल")</f>
        <v>अमूर्त निर्बाध पृष्ठभूमि, पीले रंग पर लाल फूल पैटर्न और सर्कल</v>
      </c>
    </row>
    <row r="27200">
      <c r="A27200" s="1" t="s">
        <v>26211</v>
      </c>
      <c r="B27200" s="2" t="str">
        <f>IFERROR(__xludf.DUMMYFUNCTION("GOOGLETRANSLATE(A27200,""en"",""hi"")"),"भोजन की एक ट्रे के साथ छुट्टी पर आदमी")</f>
        <v>भोजन की एक ट्रे के साथ छुट्टी पर आदमी</v>
      </c>
    </row>
    <row r="27201">
      <c r="A27201" s="1" t="s">
        <v>26212</v>
      </c>
      <c r="B27201" s="2" t="str">
        <f>IFERROR(__xludf.DUMMYFUNCTION("GOOGLETRANSLATE(A27201,""en"",""hi"")"),"किताबें जिन्हें फिल्मों में बदल दिया जाना चाहिए")</f>
        <v>किताबें जिन्हें फिल्मों में बदल दिया जाना चाहिए</v>
      </c>
    </row>
    <row r="27202">
      <c r="A27202" s="1" t="s">
        <v>26213</v>
      </c>
      <c r="B27202" s="2" t="str">
        <f>IFERROR(__xludf.DUMMYFUNCTION("GOOGLETRANSLATE(A27202,""en"",""hi"")"),"अपनी सभी सुंदरता में सनकेन गार्डन।")</f>
        <v>अपनी सभी सुंदरता में सनकेन गार्डन।</v>
      </c>
    </row>
    <row r="27203">
      <c r="A27203" s="1" t="s">
        <v>26214</v>
      </c>
      <c r="B27203" s="2" t="str">
        <f>IFERROR(__xludf.DUMMYFUNCTION("GOOGLETRANSLATE(A27203,""en"",""hi"")"),"सुबह की शरद ऋतु प्रकाश में एक हिरण")</f>
        <v>सुबह की शरद ऋतु प्रकाश में एक हिरण</v>
      </c>
    </row>
    <row r="27204">
      <c r="A27204" s="1" t="s">
        <v>26215</v>
      </c>
      <c r="B27204" s="2" t="str">
        <f>IFERROR(__xludf.DUMMYFUNCTION("GOOGLETRANSLATE(A27204,""en"",""hi"")"),"एक कुत्ता एक स्थानीय मेले में दिखाता है")</f>
        <v>एक कुत्ता एक स्थानीय मेले में दिखाता है</v>
      </c>
    </row>
    <row r="27205">
      <c r="A27205" s="1" t="s">
        <v>26216</v>
      </c>
      <c r="B27205" s="2" t="str">
        <f>IFERROR(__xludf.DUMMYFUNCTION("GOOGLETRANSLATE(A27205,""en"",""hi"")"),"नहर पर अंतर्देशीय नेविगेशन और नौकायन")</f>
        <v>नहर पर अंतर्देशीय नेविगेशन और नौकायन</v>
      </c>
    </row>
    <row r="27206">
      <c r="A27206" s="1" t="s">
        <v>26217</v>
      </c>
      <c r="B27206" s="2" t="str">
        <f>IFERROR(__xludf.DUMMYFUNCTION("GOOGLETRANSLATE(A27206,""en"",""hi"")"),"एक सफेद पर अलग लाल जामुन के साथ क्रिसमस की पुष्पांजलि")</f>
        <v>एक सफेद पर अलग लाल जामुन के साथ क्रिसमस की पुष्पांजलि</v>
      </c>
    </row>
    <row r="27207">
      <c r="A27207" s="1" t="s">
        <v>26218</v>
      </c>
      <c r="B27207" s="2" t="str">
        <f>IFERROR(__xludf.DUMMYFUNCTION("GOOGLETRANSLATE(A27207,""en"",""hi"")"),"टोपी ठोस आइकन, यात्रा और पर्यटन, वेक्टर ग्राफिक्स, एक सफेद पृष्ठभूमि चित्रण पर एक भरा पैटर्न")</f>
        <v>टोपी ठोस आइकन, यात्रा और पर्यटन, वेक्टर ग्राफिक्स, एक सफेद पृष्ठभूमि चित्रण पर एक भरा पैटर्न</v>
      </c>
    </row>
    <row r="27208">
      <c r="A27208" s="1" t="s">
        <v>26219</v>
      </c>
      <c r="B27208" s="2" t="str">
        <f>IFERROR(__xludf.DUMMYFUNCTION("GOOGLETRANSLATE(A27208,""en"",""hi"")"),"संकेत की एक तस्वीर को स्नैप करना पड़ा।")</f>
        <v>संकेत की एक तस्वीर को स्नैप करना पड़ा।</v>
      </c>
    </row>
    <row r="27209">
      <c r="A27209" s="1" t="s">
        <v>26220</v>
      </c>
      <c r="B27209" s="2" t="str">
        <f>IFERROR(__xludf.DUMMYFUNCTION("GOOGLETRANSLATE(A27209,""en"",""hi"")"),"अभिनेता और आदमी फैशन वीक के दौरान शो में भाग लेते हैं")</f>
        <v>अभिनेता और आदमी फैशन वीक के दौरान शो में भाग लेते हैं</v>
      </c>
    </row>
    <row r="27210">
      <c r="A27210" s="1" t="s">
        <v>26221</v>
      </c>
      <c r="B27210" s="2" t="str">
        <f>IFERROR(__xludf.DUMMYFUNCTION("GOOGLETRANSLATE(A27210,""en"",""hi"")"),"टेनिस खिलाड़ी टेनिस खिलाड़ी के खिलाफ एक क्वार्टर फाइनल मैच के दौरान।")</f>
        <v>टेनिस खिलाड़ी टेनिस खिलाड़ी के खिलाफ एक क्वार्टर फाइनल मैच के दौरान।</v>
      </c>
    </row>
    <row r="27211">
      <c r="A27211" s="1" t="s">
        <v>26222</v>
      </c>
      <c r="B27211" s="2" t="str">
        <f>IFERROR(__xludf.DUMMYFUNCTION("GOOGLETRANSLATE(A27211,""en"",""hi"")"),"शिविर में बर्न के सामने")</f>
        <v>शिविर में बर्न के सामने</v>
      </c>
    </row>
    <row r="27212">
      <c r="A27212" s="1" t="s">
        <v>26223</v>
      </c>
      <c r="B27212" s="2" t="str">
        <f>IFERROR(__xludf.DUMMYFUNCTION("GOOGLETRANSLATE(A27212,""en"",""hi"")"),"अभिनेता पीने की स्थापना में फैशन शो में भाग लेता है")</f>
        <v>अभिनेता पीने की स्थापना में फैशन शो में भाग लेता है</v>
      </c>
    </row>
    <row r="27213">
      <c r="A27213" s="1" t="s">
        <v>26224</v>
      </c>
      <c r="B27213" s="2" t="str">
        <f>IFERROR(__xludf.DUMMYFUNCTION("GOOGLETRANSLATE(A27213,""en"",""hi"")"),"शहर के केंद्र में एक अग्नि इंजन।")</f>
        <v>शहर के केंद्र में एक अग्नि इंजन।</v>
      </c>
    </row>
    <row r="27214">
      <c r="A27214" s="1" t="s">
        <v>26225</v>
      </c>
      <c r="B27214" s="2" t="str">
        <f>IFERROR(__xludf.DUMMYFUNCTION("GOOGLETRANSLATE(A27214,""en"",""hi"")"),"एक हरी पृष्ठभूमि के खिलाफ एक शाखा पर जैविक प्रजाति")</f>
        <v>एक हरी पृष्ठभूमि के खिलाफ एक शाखा पर जैविक प्रजाति</v>
      </c>
    </row>
    <row r="27215">
      <c r="A27215" s="1" t="s">
        <v>26226</v>
      </c>
      <c r="B27215" s="2" t="str">
        <f>IFERROR(__xludf.DUMMYFUNCTION("GOOGLETRANSLATE(A27215,""en"",""hi"")"),"रेत में शादी के छल्ले")</f>
        <v>रेत में शादी के छल्ले</v>
      </c>
    </row>
    <row r="27216">
      <c r="A27216" s="1" t="s">
        <v>26227</v>
      </c>
      <c r="B27216" s="2" t="str">
        <f>IFERROR(__xludf.DUMMYFUNCTION("GOOGLETRANSLATE(A27216,""en"",""hi"")"),"देश कलाकार आज स्टूडियो में लाइव प्रदर्शन करता है")</f>
        <v>देश कलाकार आज स्टूडियो में लाइव प्रदर्शन करता है</v>
      </c>
    </row>
    <row r="27217">
      <c r="A27217" s="1" t="s">
        <v>26228</v>
      </c>
      <c r="B27217" s="2" t="str">
        <f>IFERROR(__xludf.DUMMYFUNCTION("GOOGLETRANSLATE(A27217,""en"",""hi"")"),"सड़क शून्य बिंदु पर।")</f>
        <v>सड़क शून्य बिंदु पर।</v>
      </c>
    </row>
    <row r="27218">
      <c r="A27218" s="1" t="s">
        <v>26229</v>
      </c>
      <c r="B27218" s="2" t="str">
        <f>IFERROR(__xludf.DUMMYFUNCTION("GOOGLETRANSLATE(A27218,""en"",""hi"")"),"समुद्र के करीब पवन टरबाइन")</f>
        <v>समुद्र के करीब पवन टरबाइन</v>
      </c>
    </row>
    <row r="27219">
      <c r="A27219" s="1" t="s">
        <v>26230</v>
      </c>
      <c r="B27219" s="2" t="str">
        <f>IFERROR(__xludf.DUMMYFUNCTION("GOOGLETRANSLATE(A27219,""en"",""hi"")"),"अमेरिकी फुटबॉल खिलाड़ी प्रशिक्षण शिविर के तीसरे दिन के दौरान गेंद चलाता है")</f>
        <v>अमेरिकी फुटबॉल खिलाड़ी प्रशिक्षण शिविर के तीसरे दिन के दौरान गेंद चलाता है</v>
      </c>
    </row>
    <row r="27220">
      <c r="A27220" s="1" t="s">
        <v>26231</v>
      </c>
      <c r="B27220" s="2" t="str">
        <f>IFERROR(__xludf.DUMMYFUNCTION("GOOGLETRANSLATE(A27220,""en"",""hi"")"),"अभिनेता उत्सव के दौरान पार्टी में भाग लेते हैं")</f>
        <v>अभिनेता उत्सव के दौरान पार्टी में भाग लेते हैं</v>
      </c>
    </row>
    <row r="27221">
      <c r="A27221" s="1" t="s">
        <v>26232</v>
      </c>
      <c r="B27221" s="2" t="str">
        <f>IFERROR(__xludf.DUMMYFUNCTION("GOOGLETRANSLATE(A27221,""en"",""hi"")"),"साहसिक के लिए तैयार: सुपरस्टार जोड़े ने ध्यान से सुनी क्योंकि उन्हें वाहन पर एक त्वरित ब्रीफिंग दी गई थी")</f>
        <v>साहसिक के लिए तैयार: सुपरस्टार जोड़े ने ध्यान से सुनी क्योंकि उन्हें वाहन पर एक त्वरित ब्रीफिंग दी गई थी</v>
      </c>
    </row>
    <row r="27222">
      <c r="A27222" s="1" t="s">
        <v>26233</v>
      </c>
      <c r="B27222" s="2" t="str">
        <f>IFERROR(__xludf.DUMMYFUNCTION("GOOGLETRANSLATE(A27222,""en"",""hi"")"),"कला खरीदने का एक नया तरीका।")</f>
        <v>कला खरीदने का एक नया तरीका।</v>
      </c>
    </row>
    <row r="27223">
      <c r="A27223" s="1" t="s">
        <v>26234</v>
      </c>
      <c r="B27223" s="2" t="str">
        <f>IFERROR(__xludf.DUMMYFUNCTION("GOOGLETRANSLATE(A27223,""en"",""hi"")"),"पॉप कलाकार पार्टी में भाग लेता है।")</f>
        <v>पॉप कलाकार पार्टी में भाग लेता है।</v>
      </c>
    </row>
    <row r="27224">
      <c r="A27224" s="1" t="s">
        <v>26235</v>
      </c>
      <c r="B27224" s="2" t="str">
        <f>IFERROR(__xludf.DUMMYFUNCTION("GOOGLETRANSLATE(A27224,""en"",""hi"")"),"व्यक्ति और कंपनी द्वारा एक अद्भुत शादी के केक।")</f>
        <v>व्यक्ति और कंपनी द्वारा एक अद्भुत शादी के केक।</v>
      </c>
    </row>
    <row r="27225">
      <c r="A27225" s="1" t="s">
        <v>26236</v>
      </c>
      <c r="B27225" s="2" t="str">
        <f>IFERROR(__xludf.DUMMYFUNCTION("GOOGLETRANSLATE(A27225,""en"",""hi"")"),"एक स्टडेड बेल्ट के साथ लपेटें")</f>
        <v>एक स्टडेड बेल्ट के साथ लपेटें</v>
      </c>
    </row>
    <row r="27226">
      <c r="A27226" s="1" t="s">
        <v>26237</v>
      </c>
      <c r="B27226" s="2" t="str">
        <f>IFERROR(__xludf.DUMMYFUNCTION("GOOGLETRANSLATE(A27226,""en"",""hi"")"),"एक बरसात के दिन मेज पर सेब")</f>
        <v>एक बरसात के दिन मेज पर सेब</v>
      </c>
    </row>
    <row r="27227">
      <c r="A27227" s="1" t="s">
        <v>26238</v>
      </c>
      <c r="B27227" s="2" t="str">
        <f>IFERROR(__xludf.DUMMYFUNCTION("GOOGLETRANSLATE(A27227,""en"",""hi"")"),"नीली महिलाओं में सिर्फ महिला शहर पतलून पतलून, सस्ते सिर्फ महिला पतलून सभी कीमत अब%, मुफ्त शिपिंग")</f>
        <v>नीली महिलाओं में सिर्फ महिला शहर पतलून पतलून, सस्ते सिर्फ महिला पतलून सभी कीमत अब%, मुफ्त शिपिंग</v>
      </c>
    </row>
    <row r="27228">
      <c r="A27228" s="1" t="s">
        <v>26239</v>
      </c>
      <c r="B27228" s="2" t="str">
        <f>IFERROR(__xludf.DUMMYFUNCTION("GOOGLETRANSLATE(A27228,""en"",""hi"")"),"सभास्थल का निर्माण किया गया था, उस समय के लिए एक धार्मिक इमारत पर रूढ़िवादी शास्त्रीय डिजाइन का एक उदाहरण है।")</f>
        <v>सभास्थल का निर्माण किया गया था, उस समय के लिए एक धार्मिक इमारत पर रूढ़िवादी शास्त्रीय डिजाइन का एक उदाहरण है।</v>
      </c>
    </row>
    <row r="27229">
      <c r="A27229" s="1" t="s">
        <v>26240</v>
      </c>
      <c r="B27229" s="2" t="str">
        <f>IFERROR(__xludf.DUMMYFUNCTION("GOOGLETRANSLATE(A27229,""en"",""hi"")"),"जंगली कछुए जंगल में उल्टा बिछा हुआ")</f>
        <v>जंगली कछुए जंगल में उल्टा बिछा हुआ</v>
      </c>
    </row>
    <row r="27230">
      <c r="A27230" s="1" t="s">
        <v>26241</v>
      </c>
      <c r="B27230" s="2" t="str">
        <f>IFERROR(__xludf.DUMMYFUNCTION("GOOGLETRANSLATE(A27230,""en"",""hi"")"),"लकड़ी की जलती हुई फायरप्लेस वाली लिविंग रूम जो कि रसोईघर तक खुलती है")</f>
        <v>लकड़ी की जलती हुई फायरप्लेस वाली लिविंग रूम जो कि रसोईघर तक खुलती है</v>
      </c>
    </row>
    <row r="27231">
      <c r="A27231" s="1" t="s">
        <v>26242</v>
      </c>
      <c r="B27231" s="2" t="str">
        <f>IFERROR(__xludf.DUMMYFUNCTION("GOOGLETRANSLATE(A27231,""en"",""hi"")"),"यह तस्वीर इसे दिखाती है कि कैंपर मेरे घर जितना बड़ा हो।")</f>
        <v>यह तस्वीर इसे दिखाती है कि कैंपर मेरे घर जितना बड़ा हो।</v>
      </c>
    </row>
    <row r="27232">
      <c r="A27232" s="1" t="s">
        <v>26243</v>
      </c>
      <c r="B27232" s="2" t="str">
        <f>IFERROR(__xludf.DUMMYFUNCTION("GOOGLETRANSLATE(A27232,""en"",""hi"")"),"अभिनेता सभी मुस्कुराए हुए हैं क्योंकि वह एक नाइट के साथ एक रात का आनंद लेते हुए एक पुष्प मैक्सी पोशाक में गर्मी की गर्मियों में देखती है")</f>
        <v>अभिनेता सभी मुस्कुराए हुए हैं क्योंकि वह एक नाइट के साथ एक रात का आनंद लेते हुए एक पुष्प मैक्सी पोशाक में गर्मी की गर्मियों में देखती है</v>
      </c>
    </row>
    <row r="27233">
      <c r="A27233" s="1" t="s">
        <v>26244</v>
      </c>
      <c r="B27233" s="2" t="str">
        <f>IFERROR(__xludf.DUMMYFUNCTION("GOOGLETRANSLATE(A27233,""en"",""hi"")"),"750 सीसी इंजन ऑटोमोबाइल मॉडल में जासूसी")</f>
        <v>750 सीसी इंजन ऑटोमोबाइल मॉडल में जासूसी</v>
      </c>
    </row>
    <row r="27234">
      <c r="A27234" s="1" t="s">
        <v>26245</v>
      </c>
      <c r="B27234" s="2" t="str">
        <f>IFERROR(__xludf.DUMMYFUNCTION("GOOGLETRANSLATE(A27234,""en"",""hi"")"),"अभिनेता और मार्शल आर्टिस्ट थिएटर में पुरस्कार देता है")</f>
        <v>अभिनेता और मार्शल आर्टिस्ट थिएटर में पुरस्कार देता है</v>
      </c>
    </row>
    <row r="27235">
      <c r="A27235" s="1" t="s">
        <v>26246</v>
      </c>
      <c r="B27235" s="2" t="str">
        <f>IFERROR(__xludf.DUMMYFUNCTION("GOOGLETRANSLATE(A27235,""en"",""hi"")"),"एक फ्लैट शैली में चित्रित एक बास्केटबॉल बॉल।")</f>
        <v>एक फ्लैट शैली में चित्रित एक बास्केटबॉल बॉल।</v>
      </c>
    </row>
    <row r="27236">
      <c r="A27236" s="1" t="s">
        <v>26247</v>
      </c>
      <c r="B27236" s="2" t="str">
        <f>IFERROR(__xludf.DUMMYFUNCTION("GOOGLETRANSLATE(A27236,""en"",""hi"")"),"मजेदार फेयर आकर्षण का रात दृश्य रंगीन चमकती रोशनी के साथ सवारी एक शाम आकाश, मनोरंजन पार्क के बाहर घूमने के साथ।")</f>
        <v>मजेदार फेयर आकर्षण का रात दृश्य रंगीन चमकती रोशनी के साथ सवारी एक शाम आकाश, मनोरंजन पार्क के बाहर घूमने के साथ।</v>
      </c>
    </row>
    <row r="27237">
      <c r="A27237" s="1" t="s">
        <v>26248</v>
      </c>
      <c r="B27237" s="2" t="str">
        <f>IFERROR(__xludf.DUMMYFUNCTION("GOOGLETRANSLATE(A27237,""en"",""hi"")"),"अस्थायी धातु टैटू जो प्रवृत्ति में हैं")</f>
        <v>अस्थायी धातु टैटू जो प्रवृत्ति में हैं</v>
      </c>
    </row>
    <row r="27238">
      <c r="A27238" s="1" t="s">
        <v>26249</v>
      </c>
      <c r="B27238" s="2" t="str">
        <f>IFERROR(__xludf.DUMMYFUNCTION("GOOGLETRANSLATE(A27238,""en"",""hi"")"),"ए-औंस पानी की बोतल 8 - बड़े अंडे रखेगी।")</f>
        <v>ए-औंस पानी की बोतल 8 - बड़े अंडे रखेगी।</v>
      </c>
    </row>
    <row r="27239">
      <c r="A27239" s="1" t="s">
        <v>26250</v>
      </c>
      <c r="B27239" s="2" t="str">
        <f>IFERROR(__xludf.DUMMYFUNCTION("GOOGLETRANSLATE(A27239,""en"",""hi"")"),"टैंक प्रांत में स्मारक स्थल के बाहर प्रदर्शन पर हैं")</f>
        <v>टैंक प्रांत में स्मारक स्थल के बाहर प्रदर्शन पर हैं</v>
      </c>
    </row>
    <row r="27240">
      <c r="A27240" s="1" t="s">
        <v>26251</v>
      </c>
      <c r="B27240" s="2" t="str">
        <f>IFERROR(__xludf.DUMMYFUNCTION("GOOGLETRANSLATE(A27240,""en"",""hi"")"),"सर्दियों की बर्फ में एक सफेद - पूंछ वाला हिरन")</f>
        <v>सर्दियों की बर्फ में एक सफेद - पूंछ वाला हिरन</v>
      </c>
    </row>
    <row r="27241">
      <c r="A27241" s="1" t="s">
        <v>26252</v>
      </c>
      <c r="B27241" s="2" t="str">
        <f>IFERROR(__xludf.DUMMYFUNCTION("GOOGLETRANSLATE(A27241,""en"",""hi"")"),"मॉडल स्टूडियो में फोटो खिंचवाया जाता है।")</f>
        <v>मॉडल स्टूडियो में फोटो खिंचवाया जाता है।</v>
      </c>
    </row>
    <row r="27242">
      <c r="A27242" s="1" t="s">
        <v>26253</v>
      </c>
      <c r="B27242" s="2" t="str">
        <f>IFERROR(__xludf.DUMMYFUNCTION("GOOGLETRANSLATE(A27242,""en"",""hi"")"),"एक सर्कल और त्रिकोण के रूप में लापरवाह स्ट्रोक के साथ वेक्टर निर्बाध पैटर्न।")</f>
        <v>एक सर्कल और त्रिकोण के रूप में लापरवाह स्ट्रोक के साथ वेक्टर निर्बाध पैटर्न।</v>
      </c>
    </row>
    <row r="27243">
      <c r="A27243" s="1" t="s">
        <v>26254</v>
      </c>
      <c r="B27243" s="2" t="str">
        <f>IFERROR(__xludf.DUMMYFUNCTION("GOOGLETRANSLATE(A27243,""en"",""hi"")"),"एक आधुनिक पाईरा टेबल धावक के लिए आसान विचार।")</f>
        <v>एक आधुनिक पाईरा टेबल धावक के लिए आसान विचार।</v>
      </c>
    </row>
    <row r="27244">
      <c r="A27244" s="1" t="s">
        <v>11073</v>
      </c>
      <c r="B27244" s="2" t="str">
        <f>IFERROR(__xludf.DUMMYFUNCTION("GOOGLETRANSLATE(A27244,""en"",""hi"")"),"एक सफेद पर वरिष्ठ हाथ।")</f>
        <v>एक सफेद पर वरिष्ठ हाथ।</v>
      </c>
    </row>
    <row r="27245">
      <c r="A27245" s="1" t="s">
        <v>26255</v>
      </c>
      <c r="B27245" s="2" t="str">
        <f>IFERROR(__xludf.DUMMYFUNCTION("GOOGLETRANSLATE(A27245,""en"",""hi"")"),"टोकरी में सब्जियों का सेट।")</f>
        <v>टोकरी में सब्जियों का सेट।</v>
      </c>
    </row>
    <row r="27246">
      <c r="A27246" s="1" t="s">
        <v>26256</v>
      </c>
      <c r="B27246" s="2" t="str">
        <f>IFERROR(__xludf.DUMMYFUNCTION("GOOGLETRANSLATE(A27246,""en"",""hi"")"),"क्रीम रंगीन एकल peonies के साथ फूल शो में प्रदर्शित किया।")</f>
        <v>क्रीम रंगीन एकल peonies के साथ फूल शो में प्रदर्शित किया।</v>
      </c>
    </row>
    <row r="27247">
      <c r="A27247" s="1" t="s">
        <v>26257</v>
      </c>
      <c r="B27247" s="2" t="str">
        <f>IFERROR(__xludf.DUMMYFUNCTION("GOOGLETRANSLATE(A27247,""en"",""hi"")"),"लोमड़ी दुनिया के सबसे बुद्धिमान जानवरों में से हैं जो उनके पास मौजूद विशेषताओं से हैं।")</f>
        <v>लोमड़ी दुनिया के सबसे बुद्धिमान जानवरों में से हैं जो उनके पास मौजूद विशेषताओं से हैं।</v>
      </c>
    </row>
    <row r="27248">
      <c r="A27248" s="1" t="s">
        <v>26258</v>
      </c>
      <c r="B27248" s="2" t="str">
        <f>IFERROR(__xludf.DUMMYFUNCTION("GOOGLETRANSLATE(A27248,""en"",""hi"")"),"अभिनेता और कॉमेडियन दुनिया प्रीमियर में भाग लेते हैं")</f>
        <v>अभिनेता और कॉमेडियन दुनिया प्रीमियर में भाग लेते हैं</v>
      </c>
    </row>
    <row r="27249">
      <c r="A27249" s="1" t="s">
        <v>26259</v>
      </c>
      <c r="B27249" s="2" t="str">
        <f>IFERROR(__xludf.DUMMYFUNCTION("GOOGLETRANSLATE(A27249,""en"",""hi"")"),"पहाड़ों में झील का दृश्य।")</f>
        <v>पहाड़ों में झील का दृश्य।</v>
      </c>
    </row>
    <row r="27250">
      <c r="A27250" s="1" t="s">
        <v>26260</v>
      </c>
      <c r="B27250" s="2" t="str">
        <f>IFERROR(__xludf.DUMMYFUNCTION("GOOGLETRANSLATE(A27250,""en"",""hi"")"),"यदि आप पुराने ग्लैमर के लिए जा रहे हैं, तो यह गाउन है।")</f>
        <v>यदि आप पुराने ग्लैमर के लिए जा रहे हैं, तो यह गाउन है।</v>
      </c>
    </row>
    <row r="27251">
      <c r="A27251" s="1" t="s">
        <v>26261</v>
      </c>
      <c r="B27251" s="2" t="str">
        <f>IFERROR(__xludf.DUMMYFUNCTION("GOOGLETRANSLATE(A27251,""en"",""hi"")"),"एक गेंद के आकार में ध्वज।")</f>
        <v>एक गेंद के आकार में ध्वज।</v>
      </c>
    </row>
    <row r="27252">
      <c r="A27252" s="1" t="s">
        <v>26262</v>
      </c>
      <c r="B27252" s="2" t="str">
        <f>IFERROR(__xludf.DUMMYFUNCTION("GOOGLETRANSLATE(A27252,""en"",""hi"")"),"सूर्यास्त में बादलों के माध्यम से एक पूर्ण चंद्रमा की समय चूक क्लिप")</f>
        <v>सूर्यास्त में बादलों के माध्यम से एक पूर्ण चंद्रमा की समय चूक क्लिप</v>
      </c>
    </row>
    <row r="27253">
      <c r="A27253" s="1" t="s">
        <v>26263</v>
      </c>
      <c r="B27253" s="2" t="str">
        <f>IFERROR(__xludf.DUMMYFUNCTION("GOOGLETRANSLATE(A27253,""en"",""hi"")"),"गोलियों और पेड़ों के साथ एक लकड़ी के घर की पृष्ठभूमि पर अनियंत्रित कुत्तों के साथ सफेद में छोटी सुंदर लड़की")</f>
        <v>गोलियों और पेड़ों के साथ एक लकड़ी के घर की पृष्ठभूमि पर अनियंत्रित कुत्तों के साथ सफेद में छोटी सुंदर लड़की</v>
      </c>
    </row>
    <row r="27254">
      <c r="A27254" s="1" t="s">
        <v>3402</v>
      </c>
      <c r="B27254" s="2" t="str">
        <f>IFERROR(__xludf.DUMMYFUNCTION("GOOGLETRANSLATE(A27254,""en"",""hi"")"),"बेसबॉल खिलाड़ी खेल टीम के खिलाफ पिच")</f>
        <v>बेसबॉल खिलाड़ी खेल टीम के खिलाफ पिच</v>
      </c>
    </row>
    <row r="27255">
      <c r="A27255" s="1" t="s">
        <v>3426</v>
      </c>
      <c r="B27255" s="2" t="str">
        <f>IFERROR(__xludf.DUMMYFUNCTION("GOOGLETRANSLATE(A27255,""en"",""hi"")"),"इस मोटरसाइकिल लिस्टिंग के लिए और तस्वीरें देखें")</f>
        <v>इस मोटरसाइकिल लिस्टिंग के लिए और तस्वीरें देखें</v>
      </c>
    </row>
    <row r="27256">
      <c r="A27256" s="1" t="s">
        <v>26264</v>
      </c>
      <c r="B27256" s="2" t="str">
        <f>IFERROR(__xludf.DUMMYFUNCTION("GOOGLETRANSLATE(A27256,""en"",""hi"")"),"अपने पहले पति के साथ अपने शादी के दिन के साथ व्यक्ति।")</f>
        <v>अपने पहले पति के साथ अपने शादी के दिन के साथ व्यक्ति।</v>
      </c>
    </row>
    <row r="27257">
      <c r="A27257" s="1" t="s">
        <v>26265</v>
      </c>
      <c r="B27257" s="2" t="str">
        <f>IFERROR(__xludf.DUMMYFUNCTION("GOOGLETRANSLATE(A27257,""en"",""hi"")"),"एक पारदर्शी पृष्ठभूमि पर खाद्य आइसोमेट्रिक आइकन 3 डी।")</f>
        <v>एक पारदर्शी पृष्ठभूमि पर खाद्य आइसोमेट्रिक आइकन 3 डी।</v>
      </c>
    </row>
    <row r="27258">
      <c r="A27258" s="1" t="s">
        <v>26266</v>
      </c>
      <c r="B27258" s="2" t="str">
        <f>IFERROR(__xludf.DUMMYFUNCTION("GOOGLETRANSLATE(A27258,""en"",""hi"")"),"एथलीट अमेरिकी फुटबॉल टीम के खिलाफ खेल के दौरान दौड़ता है")</f>
        <v>एथलीट अमेरिकी फुटबॉल टीम के खिलाफ खेल के दौरान दौड़ता है</v>
      </c>
    </row>
    <row r="27259">
      <c r="A27259" s="1" t="s">
        <v>26267</v>
      </c>
      <c r="B27259" s="2" t="str">
        <f>IFERROR(__xludf.DUMMYFUNCTION("GOOGLETRANSLATE(A27259,""en"",""hi"")"),"एक खिड़कियों पर कॉफी के कप।")</f>
        <v>एक खिड़कियों पर कॉफी के कप।</v>
      </c>
    </row>
    <row r="27260">
      <c r="A27260" s="1" t="s">
        <v>26268</v>
      </c>
      <c r="B27260" s="2" t="str">
        <f>IFERROR(__xludf.DUMMYFUNCTION("GOOGLETRANSLATE(A27260,""en"",""hi"")"),"नीली पोशाक में गर्भवती महिला।")</f>
        <v>नीली पोशाक में गर्भवती महिला।</v>
      </c>
    </row>
    <row r="27261">
      <c r="A27261" s="1" t="s">
        <v>26269</v>
      </c>
      <c r="B27261" s="2" t="str">
        <f>IFERROR(__xludf.DUMMYFUNCTION("GOOGLETRANSLATE(A27261,""en"",""hi"")"),"व्यक्ति - मुझे पता है कि यह आपके गुलदस्ते में से एक है।")</f>
        <v>व्यक्ति - मुझे पता है कि यह आपके गुलदस्ते में से एक है।</v>
      </c>
    </row>
    <row r="27262">
      <c r="A27262" s="1" t="s">
        <v>26270</v>
      </c>
      <c r="B27262" s="2" t="str">
        <f>IFERROR(__xludf.DUMMYFUNCTION("GOOGLETRANSLATE(A27262,""en"",""hi"")"),"इन अच्छे के साथ भरें - के लिए - आप, उच्च फाइबर खाद्य पदार्थ")</f>
        <v>इन अच्छे के साथ भरें - के लिए - आप, उच्च फाइबर खाद्य पदार्थ</v>
      </c>
    </row>
    <row r="27263">
      <c r="A27263" s="1" t="s">
        <v>26271</v>
      </c>
      <c r="B27263" s="2" t="str">
        <f>IFERROR(__xludf.DUMMYFUNCTION("GOOGLETRANSLATE(A27263,""en"",""hi"")"),"एक काले रंग की पृष्ठभूमि पर विभिन्न जामुन।")</f>
        <v>एक काले रंग की पृष्ठभूमि पर विभिन्न जामुन।</v>
      </c>
    </row>
    <row r="27264">
      <c r="A27264" s="1" t="s">
        <v>26272</v>
      </c>
      <c r="B27264" s="2" t="str">
        <f>IFERROR(__xludf.DUMMYFUNCTION("GOOGLETRANSLATE(A27264,""en"",""hi"")"),"बेबी लड़के को बेसिन में स्नान करने वाली माँ")</f>
        <v>बेबी लड़के को बेसिन में स्नान करने वाली माँ</v>
      </c>
    </row>
    <row r="27265">
      <c r="A27265" s="1" t="s">
        <v>26273</v>
      </c>
      <c r="B27265" s="2" t="str">
        <f>IFERROR(__xludf.DUMMYFUNCTION("GOOGLETRANSLATE(A27265,""en"",""hi"")"),"पोस्टर हर किसी को संदिग्ध के रूप में पेंट करते हैं!")</f>
        <v>पोस्टर हर किसी को संदिग्ध के रूप में पेंट करते हैं!</v>
      </c>
    </row>
    <row r="27266">
      <c r="A27266" s="1" t="s">
        <v>26274</v>
      </c>
      <c r="B27266" s="2" t="str">
        <f>IFERROR(__xludf.DUMMYFUNCTION("GOOGLETRANSLATE(A27266,""en"",""hi"")"),"समुद्र तट पर लड़की शक्ति!")</f>
        <v>समुद्र तट पर लड़की शक्ति!</v>
      </c>
    </row>
    <row r="27267">
      <c r="A27267" s="1" t="s">
        <v>26275</v>
      </c>
      <c r="B27267" s="2" t="str">
        <f>IFERROR(__xludf.DUMMYFUNCTION("GOOGLETRANSLATE(A27267,""en"",""hi"")"),"सुपरहीरो धूम्रपान और चमक के बादलों के खिलाफ हवा में बहने वाले केप के साथ खड़ा है")</f>
        <v>सुपरहीरो धूम्रपान और चमक के बादलों के खिलाफ हवा में बहने वाले केप के साथ खड़ा है</v>
      </c>
    </row>
    <row r="27268">
      <c r="A27268" s="1" t="s">
        <v>3426</v>
      </c>
      <c r="B27268" s="2" t="str">
        <f>IFERROR(__xludf.DUMMYFUNCTION("GOOGLETRANSLATE(A27268,""en"",""hi"")"),"इस मोटरसाइकिल लिस्टिंग के लिए और तस्वीरें देखें")</f>
        <v>इस मोटरसाइकिल लिस्टिंग के लिए और तस्वीरें देखें</v>
      </c>
    </row>
    <row r="27269">
      <c r="A27269" s="1" t="s">
        <v>26276</v>
      </c>
      <c r="B27269" s="2" t="str">
        <f>IFERROR(__xludf.DUMMYFUNCTION("GOOGLETRANSLATE(A27269,""en"",""hi"")"),"स्क्वायर के चारों ओर औपनिवेशिक भवनों में स्थित कई बार और रेस्तरां में से एक में एक कॉफी लें और एक कॉफी लें।")</f>
        <v>स्क्वायर के चारों ओर औपनिवेशिक भवनों में स्थित कई बार और रेस्तरां में से एक में एक कॉफी लें और एक कॉफी लें।</v>
      </c>
    </row>
    <row r="27270">
      <c r="A27270" s="1" t="s">
        <v>26277</v>
      </c>
      <c r="B27270" s="2" t="str">
        <f>IFERROR(__xludf.DUMMYFUNCTION("GOOGLETRANSLATE(A27270,""en"",""hi"")"),"स्वर्ग में पिल्ला, समुद्र तट पर रोलिंग")</f>
        <v>स्वर्ग में पिल्ला, समुद्र तट पर रोलिंग</v>
      </c>
    </row>
    <row r="27271">
      <c r="A27271" s="1" t="s">
        <v>26278</v>
      </c>
      <c r="B27271" s="2" t="str">
        <f>IFERROR(__xludf.DUMMYFUNCTION("GOOGLETRANSLATE(A27271,""en"",""hi"")"),"टैंक को कार्यों में माना जाता है")</f>
        <v>टैंक को कार्यों में माना जाता है</v>
      </c>
    </row>
    <row r="27272">
      <c r="A27272" s="1" t="s">
        <v>26279</v>
      </c>
      <c r="B27272" s="2" t="str">
        <f>IFERROR(__xludf.DUMMYFUNCTION("GOOGLETRANSLATE(A27272,""en"",""hi"")"),"अभिनेता ने फिल्म के एक दृश्य में व्यक्ति और अभिनेता के साथ भीड़ वाले रहने वाले कमरे में बूट खींच लिया")</f>
        <v>अभिनेता ने फिल्म के एक दृश्य में व्यक्ति और अभिनेता के साथ भीड़ वाले रहने वाले कमरे में बूट खींच लिया</v>
      </c>
    </row>
    <row r="27273">
      <c r="A27273" s="1" t="s">
        <v>26280</v>
      </c>
      <c r="B27273" s="2" t="str">
        <f>IFERROR(__xludf.DUMMYFUNCTION("GOOGLETRANSLATE(A27273,""en"",""hi"")"),"राजनेता ने वर्ष का दाढ़ी जीता ... फिर से")</f>
        <v>राजनेता ने वर्ष का दाढ़ी जीता ... फिर से</v>
      </c>
    </row>
    <row r="27274">
      <c r="A27274" s="1" t="s">
        <v>26281</v>
      </c>
      <c r="B27274" s="2" t="str">
        <f>IFERROR(__xludf.DUMMYFUNCTION("GOOGLETRANSLATE(A27274,""en"",""hi"")"),"सोफे खाने पर बैठे पुरुष और घर पर बेसबॉल गेंद रखने वाले 3 डी चश्मे में एक फिल्म देख रहे हैं")</f>
        <v>सोफे खाने पर बैठे पुरुष और घर पर बेसबॉल गेंद रखने वाले 3 डी चश्मे में एक फिल्म देख रहे हैं</v>
      </c>
    </row>
    <row r="27275">
      <c r="A27275" s="1" t="s">
        <v>26282</v>
      </c>
      <c r="B27275" s="2" t="str">
        <f>IFERROR(__xludf.DUMMYFUNCTION("GOOGLETRANSLATE(A27275,""en"",""hi"")"),"क्रिकेट खिलाड़ी व्यक्ति के विकेट का जश्न मनाता है")</f>
        <v>क्रिकेट खिलाड़ी व्यक्ति के विकेट का जश्न मनाता है</v>
      </c>
    </row>
    <row r="27276">
      <c r="A27276" s="1" t="s">
        <v>26283</v>
      </c>
      <c r="B27276" s="2" t="str">
        <f>IFERROR(__xludf.DUMMYFUNCTION("GOOGLETRANSLATE(A27276,""en"",""hi"")"),"एक बुना हुआ स्वेटर में छोटे लड़के का चित्र, सोफे पर बैठता है।")</f>
        <v>एक बुना हुआ स्वेटर में छोटे लड़के का चित्र, सोफे पर बैठता है।</v>
      </c>
    </row>
    <row r="27277">
      <c r="A27277" s="1" t="s">
        <v>26284</v>
      </c>
      <c r="B27277" s="2" t="str">
        <f>IFERROR(__xludf.DUMMYFUNCTION("GOOGLETRANSLATE(A27277,""en"",""hi"")"),"बाहर और इसके बारे में: व्यक्ति ने एक उज्ज्वल नारंगी तल के लिए नीली पोशाक स्विच की - लंबाई पोशाक के रूप में वह शो का दौरा किया")</f>
        <v>बाहर और इसके बारे में: व्यक्ति ने एक उज्ज्वल नारंगी तल के लिए नीली पोशाक स्विच की - लंबाई पोशाक के रूप में वह शो का दौरा किया</v>
      </c>
    </row>
    <row r="27278">
      <c r="A27278" s="1" t="s">
        <v>26285</v>
      </c>
      <c r="B27278" s="2" t="str">
        <f>IFERROR(__xludf.DUMMYFUNCTION("GOOGLETRANSLATE(A27278,""en"",""hi"")"),"अभिनेता पुरस्कारों के दौरान ऑनस्टेज स्वीकार करता है")</f>
        <v>अभिनेता पुरस्कारों के दौरान ऑनस्टेज स्वीकार करता है</v>
      </c>
    </row>
    <row r="27279">
      <c r="A27279" s="1" t="s">
        <v>26286</v>
      </c>
      <c r="B27279" s="2" t="str">
        <f>IFERROR(__xludf.DUMMYFUNCTION("GOOGLETRANSLATE(A27279,""en"",""hi"")"),"जंगली में जैविक प्रजातियों का एक शॉट")</f>
        <v>जंगली में जैविक प्रजातियों का एक शॉट</v>
      </c>
    </row>
    <row r="27280">
      <c r="A27280" s="1" t="s">
        <v>26287</v>
      </c>
      <c r="B27280" s="2" t="str">
        <f>IFERROR(__xludf.DUMMYFUNCTION("GOOGLETRANSLATE(A27280,""en"",""hi"")"),"पोल्ट्री फार्म का लोगो।")</f>
        <v>पोल्ट्री फार्म का लोगो।</v>
      </c>
    </row>
    <row r="27281">
      <c r="A27281" s="1" t="s">
        <v>26288</v>
      </c>
      <c r="B27281" s="2" t="str">
        <f>IFERROR(__xludf.DUMMYFUNCTION("GOOGLETRANSLATE(A27281,""en"",""hi"")"),"विशिष्ट घरों लाइन एक नहर")</f>
        <v>विशिष्ट घरों लाइन एक नहर</v>
      </c>
    </row>
    <row r="27282">
      <c r="A27282" s="1" t="s">
        <v>26289</v>
      </c>
      <c r="B27282" s="2" t="str">
        <f>IFERROR(__xludf.DUMMYFUNCTION("GOOGLETRANSLATE(A27282,""en"",""hi"")"),"एक चोट को बनाए रखने के बाद सॉकर प्लेयर प्रतिक्रिया करता है")</f>
        <v>एक चोट को बनाए रखने के बाद सॉकर प्लेयर प्रतिक्रिया करता है</v>
      </c>
    </row>
    <row r="27283">
      <c r="A27283" s="1" t="s">
        <v>26290</v>
      </c>
      <c r="B27283" s="2" t="str">
        <f>IFERROR(__xludf.DUMMYFUNCTION("GOOGLETRANSLATE(A27283,""en"",""hi"")"),"रंगीन मिश्रित शरद ऋतु जंगल में गंदे सड़क")</f>
        <v>रंगीन मिश्रित शरद ऋतु जंगल में गंदे सड़क</v>
      </c>
    </row>
    <row r="27284">
      <c r="A27284" s="1" t="s">
        <v>26291</v>
      </c>
      <c r="B27284" s="2" t="str">
        <f>IFERROR(__xludf.DUMMYFUNCTION("GOOGLETRANSLATE(A27284,""en"",""hi"")"),"पूजा के स्थान पर झूमर।")</f>
        <v>पूजा के स्थान पर झूमर।</v>
      </c>
    </row>
    <row r="27285">
      <c r="A27285" s="1" t="s">
        <v>26292</v>
      </c>
      <c r="B27285" s="2" t="str">
        <f>IFERROR(__xludf.DUMMYFUNCTION("GOOGLETRANSLATE(A27285,""en"",""hi"")"),"खेती के क्षेत्र से एक औद्योगिक परिसर और अमेरिकी राज्य में धीमी गति से ज़ूम")</f>
        <v>खेती के क्षेत्र से एक औद्योगिक परिसर और अमेरिकी राज्य में धीमी गति से ज़ूम</v>
      </c>
    </row>
    <row r="27286">
      <c r="A27286" s="1" t="s">
        <v>26293</v>
      </c>
      <c r="B27286" s="2" t="str">
        <f>IFERROR(__xludf.DUMMYFUNCTION("GOOGLETRANSLATE(A27286,""en"",""hi"")"),"लोग एक मंदिर से बाहर जा रहे हैं")</f>
        <v>लोग एक मंदिर से बाहर जा रहे हैं</v>
      </c>
    </row>
    <row r="27287">
      <c r="A27287" s="1" t="s">
        <v>26294</v>
      </c>
      <c r="B27287" s="2" t="str">
        <f>IFERROR(__xludf.DUMMYFUNCTION("GOOGLETRANSLATE(A27287,""en"",""hi"")"),"72 टीवी चरित्र द्वारा पहने कुछ शैली प्रेरणा की तलाश है।")</f>
        <v>72 टीवी चरित्र द्वारा पहने कुछ शैली प्रेरणा की तलाश है।</v>
      </c>
    </row>
    <row r="27288">
      <c r="A27288" s="1" t="s">
        <v>26295</v>
      </c>
      <c r="B27288" s="2" t="str">
        <f>IFERROR(__xludf.DUMMYFUNCTION("GOOGLETRANSLATE(A27288,""en"",""hi"")"),"तूफान के बाद गिर रहा शाम।")</f>
        <v>तूफान के बाद गिर रहा शाम।</v>
      </c>
    </row>
    <row r="27289">
      <c r="A27289" s="1" t="s">
        <v>26296</v>
      </c>
      <c r="B27289" s="2" t="str">
        <f>IFERROR(__xludf.DUMMYFUNCTION("GOOGLETRANSLATE(A27289,""en"",""hi"")"),"प्रशिक्षण जमीन पर प्रशिक्षण सत्र के दौरान आदमी को पकड़ता है")</f>
        <v>प्रशिक्षण जमीन पर प्रशिक्षण सत्र के दौरान आदमी को पकड़ता है</v>
      </c>
    </row>
    <row r="27290">
      <c r="A27290" s="1" t="s">
        <v>19861</v>
      </c>
      <c r="B27290" s="2" t="str">
        <f>IFERROR(__xludf.DUMMYFUNCTION("GOOGLETRANSLATE(A27290,""en"",""hi"")"),"कॉमेडियन के साथ एक साक्षात्कार के दौरान पॉप कलाकार")</f>
        <v>कॉमेडियन के साथ एक साक्षात्कार के दौरान पॉप कलाकार</v>
      </c>
    </row>
    <row r="27291">
      <c r="A27291" s="1" t="s">
        <v>26297</v>
      </c>
      <c r="B27291" s="2" t="str">
        <f>IFERROR(__xludf.DUMMYFUNCTION("GOOGLETRANSLATE(A27291,""en"",""hi"")"),"एक बर्फीले परिदृश्य में खंडहर")</f>
        <v>एक बर्फीले परिदृश्य में खंडहर</v>
      </c>
    </row>
    <row r="27292">
      <c r="A27292" s="1" t="s">
        <v>26298</v>
      </c>
      <c r="B27292" s="2" t="str">
        <f>IFERROR(__xludf.DUMMYFUNCTION("GOOGLETRANSLATE(A27292,""en"",""hi"")"),"नमक उठाने वाले ट्रकों की पंक्तियां चित्रित होती हैं।")</f>
        <v>नमक उठाने वाले ट्रकों की पंक्तियां चित्रित होती हैं।</v>
      </c>
    </row>
    <row r="27293">
      <c r="A27293" s="1" t="s">
        <v>26299</v>
      </c>
      <c r="B27293" s="2" t="str">
        <f>IFERROR(__xludf.DUMMYFUNCTION("GOOGLETRANSLATE(A27293,""en"",""hi"")"),"सलाखों के पीछे आदमी अपने पीछे के हिस्से के साथ दाईं ओर दाईं ओर")</f>
        <v>सलाखों के पीछे आदमी अपने पीछे के हिस्से के साथ दाईं ओर दाईं ओर</v>
      </c>
    </row>
    <row r="27294">
      <c r="A27294" s="1" t="s">
        <v>26300</v>
      </c>
      <c r="B27294" s="2" t="str">
        <f>IFERROR(__xludf.DUMMYFUNCTION("GOOGLETRANSLATE(A27294,""en"",""hi"")"),"संगीतकार आयोजित प्रीमियर में भाग लेता है।")</f>
        <v>संगीतकार आयोजित प्रीमियर में भाग लेता है।</v>
      </c>
    </row>
    <row r="27295">
      <c r="A27295" s="1" t="s">
        <v>26301</v>
      </c>
      <c r="B27295" s="2" t="str">
        <f>IFERROR(__xludf.DUMMYFUNCTION("GOOGLETRANSLATE(A27295,""en"",""hi"")"),"एक दौरे के दौरान कैफेटेरिया।")</f>
        <v>एक दौरे के दौरान कैफेटेरिया।</v>
      </c>
    </row>
    <row r="27296">
      <c r="A27296" s="1" t="s">
        <v>26302</v>
      </c>
      <c r="B27296" s="2" t="str">
        <f>IFERROR(__xludf.DUMMYFUNCTION("GOOGLETRANSLATE(A27296,""en"",""hi"")"),"ग्रीन फील्ड पर गायों के बारे में सुना")</f>
        <v>ग्रीन फील्ड पर गायों के बारे में सुना</v>
      </c>
    </row>
    <row r="27297">
      <c r="A27297" s="1" t="s">
        <v>26303</v>
      </c>
      <c r="B27297" s="2" t="str">
        <f>IFERROR(__xludf.DUMMYFUNCTION("GOOGLETRANSLATE(A27297,""en"",""hi"")"),"फैशन मॉडल को छोड़ने वाले पुरस्कारों को देखा")</f>
        <v>फैशन मॉडल को छोड़ने वाले पुरस्कारों को देखा</v>
      </c>
    </row>
    <row r="27298">
      <c r="A27298" s="1" t="s">
        <v>26304</v>
      </c>
      <c r="B27298" s="2" t="str">
        <f>IFERROR(__xludf.DUMMYFUNCTION("GOOGLETRANSLATE(A27298,""en"",""hi"")"),"उत्सव के लिए पृष्ठभूमि का वेक्टर चित्रण।")</f>
        <v>उत्सव के लिए पृष्ठभूमि का वेक्टर चित्रण।</v>
      </c>
    </row>
    <row r="27299">
      <c r="A27299" s="1" t="s">
        <v>26305</v>
      </c>
      <c r="B27299" s="2" t="str">
        <f>IFERROR(__xludf.DUMMYFUNCTION("GOOGLETRANSLATE(A27299,""en"",""hi"")"),"नौका के तने से देखें।")</f>
        <v>नौका के तने से देखें।</v>
      </c>
    </row>
    <row r="27300">
      <c r="A27300" s="1" t="s">
        <v>26306</v>
      </c>
      <c r="B27300" s="2" t="str">
        <f>IFERROR(__xludf.DUMMYFUNCTION("GOOGLETRANSLATE(A27300,""en"",""hi"")"),"उच्च समुद्र में एक शार्क का फिन")</f>
        <v>उच्च समुद्र में एक शार्क का फिन</v>
      </c>
    </row>
    <row r="27301">
      <c r="A27301" s="1" t="s">
        <v>26307</v>
      </c>
      <c r="B27301" s="2" t="str">
        <f>IFERROR(__xludf.DUMMYFUNCTION("GOOGLETRANSLATE(A27301,""en"",""hi"")"),"एक फुटबॉल खेल के दौरान कार्रवाई में विजेता")</f>
        <v>एक फुटबॉल खेल के दौरान कार्रवाई में विजेता</v>
      </c>
    </row>
    <row r="27302">
      <c r="A27302" s="1" t="s">
        <v>26308</v>
      </c>
      <c r="B27302" s="2" t="str">
        <f>IFERROR(__xludf.DUMMYFUNCTION("GOOGLETRANSLATE(A27302,""en"",""hi"")"),"आंगन पर आउटडोर बैठना")</f>
        <v>आंगन पर आउटडोर बैठना</v>
      </c>
    </row>
    <row r="27303">
      <c r="A27303" s="1" t="s">
        <v>26309</v>
      </c>
      <c r="B27303" s="2" t="str">
        <f>IFERROR(__xludf.DUMMYFUNCTION("GOOGLETRANSLATE(A27303,""en"",""hi"")"),"संगीतकारों ने एक ऊनी फ्लैट टोपी पहने और एक सिगरेट धूम्रपान किया")</f>
        <v>संगीतकारों ने एक ऊनी फ्लैट टोपी पहने और एक सिगरेट धूम्रपान किया</v>
      </c>
    </row>
    <row r="27304">
      <c r="A27304" s="1" t="s">
        <v>26310</v>
      </c>
      <c r="B27304" s="2" t="str">
        <f>IFERROR(__xludf.DUMMYFUNCTION("GOOGLETRANSLATE(A27304,""en"",""hi"")"),"गुलाबी peonies का सुंदर गुलदस्ता, एक नरम बहु रंगीन पृष्ठभूमि पर शराब और बोतल का गिलास")</f>
        <v>गुलाबी peonies का सुंदर गुलदस्ता, एक नरम बहु रंगीन पृष्ठभूमि पर शराब और बोतल का गिलास</v>
      </c>
    </row>
    <row r="27305">
      <c r="A27305" s="1" t="s">
        <v>26311</v>
      </c>
      <c r="B27305" s="2" t="str">
        <f>IFERROR(__xludf.DUMMYFUNCTION("GOOGLETRANSLATE(A27305,""en"",""hi"")"),"अमेरिकी चुनाव लाइव अपडेट और राजनेता।")</f>
        <v>अमेरिकी चुनाव लाइव अपडेट और राजनेता।</v>
      </c>
    </row>
    <row r="27306">
      <c r="A27306" s="1" t="s">
        <v>26312</v>
      </c>
      <c r="B27306" s="2" t="str">
        <f>IFERROR(__xludf.DUMMYFUNCTION("GOOGLETRANSLATE(A27306,""en"",""hi"")"),"शौकीन के साथ एक केक को कवर करना और सुपर तेज किनारों को कैसे प्राप्त किया जाए।")</f>
        <v>शौकीन के साथ एक केक को कवर करना और सुपर तेज किनारों को कैसे प्राप्त किया जाए।</v>
      </c>
    </row>
    <row r="27307">
      <c r="A27307" s="1" t="s">
        <v>3705</v>
      </c>
      <c r="B27307" s="2" t="str">
        <f>IFERROR(__xludf.DUMMYFUNCTION("GOOGLETRANSLATE(A27307,""en"",""hi"")"),"एक आदमी कंप्यूटर को देखता है जो लोगो को प्रदर्शित करता है, जबकि एक कप कॉफी के साथ बैठे")</f>
        <v>एक आदमी कंप्यूटर को देखता है जो लोगो को प्रदर्शित करता है, जबकि एक कप कॉफी के साथ बैठे</v>
      </c>
    </row>
    <row r="27308">
      <c r="A27308" s="1" t="s">
        <v>26313</v>
      </c>
      <c r="B27308" s="2" t="str">
        <f>IFERROR(__xludf.DUMMYFUNCTION("GOOGLETRANSLATE(A27308,""en"",""hi"")"),"कुछ डार्ट्स के साथ एक दीवार पर बुल्सई")</f>
        <v>कुछ डार्ट्स के साथ एक दीवार पर बुल्सई</v>
      </c>
    </row>
    <row r="27309">
      <c r="A27309" s="1" t="s">
        <v>26314</v>
      </c>
      <c r="B27309" s="2" t="str">
        <f>IFERROR(__xludf.DUMMYFUNCTION("GOOGLETRANSLATE(A27309,""en"",""hi"")"),"दीवार को मारने के बाद कार।")</f>
        <v>दीवार को मारने के बाद कार।</v>
      </c>
    </row>
    <row r="27310">
      <c r="A27310" s="1" t="s">
        <v>26315</v>
      </c>
      <c r="B27310" s="2" t="str">
        <f>IFERROR(__xludf.DUMMYFUNCTION("GOOGLETRANSLATE(A27310,""en"",""hi"")"),"व्यक्ति अपनी पीठ खुश महिला को पकड़ रहा है, जो अपनी बाहों को खींचता है और नीले आकाश और हरे रंग के क्षेत्र की पृष्ठभूमि के खिलाफ उड़ान को अनुकरण करता है")</f>
        <v>व्यक्ति अपनी पीठ खुश महिला को पकड़ रहा है, जो अपनी बाहों को खींचता है और नीले आकाश और हरे रंग के क्षेत्र की पृष्ठभूमि के खिलाफ उड़ान को अनुकरण करता है</v>
      </c>
    </row>
    <row r="27311">
      <c r="A27311" s="1" t="s">
        <v>26316</v>
      </c>
      <c r="B27311" s="2" t="str">
        <f>IFERROR(__xludf.DUMMYFUNCTION("GOOGLETRANSLATE(A27311,""en"",""hi"")"),"सफेद-थ्रोटेड स्पैरो कई पक्षियों में से एक है जिन्हें आप सर्दियों में पाएंगे।")</f>
        <v>सफेद-थ्रोटेड स्पैरो कई पक्षियों में से एक है जिन्हें आप सर्दियों में पाएंगे।</v>
      </c>
    </row>
    <row r="27312">
      <c r="A27312" s="1" t="s">
        <v>26317</v>
      </c>
      <c r="B27312" s="2" t="str">
        <f>IFERROR(__xludf.DUMMYFUNCTION("GOOGLETRANSLATE(A27312,""en"",""hi"")"),"देश में एक ड्राइव का आनंद लेने के लिए एक अच्छी कार!")</f>
        <v>देश में एक ड्राइव का आनंद लेने के लिए एक अच्छी कार!</v>
      </c>
    </row>
    <row r="27313">
      <c r="A27313" s="1" t="s">
        <v>26318</v>
      </c>
      <c r="B27313" s="2" t="str">
        <f>IFERROR(__xludf.DUMMYFUNCTION("GOOGLETRANSLATE(A27313,""en"",""hi"")"),"व्यक्ति, उसकी पत्नी और उनकी बेटी ने जिस तरह से संग्रहालय शुरू किया के रूप में रास्ता तय किया।")</f>
        <v>व्यक्ति, उसकी पत्नी और उनकी बेटी ने जिस तरह से संग्रहालय शुरू किया के रूप में रास्ता तय किया।</v>
      </c>
    </row>
    <row r="27314">
      <c r="A27314" s="1" t="s">
        <v>12963</v>
      </c>
      <c r="B27314" s="2" t="str">
        <f>IFERROR(__xludf.DUMMYFUNCTION("GOOGLETRANSLATE(A27314,""en"",""hi"")"),"व्यक्ति त्योहार के दौरान संगीत कार्यक्रम में प्रदर्शन करता है")</f>
        <v>व्यक्ति त्योहार के दौरान संगीत कार्यक्रम में प्रदर्शन करता है</v>
      </c>
    </row>
    <row r="27315">
      <c r="A27315" s="1" t="s">
        <v>26319</v>
      </c>
      <c r="B27315" s="2" t="str">
        <f>IFERROR(__xludf.DUMMYFUNCTION("GOOGLETRANSLATE(A27315,""en"",""hi"")"),"एक संगीत समारोह में दर्शकों में दोस्तों का पिछला दृश्य")</f>
        <v>एक संगीत समारोह में दर्शकों में दोस्तों का पिछला दृश्य</v>
      </c>
    </row>
    <row r="27316">
      <c r="A27316" s="1" t="s">
        <v>26320</v>
      </c>
      <c r="B27316" s="2" t="str">
        <f>IFERROR(__xludf.DUMMYFUNCTION("GOOGLETRANSLATE(A27316,""en"",""hi"")"),"जब आप आधे घंटे तक नहीं लेते हैं और एक रोमांचक जेट स्की या नाव या कयाक की सवारी के साथ अपनी अन्य गतिविधियों से ठंडा नहीं होते हैं!")</f>
        <v>जब आप आधे घंटे तक नहीं लेते हैं और एक रोमांचक जेट स्की या नाव या कयाक की सवारी के साथ अपनी अन्य गतिविधियों से ठंडा नहीं होते हैं!</v>
      </c>
    </row>
    <row r="27317">
      <c r="A27317" s="1" t="s">
        <v>26321</v>
      </c>
      <c r="B27317" s="2" t="str">
        <f>IFERROR(__xludf.DUMMYFUNCTION("GOOGLETRANSLATE(A27317,""en"",""hi"")"),"लैटिन पॉप कलाकार पुरस्कार पर प्रदर्शन करता है")</f>
        <v>लैटिन पॉप कलाकार पुरस्कार पर प्रदर्शन करता है</v>
      </c>
    </row>
    <row r="27318">
      <c r="A27318" s="1" t="s">
        <v>26322</v>
      </c>
      <c r="B27318" s="2" t="str">
        <f>IFERROR(__xludf.DUMMYFUNCTION("GOOGLETRANSLATE(A27318,""en"",""hi"")"),"विज्ञान कथा टीवी कार्यक्रम: प्रतिष्ठित पोस्टर")</f>
        <v>विज्ञान कथा टीवी कार्यक्रम: प्रतिष्ठित पोस्टर</v>
      </c>
    </row>
    <row r="27319">
      <c r="A27319" s="1" t="s">
        <v>26323</v>
      </c>
      <c r="B27319" s="2" t="str">
        <f>IFERROR(__xludf.DUMMYFUNCTION("GOOGLETRANSLATE(A27319,""en"",""hi"")"),"तट से एक तालाब सिर्फ अंतर्देशीय पानी की लिली है।")</f>
        <v>तट से एक तालाब सिर्फ अंतर्देशीय पानी की लिली है।</v>
      </c>
    </row>
    <row r="27320">
      <c r="A27320" s="1" t="s">
        <v>26324</v>
      </c>
      <c r="B27320" s="2" t="str">
        <f>IFERROR(__xludf.DUMMYFUNCTION("GOOGLETRANSLATE(A27320,""en"",""hi"")"),"एक प्रकाश डिजाइन विचार का विजुअलाइजेशन - राल और फ्लोरोसेंट वर्णक से भरा ट्रैवर्टिन दीवार")</f>
        <v>एक प्रकाश डिजाइन विचार का विजुअलाइजेशन - राल और फ्लोरोसेंट वर्णक से भरा ट्रैवर्टिन दीवार</v>
      </c>
    </row>
    <row r="27321">
      <c r="A27321" s="1" t="s">
        <v>26325</v>
      </c>
      <c r="B27321" s="2" t="str">
        <f>IFERROR(__xludf.DUMMYFUNCTION("GOOGLETRANSLATE(A27321,""en"",""hi"")"),"लोगों को नीचे पहुंचने और प्रकाश देने की तुलना में दिल के लिए कोई व्यायाम बेहतर नहीं है।")</f>
        <v>लोगों को नीचे पहुंचने और प्रकाश देने की तुलना में दिल के लिए कोई व्यायाम बेहतर नहीं है।</v>
      </c>
    </row>
    <row r="27322">
      <c r="A27322" s="1" t="s">
        <v>26326</v>
      </c>
      <c r="B27322" s="2" t="str">
        <f>IFERROR(__xludf.DUMMYFUNCTION("GOOGLETRANSLATE(A27322,""en"",""hi"")"),"दीवार एक बार व्यक्ति से संबंधित है, अब बेसिलिका के परिसर में शामिल है।")</f>
        <v>दीवार एक बार व्यक्ति से संबंधित है, अब बेसिलिका के परिसर में शामिल है।</v>
      </c>
    </row>
    <row r="27323">
      <c r="A27323" s="1" t="s">
        <v>26327</v>
      </c>
      <c r="B27323" s="2" t="str">
        <f>IFERROR(__xludf.DUMMYFUNCTION("GOOGLETRANSLATE(A27323,""en"",""hi"")"),"एक कैफे में लैपटॉप पर काम कर रही महिला")</f>
        <v>एक कैफे में लैपटॉप पर काम कर रही महिला</v>
      </c>
    </row>
    <row r="27324">
      <c r="A27324" s="1" t="s">
        <v>26328</v>
      </c>
      <c r="B27324" s="2" t="str">
        <f>IFERROR(__xludf.DUMMYFUNCTION("GOOGLETRANSLATE(A27324,""en"",""hi"")"),"पाइन वन में।")</f>
        <v>पाइन वन में।</v>
      </c>
    </row>
    <row r="27325">
      <c r="A27325" s="1" t="s">
        <v>26329</v>
      </c>
      <c r="B27325" s="2" t="str">
        <f>IFERROR(__xludf.DUMMYFUNCTION("GOOGLETRANSLATE(A27325,""en"",""hi"")"),"रेट्रो बाथरूम में मोमबत्तियों के साथ अभी भी जीवन")</f>
        <v>रेट्रो बाथरूम में मोमबत्तियों के साथ अभी भी जीवन</v>
      </c>
    </row>
    <row r="27326">
      <c r="A27326" s="1" t="s">
        <v>26330</v>
      </c>
      <c r="B27326" s="2" t="str">
        <f>IFERROR(__xludf.DUMMYFUNCTION("GOOGLETRANSLATE(A27326,""en"",""hi"")"),"गर्मियों के लिए एक मिडी स्कर्ट शैली!")</f>
        <v>गर्मियों के लिए एक मिडी स्कर्ट शैली!</v>
      </c>
    </row>
    <row r="27327">
      <c r="A27327" s="1" t="s">
        <v>220</v>
      </c>
      <c r="B27327" s="2" t="str">
        <f>IFERROR(__xludf.DUMMYFUNCTION("GOOGLETRANSLATE(A27327,""en"",""hi"")"),"अभिनेता प्रीमियर पर आता है")</f>
        <v>अभिनेता प्रीमियर पर आता है</v>
      </c>
    </row>
    <row r="27328">
      <c r="A27328" s="1" t="s">
        <v>26331</v>
      </c>
      <c r="B27328" s="2" t="str">
        <f>IFERROR(__xludf.DUMMYFUNCTION("GOOGLETRANSLATE(A27328,""en"",""hi"")"),"रीड में जैविक प्रजाति")</f>
        <v>रीड में जैविक प्रजाति</v>
      </c>
    </row>
    <row r="27329">
      <c r="A27329" s="1" t="s">
        <v>26332</v>
      </c>
      <c r="B27329" s="2" t="str">
        <f>IFERROR(__xludf.DUMMYFUNCTION("GOOGLETRANSLATE(A27329,""en"",""hi"")"),"रेस्तरां में लोग शराब का चश्मा पीते हैं")</f>
        <v>रेस्तरां में लोग शराब का चश्मा पीते हैं</v>
      </c>
    </row>
    <row r="27330">
      <c r="A27330" s="1" t="s">
        <v>26333</v>
      </c>
      <c r="B27330" s="2" t="str">
        <f>IFERROR(__xludf.DUMMYFUNCTION("GOOGLETRANSLATE(A27330,""en"",""hi"")"),"में, बिल्ली का नाम क्या है?")</f>
        <v>में, बिल्ली का नाम क्या है?</v>
      </c>
    </row>
    <row r="27331">
      <c r="A27331" s="1" t="s">
        <v>26334</v>
      </c>
      <c r="B27331" s="2" t="str">
        <f>IFERROR(__xludf.DUMMYFUNCTION("GOOGLETRANSLATE(A27331,""en"",""hi"")"),"सवाना के घास के मैदानों में बेबून की गति।")</f>
        <v>सवाना के घास के मैदानों में बेबून की गति।</v>
      </c>
    </row>
    <row r="27332">
      <c r="A27332" s="1" t="s">
        <v>4420</v>
      </c>
      <c r="B27332" s="2" t="str">
        <f>IFERROR(__xludf.DUMMYFUNCTION("GOOGLETRANSLATE(A27332,""en"",""hi"")"),"एक मॉड्यूलर रसोई की योजना बनाने और खरीदने के लिए आपका गाइड")</f>
        <v>एक मॉड्यूलर रसोई की योजना बनाने और खरीदने के लिए आपका गाइड</v>
      </c>
    </row>
    <row r="27333">
      <c r="A27333" s="1" t="s">
        <v>26335</v>
      </c>
      <c r="B27333" s="2" t="str">
        <f>IFERROR(__xludf.DUMMYFUNCTION("GOOGLETRANSLATE(A27333,""en"",""hi"")"),"सैकड़ों इमारत के बाहर इकट्ठे हुए और राजनेता को खुश कर दिया क्योंकि वह अपनी कार में आया")</f>
        <v>सैकड़ों इमारत के बाहर इकट्ठे हुए और राजनेता को खुश कर दिया क्योंकि वह अपनी कार में आया</v>
      </c>
    </row>
    <row r="27334">
      <c r="A27334" s="1" t="s">
        <v>26336</v>
      </c>
      <c r="B27334" s="2" t="str">
        <f>IFERROR(__xludf.DUMMYFUNCTION("GOOGLETRANSLATE(A27334,""en"",""hi"")"),"एक बर्फ गिरने के बाद सामने के स्नोमैन")</f>
        <v>एक बर्फ गिरने के बाद सामने के स्नोमैन</v>
      </c>
    </row>
    <row r="27335">
      <c r="A27335" s="1" t="s">
        <v>26337</v>
      </c>
      <c r="B27335" s="2" t="str">
        <f>IFERROR(__xludf.DUMMYFUNCTION("GOOGLETRANSLATE(A27335,""en"",""hi"")"),"एक साधारण तालिका के लिए एक विचार")</f>
        <v>एक साधारण तालिका के लिए एक विचार</v>
      </c>
    </row>
    <row r="27336">
      <c r="A27336" s="1" t="s">
        <v>26338</v>
      </c>
      <c r="B27336" s="2" t="str">
        <f>IFERROR(__xludf.DUMMYFUNCTION("GOOGLETRANSLATE(A27336,""en"",""hi"")"),"व्यक्ति: हमारे बेडरूम के साथ - पोस्टर बेड")</f>
        <v>व्यक्ति: हमारे बेडरूम के साथ - पोस्टर बेड</v>
      </c>
    </row>
    <row r="27337">
      <c r="A27337" s="1" t="s">
        <v>26339</v>
      </c>
      <c r="B27337" s="2" t="str">
        <f>IFERROR(__xludf.DUMMYFUNCTION("GOOGLETRANSLATE(A27337,""en"",""hi"")"),"एक सुंदर नीले आकाश और हरी घास के खिलाफ एक गोल्फ बॉल का मैक्रो शॉट")</f>
        <v>एक सुंदर नीले आकाश और हरी घास के खिलाफ एक गोल्फ बॉल का मैक्रो शॉट</v>
      </c>
    </row>
    <row r="27338">
      <c r="A27338" s="1" t="s">
        <v>26340</v>
      </c>
      <c r="B27338" s="2" t="str">
        <f>IFERROR(__xludf.DUMMYFUNCTION("GOOGLETRANSLATE(A27338,""en"",""hi"")"),"ब्लूज़ कलाकार एक वैगन पर बनता है")</f>
        <v>ब्लूज़ कलाकार एक वैगन पर बनता है</v>
      </c>
    </row>
    <row r="27339">
      <c r="A27339" s="1" t="s">
        <v>26341</v>
      </c>
      <c r="B27339" s="2" t="str">
        <f>IFERROR(__xludf.DUMMYFUNCTION("GOOGLETRANSLATE(A27339,""en"",""hi"")"),"एक काला बिलित मैग्पी बर्फ से ढके संकेत के शीर्ष पर खड़ा है।")</f>
        <v>एक काला बिलित मैग्पी बर्फ से ढके संकेत के शीर्ष पर खड़ा है।</v>
      </c>
    </row>
    <row r="27340">
      <c r="A27340" s="1" t="s">
        <v>26342</v>
      </c>
      <c r="B27340" s="2" t="str">
        <f>IFERROR(__xludf.DUMMYFUNCTION("GOOGLETRANSLATE(A27340,""en"",""hi"")"),"अभिनेता फिल्म प्रीमियर में भाग लेते हैं")</f>
        <v>अभिनेता फिल्म प्रीमियर में भाग लेते हैं</v>
      </c>
    </row>
    <row r="27341">
      <c r="A27341" s="1" t="s">
        <v>26343</v>
      </c>
      <c r="B27341" s="2" t="str">
        <f>IFERROR(__xludf.DUMMYFUNCTION("GOOGLETRANSLATE(A27341,""en"",""hi"")"),"स्पूस वन में पाइन शाखाओं पर बर्फ गिरना।")</f>
        <v>स्पूस वन में पाइन शाखाओं पर बर्फ गिरना।</v>
      </c>
    </row>
    <row r="27342">
      <c r="A27342" s="1" t="s">
        <v>26344</v>
      </c>
      <c r="B27342" s="2" t="str">
        <f>IFERROR(__xludf.DUMMYFUNCTION("GOOGLETRANSLATE(A27342,""en"",""hi"")"),"एक काले रंग की पृष्ठभूमि वेक्टर कला चित्रण पर कुछ टूटे गिलास की तस्वीर")</f>
        <v>एक काले रंग की पृष्ठभूमि वेक्टर कला चित्रण पर कुछ टूटे गिलास की तस्वीर</v>
      </c>
    </row>
    <row r="27343">
      <c r="A27343" s="1" t="s">
        <v>26345</v>
      </c>
      <c r="B27343" s="2" t="str">
        <f>IFERROR(__xludf.DUMMYFUNCTION("GOOGLETRANSLATE(A27343,""en"",""hi"")"),"युवा वयस्क जोड़े मुस्कुराते हुए और एक दूसरे को देख रहे हैं")</f>
        <v>युवा वयस्क जोड़े मुस्कुराते हुए और एक दूसरे को देख रहे हैं</v>
      </c>
    </row>
    <row r="27344">
      <c r="A27344" s="1" t="s">
        <v>26346</v>
      </c>
      <c r="B27344" s="2" t="str">
        <f>IFERROR(__xludf.DUMMYFUNCTION("GOOGLETRANSLATE(A27344,""en"",""hi"")"),"नए साल में कूदते घोड़े पर सिल्हूट सवार।")</f>
        <v>नए साल में कूदते घोड़े पर सिल्हूट सवार।</v>
      </c>
    </row>
    <row r="27345">
      <c r="A27345" s="1" t="s">
        <v>26347</v>
      </c>
      <c r="B27345" s="2" t="str">
        <f>IFERROR(__xludf.DUMMYFUNCTION("GOOGLETRANSLATE(A27345,""en"",""hi"")"),"पक्ष से जूता की छवि")</f>
        <v>पक्ष से जूता की छवि</v>
      </c>
    </row>
    <row r="27346">
      <c r="A27346" s="1" t="s">
        <v>26348</v>
      </c>
      <c r="B27346" s="2" t="str">
        <f>IFERROR(__xludf.DUMMYFUNCTION("GOOGLETRANSLATE(A27346,""en"",""hi"")"),"प्रसिद्ध बालकनी से दृश्य।")</f>
        <v>प्रसिद्ध बालकनी से दृश्य।</v>
      </c>
    </row>
    <row r="27347">
      <c r="A27347" s="1" t="s">
        <v>26349</v>
      </c>
      <c r="B27347" s="2" t="str">
        <f>IFERROR(__xludf.DUMMYFUNCTION("GOOGLETRANSLATE(A27347,""en"",""hi"")"),"अपना सर्वश्रेष्ठ बनिए ।")</f>
        <v>अपना सर्वश्रेष्ठ बनिए ।</v>
      </c>
    </row>
    <row r="27348">
      <c r="A27348" s="1" t="s">
        <v>26350</v>
      </c>
      <c r="B27348" s="2" t="str">
        <f>IFERROR(__xludf.DUMMYFUNCTION("GOOGLETRANSLATE(A27348,""en"",""hi"")"),"पत्ता शरद ऋतु शहर पार्क में गिरावट।")</f>
        <v>पत्ता शरद ऋतु शहर पार्क में गिरावट।</v>
      </c>
    </row>
    <row r="27349">
      <c r="A27349" s="1" t="s">
        <v>26351</v>
      </c>
      <c r="B27349" s="2" t="str">
        <f>IFERROR(__xludf.DUMMYFUNCTION("GOOGLETRANSLATE(A27349,""en"",""hi"")"),"हमारी गली के अंत में प्रदर्शनकारियों")</f>
        <v>हमारी गली के अंत में प्रदर्शनकारियों</v>
      </c>
    </row>
    <row r="27350">
      <c r="A27350" s="1" t="s">
        <v>26352</v>
      </c>
      <c r="B27350" s="2" t="str">
        <f>IFERROR(__xludf.DUMMYFUNCTION("GOOGLETRANSLATE(A27350,""en"",""hi"")"),"पतन में पहाड़ का दृश्य")</f>
        <v>पतन में पहाड़ का दृश्य</v>
      </c>
    </row>
    <row r="27351">
      <c r="A27351" s="1" t="s">
        <v>26353</v>
      </c>
      <c r="B27351" s="2" t="str">
        <f>IFERROR(__xludf.DUMMYFUNCTION("GOOGLETRANSLATE(A27351,""en"",""hi"")"),"आम पेड़ पर एक चेनसॉ को देखा उद्योग।")</f>
        <v>आम पेड़ पर एक चेनसॉ को देखा उद्योग।</v>
      </c>
    </row>
    <row r="27352">
      <c r="A27352" s="1" t="s">
        <v>26354</v>
      </c>
      <c r="B27352" s="2" t="str">
        <f>IFERROR(__xludf.DUMMYFUNCTION("GOOGLETRANSLATE(A27352,""en"",""hi"")"),"इस ओवरहेड साइन के साथ पर्वत श्रृंखला के दृष्टिकोण।")</f>
        <v>इस ओवरहेड साइन के साथ पर्वत श्रृंखला के दृष्टिकोण।</v>
      </c>
    </row>
    <row r="27353">
      <c r="A27353" s="1" t="s">
        <v>26355</v>
      </c>
      <c r="B27353" s="2" t="str">
        <f>IFERROR(__xludf.DUMMYFUNCTION("GOOGLETRANSLATE(A27353,""en"",""hi"")"),"उपहार, जैसे कि इस शाही - थीम वाली अलार्म घड़ी को प्रोफेसर के संग्रह से हटा दिया गया है")</f>
        <v>उपहार, जैसे कि इस शाही - थीम वाली अलार्म घड़ी को प्रोफेसर के संग्रह से हटा दिया गया है</v>
      </c>
    </row>
    <row r="27354">
      <c r="A27354" s="1" t="s">
        <v>26356</v>
      </c>
      <c r="B27354" s="2" t="str">
        <f>IFERROR(__xludf.DUMMYFUNCTION("GOOGLETRANSLATE(A27354,""en"",""hi"")"),"एक प्रशिक्षण सत्र के दौरान कार्रवाई में फुटबॉल खिलाड़ी")</f>
        <v>एक प्रशिक्षण सत्र के दौरान कार्रवाई में फुटबॉल खिलाड़ी</v>
      </c>
    </row>
    <row r="27355">
      <c r="A27355" s="1" t="s">
        <v>26357</v>
      </c>
      <c r="B27355" s="2" t="str">
        <f>IFERROR(__xludf.DUMMYFUNCTION("GOOGLETRANSLATE(A27355,""en"",""hi"")"),"एक छोटी लड़की एक सड़क पर एक साथी भिखारी के हाथ पर संतुलन")</f>
        <v>एक छोटी लड़की एक सड़क पर एक साथी भिखारी के हाथ पर संतुलन</v>
      </c>
    </row>
    <row r="27356">
      <c r="A27356" s="1" t="s">
        <v>26358</v>
      </c>
      <c r="B27356" s="2" t="str">
        <f>IFERROR(__xludf.DUMMYFUNCTION("GOOGLETRANSLATE(A27356,""en"",""hi"")"),"यह तस्वीर ब्लीचड कोरल शो द्वारा प्रदान की गई है।")</f>
        <v>यह तस्वीर ब्लीचड कोरल शो द्वारा प्रदान की गई है।</v>
      </c>
    </row>
    <row r="27357">
      <c r="A27357" s="1" t="s">
        <v>26359</v>
      </c>
      <c r="B27357" s="2" t="str">
        <f>IFERROR(__xludf.DUMMYFUNCTION("GOOGLETRANSLATE(A27357,""en"",""hi"")"),"टेनिस खिलाड़ी, जो घास पर दुनिया के सर्वश्रेष्ठ खिलाड़ियों में से एक है, सुनिश्चित किया कि उसने व्यक्ति को वास्तविक परीक्षण दिया")</f>
        <v>टेनिस खिलाड़ी, जो घास पर दुनिया के सर्वश्रेष्ठ खिलाड़ियों में से एक है, सुनिश्चित किया कि उसने व्यक्ति को वास्तविक परीक्षण दिया</v>
      </c>
    </row>
    <row r="27358">
      <c r="A27358" s="1" t="s">
        <v>26360</v>
      </c>
      <c r="B27358" s="2" t="str">
        <f>IFERROR(__xludf.DUMMYFUNCTION("GOOGLETRANSLATE(A27358,""en"",""hi"")"),"ऐतिहासिक स्थानों के राष्ट्रीय रजिस्टर से बाहर आ रहा है स्थान पृष्ठभूमि में पुरानी खदान के साथ नदी पार करना।")</f>
        <v>ऐतिहासिक स्थानों के राष्ट्रीय रजिस्टर से बाहर आ रहा है स्थान पृष्ठभूमि में पुरानी खदान के साथ नदी पार करना।</v>
      </c>
    </row>
    <row r="27359">
      <c r="A27359" s="1" t="s">
        <v>26361</v>
      </c>
      <c r="B27359" s="2" t="str">
        <f>IFERROR(__xludf.DUMMYFUNCTION("GOOGLETRANSLATE(A27359,""en"",""hi"")"),"क्लिपिंग पथ के साथ एक सफेद पृष्ठभूमि पर एक सफेद रंग की किसी न किसी बनावट धातु की सतह और क्लासिक फ़ॉन्ट के साथ एक 3 डी चित्रण में हस्ताक्षर या ईमेल पता प्रतीक पर रिच मेटलिक गोल्डन शैली।")</f>
        <v>क्लिपिंग पथ के साथ एक सफेद पृष्ठभूमि पर एक सफेद रंग की किसी न किसी बनावट धातु की सतह और क्लासिक फ़ॉन्ट के साथ एक 3 डी चित्रण में हस्ताक्षर या ईमेल पता प्रतीक पर रिच मेटलिक गोल्डन शैली।</v>
      </c>
    </row>
    <row r="27360">
      <c r="A27360" s="1" t="s">
        <v>26362</v>
      </c>
      <c r="B27360" s="2" t="str">
        <f>IFERROR(__xludf.DUMMYFUNCTION("GOOGLETRANSLATE(A27360,""en"",""hi"")"),"एक संकेत पकड़े एक चुड़ैल का काला और सफेद चित्रण")</f>
        <v>एक संकेत पकड़े एक चुड़ैल का काला और सफेद चित्रण</v>
      </c>
    </row>
    <row r="27361">
      <c r="A27361" s="1" t="s">
        <v>26363</v>
      </c>
      <c r="B27361" s="2" t="str">
        <f>IFERROR(__xludf.DUMMYFUNCTION("GOOGLETRANSLATE(A27361,""en"",""hi"")"),"आपकी उदारता ने एक युवा लड़की को धन्यवाद की कविता लिखने के लिए प्रेरित किया।")</f>
        <v>आपकी उदारता ने एक युवा लड़की को धन्यवाद की कविता लिखने के लिए प्रेरित किया।</v>
      </c>
    </row>
    <row r="27362">
      <c r="A27362" s="1" t="s">
        <v>26364</v>
      </c>
      <c r="B27362" s="2" t="str">
        <f>IFERROR(__xludf.DUMMYFUNCTION("GOOGLETRANSLATE(A27362,""en"",""hi"")"),"ड्राइंग में छात्र का चित्र")</f>
        <v>ड्राइंग में छात्र का चित्र</v>
      </c>
    </row>
    <row r="27363">
      <c r="A27363" s="1" t="s">
        <v>26365</v>
      </c>
      <c r="B27363" s="2" t="str">
        <f>IFERROR(__xludf.DUMMYFUNCTION("GOOGLETRANSLATE(A27363,""en"",""hi"")"),"लघु गोरा हेयर स्टाइल - सभी अवसरों के लिए लघु ग्रीष्मकालीन हेयर स्टाइल प्रेरणा")</f>
        <v>लघु गोरा हेयर स्टाइल - सभी अवसरों के लिए लघु ग्रीष्मकालीन हेयर स्टाइल प्रेरणा</v>
      </c>
    </row>
    <row r="27364">
      <c r="A27364" s="1" t="s">
        <v>26366</v>
      </c>
      <c r="B27364" s="2" t="str">
        <f>IFERROR(__xludf.DUMMYFUNCTION("GOOGLETRANSLATE(A27364,""en"",""hi"")"),"मुख्य बाजार वर्ग में नाइटलाइफ़")</f>
        <v>मुख्य बाजार वर्ग में नाइटलाइफ़</v>
      </c>
    </row>
    <row r="27365">
      <c r="A27365" s="1" t="s">
        <v>26367</v>
      </c>
      <c r="B27365" s="2" t="str">
        <f>IFERROR(__xludf.DUMMYFUNCTION("GOOGLETRANSLATE(A27365,""en"",""hi"")"),"विशाल कांच के साथ उत्सुक लड़का")</f>
        <v>विशाल कांच के साथ उत्सुक लड़का</v>
      </c>
    </row>
    <row r="27366">
      <c r="A27366" s="1" t="s">
        <v>26368</v>
      </c>
      <c r="B27366" s="2" t="str">
        <f>IFERROR(__xludf.DUMMYFUNCTION("GOOGLETRANSLATE(A27366,""en"",""hi"")"),"टेबल पर तुर्की के साथ थैंक्सगिविंग डे डिनर प्लेट")</f>
        <v>टेबल पर तुर्की के साथ थैंक्सगिविंग डे डिनर प्लेट</v>
      </c>
    </row>
    <row r="27367">
      <c r="A27367" s="1" t="s">
        <v>26369</v>
      </c>
      <c r="B27367" s="2" t="str">
        <f>IFERROR(__xludf.DUMMYFUNCTION("GOOGLETRANSLATE(A27367,""en"",""hi"")"),"कार्टून का आतंक, आतंक व्यक्ति के कारण होता था और संगठन पर कीमतों में हेरफेर करने का प्रयास करता था।")</f>
        <v>कार्टून का आतंक, आतंक व्यक्ति के कारण होता था और संगठन पर कीमतों में हेरफेर करने का प्रयास करता था।</v>
      </c>
    </row>
    <row r="27368">
      <c r="A27368" s="1" t="s">
        <v>26370</v>
      </c>
      <c r="B27368" s="2" t="str">
        <f>IFERROR(__xludf.DUMMYFUNCTION("GOOGLETRANSLATE(A27368,""en"",""hi"")"),"फोटो 78 वें प्रतियोगिताओं के दौरान लिया गया था।")</f>
        <v>फोटो 78 वें प्रतियोगिताओं के दौरान लिया गया था।</v>
      </c>
    </row>
    <row r="27369">
      <c r="A27369" s="1" t="s">
        <v>26371</v>
      </c>
      <c r="B27369" s="2" t="str">
        <f>IFERROR(__xludf.DUMMYFUNCTION("GOOGLETRANSLATE(A27369,""en"",""hi"")"),"ड्राइवर अपने लक्ष्य को खोजने के बाद व्यक्ति के बगल में पार्किंग स्थल में खींच लिया गया।")</f>
        <v>ड्राइवर अपने लक्ष्य को खोजने के बाद व्यक्ति के बगल में पार्किंग स्थल में खींच लिया गया।</v>
      </c>
    </row>
    <row r="27370">
      <c r="A27370" s="1" t="s">
        <v>26372</v>
      </c>
      <c r="B27370" s="2" t="str">
        <f>IFERROR(__xludf.DUMMYFUNCTION("GOOGLETRANSLATE(A27370,""en"",""hi"")"),"घटनाओं के लिए प्रतियोगी का एक समूह")</f>
        <v>घटनाओं के लिए प्रतियोगी का एक समूह</v>
      </c>
    </row>
    <row r="27371">
      <c r="A27371" s="1" t="s">
        <v>26373</v>
      </c>
      <c r="B27371" s="2" t="str">
        <f>IFERROR(__xludf.DUMMYFUNCTION("GOOGLETRANSLATE(A27371,""en"",""hi"")"),"एक देखने के लिए: अभिनेता के पास एक महत्वपूर्ण वर्ष आगे है क्योंकि वह पहली टीम में तोड़ने की कोशिश करता है")</f>
        <v>एक देखने के लिए: अभिनेता के पास एक महत्वपूर्ण वर्ष आगे है क्योंकि वह पहली टीम में तोड़ने की कोशिश करता है</v>
      </c>
    </row>
    <row r="27372">
      <c r="A27372" s="1" t="s">
        <v>26374</v>
      </c>
      <c r="B27372" s="2" t="str">
        <f>IFERROR(__xludf.DUMMYFUNCTION("GOOGLETRANSLATE(A27372,""en"",""hi"")"),"नोवेलिस्ट पुरुषों की लंबी कूद प्रतियोगिता में हवा के माध्यम से उड़ता है।")</f>
        <v>नोवेलिस्ट पुरुषों की लंबी कूद प्रतियोगिता में हवा के माध्यम से उड़ता है।</v>
      </c>
    </row>
    <row r="27373">
      <c r="A27373" s="1" t="s">
        <v>26375</v>
      </c>
      <c r="B27373" s="2" t="str">
        <f>IFERROR(__xludf.DUMMYFUNCTION("GOOGLETRANSLATE(A27373,""en"",""hi"")"),"सड़क के दृश्य से घर के सामने")</f>
        <v>सड़क के दृश्य से घर के सामने</v>
      </c>
    </row>
    <row r="27374">
      <c r="A27374" s="1" t="s">
        <v>26376</v>
      </c>
      <c r="B27374" s="2" t="str">
        <f>IFERROR(__xludf.DUMMYFUNCTION("GOOGLETRANSLATE(A27374,""en"",""hi"")"),"भोजन कक्ष के लिए श्रृंखला")</f>
        <v>भोजन कक्ष के लिए श्रृंखला</v>
      </c>
    </row>
    <row r="27375">
      <c r="A27375" s="1" t="s">
        <v>26377</v>
      </c>
      <c r="B27375" s="2" t="str">
        <f>IFERROR(__xludf.DUMMYFUNCTION("GOOGLETRANSLATE(A27375,""en"",""hi"")"),"वरिष्ठ वर्ष इस दीवार पर सेमेस्टर गिरते हैं")</f>
        <v>वरिष्ठ वर्ष इस दीवार पर सेमेस्टर गिरते हैं</v>
      </c>
    </row>
    <row r="27376">
      <c r="A27376" s="1" t="s">
        <v>3666</v>
      </c>
      <c r="B27376" s="2" t="str">
        <f>IFERROR(__xludf.DUMMYFUNCTION("GOOGLETRANSLATE(A27376,""en"",""hi"")"),"ध्वज के साथ सजाए गए 3 डी प्रतिपादन गेंद")</f>
        <v>ध्वज के साथ सजाए गए 3 डी प्रतिपादन गेंद</v>
      </c>
    </row>
    <row r="27377">
      <c r="A27377" s="1" t="s">
        <v>26378</v>
      </c>
      <c r="B27377" s="2" t="str">
        <f>IFERROR(__xludf.DUMMYFUNCTION("GOOGLETRANSLATE(A27377,""en"",""hi"")"),"यह इमारत मछली से ढकी हुई है।")</f>
        <v>यह इमारत मछली से ढकी हुई है।</v>
      </c>
    </row>
    <row r="27378">
      <c r="A27378" s="1" t="s">
        <v>26379</v>
      </c>
      <c r="B27378" s="2" t="str">
        <f>IFERROR(__xludf.DUMMYFUNCTION("GOOGLETRANSLATE(A27378,""en"",""hi"")"),"एक महिला एक किमोनो पहने हुए उसकी ट्रेन के बाद इंतजार करती है")</f>
        <v>एक महिला एक किमोनो पहने हुए उसकी ट्रेन के बाद इंतजार करती है</v>
      </c>
    </row>
    <row r="27379">
      <c r="A27379" s="1" t="s">
        <v>26380</v>
      </c>
      <c r="B27379" s="2" t="str">
        <f>IFERROR(__xludf.DUMMYFUNCTION("GOOGLETRANSLATE(A27379,""en"",""hi"")"),"वॉटरकलर के स्पलैश के साथ हाथ से चित्रित गुलाबी और सुनहरे पीले तितलियों और दिलों के द्वारा बनाई गई पाठ या लोगो के लिए एक परिपत्र सीमा")</f>
        <v>वॉटरकलर के स्पलैश के साथ हाथ से चित्रित गुलाबी और सुनहरे पीले तितलियों और दिलों के द्वारा बनाई गई पाठ या लोगो के लिए एक परिपत्र सीमा</v>
      </c>
    </row>
    <row r="27380">
      <c r="A27380" s="1" t="s">
        <v>26381</v>
      </c>
      <c r="B27380" s="2" t="str">
        <f>IFERROR(__xludf.DUMMYFUNCTION("GOOGLETRANSLATE(A27380,""en"",""hi"")"),"पॉप कलाकार त्योहार के दिन के दौरान ऑनस्टेज करता है")</f>
        <v>पॉप कलाकार त्योहार के दिन के दौरान ऑनस्टेज करता है</v>
      </c>
    </row>
    <row r="27381">
      <c r="A27381" s="1" t="s">
        <v>26382</v>
      </c>
      <c r="B27381" s="2" t="str">
        <f>IFERROR(__xludf.DUMMYFUNCTION("GOOGLETRANSLATE(A27381,""en"",""hi"")"),"ब्लूज़ कलाकार द्वारा यह कला व्यक्ति की तरह दिखती है।")</f>
        <v>ब्लूज़ कलाकार द्वारा यह कला व्यक्ति की तरह दिखती है।</v>
      </c>
    </row>
    <row r="27382">
      <c r="A27382" s="1" t="s">
        <v>26383</v>
      </c>
      <c r="B27382" s="2" t="str">
        <f>IFERROR(__xludf.DUMMYFUNCTION("GOOGLETRANSLATE(A27382,""en"",""hi"")"),"एक सुंदर घर के आंगन में पुराने फैशन कपड़े लाइन")</f>
        <v>एक सुंदर घर के आंगन में पुराने फैशन कपड़े लाइन</v>
      </c>
    </row>
    <row r="27383">
      <c r="A27383" s="1" t="s">
        <v>26384</v>
      </c>
      <c r="B27383" s="2" t="str">
        <f>IFERROR(__xludf.DUMMYFUNCTION("GOOGLETRANSLATE(A27383,""en"",""hi"")"),"व्यक्ति भीड़ में अपने परिवार को शांति संकेत फेंकता है क्योंकि वह स्नातक समारोह के दौरान अपने डिप्लोमा प्राप्त करने के लिए मंच पर जाता है।")</f>
        <v>व्यक्ति भीड़ में अपने परिवार को शांति संकेत फेंकता है क्योंकि वह स्नातक समारोह के दौरान अपने डिप्लोमा प्राप्त करने के लिए मंच पर जाता है।</v>
      </c>
    </row>
    <row r="27384">
      <c r="A27384" s="1" t="s">
        <v>6330</v>
      </c>
      <c r="B27384" s="2" t="str">
        <f>IFERROR(__xludf.DUMMYFUNCTION("GOOGLETRANSLATE(A27384,""en"",""hi"")"),"अभिनेता ने प्रीमियर पर पहुंचा")</f>
        <v>अभिनेता ने प्रीमियर पर पहुंचा</v>
      </c>
    </row>
    <row r="27385">
      <c r="A27385" s="1" t="s">
        <v>244</v>
      </c>
      <c r="B27385" s="2" t="str">
        <f>IFERROR(__xludf.DUMMYFUNCTION("GOOGLETRANSLATE(A27385,""en"",""hi"")"),"छवि में शामिल हो सकते हैं: व्यक्ति, मंच पर, एक संगीत वाद्ययंत्र और संगीत कार्यक्रम खेलना")</f>
        <v>छवि में शामिल हो सकते हैं: व्यक्ति, मंच पर, एक संगीत वाद्ययंत्र और संगीत कार्यक्रम खेलना</v>
      </c>
    </row>
    <row r="27386">
      <c r="A27386" s="1" t="s">
        <v>26385</v>
      </c>
      <c r="B27386" s="2" t="str">
        <f>IFERROR(__xludf.DUMMYFUNCTION("GOOGLETRANSLATE(A27386,""en"",""hi"")"),"अभिनेता और पटकथा लेखक प्रीमियर में भाग लेते हैं")</f>
        <v>अभिनेता और पटकथा लेखक प्रीमियर में भाग लेते हैं</v>
      </c>
    </row>
    <row r="27387">
      <c r="A27387" s="1" t="s">
        <v>26386</v>
      </c>
      <c r="B27387" s="2" t="str">
        <f>IFERROR(__xludf.DUMMYFUNCTION("GOOGLETRANSLATE(A27387,""en"",""hi"")"),"घास और पेड़ों में बाहर खेलने वाले बच्चों के सिल्हूट")</f>
        <v>घास और पेड़ों में बाहर खेलने वाले बच्चों के सिल्हूट</v>
      </c>
    </row>
    <row r="27388">
      <c r="A27388" s="1" t="s">
        <v>26387</v>
      </c>
      <c r="B27388" s="2" t="str">
        <f>IFERROR(__xludf.DUMMYFUNCTION("GOOGLETRANSLATE(A27388,""en"",""hi"")"),"एक स्क्रीन फांसी का एक वेक्टर चित्रण")</f>
        <v>एक स्क्रीन फांसी का एक वेक्टर चित्रण</v>
      </c>
    </row>
    <row r="27389">
      <c r="A27389" s="1" t="s">
        <v>930</v>
      </c>
      <c r="B27389" s="2" t="str">
        <f>IFERROR(__xludf.DUMMYFUNCTION("GOOGLETRANSLATE(A27389,""en"",""hi"")"),"छवि में हो सकता है: व्यक्ति, मंच पर और एक संगीत वाद्ययंत्र बजाना")</f>
        <v>छवि में हो सकता है: व्यक्ति, मंच पर और एक संगीत वाद्ययंत्र बजाना</v>
      </c>
    </row>
    <row r="27390">
      <c r="A27390" s="1" t="s">
        <v>26388</v>
      </c>
      <c r="B27390" s="2" t="str">
        <f>IFERROR(__xludf.DUMMYFUNCTION("GOOGLETRANSLATE(A27390,""en"",""hi"")"),"एक बैज बादल आसमान के नीचे संरचना के नीचे संचालित होता है")</f>
        <v>एक बैज बादल आसमान के नीचे संरचना के नीचे संचालित होता है</v>
      </c>
    </row>
    <row r="27391">
      <c r="A27391" s="1" t="s">
        <v>26389</v>
      </c>
      <c r="B27391" s="2" t="str">
        <f>IFERROR(__xludf.DUMMYFUNCTION("GOOGLETRANSLATE(A27391,""en"",""hi"")"),"सड़क का एक दृश्य")</f>
        <v>सड़क का एक दृश्य</v>
      </c>
    </row>
    <row r="27392">
      <c r="A27392" s="1" t="s">
        <v>26390</v>
      </c>
      <c r="B27392" s="2" t="str">
        <f>IFERROR(__xludf.DUMMYFUNCTION("GOOGLETRANSLATE(A27392,""en"",""hi"")"),"क्षेत्रों या राज्यों और शहरों, पूंजी के साथ विस्तृत नक्शा")</f>
        <v>क्षेत्रों या राज्यों और शहरों, पूंजी के साथ विस्तृत नक्शा</v>
      </c>
    </row>
    <row r="27393">
      <c r="A27393" s="1" t="s">
        <v>26391</v>
      </c>
      <c r="B27393" s="2" t="str">
        <f>IFERROR(__xludf.DUMMYFUNCTION("GOOGLETRANSLATE(A27393,""en"",""hi"")"),"सर्दियों के तूफान के दौरान बसें फंसे")</f>
        <v>सर्दियों के तूफान के दौरान बसें फंसे</v>
      </c>
    </row>
    <row r="27394">
      <c r="A27394" s="1" t="s">
        <v>26392</v>
      </c>
      <c r="B27394" s="2" t="str">
        <f>IFERROR(__xludf.DUMMYFUNCTION("GOOGLETRANSLATE(A27394,""en"",""hi"")"),"भविष्य के उपयोग के लिए मध्ययुगीन कपड़े का एक यादृच्छिक वर्गीकरण")</f>
        <v>भविष्य के उपयोग के लिए मध्ययुगीन कपड़े का एक यादृच्छिक वर्गीकरण</v>
      </c>
    </row>
    <row r="27395">
      <c r="A27395" s="1" t="s">
        <v>26393</v>
      </c>
      <c r="B27395" s="2" t="str">
        <f>IFERROR(__xludf.DUMMYFUNCTION("GOOGLETRANSLATE(A27395,""en"",""hi"")"),"एक पेड़ की छाल का एक माध्यम शॉट।")</f>
        <v>एक पेड़ की छाल का एक माध्यम शॉट।</v>
      </c>
    </row>
    <row r="27396">
      <c r="A27396" s="1" t="s">
        <v>26394</v>
      </c>
      <c r="B27396" s="2" t="str">
        <f>IFERROR(__xludf.DUMMYFUNCTION("GOOGLETRANSLATE(A27396,""en"",""hi"")"),"दीवारों के भीतर रॉक प्रकार नक्काशी विवरण")</f>
        <v>दीवारों के भीतर रॉक प्रकार नक्काशी विवरण</v>
      </c>
    </row>
    <row r="27397">
      <c r="A27397" s="1" t="s">
        <v>26395</v>
      </c>
      <c r="B27397" s="2" t="str">
        <f>IFERROR(__xludf.DUMMYFUNCTION("GOOGLETRANSLATE(A27397,""en"",""hi"")"),"चमकदार हरे रंग के कण या glitters घूर्णन सतह पर गिरते हैं और बसते हैं।")</f>
        <v>चमकदार हरे रंग के कण या glitters घूर्णन सतह पर गिरते हैं और बसते हैं।</v>
      </c>
    </row>
    <row r="27398">
      <c r="A27398" s="1" t="s">
        <v>26396</v>
      </c>
      <c r="B27398" s="2" t="str">
        <f>IFERROR(__xludf.DUMMYFUNCTION("GOOGLETRANSLATE(A27398,""en"",""hi"")"),"हरी पार्क में गली के बीच में हंसमुख दुल्हन और दूल्हे चुंबन कर रहे हैं")</f>
        <v>हरी पार्क में गली के बीच में हंसमुख दुल्हन और दूल्हे चुंबन कर रहे हैं</v>
      </c>
    </row>
    <row r="27399">
      <c r="A27399" s="1" t="s">
        <v>26397</v>
      </c>
      <c r="B27399" s="2" t="str">
        <f>IFERROR(__xludf.DUMMYFUNCTION("GOOGLETRANSLATE(A27399,""en"",""hi"")"),"प्रेरक वक्ता, तैराकी चश्मे और टोपी पहने हुए समुद्र तट पर चित्रित।")</f>
        <v>प्रेरक वक्ता, तैराकी चश्मे और टोपी पहने हुए समुद्र तट पर चित्रित।</v>
      </c>
    </row>
    <row r="27400">
      <c r="A27400" s="1" t="s">
        <v>26398</v>
      </c>
      <c r="B27400" s="2" t="str">
        <f>IFERROR(__xludf.DUMMYFUNCTION("GOOGLETRANSLATE(A27400,""en"",""hi"")"),"सब कुछ प्यारा है, लेकिन बिस्तर के बगल में मल पर मैं उसमें फूल के साथ पुरानी मोमबत्ती धारक से प्यार करता हूँ!")</f>
        <v>सब कुछ प्यारा है, लेकिन बिस्तर के बगल में मल पर मैं उसमें फूल के साथ पुरानी मोमबत्ती धारक से प्यार करता हूँ!</v>
      </c>
    </row>
    <row r="27401">
      <c r="A27401" s="1" t="s">
        <v>26399</v>
      </c>
      <c r="B27401" s="2" t="str">
        <f>IFERROR(__xludf.DUMMYFUNCTION("GOOGLETRANSLATE(A27401,""en"",""hi"")"),"मेट्रोपोलिस में उनके अभ्यास सत्र के बाद कुछ खिलाड़ी")</f>
        <v>मेट्रोपोलिस में उनके अभ्यास सत्र के बाद कुछ खिलाड़ी</v>
      </c>
    </row>
    <row r="27402">
      <c r="A27402" s="1" t="s">
        <v>26400</v>
      </c>
      <c r="B27402" s="2" t="str">
        <f>IFERROR(__xludf.DUMMYFUNCTION("GOOGLETRANSLATE(A27402,""en"",""hi"")"),"पोशाक में महिला दुकान पर दर्पण के पास फिटिंग रूम पर घूम रही है")</f>
        <v>पोशाक में महिला दुकान पर दर्पण के पास फिटिंग रूम पर घूम रही है</v>
      </c>
    </row>
    <row r="27403">
      <c r="A27403" s="1" t="s">
        <v>26401</v>
      </c>
      <c r="B27403" s="2" t="str">
        <f>IFERROR(__xludf.DUMMYFUNCTION("GOOGLETRANSLATE(A27403,""en"",""hi"")"),"फलों और सब्जी फिल्मांकन स्थान के नीचे बेची गई")</f>
        <v>फलों और सब्जी फिल्मांकन स्थान के नीचे बेची गई</v>
      </c>
    </row>
    <row r="27404">
      <c r="A27404" s="1" t="s">
        <v>26402</v>
      </c>
      <c r="B27404" s="2" t="str">
        <f>IFERROR(__xludf.DUMMYFUNCTION("GOOGLETRANSLATE(A27404,""en"",""hi"")"),"चित्रों के साथ त्वचा पर सफेद धब्बे")</f>
        <v>चित्रों के साथ त्वचा पर सफेद धब्बे</v>
      </c>
    </row>
    <row r="27405">
      <c r="A27405" s="1" t="s">
        <v>26403</v>
      </c>
      <c r="B27405" s="2" t="str">
        <f>IFERROR(__xludf.DUMMYFUNCTION("GOOGLETRANSLATE(A27405,""en"",""hi"")"),"व्यक्ति फैशन पुरस्कारों में भाग लेता है")</f>
        <v>व्यक्ति फैशन पुरस्कारों में भाग लेता है</v>
      </c>
    </row>
    <row r="27406">
      <c r="A27406" s="1" t="s">
        <v>26404</v>
      </c>
      <c r="B27406" s="2" t="str">
        <f>IFERROR(__xludf.DUMMYFUNCTION("GOOGLETRANSLATE(A27406,""en"",""hi"")"),"प्यार सिर्फ एक शब्द है जब तक कि कोई इसका उचित अर्थ न दे")</f>
        <v>प्यार सिर्फ एक शब्द है जब तक कि कोई इसका उचित अर्थ न दे</v>
      </c>
    </row>
    <row r="27407">
      <c r="A27407" s="1" t="s">
        <v>26405</v>
      </c>
      <c r="B27407" s="2" t="str">
        <f>IFERROR(__xludf.DUMMYFUNCTION("GOOGLETRANSLATE(A27407,""en"",""hi"")"),"फुटबॉल खिलाड़ी एक प्रशिक्षण सत्र के दौरान गेंद को पास करता है।")</f>
        <v>फुटबॉल खिलाड़ी एक प्रशिक्षण सत्र के दौरान गेंद को पास करता है।</v>
      </c>
    </row>
    <row r="27408">
      <c r="A27408" s="1" t="s">
        <v>468</v>
      </c>
      <c r="B27408" s="2" t="str">
        <f>IFERROR(__xludf.DUMMYFUNCTION("GOOGLETRANSLATE(A27408,""en"",""hi"")"),"व्यक्ति एक संगीत कार्यक्रम के दौरान लाइव प्रदर्शन करता है।")</f>
        <v>व्यक्ति एक संगीत कार्यक्रम के दौरान लाइव प्रदर्शन करता है।</v>
      </c>
    </row>
    <row r="27409">
      <c r="A27409" s="1" t="s">
        <v>26406</v>
      </c>
      <c r="B27409" s="2" t="str">
        <f>IFERROR(__xludf.DUMMYFUNCTION("GOOGLETRANSLATE(A27409,""en"",""hi"")"),"लाल होंठ ब्लाह से एमएमओआरपीजी वीडियो गेम तक कोई संगठन ले सकते हैं!")</f>
        <v>लाल होंठ ब्लाह से एमएमओआरपीजी वीडियो गेम तक कोई संगठन ले सकते हैं!</v>
      </c>
    </row>
    <row r="27410">
      <c r="A27410" s="1" t="s">
        <v>26407</v>
      </c>
      <c r="B27410" s="2" t="str">
        <f>IFERROR(__xludf.DUMMYFUNCTION("GOOGLETRANSLATE(A27410,""en"",""hi"")"),"बर्फ में एक केबिन में cuddle समय")</f>
        <v>बर्फ में एक केबिन में cuddle समय</v>
      </c>
    </row>
    <row r="27411">
      <c r="A27411" s="1" t="s">
        <v>26408</v>
      </c>
      <c r="B27411" s="2" t="str">
        <f>IFERROR(__xludf.DUMMYFUNCTION("GOOGLETRANSLATE(A27411,""en"",""hi"")"),"गर्मियों के दौरान पेड़ की जड़ें")</f>
        <v>गर्मियों के दौरान पेड़ की जड़ें</v>
      </c>
    </row>
    <row r="27412">
      <c r="A27412" s="1" t="s">
        <v>26409</v>
      </c>
      <c r="B27412" s="2" t="str">
        <f>IFERROR(__xludf.DUMMYFUNCTION("GOOGLETRANSLATE(A27412,""en"",""hi"")"),"एक सफेद पृष्ठभूमि वेक्टर पर एक शैली में वॉटरकलर ब्लू सर्कुलर पैटर्न")</f>
        <v>एक सफेद पृष्ठभूमि वेक्टर पर एक शैली में वॉटरकलर ब्लू सर्कुलर पैटर्न</v>
      </c>
    </row>
    <row r="27413">
      <c r="A27413" s="1" t="s">
        <v>26410</v>
      </c>
      <c r="B27413" s="2" t="str">
        <f>IFERROR(__xludf.DUMMYFUNCTION("GOOGLETRANSLATE(A27413,""en"",""hi"")"),"समुद्र तट पर चेतावनी संकेत")</f>
        <v>समुद्र तट पर चेतावनी संकेत</v>
      </c>
    </row>
    <row r="27414">
      <c r="A27414" s="1" t="s">
        <v>26411</v>
      </c>
      <c r="B27414" s="2" t="str">
        <f>IFERROR(__xludf.DUMMYFUNCTION("GOOGLETRANSLATE(A27414,""en"",""hi"")"),"रिक्त लाल sweatshirt, सामने और पीछे पहने हुए एक आदमी की तस्वीर।")</f>
        <v>रिक्त लाल sweatshirt, सामने और पीछे पहने हुए एक आदमी की तस्वीर।</v>
      </c>
    </row>
    <row r="27415">
      <c r="A27415" s="1" t="s">
        <v>26412</v>
      </c>
      <c r="B27415" s="2" t="str">
        <f>IFERROR(__xludf.DUMMYFUNCTION("GOOGLETRANSLATE(A27415,""en"",""hi"")"),"व्यक्ति आकाश में अनदेखी करता है")</f>
        <v>व्यक्ति आकाश में अनदेखी करता है</v>
      </c>
    </row>
    <row r="27416">
      <c r="A27416" s="1" t="s">
        <v>26413</v>
      </c>
      <c r="B27416" s="2" t="str">
        <f>IFERROR(__xludf.DUMMYFUNCTION("GOOGLETRANSLATE(A27416,""en"",""hi"")"),"समय चूक तेजी से चलने वाले तूफानी बादलों को शहर के लिए")</f>
        <v>समय चूक तेजी से चलने वाले तूफानी बादलों को शहर के लिए</v>
      </c>
    </row>
    <row r="27417">
      <c r="A27417" s="1" t="s">
        <v>26414</v>
      </c>
      <c r="B27417" s="2" t="str">
        <f>IFERROR(__xludf.DUMMYFUNCTION("GOOGLETRANSLATE(A27417,""en"",""hi"")"),"रात आकाश का दृश्य")</f>
        <v>रात आकाश का दृश्य</v>
      </c>
    </row>
    <row r="27418">
      <c r="A27418" s="1" t="s">
        <v>19661</v>
      </c>
      <c r="B27418" s="2" t="str">
        <f>IFERROR(__xludf.DUMMYFUNCTION("GOOGLETRANSLATE(A27418,""en"",""hi"")"),"आप अपने परिवार के वास्तविक भोजन को बजट पर खिला सकते हैं!")</f>
        <v>आप अपने परिवार के वास्तविक भोजन को बजट पर खिला सकते हैं!</v>
      </c>
    </row>
    <row r="27419">
      <c r="A27419" s="1" t="s">
        <v>26415</v>
      </c>
      <c r="B27419" s="2" t="str">
        <f>IFERROR(__xludf.DUMMYFUNCTION("GOOGLETRANSLATE(A27419,""en"",""hi"")"),"नीले आकाश के खिलाफ हवा पर नेशनल फ्लैग लहराते हुए")</f>
        <v>नीले आकाश के खिलाफ हवा पर नेशनल फ्लैग लहराते हुए</v>
      </c>
    </row>
    <row r="27420">
      <c r="A27420" s="1" t="s">
        <v>26416</v>
      </c>
      <c r="B27420" s="2" t="str">
        <f>IFERROR(__xludf.DUMMYFUNCTION("GOOGLETRANSLATE(A27420,""en"",""hi"")"),"धुआं और लपटें सड़क से दिखाई दे रही थीं।")</f>
        <v>धुआं और लपटें सड़क से दिखाई दे रही थीं।</v>
      </c>
    </row>
    <row r="27421">
      <c r="A27421" s="1" t="s">
        <v>26417</v>
      </c>
      <c r="B27421" s="2" t="str">
        <f>IFERROR(__xludf.DUMMYFUNCTION("GOOGLETRANSLATE(A27421,""en"",""hi"")"),"मेरी भतीजी ने मुझे सभी फली में मिट्टी डालने में मदद की।")</f>
        <v>मेरी भतीजी ने मुझे सभी फली में मिट्टी डालने में मदद की।</v>
      </c>
    </row>
    <row r="27422">
      <c r="A27422" s="1" t="s">
        <v>26418</v>
      </c>
      <c r="B27422" s="2" t="str">
        <f>IFERROR(__xludf.DUMMYFUNCTION("GOOGLETRANSLATE(A27422,""en"",""hi"")"),"पृष्ठभूमि के रूप में उपयोग किए जाने वाले डिफ्यूज डिस्टल भाग के साथ एक कोण पर एक ईंट की दीवार पर चयनात्मक फोकस")</f>
        <v>पृष्ठभूमि के रूप में उपयोग किए जाने वाले डिफ्यूज डिस्टल भाग के साथ एक कोण पर एक ईंट की दीवार पर चयनात्मक फोकस</v>
      </c>
    </row>
    <row r="27423">
      <c r="A27423" s="1" t="s">
        <v>26419</v>
      </c>
      <c r="B27423" s="2" t="str">
        <f>IFERROR(__xludf.DUMMYFUNCTION("GOOGLETRANSLATE(A27423,""en"",""hi"")"),"सिंथपॉप कलाकार के पॉप रॉक कलाकार एक हाथ में आयोजित माइक्रोफोन में गायन")</f>
        <v>सिंथपॉप कलाकार के पॉप रॉक कलाकार एक हाथ में आयोजित माइक्रोफोन में गायन</v>
      </c>
    </row>
    <row r="27424">
      <c r="A27424" s="1" t="s">
        <v>26420</v>
      </c>
      <c r="B27424" s="2" t="str">
        <f>IFERROR(__xludf.DUMMYFUNCTION("GOOGLETRANSLATE(A27424,""en"",""hi"")"),"बेडरूम से मनोरम दृश्यों की एक झलक")</f>
        <v>बेडरूम से मनोरम दृश्यों की एक झलक</v>
      </c>
    </row>
    <row r="27425">
      <c r="A27425" s="1" t="s">
        <v>26421</v>
      </c>
      <c r="B27425" s="2" t="str">
        <f>IFERROR(__xludf.DUMMYFUNCTION("GOOGLETRANSLATE(A27425,""en"",""hi"")"),"इस ठंड के मौसम के लिए व्यक्ति - इंच गुड़िया कपड़े!")</f>
        <v>इस ठंड के मौसम के लिए व्यक्ति - इंच गुड़िया कपड़े!</v>
      </c>
    </row>
    <row r="27426">
      <c r="A27426" s="1" t="s">
        <v>26422</v>
      </c>
      <c r="B27426" s="2" t="str">
        <f>IFERROR(__xludf.DUMMYFUNCTION("GOOGLETRANSLATE(A27426,""en"",""hi"")"),"परिवार घर पर रहने वाले कमरे में एक गंभीर चर्चा है")</f>
        <v>परिवार घर पर रहने वाले कमरे में एक गंभीर चर्चा है</v>
      </c>
    </row>
    <row r="27427">
      <c r="A27427" s="1" t="s">
        <v>26423</v>
      </c>
      <c r="B27427" s="2" t="str">
        <f>IFERROR(__xludf.DUMMYFUNCTION("GOOGLETRANSLATE(A27427,""en"",""hi"")"),"संगीत के विषय पर कार्टून हाथ खींचा वेक्टर निर्बाध पैटर्न।")</f>
        <v>संगीत के विषय पर कार्टून हाथ खींचा वेक्टर निर्बाध पैटर्न।</v>
      </c>
    </row>
    <row r="27428">
      <c r="A27428" s="1" t="s">
        <v>26424</v>
      </c>
      <c r="B27428" s="2" t="str">
        <f>IFERROR(__xludf.DUMMYFUNCTION("GOOGLETRANSLATE(A27428,""en"",""hi"")"),"फैशन के लिए जुनून: व्यक्ति व्यक्ति से कुछ खरीदता है ... लेकिन अभी भी कोई नया साल की पोशाक नहीं है")</f>
        <v>फैशन के लिए जुनून: व्यक्ति व्यक्ति से कुछ खरीदता है ... लेकिन अभी भी कोई नया साल की पोशाक नहीं है</v>
      </c>
    </row>
    <row r="27429">
      <c r="A27429" s="1" t="s">
        <v>26425</v>
      </c>
      <c r="B27429" s="2" t="str">
        <f>IFERROR(__xludf.DUMMYFUNCTION("GOOGLETRANSLATE(A27429,""en"",""hi"")"),"व्यक्ति द्वारा इस नुस्खा को आजमाएं।")</f>
        <v>व्यक्ति द्वारा इस नुस्खा को आजमाएं।</v>
      </c>
    </row>
    <row r="27430">
      <c r="A27430" s="1" t="s">
        <v>26426</v>
      </c>
      <c r="B27430" s="2" t="str">
        <f>IFERROR(__xludf.DUMMYFUNCTION("GOOGLETRANSLATE(A27430,""en"",""hi"")"),"एक पेड़ पर क्रिसमस बाउबल")</f>
        <v>एक पेड़ पर क्रिसमस बाउबल</v>
      </c>
    </row>
    <row r="27431">
      <c r="A27431" s="1" t="s">
        <v>26427</v>
      </c>
      <c r="B27431" s="2" t="str">
        <f>IFERROR(__xludf.DUMMYFUNCTION("GOOGLETRANSLATE(A27431,""en"",""hi"")"),"यह एक बिल्ली है, बेकन पर गैलेक्सी सर्फिंग।")</f>
        <v>यह एक बिल्ली है, बेकन पर गैलेक्सी सर्फिंग।</v>
      </c>
    </row>
    <row r="27432">
      <c r="A27432" s="1" t="s">
        <v>26428</v>
      </c>
      <c r="B27432" s="2" t="str">
        <f>IFERROR(__xludf.DUMMYFUNCTION("GOOGLETRANSLATE(A27432,""en"",""hi"")"),"सफेद वेक्टर पर एक लड़के का चित्रण")</f>
        <v>सफेद वेक्टर पर एक लड़के का चित्रण</v>
      </c>
    </row>
    <row r="27433">
      <c r="A27433" s="1" t="s">
        <v>26429</v>
      </c>
      <c r="B27433" s="2" t="str">
        <f>IFERROR(__xludf.DUMMYFUNCTION("GOOGLETRANSLATE(A27433,""en"",""hi"")"),"नृत्य में जैविक उप-प्रजातियां जैसे कोई भी नहीं देख रहा है।")</f>
        <v>नृत्य में जैविक उप-प्रजातियां जैसे कोई भी नहीं देख रहा है।</v>
      </c>
    </row>
    <row r="27434">
      <c r="A27434" s="1" t="s">
        <v>26430</v>
      </c>
      <c r="B27434" s="2" t="str">
        <f>IFERROR(__xludf.DUMMYFUNCTION("GOOGLETRANSLATE(A27434,""en"",""hi"")"),"एक पेड़ के नीचे समुंदर के किनारे योग का अभ्यास करने वाली युवती।")</f>
        <v>एक पेड़ के नीचे समुंदर के किनारे योग का अभ्यास करने वाली युवती।</v>
      </c>
    </row>
    <row r="27435">
      <c r="A27435" s="1" t="s">
        <v>26431</v>
      </c>
      <c r="B27435" s="2" t="str">
        <f>IFERROR(__xludf.DUMMYFUNCTION("GOOGLETRANSLATE(A27435,""en"",""hi"")"),"एक सर्कल लोगो में 3 या ई")</f>
        <v>एक सर्कल लोगो में 3 या ई</v>
      </c>
    </row>
    <row r="27436">
      <c r="A27436" s="1" t="s">
        <v>26432</v>
      </c>
      <c r="B27436" s="2" t="str">
        <f>IFERROR(__xludf.DUMMYFUNCTION("GOOGLETRANSLATE(A27436,""en"",""hi"")"),"एक खेत पर बढ़ती फसल")</f>
        <v>एक खेत पर बढ़ती फसल</v>
      </c>
    </row>
    <row r="27437">
      <c r="A27437" s="1" t="s">
        <v>26433</v>
      </c>
      <c r="B27437" s="2" t="str">
        <f>IFERROR(__xludf.DUMMYFUNCTION("GOOGLETRANSLATE(A27437,""en"",""hi"")"),"रंगीन पाउडर पर पॉलिश जूते के साथ पैरों को बंद करें।")</f>
        <v>रंगीन पाउडर पर पॉलिश जूते के साथ पैरों को बंद करें।</v>
      </c>
    </row>
    <row r="27438">
      <c r="A27438" s="1" t="s">
        <v>26434</v>
      </c>
      <c r="B27438" s="2" t="str">
        <f>IFERROR(__xludf.DUMMYFUNCTION("GOOGLETRANSLATE(A27438,""en"",""hi"")"),"पूर्ण दाढ़ी और मूंछ के साथ एक आदमी और काले बाल उसके चेहरे से पीछे हट गए")</f>
        <v>पूर्ण दाढ़ी और मूंछ के साथ एक आदमी और काले बाल उसके चेहरे से पीछे हट गए</v>
      </c>
    </row>
    <row r="27439">
      <c r="A27439" s="1" t="s">
        <v>26435</v>
      </c>
      <c r="B27439" s="2" t="str">
        <f>IFERROR(__xludf.DUMMYFUNCTION("GOOGLETRANSLATE(A27439,""en"",""hi"")"),"हमें बस अपनी दीवार के सटीक माप को जानने की जरूरत है")</f>
        <v>हमें बस अपनी दीवार के सटीक माप को जानने की जरूरत है</v>
      </c>
    </row>
    <row r="27440">
      <c r="A27440" s="1" t="s">
        <v>26436</v>
      </c>
      <c r="B27440" s="2" t="str">
        <f>IFERROR(__xludf.DUMMYFUNCTION("GOOGLETRANSLATE(A27440,""en"",""hi"")"),"क्रोकस फूल बहुत सारे पराग देते हैं।")</f>
        <v>क्रोकस फूल बहुत सारे पराग देते हैं।</v>
      </c>
    </row>
    <row r="27441">
      <c r="A27441" s="1" t="s">
        <v>26437</v>
      </c>
      <c r="B27441" s="2" t="str">
        <f>IFERROR(__xludf.DUMMYFUNCTION("GOOGLETRANSLATE(A27441,""en"",""hi"")"),"छात्रों को अंगूठे देने वाले छात्र - कक्षा में")</f>
        <v>छात्रों को अंगूठे देने वाले छात्र - कक्षा में</v>
      </c>
    </row>
    <row r="27442">
      <c r="A27442" s="1" t="s">
        <v>26438</v>
      </c>
      <c r="B27442" s="2" t="str">
        <f>IFERROR(__xludf.DUMMYFUNCTION("GOOGLETRANSLATE(A27442,""en"",""hi"")"),"धूप का चश्मा पहने हुए वरिष्ठ व्यक्ति और समुद्र के बगल में जीवन नियोजन के बारे में सोचते हैं")</f>
        <v>धूप का चश्मा पहने हुए वरिष्ठ व्यक्ति और समुद्र के बगल में जीवन नियोजन के बारे में सोचते हैं</v>
      </c>
    </row>
    <row r="27443">
      <c r="A27443" s="1" t="s">
        <v>26439</v>
      </c>
      <c r="B27443" s="2" t="str">
        <f>IFERROR(__xludf.DUMMYFUNCTION("GOOGLETRANSLATE(A27443,""en"",""hi"")"),"फुटबॉल खिलाड़ी देश की प्रस्तुति के दौरान poses।")</f>
        <v>फुटबॉल खिलाड़ी देश की प्रस्तुति के दौरान poses।</v>
      </c>
    </row>
    <row r="27444">
      <c r="A27444" s="1" t="s">
        <v>26440</v>
      </c>
      <c r="B27444" s="2" t="str">
        <f>IFERROR(__xludf.DUMMYFUNCTION("GOOGLETRANSLATE(A27444,""en"",""hi"")"),"बेसबॉल खिलाड़ी बेसबॉल खिलाड़ी के साथ मनाता है।")</f>
        <v>बेसबॉल खिलाड़ी बेसबॉल खिलाड़ी के साथ मनाता है।</v>
      </c>
    </row>
    <row r="27445">
      <c r="A27445" s="1" t="s">
        <v>26441</v>
      </c>
      <c r="B27445" s="2" t="str">
        <f>IFERROR(__xludf.DUMMYFUNCTION("GOOGLETRANSLATE(A27445,""en"",""hi"")"),"पुराने शहर में एक व्यस्त सड़क पर बाइक और वाहन")</f>
        <v>पुराने शहर में एक व्यस्त सड़क पर बाइक और वाहन</v>
      </c>
    </row>
    <row r="27446">
      <c r="A27446" s="1" t="s">
        <v>26442</v>
      </c>
      <c r="B27446" s="2" t="str">
        <f>IFERROR(__xludf.DUMMYFUNCTION("GOOGLETRANSLATE(A27446,""en"",""hi"")"),"फूलों की इस मात्रा को भी पसंद करते हैं")</f>
        <v>फूलों की इस मात्रा को भी पसंद करते हैं</v>
      </c>
    </row>
    <row r="27447">
      <c r="A27447" s="1" t="s">
        <v>26443</v>
      </c>
      <c r="B27447" s="2" t="str">
        <f>IFERROR(__xludf.DUMMYFUNCTION("GOOGLETRANSLATE(A27447,""en"",""hi"")"),"एक नीली पृष्ठभूमि पर क्लाउड और कैंडी और जिंजरब्रेड कुकीज़ की बारिश")</f>
        <v>एक नीली पृष्ठभूमि पर क्लाउड और कैंडी और जिंजरब्रेड कुकीज़ की बारिश</v>
      </c>
    </row>
    <row r="27448">
      <c r="A27448" s="1" t="s">
        <v>26444</v>
      </c>
      <c r="B27448" s="2" t="str">
        <f>IFERROR(__xludf.DUMMYFUNCTION("GOOGLETRANSLATE(A27448,""en"",""hi"")"),"बुलडोजर या खुदाई, नीले आकाश के खिलाफ औद्योगिक मशीनरी")</f>
        <v>बुलडोजर या खुदाई, नीले आकाश के खिलाफ औद्योगिक मशीनरी</v>
      </c>
    </row>
    <row r="27449">
      <c r="A27449" s="1" t="s">
        <v>26445</v>
      </c>
      <c r="B27449" s="2" t="str">
        <f>IFERROR(__xludf.DUMMYFUNCTION("GOOGLETRANSLATE(A27449,""en"",""hi"")"),"अभिनेता सुपर शनिवार की रात में भाग लेता है")</f>
        <v>अभिनेता सुपर शनिवार की रात में भाग लेता है</v>
      </c>
    </row>
    <row r="27450">
      <c r="A27450" s="1" t="s">
        <v>26446</v>
      </c>
      <c r="B27450" s="2" t="str">
        <f>IFERROR(__xludf.DUMMYFUNCTION("GOOGLETRANSLATE(A27450,""en"",""hi"")"),"तिल के बीज के साथ कटा हुआ रोटी")</f>
        <v>तिल के बीज के साथ कटा हुआ रोटी</v>
      </c>
    </row>
    <row r="27451">
      <c r="A27451" s="1" t="s">
        <v>26447</v>
      </c>
      <c r="B27451" s="2" t="str">
        <f>IFERROR(__xludf.DUMMYFUNCTION("GOOGLETRANSLATE(A27451,""en"",""hi"")"),"एक कार्यालय में काम कर रहे बिजनेसवोमेन")</f>
        <v>एक कार्यालय में काम कर रहे बिजनेसवोमेन</v>
      </c>
    </row>
    <row r="27452">
      <c r="A27452" s="1" t="s">
        <v>26448</v>
      </c>
      <c r="B27452" s="2" t="str">
        <f>IFERROR(__xludf.DUMMYFUNCTION("GOOGLETRANSLATE(A27452,""en"",""hi"")"),"एक पालतू जानवर से मदद")</f>
        <v>एक पालतू जानवर से मदद</v>
      </c>
    </row>
    <row r="27453">
      <c r="A27453" s="1" t="s">
        <v>26449</v>
      </c>
      <c r="B27453" s="2" t="str">
        <f>IFERROR(__xludf.DUMMYFUNCTION("GOOGLETRANSLATE(A27453,""en"",""hi"")"),"पर्यटक रात में खुली हवा में आग पर पकाएं")</f>
        <v>पर्यटक रात में खुली हवा में आग पर पकाएं</v>
      </c>
    </row>
    <row r="27454">
      <c r="A27454" s="1" t="s">
        <v>26450</v>
      </c>
      <c r="B27454" s="2" t="str">
        <f>IFERROR(__xludf.DUMMYFUNCTION("GOOGLETRANSLATE(A27454,""en"",""hi"")"),"परिवार सूर्य में भिगोने वाले व्यक्ति पर एक दिन का आनंद लेते हैं।")</f>
        <v>परिवार सूर्य में भिगोने वाले व्यक्ति पर एक दिन का आनंद लेते हैं।</v>
      </c>
    </row>
    <row r="27455">
      <c r="A27455" s="1" t="s">
        <v>26451</v>
      </c>
      <c r="B27455" s="2" t="str">
        <f>IFERROR(__xludf.DUMMYFUNCTION("GOOGLETRANSLATE(A27455,""en"",""hi"")"),"पहला स्थान पर्यटक यात्रा करते हैं")</f>
        <v>पहला स्थान पर्यटक यात्रा करते हैं</v>
      </c>
    </row>
    <row r="27456">
      <c r="A27456" s="1" t="s">
        <v>26452</v>
      </c>
      <c r="B27456" s="2" t="str">
        <f>IFERROR(__xludf.DUMMYFUNCTION("GOOGLETRANSLATE(A27456,""en"",""hi"")"),"बहुत बारीकी से झंडे को देखो")</f>
        <v>बहुत बारीकी से झंडे को देखो</v>
      </c>
    </row>
    <row r="27457">
      <c r="A27457" s="1" t="s">
        <v>26453</v>
      </c>
      <c r="B27457" s="2" t="str">
        <f>IFERROR(__xludf.DUMMYFUNCTION("GOOGLETRANSLATE(A27457,""en"",""hi"")"),"एक प्रशंसक के रूप में, यह मुझे इसे पोस्ट करने के लिए लगभग दर्द होता है।")</f>
        <v>एक प्रशंसक के रूप में, यह मुझे इसे पोस्ट करने के लिए लगभग दर्द होता है।</v>
      </c>
    </row>
    <row r="27458">
      <c r="A27458" s="1" t="s">
        <v>26454</v>
      </c>
      <c r="B27458" s="2" t="str">
        <f>IFERROR(__xludf.DUMMYFUNCTION("GOOGLETRANSLATE(A27458,""en"",""hi"")"),"भविष्य में वापस, अभिनेता फिल्म चरित्र है!")</f>
        <v>भविष्य में वापस, अभिनेता फिल्म चरित्र है!</v>
      </c>
    </row>
    <row r="27459">
      <c r="A27459" s="1" t="s">
        <v>26455</v>
      </c>
      <c r="B27459" s="2" t="str">
        <f>IFERROR(__xludf.DUMMYFUNCTION("GOOGLETRANSLATE(A27459,""en"",""hi"")"),"पेपर प्लेन के साथ प्रेरक यात्रा पोस्टर।")</f>
        <v>पेपर प्लेन के साथ प्रेरक यात्रा पोस्टर।</v>
      </c>
    </row>
    <row r="27460">
      <c r="A27460" s="1" t="s">
        <v>26456</v>
      </c>
      <c r="B27460" s="2" t="str">
        <f>IFERROR(__xludf.DUMMYFUNCTION("GOOGLETRANSLATE(A27460,""en"",""hi"")"),"इस खूबसूरत 1 9 वीं शताब्दी के मनोर घर में यह सब बेडरूम, बहुत सारी भूमि है, और ठाठ शहर तक केवल आधे घंटे की पहुंच है और £ 586,375 की लागत है")</f>
        <v>इस खूबसूरत 1 9 वीं शताब्दी के मनोर घर में यह सब बेडरूम, बहुत सारी भूमि है, और ठाठ शहर तक केवल आधे घंटे की पहुंच है और £ 586,375 की लागत है</v>
      </c>
    </row>
    <row r="27461">
      <c r="A27461" s="1" t="s">
        <v>26457</v>
      </c>
      <c r="B27461" s="2" t="str">
        <f>IFERROR(__xludf.DUMMYFUNCTION("GOOGLETRANSLATE(A27461,""en"",""hi"")"),"अभिनेता और फिल्म निदेशक प्रीमियर में भाग लेते हैं")</f>
        <v>अभिनेता और फिल्म निदेशक प्रीमियर में भाग लेते हैं</v>
      </c>
    </row>
    <row r="27462">
      <c r="A27462" s="1" t="s">
        <v>26458</v>
      </c>
      <c r="B27462" s="2" t="str">
        <f>IFERROR(__xludf.DUMMYFUNCTION("GOOGLETRANSLATE(A27462,""en"",""hi"")"),"डॉल्फिन गले हगिंग मत्स्यस्त्री अलग वेक्टर चित्रण।")</f>
        <v>डॉल्फिन गले हगिंग मत्स्यस्त्री अलग वेक्टर चित्रण।</v>
      </c>
    </row>
    <row r="27463">
      <c r="A27463" s="1" t="s">
        <v>26459</v>
      </c>
      <c r="B27463" s="2" t="str">
        <f>IFERROR(__xludf.DUMMYFUNCTION("GOOGLETRANSLATE(A27463,""en"",""hi"")"),"एक रसोई में लोग, व्यंजन धोने और एक पुरानी पोशाक को इस्त्री करना")</f>
        <v>एक रसोई में लोग, व्यंजन धोने और एक पुरानी पोशाक को इस्त्री करना</v>
      </c>
    </row>
    <row r="27464">
      <c r="A27464" s="1" t="s">
        <v>26460</v>
      </c>
      <c r="B27464" s="2" t="str">
        <f>IFERROR(__xludf.DUMMYFUNCTION("GOOGLETRANSLATE(A27464,""en"",""hi"")"),"एक डेक पर बारिश, डेक पर बैठे दूसरे में फूल से रैक फोकस करें।")</f>
        <v>एक डेक पर बारिश, डेक पर बैठे दूसरे में फूल से रैक फोकस करें।</v>
      </c>
    </row>
    <row r="27465">
      <c r="A27465" s="1" t="s">
        <v>26461</v>
      </c>
      <c r="B27465" s="2" t="str">
        <f>IFERROR(__xludf.DUMMYFUNCTION("GOOGLETRANSLATE(A27465,""en"",""hi"")"),"दिल में व्यक्ति पर जामुन")</f>
        <v>दिल में व्यक्ति पर जामुन</v>
      </c>
    </row>
    <row r="27466">
      <c r="A27466" s="1" t="s">
        <v>26462</v>
      </c>
      <c r="B27466" s="2" t="str">
        <f>IFERROR(__xludf.DUMMYFUNCTION("GOOGLETRANSLATE(A27466,""en"",""hi"")"),"पुरुष मैकॉ ने अपने साथी को पिस्की टॉकन से बचाव किया")</f>
        <v>पुरुष मैकॉ ने अपने साथी को पिस्की टॉकन से बचाव किया</v>
      </c>
    </row>
    <row r="27467">
      <c r="A27467" s="1" t="s">
        <v>26463</v>
      </c>
      <c r="B27467" s="2" t="str">
        <f>IFERROR(__xludf.DUMMYFUNCTION("GOOGLETRANSLATE(A27467,""en"",""hi"")"),"पहाड़ों और क्षेत्र में एक पवन मिट्टी।")</f>
        <v>पहाड़ों और क्षेत्र में एक पवन मिट्टी।</v>
      </c>
    </row>
    <row r="27468">
      <c r="A27468" s="1" t="s">
        <v>26464</v>
      </c>
      <c r="B27468" s="2" t="str">
        <f>IFERROR(__xludf.DUMMYFUNCTION("GOOGLETRANSLATE(A27468,""en"",""hi"")"),"एक लकड़ी के बोर्डवॉक और अभागे पर चलने का रास्ता - पर")</f>
        <v>एक लकड़ी के बोर्डवॉक और अभागे पर चलने का रास्ता - पर</v>
      </c>
    </row>
    <row r="27469">
      <c r="A27469" s="1" t="s">
        <v>26465</v>
      </c>
      <c r="B27469" s="2" t="str">
        <f>IFERROR(__xludf.DUMMYFUNCTION("GOOGLETRANSLATE(A27469,""en"",""hi"")"),"पके हुए झींगा की तस्वीर में - प्लेट तक")</f>
        <v>पके हुए झींगा की तस्वीर में - प्लेट तक</v>
      </c>
    </row>
    <row r="27470">
      <c r="A27470" s="1" t="s">
        <v>26466</v>
      </c>
      <c r="B27470" s="2" t="str">
        <f>IFERROR(__xludf.DUMMYFUNCTION("GOOGLETRANSLATE(A27470,""en"",""hi"")"),"अभिनेता श्रृंखला पर चर्चा करने के लिए भाग लेता है")</f>
        <v>अभिनेता श्रृंखला पर चर्चा करने के लिए भाग लेता है</v>
      </c>
    </row>
    <row r="27471">
      <c r="A27471" s="1" t="s">
        <v>26467</v>
      </c>
      <c r="B27471" s="2" t="str">
        <f>IFERROR(__xludf.DUMMYFUNCTION("GOOGLETRANSLATE(A27471,""en"",""hi"")"),"व्यक्ति के प्रीमियर पर अभिनेता")</f>
        <v>व्यक्ति के प्रीमियर पर अभिनेता</v>
      </c>
    </row>
    <row r="27472">
      <c r="A27472" s="1" t="s">
        <v>26468</v>
      </c>
      <c r="B27472" s="2" t="str">
        <f>IFERROR(__xludf.DUMMYFUNCTION("GOOGLETRANSLATE(A27472,""en"",""hi"")"),"खाद्य और रसोई आइकन किसी भी डिजाइन चित्रण के लिए आइसोमेट्रिक 3 डी शैली में सेट")</f>
        <v>खाद्य और रसोई आइकन किसी भी डिजाइन चित्रण के लिए आइसोमेट्रिक 3 डी शैली में सेट</v>
      </c>
    </row>
    <row r="27473">
      <c r="A27473" s="1" t="s">
        <v>26469</v>
      </c>
      <c r="B27473" s="2" t="str">
        <f>IFERROR(__xludf.DUMMYFUNCTION("GOOGLETRANSLATE(A27473,""en"",""hi"")"),"एक सफेद पृष्ठभूमि पर टोपी के साथ एक एक्सप्लोरर")</f>
        <v>एक सफेद पृष्ठभूमि पर टोपी के साथ एक एक्सप्लोरर</v>
      </c>
    </row>
    <row r="27474">
      <c r="A27474" s="1" t="s">
        <v>26470</v>
      </c>
      <c r="B27474" s="2" t="str">
        <f>IFERROR(__xludf.DUMMYFUNCTION("GOOGLETRANSLATE(A27474,""en"",""hi"")"),"दूरी में सड़क पर गाड़ी चलाने वाली कारों के साथ पहाड़ियों पर दाख की बारियां पर अर्ध स्थैतिक शॉट")</f>
        <v>दूरी में सड़क पर गाड़ी चलाने वाली कारों के साथ पहाड़ियों पर दाख की बारियां पर अर्ध स्थैतिक शॉट</v>
      </c>
    </row>
    <row r="27475">
      <c r="A27475" s="1" t="s">
        <v>26471</v>
      </c>
      <c r="B27475" s="2" t="str">
        <f>IFERROR(__xludf.DUMMYFUNCTION("GOOGLETRANSLATE(A27475,""en"",""hi"")"),"घर और सुंदर पूल डेक का पिछला दृश्य")</f>
        <v>घर और सुंदर पूल डेक का पिछला दृश्य</v>
      </c>
    </row>
    <row r="27476">
      <c r="A27476" s="1" t="s">
        <v>26472</v>
      </c>
      <c r="B27476" s="2" t="str">
        <f>IFERROR(__xludf.DUMMYFUNCTION("GOOGLETRANSLATE(A27476,""en"",""hi"")"),"ब्लूमिंग poppies से भरा एक घास के मैदान में धूप की छवि की स्टॉक छवि।")</f>
        <v>ब्लूमिंग poppies से भरा एक घास के मैदान में धूप की छवि की स्टॉक छवि।</v>
      </c>
    </row>
    <row r="27477">
      <c r="A27477" s="1" t="s">
        <v>26473</v>
      </c>
      <c r="B27477" s="2" t="str">
        <f>IFERROR(__xludf.DUMMYFUNCTION("GOOGLETRANSLATE(A27477,""en"",""hi"")"),"सैन्य वाहन एक रिहर्सल से पहले एक शहर के साथ चलते हैं।")</f>
        <v>सैन्य वाहन एक रिहर्सल से पहले एक शहर के साथ चलते हैं।</v>
      </c>
    </row>
    <row r="27478">
      <c r="A27478" s="1" t="s">
        <v>26474</v>
      </c>
      <c r="B27478" s="2" t="str">
        <f>IFERROR(__xludf.DUMMYFUNCTION("GOOGLETRANSLATE(A27478,""en"",""hi"")"),"अपने कुत्तों को चलने वाली महिलाएं पृष्ठभूमि में एक वार्तालाप के लिए रुकती हैं")</f>
        <v>अपने कुत्तों को चलने वाली महिलाएं पृष्ठभूमि में एक वार्तालाप के लिए रुकती हैं</v>
      </c>
    </row>
    <row r="27479">
      <c r="A27479" s="1" t="s">
        <v>26475</v>
      </c>
      <c r="B27479" s="2" t="str">
        <f>IFERROR(__xludf.DUMMYFUNCTION("GOOGLETRANSLATE(A27479,""en"",""hi"")"),"दूरी में एक ज्वालामुखीय रेगिस्तान परिदृश्य देखा जाता है।")</f>
        <v>दूरी में एक ज्वालामुखीय रेगिस्तान परिदृश्य देखा जाता है।</v>
      </c>
    </row>
    <row r="27480">
      <c r="A27480" s="1" t="s">
        <v>26476</v>
      </c>
      <c r="B27480" s="2" t="str">
        <f>IFERROR(__xludf.DUMMYFUNCTION("GOOGLETRANSLATE(A27480,""en"",""hi"")"),"कोच ने स्पोर्ट में कोच के रूप में नामित होने के बाद मीडिया से बात की।")</f>
        <v>कोच ने स्पोर्ट में कोच के रूप में नामित होने के बाद मीडिया से बात की।</v>
      </c>
    </row>
    <row r="27481">
      <c r="A27481" s="1" t="s">
        <v>26477</v>
      </c>
      <c r="B27481" s="2" t="str">
        <f>IFERROR(__xludf.DUMMYFUNCTION("GOOGLETRANSLATE(A27481,""en"",""hi"")"),"ब्लैक में एक और खराब जीप")</f>
        <v>ब्लैक में एक और खराब जीप</v>
      </c>
    </row>
    <row r="27482">
      <c r="A27482" s="1" t="s">
        <v>26478</v>
      </c>
      <c r="B27482" s="2" t="str">
        <f>IFERROR(__xludf.DUMMYFUNCTION("GOOGLETRANSLATE(A27482,""en"",""hi"")"),"शहर का रात का दृश्य")</f>
        <v>शहर का रात का दृश्य</v>
      </c>
    </row>
    <row r="27483">
      <c r="A27483" s="1" t="s">
        <v>26479</v>
      </c>
      <c r="B27483" s="2" t="str">
        <f>IFERROR(__xludf.DUMMYFUNCTION("GOOGLETRANSLATE(A27483,""en"",""hi"")"),"अभिनेता और हास्य अभिनेता पुरस्कार")</f>
        <v>अभिनेता और हास्य अभिनेता पुरस्कार</v>
      </c>
    </row>
    <row r="27484">
      <c r="A27484" s="1" t="s">
        <v>26480</v>
      </c>
      <c r="B27484" s="2" t="str">
        <f>IFERROR(__xludf.DUMMYFUNCTION("GOOGLETRANSLATE(A27484,""en"",""hi"")"),"एक पेन रॉयल्टी के साथ डेस्क पर खाली कागज - मुक्त")</f>
        <v>एक पेन रॉयल्टी के साथ डेस्क पर खाली कागज - मुक्त</v>
      </c>
    </row>
    <row r="27485">
      <c r="A27485" s="1" t="s">
        <v>26481</v>
      </c>
      <c r="B27485" s="2" t="str">
        <f>IFERROR(__xludf.DUMMYFUNCTION("GOOGLETRANSLATE(A27485,""en"",""hi"")"),"धीमी - एक प्यारा सा बच्चे की गति एक ट्रैम्पोलिन पर कूदती है")</f>
        <v>धीमी - एक प्यारा सा बच्चे की गति एक ट्रैम्पोलिन पर कूदती है</v>
      </c>
    </row>
    <row r="27486">
      <c r="A27486" s="1" t="s">
        <v>26482</v>
      </c>
      <c r="B27486" s="2" t="str">
        <f>IFERROR(__xludf.DUMMYFUNCTION("GOOGLETRANSLATE(A27486,""en"",""hi"")"),"रास्ता बनाओ: कप्तान एक नौसेना सूट जैकेट पहन रहा था अपने पुराने नंबर के साथ emblazoned।")</f>
        <v>रास्ता बनाओ: कप्तान एक नौसेना सूट जैकेट पहन रहा था अपने पुराने नंबर के साथ emblazoned।</v>
      </c>
    </row>
    <row r="27487">
      <c r="A27487" s="1" t="s">
        <v>26483</v>
      </c>
      <c r="B27487" s="2" t="str">
        <f>IFERROR(__xludf.DUMMYFUNCTION("GOOGLETRANSLATE(A27487,""en"",""hi"")"),"व्यक्ति, व्यक्ति महान व्यक्ति में से एक था")</f>
        <v>व्यक्ति, व्यक्ति महान व्यक्ति में से एक था</v>
      </c>
    </row>
    <row r="27488">
      <c r="A27488" s="1" t="s">
        <v>26484</v>
      </c>
      <c r="B27488" s="2" t="str">
        <f>IFERROR(__xludf.DUMMYFUNCTION("GOOGLETRANSLATE(A27488,""en"",""hi"")"),"खाद्य लपेटा स्मोक्ड सॉसेज गंभीर रूप से भ्रामक और इसके लिए थोड़ा बुरा होने के लायक!")</f>
        <v>खाद्य लपेटा स्मोक्ड सॉसेज गंभीर रूप से भ्रामक और इसके लिए थोड़ा बुरा होने के लायक!</v>
      </c>
    </row>
    <row r="27489">
      <c r="A27489" s="1" t="s">
        <v>26485</v>
      </c>
      <c r="B27489" s="2" t="str">
        <f>IFERROR(__xludf.DUMMYFUNCTION("GOOGLETRANSLATE(A27489,""en"",""hi"")"),"महिलाओं की सड़क दौड़ में साइकिल चालक")</f>
        <v>महिलाओं की सड़क दौड़ में साइकिल चालक</v>
      </c>
    </row>
    <row r="27490">
      <c r="A27490" s="1" t="s">
        <v>26486</v>
      </c>
      <c r="B27490" s="2" t="str">
        <f>IFERROR(__xludf.DUMMYFUNCTION("GOOGLETRANSLATE(A27490,""en"",""hi"")"),"ब्लूज़ कलाकार पुरस्कारों के दौरान ऑनस्टेज करता है")</f>
        <v>ब्लूज़ कलाकार पुरस्कारों के दौरान ऑनस्टेज करता है</v>
      </c>
    </row>
    <row r="27491">
      <c r="A27491" s="1" t="s">
        <v>26487</v>
      </c>
      <c r="B27491" s="2" t="str">
        <f>IFERROR(__xludf.DUMMYFUNCTION("GOOGLETRANSLATE(A27491,""en"",""hi"")"),"गेंद के लिए अभिनेता और लड़ाई")</f>
        <v>गेंद के लिए अभिनेता और लड़ाई</v>
      </c>
    </row>
    <row r="27492">
      <c r="A27492" s="1" t="s">
        <v>26488</v>
      </c>
      <c r="B27492" s="2" t="str">
        <f>IFERROR(__xludf.DUMMYFUNCTION("GOOGLETRANSLATE(A27492,""en"",""hi"")"),"लाल - का सामना करना पड़ा: ड्राइविंग शुरू होने से पहले व्यक्ति को भीड़ को दिखाया गया था")</f>
        <v>लाल - का सामना करना पड़ा: ड्राइविंग शुरू होने से पहले व्यक्ति को भीड़ को दिखाया गया था</v>
      </c>
    </row>
    <row r="27493">
      <c r="A27493" s="1" t="s">
        <v>26489</v>
      </c>
      <c r="B27493" s="2" t="str">
        <f>IFERROR(__xludf.DUMMYFUNCTION("GOOGLETRANSLATE(A27493,""en"",""hi"")"),"कर्कश कुत्ते कार से बाहर निकलते हैं")</f>
        <v>कर्कश कुत्ते कार से बाहर निकलते हैं</v>
      </c>
    </row>
    <row r="27494">
      <c r="A27494" s="1" t="s">
        <v>26490</v>
      </c>
      <c r="B27494" s="2" t="str">
        <f>IFERROR(__xludf.DUMMYFUNCTION("GOOGLETRANSLATE(A27494,""en"",""hi"")"),"बारिश के बाद निर्माण कार्य।")</f>
        <v>बारिश के बाद निर्माण कार्य।</v>
      </c>
    </row>
    <row r="27495">
      <c r="A27495" s="1" t="s">
        <v>26491</v>
      </c>
      <c r="B27495" s="2" t="str">
        <f>IFERROR(__xludf.DUMMYFUNCTION("GOOGLETRANSLATE(A27495,""en"",""hi"")"),"पारंपरिक प्रतीकों को दर्शाते हुए एक साम्यवाद के चित्रण का सेट")</f>
        <v>पारंपरिक प्रतीकों को दर्शाते हुए एक साम्यवाद के चित्रण का सेट</v>
      </c>
    </row>
    <row r="27496">
      <c r="A27496" s="1" t="s">
        <v>26492</v>
      </c>
      <c r="B27496" s="2" t="str">
        <f>IFERROR(__xludf.DUMMYFUNCTION("GOOGLETRANSLATE(A27496,""en"",""hi"")"),"एक माइक्रोवेव ओवन और पूर्ण आकार डिशवॉशर सहित सभी उपकरणों के साथ एक बड़ी और विशाल, पूरी तरह सुसज्जित रसोईघर है।")</f>
        <v>एक माइक्रोवेव ओवन और पूर्ण आकार डिशवॉशर सहित सभी उपकरणों के साथ एक बड़ी और विशाल, पूरी तरह सुसज्जित रसोईघर है।</v>
      </c>
    </row>
    <row r="27497">
      <c r="A27497" s="1" t="s">
        <v>26493</v>
      </c>
      <c r="B27497" s="2" t="str">
        <f>IFERROR(__xludf.DUMMYFUNCTION("GOOGLETRANSLATE(A27497,""en"",""hi"")"),"एक सड़क के साथ जैतून के ग्रोव का एक हवाई दृश्य")</f>
        <v>एक सड़क के साथ जैतून के ग्रोव का एक हवाई दृश्य</v>
      </c>
    </row>
    <row r="27498">
      <c r="A27498" s="1" t="s">
        <v>26494</v>
      </c>
      <c r="B27498" s="2" t="str">
        <f>IFERROR(__xludf.DUMMYFUNCTION("GOOGLETRANSLATE(A27498,""en"",""hi"")"),"कपड़े सफेद पर कपड़े पर लटकते हैं।")</f>
        <v>कपड़े सफेद पर कपड़े पर लटकते हैं।</v>
      </c>
    </row>
    <row r="27499">
      <c r="A27499" s="1" t="s">
        <v>26495</v>
      </c>
      <c r="B27499" s="2" t="str">
        <f>IFERROR(__xludf.DUMMYFUNCTION("GOOGLETRANSLATE(A27499,""en"",""hi"")"),"एक मीडिया के दौरान बॉक्सर बाहर काम करते हैं")</f>
        <v>एक मीडिया के दौरान बॉक्सर बाहर काम करते हैं</v>
      </c>
    </row>
    <row r="27500">
      <c r="A27500" s="1" t="s">
        <v>26496</v>
      </c>
      <c r="B27500" s="2" t="str">
        <f>IFERROR(__xludf.DUMMYFUNCTION("GOOGLETRANSLATE(A27500,""en"",""hi"")"),"मिडसमर में, हमारे बगीचे सूरज की रोशनी के लंबे दिनों तक चमकदार रूप से प्रकाशित होते हैं।")</f>
        <v>मिडसमर में, हमारे बगीचे सूरज की रोशनी के लंबे दिनों तक चमकदार रूप से प्रकाशित होते हैं।</v>
      </c>
    </row>
    <row r="27501">
      <c r="A27501" s="1" t="s">
        <v>26497</v>
      </c>
      <c r="B27501" s="2" t="str">
        <f>IFERROR(__xludf.DUMMYFUNCTION("GOOGLETRANSLATE(A27501,""en"",""hi"")"),"जहां यह सब शुरू हुआ: व्यक्ति ने व्यक्ति और शादी के बाद चर्च पर सवाल उठाना शुरू किया, यह दावा किया गया है")</f>
        <v>जहां यह सब शुरू हुआ: व्यक्ति ने व्यक्ति और शादी के बाद चर्च पर सवाल उठाना शुरू किया, यह दावा किया गया है</v>
      </c>
    </row>
    <row r="27502">
      <c r="A27502" s="1" t="s">
        <v>26498</v>
      </c>
      <c r="B27502" s="2" t="str">
        <f>IFERROR(__xludf.DUMMYFUNCTION("GOOGLETRANSLATE(A27502,""en"",""hi"")"),"1 9 20 के दशक के मध्य से एक दिन की पोशाक, प्रिंट के लिए प्रेरणा के रूप में प्रयोग किया जाता है।")</f>
        <v>1 9 20 के दशक के मध्य से एक दिन की पोशाक, प्रिंट के लिए प्रेरणा के रूप में प्रयोग किया जाता है।</v>
      </c>
    </row>
    <row r="27503">
      <c r="A27503" s="1" t="s">
        <v>26499</v>
      </c>
      <c r="B27503" s="2" t="str">
        <f>IFERROR(__xludf.DUMMYFUNCTION("GOOGLETRANSLATE(A27503,""en"",""hi"")"),"यह कार्ड को ऑनलाइन ऑर्डर करने का समय है ताकि आप उन्हें प्रियजनों के लिए सौंप सकें, या उन्हें अपने उपहार के साथ उनसे दूर करने के लिए मेल कर सकें!")</f>
        <v>यह कार्ड को ऑनलाइन ऑर्डर करने का समय है ताकि आप उन्हें प्रियजनों के लिए सौंप सकें, या उन्हें अपने उपहार के साथ उनसे दूर करने के लिए मेल कर सकें!</v>
      </c>
    </row>
    <row r="27504">
      <c r="A27504" s="1" t="s">
        <v>26500</v>
      </c>
      <c r="B27504" s="2" t="str">
        <f>IFERROR(__xludf.DUMMYFUNCTION("GOOGLETRANSLATE(A27504,""en"",""hi"")"),"संपत्ति छवि # इंटरनेट, एयर कंडीशनिंग, पार्किंग के साथ केंद्र से घर एम")</f>
        <v>संपत्ति छवि # इंटरनेट, एयर कंडीशनिंग, पार्किंग के साथ केंद्र से घर एम</v>
      </c>
    </row>
    <row r="27505">
      <c r="A27505" s="1" t="s">
        <v>26501</v>
      </c>
      <c r="B27505" s="2" t="str">
        <f>IFERROR(__xludf.DUMMYFUNCTION("GOOGLETRANSLATE(A27505,""en"",""hi"")"),"जहाज के प्रकार का दिन लोगो")</f>
        <v>जहाज के प्रकार का दिन लोगो</v>
      </c>
    </row>
    <row r="27506">
      <c r="A27506" s="1" t="s">
        <v>1731</v>
      </c>
      <c r="B27506" s="2" t="str">
        <f>IFERROR(__xludf.DUMMYFUNCTION("GOOGLETRANSLATE(A27506,""en"",""hi"")"),"डिजिटल कला # के लिए चुनी गई है")</f>
        <v>डिजिटल कला # के लिए चुनी गई है</v>
      </c>
    </row>
    <row r="27507">
      <c r="A27507" s="1" t="s">
        <v>26502</v>
      </c>
      <c r="B27507" s="2" t="str">
        <f>IFERROR(__xludf.DUMMYFUNCTION("GOOGLETRANSLATE(A27507,""en"",""hi"")"),"निरंतर मात्रा में कम घनत्व गैस के लिए पूर्ण दबाव बनाम तापमान का एक साजिश।")</f>
        <v>निरंतर मात्रा में कम घनत्व गैस के लिए पूर्ण दबाव बनाम तापमान का एक साजिश।</v>
      </c>
    </row>
    <row r="27508">
      <c r="A27508" s="1" t="s">
        <v>26503</v>
      </c>
      <c r="B27508" s="2" t="str">
        <f>IFERROR(__xludf.DUMMYFUNCTION("GOOGLETRANSLATE(A27508,""en"",""hi"")"),"एक पार्क में घास पर जवान औरत उस पर संगीत सुन रही थी")</f>
        <v>एक पार्क में घास पर जवान औरत उस पर संगीत सुन रही थी</v>
      </c>
    </row>
    <row r="27509">
      <c r="A27509" s="1" t="s">
        <v>26504</v>
      </c>
      <c r="B27509" s="2" t="str">
        <f>IFERROR(__xludf.DUMMYFUNCTION("GOOGLETRANSLATE(A27509,""en"",""hi"")"),"यहां एक नौका के डेक से देखा जाने वाला निलंबन पुल है।")</f>
        <v>यहां एक नौका के डेक से देखा जाने वाला निलंबन पुल है।</v>
      </c>
    </row>
    <row r="27510">
      <c r="A27510" s="1" t="s">
        <v>26390</v>
      </c>
      <c r="B27510" s="2" t="str">
        <f>IFERROR(__xludf.DUMMYFUNCTION("GOOGLETRANSLATE(A27510,""en"",""hi"")"),"क्षेत्रों या राज्यों और शहरों, पूंजी के साथ विस्तृत नक्शा")</f>
        <v>क्षेत्रों या राज्यों और शहरों, पूंजी के साथ विस्तृत नक्शा</v>
      </c>
    </row>
    <row r="27511">
      <c r="A27511" s="1" t="s">
        <v>26505</v>
      </c>
      <c r="B27511" s="2" t="str">
        <f>IFERROR(__xludf.DUMMYFUNCTION("GOOGLETRANSLATE(A27511,""en"",""hi"")"),"सीमित संस्करण डिजाइन 440 मिलीलीटर डिब्बे और प्रीमियम 330 मिलीलीटर की बोतलों में उपलब्ध हैं।")</f>
        <v>सीमित संस्करण डिजाइन 440 मिलीलीटर डिब्बे और प्रीमियम 330 मिलीलीटर की बोतलों में उपलब्ध हैं।</v>
      </c>
    </row>
    <row r="27512">
      <c r="A27512" s="1" t="s">
        <v>26506</v>
      </c>
      <c r="B27512" s="2" t="str">
        <f>IFERROR(__xludf.DUMMYFUNCTION("GOOGLETRANSLATE(A27512,""en"",""hi"")"),"व्यक्ति, ढाई साल पुरानी, ​​सफेद पृष्ठभूमि स्टॉक फोटो के सामने बैठे")</f>
        <v>व्यक्ति, ढाई साल पुरानी, ​​सफेद पृष्ठभूमि स्टॉक फोटो के सामने बैठे</v>
      </c>
    </row>
    <row r="27513">
      <c r="A27513" s="1" t="s">
        <v>26507</v>
      </c>
      <c r="B27513" s="2" t="str">
        <f>IFERROR(__xludf.DUMMYFUNCTION("GOOGLETRANSLATE(A27513,""en"",""hi"")"),"कुछ छोटे डिजाइनों को देखते हुए।")</f>
        <v>कुछ छोटे डिजाइनों को देखते हुए।</v>
      </c>
    </row>
    <row r="27514">
      <c r="A27514" s="1" t="s">
        <v>26508</v>
      </c>
      <c r="B27514" s="2" t="str">
        <f>IFERROR(__xludf.DUMMYFUNCTION("GOOGLETRANSLATE(A27514,""en"",""hi"")"),"घटना के लिए व्यक्ति में भाग लेने वाला व्यक्ति")</f>
        <v>घटना के लिए व्यक्ति में भाग लेने वाला व्यक्ति</v>
      </c>
    </row>
    <row r="27515">
      <c r="A27515" s="1" t="s">
        <v>26509</v>
      </c>
      <c r="B27515" s="2" t="str">
        <f>IFERROR(__xludf.DUMMYFUNCTION("GOOGLETRANSLATE(A27515,""en"",""hi"")"),"बैंगनी चमकदार फूल और चमकदार रत्न, संकेंद्रिक मंडल में सेट।")</f>
        <v>बैंगनी चमकदार फूल और चमकदार रत्न, संकेंद्रिक मंडल में सेट।</v>
      </c>
    </row>
    <row r="27516">
      <c r="A27516" s="1" t="s">
        <v>26510</v>
      </c>
      <c r="B27516" s="2" t="str">
        <f>IFERROR(__xludf.DUMMYFUNCTION("GOOGLETRANSLATE(A27516,""en"",""hi"")"),"पृष्ठभूमि में चंद्रमा के साथ गोल्डन ट्री पैन करें।")</f>
        <v>पृष्ठभूमि में चंद्रमा के साथ गोल्डन ट्री पैन करें।</v>
      </c>
    </row>
    <row r="27517">
      <c r="A27517" s="1" t="s">
        <v>7253</v>
      </c>
      <c r="B27517" s="2" t="str">
        <f>IFERROR(__xludf.DUMMYFUNCTION("GOOGLETRANSLATE(A27517,""en"",""hi"")"),"अभिनेता विश्व प्रीमियर में भाग लेता है")</f>
        <v>अभिनेता विश्व प्रीमियर में भाग लेता है</v>
      </c>
    </row>
    <row r="27518">
      <c r="A27518" s="1" t="s">
        <v>26511</v>
      </c>
      <c r="B27518" s="2" t="str">
        <f>IFERROR(__xludf.DUMMYFUNCTION("GOOGLETRANSLATE(A27518,""en"",""hi"")"),"मार्च पागलपन मज़ा चित्रण ईविल बॉल टोकरी में उड़ता है।")</f>
        <v>मार्च पागलपन मज़ा चित्रण ईविल बॉल टोकरी में उड़ता है।</v>
      </c>
    </row>
    <row r="27519">
      <c r="A27519" s="1" t="s">
        <v>26512</v>
      </c>
      <c r="B27519" s="2" t="str">
        <f>IFERROR(__xludf.DUMMYFUNCTION("GOOGLETRANSLATE(A27519,""en"",""hi"")"),"एक सफेद पृष्ठभूमि के सामने porcupine")</f>
        <v>एक सफेद पृष्ठभूमि के सामने porcupine</v>
      </c>
    </row>
    <row r="27520">
      <c r="A27520" s="1" t="s">
        <v>26513</v>
      </c>
      <c r="B27520" s="2" t="str">
        <f>IFERROR(__xludf.DUMMYFUNCTION("GOOGLETRANSLATE(A27520,""en"",""hi"")"),"एक संयुक्त परिवार का पोर्ट्रेट एक लिविंग रूम में बैठा है")</f>
        <v>एक संयुक्त परिवार का पोर्ट्रेट एक लिविंग रूम में बैठा है</v>
      </c>
    </row>
    <row r="27521">
      <c r="A27521" s="1" t="s">
        <v>26514</v>
      </c>
      <c r="B27521" s="2" t="str">
        <f>IFERROR(__xludf.DUMMYFUNCTION("GOOGLETRANSLATE(A27521,""en"",""hi"")"),"एक युवती एक सिगरेट धूम्रपान करती है और उसे अपने हाथ में रखती है")</f>
        <v>एक युवती एक सिगरेट धूम्रपान करती है और उसे अपने हाथ में रखती है</v>
      </c>
    </row>
    <row r="27522">
      <c r="A27522" s="1" t="s">
        <v>26515</v>
      </c>
      <c r="B27522" s="2" t="str">
        <f>IFERROR(__xludf.DUMMYFUNCTION("GOOGLETRANSLATE(A27522,""en"",""hi"")"),"फिल्म के एक दृश्य में अभिनेता")</f>
        <v>फिल्म के एक दृश्य में अभिनेता</v>
      </c>
    </row>
    <row r="27523">
      <c r="A27523" s="1" t="s">
        <v>26516</v>
      </c>
      <c r="B27523" s="2" t="str">
        <f>IFERROR(__xludf.DUMMYFUNCTION("GOOGLETRANSLATE(A27523,""en"",""hi"")"),"यदि आप इस स्कूल में हर किसी को दाढ़ी नहीं देते हैं।")</f>
        <v>यदि आप इस स्कूल में हर किसी को दाढ़ी नहीं देते हैं।</v>
      </c>
    </row>
    <row r="27524">
      <c r="A27524" s="1" t="s">
        <v>26517</v>
      </c>
      <c r="B27524" s="2" t="str">
        <f>IFERROR(__xludf.DUMMYFUNCTION("GOOGLETRANSLATE(A27524,""en"",""hi"")"),"अभिनेता के साथ रजाई करें")</f>
        <v>अभिनेता के साथ रजाई करें</v>
      </c>
    </row>
    <row r="27525">
      <c r="A27525" s="1" t="s">
        <v>26518</v>
      </c>
      <c r="B27525" s="2" t="str">
        <f>IFERROR(__xludf.DUMMYFUNCTION("GOOGLETRANSLATE(A27525,""en"",""hi"")"),"महिलाओं के मार्च में हमने देखा सबसे अधिक आकर्षक विरोध संकेतों में से 53")</f>
        <v>महिलाओं के मार्च में हमने देखा सबसे अधिक आकर्षक विरोध संकेतों में से 53</v>
      </c>
    </row>
    <row r="27526">
      <c r="A27526" s="1" t="s">
        <v>26519</v>
      </c>
      <c r="B27526" s="2" t="str">
        <f>IFERROR(__xludf.DUMMYFUNCTION("GOOGLETRANSLATE(A27526,""en"",""hi"")"),"समुद्र तट पर शिविर के लिए ब्लू तम्बू")</f>
        <v>समुद्र तट पर शिविर के लिए ब्लू तम्बू</v>
      </c>
    </row>
    <row r="27527">
      <c r="A27527" s="1" t="s">
        <v>1263</v>
      </c>
      <c r="B27527" s="2" t="str">
        <f>IFERROR(__xludf.DUMMYFUNCTION("GOOGLETRANSLATE(A27527,""en"",""hi"")"),"छवि में हो सकता है: व्यक्ति, घोड़े, घोड़े और आउटडोर पर सवारी करना")</f>
        <v>छवि में हो सकता है: व्यक्ति, घोड़े, घोड़े और आउटडोर पर सवारी करना</v>
      </c>
    </row>
    <row r="27528">
      <c r="A27528" s="1" t="s">
        <v>26520</v>
      </c>
      <c r="B27528" s="2" t="str">
        <f>IFERROR(__xludf.DUMMYFUNCTION("GOOGLETRANSLATE(A27528,""en"",""hi"")"),"यात्रा और पर्यटन के विषय पर हाथ से तैयार किए गए रंगीन डूडल के साथ वेक्टर सेट।")</f>
        <v>यात्रा और पर्यटन के विषय पर हाथ से तैयार किए गए रंगीन डूडल के साथ वेक्टर सेट।</v>
      </c>
    </row>
    <row r="27529">
      <c r="A27529" s="1" t="s">
        <v>26521</v>
      </c>
      <c r="B27529" s="2" t="str">
        <f>IFERROR(__xludf.DUMMYFUNCTION("GOOGLETRANSLATE(A27529,""en"",""hi"")"),"इस फ़ाइल में फोटो लेटे को फेंकता है।")</f>
        <v>इस फ़ाइल में फोटो लेटे को फेंकता है।</v>
      </c>
    </row>
    <row r="27530">
      <c r="A27530" s="1" t="s">
        <v>26522</v>
      </c>
      <c r="B27530" s="2" t="str">
        <f>IFERROR(__xludf.DUMMYFUNCTION("GOOGLETRANSLATE(A27530,""en"",""hi"")"),"बोल्ड गुलाबी और क्लासिक नौसेना इस सुंदर pleated शीर्ष में एक आदर्श जोड़ी है।")</f>
        <v>बोल्ड गुलाबी और क्लासिक नौसेना इस सुंदर pleated शीर्ष में एक आदर्श जोड़ी है।</v>
      </c>
    </row>
    <row r="27531">
      <c r="A27531" s="1" t="s">
        <v>26523</v>
      </c>
      <c r="B27531" s="2" t="str">
        <f>IFERROR(__xludf.DUMMYFUNCTION("GOOGLETRANSLATE(A27531,""en"",""hi"")"),"टेडी बियर, खिलौने और उपहार, पाठ के साथ क्रिसमस ग्रीटिंग कार्ड")</f>
        <v>टेडी बियर, खिलौने और उपहार, पाठ के साथ क्रिसमस ग्रीटिंग कार्ड</v>
      </c>
    </row>
    <row r="27532">
      <c r="A27532" s="1" t="s">
        <v>26524</v>
      </c>
      <c r="B27532" s="2" t="str">
        <f>IFERROR(__xludf.DUMMYFUNCTION("GOOGLETRANSLATE(A27532,""en"",""hi"")"),"क्रिस्टलीय केतली, धीमी गति से एक सफेद पृष्ठभूमि पर एक सफेद कप में काले कॉफी डालना")</f>
        <v>क्रिस्टलीय केतली, धीमी गति से एक सफेद पृष्ठभूमि पर एक सफेद कप में काले कॉफी डालना</v>
      </c>
    </row>
    <row r="27533">
      <c r="A27533" s="1" t="s">
        <v>26525</v>
      </c>
      <c r="B27533" s="2" t="str">
        <f>IFERROR(__xludf.DUMMYFUNCTION("GOOGLETRANSLATE(A27533,""en"",""hi"")"),"मुझे लगता है कि पोशाक ने वास्तव में मेरे प्रदर्शन के लिए बहुत कुछ जोड़ा।")</f>
        <v>मुझे लगता है कि पोशाक ने वास्तव में मेरे प्रदर्शन के लिए बहुत कुछ जोड़ा।</v>
      </c>
    </row>
    <row r="27534">
      <c r="A27534" s="1" t="s">
        <v>26526</v>
      </c>
      <c r="B27534" s="2" t="str">
        <f>IFERROR(__xludf.DUMMYFUNCTION("GOOGLETRANSLATE(A27534,""en"",""hi"")"),"लाइटहाउस, जो आज एक उज्ज्वल और धूप वाली दोपहर को देखेंगे")</f>
        <v>लाइटहाउस, जो आज एक उज्ज्वल और धूप वाली दोपहर को देखेंगे</v>
      </c>
    </row>
    <row r="27535">
      <c r="A27535" s="1" t="s">
        <v>26527</v>
      </c>
      <c r="B27535" s="2" t="str">
        <f>IFERROR(__xludf.DUMMYFUNCTION("GOOGLETRANSLATE(A27535,""en"",""hi"")"),"एक महिला कॉफी पीती है और एक क्षेत्र के बगल में सड़क से सूर्योदय देखती है")</f>
        <v>एक महिला कॉफी पीती है और एक क्षेत्र के बगल में सड़क से सूर्योदय देखती है</v>
      </c>
    </row>
    <row r="27536">
      <c r="A27536" s="1" t="s">
        <v>26528</v>
      </c>
      <c r="B27536" s="2" t="str">
        <f>IFERROR(__xludf.DUMMYFUNCTION("GOOGLETRANSLATE(A27536,""en"",""hi"")"),"असली चॉकलेट केक, एक बॉक्स से नहीं, शेफ की सौजन्य ... उर्फ ​​जन्मदिन केक")</f>
        <v>असली चॉकलेट केक, एक बॉक्स से नहीं, शेफ की सौजन्य ... उर्फ ​​जन्मदिन केक</v>
      </c>
    </row>
    <row r="27537">
      <c r="A27537" s="1" t="s">
        <v>26529</v>
      </c>
      <c r="B27537" s="2" t="str">
        <f>IFERROR(__xludf.DUMMYFUNCTION("GOOGLETRANSLATE(A27537,""en"",""hi"")"),"संग्रहालय के बगल में यह अलंकृत इमारत अब एक अपार्टमेंट इमारत है।")</f>
        <v>संग्रहालय के बगल में यह अलंकृत इमारत अब एक अपार्टमेंट इमारत है।</v>
      </c>
    </row>
    <row r="27538">
      <c r="A27538" s="1" t="s">
        <v>2055</v>
      </c>
      <c r="B27538" s="2" t="str">
        <f>IFERROR(__xludf.DUMMYFUNCTION("GOOGLETRANSLATE(A27538,""en"",""hi"")"),"छवि में हो सकता है: व्यक्ति, एक संगीत वाद्ययंत्र बजाना, मंच और गिटार पर")</f>
        <v>छवि में हो सकता है: व्यक्ति, एक संगीत वाद्ययंत्र बजाना, मंच और गिटार पर</v>
      </c>
    </row>
    <row r="27539">
      <c r="A27539" s="1" t="s">
        <v>26530</v>
      </c>
      <c r="B27539" s="2" t="str">
        <f>IFERROR(__xludf.DUMMYFUNCTION("GOOGLETRANSLATE(A27539,""en"",""hi"")"),"फुटबॉल खिलाड़ी मैच के दौरान अपनी टीम के साथी के साथ अपनी टीम के पहले लक्ष्य को स्कोर करने का जश्न मनाता है।")</f>
        <v>फुटबॉल खिलाड़ी मैच के दौरान अपनी टीम के साथी के साथ अपनी टीम के पहले लक्ष्य को स्कोर करने का जश्न मनाता है।</v>
      </c>
    </row>
    <row r="27540">
      <c r="A27540" s="1" t="s">
        <v>26531</v>
      </c>
      <c r="B27540" s="2" t="str">
        <f>IFERROR(__xludf.DUMMYFUNCTION("GOOGLETRANSLATE(A27540,""en"",""hi"")"),"सुविधा पर हवाई जहाज की एक तस्वीर।")</f>
        <v>सुविधा पर हवाई जहाज की एक तस्वीर।</v>
      </c>
    </row>
    <row r="27541">
      <c r="A27541" s="1" t="s">
        <v>26532</v>
      </c>
      <c r="B27541" s="2" t="str">
        <f>IFERROR(__xludf.DUMMYFUNCTION("GOOGLETRANSLATE(A27541,""en"",""hi"")"),"सॉकर प्लेयर ने साल पहले ड्रा के दौरान फुटबॉल खिलाड़ी के निपटारे को तोड़ दिया")</f>
        <v>सॉकर प्लेयर ने साल पहले ड्रा के दौरान फुटबॉल खिलाड़ी के निपटारे को तोड़ दिया</v>
      </c>
    </row>
    <row r="27542">
      <c r="A27542" s="1" t="s">
        <v>26533</v>
      </c>
      <c r="B27542" s="2" t="str">
        <f>IFERROR(__xludf.DUMMYFUNCTION("GOOGLETRANSLATE(A27542,""en"",""hi"")"),"पहाड़ी पर झोपड़ियों का झुकाव")</f>
        <v>पहाड़ी पर झोपड़ियों का झुकाव</v>
      </c>
    </row>
    <row r="27543">
      <c r="A27543" s="1" t="s">
        <v>26534</v>
      </c>
      <c r="B27543" s="2" t="str">
        <f>IFERROR(__xludf.DUMMYFUNCTION("GOOGLETRANSLATE(A27543,""en"",""hi"")"),"im एक मई महिला मैं अपने आस्तीन पर अपने दिल से पैदा हुआ था - अब आदेश")</f>
        <v>im एक मई महिला मैं अपने आस्तीन पर अपने दिल से पैदा हुआ था - अब आदेश</v>
      </c>
    </row>
    <row r="27544">
      <c r="A27544" s="1" t="s">
        <v>26535</v>
      </c>
      <c r="B27544" s="2" t="str">
        <f>IFERROR(__xludf.DUMMYFUNCTION("GOOGLETRANSLATE(A27544,""en"",""hi"")"),"अभिनेता 18 वें त्यौहार के दौरान पुरस्कार के लिए आता है।")</f>
        <v>अभिनेता 18 वें त्यौहार के दौरान पुरस्कार के लिए आता है।</v>
      </c>
    </row>
    <row r="27545">
      <c r="A27545" s="1" t="s">
        <v>26536</v>
      </c>
      <c r="B27545" s="2" t="str">
        <f>IFERROR(__xludf.DUMMYFUNCTION("GOOGLETRANSLATE(A27545,""en"",""hi"")"),"एक दृश्य के साथ 71 वीं मंजिल पर एक समाचार सम्मेलन के लिए इकट्ठा")</f>
        <v>एक दृश्य के साथ 71 वीं मंजिल पर एक समाचार सम्मेलन के लिए इकट्ठा</v>
      </c>
    </row>
    <row r="27546">
      <c r="A27546" s="1" t="s">
        <v>26537</v>
      </c>
      <c r="B27546" s="2" t="str">
        <f>IFERROR(__xludf.DUMMYFUNCTION("GOOGLETRANSLATE(A27546,""en"",""hi"")"),"फुटबॉल खिलाड़ी घटना के दौरान देखता है।")</f>
        <v>फुटबॉल खिलाड़ी घटना के दौरान देखता है।</v>
      </c>
    </row>
    <row r="27547">
      <c r="A27547" s="1" t="s">
        <v>26538</v>
      </c>
      <c r="B27547" s="2" t="str">
        <f>IFERROR(__xludf.DUMMYFUNCTION("GOOGLETRANSLATE(A27547,""en"",""hi"")"),"एक सफेद पृष्ठभूमि पर अलग आपके डिजाइन के लिए चर्मपत्र की पुरानी स्क्रॉल")</f>
        <v>एक सफेद पृष्ठभूमि पर अलग आपके डिजाइन के लिए चर्मपत्र की पुरानी स्क्रॉल</v>
      </c>
    </row>
    <row r="27548">
      <c r="A27548" s="1" t="s">
        <v>26539</v>
      </c>
      <c r="B27548" s="2" t="str">
        <f>IFERROR(__xludf.DUMMYFUNCTION("GOOGLETRANSLATE(A27548,""en"",""hi"")"),"एक परिवार अपने जले हुए घर के अवशेषों के पास भोजन खाता है।")</f>
        <v>एक परिवार अपने जले हुए घर के अवशेषों के पास भोजन खाता है।</v>
      </c>
    </row>
    <row r="27549">
      <c r="A27549" s="1" t="s">
        <v>26540</v>
      </c>
      <c r="B27549" s="2" t="str">
        <f>IFERROR(__xludf.DUMMYFUNCTION("GOOGLETRANSLATE(A27549,""en"",""hi"")"),"बगीचे में हथेली के पेड़ हैं और बच्चों के चारों ओर दौड़ने के लिए बहुत सारी जगह प्रदान करता है")</f>
        <v>बगीचे में हथेली के पेड़ हैं और बच्चों के चारों ओर दौड़ने के लिए बहुत सारी जगह प्रदान करता है</v>
      </c>
    </row>
    <row r="27550">
      <c r="A27550" s="1" t="s">
        <v>26541</v>
      </c>
      <c r="B27550" s="2" t="str">
        <f>IFERROR(__xludf.DUMMYFUNCTION("GOOGLETRANSLATE(A27550,""en"",""hi"")"),"एक गर्म सूर्यास्त व्यापार जिले में सैरगाह पर बैठता है।")</f>
        <v>एक गर्म सूर्यास्त व्यापार जिले में सैरगाह पर बैठता है।</v>
      </c>
    </row>
    <row r="27551">
      <c r="A27551" s="1" t="s">
        <v>26542</v>
      </c>
      <c r="B27551" s="2" t="str">
        <f>IFERROR(__xludf.DUMMYFUNCTION("GOOGLETRANSLATE(A27551,""en"",""hi"")"),"कार बूट बिक्री पर परिवर्तनीय")</f>
        <v>कार बूट बिक्री पर परिवर्तनीय</v>
      </c>
    </row>
    <row r="27552">
      <c r="A27552" s="1" t="s">
        <v>26543</v>
      </c>
      <c r="B27552" s="2" t="str">
        <f>IFERROR(__xludf.DUMMYFUNCTION("GOOGLETRANSLATE(A27552,""en"",""hi"")"),"रोल्ड ओट्स नाश्ता #, 3500x2329 सभी डेस्कटॉप के लिए")</f>
        <v>रोल्ड ओट्स नाश्ता #, 3500x2329 सभी डेस्कटॉप के लिए</v>
      </c>
    </row>
    <row r="27553">
      <c r="A27553" s="1" t="s">
        <v>26544</v>
      </c>
      <c r="B27553" s="2" t="str">
        <f>IFERROR(__xludf.DUMMYFUNCTION("GOOGLETRANSLATE(A27553,""en"",""hi"")"),"एक आदमी और महिला जोड़े तम्बू और कैंपसाइट को एक साथ पैक करते हैं।")</f>
        <v>एक आदमी और महिला जोड़े तम्बू और कैंपसाइट को एक साथ पैक करते हैं।</v>
      </c>
    </row>
    <row r="27554">
      <c r="A27554" s="1" t="s">
        <v>19814</v>
      </c>
      <c r="B27554" s="2" t="str">
        <f>IFERROR(__xludf.DUMMYFUNCTION("GOOGLETRANSLATE(A27554,""en"",""hi"")"),"पहली परियोजना चित्र का मोबाइल-अनुकूल संस्करण।")</f>
        <v>पहली परियोजना चित्र का मोबाइल-अनुकूल संस्करण।</v>
      </c>
    </row>
    <row r="27555">
      <c r="A27555" s="1" t="s">
        <v>26545</v>
      </c>
      <c r="B27555" s="2" t="str">
        <f>IFERROR(__xludf.DUMMYFUNCTION("GOOGLETRANSLATE(A27555,""en"",""hi"")"),"बास्केटबॉल खिलाड़ी एक वाणिज्यिक कार्यक्रम में भाग लेता है।")</f>
        <v>बास्केटबॉल खिलाड़ी एक वाणिज्यिक कार्यक्रम में भाग लेता है।</v>
      </c>
    </row>
    <row r="27556">
      <c r="A27556" s="1" t="s">
        <v>26546</v>
      </c>
      <c r="B27556" s="2" t="str">
        <f>IFERROR(__xludf.DUMMYFUNCTION("GOOGLETRANSLATE(A27556,""en"",""hi"")"),"खेल टीम के खिलाफ खेल के दौरान प्रशंसकों के साथ शुभंकर")</f>
        <v>खेल टीम के खिलाफ खेल के दौरान प्रशंसकों के साथ शुभंकर</v>
      </c>
    </row>
    <row r="27557">
      <c r="A27557" s="1" t="s">
        <v>26547</v>
      </c>
      <c r="B27557" s="2" t="str">
        <f>IFERROR(__xludf.DUMMYFUNCTION("GOOGLETRANSLATE(A27557,""en"",""hi"")"),"पूर्वी तट पर नावें")</f>
        <v>पूर्वी तट पर नावें</v>
      </c>
    </row>
    <row r="27558">
      <c r="A27558" s="1" t="s">
        <v>26548</v>
      </c>
      <c r="B27558" s="2" t="str">
        <f>IFERROR(__xludf.DUMMYFUNCTION("GOOGLETRANSLATE(A27558,""en"",""hi"")"),"प्रशंसकों ने फुटबॉल टीम के खिलाफ क्लब की टाई से पहले अपने अच्छे संदेश प्रदर्शित किया")</f>
        <v>प्रशंसकों ने फुटबॉल टीम के खिलाफ क्लब की टाई से पहले अपने अच्छे संदेश प्रदर्शित किया</v>
      </c>
    </row>
    <row r="27559">
      <c r="A27559" s="1" t="s">
        <v>26549</v>
      </c>
      <c r="B27559" s="2" t="str">
        <f>IFERROR(__xludf.DUMMYFUNCTION("GOOGLETRANSLATE(A27559,""en"",""hi"")"),"अमेरिकी फुटबॉल खिलाड़ी गेंद को हाथ देता है।")</f>
        <v>अमेरिकी फुटबॉल खिलाड़ी गेंद को हाथ देता है।</v>
      </c>
    </row>
    <row r="27560">
      <c r="A27560" s="1" t="s">
        <v>26550</v>
      </c>
      <c r="B27560" s="2" t="str">
        <f>IFERROR(__xludf.DUMMYFUNCTION("GOOGLETRANSLATE(A27560,""en"",""hi"")"),"सर्कल का उपयोग करके एक तीर की सार अवधारणा।")</f>
        <v>सर्कल का उपयोग करके एक तीर की सार अवधारणा।</v>
      </c>
    </row>
    <row r="27561">
      <c r="A27561" s="1" t="s">
        <v>26551</v>
      </c>
      <c r="B27561" s="2" t="str">
        <f>IFERROR(__xludf.DUMMYFUNCTION("GOOGLETRANSLATE(A27561,""en"",""hi"")"),"नीले तितलियों के साथ गोल सफेद बैनर और एक शिलालेख के लिए एक जगह।")</f>
        <v>नीले तितलियों के साथ गोल सफेद बैनर और एक शिलालेख के लिए एक जगह।</v>
      </c>
    </row>
    <row r="27562">
      <c r="A27562" s="1" t="s">
        <v>26552</v>
      </c>
      <c r="B27562" s="2" t="str">
        <f>IFERROR(__xludf.DUMMYFUNCTION("GOOGLETRANSLATE(A27562,""en"",""hi"")"),"फोटो कॉल के दौरान व्यक्ति बनता है")</f>
        <v>फोटो कॉल के दौरान व्यक्ति बनता है</v>
      </c>
    </row>
    <row r="27563">
      <c r="A27563" s="1" t="s">
        <v>26553</v>
      </c>
      <c r="B27563" s="2" t="str">
        <f>IFERROR(__xludf.DUMMYFUNCTION("GOOGLETRANSLATE(A27563,""en"",""hi"")"),"पृष्ठभूमि के साथ एक फल का चित्रण")</f>
        <v>पृष्ठभूमि के साथ एक फल का चित्रण</v>
      </c>
    </row>
    <row r="27564">
      <c r="A27564" s="1" t="s">
        <v>26554</v>
      </c>
      <c r="B27564" s="2" t="str">
        <f>IFERROR(__xludf.DUMMYFUNCTION("GOOGLETRANSLATE(A27564,""en"",""hi"")"),"दुनिया भर में छुट्टियां बहुसांस्कृतिक बच्चों के सांस्कृतिक उत्सव चित्रण")</f>
        <v>दुनिया भर में छुट्टियां बहुसांस्कृतिक बच्चों के सांस्कृतिक उत्सव चित्रण</v>
      </c>
    </row>
    <row r="27565">
      <c r="A27565" s="1" t="s">
        <v>26555</v>
      </c>
      <c r="B27565" s="2" t="str">
        <f>IFERROR(__xludf.DUMMYFUNCTION("GOOGLETRANSLATE(A27565,""en"",""hi"")"),"यह क्रिसमस का पेड़ इतना लंबा है कि अग्निशामकों को करना पड़ा")</f>
        <v>यह क्रिसमस का पेड़ इतना लंबा है कि अग्निशामकों को करना पड़ा</v>
      </c>
    </row>
    <row r="27566">
      <c r="A27566" s="1" t="s">
        <v>26556</v>
      </c>
      <c r="B27566" s="2" t="str">
        <f>IFERROR(__xludf.DUMMYFUNCTION("GOOGLETRANSLATE(A27566,""en"",""hi"")"),"ट्रे पर टीपोट और चाय कप")</f>
        <v>ट्रे पर टीपोट और चाय कप</v>
      </c>
    </row>
    <row r="27567">
      <c r="A27567" s="1" t="s">
        <v>26557</v>
      </c>
      <c r="B27567" s="2" t="str">
        <f>IFERROR(__xludf.DUMMYFUNCTION("GOOGLETRANSLATE(A27567,""en"",""hi"")"),"यहां हेलोवीन के लिए अपने छोटे से के पेनकेक्स को जाज करने का एक आसान तरीका है!")</f>
        <v>यहां हेलोवीन के लिए अपने छोटे से के पेनकेक्स को जाज करने का एक आसान तरीका है!</v>
      </c>
    </row>
    <row r="27568">
      <c r="A27568" s="1" t="s">
        <v>26558</v>
      </c>
      <c r="B27568" s="2" t="str">
        <f>IFERROR(__xludf.DUMMYFUNCTION("GOOGLETRANSLATE(A27568,""en"",""hi"")"),"हाथी सड़क पर चल रहा है")</f>
        <v>हाथी सड़क पर चल रहा है</v>
      </c>
    </row>
    <row r="27569">
      <c r="A27569" s="1" t="s">
        <v>26559</v>
      </c>
      <c r="B27569" s="2" t="str">
        <f>IFERROR(__xludf.DUMMYFUNCTION("GOOGLETRANSLATE(A27569,""en"",""hi"")"),"मजेदार शुक्रवार विचार - नकली बर्फ - सामग्री और दोनों को प्राप्त किया जा सकता है :)")</f>
        <v>मजेदार शुक्रवार विचार - नकली बर्फ - सामग्री और दोनों को प्राप्त किया जा सकता है :)</v>
      </c>
    </row>
    <row r="27570">
      <c r="A27570" s="1" t="s">
        <v>26560</v>
      </c>
      <c r="B27570" s="2" t="str">
        <f>IFERROR(__xludf.DUMMYFUNCTION("GOOGLETRANSLATE(A27570,""en"",""hi"")"),"एक युवा वह मछली दिखाता है जिसे उसने पकड़ा था")</f>
        <v>एक युवा वह मछली दिखाता है जिसे उसने पकड़ा था</v>
      </c>
    </row>
    <row r="27571">
      <c r="A27571" s="1" t="s">
        <v>26561</v>
      </c>
      <c r="B27571" s="2" t="str">
        <f>IFERROR(__xludf.DUMMYFUNCTION("GOOGLETRANSLATE(A27571,""en"",""hi"")"),"बारिश के बाद पड़ोस में रंगीन पंक्ति घर")</f>
        <v>बारिश के बाद पड़ोस में रंगीन पंक्ति घर</v>
      </c>
    </row>
    <row r="27572">
      <c r="A27572" s="1" t="s">
        <v>26562</v>
      </c>
      <c r="B27572" s="2" t="str">
        <f>IFERROR(__xludf.DUMMYFUNCTION("GOOGLETRANSLATE(A27572,""en"",""hi"")"),"इंडी रॉक कलाकार और फिल्म निदेशक जीवित महोत्सव के दिन मंच पर प्रदर्शन करते हैं")</f>
        <v>इंडी रॉक कलाकार और फिल्म निदेशक जीवित महोत्सव के दिन मंच पर प्रदर्शन करते हैं</v>
      </c>
    </row>
    <row r="27573">
      <c r="A27573" s="1" t="s">
        <v>26563</v>
      </c>
      <c r="B27573" s="2" t="str">
        <f>IFERROR(__xludf.DUMMYFUNCTION("GOOGLETRANSLATE(A27573,""en"",""hi"")"),"अभिनेता पार्टी में आता है")</f>
        <v>अभिनेता पार्टी में आता है</v>
      </c>
    </row>
    <row r="27574">
      <c r="A27574" s="1" t="s">
        <v>18742</v>
      </c>
      <c r="B27574" s="2" t="str">
        <f>IFERROR(__xludf.DUMMYFUNCTION("GOOGLETRANSLATE(A27574,""en"",""hi"")"),"स्पोर्ट्स टीम के खिलाफ पिचों के बेसबॉल खिलाड़ी")</f>
        <v>स्पोर्ट्स टीम के खिलाफ पिचों के बेसबॉल खिलाड़ी</v>
      </c>
    </row>
    <row r="27575">
      <c r="A27575" s="1" t="s">
        <v>26564</v>
      </c>
      <c r="B27575" s="2" t="str">
        <f>IFERROR(__xludf.DUMMYFUNCTION("GOOGLETRANSLATE(A27575,""en"",""hi"")"),"एक लड़का घास और पीले फूलों के एक क्षेत्र के माध्यम से चलता है")</f>
        <v>एक लड़का घास और पीले फूलों के एक क्षेत्र के माध्यम से चलता है</v>
      </c>
    </row>
    <row r="27576">
      <c r="A27576" s="1" t="s">
        <v>26565</v>
      </c>
      <c r="B27576" s="2" t="str">
        <f>IFERROR(__xludf.DUMMYFUNCTION("GOOGLETRANSLATE(A27576,""en"",""hi"")"),"पानी की उपलब्धता को बदलना")</f>
        <v>पानी की उपलब्धता को बदलना</v>
      </c>
    </row>
    <row r="27577">
      <c r="A27577" s="1" t="s">
        <v>26566</v>
      </c>
      <c r="B27577" s="2" t="str">
        <f>IFERROR(__xludf.DUMMYFUNCTION("GOOGLETRANSLATE(A27577,""en"",""hi"")"),"जंगल में एक जंगली हिरण के साथ मजेदार तस्वीर")</f>
        <v>जंगल में एक जंगली हिरण के साथ मजेदार तस्वीर</v>
      </c>
    </row>
    <row r="27578">
      <c r="A27578" s="1" t="s">
        <v>26567</v>
      </c>
      <c r="B27578" s="2" t="str">
        <f>IFERROR(__xludf.DUMMYFUNCTION("GOOGLETRANSLATE(A27578,""en"",""hi"")"),"स्नैप के लिए तैयार दोनों टीमों के खिलाड़ी।")</f>
        <v>स्नैप के लिए तैयार दोनों टीमों के खिलाड़ी।</v>
      </c>
    </row>
    <row r="27579">
      <c r="A27579" s="1" t="s">
        <v>26568</v>
      </c>
      <c r="B27579" s="2" t="str">
        <f>IFERROR(__xludf.DUMMYFUNCTION("GOOGLETRANSLATE(A27579,""en"",""hi"")"),"एक लाल पंख वाले ब्लैकबर्ड ने घास पर फोन किया")</f>
        <v>एक लाल पंख वाले ब्लैकबर्ड ने घास पर फोन किया</v>
      </c>
    </row>
    <row r="27580">
      <c r="A27580" s="1" t="s">
        <v>26569</v>
      </c>
      <c r="B27580" s="2" t="str">
        <f>IFERROR(__xludf.DUMMYFUNCTION("GOOGLETRANSLATE(A27580,""en"",""hi"")"),"एक पुराना ट्रैक्टर चलाने वाला व्यक्ति।")</f>
        <v>एक पुराना ट्रैक्टर चलाने वाला व्यक्ति।</v>
      </c>
    </row>
    <row r="27581">
      <c r="A27581" s="1" t="s">
        <v>17386</v>
      </c>
      <c r="B27581" s="2" t="str">
        <f>IFERROR(__xludf.DUMMYFUNCTION("GOOGLETRANSLATE(A27581,""en"",""hi"")"),"छवि में हो सकता है: व्यक्ति, मुस्कुराते हुए, एक संगीत वाद्ययंत्र बजाना, मंच और गिटार पर")</f>
        <v>छवि में हो सकता है: व्यक्ति, मुस्कुराते हुए, एक संगीत वाद्ययंत्र बजाना, मंच और गिटार पर</v>
      </c>
    </row>
    <row r="27582">
      <c r="A27582" s="1" t="s">
        <v>26570</v>
      </c>
      <c r="B27582" s="2" t="str">
        <f>IFERROR(__xludf.DUMMYFUNCTION("GOOGLETRANSLATE(A27582,""en"",""hi"")"),"पोर्ट: एक पहाड़ी से देखें")</f>
        <v>पोर्ट: एक पहाड़ी से देखें</v>
      </c>
    </row>
    <row r="27583">
      <c r="A27583" s="1" t="s">
        <v>26571</v>
      </c>
      <c r="B27583" s="2" t="str">
        <f>IFERROR(__xludf.DUMMYFUNCTION("GOOGLETRANSLATE(A27583,""en"",""hi"")"),"खुशी से विवाहित: जोड़े के बाद विवाहित होने के बाद वे अब एक बच्चे की उम्मीद कर रहे हैं।")</f>
        <v>खुशी से विवाहित: जोड़े के बाद विवाहित होने के बाद वे अब एक बच्चे की उम्मीद कर रहे हैं।</v>
      </c>
    </row>
    <row r="27584">
      <c r="A27584" s="1" t="s">
        <v>26572</v>
      </c>
      <c r="B27584" s="2" t="str">
        <f>IFERROR(__xludf.DUMMYFUNCTION("GOOGLETRANSLATE(A27584,""en"",""hi"")"),"फुटबॉल मैच के दौरान फुटबॉल खिलाड़ी के साथ फुटबॉल")</f>
        <v>फुटबॉल मैच के दौरान फुटबॉल खिलाड़ी के साथ फुटबॉल</v>
      </c>
    </row>
    <row r="27585">
      <c r="A27585" s="1" t="s">
        <v>26573</v>
      </c>
      <c r="B27585" s="2" t="str">
        <f>IFERROR(__xludf.DUMMYFUNCTION("GOOGLETRANSLATE(A27585,""en"",""hi"")"),"फेस्टिवल डे के दौरान व्यक्ति ऑनस्टेज करता है")</f>
        <v>फेस्टिवल डे के दौरान व्यक्ति ऑनस्टेज करता है</v>
      </c>
    </row>
    <row r="27586">
      <c r="A27586" s="1" t="s">
        <v>26574</v>
      </c>
      <c r="B27586" s="2" t="str">
        <f>IFERROR(__xludf.DUMMYFUNCTION("GOOGLETRANSLATE(A27586,""en"",""hi"")"),"फ्रेम के किनारे की ओर जानवर")</f>
        <v>फ्रेम के किनारे की ओर जानवर</v>
      </c>
    </row>
    <row r="27587">
      <c r="A27587" s="1" t="s">
        <v>26575</v>
      </c>
      <c r="B27587" s="2" t="str">
        <f>IFERROR(__xludf.DUMMYFUNCTION("GOOGLETRANSLATE(A27587,""en"",""hi"")"),"कार्रवाई में अमेरिकी फुटबॉल खिलाड़ी एक खेल के दौरान एक पकड़ बनाता है।")</f>
        <v>कार्रवाई में अमेरिकी फुटबॉल खिलाड़ी एक खेल के दौरान एक पकड़ बनाता है।</v>
      </c>
    </row>
    <row r="27588">
      <c r="A27588" s="1" t="s">
        <v>26576</v>
      </c>
      <c r="B27588" s="2" t="str">
        <f>IFERROR(__xludf.DUMMYFUNCTION("GOOGLETRANSLATE(A27588,""en"",""hi"")"),"पेशेवर एथलीट जुबिलेंट थे क्योंकि उन्होंने मीटर जीते थे।")</f>
        <v>पेशेवर एथलीट जुबिलेंट थे क्योंकि उन्होंने मीटर जीते थे।</v>
      </c>
    </row>
    <row r="27589">
      <c r="A27589" s="1" t="s">
        <v>26577</v>
      </c>
      <c r="B27589" s="2" t="str">
        <f>IFERROR(__xludf.DUMMYFUNCTION("GOOGLETRANSLATE(A27589,""en"",""hi"")"),"तट उन इंजनों में से एक टन बेचता है जो ऑटोमोबाइल मॉडल खींचते हैं।")</f>
        <v>तट उन इंजनों में से एक टन बेचता है जो ऑटोमोबाइल मॉडल खींचते हैं।</v>
      </c>
    </row>
    <row r="27590">
      <c r="A27590" s="1" t="s">
        <v>26578</v>
      </c>
      <c r="B27590" s="2" t="str">
        <f>IFERROR(__xludf.DUMMYFUNCTION("GOOGLETRANSLATE(A27590,""en"",""hi"")"),"क्लिपिंग पथ के साथ एक सफेद पृष्ठभूमि पर एक चमकदार चांदी की धातु की सतह खत्म और क्लासिक शैली के फ़ॉन्ट के साथ एक 3 डी चित्रण में चिकनी धातु ग्रे लोअरकेस या छोटे अक्षर जी।")</f>
        <v>क्लिपिंग पथ के साथ एक सफेद पृष्ठभूमि पर एक चमकदार चांदी की धातु की सतह खत्म और क्लासिक शैली के फ़ॉन्ट के साथ एक 3 डी चित्रण में चिकनी धातु ग्रे लोअरकेस या छोटे अक्षर जी।</v>
      </c>
    </row>
    <row r="27591">
      <c r="A27591" s="1" t="s">
        <v>26579</v>
      </c>
      <c r="B27591" s="2" t="str">
        <f>IFERROR(__xludf.DUMMYFUNCTION("GOOGLETRANSLATE(A27591,""en"",""hi"")"),"एक बर्फानी तूफ़ान के बाद बाहर खोदना")</f>
        <v>एक बर्फानी तूफ़ान के बाद बाहर खोदना</v>
      </c>
    </row>
    <row r="27592">
      <c r="A27592" s="1" t="s">
        <v>26580</v>
      </c>
      <c r="B27592" s="2" t="str">
        <f>IFERROR(__xludf.DUMMYFUNCTION("GOOGLETRANSLATE(A27592,""en"",""hi"")"),"विवरण, बड़ी तस्वीरें, और मानचित्र देखें।")</f>
        <v>विवरण, बड़ी तस्वीरें, और मानचित्र देखें।</v>
      </c>
    </row>
    <row r="27593">
      <c r="A27593" s="1" t="s">
        <v>26581</v>
      </c>
      <c r="B27593" s="2" t="str">
        <f>IFERROR(__xludf.DUMMYFUNCTION("GOOGLETRANSLATE(A27593,""en"",""hi"")"),"एक बर्फ से ढका हुआ परिदृश्य स्थल से एक शहर की विशेषता है।")</f>
        <v>एक बर्फ से ढका हुआ परिदृश्य स्थल से एक शहर की विशेषता है।</v>
      </c>
    </row>
    <row r="27594">
      <c r="A27594" s="1" t="s">
        <v>26582</v>
      </c>
      <c r="B27594" s="2" t="str">
        <f>IFERROR(__xludf.DUMMYFUNCTION("GOOGLETRANSLATE(A27594,""en"",""hi"")"),"समुद्र में डूबने वाली नाव")</f>
        <v>समुद्र में डूबने वाली नाव</v>
      </c>
    </row>
    <row r="27595">
      <c r="A27595" s="1" t="s">
        <v>26583</v>
      </c>
      <c r="B27595" s="2" t="str">
        <f>IFERROR(__xludf.DUMMYFUNCTION("GOOGLETRANSLATE(A27595,""en"",""hi"")"),"एक प्लेड शर्ट में पॉप कलाकार")</f>
        <v>एक प्लेड शर्ट में पॉप कलाकार</v>
      </c>
    </row>
    <row r="27596">
      <c r="A27596" s="1" t="s">
        <v>26584</v>
      </c>
      <c r="B27596" s="2" t="str">
        <f>IFERROR(__xludf.DUMMYFUNCTION("GOOGLETRANSLATE(A27596,""en"",""hi"")"),"एक मिट्टी के बर्तन में एक geranium की तरह कुछ भी नहीं है!")</f>
        <v>एक मिट्टी के बर्तन में एक geranium की तरह कुछ भी नहीं है!</v>
      </c>
    </row>
    <row r="27597">
      <c r="A27597" s="1" t="s">
        <v>26585</v>
      </c>
      <c r="B27597" s="2" t="str">
        <f>IFERROR(__xludf.DUMMYFUNCTION("GOOGLETRANSLATE(A27597,""en"",""hi"")"),"एक पेड़ के माध्यम से सूरज के साथ गुलाबी और नीला आकाश")</f>
        <v>एक पेड़ के माध्यम से सूरज के साथ गुलाबी और नीला आकाश</v>
      </c>
    </row>
    <row r="27598">
      <c r="A27598" s="1" t="s">
        <v>26586</v>
      </c>
      <c r="B27598" s="2" t="str">
        <f>IFERROR(__xludf.DUMMYFUNCTION("GOOGLETRANSLATE(A27598,""en"",""hi"")"),"एक तालाब में बैंगनी लिली")</f>
        <v>एक तालाब में बैंगनी लिली</v>
      </c>
    </row>
    <row r="27599">
      <c r="A27599" s="1" t="s">
        <v>26587</v>
      </c>
      <c r="B27599" s="2" t="str">
        <f>IFERROR(__xludf.DUMMYFUNCTION("GOOGLETRANSLATE(A27599,""en"",""hi"")"),"फूल लड़की की टोकरी के लिए प्यारा विचार")</f>
        <v>फूल लड़की की टोकरी के लिए प्यारा विचार</v>
      </c>
    </row>
    <row r="27600">
      <c r="A27600" s="1" t="s">
        <v>26588</v>
      </c>
      <c r="B27600" s="2" t="str">
        <f>IFERROR(__xludf.DUMMYFUNCTION("GOOGLETRANSLATE(A27600,""en"",""hi"")"),"रात में स्टूडियो और कार्यालय")</f>
        <v>रात में स्टूडियो और कार्यालय</v>
      </c>
    </row>
    <row r="27601">
      <c r="A27601" s="1" t="s">
        <v>26589</v>
      </c>
      <c r="B27601" s="2" t="str">
        <f>IFERROR(__xludf.DUMMYFUNCTION("GOOGLETRANSLATE(A27601,""en"",""hi"")"),"छात्र इमारत के माध्यम से चलते हैं जहां मानव भाषा परिसर में रहता है।")</f>
        <v>छात्र इमारत के माध्यम से चलते हैं जहां मानव भाषा परिसर में रहता है।</v>
      </c>
    </row>
    <row r="27602">
      <c r="A27602" s="1" t="s">
        <v>26590</v>
      </c>
      <c r="B27602" s="2" t="str">
        <f>IFERROR(__xludf.DUMMYFUNCTION("GOOGLETRANSLATE(A27602,""en"",""hi"")"),"अमेरिकी फुटबॉल खिलाड़ी खेल टीम के खिलाफ 1 आधे हिस्से में फेंकता है।")</f>
        <v>अमेरिकी फुटबॉल खिलाड़ी खेल टीम के खिलाफ 1 आधे हिस्से में फेंकता है।</v>
      </c>
    </row>
    <row r="27603">
      <c r="A27603" s="1" t="s">
        <v>26591</v>
      </c>
      <c r="B27603" s="2" t="str">
        <f>IFERROR(__xludf.DUMMYFUNCTION("GOOGLETRANSLATE(A27603,""en"",""hi"")"),"बर्फ के क्यूब्स आपके द्वारा उपयोग किए जाने वाले से अधिक कर सकते हैं, यह त्वचा की मदद कर सकता है")</f>
        <v>बर्फ के क्यूब्स आपके द्वारा उपयोग किए जाने वाले से अधिक कर सकते हैं, यह त्वचा की मदद कर सकता है</v>
      </c>
    </row>
    <row r="27604">
      <c r="A27604" s="1" t="s">
        <v>26592</v>
      </c>
      <c r="B27604" s="2" t="str">
        <f>IFERROR(__xludf.DUMMYFUNCTION("GOOGLETRANSLATE(A27604,""en"",""hi"")"),"एक मछली पकड़ने का जाल और एक दूसरे में उलझन में एक एंकर गिरने वाले पेड़ों और अन्य मलबे के बीच गांव के किनारे पर झूठ बोलता है।")</f>
        <v>एक मछली पकड़ने का जाल और एक दूसरे में उलझन में एक एंकर गिरने वाले पेड़ों और अन्य मलबे के बीच गांव के किनारे पर झूठ बोलता है।</v>
      </c>
    </row>
    <row r="27605">
      <c r="A27605" s="1" t="s">
        <v>26593</v>
      </c>
      <c r="B27605" s="2" t="str">
        <f>IFERROR(__xludf.DUMMYFUNCTION("GOOGLETRANSLATE(A27605,""en"",""hi"")"),"अमेरिकी संघीय अवकाश के लिए एक टिकट का वेक्टर चित्रण।")</f>
        <v>अमेरिकी संघीय अवकाश के लिए एक टिकट का वेक्टर चित्रण।</v>
      </c>
    </row>
    <row r="27606">
      <c r="A27606" s="1" t="s">
        <v>26594</v>
      </c>
      <c r="B27606" s="2" t="str">
        <f>IFERROR(__xludf.DUMMYFUNCTION("GOOGLETRANSLATE(A27606,""en"",""hi"")"),"बीयर बोतल बिना लेबल के सेट")</f>
        <v>बीयर बोतल बिना लेबल के सेट</v>
      </c>
    </row>
    <row r="27607">
      <c r="A27607" s="1" t="s">
        <v>26595</v>
      </c>
      <c r="B27607" s="2" t="str">
        <f>IFERROR(__xludf.DUMMYFUNCTION("GOOGLETRANSLATE(A27607,""en"",""hi"")"),"घर साल पहले खरीदा गया था, लेकिन टिकाऊ जीवित रहने के मालिक के जुनून ने उन्हें पूरी तरह से संपत्ति को फिर से देखा")</f>
        <v>घर साल पहले खरीदा गया था, लेकिन टिकाऊ जीवित रहने के मालिक के जुनून ने उन्हें पूरी तरह से संपत्ति को फिर से देखा</v>
      </c>
    </row>
    <row r="27608">
      <c r="A27608" s="1" t="s">
        <v>6971</v>
      </c>
      <c r="B27608" s="2" t="str">
        <f>IFERROR(__xludf.DUMMYFUNCTION("GOOGLETRANSLATE(A27608,""en"",""hi"")"),"छवि में हो सकता है: व्यक्ति, मंच पर, एक संगीत वाद्ययंत्र, खड़े और गिटार बजाना")</f>
        <v>छवि में हो सकता है: व्यक्ति, मंच पर, एक संगीत वाद्ययंत्र, खड़े और गिटार बजाना</v>
      </c>
    </row>
    <row r="27609">
      <c r="A27609" s="1" t="s">
        <v>26596</v>
      </c>
      <c r="B27609" s="2" t="str">
        <f>IFERROR(__xludf.DUMMYFUNCTION("GOOGLETRANSLATE(A27609,""en"",""hi"")"),"एक छड़ी पर एक गाजर")</f>
        <v>एक छड़ी पर एक गाजर</v>
      </c>
    </row>
    <row r="27610">
      <c r="A27610" s="1" t="s">
        <v>26597</v>
      </c>
      <c r="B27610" s="2" t="str">
        <f>IFERROR(__xludf.DUMMYFUNCTION("GOOGLETRANSLATE(A27610,""en"",""hi"")"),"इन छतों के भव्य रूप से विस्तृत वास्तुकला।")</f>
        <v>इन छतों के भव्य रूप से विस्तृत वास्तुकला।</v>
      </c>
    </row>
    <row r="27611">
      <c r="A27611" s="1" t="s">
        <v>26598</v>
      </c>
      <c r="B27611" s="2" t="str">
        <f>IFERROR(__xludf.DUMMYFUNCTION("GOOGLETRANSLATE(A27611,""en"",""hi"")"),"माली त्योहार का मुख्य आकर्षण बनने के लिए तैयार है")</f>
        <v>माली त्योहार का मुख्य आकर्षण बनने के लिए तैयार है</v>
      </c>
    </row>
    <row r="27612">
      <c r="A27612" s="1" t="s">
        <v>26599</v>
      </c>
      <c r="B27612" s="2" t="str">
        <f>IFERROR(__xludf.DUMMYFUNCTION("GOOGLETRANSLATE(A27612,""en"",""hi"")"),"सूरज की रोशनी एक झील पर बढ़ती लिली पैड पर चमकती है")</f>
        <v>सूरज की रोशनी एक झील पर बढ़ती लिली पैड पर चमकती है</v>
      </c>
    </row>
    <row r="27613">
      <c r="A27613" s="1" t="s">
        <v>26600</v>
      </c>
      <c r="B27613" s="2" t="str">
        <f>IFERROR(__xludf.DUMMYFUNCTION("GOOGLETRANSLATE(A27613,""en"",""hi"")"),"जोड़े के परिवार द्वारा ये केक टॉपर्स हस्तनिर्मित कितने प्यारे हैं!")</f>
        <v>जोड़े के परिवार द्वारा ये केक टॉपर्स हस्तनिर्मित कितने प्यारे हैं!</v>
      </c>
    </row>
    <row r="27614">
      <c r="A27614" s="1" t="s">
        <v>26601</v>
      </c>
      <c r="B27614" s="2" t="str">
        <f>IFERROR(__xludf.DUMMYFUNCTION("GOOGLETRANSLATE(A27614,""en"",""hi"")"),"फुटबॉल खिलाड़ी मैच के दौरान अपने पक्ष के खेल का पहला लक्ष्य स्कोरिंग मनाता है")</f>
        <v>फुटबॉल खिलाड़ी मैच के दौरान अपने पक्ष के खेल का पहला लक्ष्य स्कोरिंग मनाता है</v>
      </c>
    </row>
    <row r="27615">
      <c r="A27615" s="1" t="s">
        <v>26602</v>
      </c>
      <c r="B27615" s="2" t="str">
        <f>IFERROR(__xludf.DUMMYFUNCTION("GOOGLETRANSLATE(A27615,""en"",""hi"")"),"गेहूं के एक क्षेत्र में महिला झूठ बोल रही है")</f>
        <v>गेहूं के एक क्षेत्र में महिला झूठ बोल रही है</v>
      </c>
    </row>
    <row r="27616">
      <c r="A27616" s="1" t="s">
        <v>26603</v>
      </c>
      <c r="B27616" s="2" t="str">
        <f>IFERROR(__xludf.DUMMYFUNCTION("GOOGLETRANSLATE(A27616,""en"",""hi"")"),"सीई अंक, रेखाएं, और विमान एक दी गई लाइन विमानों में हो सकते हैं।")</f>
        <v>सीई अंक, रेखाएं, और विमान एक दी गई लाइन विमानों में हो सकते हैं।</v>
      </c>
    </row>
    <row r="27617">
      <c r="A27617" s="1" t="s">
        <v>26604</v>
      </c>
      <c r="B27617" s="2" t="str">
        <f>IFERROR(__xludf.DUMMYFUNCTION("GOOGLETRANSLATE(A27617,""en"",""hi"")"),"मां और पिता के साथ एक परिवार छुट्टी पर मजाक कर रहा है एक तैराकी में अपने बच्चों के साथ अपने बच्चों के साथ खेल रहा है")</f>
        <v>मां और पिता के साथ एक परिवार छुट्टी पर मजाक कर रहा है एक तैराकी में अपने बच्चों के साथ अपने बच्चों के साथ खेल रहा है</v>
      </c>
    </row>
    <row r="27618">
      <c r="A27618" s="1" t="s">
        <v>26605</v>
      </c>
      <c r="B27618" s="2" t="str">
        <f>IFERROR(__xludf.DUMMYFUNCTION("GOOGLETRANSLATE(A27618,""en"",""hi"")"),"सेलिब्रिटी ने एक शादी की पोशाक में एक मोम आकृति का अनावरण किया")</f>
        <v>सेलिब्रिटी ने एक शादी की पोशाक में एक मोम आकृति का अनावरण किया</v>
      </c>
    </row>
    <row r="27619">
      <c r="A27619" s="1" t="s">
        <v>26606</v>
      </c>
      <c r="B27619" s="2" t="str">
        <f>IFERROR(__xludf.DUMMYFUNCTION("GOOGLETRANSLATE(A27619,""en"",""hi"")"),"किसी भी डिजाइन चित्रण के लिए कार्टून शैली में स्थापित चिकित्सा उपकरण आइकन")</f>
        <v>किसी भी डिजाइन चित्रण के लिए कार्टून शैली में स्थापित चिकित्सा उपकरण आइकन</v>
      </c>
    </row>
    <row r="27620">
      <c r="A27620" s="1" t="s">
        <v>26607</v>
      </c>
      <c r="B27620" s="2" t="str">
        <f>IFERROR(__xludf.DUMMYFUNCTION("GOOGLETRANSLATE(A27620,""en"",""hi"")"),"एक नाजुक छत के लिए एक संकेत, बंद रखें")</f>
        <v>एक नाजुक छत के लिए एक संकेत, बंद रखें</v>
      </c>
    </row>
    <row r="27621">
      <c r="A27621" s="1" t="s">
        <v>26608</v>
      </c>
      <c r="B27621" s="2" t="str">
        <f>IFERROR(__xludf.DUMMYFUNCTION("GOOGLETRANSLATE(A27621,""en"",""hi"")"),"प्लाजा में औपनिवेशिक घर")</f>
        <v>प्लाजा में औपनिवेशिक घर</v>
      </c>
    </row>
    <row r="27622">
      <c r="A27622" s="1" t="s">
        <v>22768</v>
      </c>
      <c r="B27622" s="2" t="str">
        <f>IFERROR(__xludf.DUMMYFUNCTION("GOOGLETRANSLATE(A27622,""en"",""hi"")"),"एक ठोस दीवार के पीछे झंडा")</f>
        <v>एक ठोस दीवार के पीछे झंडा</v>
      </c>
    </row>
    <row r="27623">
      <c r="A27623" s="1" t="s">
        <v>26609</v>
      </c>
      <c r="B27623" s="2" t="str">
        <f>IFERROR(__xludf.DUMMYFUNCTION("GOOGLETRANSLATE(A27623,""en"",""hi"")"),"ध्वज यह एक कंप्यूटर जेनरेट किया गया और 3 डी रेंडर छवि है")</f>
        <v>ध्वज यह एक कंप्यूटर जेनरेट किया गया और 3 डी रेंडर छवि है</v>
      </c>
    </row>
    <row r="27624">
      <c r="A27624" s="1" t="s">
        <v>26610</v>
      </c>
      <c r="B27624" s="2" t="str">
        <f>IFERROR(__xludf.DUMMYFUNCTION("GOOGLETRANSLATE(A27624,""en"",""hi"")"),"बालकनी से शाम का दृश्य")</f>
        <v>बालकनी से शाम का दृश्य</v>
      </c>
    </row>
    <row r="27625">
      <c r="A27625" s="1" t="s">
        <v>26611</v>
      </c>
      <c r="B27625" s="2" t="str">
        <f>IFERROR(__xludf.DUMMYFUNCTION("GOOGLETRANSLATE(A27625,""en"",""hi"")"),"लड़की गर्म हवा के गुब्बारे का अनुभव कर रही है।")</f>
        <v>लड़की गर्म हवा के गुब्बारे का अनुभव कर रही है।</v>
      </c>
    </row>
    <row r="27626">
      <c r="A27626" s="1" t="s">
        <v>26612</v>
      </c>
      <c r="B27626" s="2" t="str">
        <f>IFERROR(__xludf.DUMMYFUNCTION("GOOGLETRANSLATE(A27626,""en"",""hi"")"),"अध्ययन के क्षेत्र से एक अच्छी मुस्कान के साथ मुस्कुराते हुए आदमी")</f>
        <v>अध्ययन के क्षेत्र से एक अच्छी मुस्कान के साथ मुस्कुराते हुए आदमी</v>
      </c>
    </row>
    <row r="27627">
      <c r="A27627" s="1" t="s">
        <v>26613</v>
      </c>
      <c r="B27627" s="2" t="str">
        <f>IFERROR(__xludf.DUMMYFUNCTION("GOOGLETRANSLATE(A27627,""en"",""hi"")"),"उस सैडल में घर पर काफी दिखने वाला व्यक्ति यह पहली बार था")</f>
        <v>उस सैडल में घर पर काफी दिखने वाला व्यक्ति यह पहली बार था</v>
      </c>
    </row>
    <row r="27628">
      <c r="A27628" s="1" t="s">
        <v>26614</v>
      </c>
      <c r="B27628" s="2" t="str">
        <f>IFERROR(__xludf.DUMMYFUNCTION("GOOGLETRANSLATE(A27628,""en"",""hi"")"),"खिड़की पर क्रिसमस प्राकृतिक पुष्पांजलि लटका")</f>
        <v>खिड़की पर क्रिसमस प्राकृतिक पुष्पांजलि लटका</v>
      </c>
    </row>
    <row r="27629">
      <c r="A27629" s="1" t="s">
        <v>26615</v>
      </c>
      <c r="B27629" s="2" t="str">
        <f>IFERROR(__xludf.DUMMYFUNCTION("GOOGLETRANSLATE(A27629,""en"",""hi"")"),"टोंग के साथ सॉस में नूडल्स फेंक दिया जा रहा है।")</f>
        <v>टोंग के साथ सॉस में नूडल्स फेंक दिया जा रहा है।</v>
      </c>
    </row>
    <row r="27630">
      <c r="A27630" s="1" t="s">
        <v>26616</v>
      </c>
      <c r="B27630" s="2" t="str">
        <f>IFERROR(__xludf.DUMMYFUNCTION("GOOGLETRANSLATE(A27630,""en"",""hi"")"),"जैविक प्रजाति, जैविक प्रजाति, प्याज और सूखे मसाले सुबह के बाजार में")</f>
        <v>जैविक प्रजाति, जैविक प्रजाति, प्याज और सूखे मसाले सुबह के बाजार में</v>
      </c>
    </row>
    <row r="27631">
      <c r="A27631" s="1" t="s">
        <v>930</v>
      </c>
      <c r="B27631" s="2" t="str">
        <f>IFERROR(__xludf.DUMMYFUNCTION("GOOGLETRANSLATE(A27631,""en"",""hi"")"),"छवि में हो सकता है: व्यक्ति, मंच पर और एक संगीत वाद्ययंत्र बजाना")</f>
        <v>छवि में हो सकता है: व्यक्ति, मंच पर और एक संगीत वाद्ययंत्र बजाना</v>
      </c>
    </row>
    <row r="27632">
      <c r="A27632" s="1" t="s">
        <v>26617</v>
      </c>
      <c r="B27632" s="2" t="str">
        <f>IFERROR(__xludf.DUMMYFUNCTION("GOOGLETRANSLATE(A27632,""en"",""hi"")"),"नीली शर्ट में दाढ़ी के साथ कोकेशियान सुन्दर आदमी का चित्रण चश्मा डालकर, कैमरा और मुस्कुराते हुए।")</f>
        <v>नीली शर्ट में दाढ़ी के साथ कोकेशियान सुन्दर आदमी का चित्रण चश्मा डालकर, कैमरा और मुस्कुराते हुए।</v>
      </c>
    </row>
    <row r="27633">
      <c r="A27633" s="1" t="s">
        <v>26618</v>
      </c>
      <c r="B27633" s="2" t="str">
        <f>IFERROR(__xludf.DUMMYFUNCTION("GOOGLETRANSLATE(A27633,""en"",""hi"")"),"घटक, बगीचे में वसंत")</f>
        <v>घटक, बगीचे में वसंत</v>
      </c>
    </row>
    <row r="27634">
      <c r="A27634" s="1" t="s">
        <v>26619</v>
      </c>
      <c r="B27634" s="2" t="str">
        <f>IFERROR(__xludf.DUMMYFUNCTION("GOOGLETRANSLATE(A27634,""en"",""hi"")"),"यह - मील की बढ़ोतरी एक कैन्यन में एक स्तर पार्क को पार करती है जिसमें एक प्यारा पैर झरना होता है।")</f>
        <v>यह - मील की बढ़ोतरी एक कैन्यन में एक स्तर पार्क को पार करती है जिसमें एक प्यारा पैर झरना होता है।</v>
      </c>
    </row>
    <row r="27635">
      <c r="A27635" s="1" t="s">
        <v>26620</v>
      </c>
      <c r="B27635" s="2" t="str">
        <f>IFERROR(__xludf.DUMMYFUNCTION("GOOGLETRANSLATE(A27635,""en"",""hi"")"),"रिकवरी सत्र के दौरान खिलाड़ी एक छोटी पैदल दूरी से लौटते हैं।")</f>
        <v>रिकवरी सत्र के दौरान खिलाड़ी एक छोटी पैदल दूरी से लौटते हैं।</v>
      </c>
    </row>
    <row r="27636">
      <c r="A27636" s="1" t="s">
        <v>26621</v>
      </c>
      <c r="B27636" s="2" t="str">
        <f>IFERROR(__xludf.DUMMYFUNCTION("GOOGLETRANSLATE(A27636,""en"",""hi"")"),"पृष्ठभूमि में अंतःशिरा ड्रिप और सर्जन टीम, पूर्ण एचडी शॉट")</f>
        <v>पृष्ठभूमि में अंतःशिरा ड्रिप और सर्जन टीम, पूर्ण एचडी शॉट</v>
      </c>
    </row>
    <row r="27637">
      <c r="A27637" s="1" t="s">
        <v>26622</v>
      </c>
      <c r="B27637" s="2" t="str">
        <f>IFERROR(__xludf.DUMMYFUNCTION("GOOGLETRANSLATE(A27637,""en"",""hi"")"),"एक सफेद पृष्ठभूमि पर एक महिला का वेक्टर सिल्हूट।")</f>
        <v>एक सफेद पृष्ठभूमि पर एक महिला का वेक्टर सिल्हूट।</v>
      </c>
    </row>
    <row r="27638">
      <c r="A27638" s="1" t="s">
        <v>26623</v>
      </c>
      <c r="B27638" s="2" t="str">
        <f>IFERROR(__xludf.DUMMYFUNCTION("GOOGLETRANSLATE(A27638,""en"",""hi"")"),"ध्रुवों के साथ पहले से ही तम्बू संलग्न है, यह केवल इकट्ठा करने के लिए लेता है")</f>
        <v>ध्रुवों के साथ पहले से ही तम्बू संलग्न है, यह केवल इकट्ठा करने के लिए लेता है</v>
      </c>
    </row>
    <row r="27639">
      <c r="A27639" s="1" t="s">
        <v>26624</v>
      </c>
      <c r="B27639" s="2" t="str">
        <f>IFERROR(__xludf.DUMMYFUNCTION("GOOGLETRANSLATE(A27639,""en"",""hi"")"),"एक सफेद पर जैविक प्रजाति।")</f>
        <v>एक सफेद पर जैविक प्रजाति।</v>
      </c>
    </row>
    <row r="27640">
      <c r="A27640" s="1" t="s">
        <v>26625</v>
      </c>
      <c r="B27640" s="2" t="str">
        <f>IFERROR(__xludf.DUMMYFUNCTION("GOOGLETRANSLATE(A27640,""en"",""hi"")"),"प्रवेश द्वार पर पर्यटक आकर्षण।")</f>
        <v>प्रवेश द्वार पर पर्यटक आकर्षण।</v>
      </c>
    </row>
    <row r="27641">
      <c r="A27641" s="1" t="s">
        <v>26626</v>
      </c>
      <c r="B27641" s="2" t="str">
        <f>IFERROR(__xludf.DUMMYFUNCTION("GOOGLETRANSLATE(A27641,""en"",""hi"")"),"पैसे की बचत एक वार्षिक पास एक अच्छा विचार है?")</f>
        <v>पैसे की बचत एक वार्षिक पास एक अच्छा विचार है?</v>
      </c>
    </row>
    <row r="27642">
      <c r="A27642" s="1" t="s">
        <v>26627</v>
      </c>
      <c r="B27642" s="2" t="str">
        <f>IFERROR(__xludf.DUMMYFUNCTION("GOOGLETRANSLATE(A27642,""en"",""hi"")"),"आरामदायक छोटी सड़क में दुकान के पास एक रचनात्मक सजावट के रूप में लैवेंडर फूलों के साथ रेट्रो शैली नीली साइकिल")</f>
        <v>आरामदायक छोटी सड़क में दुकान के पास एक रचनात्मक सजावट के रूप में लैवेंडर फूलों के साथ रेट्रो शैली नीली साइकिल</v>
      </c>
    </row>
    <row r="27643">
      <c r="A27643" s="1" t="s">
        <v>26628</v>
      </c>
      <c r="B27643" s="2" t="str">
        <f>IFERROR(__xludf.DUMMYFUNCTION("GOOGLETRANSLATE(A27643,""en"",""hi"")"),"एक महिला के हाथों में, क्लोज-अप")</f>
        <v>एक महिला के हाथों में, क्लोज-अप</v>
      </c>
    </row>
    <row r="27644">
      <c r="A27644" s="1" t="s">
        <v>26629</v>
      </c>
      <c r="B27644" s="2" t="str">
        <f>IFERROR(__xludf.DUMMYFUNCTION("GOOGLETRANSLATE(A27644,""en"",""hi"")"),"दोस्तों ने एक पेय पर पकड़ा क्योंकि त्यौहार इस दोपहर को बंद कर दिया")</f>
        <v>दोस्तों ने एक पेय पर पकड़ा क्योंकि त्यौहार इस दोपहर को बंद कर दिया</v>
      </c>
    </row>
    <row r="27645">
      <c r="A27645" s="1" t="s">
        <v>26630</v>
      </c>
      <c r="B27645" s="2" t="str">
        <f>IFERROR(__xludf.DUMMYFUNCTION("GOOGLETRANSLATE(A27645,""en"",""hi"")"),"एक नए सर्वेक्षण के अनुसार, दुनिया के सबसे अच्छे शहरों में से कोई भी नहीं हैं।")</f>
        <v>एक नए सर्वेक्षण के अनुसार, दुनिया के सबसे अच्छे शहरों में से कोई भी नहीं हैं।</v>
      </c>
    </row>
    <row r="27646">
      <c r="A27646" s="1" t="s">
        <v>26631</v>
      </c>
      <c r="B27646" s="2" t="str">
        <f>IFERROR(__xludf.DUMMYFUNCTION("GOOGLETRANSLATE(A27646,""en"",""hi"")"),"शहर और बादलों पर")</f>
        <v>शहर और बादलों पर</v>
      </c>
    </row>
    <row r="27647">
      <c r="A27647" s="1" t="s">
        <v>26632</v>
      </c>
      <c r="B27647" s="2" t="str">
        <f>IFERROR(__xludf.DUMMYFUNCTION("GOOGLETRANSLATE(A27647,""en"",""hi"")"),"बंद पढ़ना: पाठ की परतों को अनलॉक करना")</f>
        <v>बंद पढ़ना: पाठ की परतों को अनलॉक करना</v>
      </c>
    </row>
    <row r="27648">
      <c r="A27648" s="1" t="s">
        <v>26633</v>
      </c>
      <c r="B27648" s="2" t="str">
        <f>IFERROR(__xludf.DUMMYFUNCTION("GOOGLETRANSLATE(A27648,""en"",""hi"")"),"यहां एक लाल वैगन बहुमुखी तालिका का एक उदाहरण है।")</f>
        <v>यहां एक लाल वैगन बहुमुखी तालिका का एक उदाहरण है।</v>
      </c>
    </row>
    <row r="27649">
      <c r="A27649" s="1" t="s">
        <v>26634</v>
      </c>
      <c r="B27649" s="2" t="str">
        <f>IFERROR(__xludf.DUMMYFUNCTION("GOOGLETRANSLATE(A27649,""en"",""hi"")"),"टॉवर क्रेन के उपयोग के साथ एक नई इमारत का निर्माण किया जा रहा है")</f>
        <v>टॉवर क्रेन के उपयोग के साथ एक नई इमारत का निर्माण किया जा रहा है</v>
      </c>
    </row>
    <row r="27650">
      <c r="A27650" s="1" t="s">
        <v>26635</v>
      </c>
      <c r="B27650" s="2" t="str">
        <f>IFERROR(__xludf.DUMMYFUNCTION("GOOGLETRANSLATE(A27650,""en"",""hi"")"),"लोग मेले के शुरुआती दिन पर घोड़ा देखते हैं")</f>
        <v>लोग मेले के शुरुआती दिन पर घोड़ा देखते हैं</v>
      </c>
    </row>
    <row r="27651">
      <c r="A27651" s="1" t="s">
        <v>26636</v>
      </c>
      <c r="B27651" s="2" t="str">
        <f>IFERROR(__xludf.DUMMYFUNCTION("GOOGLETRANSLATE(A27651,""en"",""hi"")"),"एक रात हम वर्षों से बात कर रहे हैं।")</f>
        <v>एक रात हम वर्षों से बात कर रहे हैं।</v>
      </c>
    </row>
    <row r="27652">
      <c r="A27652" s="1" t="s">
        <v>26637</v>
      </c>
      <c r="B27652" s="2" t="str">
        <f>IFERROR(__xludf.DUMMYFUNCTION("GOOGLETRANSLATE(A27652,""en"",""hi"")"),"हार्टलैंड रॉक कलाकार और रॉक कलाकार हार्टलैंड रॉक कलाकार के साथ प्रदर्शन करते हैं")</f>
        <v>हार्टलैंड रॉक कलाकार और रॉक कलाकार हार्टलैंड रॉक कलाकार के साथ प्रदर्शन करते हैं</v>
      </c>
    </row>
    <row r="27653">
      <c r="A27653" s="1" t="s">
        <v>26638</v>
      </c>
      <c r="B27653" s="2" t="str">
        <f>IFERROR(__xludf.DUMMYFUNCTION("GOOGLETRANSLATE(A27653,""en"",""hi"")"),"गर्मियों की शाम को हवाई दृश्य")</f>
        <v>गर्मियों की शाम को हवाई दृश्य</v>
      </c>
    </row>
    <row r="27654">
      <c r="A27654" s="1" t="s">
        <v>26639</v>
      </c>
      <c r="B27654" s="2" t="str">
        <f>IFERROR(__xludf.DUMMYFUNCTION("GOOGLETRANSLATE(A27654,""en"",""hi"")"),"मैं इस बेडरूम से प्यार करता हूँ वह अपने किशोर बेटे के लिए बनाई गई!")</f>
        <v>मैं इस बेडरूम से प्यार करता हूँ वह अपने किशोर बेटे के लिए बनाई गई!</v>
      </c>
    </row>
    <row r="27655">
      <c r="A27655" s="1" t="s">
        <v>26640</v>
      </c>
      <c r="B27655" s="2" t="str">
        <f>IFERROR(__xludf.DUMMYFUNCTION("GOOGLETRANSLATE(A27655,""en"",""hi"")"),"शरद ऋतु धूप में क्षैतिज चौड़ा कोण")</f>
        <v>शरद ऋतु धूप में क्षैतिज चौड़ा कोण</v>
      </c>
    </row>
    <row r="27656">
      <c r="A27656" s="1" t="s">
        <v>26641</v>
      </c>
      <c r="B27656" s="2" t="str">
        <f>IFERROR(__xludf.DUMMYFUNCTION("GOOGLETRANSLATE(A27656,""en"",""hi"")"),"फर्श के माध्यम से क्रैशिंग वित्तीय ग्राफ का सार वेक्टर चित्रण")</f>
        <v>फर्श के माध्यम से क्रैशिंग वित्तीय ग्राफ का सार वेक्टर चित्रण</v>
      </c>
    </row>
    <row r="27657">
      <c r="A27657" s="1" t="s">
        <v>2886</v>
      </c>
      <c r="B27657" s="2" t="str">
        <f>IFERROR(__xludf.DUMMYFUNCTION("GOOGLETRANSLATE(A27657,""en"",""hi"")"),"नृत्य टीम खेल टीम के खिलाफ खेल के दौरान प्रदर्शन करती है।")</f>
        <v>नृत्य टीम खेल टीम के खिलाफ खेल के दौरान प्रदर्शन करती है।</v>
      </c>
    </row>
    <row r="27658">
      <c r="A27658" s="1" t="s">
        <v>26642</v>
      </c>
      <c r="B27658" s="2" t="str">
        <f>IFERROR(__xludf.DUMMYFUNCTION("GOOGLETRANSLATE(A27658,""en"",""hi"")"),"शुरुआती लोगों के लिए विभिन्न आसान नाखून कला डिजाइन")</f>
        <v>शुरुआती लोगों के लिए विभिन्न आसान नाखून कला डिजाइन</v>
      </c>
    </row>
    <row r="27659">
      <c r="A27659" s="1" t="s">
        <v>26643</v>
      </c>
      <c r="B27659" s="2" t="str">
        <f>IFERROR(__xludf.DUMMYFUNCTION("GOOGLETRANSLATE(A27659,""en"",""hi"")"),"इस फाइल चित्र में जब्तिज्ड आइवरी के विनाश की आधिकारिक शुरुआत के बाद टस्क प्रदर्शित होते हैं।")</f>
        <v>इस फाइल चित्र में जब्तिज्ड आइवरी के विनाश की आधिकारिक शुरुआत के बाद टस्क प्रदर्शित होते हैं।</v>
      </c>
    </row>
    <row r="27660">
      <c r="A27660" s="1" t="s">
        <v>26644</v>
      </c>
      <c r="B27660" s="2" t="str">
        <f>IFERROR(__xludf.DUMMYFUNCTION("GOOGLETRANSLATE(A27660,""en"",""hi"")"),"एक गिलास में दूध डालना।")</f>
        <v>एक गिलास में दूध डालना।</v>
      </c>
    </row>
    <row r="27661">
      <c r="A27661" s="1" t="s">
        <v>26645</v>
      </c>
      <c r="B27661" s="2" t="str">
        <f>IFERROR(__xludf.DUMMYFUNCTION("GOOGLETRANSLATE(A27661,""en"",""hi"")"),"देश एक डिकैडेंट फैल गया कि फ्रेंच डिश के रूप में जाना जाता है।")</f>
        <v>देश एक डिकैडेंट फैल गया कि फ्रेंच डिश के रूप में जाना जाता है।</v>
      </c>
    </row>
    <row r="27662">
      <c r="A27662" s="1" t="s">
        <v>26646</v>
      </c>
      <c r="B27662" s="2" t="str">
        <f>IFERROR(__xludf.DUMMYFUNCTION("GOOGLETRANSLATE(A27662,""en"",""hi"")"),"आकाश से प्रस्ताव का कलाकार की छाप")</f>
        <v>आकाश से प्रस्ताव का कलाकार की छाप</v>
      </c>
    </row>
    <row r="27663">
      <c r="A27663" s="1" t="s">
        <v>26647</v>
      </c>
      <c r="B27663" s="2" t="str">
        <f>IFERROR(__xludf.DUMMYFUNCTION("GOOGLETRANSLATE(A27663,""en"",""hi"")"),"एक परिवर्तित टग नाव नहर पर आइस क्रीम बेच रही है")</f>
        <v>एक परिवर्तित टग नाव नहर पर आइस क्रीम बेच रही है</v>
      </c>
    </row>
    <row r="27664">
      <c r="A27664" s="1" t="s">
        <v>26648</v>
      </c>
      <c r="B27664" s="2" t="str">
        <f>IFERROR(__xludf.DUMMYFUNCTION("GOOGLETRANSLATE(A27664,""en"",""hi"")"),"एक बोल्ड बैंगनी फोटो बनाएं - उद्योग में चित्रण")</f>
        <v>एक बोल्ड बैंगनी फोटो बनाएं - उद्योग में चित्रण</v>
      </c>
    </row>
    <row r="27665">
      <c r="A27665" s="1" t="s">
        <v>2119</v>
      </c>
      <c r="B27665" s="2" t="str">
        <f>IFERROR(__xludf.DUMMYFUNCTION("GOOGLETRANSLATE(A27665,""en"",""hi"")"),"टीम प्रस्तुति के दौरान फुटबॉल खिलाड़ी")</f>
        <v>टीम प्रस्तुति के दौरान फुटबॉल खिलाड़ी</v>
      </c>
    </row>
    <row r="27666">
      <c r="A27666" s="1" t="s">
        <v>26649</v>
      </c>
      <c r="B27666" s="2" t="str">
        <f>IFERROR(__xludf.DUMMYFUNCTION("GOOGLETRANSLATE(A27666,""en"",""hi"")"),"पिछले अक्टूबर में कुछ अद्भुत तपस मेरे पास था।")</f>
        <v>पिछले अक्टूबर में कुछ अद्भुत तपस मेरे पास था।</v>
      </c>
    </row>
    <row r="27667">
      <c r="A27667" s="1" t="s">
        <v>26650</v>
      </c>
      <c r="B27667" s="2" t="str">
        <f>IFERROR(__xludf.DUMMYFUNCTION("GOOGLETRANSLATE(A27667,""en"",""hi"")"),"हजारों लोगों ने सोशल नेटवर्क उपयोगकर्ता को देखने के लिए मार्ग रेखांकित किया")</f>
        <v>हजारों लोगों ने सोशल नेटवर्क उपयोगकर्ता को देखने के लिए मार्ग रेखांकित किया</v>
      </c>
    </row>
    <row r="27668">
      <c r="A27668" s="1" t="s">
        <v>26651</v>
      </c>
      <c r="B27668" s="2" t="str">
        <f>IFERROR(__xludf.DUMMYFUNCTION("GOOGLETRANSLATE(A27668,""en"",""hi"")"),"डेक कताई हाथों के करीब")</f>
        <v>डेक कताई हाथों के करीब</v>
      </c>
    </row>
    <row r="27669">
      <c r="A27669" s="1" t="s">
        <v>26652</v>
      </c>
      <c r="B27669" s="2" t="str">
        <f>IFERROR(__xludf.DUMMYFUNCTION("GOOGLETRANSLATE(A27669,""en"",""hi"")"),"व्यक्ति पार्क के बारे में जानकारी प्रदान करता है।")</f>
        <v>व्यक्ति पार्क के बारे में जानकारी प्रदान करता है।</v>
      </c>
    </row>
    <row r="27670">
      <c r="A27670" s="1" t="s">
        <v>26653</v>
      </c>
      <c r="B27670" s="2" t="str">
        <f>IFERROR(__xludf.DUMMYFUNCTION("GOOGLETRANSLATE(A27670,""en"",""hi"")"),"अभिनेता और अतिथि प्रीमियर में भाग लेते हैं")</f>
        <v>अभिनेता और अतिथि प्रीमियर में भाग लेते हैं</v>
      </c>
    </row>
    <row r="27671">
      <c r="A27671" s="1" t="s">
        <v>26654</v>
      </c>
      <c r="B27671" s="2" t="str">
        <f>IFERROR(__xludf.DUMMYFUNCTION("GOOGLETRANSLATE(A27671,""en"",""hi"")"),"बतख और डकलिंग्स अपस्ट्रीम का शीर्षक देखे गए थे")</f>
        <v>बतख और डकलिंग्स अपस्ट्रीम का शीर्षक देखे गए थे</v>
      </c>
    </row>
    <row r="27672">
      <c r="A27672" s="1" t="s">
        <v>26655</v>
      </c>
      <c r="B27672" s="2" t="str">
        <f>IFERROR(__xludf.DUMMYFUNCTION("GOOGLETRANSLATE(A27672,""en"",""hi"")"),"संग्रह - इस संग्रह में कभी-कभी तालिकाओं से मेल खाने की सुविधा है और सफेद में भी आता है!")</f>
        <v>संग्रह - इस संग्रह में कभी-कभी तालिकाओं से मेल खाने की सुविधा है और सफेद में भी आता है!</v>
      </c>
    </row>
    <row r="27673">
      <c r="A27673" s="1" t="s">
        <v>26656</v>
      </c>
      <c r="B27673" s="2" t="str">
        <f>IFERROR(__xludf.DUMMYFUNCTION("GOOGLETRANSLATE(A27673,""en"",""hi"")"),"ऑर्केस्ट्रा में प्रतिस्थापन कीबोर्ड पर दोपहर संगीतकार था।")</f>
        <v>ऑर्केस्ट्रा में प्रतिस्थापन कीबोर्ड पर दोपहर संगीतकार था।</v>
      </c>
    </row>
    <row r="27674">
      <c r="A27674" s="1" t="s">
        <v>26657</v>
      </c>
      <c r="B27674" s="2" t="str">
        <f>IFERROR(__xludf.DUMMYFUNCTION("GOOGLETRANSLATE(A27674,""en"",""hi"")"),"अधिकांश प्रसिद्ध कार्टूनों में से एक मस्तिष्क पर खुद के लिए बोलता है।")</f>
        <v>अधिकांश प्रसिद्ध कार्टूनों में से एक मस्तिष्क पर खुद के लिए बोलता है।</v>
      </c>
    </row>
    <row r="27675">
      <c r="A27675" s="1" t="s">
        <v>26658</v>
      </c>
      <c r="B27675" s="2" t="str">
        <f>IFERROR(__xludf.DUMMYFUNCTION("GOOGLETRANSLATE(A27675,""en"",""hi"")"),"पवित्रता प्राकृतिक प्राकृतिक नीलमणि रिंग प्लैटिनम डायमंड रिंग मादा मॉडल - गर्म का प्रवाह")</f>
        <v>पवित्रता प्राकृतिक प्राकृतिक नीलमणि रिंग प्लैटिनम डायमंड रिंग मादा मॉडल - गर्म का प्रवाह</v>
      </c>
    </row>
    <row r="27676">
      <c r="A27676" s="1" t="s">
        <v>26659</v>
      </c>
      <c r="B27676" s="2" t="str">
        <f>IFERROR(__xludf.DUMMYFUNCTION("GOOGLETRANSLATE(A27676,""en"",""hi"")"),"स्पॉटलाइट्स के नीचे से प्रकाश के साथ तेजी से चलने वाला धुआं")</f>
        <v>स्पॉटलाइट्स के नीचे से प्रकाश के साथ तेजी से चलने वाला धुआं</v>
      </c>
    </row>
    <row r="27677">
      <c r="A27677" s="1" t="s">
        <v>26660</v>
      </c>
      <c r="B27677" s="2" t="str">
        <f>IFERROR(__xludf.DUMMYFUNCTION("GOOGLETRANSLATE(A27677,""en"",""hi"")"),"पॉप कलाकार, एक स्टार के साथ पॉप कलाकार को सम्मानित समारोह के दौरान अपनी बेटी के साथ बनता है।")</f>
        <v>पॉप कलाकार, एक स्टार के साथ पॉप कलाकार को सम्मानित समारोह के दौरान अपनी बेटी के साथ बनता है।</v>
      </c>
    </row>
    <row r="27678">
      <c r="A27678" s="1" t="s">
        <v>26661</v>
      </c>
      <c r="B27678" s="2" t="str">
        <f>IFERROR(__xludf.DUMMYFUNCTION("GOOGLETRANSLATE(A27678,""en"",""hi"")"),"एक ग्रे हाथी चलने वाले वेक्टर का कार्टून चित्रण")</f>
        <v>एक ग्रे हाथी चलने वाले वेक्टर का कार्टून चित्रण</v>
      </c>
    </row>
    <row r="27679">
      <c r="A27679" s="1" t="s">
        <v>26662</v>
      </c>
      <c r="B27679" s="2" t="str">
        <f>IFERROR(__xludf.DUMMYFUNCTION("GOOGLETRANSLATE(A27679,""en"",""hi"")"),"C1908 पर पूजा की जगह का प्रकार")</f>
        <v>C1908 पर पूजा की जगह का प्रकार</v>
      </c>
    </row>
    <row r="27680">
      <c r="A27680" s="1" t="s">
        <v>26663</v>
      </c>
      <c r="B27680" s="2" t="str">
        <f>IFERROR(__xludf.DUMMYFUNCTION("GOOGLETRANSLATE(A27680,""en"",""hi"")"),"तेंदुए - कैमरे की ओर चल रहा है")</f>
        <v>तेंदुए - कैमरे की ओर चल रहा है</v>
      </c>
    </row>
    <row r="27681">
      <c r="A27681" s="1" t="s">
        <v>26664</v>
      </c>
      <c r="B27681" s="2" t="str">
        <f>IFERROR(__xludf.DUMMYFUNCTION("GOOGLETRANSLATE(A27681,""en"",""hi"")"),"एक हवादार दिन पर खूबसूरत बे में चापलूसी समुद्र")</f>
        <v>एक हवादार दिन पर खूबसूरत बे में चापलूसी समुद्र</v>
      </c>
    </row>
    <row r="27682">
      <c r="A27682" s="1" t="s">
        <v>26665</v>
      </c>
      <c r="B27682" s="2" t="str">
        <f>IFERROR(__xludf.DUMMYFUNCTION("GOOGLETRANSLATE(A27682,""en"",""hi"")"),"तूफानी पानी से नदी को धोने की प्रतीक्षा में लॉग")</f>
        <v>तूफानी पानी से नदी को धोने की प्रतीक्षा में लॉग</v>
      </c>
    </row>
    <row r="27683">
      <c r="A27683" s="1" t="s">
        <v>26666</v>
      </c>
      <c r="B27683" s="2" t="str">
        <f>IFERROR(__xludf.DUMMYFUNCTION("GOOGLETRANSLATE(A27683,""en"",""hi"")"),"वसंत में अर्बोरेटम, और मेरे कुत्ते ... महान तस्वीर, यह मेरे लिए एक पेंटिंग की तरह लगता है।")</f>
        <v>वसंत में अर्बोरेटम, और मेरे कुत्ते ... महान तस्वीर, यह मेरे लिए एक पेंटिंग की तरह लगता है।</v>
      </c>
    </row>
    <row r="27684">
      <c r="A27684" s="1" t="s">
        <v>26667</v>
      </c>
      <c r="B27684" s="2" t="str">
        <f>IFERROR(__xludf.DUMMYFUNCTION("GOOGLETRANSLATE(A27684,""en"",""hi"")"),"आसमान में नीचे पार्क के साथ")</f>
        <v>आसमान में नीचे पार्क के साथ</v>
      </c>
    </row>
    <row r="27685">
      <c r="A27685" s="1" t="s">
        <v>26668</v>
      </c>
      <c r="B27685" s="2" t="str">
        <f>IFERROR(__xludf.DUMMYFUNCTION("GOOGLETRANSLATE(A27685,""en"",""hi"")"),"निर्माण के तहत एक कोंडो रिक्त बैठता है।")</f>
        <v>निर्माण के तहत एक कोंडो रिक्त बैठता है।</v>
      </c>
    </row>
    <row r="27686">
      <c r="A27686" s="1" t="s">
        <v>26669</v>
      </c>
      <c r="B27686" s="2" t="str">
        <f>IFERROR(__xludf.DUMMYFUNCTION("GOOGLETRANSLATE(A27686,""en"",""hi"")"),"लैपटॉप पर हाथ टाइपिंग")</f>
        <v>लैपटॉप पर हाथ टाइपिंग</v>
      </c>
    </row>
    <row r="27687">
      <c r="A27687" s="1" t="s">
        <v>26670</v>
      </c>
      <c r="B27687" s="2" t="str">
        <f>IFERROR(__xludf.DUMMYFUNCTION("GOOGLETRANSLATE(A27687,""en"",""hi"")"),"गार्डन डिजाइन विचार - छोटे बगीचों के लिए सबसे अच्छे पेड़")</f>
        <v>गार्डन डिजाइन विचार - छोटे बगीचों के लिए सबसे अच्छे पेड़</v>
      </c>
    </row>
    <row r="27688">
      <c r="A27688" s="1" t="s">
        <v>26671</v>
      </c>
      <c r="B27688" s="2" t="str">
        <f>IFERROR(__xludf.DUMMYFUNCTION("GOOGLETRANSLATE(A27688,""en"",""hi"")"),"उदास मौसम निलंबन पुल पर जा रहा है।")</f>
        <v>उदास मौसम निलंबन पुल पर जा रहा है।</v>
      </c>
    </row>
    <row r="27689">
      <c r="A27689" s="1" t="s">
        <v>26672</v>
      </c>
      <c r="B27689" s="2" t="str">
        <f>IFERROR(__xludf.DUMMYFUNCTION("GOOGLETRANSLATE(A27689,""en"",""hi"")"),"दुनिया के महासागरों में दुनिया के महासागरों हैं।")</f>
        <v>दुनिया के महासागरों में दुनिया के महासागरों हैं।</v>
      </c>
    </row>
    <row r="27690">
      <c r="A27690" s="1" t="s">
        <v>26673</v>
      </c>
      <c r="B27690" s="2" t="str">
        <f>IFERROR(__xludf.DUMMYFUNCTION("GOOGLETRANSLATE(A27690,""en"",""hi"")"),"पूलसाइड पर टेबल पर रस के साथ लाउंज कुर्सियां")</f>
        <v>पूलसाइड पर टेबल पर रस के साथ लाउंज कुर्सियां</v>
      </c>
    </row>
    <row r="27691">
      <c r="A27691" s="1" t="s">
        <v>26674</v>
      </c>
      <c r="B27691" s="2" t="str">
        <f>IFERROR(__xludf.DUMMYFUNCTION("GOOGLETRANSLATE(A27691,""en"",""hi"")"),"शीतकालीन बर्फ एक प्राचीन बर्बाद चैपल के साथ क्रैगी ग्रेनाइट का एक आउटक्रॉप मूरलैंड पर रॉक में बनाया गया")</f>
        <v>शीतकालीन बर्फ एक प्राचीन बर्बाद चैपल के साथ क्रैगी ग्रेनाइट का एक आउटक्रॉप मूरलैंड पर रॉक में बनाया गया</v>
      </c>
    </row>
    <row r="27692">
      <c r="A27692" s="1" t="s">
        <v>26675</v>
      </c>
      <c r="B27692" s="2" t="str">
        <f>IFERROR(__xludf.DUMMYFUNCTION("GOOGLETRANSLATE(A27692,""en"",""hi"")"),"एक तस्वीर को लड़कियों के पीछे से चमकीले रंग के कपड़े और बैकपैक्स के साथ एक सड़क पर चलने वाली एक तस्वीर।")</f>
        <v>एक तस्वीर को लड़कियों के पीछे से चमकीले रंग के कपड़े और बैकपैक्स के साथ एक सड़क पर चलने वाली एक तस्वीर।</v>
      </c>
    </row>
    <row r="27693">
      <c r="A27693" s="1" t="s">
        <v>26676</v>
      </c>
      <c r="B27693" s="2" t="str">
        <f>IFERROR(__xludf.DUMMYFUNCTION("GOOGLETRANSLATE(A27693,""en"",""hi"")"),"जूते पहने हुए एक युवा महिला घर पर एक मेज पर अपने पैरों को आराम दे रही है")</f>
        <v>जूते पहने हुए एक युवा महिला घर पर एक मेज पर अपने पैरों को आराम दे रही है</v>
      </c>
    </row>
    <row r="27694">
      <c r="A27694" s="1" t="s">
        <v>26677</v>
      </c>
      <c r="B27694" s="2" t="str">
        <f>IFERROR(__xludf.DUMMYFUNCTION("GOOGLETRANSLATE(A27694,""en"",""hi"")"),"विधान भवन और डस्क में व्यक्ति")</f>
        <v>विधान भवन और डस्क में व्यक्ति</v>
      </c>
    </row>
    <row r="27695">
      <c r="A27695" s="1" t="s">
        <v>26678</v>
      </c>
      <c r="B27695" s="2" t="str">
        <f>IFERROR(__xludf.DUMMYFUNCTION("GOOGLETRANSLATE(A27695,""en"",""hi"")"),"लड़कों की टीम ने पिछले सप्ताहांत के प्रांतीय टूर्नामेंट में एक स्वर्ण पदक अर्जित किया।")</f>
        <v>लड़कों की टीम ने पिछले सप्ताहांत के प्रांतीय टूर्नामेंट में एक स्वर्ण पदक अर्जित किया।</v>
      </c>
    </row>
    <row r="27696">
      <c r="A27696" s="1" t="s">
        <v>26679</v>
      </c>
      <c r="B27696" s="2" t="str">
        <f>IFERROR(__xludf.DUMMYFUNCTION("GOOGLETRANSLATE(A27696,""en"",""hi"")"),"बाहरी इलाके में आग की छवि।")</f>
        <v>बाहरी इलाके में आग की छवि।</v>
      </c>
    </row>
    <row r="27697">
      <c r="A27697" s="1" t="s">
        <v>26680</v>
      </c>
      <c r="B27697" s="2" t="str">
        <f>IFERROR(__xludf.DUMMYFUNCTION("GOOGLETRANSLATE(A27697,""en"",""hi"")"),"मूर्तियों का लगभग एक कब्रिस्तान।")</f>
        <v>मूर्तियों का लगभग एक कब्रिस्तान।</v>
      </c>
    </row>
    <row r="27698">
      <c r="A27698" s="1" t="s">
        <v>26681</v>
      </c>
      <c r="B27698" s="2" t="str">
        <f>IFERROR(__xludf.DUMMYFUNCTION("GOOGLETRANSLATE(A27698,""en"",""hi"")"),"नौकरी साक्षात्कार में कभी नहीं कहना")</f>
        <v>नौकरी साक्षात्कार में कभी नहीं कहना</v>
      </c>
    </row>
    <row r="27699">
      <c r="A27699" s="1" t="s">
        <v>26682</v>
      </c>
      <c r="B27699" s="2" t="str">
        <f>IFERROR(__xludf.DUMMYFUNCTION("GOOGLETRANSLATE(A27699,""en"",""hi"")"),"कॉमिक बुक कैरेक्टर कॉमिक बुक श्रृंखला में बैटमैन बन गया।")</f>
        <v>कॉमिक बुक कैरेक्टर कॉमिक बुक श्रृंखला में बैटमैन बन गया।</v>
      </c>
    </row>
    <row r="27700">
      <c r="A27700" s="1" t="s">
        <v>26683</v>
      </c>
      <c r="B27700" s="2" t="str">
        <f>IFERROR(__xludf.DUMMYFUNCTION("GOOGLETRANSLATE(A27700,""en"",""hi"")"),"दुनिया भर के देशों के झंडे उड़ रहे हैं")</f>
        <v>दुनिया भर के देशों के झंडे उड़ रहे हैं</v>
      </c>
    </row>
    <row r="27701">
      <c r="A27701" s="1" t="s">
        <v>26684</v>
      </c>
      <c r="B27701" s="2" t="str">
        <f>IFERROR(__xludf.DUMMYFUNCTION("GOOGLETRANSLATE(A27701,""en"",""hi"")"),"हाथ सुशी को प्लेट पर डालते हैं।")</f>
        <v>हाथ सुशी को प्लेट पर डालते हैं।</v>
      </c>
    </row>
    <row r="27702">
      <c r="A27702" s="1" t="s">
        <v>26685</v>
      </c>
      <c r="B27702" s="2" t="str">
        <f>IFERROR(__xludf.DUMMYFUNCTION("GOOGLETRANSLATE(A27702,""en"",""hi"")"),"पुराने शहर में संकीर्ण गली")</f>
        <v>पुराने शहर में संकीर्ण गली</v>
      </c>
    </row>
    <row r="27703">
      <c r="A27703" s="1" t="s">
        <v>26686</v>
      </c>
      <c r="B27703" s="2" t="str">
        <f>IFERROR(__xludf.DUMMYFUNCTION("GOOGLETRANSLATE(A27703,""en"",""hi"")"),"मैच जीतने की कोशिश के दौरान एथलीट एथलीट के साथ मनाता है।")</f>
        <v>मैच जीतने की कोशिश के दौरान एथलीट एथलीट के साथ मनाता है।</v>
      </c>
    </row>
    <row r="27704">
      <c r="A27704" s="1" t="s">
        <v>26687</v>
      </c>
      <c r="B27704" s="2" t="str">
        <f>IFERROR(__xludf.DUMMYFUNCTION("GOOGLETRANSLATE(A27704,""en"",""hi"")"),"फिल्म निर्देशक में अभिनेता का एक पोस्टर")</f>
        <v>फिल्म निर्देशक में अभिनेता का एक पोस्टर</v>
      </c>
    </row>
    <row r="27705">
      <c r="A27705" s="1" t="s">
        <v>26688</v>
      </c>
      <c r="B27705" s="2" t="str">
        <f>IFERROR(__xludf.DUMMYFUNCTION("GOOGLETRANSLATE(A27705,""en"",""hi"")"),"दूसरी मंजिल पर कई condos haft एक मचान।")</f>
        <v>दूसरी मंजिल पर कई condos haft एक मचान।</v>
      </c>
    </row>
    <row r="27706">
      <c r="A27706" s="1" t="s">
        <v>26689</v>
      </c>
      <c r="B27706" s="2" t="str">
        <f>IFERROR(__xludf.DUMMYFUNCTION("GOOGLETRANSLATE(A27706,""en"",""hi"")"),"व्यक्ति: एक गुलाबी दिल से घिरा चुंबन कबूतर")</f>
        <v>व्यक्ति: एक गुलाबी दिल से घिरा चुंबन कबूतर</v>
      </c>
    </row>
    <row r="27707">
      <c r="A27707" s="1" t="s">
        <v>26690</v>
      </c>
      <c r="B27707" s="2" t="str">
        <f>IFERROR(__xludf.DUMMYFUNCTION("GOOGLETRANSLATE(A27707,""en"",""hi"")"),"अभिनेता नई सुगंध प्रस्तुत करता है।")</f>
        <v>अभिनेता नई सुगंध प्रस्तुत करता है।</v>
      </c>
    </row>
    <row r="27708">
      <c r="A27708" s="1" t="s">
        <v>26691</v>
      </c>
      <c r="B27708" s="2" t="str">
        <f>IFERROR(__xludf.DUMMYFUNCTION("GOOGLETRANSLATE(A27708,""en"",""hi"")"),"विला रेंटल - आंगन के दाईं ओर समुद्र तट।")</f>
        <v>विला रेंटल - आंगन के दाईं ओर समुद्र तट।</v>
      </c>
    </row>
    <row r="27709">
      <c r="A27709" s="1" t="s">
        <v>26692</v>
      </c>
      <c r="B27709" s="2" t="str">
        <f>IFERROR(__xludf.DUMMYFUNCTION("GOOGLETRANSLATE(A27709,""en"",""hi"")"),"एक उष्णकटिबंधीय नीले आकाश रॉयल्टी के खिलाफ पृष्ठभूमि - मुफ़्त")</f>
        <v>एक उष्णकटिबंधीय नीले आकाश रॉयल्टी के खिलाफ पृष्ठभूमि - मुफ़्त</v>
      </c>
    </row>
    <row r="27710">
      <c r="A27710" s="1" t="s">
        <v>26693</v>
      </c>
      <c r="B27710" s="2" t="str">
        <f>IFERROR(__xludf.DUMMYFUNCTION("GOOGLETRANSLATE(A27710,""en"",""hi"")"),"उसकी टीम में वापस जाने और जयकार करने की प्रतीक्षा में व्यक्ति है।")</f>
        <v>उसकी टीम में वापस जाने और जयकार करने की प्रतीक्षा में व्यक्ति है।</v>
      </c>
    </row>
    <row r="27711">
      <c r="A27711" s="1" t="s">
        <v>26694</v>
      </c>
      <c r="B27711" s="2" t="str">
        <f>IFERROR(__xludf.DUMMYFUNCTION("GOOGLETRANSLATE(A27711,""en"",""hi"")"),"जमीन पर बैठे बीमारी के साथ लड़की, हवा में गेंद फेंक रही है, बेबी लड़का पृष्ठभूमि में खड़ा है")</f>
        <v>जमीन पर बैठे बीमारी के साथ लड़की, हवा में गेंद फेंक रही है, बेबी लड़का पृष्ठभूमि में खड़ा है</v>
      </c>
    </row>
    <row r="27712">
      <c r="A27712" s="1" t="s">
        <v>26695</v>
      </c>
      <c r="B27712" s="2" t="str">
        <f>IFERROR(__xludf.DUMMYFUNCTION("GOOGLETRANSLATE(A27712,""en"",""hi"")"),"खगोलीय वेधशाला ने अभी तक प्राप्त ब्रह्मांड के गहरे दृश्य पर कब्जा कर लिया है")</f>
        <v>खगोलीय वेधशाला ने अभी तक प्राप्त ब्रह्मांड के गहरे दृश्य पर कब्जा कर लिया है</v>
      </c>
    </row>
    <row r="27713">
      <c r="A27713" s="1" t="s">
        <v>26696</v>
      </c>
      <c r="B27713" s="2" t="str">
        <f>IFERROR(__xludf.DUMMYFUNCTION("GOOGLETRANSLATE(A27713,""en"",""hi"")"),"इस जगह के लिए गैंगस्टर के दिल में एक नरम स्थान था।")</f>
        <v>इस जगह के लिए गैंगस्टर के दिल में एक नरम स्थान था।</v>
      </c>
    </row>
    <row r="27714">
      <c r="A27714" s="1" t="s">
        <v>26697</v>
      </c>
      <c r="B27714" s="2" t="str">
        <f>IFERROR(__xludf.DUMMYFUNCTION("GOOGLETRANSLATE(A27714,""en"",""hi"")"),"एक गर्मियों की शाम को ग्रीन लॉन द्वारा पार्क में पैदल चलने वाले पेड़ों के नीचे पीओवी")</f>
        <v>एक गर्मियों की शाम को ग्रीन लॉन द्वारा पार्क में पैदल चलने वाले पेड़ों के नीचे पीओवी</v>
      </c>
    </row>
    <row r="27715">
      <c r="A27715" s="1" t="s">
        <v>26698</v>
      </c>
      <c r="B27715" s="2" t="str">
        <f>IFERROR(__xludf.DUMMYFUNCTION("GOOGLETRANSLATE(A27715,""en"",""hi"")"),"एक चपलता के एक कार्टून चित्रण एक संकेत धारण।")</f>
        <v>एक चपलता के एक कार्टून चित्रण एक संकेत धारण।</v>
      </c>
    </row>
    <row r="27716">
      <c r="A27716" s="1" t="s">
        <v>26699</v>
      </c>
      <c r="B27716" s="2" t="str">
        <f>IFERROR(__xludf.DUMMYFUNCTION("GOOGLETRANSLATE(A27716,""en"",""hi"")"),"टीम ने घोषणा की कि अमेरिकी फुटबॉल वापस अमेरिकी फुटबॉल वापस चल रहा है, टीम की घोषणा की जाएगी।")</f>
        <v>टीम ने घोषणा की कि अमेरिकी फुटबॉल वापस अमेरिकी फुटबॉल वापस चल रहा है, टीम की घोषणा की जाएगी।</v>
      </c>
    </row>
    <row r="27717">
      <c r="A27717" s="1" t="s">
        <v>26700</v>
      </c>
      <c r="B27717" s="2" t="str">
        <f>IFERROR(__xludf.DUMMYFUNCTION("GOOGLETRANSLATE(A27717,""en"",""hi"")"),"प्रतिभागी घटना में बाधाओं और मिट्टी के खिलाफ लड़ाई")</f>
        <v>प्रतिभागी घटना में बाधाओं और मिट्टी के खिलाफ लड़ाई</v>
      </c>
    </row>
    <row r="27718">
      <c r="A27718" s="1" t="s">
        <v>26701</v>
      </c>
      <c r="B27718" s="2" t="str">
        <f>IFERROR(__xludf.DUMMYFUNCTION("GOOGLETRANSLATE(A27718,""en"",""hi"")"),"एक उज्ज्वल प्रकाश के लिए दरवाजा खोलना।")</f>
        <v>एक उज्ज्वल प्रकाश के लिए दरवाजा खोलना।</v>
      </c>
    </row>
    <row r="27719">
      <c r="A27719" s="1" t="s">
        <v>26702</v>
      </c>
      <c r="B27719" s="2" t="str">
        <f>IFERROR(__xludf.DUMMYFUNCTION("GOOGLETRANSLATE(A27719,""en"",""hi"")"),"एक लड़के और लड़की किशोर युगल एक डाइनर में छेड़खानी का चित्रण")</f>
        <v>एक लड़के और लड़की किशोर युगल एक डाइनर में छेड़खानी का चित्रण</v>
      </c>
    </row>
    <row r="27720">
      <c r="A27720" s="1" t="s">
        <v>26703</v>
      </c>
      <c r="B27720" s="2" t="str">
        <f>IFERROR(__xludf.DUMMYFUNCTION("GOOGLETRANSLATE(A27720,""en"",""hi"")"),"शादी के नाश्ते में शादी के फूल")</f>
        <v>शादी के नाश्ते में शादी के फूल</v>
      </c>
    </row>
    <row r="27721">
      <c r="A27721" s="1" t="s">
        <v>26704</v>
      </c>
      <c r="B27721" s="2" t="str">
        <f>IFERROR(__xludf.DUMMYFUNCTION("GOOGLETRANSLATE(A27721,""en"",""hi"")"),"एक दूरबीन के माध्यम से देख रहे कार्टून आदमी का एक वेक्टर चित्रण")</f>
        <v>एक दूरबीन के माध्यम से देख रहे कार्टून आदमी का एक वेक्टर चित्रण</v>
      </c>
    </row>
    <row r="27722">
      <c r="A27722" s="1" t="s">
        <v>26705</v>
      </c>
      <c r="B27722" s="2" t="str">
        <f>IFERROR(__xludf.DUMMYFUNCTION("GOOGLETRANSLATE(A27722,""en"",""hi"")"),"सूर्यास्त प्रकाश से पहले लंबे समय तक बादलों में डाला जाता है और स्काईलाइन में कई इमारतों को दर्शाता है")</f>
        <v>सूर्यास्त प्रकाश से पहले लंबे समय तक बादलों में डाला जाता है और स्काईलाइन में कई इमारतों को दर्शाता है</v>
      </c>
    </row>
    <row r="27723">
      <c r="A27723" s="1" t="s">
        <v>26706</v>
      </c>
      <c r="B27723" s="2" t="str">
        <f>IFERROR(__xludf.DUMMYFUNCTION("GOOGLETRANSLATE(A27723,""en"",""hi"")"),"एक काले पृष्ठभूमि पर गोल्डन मंडला, गोल ज्यामितीय आभूषण, परिपत्र रेखा पैटर्न।")</f>
        <v>एक काले पृष्ठभूमि पर गोल्डन मंडला, गोल ज्यामितीय आभूषण, परिपत्र रेखा पैटर्न।</v>
      </c>
    </row>
    <row r="27724">
      <c r="A27724" s="1" t="s">
        <v>26707</v>
      </c>
      <c r="B27724" s="2" t="str">
        <f>IFERROR(__xludf.DUMMYFUNCTION("GOOGLETRANSLATE(A27724,""en"",""hi"")"),"एक इलेक्ट्रिक गिटार पर हेडस्टॉक का विवरण")</f>
        <v>एक इलेक्ट्रिक गिटार पर हेडस्टॉक का विवरण</v>
      </c>
    </row>
    <row r="27725">
      <c r="A27725" s="1" t="s">
        <v>26708</v>
      </c>
      <c r="B27725" s="2" t="str">
        <f>IFERROR(__xludf.DUMMYFUNCTION("GOOGLETRANSLATE(A27725,""en"",""hi"")"),"एक बादल रहित नीले आसमान में एक एकल सीगल की धीमी गति फुटेज")</f>
        <v>एक बादल रहित नीले आसमान में एक एकल सीगल की धीमी गति फुटेज</v>
      </c>
    </row>
    <row r="27726">
      <c r="A27726" s="1" t="s">
        <v>26709</v>
      </c>
      <c r="B27726" s="2" t="str">
        <f>IFERROR(__xludf.DUMMYFUNCTION("GOOGLETRANSLATE(A27726,""en"",""hi"")"),"लैंडस्केप, गांव के पास बैंकों के साथ क्षय करने के लिए छोड़ दिया गया नौकायन नौकाएं")</f>
        <v>लैंडस्केप, गांव के पास बैंकों के साथ क्षय करने के लिए छोड़ दिया गया नौकायन नौकाएं</v>
      </c>
    </row>
    <row r="27727">
      <c r="A27727" s="1" t="s">
        <v>26710</v>
      </c>
      <c r="B27727" s="2" t="str">
        <f>IFERROR(__xludf.DUMMYFUNCTION("GOOGLETRANSLATE(A27727,""en"",""hi"")"),"टाइगर शार्क उस व्यक्ति को फोटोग्राफ करने की संभावना फोटोग्राफर के कैमरे में रुचि थी, और अपने मुंह में संवेदी अंगों का उपयोग करने का फैसला किया")</f>
        <v>टाइगर शार्क उस व्यक्ति को फोटोग्राफ करने की संभावना फोटोग्राफर के कैमरे में रुचि थी, और अपने मुंह में संवेदी अंगों का उपयोग करने का फैसला किया</v>
      </c>
    </row>
    <row r="27728">
      <c r="A27728" s="1" t="s">
        <v>26711</v>
      </c>
      <c r="B27728" s="2" t="str">
        <f>IFERROR(__xludf.DUMMYFUNCTION("GOOGLETRANSLATE(A27728,""en"",""hi"")"),"यह एक अनुक्रम का हिस्सा है।")</f>
        <v>यह एक अनुक्रम का हिस्सा है।</v>
      </c>
    </row>
    <row r="27729">
      <c r="A27729" s="1" t="s">
        <v>26712</v>
      </c>
      <c r="B27729" s="2" t="str">
        <f>IFERROR(__xludf.DUMMYFUNCTION("GOOGLETRANSLATE(A27729,""en"",""hi"")"),"व्यक्ति, दाएं, हाइकिंग पर्वत दिखाया गया है।")</f>
        <v>व्यक्ति, दाएं, हाइकिंग पर्वत दिखाया गया है।</v>
      </c>
    </row>
    <row r="27730">
      <c r="A27730" s="1" t="s">
        <v>26713</v>
      </c>
      <c r="B27730" s="2" t="str">
        <f>IFERROR(__xludf.DUMMYFUNCTION("GOOGLETRANSLATE(A27730,""en"",""hi"")"),"अपने केक के साथ जन्मदिन का लड़का, बस आपको कुछ परिप्रेक्ष्य देने के लिए।")</f>
        <v>अपने केक के साथ जन्मदिन का लड़का, बस आपको कुछ परिप्रेक्ष्य देने के लिए।</v>
      </c>
    </row>
    <row r="27731">
      <c r="A27731" s="1" t="s">
        <v>26714</v>
      </c>
      <c r="B27731" s="2" t="str">
        <f>IFERROR(__xludf.DUMMYFUNCTION("GOOGLETRANSLATE(A27731,""en"",""hi"")"),"धार्मिक नेता के रूप में लोग उत्साहित होते हैं।")</f>
        <v>धार्मिक नेता के रूप में लोग उत्साहित होते हैं।</v>
      </c>
    </row>
    <row r="27732">
      <c r="A27732" s="1" t="s">
        <v>26715</v>
      </c>
      <c r="B27732" s="2" t="str">
        <f>IFERROR(__xludf.DUMMYFUNCTION("GOOGLETRANSLATE(A27732,""en"",""hi"")"),"कला गैलरी में सबसे बड़ा संग्रह है ... बिल्लियों।")</f>
        <v>कला गैलरी में सबसे बड़ा संग्रह है ... बिल्लियों।</v>
      </c>
    </row>
    <row r="27733">
      <c r="A27733" s="1" t="s">
        <v>26716</v>
      </c>
      <c r="B27733" s="2" t="str">
        <f>IFERROR(__xludf.DUMMYFUNCTION("GOOGLETRANSLATE(A27733,""en"",""hi"")"),"प्रकृति और एफआईआर शाखाओं की पृष्ठभूमि पर एक स्नोमैन के साथ क्रिसमस कार्ड")</f>
        <v>प्रकृति और एफआईआर शाखाओं की पृष्ठभूमि पर एक स्नोमैन के साथ क्रिसमस कार्ड</v>
      </c>
    </row>
    <row r="27734">
      <c r="A27734" s="1" t="s">
        <v>26717</v>
      </c>
      <c r="B27734" s="2" t="str">
        <f>IFERROR(__xludf.DUMMYFUNCTION("GOOGLETRANSLATE(A27734,""en"",""hi"")"),"प्रशंसकों को विश्वविद्यालय और वर्तमान के रूप में कार्रवाई में मिलता है")</f>
        <v>प्रशंसकों को विश्वविद्यालय और वर्तमान के रूप में कार्रवाई में मिलता है</v>
      </c>
    </row>
    <row r="27735">
      <c r="A27735" s="1" t="s">
        <v>26718</v>
      </c>
      <c r="B27735" s="2" t="str">
        <f>IFERROR(__xludf.DUMMYFUNCTION("GOOGLETRANSLATE(A27735,""en"",""hi"")"),"व्यक्ति द्वारा एक कॉकटेल पार्टी में एक सेवारत ट्रे पर शैंपेन का चश्मा")</f>
        <v>व्यक्ति द्वारा एक कॉकटेल पार्टी में एक सेवारत ट्रे पर शैंपेन का चश्मा</v>
      </c>
    </row>
    <row r="27736">
      <c r="A27736" s="1" t="s">
        <v>26719</v>
      </c>
      <c r="B27736" s="2" t="str">
        <f>IFERROR(__xludf.DUMMYFUNCTION("GOOGLETRANSLATE(A27736,""en"",""hi"")"),"कंप्यूटर में एक प्रमुख प्रतिद्वंद्वी से अतिरिक्त बड़ी, एल-आकार की बैटरी हो सकती है")</f>
        <v>कंप्यूटर में एक प्रमुख प्रतिद्वंद्वी से अतिरिक्त बड़ी, एल-आकार की बैटरी हो सकती है</v>
      </c>
    </row>
    <row r="27737">
      <c r="A27737" s="1" t="s">
        <v>26720</v>
      </c>
      <c r="B27737" s="2" t="str">
        <f>IFERROR(__xludf.DUMMYFUNCTION("GOOGLETRANSLATE(A27737,""en"",""hi"")"),"एक बर्फीली भालू एक बर्फ से ढके परिदृश्य के माध्यम से चलता है।")</f>
        <v>एक बर्फीली भालू एक बर्फ से ढके परिदृश्य के माध्यम से चलता है।</v>
      </c>
    </row>
    <row r="27738">
      <c r="A27738" s="1" t="s">
        <v>26721</v>
      </c>
      <c r="B27738" s="2" t="str">
        <f>IFERROR(__xludf.DUMMYFUNCTION("GOOGLETRANSLATE(A27738,""en"",""hi"")"),"एक आदमी ग्रे पृष्ठभूमि पर अपनी हथेली खोलने के लिए सोच रहा था।")</f>
        <v>एक आदमी ग्रे पृष्ठभूमि पर अपनी हथेली खोलने के लिए सोच रहा था।</v>
      </c>
    </row>
    <row r="27739">
      <c r="A27739" s="1" t="s">
        <v>26722</v>
      </c>
      <c r="B27739" s="2" t="str">
        <f>IFERROR(__xludf.DUMMYFUNCTION("GOOGLETRANSLATE(A27739,""en"",""hi"")"),"युवा बरमान दोपहर में बार में एक कॉकटेल तैयार करता है")</f>
        <v>युवा बरमान दोपहर में बार में एक कॉकटेल तैयार करता है</v>
      </c>
    </row>
    <row r="27740">
      <c r="A27740" s="1" t="s">
        <v>26723</v>
      </c>
      <c r="B27740" s="2" t="str">
        <f>IFERROR(__xludf.DUMMYFUNCTION("GOOGLETRANSLATE(A27740,""en"",""hi"")"),"मुबारक स्वतंत्रता दिवस के लिए पृष्ठभूमि का वेक्टर चित्रण।")</f>
        <v>मुबारक स्वतंत्रता दिवस के लिए पृष्ठभूमि का वेक्टर चित्रण।</v>
      </c>
    </row>
    <row r="27741">
      <c r="A27741" s="1" t="s">
        <v>26724</v>
      </c>
      <c r="B27741" s="2" t="str">
        <f>IFERROR(__xludf.DUMMYFUNCTION("GOOGLETRANSLATE(A27741,""en"",""hi"")"),"फरवरी में एक टाउन हॉल में समुदायों की निगरानी पर चर्चा करने के लिए छात्र।")</f>
        <v>फरवरी में एक टाउन हॉल में समुदायों की निगरानी पर चर्चा करने के लिए छात्र।</v>
      </c>
    </row>
    <row r="27742">
      <c r="A27742" s="1" t="s">
        <v>7540</v>
      </c>
      <c r="B27742" s="2" t="str">
        <f>IFERROR(__xludf.DUMMYFUNCTION("GOOGLETRANSLATE(A27742,""en"",""hi"")"),"हवा में लहराते झंडा।")</f>
        <v>हवा में लहराते झंडा।</v>
      </c>
    </row>
    <row r="27743">
      <c r="A27743" s="1" t="s">
        <v>26725</v>
      </c>
      <c r="B27743" s="2" t="str">
        <f>IFERROR(__xludf.DUMMYFUNCTION("GOOGLETRANSLATE(A27743,""en"",""hi"")"),"देश का घर, ब्लॉग द्वारा")</f>
        <v>देश का घर, ब्लॉग द्वारा</v>
      </c>
    </row>
    <row r="27744">
      <c r="A27744" s="1" t="s">
        <v>26726</v>
      </c>
      <c r="B27744" s="2" t="str">
        <f>IFERROR(__xludf.DUMMYFUNCTION("GOOGLETRANSLATE(A27744,""en"",""hi"")"),"ग्रिल, चित्र पर मछलियाँ")</f>
        <v>ग्रिल, चित्र पर मछलियाँ</v>
      </c>
    </row>
    <row r="27745">
      <c r="A27745" s="1" t="s">
        <v>26727</v>
      </c>
      <c r="B27745" s="2" t="str">
        <f>IFERROR(__xludf.DUMMYFUNCTION("GOOGLETRANSLATE(A27745,""en"",""hi"")"),"घास में बहु रंगीन लिली")</f>
        <v>घास में बहु रंगीन लिली</v>
      </c>
    </row>
    <row r="27746">
      <c r="A27746" s="1" t="s">
        <v>26728</v>
      </c>
      <c r="B27746" s="2" t="str">
        <f>IFERROR(__xludf.DUMMYFUNCTION("GOOGLETRANSLATE(A27746,""en"",""hi"")"),"ग्लास से फायरप्लेस एक हटाने वाली गैस")</f>
        <v>ग्लास से फायरप्लेस एक हटाने वाली गैस</v>
      </c>
    </row>
    <row r="27747">
      <c r="A27747" s="1" t="s">
        <v>26729</v>
      </c>
      <c r="B27747" s="2" t="str">
        <f>IFERROR(__xludf.DUMMYFUNCTION("GOOGLETRANSLATE(A27747,""en"",""hi"")"),"एक किराने की दुकान पर टमाटर")</f>
        <v>एक किराने की दुकान पर टमाटर</v>
      </c>
    </row>
    <row r="27748">
      <c r="A27748" s="1" t="s">
        <v>26730</v>
      </c>
      <c r="B27748" s="2" t="str">
        <f>IFERROR(__xludf.DUMMYFUNCTION("GOOGLETRANSLATE(A27748,""en"",""hi"")"),"एक वास्तविक समय हाइकर का दृष्टिकोण उच्च परिभाषा में फिल्माया गया।")</f>
        <v>एक वास्तविक समय हाइकर का दृष्टिकोण उच्च परिभाषा में फिल्माया गया।</v>
      </c>
    </row>
    <row r="27749">
      <c r="A27749" s="1" t="s">
        <v>26731</v>
      </c>
      <c r="B27749" s="2" t="str">
        <f>IFERROR(__xludf.DUMMYFUNCTION("GOOGLETRANSLATE(A27749,""en"",""hi"")"),"कयाकर पैर पर कयाकिंग")</f>
        <v>कयाकर पैर पर कयाकिंग</v>
      </c>
    </row>
    <row r="27750">
      <c r="A27750" s="1" t="s">
        <v>26732</v>
      </c>
      <c r="B27750" s="2" t="str">
        <f>IFERROR(__xludf.DUMMYFUNCTION("GOOGLETRANSLATE(A27750,""en"",""hi"")"),"एक आधुनिक इंटीरियर के साथ छोटे लेकिन अच्छी तरह से वितरित अपार्टमेंट")</f>
        <v>एक आधुनिक इंटीरियर के साथ छोटे लेकिन अच्छी तरह से वितरित अपार्टमेंट</v>
      </c>
    </row>
    <row r="27751">
      <c r="A27751" s="1" t="s">
        <v>26733</v>
      </c>
      <c r="B27751" s="2" t="str">
        <f>IFERROR(__xludf.DUMMYFUNCTION("GOOGLETRANSLATE(A27751,""en"",""hi"")"),"आदमी एक मस्जिद के अंदर प्रार्थना कर रहा है")</f>
        <v>आदमी एक मस्जिद के अंदर प्रार्थना कर रहा है</v>
      </c>
    </row>
    <row r="27752">
      <c r="A27752" s="1" t="s">
        <v>4562</v>
      </c>
      <c r="B27752" s="2" t="str">
        <f>IFERROR(__xludf.DUMMYFUNCTION("GOOGLETRANSLATE(A27752,""en"",""hi"")"),"रंगीन पतंगों के साथ छुट्टी के लिए बैनर का वेक्टर चित्रण।")</f>
        <v>रंगीन पतंगों के साथ छुट्टी के लिए बैनर का वेक्टर चित्रण।</v>
      </c>
    </row>
    <row r="27753">
      <c r="A27753" s="1" t="s">
        <v>26734</v>
      </c>
      <c r="B27753" s="2" t="str">
        <f>IFERROR(__xludf.DUMMYFUNCTION("GOOGLETRANSLATE(A27753,""en"",""hi"")"),"नेशनल पार्क स्ट्रीट पर्दे और साइनेज के साथ-साथ लोगों का एक बड़ा समूह भी दिखा रहा है")</f>
        <v>नेशनल पार्क स्ट्रीट पर्दे और साइनेज के साथ-साथ लोगों का एक बड़ा समूह भी दिखा रहा है</v>
      </c>
    </row>
    <row r="27754">
      <c r="A27754" s="1" t="s">
        <v>26735</v>
      </c>
      <c r="B27754" s="2" t="str">
        <f>IFERROR(__xludf.DUMMYFUNCTION("GOOGLETRANSLATE(A27754,""en"",""hi"")"),"बिक्री के लिए एक शहर के चारों ओर लैंडस्केप")</f>
        <v>बिक्री के लिए एक शहर के चारों ओर लैंडस्केप</v>
      </c>
    </row>
    <row r="27755">
      <c r="A27755" s="1" t="s">
        <v>26736</v>
      </c>
      <c r="B27755" s="2" t="str">
        <f>IFERROR(__xludf.DUMMYFUNCTION("GOOGLETRANSLATE(A27755,""en"",""hi"")"),"इस तरह एक पारिवारिक तस्वीर करना होगा।")</f>
        <v>इस तरह एक पारिवारिक तस्वीर करना होगा।</v>
      </c>
    </row>
    <row r="27756">
      <c r="A27756" s="1" t="s">
        <v>26737</v>
      </c>
      <c r="B27756" s="2" t="str">
        <f>IFERROR(__xludf.DUMMYFUNCTION("GOOGLETRANSLATE(A27756,""en"",""hi"")"),"एक छात्र एक वर्ग के सामने बोलता है।")</f>
        <v>एक छात्र एक वर्ग के सामने बोलता है।</v>
      </c>
    </row>
    <row r="27757">
      <c r="A27757" s="1" t="s">
        <v>26738</v>
      </c>
      <c r="B27757" s="2" t="str">
        <f>IFERROR(__xludf.DUMMYFUNCTION("GOOGLETRANSLATE(A27757,""en"",""hi"")"),"ब्लफ्स और पहाड़ियों के साथ आगे सड़क और सुविधाएं।")</f>
        <v>ब्लफ्स और पहाड़ियों के साथ आगे सड़क और सुविधाएं।</v>
      </c>
    </row>
    <row r="27758">
      <c r="A27758" s="1" t="s">
        <v>26739</v>
      </c>
      <c r="B27758" s="2" t="str">
        <f>IFERROR(__xludf.DUMMYFUNCTION("GOOGLETRANSLATE(A27758,""en"",""hi"")"),"लिविंग रूम से रसोई में देखें")</f>
        <v>लिविंग रूम से रसोई में देखें</v>
      </c>
    </row>
    <row r="27759">
      <c r="A27759" s="1" t="s">
        <v>26740</v>
      </c>
      <c r="B27759" s="2" t="str">
        <f>IFERROR(__xludf.DUMMYFUNCTION("GOOGLETRANSLATE(A27759,""en"",""hi"")"),"व्यंजन और भोजन, सफेद पृष्ठभूमि पर अलग।")</f>
        <v>व्यंजन और भोजन, सफेद पृष्ठभूमि पर अलग।</v>
      </c>
    </row>
    <row r="27760">
      <c r="A27760" s="1" t="s">
        <v>26741</v>
      </c>
      <c r="B27760" s="2" t="str">
        <f>IFERROR(__xludf.DUMMYFUNCTION("GOOGLETRANSLATE(A27760,""en"",""hi"")"),"सूर्यास्त में रेत में पैरों के निशान।")</f>
        <v>सूर्यास्त में रेत में पैरों के निशान।</v>
      </c>
    </row>
    <row r="27761">
      <c r="A27761" s="1" t="s">
        <v>26742</v>
      </c>
      <c r="B27761" s="2" t="str">
        <f>IFERROR(__xludf.DUMMYFUNCTION("GOOGLETRANSLATE(A27761,""en"",""hi"")"),"क्षेत्र में मधुमक्खियों की तलाश करते समय, मैंने इन हरे तोते को एक सगुआरो कैक्टस में घोंसला पाया")</f>
        <v>क्षेत्र में मधुमक्खियों की तलाश करते समय, मैंने इन हरे तोते को एक सगुआरो कैक्टस में घोंसला पाया</v>
      </c>
    </row>
    <row r="27762">
      <c r="A27762" s="1" t="s">
        <v>26743</v>
      </c>
      <c r="B27762" s="2" t="str">
        <f>IFERROR(__xludf.DUMMYFUNCTION("GOOGLETRANSLATE(A27762,""en"",""hi"")"),"देश के नक्शे पर देश निकाला गया।")</f>
        <v>देश के नक्शे पर देश निकाला गया।</v>
      </c>
    </row>
    <row r="27763">
      <c r="A27763" s="1" t="s">
        <v>26744</v>
      </c>
      <c r="B27763" s="2" t="str">
        <f>IFERROR(__xludf.DUMMYFUNCTION("GOOGLETRANSLATE(A27763,""en"",""hi"")"),"बेंच सीट स्केल अप पार्ट्स से बना है")</f>
        <v>बेंच सीट स्केल अप पार्ट्स से बना है</v>
      </c>
    </row>
    <row r="27764">
      <c r="A27764" s="1" t="s">
        <v>7448</v>
      </c>
      <c r="B27764" s="2" t="str">
        <f>IFERROR(__xludf.DUMMYFUNCTION("GOOGLETRANSLATE(A27764,""en"",""hi"")"),"एक शहर एक नक्शे पर पिन किया गया")</f>
        <v>एक शहर एक नक्शे पर पिन किया गया</v>
      </c>
    </row>
    <row r="27765">
      <c r="A27765" s="1" t="s">
        <v>26745</v>
      </c>
      <c r="B27765" s="2" t="str">
        <f>IFERROR(__xludf.DUMMYFUNCTION("GOOGLETRANSLATE(A27765,""en"",""hi"")"),"कुत्ते घर में अधिक सामान्य पालतू जानवर हैं")</f>
        <v>कुत्ते घर में अधिक सामान्य पालतू जानवर हैं</v>
      </c>
    </row>
    <row r="27766">
      <c r="A27766" s="1" t="s">
        <v>26746</v>
      </c>
      <c r="B27766" s="2" t="str">
        <f>IFERROR(__xludf.DUMMYFUNCTION("GOOGLETRANSLATE(A27766,""en"",""hi"")"),"ये दुल्हन जूते रिसेप्शन पर नृत्य के लिए बिल्कुल सही होंगे!")</f>
        <v>ये दुल्हन जूते रिसेप्शन पर नृत्य के लिए बिल्कुल सही होंगे!</v>
      </c>
    </row>
    <row r="27767">
      <c r="A27767" s="1" t="s">
        <v>26747</v>
      </c>
      <c r="B27767" s="2" t="str">
        <f>IFERROR(__xludf.DUMMYFUNCTION("GOOGLETRANSLATE(A27767,""en"",""hi"")"),"जैविक प्रजाति - हमले के लिए तैयार शाखा पर")</f>
        <v>जैविक प्रजाति - हमले के लिए तैयार शाखा पर</v>
      </c>
    </row>
    <row r="27768">
      <c r="A27768" s="1" t="s">
        <v>26748</v>
      </c>
      <c r="B27768" s="2" t="str">
        <f>IFERROR(__xludf.DUMMYFUNCTION("GOOGLETRANSLATE(A27768,""en"",""hi"")"),"दराज के पक्षों को वॉलपेपर")</f>
        <v>दराज के पक्षों को वॉलपेपर</v>
      </c>
    </row>
    <row r="27769">
      <c r="A27769" s="1" t="s">
        <v>26749</v>
      </c>
      <c r="B27769" s="2" t="str">
        <f>IFERROR(__xludf.DUMMYFUNCTION("GOOGLETRANSLATE(A27769,""en"",""hi"")"),"एक पार्क दृश्यमान शॉट के साथ स्काईलाइन का दृश्य")</f>
        <v>एक पार्क दृश्यमान शॉट के साथ स्काईलाइन का दृश्य</v>
      </c>
    </row>
    <row r="27770">
      <c r="A27770" s="1" t="s">
        <v>26750</v>
      </c>
      <c r="B27770" s="2" t="str">
        <f>IFERROR(__xludf.DUMMYFUNCTION("GOOGLETRANSLATE(A27770,""en"",""hi"")"),"एक उपहार बॉक्स और उसके हाथों में एक गुब्बारा पकड़े हुए है")</f>
        <v>एक उपहार बॉक्स और उसके हाथों में एक गुब्बारा पकड़े हुए है</v>
      </c>
    </row>
    <row r="27771">
      <c r="A27771" s="1" t="s">
        <v>26751</v>
      </c>
      <c r="B27771" s="2" t="str">
        <f>IFERROR(__xludf.DUMMYFUNCTION("GOOGLETRANSLATE(A27771,""en"",""hi"")"),"एक काले और सफेद दुनिया के नक्शे के साथ प्रिंट करें।")</f>
        <v>एक काले और सफेद दुनिया के नक्शे के साथ प्रिंट करें।</v>
      </c>
    </row>
    <row r="27772">
      <c r="A27772" s="1" t="s">
        <v>26752</v>
      </c>
      <c r="B27772" s="2" t="str">
        <f>IFERROR(__xludf.DUMMYFUNCTION("GOOGLETRANSLATE(A27772,""en"",""hi"")"),"पर्यटक नौकाएं बंदरगाह के चारों ओर घूमती हैं")</f>
        <v>पर्यटक नौकाएं बंदरगाह के चारों ओर घूमती हैं</v>
      </c>
    </row>
    <row r="27773">
      <c r="A27773" s="1" t="s">
        <v>26753</v>
      </c>
      <c r="B27773" s="2" t="str">
        <f>IFERROR(__xludf.DUMMYFUNCTION("GOOGLETRANSLATE(A27773,""en"",""hi"")"),"अपनी आवश्यकताओं के लिए सही स्कूटर कैसे चुनें")</f>
        <v>अपनी आवश्यकताओं के लिए सही स्कूटर कैसे चुनें</v>
      </c>
    </row>
    <row r="27774">
      <c r="A27774" s="1" t="s">
        <v>26754</v>
      </c>
      <c r="B27774" s="2" t="str">
        <f>IFERROR(__xludf.DUMMYFUNCTION("GOOGLETRANSLATE(A27774,""en"",""hi"")"),"ग्रे मेटल बॉक्स भित्तिचित्र और टूटे हुए पोस्टर में एक गली पर एक ईंट की दीवार में सेट")</f>
        <v>ग्रे मेटल बॉक्स भित्तिचित्र और टूटे हुए पोस्टर में एक गली पर एक ईंट की दीवार में सेट</v>
      </c>
    </row>
    <row r="27775">
      <c r="A27775" s="1" t="s">
        <v>26755</v>
      </c>
      <c r="B27775" s="2" t="str">
        <f>IFERROR(__xludf.DUMMYFUNCTION("GOOGLETRANSLATE(A27775,""en"",""hi"")"),"प्रगति में: संपत्ति, जो एक बार लश, हरी घास और स्विमिंग पूल दिखाती है, एक धूल भरी निर्माण स्थल के अलावा कुछ भी नहीं था")</f>
        <v>प्रगति में: संपत्ति, जो एक बार लश, हरी घास और स्विमिंग पूल दिखाती है, एक धूल भरी निर्माण स्थल के अलावा कुछ भी नहीं था</v>
      </c>
    </row>
    <row r="27776">
      <c r="A27776" s="1" t="s">
        <v>26756</v>
      </c>
      <c r="B27776" s="2" t="str">
        <f>IFERROR(__xludf.DUMMYFUNCTION("GOOGLETRANSLATE(A27776,""en"",""hi"")"),"पेंट एक सुंदर दर्पण के लिए नाटकीय पृष्ठभूमि प्रदान करता है, जो इस कमरे में प्रकाश को दर्शाता है, जो इस आवासीय परियोजना के केंद्र में है।")</f>
        <v>पेंट एक सुंदर दर्पण के लिए नाटकीय पृष्ठभूमि प्रदान करता है, जो इस कमरे में प्रकाश को दर्शाता है, जो इस आवासीय परियोजना के केंद्र में है।</v>
      </c>
    </row>
    <row r="27777">
      <c r="A27777" s="1" t="s">
        <v>26757</v>
      </c>
      <c r="B27777" s="2" t="str">
        <f>IFERROR(__xludf.DUMMYFUNCTION("GOOGLETRANSLATE(A27777,""en"",""hi"")"),"पूर्वी तट ब्लैकआउट के दौरान सभी रोशनी बाहर हैं")</f>
        <v>पूर्वी तट ब्लैकआउट के दौरान सभी रोशनी बाहर हैं</v>
      </c>
    </row>
    <row r="27778">
      <c r="A27778" s="1" t="s">
        <v>26758</v>
      </c>
      <c r="B27778" s="2" t="str">
        <f>IFERROR(__xludf.DUMMYFUNCTION("GOOGLETRANSLATE(A27778,""en"",""hi"")"),"जब वह मेरे स्तन को पाने की कोशिश कर रहा है तो मेरा बच्चा वास्तव में तेज़ी से तेज़ हो जाता है।")</f>
        <v>जब वह मेरे स्तन को पाने की कोशिश कर रहा है तो मेरा बच्चा वास्तव में तेज़ी से तेज़ हो जाता है।</v>
      </c>
    </row>
    <row r="27779">
      <c r="A27779" s="1" t="s">
        <v>26759</v>
      </c>
      <c r="B27779" s="2" t="str">
        <f>IFERROR(__xludf.DUMMYFUNCTION("GOOGLETRANSLATE(A27779,""en"",""hi"")"),"ये पक्षी और यह चेहरा एक विशाल मोज़ेक के अन्यथा ज्यामितीय पैटर्न में कुछ आलंकारिक तत्वों में से हैं")</f>
        <v>ये पक्षी और यह चेहरा एक विशाल मोज़ेक के अन्यथा ज्यामितीय पैटर्न में कुछ आलंकारिक तत्वों में से हैं</v>
      </c>
    </row>
    <row r="27780">
      <c r="A27780" s="1" t="s">
        <v>26760</v>
      </c>
      <c r="B27780" s="2" t="str">
        <f>IFERROR(__xludf.DUMMYFUNCTION("GOOGLETRANSLATE(A27780,""en"",""hi"")"),"पुनर्निर्मित फूस की लकड़ी से बनाया गया संकेत।")</f>
        <v>पुनर्निर्मित फूस की लकड़ी से बनाया गया संकेत।</v>
      </c>
    </row>
    <row r="27781">
      <c r="A27781" s="1" t="s">
        <v>26761</v>
      </c>
      <c r="B27781" s="2" t="str">
        <f>IFERROR(__xludf.DUMMYFUNCTION("GOOGLETRANSLATE(A27781,""en"",""hi"")"),"कॉकपिट से मीडिया को ब्रीफ का एक पायलट")</f>
        <v>कॉकपिट से मीडिया को ब्रीफ का एक पायलट</v>
      </c>
    </row>
    <row r="27782">
      <c r="A27782" s="1" t="s">
        <v>26762</v>
      </c>
      <c r="B27782" s="2" t="str">
        <f>IFERROR(__xludf.DUMMYFUNCTION("GOOGLETRANSLATE(A27782,""en"",""hi"")"),"प्रतियोगिता लोगों के सामने आयोजित की गई थी।")</f>
        <v>प्रतियोगिता लोगों के सामने आयोजित की गई थी।</v>
      </c>
    </row>
    <row r="27783">
      <c r="A27783" s="1" t="s">
        <v>26763</v>
      </c>
      <c r="B27783" s="2" t="str">
        <f>IFERROR(__xludf.DUMMYFUNCTION("GOOGLETRANSLATE(A27783,""en"",""hi"")"),"एक कैफे में एक कॉफी होने के दौरान एक टैबलेट का उपयोग करने वाली सुंदर युवा महिलाएं")</f>
        <v>एक कैफे में एक कॉफी होने के दौरान एक टैबलेट का उपयोग करने वाली सुंदर युवा महिलाएं</v>
      </c>
    </row>
    <row r="27784">
      <c r="A27784" s="1" t="s">
        <v>26764</v>
      </c>
      <c r="B27784" s="2" t="str">
        <f>IFERROR(__xludf.DUMMYFUNCTION("GOOGLETRANSLATE(A27784,""en"",""hi"")"),"फूलों और रंगीन घरों के साथ एक छोटा सा पार्क")</f>
        <v>फूलों और रंगीन घरों के साथ एक छोटा सा पार्क</v>
      </c>
    </row>
    <row r="27785">
      <c r="A27785" s="1" t="s">
        <v>26765</v>
      </c>
      <c r="B27785" s="2" t="str">
        <f>IFERROR(__xludf.DUMMYFUNCTION("GOOGLETRANSLATE(A27785,""en"",""hi"")"),"गांव में नए घरों में देखें")</f>
        <v>गांव में नए घरों में देखें</v>
      </c>
    </row>
    <row r="27786">
      <c r="A27786" s="1" t="s">
        <v>26766</v>
      </c>
      <c r="B27786" s="2" t="str">
        <f>IFERROR(__xludf.DUMMYFUNCTION("GOOGLETRANSLATE(A27786,""en"",""hi"")"),"भारतीय डिश भाग के रूप में प्रदर्शन करता है")</f>
        <v>भारतीय डिश भाग के रूप में प्रदर्शन करता है</v>
      </c>
    </row>
    <row r="27787">
      <c r="A27787" s="1" t="s">
        <v>26767</v>
      </c>
      <c r="B27787" s="2" t="str">
        <f>IFERROR(__xludf.DUMMYFUNCTION("GOOGLETRANSLATE(A27787,""en"",""hi"")"),"शाम की रोशनी में एक शहर")</f>
        <v>शाम की रोशनी में एक शहर</v>
      </c>
    </row>
    <row r="27788">
      <c r="A27788" s="1" t="s">
        <v>26768</v>
      </c>
      <c r="B27788" s="2" t="str">
        <f>IFERROR(__xludf.DUMMYFUNCTION("GOOGLETRANSLATE(A27788,""en"",""hi"")"),"आदमी एफआईएस अल्पाइन स्की विश्व कप पुरुषों के स्लैलम के दौरान प्रतिस्पर्धा करता है")</f>
        <v>आदमी एफआईएस अल्पाइन स्की विश्व कप पुरुषों के स्लैलम के दौरान प्रतिस्पर्धा करता है</v>
      </c>
    </row>
    <row r="27789">
      <c r="A27789" s="1" t="s">
        <v>26769</v>
      </c>
      <c r="B27789" s="2" t="str">
        <f>IFERROR(__xludf.DUMMYFUNCTION("GOOGLETRANSLATE(A27789,""en"",""hi"")"),"रेड कार्पेट का प्रीमियर")</f>
        <v>रेड कार्पेट का प्रीमियर</v>
      </c>
    </row>
    <row r="27790">
      <c r="A27790" s="1" t="s">
        <v>26770</v>
      </c>
      <c r="B27790" s="2" t="str">
        <f>IFERROR(__xludf.DUMMYFUNCTION("GOOGLETRANSLATE(A27790,""en"",""hi"")"),"कॉफी टेबल के रूप में पुराने ट्रंक में प्राचीन ट्रंक कॉफी टेबल के चयन पर सिफारिशें")</f>
        <v>कॉफी टेबल के रूप में पुराने ट्रंक में प्राचीन ट्रंक कॉफी टेबल के चयन पर सिफारिशें</v>
      </c>
    </row>
    <row r="27791">
      <c r="A27791" s="1" t="s">
        <v>26771</v>
      </c>
      <c r="B27791" s="2" t="str">
        <f>IFERROR(__xludf.DUMMYFUNCTION("GOOGLETRANSLATE(A27791,""en"",""hi"")"),"केंद्रीय वर्ग पर क्रिसमस बाजार पर खरीदारी करने वाले लोग")</f>
        <v>केंद्रीय वर्ग पर क्रिसमस बाजार पर खरीदारी करने वाले लोग</v>
      </c>
    </row>
    <row r="27792">
      <c r="A27792" s="1" t="s">
        <v>26772</v>
      </c>
      <c r="B27792" s="2" t="str">
        <f>IFERROR(__xludf.DUMMYFUNCTION("GOOGLETRANSLATE(A27792,""en"",""hi"")"),"एक आदमी के हाथ में एक जार से बाहर आ रहा तितलियाँ")</f>
        <v>एक आदमी के हाथ में एक जार से बाहर आ रहा तितलियाँ</v>
      </c>
    </row>
    <row r="27793">
      <c r="A27793" s="1" t="s">
        <v>26773</v>
      </c>
      <c r="B27793" s="2" t="str">
        <f>IFERROR(__xludf.DUMMYFUNCTION("GOOGLETRANSLATE(A27793,""en"",""hi"")"),"एक सुबह हवाई फुटेज")</f>
        <v>एक सुबह हवाई फुटेज</v>
      </c>
    </row>
    <row r="27794">
      <c r="A27794" s="1" t="s">
        <v>26774</v>
      </c>
      <c r="B27794" s="2" t="str">
        <f>IFERROR(__xludf.DUMMYFUNCTION("GOOGLETRANSLATE(A27794,""en"",""hi"")"),"एक मानचित्र के पृष्ठ और एक प्राचीन आवर्धक ग्लास")</f>
        <v>एक मानचित्र के पृष्ठ और एक प्राचीन आवर्धक ग्लास</v>
      </c>
    </row>
    <row r="27795">
      <c r="A27795" s="1" t="s">
        <v>26775</v>
      </c>
      <c r="B27795" s="2" t="str">
        <f>IFERROR(__xludf.DUMMYFUNCTION("GOOGLETRANSLATE(A27795,""en"",""hi"")"),"एक लाल स्ट्रोक में सफेद पार।")</f>
        <v>एक लाल स्ट्रोक में सफेद पार।</v>
      </c>
    </row>
    <row r="27796">
      <c r="A27796" s="1" t="s">
        <v>26776</v>
      </c>
      <c r="B27796" s="2" t="str">
        <f>IFERROR(__xludf.DUMMYFUNCTION("GOOGLETRANSLATE(A27796,""en"",""hi"")"),"व्यक्ति, तूफान के लिए तैयार करने के लिए मंगलवार को खुदरा पर अपने कार्ट में पानी के मामलों को लोड करता है")</f>
        <v>व्यक्ति, तूफान के लिए तैयार करने के लिए मंगलवार को खुदरा पर अपने कार्ट में पानी के मामलों को लोड करता है</v>
      </c>
    </row>
    <row r="27797">
      <c r="A27797" s="1" t="s">
        <v>26777</v>
      </c>
      <c r="B27797" s="2" t="str">
        <f>IFERROR(__xludf.DUMMYFUNCTION("GOOGLETRANSLATE(A27797,""en"",""hi"")"),"स्विंग कलाकार एक पियानो में एक सूट और टोपी पहने हुए बैठता है")</f>
        <v>स्विंग कलाकार एक पियानो में एक सूट और टोपी पहने हुए बैठता है</v>
      </c>
    </row>
    <row r="27798">
      <c r="A27798" s="1" t="s">
        <v>26778</v>
      </c>
      <c r="B27798" s="2" t="str">
        <f>IFERROR(__xludf.DUMMYFUNCTION("GOOGLETRANSLATE(A27798,""en"",""hi"")"),"मोटी घुंघराले बालों के लिए छोटे हेयर स्टाइल - मोटी बाल काफी आकर्षक है।")</f>
        <v>मोटी घुंघराले बालों के लिए छोटे हेयर स्टाइल - मोटी बाल काफी आकर्षक है।</v>
      </c>
    </row>
    <row r="27799">
      <c r="A27799" s="1" t="s">
        <v>26779</v>
      </c>
      <c r="B27799" s="2" t="str">
        <f>IFERROR(__xludf.DUMMYFUNCTION("GOOGLETRANSLATE(A27799,""en"",""hi"")"),"एक फ्रिनेड सोना दीपक, एक अलार्म घड़ी और एक बेडसाइड टेबल पर एक गिलास पानी।")</f>
        <v>एक फ्रिनेड सोना दीपक, एक अलार्म घड़ी और एक बेडसाइड टेबल पर एक गिलास पानी।</v>
      </c>
    </row>
    <row r="27800">
      <c r="A27800" s="1" t="s">
        <v>26780</v>
      </c>
      <c r="B27800" s="2" t="str">
        <f>IFERROR(__xludf.DUMMYFUNCTION("GOOGLETRANSLATE(A27800,""en"",""hi"")"),"अभिनेता लेकिन यह क्या है?")</f>
        <v>अभिनेता लेकिन यह क्या है?</v>
      </c>
    </row>
    <row r="27801">
      <c r="A27801" s="1" t="s">
        <v>26781</v>
      </c>
      <c r="B27801" s="2" t="str">
        <f>IFERROR(__xludf.DUMMYFUNCTION("GOOGLETRANSLATE(A27801,""en"",""hi"")"),"संरचना वास्तुकला की विशेषता - द्वार जो कहीं भी जाता है और समुद्र को फ्रेम करने के लिए कार्य करता है")</f>
        <v>संरचना वास्तुकला की विशेषता - द्वार जो कहीं भी जाता है और समुद्र को फ्रेम करने के लिए कार्य करता है</v>
      </c>
    </row>
    <row r="27802">
      <c r="A27802" s="1" t="s">
        <v>26782</v>
      </c>
      <c r="B27802" s="2" t="str">
        <f>IFERROR(__xludf.DUMMYFUNCTION("GOOGLETRANSLATE(A27802,""en"",""hi"")"),"महिलाएं समुद्र तट पर एक लंबी कलाकार की तैयारी में एक मछली पकड़ने की छड़ी पर प्रदान करती हैं")</f>
        <v>महिलाएं समुद्र तट पर एक लंबी कलाकार की तैयारी में एक मछली पकड़ने की छड़ी पर प्रदान करती हैं</v>
      </c>
    </row>
    <row r="27803">
      <c r="A27803" s="1" t="s">
        <v>26783</v>
      </c>
      <c r="B27803" s="2" t="str">
        <f>IFERROR(__xludf.DUMMYFUNCTION("GOOGLETRANSLATE(A27803,""en"",""hi"")"),"एक पॉप और कॉर्क फ्लाइंग के साथ शैम्पेन की बोतल खोलना।")</f>
        <v>एक पॉप और कॉर्क फ्लाइंग के साथ शैम्पेन की बोतल खोलना।</v>
      </c>
    </row>
    <row r="27804">
      <c r="A27804" s="1" t="s">
        <v>5787</v>
      </c>
      <c r="B27804" s="2" t="str">
        <f>IFERROR(__xludf.DUMMYFUNCTION("GOOGLETRANSLATE(A27804,""en"",""hi"")"),"छवि में हो सकता है: व्यक्ति, मंच पर, एक संगीत वाद्ययंत्र और गिटार बजाना")</f>
        <v>छवि में हो सकता है: व्यक्ति, मंच पर, एक संगीत वाद्ययंत्र और गिटार बजाना</v>
      </c>
    </row>
    <row r="27805">
      <c r="A27805" s="1" t="s">
        <v>26784</v>
      </c>
      <c r="B27805" s="2" t="str">
        <f>IFERROR(__xludf.DUMMYFUNCTION("GOOGLETRANSLATE(A27805,""en"",""hi"")"),"सभी क्षमताओं के लिए अनुकूलित खेल")</f>
        <v>सभी क्षमताओं के लिए अनुकूलित खेल</v>
      </c>
    </row>
    <row r="27806">
      <c r="A27806" s="1" t="s">
        <v>26785</v>
      </c>
      <c r="B27806" s="2" t="str">
        <f>IFERROR(__xludf.DUMMYFUNCTION("GOOGLETRANSLATE(A27806,""en"",""hi"")"),"गायों का एक झुंड एक खेत में अपनी जगह की ओर निर्देशित किया जाता है।")</f>
        <v>गायों का एक झुंड एक खेत में अपनी जगह की ओर निर्देशित किया जाता है।</v>
      </c>
    </row>
    <row r="27807">
      <c r="A27807" s="1" t="s">
        <v>26786</v>
      </c>
      <c r="B27807" s="2" t="str">
        <f>IFERROR(__xludf.DUMMYFUNCTION("GOOGLETRANSLATE(A27807,""en"",""hi"")"),"एक बैठे परी और छोटे मिट्टी के बर्तन जैसे सूखे या ताजा मॉस और छोटे उच्चारण जोड़ें।")</f>
        <v>एक बैठे परी और छोटे मिट्टी के बर्तन जैसे सूखे या ताजा मॉस और छोटे उच्चारण जोड़ें।</v>
      </c>
    </row>
    <row r="27808">
      <c r="A27808" s="1" t="s">
        <v>26787</v>
      </c>
      <c r="B27808" s="2" t="str">
        <f>IFERROR(__xludf.DUMMYFUNCTION("GOOGLETRANSLATE(A27808,""en"",""hi"")"),"जंगल में साइकिल और पीने के पानी के साथ आकर्षक जोड़ी")</f>
        <v>जंगल में साइकिल और पीने के पानी के साथ आकर्षक जोड़ी</v>
      </c>
    </row>
    <row r="27809">
      <c r="A27809" s="1" t="s">
        <v>26788</v>
      </c>
      <c r="B27809" s="2" t="str">
        <f>IFERROR(__xludf.DUMMYFUNCTION("GOOGLETRANSLATE(A27809,""en"",""hi"")"),"अभिनेता एक मंजिल में गर्मी को बदल देता है - लंबाई लाल संख्या।")</f>
        <v>अभिनेता एक मंजिल में गर्मी को बदल देता है - लंबाई लाल संख्या।</v>
      </c>
    </row>
    <row r="27810">
      <c r="A27810" s="1" t="s">
        <v>26789</v>
      </c>
      <c r="B27810" s="2" t="str">
        <f>IFERROR(__xludf.DUMMYFUNCTION("GOOGLETRANSLATE(A27810,""en"",""hi"")"),"इस यांत्रिक इंजीनियर ने फिल्मांकन स्थान अक्षम करने के लिए कारों को अनुकूल बनाने के लिए देश छोड़ दिया")</f>
        <v>इस यांत्रिक इंजीनियर ने फिल्मांकन स्थान अक्षम करने के लिए कारों को अनुकूल बनाने के लिए देश छोड़ दिया</v>
      </c>
    </row>
    <row r="27811">
      <c r="A27811" s="1" t="s">
        <v>26790</v>
      </c>
      <c r="B27811" s="2" t="str">
        <f>IFERROR(__xludf.DUMMYFUNCTION("GOOGLETRANSLATE(A27811,""en"",""hi"")"),"तट से पानी के निकायों का दौरा करते हुए गोताखोर बीमार हो गया")</f>
        <v>तट से पानी के निकायों का दौरा करते हुए गोताखोर बीमार हो गया</v>
      </c>
    </row>
    <row r="27812">
      <c r="A27812" s="1" t="s">
        <v>26791</v>
      </c>
      <c r="B27812" s="2" t="str">
        <f>IFERROR(__xludf.DUMMYFUNCTION("GOOGLETRANSLATE(A27812,""en"",""hi"")"),"पानी की लिली युक्त तालाब के आसपास उष्णकटिबंधीय हथेलियों")</f>
        <v>पानी की लिली युक्त तालाब के आसपास उष्णकटिबंधीय हथेलियों</v>
      </c>
    </row>
    <row r="27813">
      <c r="A27813" s="1" t="s">
        <v>26792</v>
      </c>
      <c r="B27813" s="2" t="str">
        <f>IFERROR(__xludf.DUMMYFUNCTION("GOOGLETRANSLATE(A27813,""en"",""hi"")"),"गर्दन के चारों ओर हाथों के साथ चौंकाने वाली अभिव्यक्ति के साथ लड़की, पृथक")</f>
        <v>गर्दन के चारों ओर हाथों के साथ चौंकाने वाली अभिव्यक्ति के साथ लड़की, पृथक</v>
      </c>
    </row>
    <row r="27814">
      <c r="A27814" s="1" t="s">
        <v>26793</v>
      </c>
      <c r="B27814" s="2" t="str">
        <f>IFERROR(__xludf.DUMMYFUNCTION("GOOGLETRANSLATE(A27814,""en"",""hi"")"),"त्योहार के दिन साइट का सामान्य दृश्य")</f>
        <v>त्योहार के दिन साइट का सामान्य दृश्य</v>
      </c>
    </row>
    <row r="27815">
      <c r="A27815" s="1" t="s">
        <v>26794</v>
      </c>
      <c r="B27815" s="2" t="str">
        <f>IFERROR(__xludf.DUMMYFUNCTION("GOOGLETRANSLATE(A27815,""en"",""hi"")"),"अपने नज़र में कुछ रंगीन बनावट जोड़ें।")</f>
        <v>अपने नज़र में कुछ रंगीन बनावट जोड़ें।</v>
      </c>
    </row>
    <row r="27816">
      <c r="A27816" s="1" t="s">
        <v>26795</v>
      </c>
      <c r="B27816" s="2" t="str">
        <f>IFERROR(__xludf.DUMMYFUNCTION("GOOGLETRANSLATE(A27816,""en"",""hi"")"),"एक नीली मेज पर कॉफी का कप।")</f>
        <v>एक नीली मेज पर कॉफी का कप।</v>
      </c>
    </row>
    <row r="27817">
      <c r="A27817" s="1" t="s">
        <v>26796</v>
      </c>
      <c r="B27817" s="2" t="str">
        <f>IFERROR(__xludf.DUMMYFUNCTION("GOOGLETRANSLATE(A27817,""en"",""hi"")"),"चर्च में व्यक्ति का आंतरिक भाग")</f>
        <v>चर्च में व्यक्ति का आंतरिक भाग</v>
      </c>
    </row>
    <row r="27818">
      <c r="A27818" s="1" t="s">
        <v>26797</v>
      </c>
      <c r="B27818" s="2" t="str">
        <f>IFERROR(__xludf.DUMMYFUNCTION("GOOGLETRANSLATE(A27818,""en"",""hi"")"),"पहाड़ों की पृष्ठभूमि पर जोड़े का सिल्हूट")</f>
        <v>पहाड़ों की पृष्ठभूमि पर जोड़े का सिल्हूट</v>
      </c>
    </row>
    <row r="27819">
      <c r="A27819" s="1" t="s">
        <v>26798</v>
      </c>
      <c r="B27819" s="2" t="str">
        <f>IFERROR(__xludf.DUMMYFUNCTION("GOOGLETRANSLATE(A27819,""en"",""hi"")"),"नीले फूलों के बीच एक शराबी नारंगी फूल बढ़ रहा है")</f>
        <v>नीले फूलों के बीच एक शराबी नारंगी फूल बढ़ रहा है</v>
      </c>
    </row>
    <row r="27820">
      <c r="A27820" s="1" t="s">
        <v>26799</v>
      </c>
      <c r="B27820" s="2" t="str">
        <f>IFERROR(__xludf.DUMMYFUNCTION("GOOGLETRANSLATE(A27820,""en"",""hi"")"),"नर और मादा मल्लार्ड बतख एक स्पष्ट धारा में भोजन करते हैं")</f>
        <v>नर और मादा मल्लार्ड बतख एक स्पष्ट धारा में भोजन करते हैं</v>
      </c>
    </row>
    <row r="27821">
      <c r="A27821" s="1" t="s">
        <v>26800</v>
      </c>
      <c r="B27821" s="2" t="str">
        <f>IFERROR(__xludf.DUMMYFUNCTION("GOOGLETRANSLATE(A27821,""en"",""hi"")"),"उसके हाथों वाली महिला ने काट दिया")</f>
        <v>उसके हाथों वाली महिला ने काट दिया</v>
      </c>
    </row>
    <row r="27822">
      <c r="A27822" s="1" t="s">
        <v>26801</v>
      </c>
      <c r="B27822" s="2" t="str">
        <f>IFERROR(__xludf.DUMMYFUNCTION("GOOGLETRANSLATE(A27822,""en"",""hi"")"),"एक बगीचे में पानी के बाद एक पौधा")</f>
        <v>एक बगीचे में पानी के बाद एक पौधा</v>
      </c>
    </row>
    <row r="27823">
      <c r="A27823" s="1" t="s">
        <v>26802</v>
      </c>
      <c r="B27823" s="2" t="str">
        <f>IFERROR(__xludf.DUMMYFUNCTION("GOOGLETRANSLATE(A27823,""en"",""hi"")"),"कवर पर फिल्म अभिनेता")</f>
        <v>कवर पर फिल्म अभिनेता</v>
      </c>
    </row>
    <row r="27824">
      <c r="A27824" s="1" t="s">
        <v>26803</v>
      </c>
      <c r="B27824" s="2" t="str">
        <f>IFERROR(__xludf.DUMMYFUNCTION("GOOGLETRANSLATE(A27824,""en"",""hi"")"),"बैंक पर जिले में उज्ज्वल पुरानी इमारतें")</f>
        <v>बैंक पर जिले में उज्ज्वल पुरानी इमारतें</v>
      </c>
    </row>
    <row r="27825">
      <c r="A27825" s="1" t="s">
        <v>26804</v>
      </c>
      <c r="B27825" s="2" t="str">
        <f>IFERROR(__xludf.DUMMYFUNCTION("GOOGLETRANSLATE(A27825,""en"",""hi"")"),"अभिनेता इत्र का चेहरा था और उन्होंने लक्जरी फैशन हाउस के लिए स्टीमी विज्ञापन की एक श्रृंखला में अभिनय किया।")</f>
        <v>अभिनेता इत्र का चेहरा था और उन्होंने लक्जरी फैशन हाउस के लिए स्टीमी विज्ञापन की एक श्रृंखला में अभिनय किया।</v>
      </c>
    </row>
    <row r="27826">
      <c r="A27826" s="1" t="s">
        <v>26805</v>
      </c>
      <c r="B27826" s="2" t="str">
        <f>IFERROR(__xludf.DUMMYFUNCTION("GOOGLETRANSLATE(A27826,""en"",""hi"")"),"दुनिया के सुंदर जानवर - फोटो #")</f>
        <v>दुनिया के सुंदर जानवर - फोटो #</v>
      </c>
    </row>
    <row r="27827">
      <c r="A27827" s="1" t="s">
        <v>26806</v>
      </c>
      <c r="B27827" s="2" t="str">
        <f>IFERROR(__xludf.DUMMYFUNCTION("GOOGLETRANSLATE(A27827,""en"",""hi"")"),"गरिमा उद्धरण देता है कि जिस तरह की सुंदरता मैं चाहता हूं वह सबसे अधिक है जो भीतर से आता है")</f>
        <v>गरिमा उद्धरण देता है कि जिस तरह की सुंदरता मैं चाहता हूं वह सबसे अधिक है जो भीतर से आता है</v>
      </c>
    </row>
    <row r="27828">
      <c r="A27828" s="1" t="s">
        <v>26807</v>
      </c>
      <c r="B27828" s="2" t="str">
        <f>IFERROR(__xludf.DUMMYFUNCTION("GOOGLETRANSLATE(A27828,""en"",""hi"")"),"दिन के लिए विशेष पिज्जा")</f>
        <v>दिन के लिए विशेष पिज्जा</v>
      </c>
    </row>
    <row r="27829">
      <c r="A27829" s="1" t="s">
        <v>26808</v>
      </c>
      <c r="B27829" s="2" t="str">
        <f>IFERROR(__xludf.DUMMYFUNCTION("GOOGLETRANSLATE(A27829,""en"",""hi"")"),"एक अतिथि और अभिनेता प्रीमियर में भाग लेते हैं")</f>
        <v>एक अतिथि और अभिनेता प्रीमियर में भाग लेते हैं</v>
      </c>
    </row>
    <row r="27830">
      <c r="A27830" s="1" t="s">
        <v>26809</v>
      </c>
      <c r="B27830" s="2" t="str">
        <f>IFERROR(__xludf.DUMMYFUNCTION("GOOGLETRANSLATE(A27830,""en"",""hi"")"),"एक व्यक्ति को पुलिस द्वारा फ्लैटों में हिरासत में लिया जाता है")</f>
        <v>एक व्यक्ति को पुलिस द्वारा फ्लैटों में हिरासत में लिया जाता है</v>
      </c>
    </row>
    <row r="27831">
      <c r="A27831" s="1" t="s">
        <v>26810</v>
      </c>
      <c r="B27831" s="2" t="str">
        <f>IFERROR(__xludf.DUMMYFUNCTION("GOOGLETRANSLATE(A27831,""en"",""hi"")"),"तस्वीरें बेडरॉक का एक आउटक्रॉप दिखा रही है।")</f>
        <v>तस्वीरें बेडरॉक का एक आउटक्रॉप दिखा रही है।</v>
      </c>
    </row>
    <row r="27832">
      <c r="A27832" s="1" t="s">
        <v>26811</v>
      </c>
      <c r="B27832" s="2" t="str">
        <f>IFERROR(__xludf.DUMMYFUNCTION("GOOGLETRANSLATE(A27832,""en"",""hi"")"),"मैच से पहले ड्रेसिंग रूम का एक सामान्य दृश्य।")</f>
        <v>मैच से पहले ड्रेसिंग रूम का एक सामान्य दृश्य।</v>
      </c>
    </row>
    <row r="27833">
      <c r="A27833" s="1" t="s">
        <v>26812</v>
      </c>
      <c r="B27833" s="2" t="str">
        <f>IFERROR(__xludf.DUMMYFUNCTION("GOOGLETRANSLATE(A27833,""en"",""hi"")"),"चित्रित चट्टान ... शायद एक सांप पेंट करने के लिए चारों ओर नहीं मिलता है, लेकिन यह एक सुंदरता है।")</f>
        <v>चित्रित चट्टान ... शायद एक सांप पेंट करने के लिए चारों ओर नहीं मिलता है, लेकिन यह एक सुंदरता है।</v>
      </c>
    </row>
    <row r="27834">
      <c r="A27834" s="1" t="s">
        <v>26813</v>
      </c>
      <c r="B27834" s="2" t="str">
        <f>IFERROR(__xludf.DUMMYFUNCTION("GOOGLETRANSLATE(A27834,""en"",""hi"")"),"आंखों की तरह एक पोस्टर पर भयभीत आदमी पर ड्रिल करें जो फिल्म का विज्ञापन करता है")</f>
        <v>आंखों की तरह एक पोस्टर पर भयभीत आदमी पर ड्रिल करें जो फिल्म का विज्ञापन करता है</v>
      </c>
    </row>
    <row r="27835">
      <c r="A27835" s="1" t="s">
        <v>26814</v>
      </c>
      <c r="B27835" s="2" t="str">
        <f>IFERROR(__xludf.DUMMYFUNCTION("GOOGLETRANSLATE(A27835,""en"",""hi"")"),"मेरे घर में इस तरह के संकेत देखने के लिए आश्चर्यचकित नहीं है।")</f>
        <v>मेरे घर में इस तरह के संकेत देखने के लिए आश्चर्यचकित नहीं है।</v>
      </c>
    </row>
    <row r="27836">
      <c r="A27836" s="1" t="s">
        <v>26815</v>
      </c>
      <c r="B27836" s="2" t="str">
        <f>IFERROR(__xludf.DUMMYFUNCTION("GOOGLETRANSLATE(A27836,""en"",""hi"")"),"बादलों के समुद्र से सूरज उभर रहा है")</f>
        <v>बादलों के समुद्र से सूरज उभर रहा है</v>
      </c>
    </row>
    <row r="27837">
      <c r="A27837" s="1" t="s">
        <v>26816</v>
      </c>
      <c r="B27837" s="2" t="str">
        <f>IFERROR(__xludf.DUMMYFUNCTION("GOOGLETRANSLATE(A27837,""en"",""hi"")"),"एक ट्रेन के रूप में प्रशंसकों के मैच के लिए स्टेडियम में पहुंचता है।")</f>
        <v>एक ट्रेन के रूप में प्रशंसकों के मैच के लिए स्टेडियम में पहुंचता है।</v>
      </c>
    </row>
    <row r="27838">
      <c r="A27838" s="1" t="s">
        <v>26817</v>
      </c>
      <c r="B27838" s="2" t="str">
        <f>IFERROR(__xludf.DUMMYFUNCTION("GOOGLETRANSLATE(A27838,""en"",""hi"")"),"देश कलाकार पुरस्कार पर प्रदर्शन करता है।")</f>
        <v>देश कलाकार पुरस्कार पर प्रदर्शन करता है।</v>
      </c>
    </row>
    <row r="27839">
      <c r="A27839" s="1" t="s">
        <v>26818</v>
      </c>
      <c r="B27839" s="2" t="str">
        <f>IFERROR(__xludf.DUMMYFUNCTION("GOOGLETRANSLATE(A27839,""en"",""hi"")"),"व्यक्ति मुस्कुराता है क्योंकि वह अपने पोते के साथ एक परिवार के दिन के साथ एक गले लगाती है")</f>
        <v>व्यक्ति मुस्कुराता है क्योंकि वह अपने पोते के साथ एक परिवार के दिन के साथ एक गले लगाती है</v>
      </c>
    </row>
    <row r="27840">
      <c r="A27840" s="1" t="s">
        <v>26819</v>
      </c>
      <c r="B27840" s="2" t="str">
        <f>IFERROR(__xludf.DUMMYFUNCTION("GOOGLETRANSLATE(A27840,""en"",""hi"")"),"एक प्रतिनिधिमंडल ने शहर के खिलाफ एक विरोध के रूप में पानी दिया")</f>
        <v>एक प्रतिनिधिमंडल ने शहर के खिलाफ एक विरोध के रूप में पानी दिया</v>
      </c>
    </row>
    <row r="27841">
      <c r="A27841" s="1" t="s">
        <v>26820</v>
      </c>
      <c r="B27841" s="2" t="str">
        <f>IFERROR(__xludf.DUMMYFUNCTION("GOOGLETRANSLATE(A27841,""en"",""hi"")"),"सड़कों पर खारिज बोतलें")</f>
        <v>सड़कों पर खारिज बोतलें</v>
      </c>
    </row>
    <row r="27842">
      <c r="A27842" s="1" t="s">
        <v>26821</v>
      </c>
      <c r="B27842" s="2" t="str">
        <f>IFERROR(__xludf.DUMMYFUNCTION("GOOGLETRANSLATE(A27842,""en"",""hi"")"),"आकार एक डाइम - स्टोर स्ट्रॉ टोपी से बनाया गया था।")</f>
        <v>आकार एक डाइम - स्टोर स्ट्रॉ टोपी से बनाया गया था।</v>
      </c>
    </row>
    <row r="27843">
      <c r="A27843" s="1" t="s">
        <v>26822</v>
      </c>
      <c r="B27843" s="2" t="str">
        <f>IFERROR(__xludf.DUMMYFUNCTION("GOOGLETRANSLATE(A27843,""en"",""hi"")"),"नक्शा सिल्हूट, एक राष्ट्रीय ध्वज के रंगों में चित्रित")</f>
        <v>नक्शा सिल्हूट, एक राष्ट्रीय ध्वज के रंगों में चित्रित</v>
      </c>
    </row>
    <row r="27844">
      <c r="A27844" s="1" t="s">
        <v>26823</v>
      </c>
      <c r="B27844" s="2" t="str">
        <f>IFERROR(__xludf.DUMMYFUNCTION("GOOGLETRANSLATE(A27844,""en"",""hi"")"),"उसकी माँ के साथ एक छोटा लड़का खिड़की से बाहर दिखता है")</f>
        <v>उसकी माँ के साथ एक छोटा लड़का खिड़की से बाहर दिखता है</v>
      </c>
    </row>
    <row r="27845">
      <c r="A27845" s="1" t="s">
        <v>26824</v>
      </c>
      <c r="B27845" s="2" t="str">
        <f>IFERROR(__xludf.DUMMYFUNCTION("GOOGLETRANSLATE(A27845,""en"",""hi"")"),"प्रक्रिया के साथ प्यार में व्यक्ति, और परिणाम आएंगे।")</f>
        <v>प्रक्रिया के साथ प्यार में व्यक्ति, और परिणाम आएंगे।</v>
      </c>
    </row>
    <row r="27846">
      <c r="A27846" s="1" t="s">
        <v>26825</v>
      </c>
      <c r="B27846" s="2" t="str">
        <f>IFERROR(__xludf.DUMMYFUNCTION("GOOGLETRANSLATE(A27846,""en"",""hi"")"),"सूट का एक संक्षिप्त इतिहास")</f>
        <v>सूट का एक संक्षिप्त इतिहास</v>
      </c>
    </row>
    <row r="27847">
      <c r="A27847" s="1" t="s">
        <v>26826</v>
      </c>
      <c r="B27847" s="2" t="str">
        <f>IFERROR(__xludf.DUMMYFUNCTION("GOOGLETRANSLATE(A27847,""en"",""hi"")"),"चमकदार बादलों के साथ चमकदार नीले आकाश और सूर्य एक दिल का आकार बनाते हैं।")</f>
        <v>चमकदार बादलों के साथ चमकदार नीले आकाश और सूर्य एक दिल का आकार बनाते हैं।</v>
      </c>
    </row>
    <row r="27848">
      <c r="A27848" s="1" t="s">
        <v>26827</v>
      </c>
      <c r="B27848" s="2" t="str">
        <f>IFERROR(__xludf.DUMMYFUNCTION("GOOGLETRANSLATE(A27848,""en"",""hi"")"),"सड़क कला के एक टुकड़े पर अभिनेता के रूप में नेता")</f>
        <v>सड़क कला के एक टुकड़े पर अभिनेता के रूप में नेता</v>
      </c>
    </row>
    <row r="27849">
      <c r="A27849" s="1" t="s">
        <v>26828</v>
      </c>
      <c r="B27849" s="2" t="str">
        <f>IFERROR(__xludf.DUMMYFUNCTION("GOOGLETRANSLATE(A27849,""en"",""hi"")"),"एक विक्रेता बिक्री के लिए स्टाल में सब्जियों की व्यवस्था करता है।")</f>
        <v>एक विक्रेता बिक्री के लिए स्टाल में सब्जियों की व्यवस्था करता है।</v>
      </c>
    </row>
    <row r="27850">
      <c r="A27850" s="1" t="s">
        <v>26829</v>
      </c>
      <c r="B27850" s="2" t="str">
        <f>IFERROR(__xludf.DUMMYFUNCTION("GOOGLETRANSLATE(A27850,""en"",""hi"")"),"व्यक्ति उन पुस्तकों का आयोजन करता है जिन्हें एक तालिका में बक्से में व्यवस्थित किया गया है")</f>
        <v>व्यक्ति उन पुस्तकों का आयोजन करता है जिन्हें एक तालिका में बक्से में व्यवस्थित किया गया है</v>
      </c>
    </row>
    <row r="27851">
      <c r="A27851" s="1" t="s">
        <v>26830</v>
      </c>
      <c r="B27851" s="2" t="str">
        <f>IFERROR(__xludf.DUMMYFUNCTION("GOOGLETRANSLATE(A27851,""en"",""hi"")"),"पॉश स्टाइल के साथ फैशन समाप्त हो गया है - इसके साथ वास्तविक हो जाओ इंग्लैंड है")</f>
        <v>पॉश स्टाइल के साथ फैशन समाप्त हो गया है - इसके साथ वास्तविक हो जाओ इंग्लैंड है</v>
      </c>
    </row>
    <row r="27852">
      <c r="A27852" s="1" t="s">
        <v>2687</v>
      </c>
      <c r="B27852" s="2" t="str">
        <f>IFERROR(__xludf.DUMMYFUNCTION("GOOGLETRANSLATE(A27852,""en"",""hi"")"),"छवियों बनाम लड़के बास्केटबाल खेल।")</f>
        <v>छवियों बनाम लड़के बास्केटबाल खेल।</v>
      </c>
    </row>
    <row r="27853">
      <c r="A27853" s="1" t="s">
        <v>26831</v>
      </c>
      <c r="B27853" s="2" t="str">
        <f>IFERROR(__xludf.DUMMYFUNCTION("GOOGLETRANSLATE(A27853,""en"",""hi"")"),"शादी के गुलदस्ते के लिए विचार और सुझाव")</f>
        <v>शादी के गुलदस्ते के लिए विचार और सुझाव</v>
      </c>
    </row>
    <row r="27854">
      <c r="A27854" s="1" t="s">
        <v>26832</v>
      </c>
      <c r="B27854" s="2" t="str">
        <f>IFERROR(__xludf.DUMMYFUNCTION("GOOGLETRANSLATE(A27854,""en"",""hi"")"),"एक अंधेरे खाली सड़क पर कारों के साथ सड़क पार करने वाले दोस्त")</f>
        <v>एक अंधेरे खाली सड़क पर कारों के साथ सड़क पार करने वाले दोस्त</v>
      </c>
    </row>
    <row r="27855">
      <c r="A27855" s="1" t="s">
        <v>26833</v>
      </c>
      <c r="B27855" s="2" t="str">
        <f>IFERROR(__xludf.DUMMYFUNCTION("GOOGLETRANSLATE(A27855,""en"",""hi"")"),"गर्मियों के महीनों के दौरान पहाड़")</f>
        <v>गर्मियों के महीनों के दौरान पहाड़</v>
      </c>
    </row>
    <row r="27856">
      <c r="A27856" s="1" t="s">
        <v>7877</v>
      </c>
      <c r="B27856" s="2" t="str">
        <f>IFERROR(__xludf.DUMMYFUNCTION("GOOGLETRANSLATE(A27856,""en"",""hi"")"),"अभिनेता विश्व प्रीमियर में भाग लेते हैं")</f>
        <v>अभिनेता विश्व प्रीमियर में भाग लेते हैं</v>
      </c>
    </row>
    <row r="27857">
      <c r="A27857" s="1" t="s">
        <v>26834</v>
      </c>
      <c r="B27857" s="2" t="str">
        <f>IFERROR(__xludf.DUMMYFUNCTION("GOOGLETRANSLATE(A27857,""en"",""hi"")"),"जहाज और चालक दल को बंदरगाह छोड़कर देखा जाता है")</f>
        <v>जहाज और चालक दल को बंदरगाह छोड़कर देखा जाता है</v>
      </c>
    </row>
    <row r="27858">
      <c r="A27858" s="1" t="s">
        <v>26835</v>
      </c>
      <c r="B27858" s="2" t="str">
        <f>IFERROR(__xludf.DUMMYFUNCTION("GOOGLETRANSLATE(A27858,""en"",""hi"")"),"गर्भवती महिलाओं के लिए कोई शराब का चित्रण सफेद पृष्ठभूमि पर हस्ताक्षर नहीं करता है")</f>
        <v>गर्भवती महिलाओं के लिए कोई शराब का चित्रण सफेद पृष्ठभूमि पर हस्ताक्षर नहीं करता है</v>
      </c>
    </row>
    <row r="27859">
      <c r="A27859" s="1" t="s">
        <v>26836</v>
      </c>
      <c r="B27859" s="2" t="str">
        <f>IFERROR(__xludf.DUMMYFUNCTION("GOOGLETRANSLATE(A27859,""en"",""hi"")"),"टीवी साबुन ओपेरा सितारे अभिनेता और कॉमेडियन")</f>
        <v>टीवी साबुन ओपेरा सितारे अभिनेता और कॉमेडियन</v>
      </c>
    </row>
    <row r="27860">
      <c r="A27860" s="1" t="s">
        <v>26837</v>
      </c>
      <c r="B27860" s="2" t="str">
        <f>IFERROR(__xludf.DUMMYFUNCTION("GOOGLETRANSLATE(A27860,""en"",""hi"")"),"लकड़ी की मेज पर बेकन के साथ पिज्जा")</f>
        <v>लकड़ी की मेज पर बेकन के साथ पिज्जा</v>
      </c>
    </row>
    <row r="27861">
      <c r="A27861" s="1" t="s">
        <v>26838</v>
      </c>
      <c r="B27861" s="2" t="str">
        <f>IFERROR(__xludf.DUMMYFUNCTION("GOOGLETRANSLATE(A27861,""en"",""hi"")"),"रसोई में उपकरणों की एक बड़ी पेंट्री के साथ एक टाइल वाला काउंटर और टाइल फर्श है")</f>
        <v>रसोई में उपकरणों की एक बड़ी पेंट्री के साथ एक टाइल वाला काउंटर और टाइल फर्श है</v>
      </c>
    </row>
    <row r="27862">
      <c r="A27862" s="1" t="s">
        <v>26839</v>
      </c>
      <c r="B27862" s="2" t="str">
        <f>IFERROR(__xludf.DUMMYFUNCTION("GOOGLETRANSLATE(A27862,""en"",""hi"")"),"राजसी ओक, आपकी जड़ें दिखा रही हैं, और वे सुंदर हैं।")</f>
        <v>राजसी ओक, आपकी जड़ें दिखा रही हैं, और वे सुंदर हैं।</v>
      </c>
    </row>
    <row r="27863">
      <c r="A27863" s="1" t="s">
        <v>26840</v>
      </c>
      <c r="B27863" s="2" t="str">
        <f>IFERROR(__xludf.DUMMYFUNCTION("GOOGLETRANSLATE(A27863,""en"",""hi"")"),"एक प्रोम ड्रेस के लिए सामग्री")</f>
        <v>एक प्रोम ड्रेस के लिए सामग्री</v>
      </c>
    </row>
    <row r="27864">
      <c r="A27864" s="1" t="s">
        <v>26841</v>
      </c>
      <c r="B27864" s="2" t="str">
        <f>IFERROR(__xludf.DUMMYFUNCTION("GOOGLETRANSLATE(A27864,""en"",""hi"")"),"सूर्य, रेत, समुद्र और मीठे प्रसाद मील में इंतजार कर रहे हैं - लंबे समुद्र तट समुद्र का सामना कर रहा है।")</f>
        <v>सूर्य, रेत, समुद्र और मीठे प्रसाद मील में इंतजार कर रहे हैं - लंबे समुद्र तट समुद्र का सामना कर रहा है।</v>
      </c>
    </row>
    <row r="27865">
      <c r="A27865" s="1" t="s">
        <v>26842</v>
      </c>
      <c r="B27865" s="2" t="str">
        <f>IFERROR(__xludf.DUMMYFUNCTION("GOOGLETRANSLATE(A27865,""en"",""hi"")"),"अभ्यास के रिम के दौरान घनिष्ठ गठन में भाप")</f>
        <v>अभ्यास के रिम के दौरान घनिष्ठ गठन में भाप</v>
      </c>
    </row>
    <row r="27866">
      <c r="A27866" s="1" t="s">
        <v>26843</v>
      </c>
      <c r="B27866" s="2" t="str">
        <f>IFERROR(__xludf.DUMMYFUNCTION("GOOGLETRANSLATE(A27866,""en"",""hi"")"),"चीजें जो आपको शॉवर में करनी चाहिए")</f>
        <v>चीजें जो आपको शॉवर में करनी चाहिए</v>
      </c>
    </row>
    <row r="27867">
      <c r="A27867" s="1" t="s">
        <v>26844</v>
      </c>
      <c r="B27867" s="2" t="str">
        <f>IFERROR(__xludf.DUMMYFUNCTION("GOOGLETRANSLATE(A27867,""en"",""hi"")"),"कैमरा एक जमे हुए, बर्फ से ढकी झील के खड़े किनारे के साथ स्टीडियाम में चलता है")</f>
        <v>कैमरा एक जमे हुए, बर्फ से ढकी झील के खड़े किनारे के साथ स्टीडियाम में चलता है</v>
      </c>
    </row>
    <row r="27868">
      <c r="A27868" s="1" t="s">
        <v>26845</v>
      </c>
      <c r="B27868" s="2" t="str">
        <f>IFERROR(__xludf.DUMMYFUNCTION("GOOGLETRANSLATE(A27868,""en"",""hi"")"),"एक पुलिसकर्मी एक कार को रोकने के लिए संकेत करता है।")</f>
        <v>एक पुलिसकर्मी एक कार को रोकने के लिए संकेत करता है।</v>
      </c>
    </row>
    <row r="27869">
      <c r="A27869" s="1" t="s">
        <v>26846</v>
      </c>
      <c r="B27869" s="2" t="str">
        <f>IFERROR(__xludf.DUMMYFUNCTION("GOOGLETRANSLATE(A27869,""en"",""hi"")"),"एक खेल बिल्ली का सिल्हूट।")</f>
        <v>एक खेल बिल्ली का सिल्हूट।</v>
      </c>
    </row>
    <row r="27870">
      <c r="A27870" s="1" t="s">
        <v>26847</v>
      </c>
      <c r="B27870" s="2" t="str">
        <f>IFERROR(__xludf.DUMMYFUNCTION("GOOGLETRANSLATE(A27870,""en"",""hi"")"),"ट्रेल के उत्तरी आधे हिस्से के ऊबड़ इलाके को स्वयंसेवकों द्वारा निर्माण करने के लिए व्यापक पत्थर की काम की आवश्यकता होती है।")</f>
        <v>ट्रेल के उत्तरी आधे हिस्से के ऊबड़ इलाके को स्वयंसेवकों द्वारा निर्माण करने के लिए व्यापक पत्थर की काम की आवश्यकता होती है।</v>
      </c>
    </row>
    <row r="27871">
      <c r="A27871" s="1" t="s">
        <v>26848</v>
      </c>
      <c r="B27871" s="2" t="str">
        <f>IFERROR(__xludf.DUMMYFUNCTION("GOOGLETRANSLATE(A27871,""en"",""hi"")"),"पेड़ पर पैरिश चर्च के उत्तरी पोर्च में दरवाजे flanking")</f>
        <v>पेड़ पर पैरिश चर्च के उत्तरी पोर्च में दरवाजे flanking</v>
      </c>
    </row>
    <row r="27872">
      <c r="A27872" s="1" t="s">
        <v>26849</v>
      </c>
      <c r="B27872" s="2" t="str">
        <f>IFERROR(__xludf.DUMMYFUNCTION("GOOGLETRANSLATE(A27872,""en"",""hi"")"),"उस आदमी के नीचे हम खोजगार")</f>
        <v>उस आदमी के नीचे हम खोजगार</v>
      </c>
    </row>
    <row r="27873">
      <c r="A27873" s="1" t="s">
        <v>26850</v>
      </c>
      <c r="B27873" s="2" t="str">
        <f>IFERROR(__xludf.DUMMYFUNCTION("GOOGLETRANSLATE(A27873,""en"",""hi"")"),"संगीतकार, एक परेड शोकेसिंग प्रतियोगी")</f>
        <v>संगीतकार, एक परेड शोकेसिंग प्रतियोगी</v>
      </c>
    </row>
    <row r="27874">
      <c r="A27874" s="1" t="s">
        <v>26851</v>
      </c>
      <c r="B27874" s="2" t="str">
        <f>IFERROR(__xludf.DUMMYFUNCTION("GOOGLETRANSLATE(A27874,""en"",""hi"")"),"एक विचार की आवश्यकता है कि आपका अगला पारिवारिक अवकाश कहां होना चाहिए? तट पर क्यों न जाएं और कुछ नया खोजें और महासागर का पता लगाएं?")</f>
        <v>एक विचार की आवश्यकता है कि आपका अगला पारिवारिक अवकाश कहां होना चाहिए? तट पर क्यों न जाएं और कुछ नया खोजें और महासागर का पता लगाएं?</v>
      </c>
    </row>
    <row r="27875">
      <c r="A27875" s="1" t="s">
        <v>26852</v>
      </c>
      <c r="B27875" s="2" t="str">
        <f>IFERROR(__xludf.DUMMYFUNCTION("GOOGLETRANSLATE(A27875,""en"",""hi"")"),"व्यक्ति ब्लूज़ कलाकार के लिए एक शाम के दौरान मंच पर प्रदर्शन करता है")</f>
        <v>व्यक्ति ब्लूज़ कलाकार के लिए एक शाम के दौरान मंच पर प्रदर्शन करता है</v>
      </c>
    </row>
    <row r="27876">
      <c r="A27876" s="1" t="s">
        <v>26853</v>
      </c>
      <c r="B27876" s="2" t="str">
        <f>IFERROR(__xludf.DUMMYFUNCTION("GOOGLETRANSLATE(A27876,""en"",""hi"")"),"देश कलाकार और ब्लूज़ कलाकार त्यौहार के लिए तीसरे और व्यक्ति पर प्रदर्शन करते हैं")</f>
        <v>देश कलाकार और ब्लूज़ कलाकार त्यौहार के लिए तीसरे और व्यक्ति पर प्रदर्शन करते हैं</v>
      </c>
    </row>
    <row r="27877">
      <c r="A27877" s="1" t="s">
        <v>26854</v>
      </c>
      <c r="B27877" s="2" t="str">
        <f>IFERROR(__xludf.DUMMYFUNCTION("GOOGLETRANSLATE(A27877,""en"",""hi"")"),"बिना छेड़छाड़ महसूस किए कमरे को कैसे ले जाएं")</f>
        <v>बिना छेड़छाड़ महसूस किए कमरे को कैसे ले जाएं</v>
      </c>
    </row>
    <row r="27878">
      <c r="A27878" s="1" t="s">
        <v>26855</v>
      </c>
      <c r="B27878" s="2" t="str">
        <f>IFERROR(__xludf.DUMMYFUNCTION("GOOGLETRANSLATE(A27878,""en"",""hi"")"),"रसोई खिड़की के बाहर की लड़कियां।")</f>
        <v>रसोई खिड़की के बाहर की लड़कियां।</v>
      </c>
    </row>
    <row r="27879">
      <c r="A27879" s="1" t="s">
        <v>26856</v>
      </c>
      <c r="B27879" s="2" t="str">
        <f>IFERROR(__xludf.DUMMYFUNCTION("GOOGLETRANSLATE(A27879,""en"",""hi"")"),"फिल्म निर्देशक और अभिनेता स्क्रीनिंग में भाग लेते हैं।")</f>
        <v>फिल्म निर्देशक और अभिनेता स्क्रीनिंग में भाग लेते हैं।</v>
      </c>
    </row>
    <row r="27880">
      <c r="A27880" s="1" t="s">
        <v>26857</v>
      </c>
      <c r="B27880" s="2" t="str">
        <f>IFERROR(__xludf.DUMMYFUNCTION("GOOGLETRANSLATE(A27880,""en"",""hi"")"),"जुबली के सम्मान में, सरकारी एजेंसी ने एक मीटर लंबा पुष्प क्राउन स्थापित किया।")</f>
        <v>जुबली के सम्मान में, सरकारी एजेंसी ने एक मीटर लंबा पुष्प क्राउन स्थापित किया।</v>
      </c>
    </row>
    <row r="27881">
      <c r="A27881" s="1" t="s">
        <v>26858</v>
      </c>
      <c r="B27881" s="2" t="str">
        <f>IFERROR(__xludf.DUMMYFUNCTION("GOOGLETRANSLATE(A27881,""en"",""hi"")"),"एक खुश चेहरा खुशी का प्रतीक")</f>
        <v>एक खुश चेहरा खुशी का प्रतीक</v>
      </c>
    </row>
    <row r="27882">
      <c r="A27882" s="1" t="s">
        <v>26859</v>
      </c>
      <c r="B27882" s="2" t="str">
        <f>IFERROR(__xludf.DUMMYFUNCTION("GOOGLETRANSLATE(A27882,""en"",""hi"")"),"लैटिन अमेरिकी कलाकार संगीत कलाकार को सम्मानित पुरस्कार श्रेणी में भाग लेता है")</f>
        <v>लैटिन अमेरिकी कलाकार संगीत कलाकार को सम्मानित पुरस्कार श्रेणी में भाग लेता है</v>
      </c>
    </row>
    <row r="27883">
      <c r="A27883" s="1" t="s">
        <v>26860</v>
      </c>
      <c r="B27883" s="2" t="str">
        <f>IFERROR(__xludf.DUMMYFUNCTION("GOOGLETRANSLATE(A27883,""en"",""hi"")"),"कपकेक एक पक्ष के रूप में व्यवहार करता है")</f>
        <v>कपकेक एक पक्ष के रूप में व्यवहार करता है</v>
      </c>
    </row>
    <row r="27884">
      <c r="A27884" s="1" t="s">
        <v>26861</v>
      </c>
      <c r="B27884" s="2" t="str">
        <f>IFERROR(__xludf.DUMMYFUNCTION("GOOGLETRANSLATE(A27884,""en"",""hi"")"),"एक झील पर अपने क्षेत्र की रक्षा के लिए अन्य पक्षियों पर जैविक प्रजातियां")</f>
        <v>एक झील पर अपने क्षेत्र की रक्षा के लिए अन्य पक्षियों पर जैविक प्रजातियां</v>
      </c>
    </row>
    <row r="27885">
      <c r="A27885" s="1" t="s">
        <v>26862</v>
      </c>
      <c r="B27885" s="2" t="str">
        <f>IFERROR(__xludf.DUMMYFUNCTION("GOOGLETRANSLATE(A27885,""en"",""hi"")"),"व्यवसायी लोग एक शहर में दाईं ओर चलते हैं")</f>
        <v>व्यवसायी लोग एक शहर में दाईं ओर चलते हैं</v>
      </c>
    </row>
    <row r="27886">
      <c r="A27886" s="1" t="s">
        <v>26863</v>
      </c>
      <c r="B27886" s="2" t="str">
        <f>IFERROR(__xludf.DUMMYFUNCTION("GOOGLETRANSLATE(A27886,""en"",""hi"")"),"एक महान नीला हेरन, व्यक्ति द्वारा फोटो खिंचवाया।")</f>
        <v>एक महान नीला हेरन, व्यक्ति द्वारा फोटो खिंचवाया।</v>
      </c>
    </row>
    <row r="27887">
      <c r="A27887" s="1" t="s">
        <v>26864</v>
      </c>
      <c r="B27887" s="2" t="str">
        <f>IFERROR(__xludf.DUMMYFUNCTION("GOOGLETRANSLATE(A27887,""en"",""hi"")"),"एक शहर पर एक इमारत।")</f>
        <v>एक शहर पर एक इमारत।</v>
      </c>
    </row>
    <row r="27888">
      <c r="A27888" s="1" t="s">
        <v>26865</v>
      </c>
      <c r="B27888" s="2" t="str">
        <f>IFERROR(__xludf.DUMMYFUNCTION("GOOGLETRANSLATE(A27888,""en"",""hi"")"),"खड़ी ढलान के रिम पर स्कीयर कूदता है")</f>
        <v>खड़ी ढलान के रिम पर स्कीयर कूदता है</v>
      </c>
    </row>
    <row r="27889">
      <c r="A27889" s="1" t="s">
        <v>26866</v>
      </c>
      <c r="B27889" s="2" t="str">
        <f>IFERROR(__xludf.DUMMYFUNCTION("GOOGLETRANSLATE(A27889,""en"",""hi"")"),"स्थानीय क्षेत्र का नक्शा")</f>
        <v>स्थानीय क्षेत्र का नक्शा</v>
      </c>
    </row>
    <row r="27890">
      <c r="A27890" s="1" t="s">
        <v>26867</v>
      </c>
      <c r="B27890" s="2" t="str">
        <f>IFERROR(__xludf.DUMMYFUNCTION("GOOGLETRANSLATE(A27890,""en"",""hi"")"),"आर्किटेक्चर - एक शहर के लिए श्रद्धांजलि के रूप में सैन्य कमांडर द्वारा बनाया गया - वित्त पोषण प्रभारी था - सुविधाओं के साथ संयुक्त कॉलम कॉलम के साथ एक अन्य कोनों की ओर शीर्ष टिप पर पतले होते हैं मोटे फर्श उत्तल होते हैं")</f>
        <v>आर्किटेक्चर - एक शहर के लिए श्रद्धांजलि के रूप में सैन्य कमांडर द्वारा बनाया गया - वित्त पोषण प्रभारी था - सुविधाओं के साथ संयुक्त कॉलम कॉलम के साथ एक अन्य कोनों की ओर शीर्ष टिप पर पतले होते हैं मोटे फर्श उत्तल होते हैं</v>
      </c>
    </row>
    <row r="27891">
      <c r="A27891" s="1" t="s">
        <v>1263</v>
      </c>
      <c r="B27891" s="2" t="str">
        <f>IFERROR(__xludf.DUMMYFUNCTION("GOOGLETRANSLATE(A27891,""en"",""hi"")"),"छवि में हो सकता है: व्यक्ति, घोड़े, घोड़े और आउटडोर पर सवारी करना")</f>
        <v>छवि में हो सकता है: व्यक्ति, घोड़े, घोड़े और आउटडोर पर सवारी करना</v>
      </c>
    </row>
    <row r="27892">
      <c r="A27892" s="1" t="s">
        <v>26868</v>
      </c>
      <c r="B27892" s="2" t="str">
        <f>IFERROR(__xludf.DUMMYFUNCTION("GOOGLETRANSLATE(A27892,""en"",""hi"")"),"एक महिला को मृत होने के बाद बुधवार को क्रूज जहाज के यात्रियों को छोड़ दिया गया।")</f>
        <v>एक महिला को मृत होने के बाद बुधवार को क्रूज जहाज के यात्रियों को छोड़ दिया गया।</v>
      </c>
    </row>
    <row r="27893">
      <c r="A27893" s="1" t="s">
        <v>26869</v>
      </c>
      <c r="B27893" s="2" t="str">
        <f>IFERROR(__xludf.DUMMYFUNCTION("GOOGLETRANSLATE(A27893,""en"",""hi"")"),"पॉप कलाकार, पत्रिका के लिए एक पोर्ट्रेट शूट के दौरान फोटो खिंचवाया।")</f>
        <v>पॉप कलाकार, पत्रिका के लिए एक पोर्ट्रेट शूट के दौरान फोटो खिंचवाया।</v>
      </c>
    </row>
    <row r="27894">
      <c r="A27894" s="1" t="s">
        <v>26870</v>
      </c>
      <c r="B27894" s="2" t="str">
        <f>IFERROR(__xludf.DUMMYFUNCTION("GOOGLETRANSLATE(A27894,""en"",""hi"")"),"इन जूते ने मेरे साथ दुनिया की यात्रा की है")</f>
        <v>इन जूते ने मेरे साथ दुनिया की यात्रा की है</v>
      </c>
    </row>
    <row r="27895">
      <c r="A27895" s="1" t="s">
        <v>26871</v>
      </c>
      <c r="B27895" s="2" t="str">
        <f>IFERROR(__xludf.DUMMYFUNCTION("GOOGLETRANSLATE(A27895,""en"",""hi"")"),"सबसे अच्छा शर्ट में पैदा हुए हैं - अब आदेश")</f>
        <v>सबसे अच्छा शर्ट में पैदा हुए हैं - अब आदेश</v>
      </c>
    </row>
    <row r="27896">
      <c r="A27896" s="1" t="s">
        <v>26872</v>
      </c>
      <c r="B27896" s="2" t="str">
        <f>IFERROR(__xludf.DUMMYFUNCTION("GOOGLETRANSLATE(A27896,""en"",""hi"")"),"बार और रसोई में व्यक्ति")</f>
        <v>बार और रसोई में व्यक्ति</v>
      </c>
    </row>
    <row r="27897">
      <c r="A27897" s="1" t="s">
        <v>26873</v>
      </c>
      <c r="B27897" s="2" t="str">
        <f>IFERROR(__xludf.DUMMYFUNCTION("GOOGLETRANSLATE(A27897,""en"",""hi"")"),"मानचित्र और आसपास के देशों को दिनांकित किया गया")</f>
        <v>मानचित्र और आसपास के देशों को दिनांकित किया गया</v>
      </c>
    </row>
    <row r="27898">
      <c r="A27898" s="1" t="s">
        <v>26874</v>
      </c>
      <c r="B27898" s="2" t="str">
        <f>IFERROR(__xludf.DUMMYFUNCTION("GOOGLETRANSLATE(A27898,""en"",""hi"")"),"पात्रों को उपयुक्त अंतर के लिए एक पहेली टुकड़ा ले जाता है।")</f>
        <v>पात्रों को उपयुक्त अंतर के लिए एक पहेली टुकड़ा ले जाता है।</v>
      </c>
    </row>
    <row r="27899">
      <c r="A27899" s="1" t="s">
        <v>26875</v>
      </c>
      <c r="B27899" s="2" t="str">
        <f>IFERROR(__xludf.DUMMYFUNCTION("GOOGLETRANSLATE(A27899,""en"",""hi"")"),"बगीचे में छोटे शैलेट")</f>
        <v>बगीचे में छोटे शैलेट</v>
      </c>
    </row>
    <row r="27900">
      <c r="A27900" s="1" t="s">
        <v>26876</v>
      </c>
      <c r="B27900" s="2" t="str">
        <f>IFERROR(__xludf.DUMMYFUNCTION("GOOGLETRANSLATE(A27900,""en"",""hi"")"),"एक सफेद पृष्ठभूमि पर एक स्वादिष्ट कपकेक के साथ एक चीनी मुक्त लेबल का चित्रण")</f>
        <v>एक सफेद पृष्ठभूमि पर एक स्वादिष्ट कपकेक के साथ एक चीनी मुक्त लेबल का चित्रण</v>
      </c>
    </row>
    <row r="27901">
      <c r="A27901" s="1" t="s">
        <v>26877</v>
      </c>
      <c r="B27901" s="2" t="str">
        <f>IFERROR(__xludf.DUMMYFUNCTION("GOOGLETRANSLATE(A27901,""en"",""hi"")"),"फंक कलाकार त्योहार में प्रदर्शन करता है")</f>
        <v>फंक कलाकार त्योहार में प्रदर्शन करता है</v>
      </c>
    </row>
    <row r="27902">
      <c r="A27902" s="1" t="s">
        <v>26878</v>
      </c>
      <c r="B27902" s="2" t="str">
        <f>IFERROR(__xludf.DUMMYFUNCTION("GOOGLETRANSLATE(A27902,""en"",""hi"")"),"चीअरलीडर खेल टीम के खिलाफ एक प्रेसीजन गेम के दौरान प्रदर्शन करता है")</f>
        <v>चीअरलीडर खेल टीम के खिलाफ एक प्रेसीजन गेम के दौरान प्रदर्शन करता है</v>
      </c>
    </row>
    <row r="27903">
      <c r="A27903" s="1" t="s">
        <v>26879</v>
      </c>
      <c r="B27903" s="2" t="str">
        <f>IFERROR(__xludf.DUMMYFUNCTION("GOOGLETRANSLATE(A27903,""en"",""hi"")"),"एक रानी के लिए फिट व्यक्ति के लिए एक bespoke सोने की शादी का ताज")</f>
        <v>एक रानी के लिए फिट व्यक्ति के लिए एक bespoke सोने की शादी का ताज</v>
      </c>
    </row>
    <row r="27904">
      <c r="A27904" s="1" t="s">
        <v>26880</v>
      </c>
      <c r="B27904" s="2" t="str">
        <f>IFERROR(__xludf.DUMMYFUNCTION("GOOGLETRANSLATE(A27904,""en"",""hi"")"),"बेडरूम हाउस जो प्रसिद्ध बोर्डवॉक और समुद्र तट से ब्लॉक है।")</f>
        <v>बेडरूम हाउस जो प्रसिद्ध बोर्डवॉक और समुद्र तट से ब्लॉक है।</v>
      </c>
    </row>
    <row r="27905">
      <c r="A27905" s="1" t="s">
        <v>26881</v>
      </c>
      <c r="B27905" s="2" t="str">
        <f>IFERROR(__xludf.DUMMYFUNCTION("GOOGLETRANSLATE(A27905,""en"",""hi"")"),"एक गोल्डन स्टार स्टॉक एक्सचेंज के बाहर क्रिसमस के पेड़ को सबसे ऊपर करता है।")</f>
        <v>एक गोल्डन स्टार स्टॉक एक्सचेंज के बाहर क्रिसमस के पेड़ को सबसे ऊपर करता है।</v>
      </c>
    </row>
    <row r="27906">
      <c r="A27906" s="1" t="s">
        <v>26882</v>
      </c>
      <c r="B27906" s="2" t="str">
        <f>IFERROR(__xludf.DUMMYFUNCTION("GOOGLETRANSLATE(A27906,""en"",""hi"")"),"व्यक्ति: संग्रहालय का पहला कमरा")</f>
        <v>व्यक्ति: संग्रहालय का पहला कमरा</v>
      </c>
    </row>
    <row r="27907">
      <c r="A27907" s="1" t="s">
        <v>26883</v>
      </c>
      <c r="B27907" s="2" t="str">
        <f>IFERROR(__xludf.DUMMYFUNCTION("GOOGLETRANSLATE(A27907,""en"",""hi"")"),"मूर्ति समारोह का एक केंद्र बिंदु है।")</f>
        <v>मूर्ति समारोह का एक केंद्र बिंदु है।</v>
      </c>
    </row>
    <row r="27908">
      <c r="A27908" s="1" t="s">
        <v>26884</v>
      </c>
      <c r="B27908" s="2" t="str">
        <f>IFERROR(__xludf.DUMMYFUNCTION("GOOGLETRANSLATE(A27908,""en"",""hi"")"),"सिटी हॉल की दूसरी मंजिल से रोटुंडा को देखकर एक दृश्य।")</f>
        <v>सिटी हॉल की दूसरी मंजिल से रोटुंडा को देखकर एक दृश्य।</v>
      </c>
    </row>
    <row r="27909">
      <c r="A27909" s="1" t="s">
        <v>26885</v>
      </c>
      <c r="B27909" s="2" t="str">
        <f>IFERROR(__xludf.DUMMYFUNCTION("GOOGLETRANSLATE(A27909,""en"",""hi"")"),"जंगल रॉयल्टी मुक्त स्टॉक वैक्टर में एक पूर्णिमा पर एक झाड़ू पर फ्लाइंग")</f>
        <v>जंगल रॉयल्टी मुक्त स्टॉक वैक्टर में एक पूर्णिमा पर एक झाड़ू पर फ्लाइंग</v>
      </c>
    </row>
    <row r="27910">
      <c r="A27910" s="1" t="s">
        <v>26886</v>
      </c>
      <c r="B27910" s="2" t="str">
        <f>IFERROR(__xludf.DUMMYFUNCTION("GOOGLETRANSLATE(A27910,""en"",""hi"")"),"हाल ही में एक पोस्टर पर तस्वीर।")</f>
        <v>हाल ही में एक पोस्टर पर तस्वीर।</v>
      </c>
    </row>
    <row r="27911">
      <c r="A27911" s="1" t="s">
        <v>26887</v>
      </c>
      <c r="B27911" s="2" t="str">
        <f>IFERROR(__xludf.DUMMYFUNCTION("GOOGLETRANSLATE(A27911,""en"",""hi"")"),"अभिनेता ने एक पोशाक का चयन किया")</f>
        <v>अभिनेता ने एक पोशाक का चयन किया</v>
      </c>
    </row>
    <row r="27912">
      <c r="A27912" s="1" t="s">
        <v>26888</v>
      </c>
      <c r="B27912" s="2" t="str">
        <f>IFERROR(__xludf.DUMMYFUNCTION("GOOGLETRANSLATE(A27912,""en"",""hi"")"),"इस की सादगी से प्यार है।")</f>
        <v>इस की सादगी से प्यार है।</v>
      </c>
    </row>
    <row r="27913">
      <c r="A27913" s="1" t="s">
        <v>26889</v>
      </c>
      <c r="B27913" s="2" t="str">
        <f>IFERROR(__xludf.DUMMYFUNCTION("GOOGLETRANSLATE(A27913,""en"",""hi"")"),"वेक्टर एक काले रंग की पृष्ठभूमि पर पारंपरिक विंटेज गोल्डन स्क्वायर और भौगोलिक फीचर श्रेणी और पुष्प पैटर्न सेट करें")</f>
        <v>वेक्टर एक काले रंग की पृष्ठभूमि पर पारंपरिक विंटेज गोल्डन स्क्वायर और भौगोलिक फीचर श्रेणी और पुष्प पैटर्न सेट करें</v>
      </c>
    </row>
    <row r="27914">
      <c r="A27914" s="1" t="s">
        <v>26890</v>
      </c>
      <c r="B27914" s="2" t="str">
        <f>IFERROR(__xludf.DUMMYFUNCTION("GOOGLETRANSLATE(A27914,""en"",""hi"")"),"एक लाल पहाड़ों के खिलाफ नाव का सिल्हूट")</f>
        <v>एक लाल पहाड़ों के खिलाफ नाव का सिल्हूट</v>
      </c>
    </row>
    <row r="27915">
      <c r="A27915" s="1" t="s">
        <v>26891</v>
      </c>
      <c r="B27915" s="2" t="str">
        <f>IFERROR(__xludf.DUMMYFUNCTION("GOOGLETRANSLATE(A27915,""en"",""hi"")"),"एक कार्यालय के लिए अग्रणी पारदर्शी ग्लास दरवाजे")</f>
        <v>एक कार्यालय के लिए अग्रणी पारदर्शी ग्लास दरवाजे</v>
      </c>
    </row>
    <row r="27916">
      <c r="A27916" s="1" t="s">
        <v>26892</v>
      </c>
      <c r="B27916" s="2" t="str">
        <f>IFERROR(__xludf.DUMMYFUNCTION("GOOGLETRANSLATE(A27916,""en"",""hi"")"),"दृश्य कलाकार द्वारा एक आत्म चित्र।")</f>
        <v>दृश्य कलाकार द्वारा एक आत्म चित्र।</v>
      </c>
    </row>
    <row r="27917">
      <c r="A27917" s="1" t="s">
        <v>26893</v>
      </c>
      <c r="B27917" s="2" t="str">
        <f>IFERROR(__xludf.DUMMYFUNCTION("GOOGLETRANSLATE(A27917,""en"",""hi"")"),"सूर्यास्त के बाद आकाश में रंगीन बादल")</f>
        <v>सूर्यास्त के बाद आकाश में रंगीन बादल</v>
      </c>
    </row>
    <row r="27918">
      <c r="A27918" s="1" t="s">
        <v>26894</v>
      </c>
      <c r="B27918" s="2" t="str">
        <f>IFERROR(__xludf.DUMMYFUNCTION("GOOGLETRANSLATE(A27918,""en"",""hi"")"),"लोग फिल्म के प्रीमियर में भाग लेते हैं")</f>
        <v>लोग फिल्म के प्रीमियर में भाग लेते हैं</v>
      </c>
    </row>
    <row r="27919">
      <c r="A27919" s="1" t="s">
        <v>26895</v>
      </c>
      <c r="B27919" s="2" t="str">
        <f>IFERROR(__xludf.DUMMYFUNCTION("GOOGLETRANSLATE(A27919,""en"",""hi"")"),"पृष्ठभूमि में पहाड़ों के साथ, घोड़ों का एक समूह ब्रश के माध्यम से स्वतंत्र रूप से चलता है।")</f>
        <v>पृष्ठभूमि में पहाड़ों के साथ, घोड़ों का एक समूह ब्रश के माध्यम से स्वतंत्र रूप से चलता है।</v>
      </c>
    </row>
    <row r="27920">
      <c r="A27920" s="1" t="s">
        <v>26896</v>
      </c>
      <c r="B27920" s="2" t="str">
        <f>IFERROR(__xludf.DUMMYFUNCTION("GOOGLETRANSLATE(A27920,""en"",""hi"")"),"संग्रहालय नीले रंग में प्रकाशित है")</f>
        <v>संग्रहालय नीले रंग में प्रकाशित है</v>
      </c>
    </row>
    <row r="27921">
      <c r="A27921" s="1" t="s">
        <v>26897</v>
      </c>
      <c r="B27921" s="2" t="str">
        <f>IFERROR(__xludf.DUMMYFUNCTION("GOOGLETRANSLATE(A27921,""en"",""hi"")"),"फैशन वीक के लिए शो में टार्टन प्रवृत्ति आयोजित की गई।")</f>
        <v>फैशन वीक के लिए शो में टार्टन प्रवृत्ति आयोजित की गई।</v>
      </c>
    </row>
    <row r="27922">
      <c r="A27922" s="1" t="s">
        <v>26898</v>
      </c>
      <c r="B27922" s="2" t="str">
        <f>IFERROR(__xludf.DUMMYFUNCTION("GOOGLETRANSLATE(A27922,""en"",""hi"")"),"व्यक्ति: अंतरिक्ष से नवीनतम वीडियो देखें")</f>
        <v>व्यक्ति: अंतरिक्ष से नवीनतम वीडियो देखें</v>
      </c>
    </row>
    <row r="27923">
      <c r="A27923" s="1" t="s">
        <v>26899</v>
      </c>
      <c r="B27923" s="2" t="str">
        <f>IFERROR(__xludf.DUMMYFUNCTION("GOOGLETRANSLATE(A27923,""en"",""hi"")"),"अपने छात्रावास को पर्दे की दीवार के साथ एक आरामदायक मुलायम महसूस करें!")</f>
        <v>अपने छात्रावास को पर्दे की दीवार के साथ एक आरामदायक मुलायम महसूस करें!</v>
      </c>
    </row>
    <row r="27924">
      <c r="A27924" s="1" t="s">
        <v>26900</v>
      </c>
      <c r="B27924" s="2" t="str">
        <f>IFERROR(__xludf.DUMMYFUNCTION("GOOGLETRANSLATE(A27924,""en"",""hi"")"),"लेकिन जब शरण से मुक्त हो जाता है, तो उसकी सुंदरता को छुपा नहीं जाता है, भले ही उसका दिल अभी भी टूटा हुआ हो")</f>
        <v>लेकिन जब शरण से मुक्त हो जाता है, तो उसकी सुंदरता को छुपा नहीं जाता है, भले ही उसका दिल अभी भी टूटा हुआ हो</v>
      </c>
    </row>
    <row r="27925">
      <c r="A27925" s="1" t="s">
        <v>26901</v>
      </c>
      <c r="B27925" s="2" t="str">
        <f>IFERROR(__xludf.DUMMYFUNCTION("GOOGLETRANSLATE(A27925,""en"",""hi"")"),"पोर्ट्रेट द्वारा बालों में पंख")</f>
        <v>पोर्ट्रेट द्वारा बालों में पंख</v>
      </c>
    </row>
    <row r="27926">
      <c r="A27926" s="1" t="s">
        <v>26902</v>
      </c>
      <c r="B27926" s="2" t="str">
        <f>IFERROR(__xludf.DUMMYFUNCTION("GOOGLETRANSLATE(A27926,""en"",""hi"")"),"कीचड़ से बाहर एक झोपड़ी")</f>
        <v>कीचड़ से बाहर एक झोपड़ी</v>
      </c>
    </row>
    <row r="27927">
      <c r="A27927" s="1" t="s">
        <v>26903</v>
      </c>
      <c r="B27927" s="2" t="str">
        <f>IFERROR(__xludf.DUMMYFUNCTION("GOOGLETRANSLATE(A27927,""en"",""hi"")"),"sw को boathouse की ओर देख रहे हैं")</f>
        <v>sw को boathouse की ओर देख रहे हैं</v>
      </c>
    </row>
    <row r="27928">
      <c r="A27928" s="1" t="s">
        <v>18374</v>
      </c>
      <c r="B27928" s="2" t="str">
        <f>IFERROR(__xludf.DUMMYFUNCTION("GOOGLETRANSLATE(A27928,""en"",""hi"")"),"समुद्र तट पर खुश परिवार।")</f>
        <v>समुद्र तट पर खुश परिवार।</v>
      </c>
    </row>
    <row r="27929">
      <c r="A27929" s="1" t="s">
        <v>26904</v>
      </c>
      <c r="B27929" s="2" t="str">
        <f>IFERROR(__xludf.DUMMYFUNCTION("GOOGLETRANSLATE(A27929,""en"",""hi"")"),"सोने की पृष्ठभूमि पर विंटेज शैली में सजावटी आभूषण के साथ पैटर्न")</f>
        <v>सोने की पृष्ठभूमि पर विंटेज शैली में सजावटी आभूषण के साथ पैटर्न</v>
      </c>
    </row>
    <row r="27930">
      <c r="A27930" s="1" t="s">
        <v>26905</v>
      </c>
      <c r="B27930" s="2" t="str">
        <f>IFERROR(__xludf.DUMMYFUNCTION("GOOGLETRANSLATE(A27930,""en"",""hi"")"),"भागों में बाढ़ आ गई है जो इसके माध्यम से चलती है, सोमवार को अपने बैंकों को फट जाती है।")</f>
        <v>भागों में बाढ़ आ गई है जो इसके माध्यम से चलती है, सोमवार को अपने बैंकों को फट जाती है।</v>
      </c>
    </row>
    <row r="27931">
      <c r="A27931" s="1" t="s">
        <v>26906</v>
      </c>
      <c r="B27931" s="2" t="str">
        <f>IFERROR(__xludf.DUMMYFUNCTION("GOOGLETRANSLATE(A27931,""en"",""hi"")"),"फुटबॉल खिलाड़ी और उसके कर्मचारी उत्सुकता से मैच के दौर के दौरान अंतिम सीटी का इंतजार करते हैं")</f>
        <v>फुटबॉल खिलाड़ी और उसके कर्मचारी उत्सुकता से मैच के दौर के दौरान अंतिम सीटी का इंतजार करते हैं</v>
      </c>
    </row>
    <row r="27932">
      <c r="A27932" s="1" t="s">
        <v>26907</v>
      </c>
      <c r="B27932" s="2" t="str">
        <f>IFERROR(__xludf.DUMMYFUNCTION("GOOGLETRANSLATE(A27932,""en"",""hi"")"),"एक स्वर्गदूत की एक पारंपरिक छवि एक सोने के बच्चे का दौरा इस क्रिसमस कार्ड को सजाती है")</f>
        <v>एक स्वर्गदूत की एक पारंपरिक छवि एक सोने के बच्चे का दौरा इस क्रिसमस कार्ड को सजाती है</v>
      </c>
    </row>
    <row r="27933">
      <c r="A27933" s="1" t="s">
        <v>26908</v>
      </c>
      <c r="B27933" s="2" t="str">
        <f>IFERROR(__xludf.DUMMYFUNCTION("GOOGLETRANSLATE(A27933,""en"",""hi"")"),"व्यक्ति ने सैन्य संघर्ष के दौरान पुरुषों और वाहनों को उतार दिया।")</f>
        <v>व्यक्ति ने सैन्य संघर्ष के दौरान पुरुषों और वाहनों को उतार दिया।</v>
      </c>
    </row>
    <row r="27934">
      <c r="A27934" s="1" t="s">
        <v>26909</v>
      </c>
      <c r="B27934" s="2" t="str">
        <f>IFERROR(__xludf.DUMMYFUNCTION("GOOGLETRANSLATE(A27934,""en"",""hi"")"),"काला जब कस्टम बनाया गया - मैट ब्लैक में हैं, एक आंतरिक ऊंचाई को देखते समय नकारात्मक स्थान प्राप्त होता है")</f>
        <v>काला जब कस्टम बनाया गया - मैट ब्लैक में हैं, एक आंतरिक ऊंचाई को देखते समय नकारात्मक स्थान प्राप्त होता है</v>
      </c>
    </row>
    <row r="27935">
      <c r="A27935" s="1" t="s">
        <v>26910</v>
      </c>
      <c r="B27935" s="2" t="str">
        <f>IFERROR(__xludf.DUMMYFUNCTION("GOOGLETRANSLATE(A27935,""en"",""hi"")"),"अमेरिकी डॉलर के ढेर में चिपके हुए राष्ट्रीय ध्वज।")</f>
        <v>अमेरिकी डॉलर के ढेर में चिपके हुए राष्ट्रीय ध्वज।</v>
      </c>
    </row>
    <row r="27936">
      <c r="A27936" s="1" t="s">
        <v>26911</v>
      </c>
      <c r="B27936" s="2" t="str">
        <f>IFERROR(__xludf.DUMMYFUNCTION("GOOGLETRANSLATE(A27936,""en"",""hi"")"),"डूडल पुष्प हाथ अंधेरे पृष्ठभूमि पर चित्रण चित्रण।")</f>
        <v>डूडल पुष्प हाथ अंधेरे पृष्ठभूमि पर चित्रण चित्रण।</v>
      </c>
    </row>
    <row r="27937">
      <c r="A27937" s="1" t="s">
        <v>26912</v>
      </c>
      <c r="B27937" s="2" t="str">
        <f>IFERROR(__xludf.DUMMYFUNCTION("GOOGLETRANSLATE(A27937,""en"",""hi"")"),"नई बर्फ में घोड़े की तस्वीर; अमेरिकी राज्य के रूप में भी डबल पंजीकृत है")</f>
        <v>नई बर्फ में घोड़े की तस्वीर; अमेरिकी राज्य के रूप में भी डबल पंजीकृत है</v>
      </c>
    </row>
    <row r="27938">
      <c r="A27938" s="1" t="s">
        <v>26913</v>
      </c>
      <c r="B27938" s="2" t="str">
        <f>IFERROR(__xludf.DUMMYFUNCTION("GOOGLETRANSLATE(A27938,""en"",""hi"")"),"संरचना - एक आत्मविश्वास qilter बनने से")</f>
        <v>संरचना - एक आत्मविश्वास qilter बनने से</v>
      </c>
    </row>
    <row r="27939">
      <c r="A27939" s="1" t="s">
        <v>26914</v>
      </c>
      <c r="B27939" s="2" t="str">
        <f>IFERROR(__xludf.DUMMYFUNCTION("GOOGLETRANSLATE(A27939,""en"",""hi"")"),"उसकी बेटियों के साथ मां एक गाँव में अपने घर के प्रवेश द्वार पर बैठी थी")</f>
        <v>उसकी बेटियों के साथ मां एक गाँव में अपने घर के प्रवेश द्वार पर बैठी थी</v>
      </c>
    </row>
    <row r="27940">
      <c r="A27940" s="1" t="s">
        <v>26915</v>
      </c>
      <c r="B27940" s="2" t="str">
        <f>IFERROR(__xludf.DUMMYFUNCTION("GOOGLETRANSLATE(A27940,""en"",""hi"")"),"समाप्त लाइन पर नीले ट्रैक पर चलने वाले युवा लड़के पर धीमी गति चुनिंदा ध्यान")</f>
        <v>समाप्त लाइन पर नीले ट्रैक पर चलने वाले युवा लड़के पर धीमी गति चुनिंदा ध्यान</v>
      </c>
    </row>
    <row r="27941">
      <c r="A27941" s="1" t="s">
        <v>26916</v>
      </c>
      <c r="B27941" s="2" t="str">
        <f>IFERROR(__xludf.DUMMYFUNCTION("GOOGLETRANSLATE(A27941,""en"",""hi"")"),"चित्र जो फ़ोटो के साथ भ्रमित हो सकते हैं")</f>
        <v>चित्र जो फ़ोटो के साथ भ्रमित हो सकते हैं</v>
      </c>
    </row>
    <row r="27942">
      <c r="A27942" s="1" t="s">
        <v>26917</v>
      </c>
      <c r="B27942" s="2" t="str">
        <f>IFERROR(__xludf.DUMMYFUNCTION("GOOGLETRANSLATE(A27942,""en"",""hi"")"),"सुइट सपने: बेडरूम में एक-शैली के स्नान एक अपमानजनक बिस्तर से सेट होता है और समुद्र में बाहर विचार होता है")</f>
        <v>सुइट सपने: बेडरूम में एक-शैली के स्नान एक अपमानजनक बिस्तर से सेट होता है और समुद्र में बाहर विचार होता है</v>
      </c>
    </row>
    <row r="27943">
      <c r="A27943" s="1" t="s">
        <v>1879</v>
      </c>
      <c r="B27943" s="2" t="str">
        <f>IFERROR(__xludf.DUMMYFUNCTION("GOOGLETRANSLATE(A27943,""en"",""hi"")"),"बिक्री संपत्ति के लिए एक शहर।")</f>
        <v>बिक्री संपत्ति के लिए एक शहर।</v>
      </c>
    </row>
    <row r="27944">
      <c r="A27944" s="1" t="s">
        <v>26918</v>
      </c>
      <c r="B27944" s="2" t="str">
        <f>IFERROR(__xludf.DUMMYFUNCTION("GOOGLETRANSLATE(A27944,""en"",""hi"")"),"एक व्यायाम बाइक पर महिला")</f>
        <v>एक व्यायाम बाइक पर महिला</v>
      </c>
    </row>
    <row r="27945">
      <c r="A27945" s="1" t="s">
        <v>26919</v>
      </c>
      <c r="B27945" s="2" t="str">
        <f>IFERROR(__xludf.DUMMYFUNCTION("GOOGLETRANSLATE(A27945,""en"",""hi"")"),"मिशन के दौरान चित्रित पृथ्वी")</f>
        <v>मिशन के दौरान चित्रित पृथ्वी</v>
      </c>
    </row>
    <row r="27946">
      <c r="A27946" s="1" t="s">
        <v>26920</v>
      </c>
      <c r="B27946" s="2" t="str">
        <f>IFERROR(__xludf.DUMMYFUNCTION("GOOGLETRANSLATE(A27946,""en"",""hi"")"),"सचिव अपने हेडसेट पर कॉल करते हुए")</f>
        <v>सचिव अपने हेडसेट पर कॉल करते हुए</v>
      </c>
    </row>
    <row r="27947">
      <c r="A27947" s="1" t="s">
        <v>26921</v>
      </c>
      <c r="B27947" s="2" t="str">
        <f>IFERROR(__xludf.DUMMYFUNCTION("GOOGLETRANSLATE(A27947,""en"",""hi"")"),"मीठे और खट्टे भोजन के साथ एक नृत्य से पूछें")</f>
        <v>मीठे और खट्टे भोजन के साथ एक नृत्य से पूछें</v>
      </c>
    </row>
    <row r="27948">
      <c r="A27948" s="1" t="s">
        <v>26922</v>
      </c>
      <c r="B27948" s="2" t="str">
        <f>IFERROR(__xludf.DUMMYFUNCTION("GOOGLETRANSLATE(A27948,""en"",""hi"")"),"घास पर एक आधिकारिक मैच बॉल का सामान्य दृश्य")</f>
        <v>घास पर एक आधिकारिक मैच बॉल का सामान्य दृश्य</v>
      </c>
    </row>
    <row r="27949">
      <c r="A27949" s="1" t="s">
        <v>26923</v>
      </c>
      <c r="B27949" s="2" t="str">
        <f>IFERROR(__xludf.DUMMYFUNCTION("GOOGLETRANSLATE(A27949,""en"",""hi"")"),"स्विमिंग पूल से सागर व्यू")</f>
        <v>स्विमिंग पूल से सागर व्यू</v>
      </c>
    </row>
    <row r="27950">
      <c r="A27950" s="1" t="s">
        <v>26924</v>
      </c>
      <c r="B27950" s="2" t="str">
        <f>IFERROR(__xludf.DUMMYFUNCTION("GOOGLETRANSLATE(A27950,""en"",""hi"")"),"एक मेगाफोन में बोलते हुए महिला ने अपने चेहरे के साथ सार्वजनिक घोषणा की, आंशिक रूप से छुपा, ग्रे पर स्क्वायर प्रारूप")</f>
        <v>एक मेगाफोन में बोलते हुए महिला ने अपने चेहरे के साथ सार्वजनिक घोषणा की, आंशिक रूप से छुपा, ग्रे पर स्क्वायर प्रारूप</v>
      </c>
    </row>
    <row r="27951">
      <c r="A27951" s="1" t="s">
        <v>26925</v>
      </c>
      <c r="B27951" s="2" t="str">
        <f>IFERROR(__xludf.DUMMYFUNCTION("GOOGLETRANSLATE(A27951,""en"",""hi"")"),"शराब का चयन")</f>
        <v>शराब का चयन</v>
      </c>
    </row>
    <row r="27952">
      <c r="A27952" s="1" t="s">
        <v>26926</v>
      </c>
      <c r="B27952" s="2" t="str">
        <f>IFERROR(__xludf.DUMMYFUNCTION("GOOGLETRANSLATE(A27952,""en"",""hi"")"),"टीवी कार्यक्रम निर्माता के दौरान एक क्वार्टर फाइनल मैच में जीतने के बाद टेनिस खिलाड़ी प्रतिक्रिया करते हैं।")</f>
        <v>टीवी कार्यक्रम निर्माता के दौरान एक क्वार्टर फाइनल मैच में जीतने के बाद टेनिस खिलाड़ी प्रतिक्रिया करते हैं।</v>
      </c>
    </row>
    <row r="27953">
      <c r="A27953" s="1" t="s">
        <v>26927</v>
      </c>
      <c r="B27953" s="2" t="str">
        <f>IFERROR(__xludf.DUMMYFUNCTION("GOOGLETRANSLATE(A27953,""en"",""hi"")"),"व्यक्ति का मानना ​​है कि वह एक मुक्केबाजी मैच में मिश्रित मार्शल कलाकार को हरा देती है।")</f>
        <v>व्यक्ति का मानना ​​है कि वह एक मुक्केबाजी मैच में मिश्रित मार्शल कलाकार को हरा देती है।</v>
      </c>
    </row>
    <row r="27954">
      <c r="A27954" s="1" t="s">
        <v>26928</v>
      </c>
      <c r="B27954" s="2" t="str">
        <f>IFERROR(__xludf.DUMMYFUNCTION("GOOGLETRANSLATE(A27954,""en"",""hi"")"),"एक आदमी इमारत में चलता है।")</f>
        <v>एक आदमी इमारत में चलता है।</v>
      </c>
    </row>
    <row r="27955">
      <c r="A27955" s="1" t="s">
        <v>26929</v>
      </c>
      <c r="B27955" s="2" t="str">
        <f>IFERROR(__xludf.DUMMYFUNCTION("GOOGLETRANSLATE(A27955,""en"",""hi"")"),"मैंने फैसला किया है कि मैं अपने पहले कुत्तों के लिए पशु और व्यक्ति प्राप्त करने जा रहा हूं क्योंकि वे मेरे पूर्ण पसंदीदा हैं!")</f>
        <v>मैंने फैसला किया है कि मैं अपने पहले कुत्तों के लिए पशु और व्यक्ति प्राप्त करने जा रहा हूं क्योंकि वे मेरे पूर्ण पसंदीदा हैं!</v>
      </c>
    </row>
    <row r="27956">
      <c r="A27956" s="1" t="s">
        <v>26930</v>
      </c>
      <c r="B27956" s="2" t="str">
        <f>IFERROR(__xludf.DUMMYFUNCTION("GOOGLETRANSLATE(A27956,""en"",""hi"")"),"रंग पृष्ठ: एक कुल्हाड़ी के साथ फायर फाइटर की एक काले और सफेद रूपरेखा छवि के वेक्टर चित्रण")</f>
        <v>रंग पृष्ठ: एक कुल्हाड़ी के साथ फायर फाइटर की एक काले और सफेद रूपरेखा छवि के वेक्टर चित्रण</v>
      </c>
    </row>
    <row r="27957">
      <c r="A27957" s="1" t="s">
        <v>26931</v>
      </c>
      <c r="B27957" s="2" t="str">
        <f>IFERROR(__xludf.DUMMYFUNCTION("GOOGLETRANSLATE(A27957,""en"",""hi"")"),"हमारे टेक्टोनिक बड़े बैकपैक के साथ आराम और शैली के बीच के अंतर को पुल करें।")</f>
        <v>हमारे टेक्टोनिक बड़े बैकपैक के साथ आराम और शैली के बीच के अंतर को पुल करें।</v>
      </c>
    </row>
    <row r="27958">
      <c r="A27958" s="1" t="s">
        <v>26932</v>
      </c>
      <c r="B27958" s="2" t="str">
        <f>IFERROR(__xludf.DUMMYFUNCTION("GOOGLETRANSLATE(A27958,""en"",""hi"")"),"एक पैर कनेक्टिंग स्टंट प्रदर्शन करने वाले सदस्य")</f>
        <v>एक पैर कनेक्टिंग स्टंट प्रदर्शन करने वाले सदस्य</v>
      </c>
    </row>
    <row r="27959">
      <c r="A27959" s="1" t="s">
        <v>26933</v>
      </c>
      <c r="B27959" s="2" t="str">
        <f>IFERROR(__xludf.DUMMYFUNCTION("GOOGLETRANSLATE(A27959,""en"",""hi"")"),"यह नीला दरवाजा एक कैक्टस द्वारा सजाया गया है।")</f>
        <v>यह नीला दरवाजा एक कैक्टस द्वारा सजाया गया है।</v>
      </c>
    </row>
    <row r="27960">
      <c r="A27960" s="1" t="s">
        <v>26934</v>
      </c>
      <c r="B27960" s="2" t="str">
        <f>IFERROR(__xludf.DUMMYFUNCTION("GOOGLETRANSLATE(A27960,""en"",""hi"")"),"विरोधी शुक्रवार को 13 वें पोस्टर व्यक्ति द्वारा")</f>
        <v>विरोधी शुक्रवार को 13 वें पोस्टर व्यक्ति द्वारा</v>
      </c>
    </row>
    <row r="27961">
      <c r="A27961" s="1" t="s">
        <v>26935</v>
      </c>
      <c r="B27961" s="2" t="str">
        <f>IFERROR(__xludf.DUMMYFUNCTION("GOOGLETRANSLATE(A27961,""en"",""hi"")"),"एक पंखुड़ी के रूप में सुंदर: व्यक्ति ने शो से पहले अपने प्रशंसकों के लिए समय बनाया, और ऐसा लगता है कि फूलों के गुलदस्ते के साथ उसके प्रयासों के लिए उसे पुरस्कृत किया गया")</f>
        <v>एक पंखुड़ी के रूप में सुंदर: व्यक्ति ने शो से पहले अपने प्रशंसकों के लिए समय बनाया, और ऐसा लगता है कि फूलों के गुलदस्ते के साथ उसके प्रयासों के लिए उसे पुरस्कृत किया गया</v>
      </c>
    </row>
    <row r="27962">
      <c r="A27962" s="1" t="s">
        <v>26936</v>
      </c>
      <c r="B27962" s="2" t="str">
        <f>IFERROR(__xludf.DUMMYFUNCTION("GOOGLETRANSLATE(A27962,""en"",""hi"")"),"जॉकी के ऊपर जॉकी जॉकी के स्वामित्व वाले जानवर, और टोस्ट एनएप मार्ग के ऊपर जॉकी की ओर जाता है।")</f>
        <v>जॉकी के ऊपर जॉकी जॉकी के स्वामित्व वाले जानवर, और टोस्ट एनएप मार्ग के ऊपर जॉकी की ओर जाता है।</v>
      </c>
    </row>
    <row r="27963">
      <c r="A27963" s="1" t="s">
        <v>26937</v>
      </c>
      <c r="B27963" s="2" t="str">
        <f>IFERROR(__xludf.DUMMYFUNCTION("GOOGLETRANSLATE(A27963,""en"",""hi"")"),"तरबूज के साथ एक निर्बाध पृष्ठभूमि का वेक्टर चित्रण")</f>
        <v>तरबूज के साथ एक निर्बाध पृष्ठभूमि का वेक्टर चित्रण</v>
      </c>
    </row>
    <row r="27964">
      <c r="A27964" s="1" t="s">
        <v>26938</v>
      </c>
      <c r="B27964" s="2" t="str">
        <f>IFERROR(__xludf.DUMMYFUNCTION("GOOGLETRANSLATE(A27964,""en"",""hi"")"),"एक छवि के साथ मानव खोपड़ी #")</f>
        <v>एक छवि के साथ मानव खोपड़ी #</v>
      </c>
    </row>
    <row r="27965">
      <c r="A27965" s="1" t="s">
        <v>26939</v>
      </c>
      <c r="B27965" s="2" t="str">
        <f>IFERROR(__xludf.DUMMYFUNCTION("GOOGLETRANSLATE(A27965,""en"",""hi"")"),"शहर के श्रमिकों और पर्यटकों की अनाम भीड़ सुबह की सुबह में फिल्मांकन स्थान के माध्यम से चल रही है।")</f>
        <v>शहर के श्रमिकों और पर्यटकों की अनाम भीड़ सुबह की सुबह में फिल्मांकन स्थान के माध्यम से चल रही है।</v>
      </c>
    </row>
    <row r="27966">
      <c r="A27966" s="1" t="s">
        <v>26940</v>
      </c>
      <c r="B27966" s="2" t="str">
        <f>IFERROR(__xludf.DUMMYFUNCTION("GOOGLETRANSLATE(A27966,""en"",""hi"")"),"बैंड व्यक्ति का संगीतकार और संगीतकार दिन के दौरान मंच पर प्रदर्शन करता है।")</f>
        <v>बैंड व्यक्ति का संगीतकार और संगीतकार दिन के दौरान मंच पर प्रदर्शन करता है।</v>
      </c>
    </row>
    <row r="27967">
      <c r="A27967" s="1" t="s">
        <v>26941</v>
      </c>
      <c r="B27967" s="2" t="str">
        <f>IFERROR(__xludf.DUMMYFUNCTION("GOOGLETRANSLATE(A27967,""en"",""hi"")"),"छात्र बारिश के लिए इंतजार कर रहे थे, उसके पास एक छतरी थी।")</f>
        <v>छात्र बारिश के लिए इंतजार कर रहे थे, उसके पास एक छतरी थी।</v>
      </c>
    </row>
    <row r="27968">
      <c r="A27968" s="1" t="s">
        <v>26942</v>
      </c>
      <c r="B27968" s="2" t="str">
        <f>IFERROR(__xludf.DUMMYFUNCTION("GOOGLETRANSLATE(A27968,""en"",""hi"")"),"नीले आकाश के खिलाफ जैविक प्रजातियों का एक वी-आकार का स्क्वाड्रन।")</f>
        <v>नीले आकाश के खिलाफ जैविक प्रजातियों का एक वी-आकार का स्क्वाड्रन।</v>
      </c>
    </row>
    <row r="27969">
      <c r="A27969" s="1" t="s">
        <v>26943</v>
      </c>
      <c r="B27969" s="2" t="str">
        <f>IFERROR(__xludf.DUMMYFUNCTION("GOOGLETRANSLATE(A27969,""en"",""hi"")"),"पॉप आर्ट स्टाइल में आकाश पर रंगीन गुब्बारे")</f>
        <v>पॉप आर्ट स्टाइल में आकाश पर रंगीन गुब्बारे</v>
      </c>
    </row>
    <row r="27970">
      <c r="A27970" s="1" t="s">
        <v>26944</v>
      </c>
      <c r="B27970" s="2" t="str">
        <f>IFERROR(__xludf.DUMMYFUNCTION("GOOGLETRANSLATE(A27970,""en"",""hi"")"),"शिष्यों की मूर्तियों पर बर्फ")</f>
        <v>शिष्यों की मूर्तियों पर बर्फ</v>
      </c>
    </row>
    <row r="27971">
      <c r="A27971" s="1" t="s">
        <v>1731</v>
      </c>
      <c r="B27971" s="2" t="str">
        <f>IFERROR(__xludf.DUMMYFUNCTION("GOOGLETRANSLATE(A27971,""en"",""hi"")"),"डिजिटल कला # के लिए चुनी गई है")</f>
        <v>डिजिटल कला # के लिए चुनी गई है</v>
      </c>
    </row>
    <row r="27972">
      <c r="A27972" s="1" t="s">
        <v>26945</v>
      </c>
      <c r="B27972" s="2" t="str">
        <f>IFERROR(__xludf.DUMMYFUNCTION("GOOGLETRANSLATE(A27972,""en"",""hi"")"),"व्यक्ति: छत में बहुत सारे वनस्पति हैं, और एक पूल के साथ एक जोड़े बार")</f>
        <v>व्यक्ति: छत में बहुत सारे वनस्पति हैं, और एक पूल के साथ एक जोड़े बार</v>
      </c>
    </row>
    <row r="27973">
      <c r="A27973" s="1" t="s">
        <v>26946</v>
      </c>
      <c r="B27973" s="2" t="str">
        <f>IFERROR(__xludf.DUMMYFUNCTION("GOOGLETRANSLATE(A27973,""en"",""hi"")"),"लाल गिलहरी जंगल में एक पेड़ पर बैठी")</f>
        <v>लाल गिलहरी जंगल में एक पेड़ पर बैठी</v>
      </c>
    </row>
    <row r="27974">
      <c r="A27974" s="1" t="s">
        <v>77</v>
      </c>
      <c r="B27974" s="2" t="str">
        <f>IFERROR(__xludf.DUMMYFUNCTION("GOOGLETRANSLATE(A27974,""en"",""hi"")"),"कार की तस्वीरों के लिए मालिक से पूछें")</f>
        <v>कार की तस्वीरों के लिए मालिक से पूछें</v>
      </c>
    </row>
    <row r="27975">
      <c r="A27975" s="1" t="s">
        <v>26947</v>
      </c>
      <c r="B27975" s="2" t="str">
        <f>IFERROR(__xludf.DUMMYFUNCTION("GOOGLETRANSLATE(A27975,""en"",""hi"")"),"एक चट्टान पर चित्रित फूल")</f>
        <v>एक चट्टान पर चित्रित फूल</v>
      </c>
    </row>
    <row r="27976">
      <c r="A27976" s="1" t="s">
        <v>26948</v>
      </c>
      <c r="B27976" s="2" t="str">
        <f>IFERROR(__xludf.DUMMYFUNCTION("GOOGLETRANSLATE(A27976,""en"",""hi"")"),"श्रृंखला: एक उपग्रह और 3 डी प्रस्तुत छवि केंद्रित है।")</f>
        <v>श्रृंखला: एक उपग्रह और 3 डी प्रस्तुत छवि केंद्रित है।</v>
      </c>
    </row>
    <row r="27977">
      <c r="A27977" s="1" t="s">
        <v>26949</v>
      </c>
      <c r="B27977" s="2" t="str">
        <f>IFERROR(__xludf.DUMMYFUNCTION("GOOGLETRANSLATE(A27977,""en"",""hi"")"),"जनवरी में नई दुकान का दृश्य।")</f>
        <v>जनवरी में नई दुकान का दृश्य।</v>
      </c>
    </row>
    <row r="27978">
      <c r="A27978" s="1" t="s">
        <v>26950</v>
      </c>
      <c r="B27978" s="2" t="str">
        <f>IFERROR(__xludf.DUMMYFUNCTION("GOOGLETRANSLATE(A27978,""en"",""hi"")"),"संग्रहालय और पुरानी लकड़ी की नाव।")</f>
        <v>संग्रहालय और पुरानी लकड़ी की नाव।</v>
      </c>
    </row>
    <row r="27979">
      <c r="A27979" s="1" t="s">
        <v>26951</v>
      </c>
      <c r="B27979" s="2" t="str">
        <f>IFERROR(__xludf.DUMMYFUNCTION("GOOGLETRANSLATE(A27979,""en"",""hi"")"),"नए स्टेडियम के लिए डिजाइन")</f>
        <v>नए स्टेडियम के लिए डिजाइन</v>
      </c>
    </row>
    <row r="27980">
      <c r="A27980" s="1" t="s">
        <v>26952</v>
      </c>
      <c r="B27980" s="2" t="str">
        <f>IFERROR(__xludf.DUMMYFUNCTION("GOOGLETRANSLATE(A27980,""en"",""hi"")"),"एक सर्कल में डोनट्स की सुंदर हाथ खींचा वेक्टर चित्रण।")</f>
        <v>एक सर्कल में डोनट्स की सुंदर हाथ खींचा वेक्टर चित्रण।</v>
      </c>
    </row>
    <row r="27981">
      <c r="A27981" s="1" t="s">
        <v>26953</v>
      </c>
      <c r="B27981" s="2" t="str">
        <f>IFERROR(__xludf.DUMMYFUNCTION("GOOGLETRANSLATE(A27981,""en"",""hi"")"),"एक जवान लड़की की छवि यह महसूस कर रही है कि उसके माता-पिता लोग हैं, लेकिन वह आह व्यक्ति है")</f>
        <v>एक जवान लड़की की छवि यह महसूस कर रही है कि उसके माता-पिता लोग हैं, लेकिन वह आह व्यक्ति है</v>
      </c>
    </row>
    <row r="27982">
      <c r="A27982" s="1" t="s">
        <v>26954</v>
      </c>
      <c r="B27982" s="2" t="str">
        <f>IFERROR(__xludf.DUMMYFUNCTION("GOOGLETRANSLATE(A27982,""en"",""hi"")"),"जैकेट के पास कॉलर में एक गुप्त हुड है।")</f>
        <v>जैकेट के पास कॉलर में एक गुप्त हुड है।</v>
      </c>
    </row>
    <row r="27983">
      <c r="A27983" s="1" t="s">
        <v>26955</v>
      </c>
      <c r="B27983" s="2" t="str">
        <f>IFERROR(__xludf.DUMMYFUNCTION("GOOGLETRANSLATE(A27983,""en"",""hi"")"),"सभी सफेद का बिट: गायक ने फिट सफेद पतलून के साथ एक छोटे से सफेद फसल शीर्ष की टीम की")</f>
        <v>सभी सफेद का बिट: गायक ने फिट सफेद पतलून के साथ एक छोटे से सफेद फसल शीर्ष की टीम की</v>
      </c>
    </row>
    <row r="27984">
      <c r="A27984" s="1" t="s">
        <v>26956</v>
      </c>
      <c r="B27984" s="2" t="str">
        <f>IFERROR(__xludf.DUMMYFUNCTION("GOOGLETRANSLATE(A27984,""en"",""hi"")"),"बैंकनोट्स रखने वाली एक सुखद महिला का वीडियो")</f>
        <v>बैंकनोट्स रखने वाली एक सुखद महिला का वीडियो</v>
      </c>
    </row>
    <row r="27985">
      <c r="A27985" s="1" t="s">
        <v>2096</v>
      </c>
      <c r="B27985" s="2" t="str">
        <f>IFERROR(__xludf.DUMMYFUNCTION("GOOGLETRANSLATE(A27985,""en"",""hi"")"),"बैंड का संगीतकार मंच पर करता है।")</f>
        <v>बैंड का संगीतकार मंच पर करता है।</v>
      </c>
    </row>
    <row r="27986">
      <c r="A27986" s="1" t="s">
        <v>26957</v>
      </c>
      <c r="B27986" s="2" t="str">
        <f>IFERROR(__xludf.DUMMYFUNCTION("GOOGLETRANSLATE(A27986,""en"",""hi"")"),"उनमें से एक कई फूल")</f>
        <v>उनमें से एक कई फूल</v>
      </c>
    </row>
    <row r="27987">
      <c r="A27987" s="1" t="s">
        <v>26958</v>
      </c>
      <c r="B27987" s="2" t="str">
        <f>IFERROR(__xludf.DUMMYFUNCTION("GOOGLETRANSLATE(A27987,""en"",""hi"")"),"अभिनेता शादी में एक दुल्हन की माँ है।")</f>
        <v>अभिनेता शादी में एक दुल्हन की माँ है।</v>
      </c>
    </row>
    <row r="27988">
      <c r="A27988" s="1" t="s">
        <v>26959</v>
      </c>
      <c r="B27988" s="2" t="str">
        <f>IFERROR(__xludf.DUMMYFUNCTION("GOOGLETRANSLATE(A27988,""en"",""hi"")"),"आप अपने आप को प्यार करते हैं कि आप अन्य लोगों को स्वतंत्र रूप से देते हैं।")</f>
        <v>आप अपने आप को प्यार करते हैं कि आप अन्य लोगों को स्वतंत्र रूप से देते हैं।</v>
      </c>
    </row>
    <row r="27989">
      <c r="A27989" s="1" t="s">
        <v>26960</v>
      </c>
      <c r="B27989" s="2" t="str">
        <f>IFERROR(__xludf.DUMMYFUNCTION("GOOGLETRANSLATE(A27989,""en"",""hi"")"),"जंगल के माध्यम से घूमते हुए हाथ में नारियल वाली युवा महिला")</f>
        <v>जंगल के माध्यम से घूमते हुए हाथ में नारियल वाली युवा महिला</v>
      </c>
    </row>
    <row r="27990">
      <c r="A27990" s="1" t="s">
        <v>26961</v>
      </c>
      <c r="B27990" s="2" t="str">
        <f>IFERROR(__xludf.DUMMYFUNCTION("GOOGLETRANSLATE(A27990,""en"",""hi"")"),"मूर्तिकार द्वारा कांस्य मूर्तियों को परिसर के माध्यम से बिखरे हुए हैं, जिसमें व्यक्ति भी शामिल है")</f>
        <v>मूर्तिकार द्वारा कांस्य मूर्तियों को परिसर के माध्यम से बिखरे हुए हैं, जिसमें व्यक्ति भी शामिल है</v>
      </c>
    </row>
    <row r="27991">
      <c r="A27991" s="1" t="s">
        <v>26962</v>
      </c>
      <c r="B27991" s="2" t="str">
        <f>IFERROR(__xludf.DUMMYFUNCTION("GOOGLETRANSLATE(A27991,""en"",""hi"")"),"प्रशंसकों ने एक जंगली कार्ड फुटबॉल खेल से पहले संकेत प्रदर्शित किया।")</f>
        <v>प्रशंसकों ने एक जंगली कार्ड फुटबॉल खेल से पहले संकेत प्रदर्शित किया।</v>
      </c>
    </row>
    <row r="27992">
      <c r="A27992" s="1" t="s">
        <v>26963</v>
      </c>
      <c r="B27992" s="2" t="str">
        <f>IFERROR(__xludf.DUMMYFUNCTION("GOOGLETRANSLATE(A27992,""en"",""hi"")"),"19 वीं शताब्दी युग में निर्मित टेरेस वाले घर")</f>
        <v>19 वीं शताब्दी युग में निर्मित टेरेस वाले घर</v>
      </c>
    </row>
    <row r="27993">
      <c r="A27993" s="1" t="s">
        <v>26964</v>
      </c>
      <c r="B27993" s="2" t="str">
        <f>IFERROR(__xludf.DUMMYFUNCTION("GOOGLETRANSLATE(A27993,""en"",""hi"")"),"शरद ऋतु के पेड़ों के लिए स्कैलप्स का उपयोग करने के लिए क्या एक चालाक विचार है।")</f>
        <v>शरद ऋतु के पेड़ों के लिए स्कैलप्स का उपयोग करने के लिए क्या एक चालाक विचार है।</v>
      </c>
    </row>
    <row r="27994">
      <c r="A27994" s="1" t="s">
        <v>26965</v>
      </c>
      <c r="B27994" s="2" t="str">
        <f>IFERROR(__xludf.DUMMYFUNCTION("GOOGLETRANSLATE(A27994,""en"",""hi"")"),"एक सिगरेट और शराब का गिलास रखने वाली गर्भवती महिला")</f>
        <v>एक सिगरेट और शराब का गिलास रखने वाली गर्भवती महिला</v>
      </c>
    </row>
    <row r="27995">
      <c r="A27995" s="1" t="s">
        <v>26966</v>
      </c>
      <c r="B27995" s="2" t="str">
        <f>IFERROR(__xludf.DUMMYFUNCTION("GOOGLETRANSLATE(A27995,""en"",""hi"")"),"एक पत्थर की फायरप्लेस के साथ एक उदार बैठक कक्ष डिजाइन का उदाहरण")</f>
        <v>एक पत्थर की फायरप्लेस के साथ एक उदार बैठक कक्ष डिजाइन का उदाहरण</v>
      </c>
    </row>
    <row r="27996">
      <c r="A27996" s="1" t="s">
        <v>26967</v>
      </c>
      <c r="B27996" s="2" t="str">
        <f>IFERROR(__xludf.DUMMYFUNCTION("GOOGLETRANSLATE(A27996,""en"",""hi"")"),"मेरे लिए महत्वपूर्ण तिथियों के साथ ... जिस दिन मैं अपने पति से मिला और जिस दिन हम शादी कर चुके थे।")</f>
        <v>मेरे लिए महत्वपूर्ण तिथियों के साथ ... जिस दिन मैं अपने पति से मिला और जिस दिन हम शादी कर चुके थे।</v>
      </c>
    </row>
    <row r="27997">
      <c r="A27997" s="1" t="s">
        <v>26968</v>
      </c>
      <c r="B27997" s="2" t="str">
        <f>IFERROR(__xludf.DUMMYFUNCTION("GOOGLETRANSLATE(A27997,""en"",""hi"")"),"एक कृत्रिम खोपड़ी और एक महिला चेहरा मूर्ति का एक रंगीन जीवन भर।")</f>
        <v>एक कृत्रिम खोपड़ी और एक महिला चेहरा मूर्ति का एक रंगीन जीवन भर।</v>
      </c>
    </row>
    <row r="27998">
      <c r="A27998" s="1" t="s">
        <v>26969</v>
      </c>
      <c r="B27998" s="2" t="str">
        <f>IFERROR(__xludf.DUMMYFUNCTION("GOOGLETRANSLATE(A27998,""en"",""hi"")"),"सैनिक सीमाओं के साथ मार्च के बाद क्षणों में पार करते हैं।")</f>
        <v>सैनिक सीमाओं के साथ मार्च के बाद क्षणों में पार करते हैं।</v>
      </c>
    </row>
    <row r="27999">
      <c r="A27999" s="1" t="s">
        <v>26970</v>
      </c>
      <c r="B27999" s="2" t="str">
        <f>IFERROR(__xludf.DUMMYFUNCTION("GOOGLETRANSLATE(A27999,""en"",""hi"")"),"एक कस्टम घर बनाने के बारे में सोच रहे हो?")</f>
        <v>एक कस्टम घर बनाने के बारे में सोच रहे हो?</v>
      </c>
    </row>
    <row r="28000">
      <c r="A28000" s="1" t="s">
        <v>26971</v>
      </c>
      <c r="B28000" s="2" t="str">
        <f>IFERROR(__xludf.DUMMYFUNCTION("GOOGLETRANSLATE(A28000,""en"",""hi"")"),"किसी भी कीमत पर फैशन: व्यक्ति pleated पतलून और पुरुषों के सीधे पतलून की तुलना करता है")</f>
        <v>किसी भी कीमत पर फैशन: व्यक्ति pleated पतलून और पुरुषों के सीधे पतलून की तुलना करता है</v>
      </c>
    </row>
    <row r="28001">
      <c r="A28001" s="1" t="s">
        <v>26972</v>
      </c>
      <c r="B28001" s="2" t="str">
        <f>IFERROR(__xludf.DUMMYFUNCTION("GOOGLETRANSLATE(A28001,""en"",""hi"")"),"हरक्यूल्स उपनाम टीवी कॉमेडी ड्रामा फ्लाइंग")</f>
        <v>हरक्यूल्स उपनाम टीवी कॉमेडी ड्रामा फ्लाइंग</v>
      </c>
    </row>
    <row r="28002">
      <c r="A28002" s="1" t="s">
        <v>26973</v>
      </c>
      <c r="B28002" s="2" t="str">
        <f>IFERROR(__xludf.DUMMYFUNCTION("GOOGLETRANSLATE(A28002,""en"",""hi"")"),"एक मृत संगीतकार का जन्मदिन: लय और ब्लूज़ कलाकार के ब्लूज़ कलाकार का जन्म हुआ था")</f>
        <v>एक मृत संगीतकार का जन्मदिन: लय और ब्लूज़ कलाकार के ब्लूज़ कलाकार का जन्म हुआ था</v>
      </c>
    </row>
    <row r="28003">
      <c r="A28003" s="1" t="s">
        <v>26974</v>
      </c>
      <c r="B28003" s="2" t="str">
        <f>IFERROR(__xludf.DUMMYFUNCTION("GOOGLETRANSLATE(A28003,""en"",""hi"")"),"ड्रिप में जैविक प्रजाति")</f>
        <v>ड्रिप में जैविक प्रजाति</v>
      </c>
    </row>
    <row r="28004">
      <c r="A28004" s="1" t="s">
        <v>26975</v>
      </c>
      <c r="B28004" s="2" t="str">
        <f>IFERROR(__xludf.DUMMYFUNCTION("GOOGLETRANSLATE(A28004,""en"",""hi"")"),"सीधे बालों के लिए हेयर स्टाइल बंधे: नीचे के बाल के लिए या यदि आपका बहुत मोटा पिन है तो उन्हें बांधें")</f>
        <v>सीधे बालों के लिए हेयर स्टाइल बंधे: नीचे के बाल के लिए या यदि आपका बहुत मोटा पिन है तो उन्हें बांधें</v>
      </c>
    </row>
    <row r="28005">
      <c r="A28005" s="1" t="s">
        <v>26976</v>
      </c>
      <c r="B28005" s="2" t="str">
        <f>IFERROR(__xludf.DUMMYFUNCTION("GOOGLETRANSLATE(A28005,""en"",""hi"")"),"आंतरिक बंदरगाह में छोटी नाव")</f>
        <v>आंतरिक बंदरगाह में छोटी नाव</v>
      </c>
    </row>
    <row r="28006">
      <c r="A28006" s="1" t="s">
        <v>26977</v>
      </c>
      <c r="B28006" s="2" t="str">
        <f>IFERROR(__xludf.DUMMYFUNCTION("GOOGLETRANSLATE(A28006,""en"",""hi"")"),"फिल्मांकन स्थान के ऊपर आकाश")</f>
        <v>फिल्मांकन स्थान के ऊपर आकाश</v>
      </c>
    </row>
    <row r="28007">
      <c r="A28007" s="1" t="s">
        <v>26978</v>
      </c>
      <c r="B28007" s="2" t="str">
        <f>IFERROR(__xludf.DUMMYFUNCTION("GOOGLETRANSLATE(A28007,""en"",""hi"")"),"एक जल रंग पेंटिंग में उल्लू")</f>
        <v>एक जल रंग पेंटिंग में उल्लू</v>
      </c>
    </row>
    <row r="28008">
      <c r="A28008" s="1" t="s">
        <v>26979</v>
      </c>
      <c r="B28008" s="2" t="str">
        <f>IFERROR(__xludf.DUMMYFUNCTION("GOOGLETRANSLATE(A28008,""en"",""hi"")"),"पार्क में खुश मां और बेटी।")</f>
        <v>पार्क में खुश मां और बेटी।</v>
      </c>
    </row>
    <row r="28009">
      <c r="A28009" s="1" t="s">
        <v>26980</v>
      </c>
      <c r="B28009" s="2" t="str">
        <f>IFERROR(__xludf.DUMMYFUNCTION("GOOGLETRANSLATE(A28009,""en"",""hi"")"),"बंद - बेंचों में से एक")</f>
        <v>बंद - बेंचों में से एक</v>
      </c>
    </row>
    <row r="28010">
      <c r="A28010" s="1" t="s">
        <v>26981</v>
      </c>
      <c r="B28010" s="2" t="str">
        <f>IFERROR(__xludf.DUMMYFUNCTION("GOOGLETRANSLATE(A28010,""en"",""hi"")"),"एक कॉफी ब्रेक के लिए बिजनेस लोग मिलते हैं")</f>
        <v>एक कॉफी ब्रेक के लिए बिजनेस लोग मिलते हैं</v>
      </c>
    </row>
    <row r="28011">
      <c r="A28011" s="1" t="s">
        <v>26982</v>
      </c>
      <c r="B28011" s="2" t="str">
        <f>IFERROR(__xludf.DUMMYFUNCTION("GOOGLETRANSLATE(A28011,""en"",""hi"")"),"फुटबॉल खिलाड़ी टीम के प्रशिक्षण सत्र के दौरान गर्म हो जाता है")</f>
        <v>फुटबॉल खिलाड़ी टीम के प्रशिक्षण सत्र के दौरान गर्म हो जाता है</v>
      </c>
    </row>
    <row r="28012">
      <c r="A28012" s="1" t="s">
        <v>26983</v>
      </c>
      <c r="B28012" s="2" t="str">
        <f>IFERROR(__xludf.DUMMYFUNCTION("GOOGLETRANSLATE(A28012,""en"",""hi"")"),"लड़की बिस्तर में पड़ी और मेरे नाखूनों पर पेंट")</f>
        <v>लड़की बिस्तर में पड़ी और मेरे नाखूनों पर पेंट</v>
      </c>
    </row>
    <row r="28013">
      <c r="A28013" s="1" t="s">
        <v>26984</v>
      </c>
      <c r="B28013" s="2" t="str">
        <f>IFERROR(__xludf.DUMMYFUNCTION("GOOGLETRANSLATE(A28013,""en"",""hi"")"),"एक सूट और लाल ऊँची एड़ी के साथ mannequins पर एक औपचारिक पोशाक।")</f>
        <v>एक सूट और लाल ऊँची एड़ी के साथ mannequins पर एक औपचारिक पोशाक।</v>
      </c>
    </row>
    <row r="28014">
      <c r="A28014" s="1" t="s">
        <v>26985</v>
      </c>
      <c r="B28014" s="2" t="str">
        <f>IFERROR(__xludf.DUMMYFUNCTION("GOOGLETRANSLATE(A28014,""en"",""hi"")"),"एक दूसरे को गले लगाने वाली सुंदर मां और बेटी के साथ परिवार एक साथ अवधारणा।")</f>
        <v>एक दूसरे को गले लगाने वाली सुंदर मां और बेटी के साथ परिवार एक साथ अवधारणा।</v>
      </c>
    </row>
    <row r="28015">
      <c r="A28015" s="1" t="s">
        <v>26986</v>
      </c>
      <c r="B28015" s="2" t="str">
        <f>IFERROR(__xludf.DUMMYFUNCTION("GOOGLETRANSLATE(A28015,""en"",""hi"")"),"घुड़सवारी, कलाकार सर्वश्रेष्ठ मॉडल के लिए एक दूसरे के खिलाफ हैं")</f>
        <v>घुड़सवारी, कलाकार सर्वश्रेष्ठ मॉडल के लिए एक दूसरे के खिलाफ हैं</v>
      </c>
    </row>
    <row r="28016">
      <c r="A28016" s="1" t="s">
        <v>26987</v>
      </c>
      <c r="B28016" s="2" t="str">
        <f>IFERROR(__xludf.DUMMYFUNCTION("GOOGLETRANSLATE(A28016,""en"",""hi"")"),"कौन सा दूध आपके लिए सबसे अच्छा है?")</f>
        <v>कौन सा दूध आपके लिए सबसे अच्छा है?</v>
      </c>
    </row>
    <row r="28017">
      <c r="A28017" s="1" t="s">
        <v>26988</v>
      </c>
      <c r="B28017" s="2" t="str">
        <f>IFERROR(__xludf.DUMMYFUNCTION("GOOGLETRANSLATE(A28017,""en"",""hi"")"),"पॉप कलाकार और बतख इस सप्ताह के अंत में बर्फ का आनंद लें।")</f>
        <v>पॉप कलाकार और बतख इस सप्ताह के अंत में बर्फ का आनंद लें।</v>
      </c>
    </row>
    <row r="28018">
      <c r="A28018" s="1" t="s">
        <v>26989</v>
      </c>
      <c r="B28018" s="2" t="str">
        <f>IFERROR(__xludf.DUMMYFUNCTION("GOOGLETRANSLATE(A28018,""en"",""hi"")"),"दुनिया में सबसे बड़ा मछली टैंक - फोटो #")</f>
        <v>दुनिया में सबसे बड़ा मछली टैंक - फोटो #</v>
      </c>
    </row>
    <row r="28019">
      <c r="A28019" s="1" t="s">
        <v>26990</v>
      </c>
      <c r="B28019" s="2" t="str">
        <f>IFERROR(__xludf.DUMMYFUNCTION("GOOGLETRANSLATE(A28019,""en"",""hi"")"),"सर्दियों में एक ठेठ शहर में सड़क पर चलने वाले लोग")</f>
        <v>सर्दियों में एक ठेठ शहर में सड़क पर चलने वाले लोग</v>
      </c>
    </row>
    <row r="28020">
      <c r="A28020" s="1" t="s">
        <v>26991</v>
      </c>
      <c r="B28020" s="2" t="str">
        <f>IFERROR(__xludf.DUMMYFUNCTION("GOOGLETRANSLATE(A28020,""en"",""hi"")"),"अब अपने 45 वें वर्ष में, चरणों और कार्यों के साथ, संगीत महोत्सव दुनिया भर के लोगों की भीड़ खींचता है।")</f>
        <v>अब अपने 45 वें वर्ष में, चरणों और कार्यों के साथ, संगीत महोत्सव दुनिया भर के लोगों की भीड़ खींचता है।</v>
      </c>
    </row>
    <row r="28021">
      <c r="A28021" s="1" t="s">
        <v>26992</v>
      </c>
      <c r="B28021" s="2" t="str">
        <f>IFERROR(__xludf.DUMMYFUNCTION("GOOGLETRANSLATE(A28021,""en"",""hi"")"),"प्रशंसकों की भीड़ अमेरिकी फुटबॉल क्वार्टरबैक की प्रतीक्षा करती है।")</f>
        <v>प्रशंसकों की भीड़ अमेरिकी फुटबॉल क्वार्टरबैक की प्रतीक्षा करती है।</v>
      </c>
    </row>
    <row r="28022">
      <c r="A28022" s="1" t="s">
        <v>26993</v>
      </c>
      <c r="B28022" s="2" t="str">
        <f>IFERROR(__xludf.DUMMYFUNCTION("GOOGLETRANSLATE(A28022,""en"",""hi"")"),"राष्ट्रीय उद्यान - शीर्ष ग्लेशियर -")</f>
        <v>राष्ट्रीय उद्यान - शीर्ष ग्लेशियर -</v>
      </c>
    </row>
    <row r="28023">
      <c r="A28023" s="1" t="s">
        <v>26994</v>
      </c>
      <c r="B28023" s="2" t="str">
        <f>IFERROR(__xludf.DUMMYFUNCTION("GOOGLETRANSLATE(A28023,""en"",""hi"")"),"नदी के ऊपर खड़ी घाटी की दीवारें बढ़ती हैं")</f>
        <v>नदी के ऊपर खड़ी घाटी की दीवारें बढ़ती हैं</v>
      </c>
    </row>
    <row r="28024">
      <c r="A28024" s="1" t="s">
        <v>26995</v>
      </c>
      <c r="B28024" s="2" t="str">
        <f>IFERROR(__xludf.DUMMYFUNCTION("GOOGLETRANSLATE(A28024,""en"",""hi"")"),"व्यक्तिगत रूप से इन चित्रों के साथ अजीब हो जाओ")</f>
        <v>व्यक्तिगत रूप से इन चित्रों के साथ अजीब हो जाओ</v>
      </c>
    </row>
    <row r="28025">
      <c r="A28025" s="1" t="s">
        <v>26996</v>
      </c>
      <c r="B28025" s="2" t="str">
        <f>IFERROR(__xludf.DUMMYFUNCTION("GOOGLETRANSLATE(A28025,""en"",""hi"")"),"लाल और नारंगी तितली एक सफेद पृष्ठभूमि पर पृथक, कीड़ों के साथ सीमा, निर्बाध पैटर्न #")</f>
        <v>लाल और नारंगी तितली एक सफेद पृष्ठभूमि पर पृथक, कीड़ों के साथ सीमा, निर्बाध पैटर्न #</v>
      </c>
    </row>
    <row r="28026">
      <c r="A28026" s="1" t="s">
        <v>21589</v>
      </c>
      <c r="B28026" s="2" t="str">
        <f>IFERROR(__xludf.DUMMYFUNCTION("GOOGLETRANSLATE(A28026,""en"",""hi"")"),"बॉय बैंड कलाकार पुरस्कार देता है")</f>
        <v>बॉय बैंड कलाकार पुरस्कार देता है</v>
      </c>
    </row>
    <row r="28027">
      <c r="A28027" s="1" t="s">
        <v>26997</v>
      </c>
      <c r="B28027" s="2" t="str">
        <f>IFERROR(__xludf.DUMMYFUNCTION("GOOGLETRANSLATE(A28027,""en"",""hi"")"),"एक कार की स्टॉक फोटो जो एक दुर्घटना में है")</f>
        <v>एक कार की स्टॉक फोटो जो एक दुर्घटना में है</v>
      </c>
    </row>
    <row r="28028">
      <c r="A28028" s="1" t="s">
        <v>26998</v>
      </c>
      <c r="B28028" s="2" t="str">
        <f>IFERROR(__xludf.DUMMYFUNCTION("GOOGLETRANSLATE(A28028,""en"",""hi"")"),"बेहतरीन गुणवत्ता की बड़ी ओक कॉफी टेबल")</f>
        <v>बेहतरीन गुणवत्ता की बड़ी ओक कॉफी टेबल</v>
      </c>
    </row>
    <row r="28029">
      <c r="A28029" s="1" t="s">
        <v>26999</v>
      </c>
      <c r="B28029" s="2" t="str">
        <f>IFERROR(__xludf.DUMMYFUNCTION("GOOGLETRANSLATE(A28029,""en"",""hi"")"),"छवि में हो सकता है: व्यक्ति, मुस्कुराते हुए, मंच पर, एक संगीत वाद्ययंत्र बजाना और बैठना")</f>
        <v>छवि में हो सकता है: व्यक्ति, मुस्कुराते हुए, मंच पर, एक संगीत वाद्ययंत्र बजाना और बैठना</v>
      </c>
    </row>
    <row r="28030">
      <c r="A28030" s="1" t="s">
        <v>9291</v>
      </c>
      <c r="B28030" s="2" t="str">
        <f>IFERROR(__xludf.DUMMYFUNCTION("GOOGLETRANSLATE(A28030,""en"",""hi"")"),"लिविंग रूम से देखें")</f>
        <v>लिविंग रूम से देखें</v>
      </c>
    </row>
    <row r="28031">
      <c r="A28031" s="1" t="s">
        <v>27000</v>
      </c>
      <c r="B28031" s="2" t="str">
        <f>IFERROR(__xludf.DUMMYFUNCTION("GOOGLETRANSLATE(A28031,""en"",""hi"")"),"एक लकड़ी के लाउंज कुर्सी पानी और लिली पैड से भरे पूल के बगल में घास पर बैठे")</f>
        <v>एक लकड़ी के लाउंज कुर्सी पानी और लिली पैड से भरे पूल के बगल में घास पर बैठे</v>
      </c>
    </row>
    <row r="28032">
      <c r="A28032" s="1" t="s">
        <v>27001</v>
      </c>
      <c r="B28032" s="2" t="str">
        <f>IFERROR(__xludf.DUMMYFUNCTION("GOOGLETRANSLATE(A28032,""en"",""hi"")"),"एक चित्रकार एक ड्राइंग पर काम कर रहा है")</f>
        <v>एक चित्रकार एक ड्राइंग पर काम कर रहा है</v>
      </c>
    </row>
    <row r="28033">
      <c r="A28033" s="1" t="s">
        <v>27002</v>
      </c>
      <c r="B28033" s="2" t="str">
        <f>IFERROR(__xludf.DUMMYFUNCTION("GOOGLETRANSLATE(A28033,""en"",""hi"")"),"कई पेड़ों के साथ साइट काट दिया")</f>
        <v>कई पेड़ों के साथ साइट काट दिया</v>
      </c>
    </row>
    <row r="28034">
      <c r="A28034" s="1" t="s">
        <v>27003</v>
      </c>
      <c r="B28034" s="2" t="str">
        <f>IFERROR(__xludf.DUMMYFUNCTION("GOOGLETRANSLATE(A28034,""en"",""hi"")"),"फिल्म चरित्र में एक पेड़ मिला")</f>
        <v>फिल्म चरित्र में एक पेड़ मिला</v>
      </c>
    </row>
    <row r="28035">
      <c r="A28035" s="1" t="s">
        <v>27004</v>
      </c>
      <c r="B28035" s="2" t="str">
        <f>IFERROR(__xludf.DUMMYFUNCTION("GOOGLETRANSLATE(A28035,""en"",""hi"")"),"रेशम फूल शाम क्लच बैग और वेडिंग बैग के लिए बड़ा आकार")</f>
        <v>रेशम फूल शाम क्लच बैग और वेडिंग बैग के लिए बड़ा आकार</v>
      </c>
    </row>
    <row r="28036">
      <c r="A28036" s="1" t="s">
        <v>27005</v>
      </c>
      <c r="B28036" s="2" t="str">
        <f>IFERROR(__xludf.DUMMYFUNCTION("GOOGLETRANSLATE(A28036,""en"",""hi"")"),"दूल्हे की प्यारी पल फोटो इस शादी के रिसेप्शन पर नृत्य करने के लिए अपनी माँ से पूछ रही है।")</f>
        <v>दूल्हे की प्यारी पल फोटो इस शादी के रिसेप्शन पर नृत्य करने के लिए अपनी माँ से पूछ रही है।</v>
      </c>
    </row>
    <row r="28037">
      <c r="A28037" s="1" t="s">
        <v>27006</v>
      </c>
      <c r="B28037" s="2" t="str">
        <f>IFERROR(__xludf.DUMMYFUNCTION("GOOGLETRANSLATE(A28037,""en"",""hi"")"),"डस्क में सड़क पर अकेले")</f>
        <v>डस्क में सड़क पर अकेले</v>
      </c>
    </row>
    <row r="28038">
      <c r="A28038" s="1" t="s">
        <v>27007</v>
      </c>
      <c r="B28038" s="2" t="str">
        <f>IFERROR(__xludf.DUMMYFUNCTION("GOOGLETRANSLATE(A28038,""en"",""hi"")"),"व्यक्ति यहां सो गया: बुधवार दोपहर को बचपन के घर की नीलामी हुई थी")</f>
        <v>व्यक्ति यहां सो गया: बुधवार दोपहर को बचपन के घर की नीलामी हुई थी</v>
      </c>
    </row>
    <row r="28039">
      <c r="A28039" s="1" t="s">
        <v>20016</v>
      </c>
      <c r="B28039" s="2" t="str">
        <f>IFERROR(__xludf.DUMMYFUNCTION("GOOGLETRANSLATE(A28039,""en"",""hi"")"),"अभिनेता को त्योहार में एक पोर्ट्रेट सत्र के लिए फोटो खिंचवाया जाता है")</f>
        <v>अभिनेता को त्योहार में एक पोर्ट्रेट सत्र के लिए फोटो खिंचवाया जाता है</v>
      </c>
    </row>
    <row r="28040">
      <c r="A28040" s="1" t="s">
        <v>27008</v>
      </c>
      <c r="B28040" s="2" t="str">
        <f>IFERROR(__xludf.DUMMYFUNCTION("GOOGLETRANSLATE(A28040,""en"",""hi"")"),"त्यौहार के दौरान अभिनेता और फिल्म निर्देशक मुद्रा।")</f>
        <v>त्यौहार के दौरान अभिनेता और फिल्म निर्देशक मुद्रा।</v>
      </c>
    </row>
    <row r="28041">
      <c r="A28041" s="1" t="s">
        <v>27009</v>
      </c>
      <c r="B28041" s="2" t="str">
        <f>IFERROR(__xludf.DUMMYFUNCTION("GOOGLETRANSLATE(A28041,""en"",""hi"")"),"# बास्केटबॉल टीम के खिलाफ गोली मारता है।")</f>
        <v># बास्केटबॉल टीम के खिलाफ गोली मारता है।</v>
      </c>
    </row>
    <row r="28042">
      <c r="A28042" s="1" t="s">
        <v>27010</v>
      </c>
      <c r="B28042" s="2" t="str">
        <f>IFERROR(__xludf.DUMMYFUNCTION("GOOGLETRANSLATE(A28042,""en"",""hi"")"),"व्यक्ति का चित्र, आविष्कार के पिता")</f>
        <v>व्यक्ति का चित्र, आविष्कार के पिता</v>
      </c>
    </row>
    <row r="28043">
      <c r="A28043" s="1" t="s">
        <v>27011</v>
      </c>
      <c r="B28043" s="2" t="str">
        <f>IFERROR(__xludf.DUMMYFUNCTION("GOOGLETRANSLATE(A28043,""en"",""hi"")"),"एक शहर, आंतरिक शहर में लकड़ी के औपनिवेशिक भवन")</f>
        <v>एक शहर, आंतरिक शहर में लकड़ी के औपनिवेशिक भवन</v>
      </c>
    </row>
    <row r="28044">
      <c r="A28044" s="1" t="s">
        <v>27012</v>
      </c>
      <c r="B28044" s="2" t="str">
        <f>IFERROR(__xludf.DUMMYFUNCTION("GOOGLETRANSLATE(A28044,""en"",""hi"")"),"कुछ सिरस बादलों के तहत कयाक में रॉब")</f>
        <v>कुछ सिरस बादलों के तहत कयाक में रॉब</v>
      </c>
    </row>
    <row r="28045">
      <c r="A28045" s="1" t="s">
        <v>27013</v>
      </c>
      <c r="B28045" s="2" t="str">
        <f>IFERROR(__xludf.DUMMYFUNCTION("GOOGLETRANSLATE(A28045,""en"",""hi"")"),"बेंच पर बैठे जोड़े का पिछला दृश्य")</f>
        <v>बेंच पर बैठे जोड़े का पिछला दृश्य</v>
      </c>
    </row>
    <row r="28046">
      <c r="A28046" s="1" t="s">
        <v>27014</v>
      </c>
      <c r="B28046" s="2" t="str">
        <f>IFERROR(__xludf.DUMMYFUNCTION("GOOGLETRANSLATE(A28046,""en"",""hi"")"),"रंगीन छाता एक वाणिज्यिक शहर की सड़क पर छाया देते हैं")</f>
        <v>रंगीन छाता एक वाणिज्यिक शहर की सड़क पर छाया देते हैं</v>
      </c>
    </row>
    <row r="28047">
      <c r="A28047" s="1" t="s">
        <v>27015</v>
      </c>
      <c r="B28047" s="2" t="str">
        <f>IFERROR(__xludf.DUMMYFUNCTION("GOOGLETRANSLATE(A28047,""en"",""hi"")"),"एक जंगल में लंबे पेड़ के कम कोण दृश्य")</f>
        <v>एक जंगल में लंबे पेड़ के कम कोण दृश्य</v>
      </c>
    </row>
    <row r="28048">
      <c r="A28048" s="1" t="s">
        <v>27016</v>
      </c>
      <c r="B28048" s="2" t="str">
        <f>IFERROR(__xludf.DUMMYFUNCTION("GOOGLETRANSLATE(A28048,""en"",""hi"")"),"मैदान पर खड़े टोपी में छोटा लड़का")</f>
        <v>मैदान पर खड़े टोपी में छोटा लड़का</v>
      </c>
    </row>
    <row r="28049">
      <c r="A28049" s="1" t="s">
        <v>27017</v>
      </c>
      <c r="B28049" s="2" t="str">
        <f>IFERROR(__xludf.DUMMYFUNCTION("GOOGLETRANSLATE(A28049,""en"",""hi"")"),"संस्थापक के रंगीन और एकत्रित घर का दौरा करें")</f>
        <v>संस्थापक के रंगीन और एकत्रित घर का दौरा करें</v>
      </c>
    </row>
    <row r="28050">
      <c r="A28050" s="1" t="s">
        <v>27018</v>
      </c>
      <c r="B28050" s="2" t="str">
        <f>IFERROR(__xludf.DUMMYFUNCTION("GOOGLETRANSLATE(A28050,""en"",""hi"")"),"सफेद और नीले अमूर्तता: सार चिकनी रेखाओं, एक ग्रिड और लहरों के साथ पृष्ठभूमि")</f>
        <v>सफेद और नीले अमूर्तता: सार चिकनी रेखाओं, एक ग्रिड और लहरों के साथ पृष्ठभूमि</v>
      </c>
    </row>
    <row r="28051">
      <c r="A28051" s="1" t="s">
        <v>27019</v>
      </c>
      <c r="B28051" s="2" t="str">
        <f>IFERROR(__xludf.DUMMYFUNCTION("GOOGLETRANSLATE(A28051,""en"",""hi"")"),"फिल्मांकन स्थान सबसे महंगे शहरों में से एक है।")</f>
        <v>फिल्मांकन स्थान सबसे महंगे शहरों में से एक है।</v>
      </c>
    </row>
    <row r="28052">
      <c r="A28052" s="1" t="s">
        <v>27020</v>
      </c>
      <c r="B28052" s="2" t="str">
        <f>IFERROR(__xludf.DUMMYFUNCTION("GOOGLETRANSLATE(A28052,""en"",""hi"")"),"जीवन या तो एक साहसी साहसिक या कुछ भी नहीं है!")</f>
        <v>जीवन या तो एक साहसी साहसिक या कुछ भी नहीं है!</v>
      </c>
    </row>
    <row r="28053">
      <c r="A28053" s="1" t="s">
        <v>27021</v>
      </c>
      <c r="B28053" s="2" t="str">
        <f>IFERROR(__xludf.DUMMYFUNCTION("GOOGLETRANSLATE(A28053,""en"",""hi"")"),"तुम मेरे साथ एक कॉफी ले लो? :)")</f>
        <v>तुम मेरे साथ एक कॉफी ले लो? :)</v>
      </c>
    </row>
    <row r="28054">
      <c r="A28054" s="1" t="s">
        <v>27022</v>
      </c>
      <c r="B28054" s="2" t="str">
        <f>IFERROR(__xludf.DUMMYFUNCTION("GOOGLETRANSLATE(A28054,""en"",""hi"")"),"ऊर्जा को बचाने के लिए, कोयलस नींद।")</f>
        <v>ऊर्जा को बचाने के लिए, कोयलस नींद।</v>
      </c>
    </row>
    <row r="28055">
      <c r="A28055" s="1" t="s">
        <v>27023</v>
      </c>
      <c r="B28055" s="2" t="str">
        <f>IFERROR(__xludf.DUMMYFUNCTION("GOOGLETRANSLATE(A28055,""en"",""hi"")"),"एक संगीत कार्यक्रम में व्यक्ति के लिए गिटारवादक")</f>
        <v>एक संगीत कार्यक्रम में व्यक्ति के लिए गिटारवादक</v>
      </c>
    </row>
    <row r="28056">
      <c r="A28056" s="1" t="s">
        <v>27024</v>
      </c>
      <c r="B28056" s="2" t="str">
        <f>IFERROR(__xludf.DUMMYFUNCTION("GOOGLETRANSLATE(A28056,""en"",""hi"")"),"संगीत वीडियो टीवी कार्यक्रम के दौरान अभिनेता एक फोटो बैकस्टेज के लिए poses")</f>
        <v>संगीत वीडियो टीवी कार्यक्रम के दौरान अभिनेता एक फोटो बैकस्टेज के लिए poses</v>
      </c>
    </row>
    <row r="28057">
      <c r="A28057" s="1" t="s">
        <v>27025</v>
      </c>
      <c r="B28057" s="2" t="str">
        <f>IFERROR(__xludf.DUMMYFUNCTION("GOOGLETRANSLATE(A28057,""en"",""hi"")"),"जमीन पर फूलों का गुलदस्ता")</f>
        <v>जमीन पर फूलों का गुलदस्ता</v>
      </c>
    </row>
    <row r="28058">
      <c r="A28058" s="1" t="s">
        <v>27026</v>
      </c>
      <c r="B28058" s="2" t="str">
        <f>IFERROR(__xludf.DUMMYFUNCTION("GOOGLETRANSLATE(A28058,""en"",""hi"")"),"पहले से ही कटाई के साथ एक मकई के मैदान पर गेहूं कान खड़े हो जाओ।")</f>
        <v>पहले से ही कटाई के साथ एक मकई के मैदान पर गेहूं कान खड़े हो जाओ।</v>
      </c>
    </row>
    <row r="28059">
      <c r="A28059" s="1" t="s">
        <v>27027</v>
      </c>
      <c r="B28059" s="2" t="str">
        <f>IFERROR(__xludf.DUMMYFUNCTION("GOOGLETRANSLATE(A28059,""en"",""hi"")"),"एक लकड़ी के बोर्ड पर मक्खन का ब्लॉक")</f>
        <v>एक लकड़ी के बोर्ड पर मक्खन का ब्लॉक</v>
      </c>
    </row>
    <row r="28060">
      <c r="A28060" s="1" t="s">
        <v>27028</v>
      </c>
      <c r="B28060" s="2" t="str">
        <f>IFERROR(__xludf.DUMMYFUNCTION("GOOGLETRANSLATE(A28060,""en"",""hi"")"),"व्यक्ति अपने प्रेमी के साथ खड़ा है क्योंकि वह अपने घर के सामने मीडिया को बयान देती है।")</f>
        <v>व्यक्ति अपने प्रेमी के साथ खड़ा है क्योंकि वह अपने घर के सामने मीडिया को बयान देती है।</v>
      </c>
    </row>
    <row r="28061">
      <c r="A28061" s="1" t="s">
        <v>27029</v>
      </c>
      <c r="B28061" s="2" t="str">
        <f>IFERROR(__xludf.DUMMYFUNCTION("GOOGLETRANSLATE(A28061,""en"",""hi"")"),"सीढ़ियों से चलने वाले आदमी का हवाई दृश्य")</f>
        <v>सीढ़ियों से चलने वाले आदमी का हवाई दृश्य</v>
      </c>
    </row>
    <row r="28062">
      <c r="A28062" s="1" t="s">
        <v>27030</v>
      </c>
      <c r="B28062" s="2" t="str">
        <f>IFERROR(__xludf.DUMMYFUNCTION("GOOGLETRANSLATE(A28062,""en"",""hi"")"),"जलाशय के किनारे से जल जलाशय झील")</f>
        <v>जलाशय के किनारे से जल जलाशय झील</v>
      </c>
    </row>
    <row r="28063">
      <c r="A28063" s="1" t="s">
        <v>23947</v>
      </c>
      <c r="B28063" s="2" t="str">
        <f>IFERROR(__xludf.DUMMYFUNCTION("GOOGLETRANSLATE(A28063,""en"",""hi"")"),"गर्मी के चरागाह पर गाय")</f>
        <v>गर्मी के चरागाह पर गाय</v>
      </c>
    </row>
    <row r="28064">
      <c r="A28064" s="1" t="s">
        <v>27031</v>
      </c>
      <c r="B28064" s="2" t="str">
        <f>IFERROR(__xludf.DUMMYFUNCTION("GOOGLETRANSLATE(A28064,""en"",""hi"")"),"रॉक कलाकार संगीत और कला समारोह में अपना पहला संगीत कार्यक्रम खेलते हैं")</f>
        <v>रॉक कलाकार संगीत और कला समारोह में अपना पहला संगीत कार्यक्रम खेलते हैं</v>
      </c>
    </row>
    <row r="28065">
      <c r="A28065" s="1" t="s">
        <v>27032</v>
      </c>
      <c r="B28065" s="2" t="str">
        <f>IFERROR(__xludf.DUMMYFUNCTION("GOOGLETRANSLATE(A28065,""en"",""hi"")"),"तो, आपको इस साल कौन समझेगा? कुश्ती!")</f>
        <v>तो, आपको इस साल कौन समझेगा? कुश्ती!</v>
      </c>
    </row>
    <row r="28066">
      <c r="A28066" s="1" t="s">
        <v>27033</v>
      </c>
      <c r="B28066" s="2" t="str">
        <f>IFERROR(__xludf.DUMMYFUNCTION("GOOGLETRANSLATE(A28066,""en"",""hi"")"),"अपनी बड़ी बेटी के लिए परिवार।")</f>
        <v>अपनी बड़ी बेटी के लिए परिवार।</v>
      </c>
    </row>
    <row r="28067">
      <c r="A28067" s="1" t="s">
        <v>27034</v>
      </c>
      <c r="B28067" s="2" t="str">
        <f>IFERROR(__xludf.DUMMYFUNCTION("GOOGLETRANSLATE(A28067,""en"",""hi"")"),"मेरी नई स्केचबुक से एक पेंटिंग")</f>
        <v>मेरी नई स्केचबुक से एक पेंटिंग</v>
      </c>
    </row>
    <row r="28068">
      <c r="A28068" s="1" t="s">
        <v>12021</v>
      </c>
      <c r="B28068" s="2" t="str">
        <f>IFERROR(__xludf.DUMMYFUNCTION("GOOGLETRANSLATE(A28068,""en"",""hi"")"),"फूल सजावट, हाथ खींचा आभूषण, एक सफेद पृष्ठभूमि पर पृथक डिजाइन तत्व।")</f>
        <v>फूल सजावट, हाथ खींचा आभूषण, एक सफेद पृष्ठभूमि पर पृथक डिजाइन तत्व।</v>
      </c>
    </row>
    <row r="28069">
      <c r="A28069" s="1" t="s">
        <v>27035</v>
      </c>
      <c r="B28069" s="2" t="str">
        <f>IFERROR(__xludf.DUMMYFUNCTION("GOOGLETRANSLATE(A28069,""en"",""hi"")"),"खोपड़ी फ्रंट व्यू पुष्पांजलि के बीच केंद्र में निचले जबड़े के बिना।")</f>
        <v>खोपड़ी फ्रंट व्यू पुष्पांजलि के बीच केंद्र में निचले जबड़े के बिना।</v>
      </c>
    </row>
    <row r="28070">
      <c r="A28070" s="1" t="s">
        <v>27036</v>
      </c>
      <c r="B28070" s="2" t="str">
        <f>IFERROR(__xludf.DUMMYFUNCTION("GOOGLETRANSLATE(A28070,""en"",""hi"")"),"व्यापारिक महिलाएं कॉफी पी रही हैं और एक शहर की सड़क पर बात कर रही हैं।")</f>
        <v>व्यापारिक महिलाएं कॉफी पी रही हैं और एक शहर की सड़क पर बात कर रही हैं।</v>
      </c>
    </row>
    <row r="28071">
      <c r="A28071" s="1" t="s">
        <v>11254</v>
      </c>
      <c r="B28071" s="2" t="str">
        <f>IFERROR(__xludf.DUMMYFUNCTION("GOOGLETRANSLATE(A28071,""en"",""hi"")"),"कलाकार मंच पर लाइव प्रदर्शन करता है।")</f>
        <v>कलाकार मंच पर लाइव प्रदर्शन करता है।</v>
      </c>
    </row>
    <row r="28072">
      <c r="A28072" s="1" t="s">
        <v>27037</v>
      </c>
      <c r="B28072" s="2" t="str">
        <f>IFERROR(__xludf.DUMMYFUNCTION("GOOGLETRANSLATE(A28072,""en"",""hi"")"),"एक सफेद पृष्ठभूमि पर गुलाबी गुब्बारे")</f>
        <v>एक सफेद पृष्ठभूमि पर गुलाबी गुब्बारे</v>
      </c>
    </row>
    <row r="28073">
      <c r="A28073" s="1" t="s">
        <v>21133</v>
      </c>
      <c r="B28073" s="2" t="str">
        <f>IFERROR(__xludf.DUMMYFUNCTION("GOOGLETRANSLATE(A28073,""en"",""hi"")"),"अभिनेता के रूप में वह एक पार्टी के लिए एक मेज सेट करता है")</f>
        <v>अभिनेता के रूप में वह एक पार्टी के लिए एक मेज सेट करता है</v>
      </c>
    </row>
    <row r="28074">
      <c r="A28074" s="1" t="s">
        <v>27038</v>
      </c>
      <c r="B28074" s="2" t="str">
        <f>IFERROR(__xludf.DUMMYFUNCTION("GOOGLETRANSLATE(A28074,""en"",""hi"")"),"एक बतख मुझे देखता है")</f>
        <v>एक बतख मुझे देखता है</v>
      </c>
    </row>
    <row r="28075">
      <c r="A28075" s="1" t="s">
        <v>27039</v>
      </c>
      <c r="B28075" s="2" t="str">
        <f>IFERROR(__xludf.DUMMYFUNCTION("GOOGLETRANSLATE(A28075,""en"",""hi"")"),"सिगरेट के एक खुले पैक के स्टूडियो शॉट, एक अलग सिगरेट पॉपिंग के साथ")</f>
        <v>सिगरेट के एक खुले पैक के स्टूडियो शॉट, एक अलग सिगरेट पॉपिंग के साथ</v>
      </c>
    </row>
    <row r="28076">
      <c r="A28076" s="1" t="s">
        <v>26771</v>
      </c>
      <c r="B28076" s="2" t="str">
        <f>IFERROR(__xludf.DUMMYFUNCTION("GOOGLETRANSLATE(A28076,""en"",""hi"")"),"केंद्रीय वर्ग पर क्रिसमस बाजार पर खरीदारी करने वाले लोग")</f>
        <v>केंद्रीय वर्ग पर क्रिसमस बाजार पर खरीदारी करने वाले लोग</v>
      </c>
    </row>
    <row r="28077">
      <c r="A28077" s="1" t="s">
        <v>27040</v>
      </c>
      <c r="B28077" s="2" t="str">
        <f>IFERROR(__xludf.DUMMYFUNCTION("GOOGLETRANSLATE(A28077,""en"",""hi"")"),"जहाज के लिए एक पारंपरिक स्थल")</f>
        <v>जहाज के लिए एक पारंपरिक स्थल</v>
      </c>
    </row>
    <row r="28078">
      <c r="A28078" s="1" t="s">
        <v>27041</v>
      </c>
      <c r="B28078" s="2" t="str">
        <f>IFERROR(__xludf.DUMMYFUNCTION("GOOGLETRANSLATE(A28078,""en"",""hi"")"),"लोगों का एक पसंदीदा समुद्र तट")</f>
        <v>लोगों का एक पसंदीदा समुद्र तट</v>
      </c>
    </row>
    <row r="28079">
      <c r="A28079" s="1" t="s">
        <v>27042</v>
      </c>
      <c r="B28079" s="2" t="str">
        <f>IFERROR(__xludf.DUMMYFUNCTION("GOOGLETRANSLATE(A28079,""en"",""hi"")"),"अभिनेत्री व्यक्ति निभाती है, जिनके पास युवा प्रेमियों के लिए एक प्रवृत्ति है")</f>
        <v>अभिनेत्री व्यक्ति निभाती है, जिनके पास युवा प्रेमियों के लिए एक प्रवृत्ति है</v>
      </c>
    </row>
    <row r="28080">
      <c r="A28080" s="1" t="s">
        <v>7877</v>
      </c>
      <c r="B28080" s="2" t="str">
        <f>IFERROR(__xludf.DUMMYFUNCTION("GOOGLETRANSLATE(A28080,""en"",""hi"")"),"अभिनेता विश्व प्रीमियर में भाग लेते हैं")</f>
        <v>अभिनेता विश्व प्रीमियर में भाग लेते हैं</v>
      </c>
    </row>
    <row r="28081">
      <c r="A28081" s="1" t="s">
        <v>27043</v>
      </c>
      <c r="B28081" s="2" t="str">
        <f>IFERROR(__xludf.DUMMYFUNCTION("GOOGLETRANSLATE(A28081,""en"",""hi"")"),"संगठन संस्थापक, अध्यक्ष, एक साक्षात्कार के दौरान अपने साइकिल के साथ चलता है")</f>
        <v>संगठन संस्थापक, अध्यक्ष, एक साक्षात्कार के दौरान अपने साइकिल के साथ चलता है</v>
      </c>
    </row>
    <row r="28082">
      <c r="A28082" s="1" t="s">
        <v>27044</v>
      </c>
      <c r="B28082" s="2" t="str">
        <f>IFERROR(__xludf.DUMMYFUNCTION("GOOGLETRANSLATE(A28082,""en"",""hi"")"),"दिल के रूप में गुलदस्ता")</f>
        <v>दिल के रूप में गुलदस्ता</v>
      </c>
    </row>
    <row r="28083">
      <c r="A28083" s="1" t="s">
        <v>27045</v>
      </c>
      <c r="B28083" s="2" t="str">
        <f>IFERROR(__xludf.DUMMYFUNCTION("GOOGLETRANSLATE(A28083,""en"",""hi"")"),"एक लाल आकाश के नीचे ... व्यक्ति द्वारा")</f>
        <v>एक लाल आकाश के नीचे ... व्यक्ति द्वारा</v>
      </c>
    </row>
    <row r="28084">
      <c r="A28084" s="1" t="s">
        <v>27046</v>
      </c>
      <c r="B28084" s="2" t="str">
        <f>IFERROR(__xludf.DUMMYFUNCTION("GOOGLETRANSLATE(A28084,""en"",""hi"")"),"क्लासिक चित्रों में कभी-कभी बदलना चेहरा")</f>
        <v>क्लासिक चित्रों में कभी-कभी बदलना चेहरा</v>
      </c>
    </row>
    <row r="28085">
      <c r="A28085" s="1" t="s">
        <v>27047</v>
      </c>
      <c r="B28085" s="2" t="str">
        <f>IFERROR(__xludf.DUMMYFUNCTION("GOOGLETRANSLATE(A28085,""en"",""hi"")"),"संस्करण पर रियर क्वार्टर")</f>
        <v>संस्करण पर रियर क्वार्टर</v>
      </c>
    </row>
    <row r="28086">
      <c r="A28086" s="1" t="s">
        <v>27048</v>
      </c>
      <c r="B28086" s="2" t="str">
        <f>IFERROR(__xludf.DUMMYFUNCTION("GOOGLETRANSLATE(A28086,""en"",""hi"")"),"आग पर पत्र जी का एक 3 डी धातु कटआउट")</f>
        <v>आग पर पत्र जी का एक 3 डी धातु कटआउट</v>
      </c>
    </row>
    <row r="28087">
      <c r="A28087" s="1" t="s">
        <v>27049</v>
      </c>
      <c r="B28087" s="2" t="str">
        <f>IFERROR(__xludf.DUMMYFUNCTION("GOOGLETRANSLATE(A28087,""en"",""hi"")"),"कला बनाएं, युद्ध न करें ... एक मजबूत उद्धरण बनाया गया")</f>
        <v>कला बनाएं, युद्ध न करें ... एक मजबूत उद्धरण बनाया गया</v>
      </c>
    </row>
    <row r="28088">
      <c r="A28088" s="1" t="s">
        <v>27050</v>
      </c>
      <c r="B28088" s="2" t="str">
        <f>IFERROR(__xludf.DUMMYFUNCTION("GOOGLETRANSLATE(A28088,""en"",""hi"")"),"हर उम्र के लिए एक बेडरूम सजावट")</f>
        <v>हर उम्र के लिए एक बेडरूम सजावट</v>
      </c>
    </row>
    <row r="28089">
      <c r="A28089" s="1" t="s">
        <v>27051</v>
      </c>
      <c r="B28089" s="2" t="str">
        <f>IFERROR(__xludf.DUMMYFUNCTION("GOOGLETRANSLATE(A28089,""en"",""hi"")"),"एथलीट को नई ब्लैक कार के लॉन्च में कैमरे का सामना करना पड़ता है")</f>
        <v>एथलीट को नई ब्लैक कार के लॉन्च में कैमरे का सामना करना पड़ता है</v>
      </c>
    </row>
    <row r="28090">
      <c r="A28090" s="1" t="s">
        <v>27052</v>
      </c>
      <c r="B28090" s="2" t="str">
        <f>IFERROR(__xludf.DUMMYFUNCTION("GOOGLETRANSLATE(A28090,""en"",""hi"")"),"एक पहाड़ी पर मेरा परिवार का घर")</f>
        <v>एक पहाड़ी पर मेरा परिवार का घर</v>
      </c>
    </row>
    <row r="28091">
      <c r="A28091" s="1" t="s">
        <v>27053</v>
      </c>
      <c r="B28091" s="2" t="str">
        <f>IFERROR(__xludf.DUMMYFUNCTION("GOOGLETRANSLATE(A28091,""en"",""hi"")"),"लक्ष्य पर डार्ट फेंकना")</f>
        <v>लक्ष्य पर डार्ट फेंकना</v>
      </c>
    </row>
    <row r="28092">
      <c r="A28092" s="1" t="s">
        <v>27054</v>
      </c>
      <c r="B28092" s="2" t="str">
        <f>IFERROR(__xludf.DUMMYFUNCTION("GOOGLETRANSLATE(A28092,""en"",""hi"")"),"एक साइकिल एक इमारत के पीछे की सवारी करता है")</f>
        <v>एक साइकिल एक इमारत के पीछे की सवारी करता है</v>
      </c>
    </row>
    <row r="28093">
      <c r="A28093" s="1" t="s">
        <v>27055</v>
      </c>
      <c r="B28093" s="2" t="str">
        <f>IFERROR(__xludf.DUMMYFUNCTION("GOOGLETRANSLATE(A28093,""en"",""hi"")"),"पब्लिक यूनिवर्सिटी ने छात्रों के साथ एक बस भेजी")</f>
        <v>पब्लिक यूनिवर्सिटी ने छात्रों के साथ एक बस भेजी</v>
      </c>
    </row>
    <row r="28094">
      <c r="A28094" s="1" t="s">
        <v>27056</v>
      </c>
      <c r="B28094" s="2" t="str">
        <f>IFERROR(__xludf.DUMMYFUNCTION("GOOGLETRANSLATE(A28094,""en"",""hi"")"),"क्या वह घर के साथ आता है? संपत्ति एजेंट घर के वर्तमान मालिक को दरवाजे के पीछे छिपकर पकड़ने में कामयाब रहे")</f>
        <v>क्या वह घर के साथ आता है? संपत्ति एजेंट घर के वर्तमान मालिक को दरवाजे के पीछे छिपकर पकड़ने में कामयाब रहे</v>
      </c>
    </row>
    <row r="28095">
      <c r="A28095" s="1" t="s">
        <v>27057</v>
      </c>
      <c r="B28095" s="2" t="str">
        <f>IFERROR(__xludf.DUMMYFUNCTION("GOOGLETRANSLATE(A28095,""en"",""hi"")"),"संगीत कार्यक्रम के दौरान मंच पर स्पॉटलाइट्स और प्रकाश व्यवस्था")</f>
        <v>संगीत कार्यक्रम के दौरान मंच पर स्पॉटलाइट्स और प्रकाश व्यवस्था</v>
      </c>
    </row>
    <row r="28096">
      <c r="A28096" s="1" t="s">
        <v>27058</v>
      </c>
      <c r="B28096" s="2" t="str">
        <f>IFERROR(__xludf.DUMMYFUNCTION("GOOGLETRANSLATE(A28096,""en"",""hi"")"),"यह ठीक होने के बाद एक ही टैटू है।")</f>
        <v>यह ठीक होने के बाद एक ही टैटू है।</v>
      </c>
    </row>
    <row r="28097">
      <c r="A28097" s="1" t="s">
        <v>27059</v>
      </c>
      <c r="B28097" s="2" t="str">
        <f>IFERROR(__xludf.DUMMYFUNCTION("GOOGLETRANSLATE(A28097,""en"",""hi"")"),"अभिनेता ने पुरस्कारों पर अभिनेता को चूमा")</f>
        <v>अभिनेता ने पुरस्कारों पर अभिनेता को चूमा</v>
      </c>
    </row>
    <row r="28098">
      <c r="A28098" s="1" t="s">
        <v>27060</v>
      </c>
      <c r="B28098" s="2" t="str">
        <f>IFERROR(__xludf.DUMMYFUNCTION("GOOGLETRANSLATE(A28098,""en"",""hi"")"),"फुटबॉल खिलाड़ी मैच के दौरान एक लक्ष्य स्कोरिंग मनाता है।")</f>
        <v>फुटबॉल खिलाड़ी मैच के दौरान एक लक्ष्य स्कोरिंग मनाता है।</v>
      </c>
    </row>
    <row r="28099">
      <c r="A28099" s="1" t="s">
        <v>27061</v>
      </c>
      <c r="B28099" s="2" t="str">
        <f>IFERROR(__xludf.DUMMYFUNCTION("GOOGLETRANSLATE(A28099,""en"",""hi"")"),"स्वागत हे ! क्षितिज पर व्यक्ति कहते हैं।")</f>
        <v>स्वागत हे ! क्षितिज पर व्यक्ति कहते हैं।</v>
      </c>
    </row>
    <row r="28100">
      <c r="A28100" s="1" t="s">
        <v>27062</v>
      </c>
      <c r="B28100" s="2" t="str">
        <f>IFERROR(__xludf.DUMMYFUNCTION("GOOGLETRANSLATE(A28100,""en"",""hi"")"),"ये कुत्ते जो एक ही समय में खेलना चाहते हैं।")</f>
        <v>ये कुत्ते जो एक ही समय में खेलना चाहते हैं।</v>
      </c>
    </row>
    <row r="28101">
      <c r="A28101" s="1" t="s">
        <v>27063</v>
      </c>
      <c r="B28101" s="2" t="str">
        <f>IFERROR(__xludf.DUMMYFUNCTION("GOOGLETRANSLATE(A28101,""en"",""hi"")"),"कंसोल के पीछे से चलने वाले तार हैं जिन्हें डिस्कनेक्ट करने की आवश्यकता है।")</f>
        <v>कंसोल के पीछे से चलने वाले तार हैं जिन्हें डिस्कनेक्ट करने की आवश्यकता है।</v>
      </c>
    </row>
    <row r="28102">
      <c r="A28102" s="1" t="s">
        <v>27064</v>
      </c>
      <c r="B28102" s="2" t="str">
        <f>IFERROR(__xludf.DUMMYFUNCTION("GOOGLETRANSLATE(A28102,""en"",""hi"")"),"पिताजी के साथ एक मां, पिता और शिशु बच्चे की लड़की बच्चे को चूम रही थी")</f>
        <v>पिताजी के साथ एक मां, पिता और शिशु बच्चे की लड़की बच्चे को चूम रही थी</v>
      </c>
    </row>
    <row r="28103">
      <c r="A28103" s="1" t="s">
        <v>27065</v>
      </c>
      <c r="B28103" s="2" t="str">
        <f>IFERROR(__xludf.DUMMYFUNCTION("GOOGLETRANSLATE(A28103,""en"",""hi"")"),"आग पर सर्कल में दोस्तों की कैम्प फायर")</f>
        <v>आग पर सर्कल में दोस्तों की कैम्प फायर</v>
      </c>
    </row>
    <row r="28104">
      <c r="A28104" s="1" t="s">
        <v>27066</v>
      </c>
      <c r="B28104" s="2" t="str">
        <f>IFERROR(__xludf.DUMMYFUNCTION("GOOGLETRANSLATE(A28104,""en"",""hi"")"),"मैंने एक लाल और सोने की रंग योजना के साथ पेड़ सजाया।")</f>
        <v>मैंने एक लाल और सोने की रंग योजना के साथ पेड़ सजाया।</v>
      </c>
    </row>
    <row r="28105">
      <c r="A28105" s="1" t="s">
        <v>27067</v>
      </c>
      <c r="B28105" s="2" t="str">
        <f>IFERROR(__xludf.DUMMYFUNCTION("GOOGLETRANSLATE(A28105,""en"",""hi"")"),"अभिनेता और चिकित्सक पूर्ण पुनरावर्ती प्रतियोगिता")</f>
        <v>अभिनेता और चिकित्सक पूर्ण पुनरावर्ती प्रतियोगिता</v>
      </c>
    </row>
    <row r="28106">
      <c r="A28106" s="1" t="s">
        <v>27068</v>
      </c>
      <c r="B28106" s="2" t="str">
        <f>IFERROR(__xludf.DUMMYFUNCTION("GOOGLETRANSLATE(A28106,""en"",""hi"")"),"बड़े गिलास जार पुराने बाड़ पर सूख गए")</f>
        <v>बड़े गिलास जार पुराने बाड़ पर सूख गए</v>
      </c>
    </row>
    <row r="28107">
      <c r="A28107" s="1" t="s">
        <v>27069</v>
      </c>
      <c r="B28107" s="2" t="str">
        <f>IFERROR(__xludf.DUMMYFUNCTION("GOOGLETRANSLATE(A28107,""en"",""hi"")"),"कीड़ा मछली से बड़ा था")</f>
        <v>कीड़ा मछली से बड़ा था</v>
      </c>
    </row>
    <row r="28108">
      <c r="A28108" s="1" t="s">
        <v>27070</v>
      </c>
      <c r="B28108" s="2" t="str">
        <f>IFERROR(__xludf.DUMMYFUNCTION("GOOGLETRANSLATE(A28108,""en"",""hi"")"),"बंद - एक व्यक्ति के हाथों की एक पेंसिल को तेज करना")</f>
        <v>बंद - एक व्यक्ति के हाथों की एक पेंसिल को तेज करना</v>
      </c>
    </row>
    <row r="28109">
      <c r="A28109" s="1" t="s">
        <v>27071</v>
      </c>
      <c r="B28109" s="2" t="str">
        <f>IFERROR(__xludf.DUMMYFUNCTION("GOOGLETRANSLATE(A28109,""en"",""hi"")"),"एक गर्मियों की सुबह पर हवाई खींचें")</f>
        <v>एक गर्मियों की सुबह पर हवाई खींचें</v>
      </c>
    </row>
    <row r="28110">
      <c r="A28110" s="1" t="s">
        <v>27072</v>
      </c>
      <c r="B28110" s="2" t="str">
        <f>IFERROR(__xludf.DUMMYFUNCTION("GOOGLETRANSLATE(A28110,""en"",""hi"")"),"समुद्र में एक नाव की छवि")</f>
        <v>समुद्र में एक नाव की छवि</v>
      </c>
    </row>
    <row r="28111">
      <c r="A28111" s="1" t="s">
        <v>27073</v>
      </c>
      <c r="B28111" s="2" t="str">
        <f>IFERROR(__xludf.DUMMYFUNCTION("GOOGLETRANSLATE(A28111,""en"",""hi"")"),"डाइवर्स नीचे से एक व्हेल शार्क देख रहे हैं")</f>
        <v>डाइवर्स नीचे से एक व्हेल शार्क देख रहे हैं</v>
      </c>
    </row>
    <row r="28112">
      <c r="A28112" s="1" t="s">
        <v>27074</v>
      </c>
      <c r="B28112" s="2" t="str">
        <f>IFERROR(__xludf.DUMMYFUNCTION("GOOGLETRANSLATE(A28112,""en"",""hi"")"),"यह रूट पर संरचना के माध्यम से ट्रेन की गति")</f>
        <v>यह रूट पर संरचना के माध्यम से ट्रेन की गति</v>
      </c>
    </row>
    <row r="28113">
      <c r="A28113" s="1" t="s">
        <v>27075</v>
      </c>
      <c r="B28113" s="2" t="str">
        <f>IFERROR(__xludf.DUMMYFUNCTION("GOOGLETRANSLATE(A28113,""en"",""hi"")"),"जैविक आदेश, दुनिया में सबसे अधिक तस्करी स्तनपायी।")</f>
        <v>जैविक आदेश, दुनिया में सबसे अधिक तस्करी स्तनपायी।</v>
      </c>
    </row>
    <row r="28114">
      <c r="A28114" s="1" t="s">
        <v>27076</v>
      </c>
      <c r="B28114" s="2" t="str">
        <f>IFERROR(__xludf.DUMMYFUNCTION("GOOGLETRANSLATE(A28114,""en"",""hi"")"),"एक कृषि शो में अपनी मां के साथ एक prizewinning सुअर")</f>
        <v>एक कृषि शो में अपनी मां के साथ एक prizewinning सुअर</v>
      </c>
    </row>
    <row r="28115">
      <c r="A28115" s="1" t="s">
        <v>27077</v>
      </c>
      <c r="B28115" s="2" t="str">
        <f>IFERROR(__xludf.DUMMYFUNCTION("GOOGLETRANSLATE(A28115,""en"",""hi"")"),"प्रोडक्शन कंपनी के माध्यम से छवि से पेज")</f>
        <v>प्रोडक्शन कंपनी के माध्यम से छवि से पेज</v>
      </c>
    </row>
    <row r="28116">
      <c r="A28116" s="1" t="s">
        <v>27078</v>
      </c>
      <c r="B28116" s="2" t="str">
        <f>IFERROR(__xludf.DUMMYFUNCTION("GOOGLETRANSLATE(A28116,""en"",""hi"")"),"भित्तिचित्र एक साझेदारी के माध्यम से उत्पादित किया गया था।")</f>
        <v>भित्तिचित्र एक साझेदारी के माध्यम से उत्पादित किया गया था।</v>
      </c>
    </row>
    <row r="28117">
      <c r="A28117" s="1" t="s">
        <v>27079</v>
      </c>
      <c r="B28117" s="2" t="str">
        <f>IFERROR(__xludf.DUMMYFUNCTION("GOOGLETRANSLATE(A28117,""en"",""hi"")"),"यहां घंटों में करने के लिए चीजें हैं।")</f>
        <v>यहां घंटों में करने के लिए चीजें हैं।</v>
      </c>
    </row>
    <row r="28118">
      <c r="A28118" s="1" t="s">
        <v>27080</v>
      </c>
      <c r="B28118" s="2" t="str">
        <f>IFERROR(__xludf.DUMMYFUNCTION("GOOGLETRANSLATE(A28118,""en"",""hi"")"),"उत्सव उपहार बॉक्स पीला रंग।")</f>
        <v>उत्सव उपहार बॉक्स पीला रंग।</v>
      </c>
    </row>
    <row r="28119">
      <c r="A28119" s="1" t="s">
        <v>27081</v>
      </c>
      <c r="B28119" s="2" t="str">
        <f>IFERROR(__xludf.DUMMYFUNCTION("GOOGLETRANSLATE(A28119,""en"",""hi"")"),"एक पुरानी वैन एक लेट में पार्क की गई - ग्राहकों की प्रतीक्षा करके")</f>
        <v>एक पुरानी वैन एक लेट में पार्क की गई - ग्राहकों की प्रतीक्षा करके</v>
      </c>
    </row>
    <row r="28120">
      <c r="A28120" s="1" t="s">
        <v>27082</v>
      </c>
      <c r="B28120" s="2" t="str">
        <f>IFERROR(__xludf.DUMMYFUNCTION("GOOGLETRANSLATE(A28120,""en"",""hi"")"),"चित्रण के लिए एक हंसमुख हरा रोबोट चित्रण")</f>
        <v>चित्रण के लिए एक हंसमुख हरा रोबोट चित्रण</v>
      </c>
    </row>
    <row r="28121">
      <c r="A28121" s="1" t="s">
        <v>27083</v>
      </c>
      <c r="B28121" s="2" t="str">
        <f>IFERROR(__xludf.DUMMYFUNCTION("GOOGLETRANSLATE(A28121,""en"",""hi"")"),"निशान में एक मोड़")</f>
        <v>निशान में एक मोड़</v>
      </c>
    </row>
    <row r="28122">
      <c r="A28122" s="1" t="s">
        <v>27084</v>
      </c>
      <c r="B28122" s="2" t="str">
        <f>IFERROR(__xludf.DUMMYFUNCTION("GOOGLETRANSLATE(A28122,""en"",""hi"")"),"अपने घर में एक बाथरूम स्थानांतरित करने के लिए सलाह")</f>
        <v>अपने घर में एक बाथरूम स्थानांतरित करने के लिए सलाह</v>
      </c>
    </row>
    <row r="28123">
      <c r="A28123" s="1" t="s">
        <v>27085</v>
      </c>
      <c r="B28123" s="2" t="str">
        <f>IFERROR(__xludf.DUMMYFUNCTION("GOOGLETRANSLATE(A28123,""en"",""hi"")"),"एक शहर में एक कार डीलरशिप में बिक्री के लिए बर्फ से ढकी कारें")</f>
        <v>एक शहर में एक कार डीलरशिप में बिक्री के लिए बर्फ से ढकी कारें</v>
      </c>
    </row>
    <row r="28124">
      <c r="A28124" s="1" t="s">
        <v>27086</v>
      </c>
      <c r="B28124" s="2" t="str">
        <f>IFERROR(__xludf.DUMMYFUNCTION("GOOGLETRANSLATE(A28124,""en"",""hi"")"),"स्टैंड पर एक काल्पनिक वस्तु")</f>
        <v>स्टैंड पर एक काल्पनिक वस्तु</v>
      </c>
    </row>
    <row r="28125">
      <c r="A28125" s="1" t="s">
        <v>27087</v>
      </c>
      <c r="B28125" s="2" t="str">
        <f>IFERROR(__xludf.DUMMYFUNCTION("GOOGLETRANSLATE(A28125,""en"",""hi"")"),"मानचित्र जल्द से जल्द है और शहर और गांवों को दिखाता है लेकिन कोई राजमार्ग नहीं है")</f>
        <v>मानचित्र जल्द से जल्द है और शहर और गांवों को दिखाता है लेकिन कोई राजमार्ग नहीं है</v>
      </c>
    </row>
    <row r="28126">
      <c r="A28126" s="1" t="s">
        <v>27088</v>
      </c>
      <c r="B28126" s="2" t="str">
        <f>IFERROR(__xludf.DUMMYFUNCTION("GOOGLETRANSLATE(A28126,""en"",""hi"")"),"एक पुजारी गुड फ्राइडे पर द्रव्यमान के दौरान क्रूसीफिक्स ले जाता है।")</f>
        <v>एक पुजारी गुड फ्राइडे पर द्रव्यमान के दौरान क्रूसीफिक्स ले जाता है।</v>
      </c>
    </row>
    <row r="28127">
      <c r="A28127" s="1" t="s">
        <v>27089</v>
      </c>
      <c r="B28127" s="2" t="str">
        <f>IFERROR(__xludf.DUMMYFUNCTION("GOOGLETRANSLATE(A28127,""en"",""hi"")"),"व्यक्ति को उसके बगीचे में बहुत रंग पसंद है।")</f>
        <v>व्यक्ति को उसके बगीचे में बहुत रंग पसंद है।</v>
      </c>
    </row>
    <row r="28128">
      <c r="A28128" s="1" t="s">
        <v>21778</v>
      </c>
      <c r="B28128" s="2" t="str">
        <f>IFERROR(__xludf.DUMMYFUNCTION("GOOGLETRANSLATE(A28128,""en"",""hi"")"),"झंडा हवा में उड़ रहा है")</f>
        <v>झंडा हवा में उड़ रहा है</v>
      </c>
    </row>
    <row r="28129">
      <c r="A28129" s="1" t="s">
        <v>27090</v>
      </c>
      <c r="B28129" s="2" t="str">
        <f>IFERROR(__xludf.DUMMYFUNCTION("GOOGLETRANSLATE(A28129,""en"",""hi"")"),"एक हरे घास के मैदान पर एक बड़ी सफेद स्क्रीन के सामने पेड़")</f>
        <v>एक हरे घास के मैदान पर एक बड़ी सफेद स्क्रीन के सामने पेड़</v>
      </c>
    </row>
    <row r="28130">
      <c r="A28130" s="1" t="s">
        <v>27091</v>
      </c>
      <c r="B28130" s="2" t="str">
        <f>IFERROR(__xludf.DUMMYFUNCTION("GOOGLETRANSLATE(A28130,""en"",""hi"")"),"नींबू का रस, कथित तौर पर ट्विटर पर होने का नाटक करने के लिए एक और आदमी पर मुकदमा कर रहा है।")</f>
        <v>नींबू का रस, कथित तौर पर ट्विटर पर होने का नाटक करने के लिए एक और आदमी पर मुकदमा कर रहा है।</v>
      </c>
    </row>
    <row r="28131">
      <c r="A28131" s="1" t="s">
        <v>27092</v>
      </c>
      <c r="B28131" s="2" t="str">
        <f>IFERROR(__xludf.DUMMYFUNCTION("GOOGLETRANSLATE(A28131,""en"",""hi"")"),"क्या एक महान विचार - काश मेरे पास एक खाली दराज होता!")</f>
        <v>क्या एक महान विचार - काश मेरे पास एक खाली दराज होता!</v>
      </c>
    </row>
    <row r="28132">
      <c r="A28132" s="1" t="s">
        <v>27093</v>
      </c>
      <c r="B28132" s="2" t="str">
        <f>IFERROR(__xludf.DUMMYFUNCTION("GOOGLETRANSLATE(A28132,""en"",""hi"")"),"मैच के दौरान कार्रवाई में फुटबॉलर।")</f>
        <v>मैच के दौरान कार्रवाई में फुटबॉलर।</v>
      </c>
    </row>
    <row r="28133">
      <c r="A28133" s="1" t="s">
        <v>27094</v>
      </c>
      <c r="B28133" s="2" t="str">
        <f>IFERROR(__xludf.DUMMYFUNCTION("GOOGLETRANSLATE(A28133,""en"",""hi"")"),"महानगर में लोगों की भीड़ के कदम व्यापार पर जाते हैं।")</f>
        <v>महानगर में लोगों की भीड़ के कदम व्यापार पर जाते हैं।</v>
      </c>
    </row>
    <row r="28134">
      <c r="A28134" s="1" t="s">
        <v>27095</v>
      </c>
      <c r="B28134" s="2" t="str">
        <f>IFERROR(__xludf.DUMMYFUNCTION("GOOGLETRANSLATE(A28134,""en"",""hi"")"),"फोर्जिंग एक बैकवुड अनुभव नहीं होना चाहिए।")</f>
        <v>फोर्जिंग एक बैकवुड अनुभव नहीं होना चाहिए।</v>
      </c>
    </row>
    <row r="28135">
      <c r="A28135" s="1" t="s">
        <v>27096</v>
      </c>
      <c r="B28135" s="2" t="str">
        <f>IFERROR(__xludf.DUMMYFUNCTION("GOOGLETRANSLATE(A28135,""en"",""hi"")"),"दिन में वापस: पुराने फर्नीचर संग्रहालय में दिखाए गए।")</f>
        <v>दिन में वापस: पुराने फर्नीचर संग्रहालय में दिखाए गए।</v>
      </c>
    </row>
    <row r="28136">
      <c r="A28136" s="1" t="s">
        <v>27097</v>
      </c>
      <c r="B28136" s="2" t="str">
        <f>IFERROR(__xludf.DUMMYFUNCTION("GOOGLETRANSLATE(A28136,""en"",""hi"")"),"स्मारक के लिए सेवा में नौकरी के शीर्षक के साथ।")</f>
        <v>स्मारक के लिए सेवा में नौकरी के शीर्षक के साथ।</v>
      </c>
    </row>
    <row r="28137">
      <c r="A28137" s="1" t="s">
        <v>27098</v>
      </c>
      <c r="B28137" s="2" t="str">
        <f>IFERROR(__xludf.DUMMYFUNCTION("GOOGLETRANSLATE(A28137,""en"",""hi"")"),"रंगीन पुष्प आकृति का निर्बाध पैटर्न, एक काले रंग की पृष्ठभूमि पर छोड़ देता है।")</f>
        <v>रंगीन पुष्प आकृति का निर्बाध पैटर्न, एक काले रंग की पृष्ठभूमि पर छोड़ देता है।</v>
      </c>
    </row>
    <row r="28138">
      <c r="A28138" s="1" t="s">
        <v>27099</v>
      </c>
      <c r="B28138" s="2" t="str">
        <f>IFERROR(__xludf.DUMMYFUNCTION("GOOGLETRANSLATE(A28138,""en"",""hi"")"),"यही वह है जो हम पागल चचेरे भाई एक शादी में दिखते हैं!")</f>
        <v>यही वह है जो हम पागल चचेरे भाई एक शादी में दिखते हैं!</v>
      </c>
    </row>
    <row r="28139">
      <c r="A28139" s="1" t="s">
        <v>27100</v>
      </c>
      <c r="B28139" s="2" t="str">
        <f>IFERROR(__xludf.DUMMYFUNCTION("GOOGLETRANSLATE(A28139,""en"",""hi"")"),"सेलिब्रिटी राष्ट्रीय टीम के लिए अपना 50 वां अंतर्राष्ट्रीय लक्ष्य मनाता है।")</f>
        <v>सेलिब्रिटी राष्ट्रीय टीम के लिए अपना 50 वां अंतर्राष्ट्रीय लक्ष्य मनाता है।</v>
      </c>
    </row>
    <row r="28140">
      <c r="A28140" s="1" t="s">
        <v>27101</v>
      </c>
      <c r="B28140" s="2" t="str">
        <f>IFERROR(__xludf.DUMMYFUNCTION("GOOGLETRANSLATE(A28140,""en"",""hi"")"),"गति सीमा में परिवर्तनों की सलाह देने का संकेत।")</f>
        <v>गति सीमा में परिवर्तनों की सलाह देने का संकेत।</v>
      </c>
    </row>
    <row r="28141">
      <c r="A28141" s="1" t="s">
        <v>27102</v>
      </c>
      <c r="B28141" s="2" t="str">
        <f>IFERROR(__xludf.DUMMYFUNCTION("GOOGLETRANSLATE(A28141,""en"",""hi"")"),"फुटबॉल खिलाड़ी एक मैच के दौरान एक मैच के दौरान अपनी टीम के दूसरे गोल को स्कोर करने के बाद मनाता है।")</f>
        <v>फुटबॉल खिलाड़ी एक मैच के दौरान एक मैच के दौरान अपनी टीम के दूसरे गोल को स्कोर करने के बाद मनाता है।</v>
      </c>
    </row>
    <row r="28142">
      <c r="A28142" s="1" t="s">
        <v>27103</v>
      </c>
      <c r="B28142" s="2" t="str">
        <f>IFERROR(__xludf.DUMMYFUNCTION("GOOGLETRANSLATE(A28142,""en"",""hi"")"),"एक फ्लैट और स्तर की सतह पर वाहन को पार्किंग करके शुरू करें; अपने दरवाजे पर काम करने की कोशिश करने से भी बदतर कुछ भी नहीं है, जबकि वे खुले या बंद स्विंग जारी रखते हैं।")</f>
        <v>एक फ्लैट और स्तर की सतह पर वाहन को पार्किंग करके शुरू करें; अपने दरवाजे पर काम करने की कोशिश करने से भी बदतर कुछ भी नहीं है, जबकि वे खुले या बंद स्विंग जारी रखते हैं।</v>
      </c>
    </row>
    <row r="28143">
      <c r="A28143" s="1" t="s">
        <v>27104</v>
      </c>
      <c r="B28143" s="2" t="str">
        <f>IFERROR(__xludf.DUMMYFUNCTION("GOOGLETRANSLATE(A28143,""en"",""hi"")"),"काले शतरंज के टुकड़ों की पंक्तियों के सामने अकेले खड़े एकल सफेद शतरंज का टुकड़ा कई अवधारणाओं का प्रतीक है")</f>
        <v>काले शतरंज के टुकड़ों की पंक्तियों के सामने अकेले खड़े एकल सफेद शतरंज का टुकड़ा कई अवधारणाओं का प्रतीक है</v>
      </c>
    </row>
    <row r="28144">
      <c r="A28144" s="1" t="s">
        <v>27105</v>
      </c>
      <c r="B28144" s="2" t="str">
        <f>IFERROR(__xludf.DUMMYFUNCTION("GOOGLETRANSLATE(A28144,""en"",""hi"")"),"एक पेड़ की शाखा पर नींबू जलाई")</f>
        <v>एक पेड़ की शाखा पर नींबू जलाई</v>
      </c>
    </row>
    <row r="28145">
      <c r="A28145" s="1" t="s">
        <v>27106</v>
      </c>
      <c r="B28145" s="2" t="str">
        <f>IFERROR(__xludf.DUMMYFUNCTION("GOOGLETRANSLATE(A28145,""en"",""hi"")"),"समुद्र तट पर एक समुद्र के खोल में उपहार बॉक्स")</f>
        <v>समुद्र तट पर एक समुद्र के खोल में उपहार बॉक्स</v>
      </c>
    </row>
    <row r="28146">
      <c r="A28146" s="1" t="s">
        <v>27107</v>
      </c>
      <c r="B28146" s="2" t="str">
        <f>IFERROR(__xludf.DUMMYFUNCTION("GOOGLETRANSLATE(A28146,""en"",""hi"")"),"एथलीट राष्ट्रीय टीम प्रस्तुति के दौरान एक तस्वीर के लिए poses।")</f>
        <v>एथलीट राष्ट्रीय टीम प्रस्तुति के दौरान एक तस्वीर के लिए poses।</v>
      </c>
    </row>
    <row r="28147">
      <c r="A28147" s="1" t="s">
        <v>27108</v>
      </c>
      <c r="B28147" s="2" t="str">
        <f>IFERROR(__xludf.DUMMYFUNCTION("GOOGLETRANSLATE(A28147,""en"",""hi"")"),"शरद ऋतु के जंगल में जमीन से बाहर वसंत पानी")</f>
        <v>शरद ऋतु के जंगल में जमीन से बाहर वसंत पानी</v>
      </c>
    </row>
    <row r="28148">
      <c r="A28148" s="1" t="s">
        <v>27109</v>
      </c>
      <c r="B28148" s="2" t="str">
        <f>IFERROR(__xludf.DUMMYFUNCTION("GOOGLETRANSLATE(A28148,""en"",""hi"")"),"छवियों का एक संग्रह जो तस्वीरों से बना पैटर्न और एक वर्ग आकार बनाने के लिए दोहराया जाता है।")</f>
        <v>छवियों का एक संग्रह जो तस्वीरों से बना पैटर्न और एक वर्ग आकार बनाने के लिए दोहराया जाता है।</v>
      </c>
    </row>
    <row r="28149">
      <c r="A28149" s="1" t="s">
        <v>27110</v>
      </c>
      <c r="B28149" s="2" t="str">
        <f>IFERROR(__xludf.DUMMYFUNCTION("GOOGLETRANSLATE(A28149,""en"",""hi"")"),"एक नोटबुक में सुंदर महिला हाथों और अंधेरे लकड़ी की मेज पर स्मार्टफोन का उपयोग करके, क्लोज अप")</f>
        <v>एक नोटबुक में सुंदर महिला हाथों और अंधेरे लकड़ी की मेज पर स्मार्टफोन का उपयोग करके, क्लोज अप</v>
      </c>
    </row>
    <row r="28150">
      <c r="A28150" s="1" t="s">
        <v>27111</v>
      </c>
      <c r="B28150" s="2" t="str">
        <f>IFERROR(__xludf.DUMMYFUNCTION("GOOGLETRANSLATE(A28150,""en"",""hi"")"),"शादी की पोशाक को हाथ से बने फीता से सजाया गया था और एक नीलमणि और डायमंड ब्रोच से सजाया गया था, जो उसकी शादी से पहले व्यक्ति द्वारा प्रस्तुत किया गया था।")</f>
        <v>शादी की पोशाक को हाथ से बने फीता से सजाया गया था और एक नीलमणि और डायमंड ब्रोच से सजाया गया था, जो उसकी शादी से पहले व्यक्ति द्वारा प्रस्तुत किया गया था।</v>
      </c>
    </row>
    <row r="28151">
      <c r="A28151" s="1" t="s">
        <v>27112</v>
      </c>
      <c r="B28151" s="2" t="str">
        <f>IFERROR(__xludf.DUMMYFUNCTION("GOOGLETRANSLATE(A28151,""en"",""hi"")"),"क्या आप अपने बेडरूम की सजावट को अपडेट करने की योजना बना रहे हैं, या शायद जमीन से नवीनीकरण भी शुरू कर रहे हैं? यह पोस्ट प्रेरणा के बारे में सब कुछ है!")</f>
        <v>क्या आप अपने बेडरूम की सजावट को अपडेट करने की योजना बना रहे हैं, या शायद जमीन से नवीनीकरण भी शुरू कर रहे हैं? यह पोस्ट प्रेरणा के बारे में सब कुछ है!</v>
      </c>
    </row>
    <row r="28152">
      <c r="A28152" s="1" t="s">
        <v>930</v>
      </c>
      <c r="B28152" s="2" t="str">
        <f>IFERROR(__xludf.DUMMYFUNCTION("GOOGLETRANSLATE(A28152,""en"",""hi"")"),"छवि में हो सकता है: व्यक्ति, मंच पर और एक संगीत वाद्ययंत्र बजाना")</f>
        <v>छवि में हो सकता है: व्यक्ति, मंच पर और एक संगीत वाद्ययंत्र बजाना</v>
      </c>
    </row>
    <row r="28153">
      <c r="A28153" s="1" t="s">
        <v>16873</v>
      </c>
      <c r="B28153" s="2" t="str">
        <f>IFERROR(__xludf.DUMMYFUNCTION("GOOGLETRANSLATE(A28153,""en"",""hi"")"),"हवा में धीरे से लहराते हुए ध्वज।")</f>
        <v>हवा में धीरे से लहराते हुए ध्वज।</v>
      </c>
    </row>
    <row r="28154">
      <c r="A28154" s="1" t="s">
        <v>27113</v>
      </c>
      <c r="B28154" s="2" t="str">
        <f>IFERROR(__xludf.DUMMYFUNCTION("GOOGLETRANSLATE(A28154,""en"",""hi"")"),"छोटे लैंडिंग के साथ यह सुरुचिपूर्ण सफेद सीढ़ी लिविंग रूम के समकालीन माहौल को सुदृढ़ करती है।")</f>
        <v>छोटे लैंडिंग के साथ यह सुरुचिपूर्ण सफेद सीढ़ी लिविंग रूम के समकालीन माहौल को सुदृढ़ करती है।</v>
      </c>
    </row>
    <row r="28155">
      <c r="A28155" s="1" t="s">
        <v>27114</v>
      </c>
      <c r="B28155" s="2" t="str">
        <f>IFERROR(__xludf.DUMMYFUNCTION("GOOGLETRANSLATE(A28155,""en"",""hi"")"),"एक पानी के मुख्य विस्फोट के बाद ऑटोमोबाइल मॉडल पानी में बैठता है")</f>
        <v>एक पानी के मुख्य विस्फोट के बाद ऑटोमोबाइल मॉडल पानी में बैठता है</v>
      </c>
    </row>
    <row r="28156">
      <c r="A28156" s="1" t="s">
        <v>27115</v>
      </c>
      <c r="B28156" s="2" t="str">
        <f>IFERROR(__xludf.DUMMYFUNCTION("GOOGLETRANSLATE(A28156,""en"",""hi"")"),"बड़े परिसर का निर्माण और नींव रखना।")</f>
        <v>बड़े परिसर का निर्माण और नींव रखना।</v>
      </c>
    </row>
    <row r="28157">
      <c r="A28157" s="1" t="s">
        <v>27116</v>
      </c>
      <c r="B28157" s="2" t="str">
        <f>IFERROR(__xludf.DUMMYFUNCTION("GOOGLETRANSLATE(A28157,""en"",""hi"")"),"आदमी अमेरिकी फुटबॉल खिलाड़ी के साथ एक फोटो के लिए poses")</f>
        <v>आदमी अमेरिकी फुटबॉल खिलाड़ी के साथ एक फोटो के लिए poses</v>
      </c>
    </row>
    <row r="28158">
      <c r="A28158" s="1" t="s">
        <v>27117</v>
      </c>
      <c r="B28158" s="2" t="str">
        <f>IFERROR(__xludf.DUMMYFUNCTION("GOOGLETRANSLATE(A28158,""en"",""hi"")"),"सूर्यास्त में बंदरगाह के प्रवेश द्वार की ओर देखें")</f>
        <v>सूर्यास्त में बंदरगाह के प्रवेश द्वार की ओर देखें</v>
      </c>
    </row>
    <row r="28159">
      <c r="A28159" s="1" t="s">
        <v>27118</v>
      </c>
      <c r="B28159" s="2" t="str">
        <f>IFERROR(__xludf.DUMMYFUNCTION("GOOGLETRANSLATE(A28159,""en"",""hi"")"),"एक दोस्ताना मैच के दौरान स्कोरिंग के बाद फुटबॉल खिलाड़ी टीम के साथी के साथ मनाता है।")</f>
        <v>एक दोस्ताना मैच के दौरान स्कोरिंग के बाद फुटबॉल खिलाड़ी टीम के साथी के साथ मनाता है।</v>
      </c>
    </row>
    <row r="28160">
      <c r="A28160" s="1" t="s">
        <v>27119</v>
      </c>
      <c r="B28160" s="2" t="str">
        <f>IFERROR(__xludf.DUMMYFUNCTION("GOOGLETRANSLATE(A28160,""en"",""hi"")"),"झूठ बोलने वाली मेज पर नाश्ता")</f>
        <v>झूठ बोलने वाली मेज पर नाश्ता</v>
      </c>
    </row>
    <row r="28161">
      <c r="A28161" s="1" t="s">
        <v>27120</v>
      </c>
      <c r="B28161" s="2" t="str">
        <f>IFERROR(__xludf.DUMMYFUNCTION("GOOGLETRANSLATE(A28161,""en"",""hi"")"),"स्थापना simultaneouslya खेल, एक संगीत उपकरण और विश्लेषण और व्याख्या के लिए एक स्पर्श इंटरफ़ेस था।")</f>
        <v>स्थापना simultaneouslya खेल, एक संगीत उपकरण और विश्लेषण और व्याख्या के लिए एक स्पर्श इंटरफ़ेस था।</v>
      </c>
    </row>
    <row r="28162">
      <c r="A28162" s="1" t="s">
        <v>27121</v>
      </c>
      <c r="B28162" s="2" t="str">
        <f>IFERROR(__xludf.DUMMYFUNCTION("GOOGLETRANSLATE(A28162,""en"",""hi"")"),"यहां तक ​​कि लड़कियां भी गर्म हैं और यह सिर्फ मौसम नहीं है")</f>
        <v>यहां तक ​​कि लड़कियां भी गर्म हैं और यह सिर्फ मौसम नहीं है</v>
      </c>
    </row>
    <row r="28163">
      <c r="A28163" s="1" t="s">
        <v>27122</v>
      </c>
      <c r="B28163" s="2" t="str">
        <f>IFERROR(__xludf.DUMMYFUNCTION("GOOGLETRANSLATE(A28163,""en"",""hi"")"),"पानी पर नौकाओं और सूर्यास्त")</f>
        <v>पानी पर नौकाओं और सूर्यास्त</v>
      </c>
    </row>
    <row r="28164">
      <c r="A28164" s="1" t="s">
        <v>27123</v>
      </c>
      <c r="B28164" s="2" t="str">
        <f>IFERROR(__xludf.DUMMYFUNCTION("GOOGLETRANSLATE(A28164,""en"",""hi"")"),"दुनिया के बच्चों का प्रतिशत माता-पिता के साथ परिवारों में रहता है।")</f>
        <v>दुनिया के बच्चों का प्रतिशत माता-पिता के साथ परिवारों में रहता है।</v>
      </c>
    </row>
    <row r="28165">
      <c r="A28165" s="1" t="s">
        <v>27124</v>
      </c>
      <c r="B28165" s="2" t="str">
        <f>IFERROR(__xludf.DUMMYFUNCTION("GOOGLETRANSLATE(A28165,""en"",""hi"")"),"उनके विजेता अतिथि बेडरूम में प्रतियोगी।")</f>
        <v>उनके विजेता अतिथि बेडरूम में प्रतियोगी।</v>
      </c>
    </row>
    <row r="28166">
      <c r="A28166" s="1" t="s">
        <v>27125</v>
      </c>
      <c r="B28166" s="2" t="str">
        <f>IFERROR(__xludf.DUMMYFUNCTION("GOOGLETRANSLATE(A28166,""en"",""hi"")"),"कोई कोच को एक प्रतियोगिता जीतने का मौका नहीं देना चाहिए, लेकिन फुटबॉल खिलाड़ी ने फुटबॉल टीम के खिलाफ किया था")</f>
        <v>कोई कोच को एक प्रतियोगिता जीतने का मौका नहीं देना चाहिए, लेकिन फुटबॉल खिलाड़ी ने फुटबॉल टीम के खिलाफ किया था</v>
      </c>
    </row>
    <row r="28167">
      <c r="A28167" s="1" t="s">
        <v>27126</v>
      </c>
      <c r="B28167" s="2" t="str">
        <f>IFERROR(__xludf.DUMMYFUNCTION("GOOGLETRANSLATE(A28167,""en"",""hi"")"),"पुलिस बाहर और उनके स्पीडबोट में")</f>
        <v>पुलिस बाहर और उनके स्पीडबोट में</v>
      </c>
    </row>
    <row r="28168">
      <c r="A28168" s="1" t="s">
        <v>27127</v>
      </c>
      <c r="B28168" s="2" t="str">
        <f>IFERROR(__xludf.DUMMYFUNCTION("GOOGLETRANSLATE(A28168,""en"",""hi"")"),"रसोई के दृश्य के साथ रात का खाना")</f>
        <v>रसोई के दृश्य के साथ रात का खाना</v>
      </c>
    </row>
    <row r="28169">
      <c r="A28169" s="1" t="s">
        <v>27128</v>
      </c>
      <c r="B28169" s="2" t="str">
        <f>IFERROR(__xludf.DUMMYFUNCTION("GOOGLETRANSLATE(A28169,""en"",""hi"")"),"सीढ़ी और झरने के लिए वापस देख रहे हैं")</f>
        <v>सीढ़ी और झरने के लिए वापस देख रहे हैं</v>
      </c>
    </row>
    <row r="28170">
      <c r="A28170" s="1" t="s">
        <v>27129</v>
      </c>
      <c r="B28170" s="2" t="str">
        <f>IFERROR(__xludf.DUMMYFUNCTION("GOOGLETRANSLATE(A28170,""en"",""hi"")"),"गेराज में कारों की मरम्मत की जा रही है")</f>
        <v>गेराज में कारों की मरम्मत की जा रही है</v>
      </c>
    </row>
    <row r="28171">
      <c r="A28171" s="1" t="s">
        <v>27130</v>
      </c>
      <c r="B28171" s="2" t="str">
        <f>IFERROR(__xludf.DUMMYFUNCTION("GOOGLETRANSLATE(A28171,""en"",""hi"")"),"फुटबॉल खिलाड़ी गोल मैच के दौरान ब्रिटेन के घटक देश के लिए एक लक्ष्य मनाते हैं।")</f>
        <v>फुटबॉल खिलाड़ी गोल मैच के दौरान ब्रिटेन के घटक देश के लिए एक लक्ष्य मनाते हैं।</v>
      </c>
    </row>
    <row r="28172">
      <c r="A28172" s="1" t="s">
        <v>27131</v>
      </c>
      <c r="B28172" s="2" t="str">
        <f>IFERROR(__xludf.DUMMYFUNCTION("GOOGLETRANSLATE(A28172,""en"",""hi"")"),"टोकरी में सब्जियों की फसल।")</f>
        <v>टोकरी में सब्जियों की फसल।</v>
      </c>
    </row>
    <row r="28173">
      <c r="A28173" s="1" t="s">
        <v>27132</v>
      </c>
      <c r="B28173" s="2" t="str">
        <f>IFERROR(__xludf.DUMMYFUNCTION("GOOGLETRANSLATE(A28173,""en"",""hi"")"),"मंदिर के अंदर जाने से पहले महिला को धोना")</f>
        <v>मंदिर के अंदर जाने से पहले महिला को धोना</v>
      </c>
    </row>
    <row r="28174">
      <c r="A28174" s="1" t="s">
        <v>1731</v>
      </c>
      <c r="B28174" s="2" t="str">
        <f>IFERROR(__xludf.DUMMYFUNCTION("GOOGLETRANSLATE(A28174,""en"",""hi"")"),"डिजिटल कला # के लिए चुनी गई है")</f>
        <v>डिजिटल कला # के लिए चुनी गई है</v>
      </c>
    </row>
    <row r="28175">
      <c r="A28175" s="1" t="s">
        <v>27133</v>
      </c>
      <c r="B28175" s="2" t="str">
        <f>IFERROR(__xludf.DUMMYFUNCTION("GOOGLETRANSLATE(A28175,""en"",""hi"")"),"सप्ताह का उद्धरण: मैं आपसे हर सपने में मिलता हूं")</f>
        <v>सप्ताह का उद्धरण: मैं आपसे हर सपने में मिलता हूं</v>
      </c>
    </row>
    <row r="28176">
      <c r="A28176" s="1" t="s">
        <v>27134</v>
      </c>
      <c r="B28176" s="2" t="str">
        <f>IFERROR(__xludf.DUMMYFUNCTION("GOOGLETRANSLATE(A28176,""en"",""hi"")"),"मूर्ति एक नाव में परी का है और खड़ा है।")</f>
        <v>मूर्ति एक नाव में परी का है और खड़ा है।</v>
      </c>
    </row>
    <row r="28177">
      <c r="A28177" s="1" t="s">
        <v>27135</v>
      </c>
      <c r="B28177" s="2" t="str">
        <f>IFERROR(__xludf.DUMMYFUNCTION("GOOGLETRANSLATE(A28177,""en"",""hi"")"),"पुरस्कार के उत्सव में नर्तकी")</f>
        <v>पुरस्कार के उत्सव में नर्तकी</v>
      </c>
    </row>
    <row r="28178">
      <c r="A28178" s="1" t="s">
        <v>27136</v>
      </c>
      <c r="B28178" s="2" t="str">
        <f>IFERROR(__xludf.DUMMYFUNCTION("GOOGLETRANSLATE(A28178,""en"",""hi"")"),"नाइट सिटी में भारी बारिश हुई।")</f>
        <v>नाइट सिटी में भारी बारिश हुई।</v>
      </c>
    </row>
    <row r="28179">
      <c r="A28179" s="1" t="s">
        <v>27137</v>
      </c>
      <c r="B28179" s="2" t="str">
        <f>IFERROR(__xludf.DUMMYFUNCTION("GOOGLETRANSLATE(A28179,""en"",""hi"")"),"एक चलने वाले शहर की कलाकार की छाप।")</f>
        <v>एक चलने वाले शहर की कलाकार की छाप।</v>
      </c>
    </row>
    <row r="28180">
      <c r="A28180" s="1" t="s">
        <v>27138</v>
      </c>
      <c r="B28180" s="2" t="str">
        <f>IFERROR(__xludf.DUMMYFUNCTION("GOOGLETRANSLATE(A28180,""en"",""hi"")"),"खुदरा पर नवीनतम जूते से% प्राप्त करें!")</f>
        <v>खुदरा पर नवीनतम जूते से% प्राप्त करें!</v>
      </c>
    </row>
    <row r="28181">
      <c r="A28181" s="1" t="s">
        <v>27139</v>
      </c>
      <c r="B28181" s="2" t="str">
        <f>IFERROR(__xludf.DUMMYFUNCTION("GOOGLETRANSLATE(A28181,""en"",""hi"")"),"ग्रे पिल्ला के साथ एक सफेद का दाहिना तरफ जो एक काले चमड़े के सोफे में बिछा रहा है")</f>
        <v>ग्रे पिल्ला के साथ एक सफेद का दाहिना तरफ जो एक काले चमड़े के सोफे में बिछा रहा है</v>
      </c>
    </row>
    <row r="28182">
      <c r="A28182" s="1" t="s">
        <v>27140</v>
      </c>
      <c r="B28182" s="2" t="str">
        <f>IFERROR(__xludf.DUMMYFUNCTION("GOOGLETRANSLATE(A28182,""en"",""hi"")"),"रेतीले समुद्र तट पर समुद्र की नरम लहर")</f>
        <v>रेतीले समुद्र तट पर समुद्र की नरम लहर</v>
      </c>
    </row>
    <row r="28183">
      <c r="A28183" s="1" t="s">
        <v>27141</v>
      </c>
      <c r="B28183" s="2" t="str">
        <f>IFERROR(__xludf.DUMMYFUNCTION("GOOGLETRANSLATE(A28183,""en"",""hi"")"),"इस वर्ष के प्लेऑफ में किस पिचर ने सबसे अधिक खेल जीते?")</f>
        <v>इस वर्ष के प्लेऑफ में किस पिचर ने सबसे अधिक खेल जीते?</v>
      </c>
    </row>
    <row r="28184">
      <c r="A28184" s="1" t="s">
        <v>27142</v>
      </c>
      <c r="B28184" s="2" t="str">
        <f>IFERROR(__xludf.DUMMYFUNCTION("GOOGLETRANSLATE(A28184,""en"",""hi"")"),"पतला: अभिनेता, जिसे अक्सर वर्णित किया गया है, खींचा और गिरावट देखी गई")</f>
        <v>पतला: अभिनेता, जिसे अक्सर वर्णित किया गया है, खींचा और गिरावट देखी गई</v>
      </c>
    </row>
    <row r="28185">
      <c r="A28185" s="1" t="s">
        <v>27143</v>
      </c>
      <c r="B28185" s="2" t="str">
        <f>IFERROR(__xludf.DUMMYFUNCTION("GOOGLETRANSLATE(A28185,""en"",""hi"")"),"एक पिता और पुत्र सूरजमुखी के एक क्षेत्र में मुस्कुराते हैं")</f>
        <v>एक पिता और पुत्र सूरजमुखी के एक क्षेत्र में मुस्कुराते हैं</v>
      </c>
    </row>
    <row r="28186">
      <c r="A28186" s="1" t="s">
        <v>27144</v>
      </c>
      <c r="B28186" s="2" t="str">
        <f>IFERROR(__xludf.DUMMYFUNCTION("GOOGLETRANSLATE(A28186,""en"",""hi"")"),"प्रशंसकों को मैच के दौरान वातावरण का आनंद मिलता है।")</f>
        <v>प्रशंसकों को मैच के दौरान वातावरण का आनंद मिलता है।</v>
      </c>
    </row>
    <row r="28187">
      <c r="A28187" s="1" t="s">
        <v>27145</v>
      </c>
      <c r="B28187" s="2" t="str">
        <f>IFERROR(__xludf.DUMMYFUNCTION("GOOGLETRANSLATE(A28187,""en"",""hi"")"),"फिल्म में दिखाई देने वाले राजनेता और अभिनेता का प्रचारक हेडशॉट")</f>
        <v>फिल्म में दिखाई देने वाले राजनेता और अभिनेता का प्रचारक हेडशॉट</v>
      </c>
    </row>
    <row r="28188">
      <c r="A28188" s="1" t="s">
        <v>27146</v>
      </c>
      <c r="B28188" s="2" t="str">
        <f>IFERROR(__xludf.DUMMYFUNCTION("GOOGLETRANSLATE(A28188,""en"",""hi"")"),"यहां तक ​​कि जब वह थोड़ी परेशानी पैदा कर रही है, तो वह इसे प्यारा दिखने का प्रबंधन करती है।")</f>
        <v>यहां तक ​​कि जब वह थोड़ी परेशानी पैदा कर रही है, तो वह इसे प्यारा दिखने का प्रबंधन करती है।</v>
      </c>
    </row>
    <row r="28189">
      <c r="A28189" s="1" t="s">
        <v>27147</v>
      </c>
      <c r="B28189" s="2" t="str">
        <f>IFERROR(__xludf.DUMMYFUNCTION("GOOGLETRANSLATE(A28189,""en"",""hi"")"),"कॉमेडियन के साथ एक साक्षात्कार के दौरान अभिनेता और कॉमेडियन")</f>
        <v>कॉमेडियन के साथ एक साक्षात्कार के दौरान अभिनेता और कॉमेडियन</v>
      </c>
    </row>
    <row r="28190">
      <c r="A28190" s="1" t="s">
        <v>27148</v>
      </c>
      <c r="B28190" s="2" t="str">
        <f>IFERROR(__xludf.DUMMYFUNCTION("GOOGLETRANSLATE(A28190,""en"",""hi"")"),"लड़के बैंड कलाकार के पॉप कलाकार व्यक्ति पर प्रदर्शन करते हैं।")</f>
        <v>लड़के बैंड कलाकार के पॉप कलाकार व्यक्ति पर प्रदर्शन करते हैं।</v>
      </c>
    </row>
    <row r="28191">
      <c r="A28191" s="1" t="s">
        <v>8186</v>
      </c>
      <c r="B28191" s="2" t="str">
        <f>IFERROR(__xludf.DUMMYFUNCTION("GOOGLETRANSLATE(A28191,""en"",""hi"")"),"घर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28192">
      <c r="A28192" s="1" t="s">
        <v>27149</v>
      </c>
      <c r="B28192" s="2" t="str">
        <f>IFERROR(__xludf.DUMMYFUNCTION("GOOGLETRANSLATE(A28192,""en"",""hi"")"),"एक महिला के वेक्टर सिल्हूट")</f>
        <v>एक महिला के वेक्टर सिल्हूट</v>
      </c>
    </row>
    <row r="28193">
      <c r="A28193" s="1" t="s">
        <v>27150</v>
      </c>
      <c r="B28193" s="2" t="str">
        <f>IFERROR(__xludf.DUMMYFUNCTION("GOOGLETRANSLATE(A28193,""en"",""hi"")"),"महिलाएं एक दुल्हन के रूप में तैयार हुईं")</f>
        <v>महिलाएं एक दुल्हन के रूप में तैयार हुईं</v>
      </c>
    </row>
    <row r="28194">
      <c r="A28194" s="1" t="s">
        <v>27151</v>
      </c>
      <c r="B28194" s="2" t="str">
        <f>IFERROR(__xludf.DUMMYFUNCTION("GOOGLETRANSLATE(A28194,""en"",""hi"")"),"एक अंकुरित नारियल, खुले महासागर में बहाव।")</f>
        <v>एक अंकुरित नारियल, खुले महासागर में बहाव।</v>
      </c>
    </row>
    <row r="28195">
      <c r="A28195" s="1" t="s">
        <v>27152</v>
      </c>
      <c r="B28195" s="2" t="str">
        <f>IFERROR(__xludf.DUMMYFUNCTION("GOOGLETRANSLATE(A28195,""en"",""hi"")"),"संगठन नेता निलंबित खेल के साथ शामिल नियमों को बताते हैं।")</f>
        <v>संगठन नेता निलंबित खेल के साथ शामिल नियमों को बताते हैं।</v>
      </c>
    </row>
    <row r="28196">
      <c r="A28196" s="1" t="s">
        <v>27153</v>
      </c>
      <c r="B28196" s="2" t="str">
        <f>IFERROR(__xludf.DUMMYFUNCTION("GOOGLETRANSLATE(A28196,""en"",""hi"")"),"एक लकड़ी के बोर्डवॉक समुद्र तट पर पाइन के पेड़ों और दाखलताओं के माध्यम से जाते हैं")</f>
        <v>एक लकड़ी के बोर्डवॉक समुद्र तट पर पाइन के पेड़ों और दाखलताओं के माध्यम से जाते हैं</v>
      </c>
    </row>
    <row r="28197">
      <c r="A28197" s="1" t="s">
        <v>27154</v>
      </c>
      <c r="B28197" s="2" t="str">
        <f>IFERROR(__xludf.DUMMYFUNCTION("GOOGLETRANSLATE(A28197,""en"",""hi"")"),"पकवान के प्रकार बनाने का पहला प्रयास")</f>
        <v>पकवान के प्रकार बनाने का पहला प्रयास</v>
      </c>
    </row>
    <row r="28198">
      <c r="A28198" s="1" t="s">
        <v>18742</v>
      </c>
      <c r="B28198" s="2" t="str">
        <f>IFERROR(__xludf.DUMMYFUNCTION("GOOGLETRANSLATE(A28198,""en"",""hi"")"),"स्पोर्ट्स टीम के खिलाफ पिचों के बेसबॉल खिलाड़ी")</f>
        <v>स्पोर्ट्स टीम के खिलाफ पिचों के बेसबॉल खिलाड़ी</v>
      </c>
    </row>
    <row r="28199">
      <c r="A28199" s="1" t="s">
        <v>27155</v>
      </c>
      <c r="B28199" s="2" t="str">
        <f>IFERROR(__xludf.DUMMYFUNCTION("GOOGLETRANSLATE(A28199,""en"",""hi"")"),"घुंघराले और आधुनिक लंबे बाल शैलियों में एक लड़की।")</f>
        <v>घुंघराले और आधुनिक लंबे बाल शैलियों में एक लड़की।</v>
      </c>
    </row>
    <row r="28200">
      <c r="A28200" s="1" t="s">
        <v>27156</v>
      </c>
      <c r="B28200" s="2" t="str">
        <f>IFERROR(__xludf.DUMMYFUNCTION("GOOGLETRANSLATE(A28200,""en"",""hi"")"),"अपनी वापसी को अपने प्रशिक्षण के सबसे आगे लाओ।")</f>
        <v>अपनी वापसी को अपने प्रशिक्षण के सबसे आगे लाओ।</v>
      </c>
    </row>
    <row r="28201">
      <c r="A28201" s="1" t="s">
        <v>27157</v>
      </c>
      <c r="B28201" s="2" t="str">
        <f>IFERROR(__xludf.DUMMYFUNCTION("GOOGLETRANSLATE(A28201,""en"",""hi"")"),"हाथ सामने के दृश्य में मोबाइल फोन।")</f>
        <v>हाथ सामने के दृश्य में मोबाइल फोन।</v>
      </c>
    </row>
    <row r="28202">
      <c r="A28202" s="1" t="s">
        <v>27158</v>
      </c>
      <c r="B28202" s="2" t="str">
        <f>IFERROR(__xludf.DUMMYFUNCTION("GOOGLETRANSLATE(A28202,""en"",""hi"")"),"क्या उद्योग की तरह है?")</f>
        <v>क्या उद्योग की तरह है?</v>
      </c>
    </row>
    <row r="28203">
      <c r="A28203" s="1" t="s">
        <v>27159</v>
      </c>
      <c r="B28203" s="2" t="str">
        <f>IFERROR(__xludf.DUMMYFUNCTION("GOOGLETRANSLATE(A28203,""en"",""hi"")"),"कूल कारें आप खरीद सकते हैं लेकिन नहीं")</f>
        <v>कूल कारें आप खरीद सकते हैं लेकिन नहीं</v>
      </c>
    </row>
    <row r="28204">
      <c r="A28204" s="1" t="s">
        <v>27160</v>
      </c>
      <c r="B28204" s="2" t="str">
        <f>IFERROR(__xludf.DUMMYFUNCTION("GOOGLETRANSLATE(A28204,""en"",""hi"")"),"लैटिन पॉप कलाकार अपने संगीत कार्यक्रम के दौरान मंच पर प्रदर्शन करता है।")</f>
        <v>लैटिन पॉप कलाकार अपने संगीत कार्यक्रम के दौरान मंच पर प्रदर्शन करता है।</v>
      </c>
    </row>
    <row r="28205">
      <c r="A28205" s="1" t="s">
        <v>27161</v>
      </c>
      <c r="B28205" s="2" t="str">
        <f>IFERROR(__xludf.DUMMYFUNCTION("GOOGLETRANSLATE(A28205,""en"",""hi"")"),"एक oblong - प्रकार चेहरे पर एक 40 की शैली में मेकअप और बाल कैसे लागू करें")</f>
        <v>एक oblong - प्रकार चेहरे पर एक 40 की शैली में मेकअप और बाल कैसे लागू करें</v>
      </c>
    </row>
    <row r="28206">
      <c r="A28206" s="1" t="s">
        <v>27162</v>
      </c>
      <c r="B28206" s="2" t="str">
        <f>IFERROR(__xludf.DUMMYFUNCTION("GOOGLETRANSLATE(A28206,""en"",""hi"")"),"नीचे दिए गए मानचित्र पर, रंग जहां इन जातीय समूह रहते हैं।")</f>
        <v>नीचे दिए गए मानचित्र पर, रंग जहां इन जातीय समूह रहते हैं।</v>
      </c>
    </row>
    <row r="28207">
      <c r="A28207" s="1" t="s">
        <v>27163</v>
      </c>
      <c r="B28207" s="2" t="str">
        <f>IFERROR(__xludf.DUMMYFUNCTION("GOOGLETRANSLATE(A28207,""en"",""hi"")"),"पुल के पीछे सनसेट्स मैंने कभी देखी गई सबसे खूबसूरत चीजों में से एक है।")</f>
        <v>पुल के पीछे सनसेट्स मैंने कभी देखी गई सबसे खूबसूरत चीजों में से एक है।</v>
      </c>
    </row>
    <row r="28208">
      <c r="A28208" s="1" t="s">
        <v>27164</v>
      </c>
      <c r="B28208" s="2" t="str">
        <f>IFERROR(__xludf.DUMMYFUNCTION("GOOGLETRANSLATE(A28208,""en"",""hi"")"),"नेबुला का एक इन्फ्रारेड व्यू")</f>
        <v>नेबुला का एक इन्फ्रारेड व्यू</v>
      </c>
    </row>
    <row r="28209">
      <c r="A28209" s="1" t="s">
        <v>27165</v>
      </c>
      <c r="B28209" s="2" t="str">
        <f>IFERROR(__xludf.DUMMYFUNCTION("GOOGLETRANSLATE(A28209,""en"",""hi"")"),"गोलकीपर दूसरे राउंड मैच के दौरान मनाता है")</f>
        <v>गोलकीपर दूसरे राउंड मैच के दौरान मनाता है</v>
      </c>
    </row>
    <row r="28210">
      <c r="A28210" s="1" t="s">
        <v>164</v>
      </c>
      <c r="B28210" s="2" t="str">
        <f>IFERROR(__xludf.DUMMYFUNCTION("GOOGLETRANSLATE(A28210,""en"",""hi"")"),"शहर में स्थित बिक्री के लिए घर")</f>
        <v>शहर में स्थित बिक्री के लिए घर</v>
      </c>
    </row>
    <row r="28211">
      <c r="A28211" s="1" t="s">
        <v>27166</v>
      </c>
      <c r="B28211" s="2" t="str">
        <f>IFERROR(__xludf.DUMMYFUNCTION("GOOGLETRANSLATE(A28211,""en"",""hi"")"),"एक उत्सव के घर के लिए धन्यवाद सजावट")</f>
        <v>एक उत्सव के घर के लिए धन्यवाद सजावट</v>
      </c>
    </row>
    <row r="28212">
      <c r="A28212" s="1" t="s">
        <v>27167</v>
      </c>
      <c r="B28212" s="2" t="str">
        <f>IFERROR(__xludf.DUMMYFUNCTION("GOOGLETRANSLATE(A28212,""en"",""hi"")"),"रास्पबेरी एक गिलास दूध में पड़ता है।")</f>
        <v>रास्पबेरी एक गिलास दूध में पड़ता है।</v>
      </c>
    </row>
    <row r="28213">
      <c r="A28213" s="1" t="s">
        <v>27168</v>
      </c>
      <c r="B28213" s="2" t="str">
        <f>IFERROR(__xludf.DUMMYFUNCTION("GOOGLETRANSLATE(A28213,""en"",""hi"")"),"ऑटो शो में ऑटोमोबाइल मॉडल का खुलासा किया जाएगा")</f>
        <v>ऑटो शो में ऑटोमोबाइल मॉडल का खुलासा किया जाएगा</v>
      </c>
    </row>
    <row r="28214">
      <c r="A28214" s="1" t="s">
        <v>27169</v>
      </c>
      <c r="B28214" s="2" t="str">
        <f>IFERROR(__xludf.DUMMYFUNCTION("GOOGLETRANSLATE(A28214,""en"",""hi"")"),"व्यक्ति द्वारा एक और महान फिल्म।")</f>
        <v>व्यक्ति द्वारा एक और महान फिल्म।</v>
      </c>
    </row>
    <row r="28215">
      <c r="A28215" s="1" t="s">
        <v>27170</v>
      </c>
      <c r="B28215" s="2" t="str">
        <f>IFERROR(__xludf.DUMMYFUNCTION("GOOGLETRANSLATE(A28215,""en"",""hi"")"),"फिर भी चर्च में विभाजित रेल बाड़ स्थापित करने का एक और कारण ... उस पर बंटिंग लटका सकते हैं और मेले से अनुभाग में मदद कर सकते हैं।")</f>
        <v>फिर भी चर्च में विभाजित रेल बाड़ स्थापित करने का एक और कारण ... उस पर बंटिंग लटका सकते हैं और मेले से अनुभाग में मदद कर सकते हैं।</v>
      </c>
    </row>
    <row r="28216">
      <c r="A28216" s="1" t="s">
        <v>27171</v>
      </c>
      <c r="B28216" s="2" t="str">
        <f>IFERROR(__xludf.DUMMYFUNCTION("GOOGLETRANSLATE(A28216,""en"",""hi"")"),"हमारे सौर मंडल से परे एक जमे हुए ग्रह।")</f>
        <v>हमारे सौर मंडल से परे एक जमे हुए ग्रह।</v>
      </c>
    </row>
    <row r="28217">
      <c r="A28217" s="1" t="s">
        <v>27172</v>
      </c>
      <c r="B28217" s="2" t="str">
        <f>IFERROR(__xludf.DUMMYFUNCTION("GOOGLETRANSLATE(A28217,""en"",""hi"")"),"चलो, यहाँ आओ।")</f>
        <v>चलो, यहाँ आओ।</v>
      </c>
    </row>
    <row r="28218">
      <c r="A28218" s="1" t="s">
        <v>27173</v>
      </c>
      <c r="B28218" s="2" t="str">
        <f>IFERROR(__xludf.DUMMYFUNCTION("GOOGLETRANSLATE(A28218,""en"",""hi"")"),"हवा पर सफेद झंडा लहराते हुए")</f>
        <v>हवा पर सफेद झंडा लहराते हुए</v>
      </c>
    </row>
    <row r="28219">
      <c r="A28219" s="1" t="s">
        <v>19701</v>
      </c>
      <c r="B28219" s="2" t="str">
        <f>IFERROR(__xludf.DUMMYFUNCTION("GOOGLETRANSLATE(A28219,""en"",""hi"")"),"एक विविध कार्यालय में बिल्डिंग समारोह")</f>
        <v>एक विविध कार्यालय में बिल्डिंग समारोह</v>
      </c>
    </row>
    <row r="28220">
      <c r="A28220" s="1" t="s">
        <v>27174</v>
      </c>
      <c r="B28220" s="2" t="str">
        <f>IFERROR(__xludf.DUMMYFUNCTION("GOOGLETRANSLATE(A28220,""en"",""hi"")"),"यह फैशन साबित करता है कि स्टार एक लंबा सफर तय कर चुका है।")</f>
        <v>यह फैशन साबित करता है कि स्टार एक लंबा सफर तय कर चुका है।</v>
      </c>
    </row>
    <row r="28221">
      <c r="A28221" s="1" t="s">
        <v>27175</v>
      </c>
      <c r="B28221" s="2" t="str">
        <f>IFERROR(__xludf.DUMMYFUNCTION("GOOGLETRANSLATE(A28221,""en"",""hi"")"),"ब्राइडल गाउन एक होटल के कमरे के अंदर एक बड़ी तस्वीर पर लटका हुआ है।")</f>
        <v>ब्राइडल गाउन एक होटल के कमरे के अंदर एक बड़ी तस्वीर पर लटका हुआ है।</v>
      </c>
    </row>
    <row r="28222">
      <c r="A28222" s="1" t="s">
        <v>27176</v>
      </c>
      <c r="B28222" s="2" t="str">
        <f>IFERROR(__xludf.DUMMYFUNCTION("GOOGLETRANSLATE(A28222,""en"",""hi"")"),"सदस्यता संगठन की आलोचना करने वाले राजनीतिक कार्टूनों में से एक")</f>
        <v>सदस्यता संगठन की आलोचना करने वाले राजनीतिक कार्टूनों में से एक</v>
      </c>
    </row>
    <row r="28223">
      <c r="A28223" s="1" t="s">
        <v>27177</v>
      </c>
      <c r="B28223" s="2" t="str">
        <f>IFERROR(__xludf.DUMMYFUNCTION("GOOGLETRANSLATE(A28223,""en"",""hi"")"),"स्नो रॉयल्टी में सॉकर बॉल - फ्री")</f>
        <v>स्नो रॉयल्टी में सॉकर बॉल - फ्री</v>
      </c>
    </row>
    <row r="28224">
      <c r="A28224" s="1" t="s">
        <v>27178</v>
      </c>
      <c r="B28224" s="2" t="str">
        <f>IFERROR(__xludf.DUMMYFUNCTION("GOOGLETRANSLATE(A28224,""en"",""hi"")"),"अभिनेता और नाटककार पुरस्कार")</f>
        <v>अभिनेता और नाटककार पुरस्कार</v>
      </c>
    </row>
    <row r="28225">
      <c r="A28225" s="1" t="s">
        <v>27179</v>
      </c>
      <c r="B28225" s="2" t="str">
        <f>IFERROR(__xludf.DUMMYFUNCTION("GOOGLETRANSLATE(A28225,""en"",""hi"")"),"मनोरंजन पार्क में कपास कैंडी वाली महिला")</f>
        <v>मनोरंजन पार्क में कपास कैंडी वाली महिला</v>
      </c>
    </row>
    <row r="28226">
      <c r="A28226" s="1" t="s">
        <v>27180</v>
      </c>
      <c r="B28226" s="2" t="str">
        <f>IFERROR(__xludf.DUMMYFUNCTION("GOOGLETRANSLATE(A28226,""en"",""hi"")"),"हिप हॉप कलाकार की एक ड्राइंग।")</f>
        <v>हिप हॉप कलाकार की एक ड्राइंग।</v>
      </c>
    </row>
    <row r="28227">
      <c r="A28227" s="1" t="s">
        <v>27181</v>
      </c>
      <c r="B28227" s="2" t="str">
        <f>IFERROR(__xludf.DUMMYFUNCTION("GOOGLETRANSLATE(A28227,""en"",""hi"")"),"समुद्र तट पर चल रहे बच्चे")</f>
        <v>समुद्र तट पर चल रहे बच्चे</v>
      </c>
    </row>
    <row r="28228">
      <c r="A28228" s="1" t="s">
        <v>27182</v>
      </c>
      <c r="B28228" s="2" t="str">
        <f>IFERROR(__xludf.DUMMYFUNCTION("GOOGLETRANSLATE(A28228,""en"",""hi"")"),"शस्त्र में भाई: लेकिन सहकर्मी फाइनल में एक जगह के लिए द्वंद्वयुद्ध करेंगे")</f>
        <v>शस्त्र में भाई: लेकिन सहकर्मी फाइनल में एक जगह के लिए द्वंद्वयुद्ध करेंगे</v>
      </c>
    </row>
    <row r="28229">
      <c r="A28229" s="1" t="s">
        <v>27183</v>
      </c>
      <c r="B28229" s="2" t="str">
        <f>IFERROR(__xludf.DUMMYFUNCTION("GOOGLETRANSLATE(A28229,""en"",""hi"")"),"ब्रांड नई परियोजना: बच्चों के लिए खेल के मैदानों को कई क्षेत्रों में मई में व्यवस्थित किया जाएगा")</f>
        <v>ब्रांड नई परियोजना: बच्चों के लिए खेल के मैदानों को कई क्षेत्रों में मई में व्यवस्थित किया जाएगा</v>
      </c>
    </row>
    <row r="28230">
      <c r="A28230" s="1" t="s">
        <v>27184</v>
      </c>
      <c r="B28230" s="2" t="str">
        <f>IFERROR(__xludf.DUMMYFUNCTION("GOOGLETRANSLATE(A28230,""en"",""hi"")"),"एक सुंदर बीच रेखा के साथ साइकिल चालक की सवारी।")</f>
        <v>एक सुंदर बीच रेखा के साथ साइकिल चालक की सवारी।</v>
      </c>
    </row>
    <row r="28231">
      <c r="A28231" s="1" t="s">
        <v>27185</v>
      </c>
      <c r="B28231" s="2" t="str">
        <f>IFERROR(__xludf.DUMMYFUNCTION("GOOGLETRANSLATE(A28231,""en"",""hi"")"),"व्यक्ति और दूल्हे एक दूसरे की आंखों में देख रहे हैं")</f>
        <v>व्यक्ति और दूल्हे एक दूसरे की आंखों में देख रहे हैं</v>
      </c>
    </row>
    <row r="28232">
      <c r="A28232" s="1" t="s">
        <v>27186</v>
      </c>
      <c r="B28232" s="2" t="str">
        <f>IFERROR(__xludf.DUMMYFUNCTION("GOOGLETRANSLATE(A28232,""en"",""hi"")"),"समुद्र तट पर गोरा महिला उसे शीर्ष पकड़े")</f>
        <v>समुद्र तट पर गोरा महिला उसे शीर्ष पकड़े</v>
      </c>
    </row>
    <row r="28233">
      <c r="A28233" s="1" t="s">
        <v>27187</v>
      </c>
      <c r="B28233" s="2" t="str">
        <f>IFERROR(__xludf.DUMMYFUNCTION("GOOGLETRANSLATE(A28233,""en"",""hi"")"),"नरम रॉक कलाकार ओक में त्यौहार के दौरान पार्टी के बाद ऑनस्टेज करता है।")</f>
        <v>नरम रॉक कलाकार ओक में त्यौहार के दौरान पार्टी के बाद ऑनस्टेज करता है।</v>
      </c>
    </row>
    <row r="28234">
      <c r="A28234" s="1" t="s">
        <v>27188</v>
      </c>
      <c r="B28234" s="2" t="str">
        <f>IFERROR(__xludf.DUMMYFUNCTION("GOOGLETRANSLATE(A28234,""en"",""hi"")"),"विभागों का एक सहयोगी उत्पादन है।")</f>
        <v>विभागों का एक सहयोगी उत्पादन है।</v>
      </c>
    </row>
    <row r="28235">
      <c r="A28235" s="1" t="s">
        <v>27189</v>
      </c>
      <c r="B28235" s="2" t="str">
        <f>IFERROR(__xludf.DUMMYFUNCTION("GOOGLETRANSLATE(A28235,""en"",""hi"")"),"एक कप गर्म कॉफी के साथ कार्ड।")</f>
        <v>एक कप गर्म कॉफी के साथ कार्ड।</v>
      </c>
    </row>
    <row r="28236">
      <c r="A28236" s="1" t="s">
        <v>27190</v>
      </c>
      <c r="B28236" s="2" t="str">
        <f>IFERROR(__xludf.DUMMYFUNCTION("GOOGLETRANSLATE(A28236,""en"",""hi"")"),"थियेटर अभिनेता और अभिनेता व्यक्ति के रूप में अपने पहले प्रदर्शन के बाद मंच पर जश्न मनाएं।")</f>
        <v>थियेटर अभिनेता और अभिनेता व्यक्ति के रूप में अपने पहले प्रदर्शन के बाद मंच पर जश्न मनाएं।</v>
      </c>
    </row>
    <row r="28237">
      <c r="A28237" s="1" t="s">
        <v>27191</v>
      </c>
      <c r="B28237" s="2" t="str">
        <f>IFERROR(__xludf.DUMMYFUNCTION("GOOGLETRANSLATE(A28237,""en"",""hi"")"),"सूर्यास्त के समय के दौरान क्षितिज का हवाई दृश्य")</f>
        <v>सूर्यास्त के समय के दौरान क्षितिज का हवाई दृश्य</v>
      </c>
    </row>
    <row r="28238">
      <c r="A28238" s="1" t="s">
        <v>27192</v>
      </c>
      <c r="B28238" s="2" t="str">
        <f>IFERROR(__xludf.DUMMYFUNCTION("GOOGLETRANSLATE(A28238,""en"",""hi"")"),"बर्फ में चलने वाला परिवार")</f>
        <v>बर्फ में चलने वाला परिवार</v>
      </c>
    </row>
    <row r="28239">
      <c r="A28239" s="1" t="s">
        <v>27193</v>
      </c>
      <c r="B28239" s="2" t="str">
        <f>IFERROR(__xludf.DUMMYFUNCTION("GOOGLETRANSLATE(A28239,""en"",""hi"")"),"इस पुस्तक को इसके कवर द्वारा निर्णय लेने का प्रयास करें - आपने क्या पढ़ा है जो तस्वीर के पहलुओं की पुष्टि करता है और आपको क्या लगता है कि अभी तक आना बाकी है")</f>
        <v>इस पुस्तक को इसके कवर द्वारा निर्णय लेने का प्रयास करें - आपने क्या पढ़ा है जो तस्वीर के पहलुओं की पुष्टि करता है और आपको क्या लगता है कि अभी तक आना बाकी है</v>
      </c>
    </row>
    <row r="28240">
      <c r="A28240" s="1" t="s">
        <v>27194</v>
      </c>
      <c r="B28240" s="2" t="str">
        <f>IFERROR(__xludf.DUMMYFUNCTION("GOOGLETRANSLATE(A28240,""en"",""hi"")"),"त्योहार के बाद भोजन और संतरे कहाँ हैं? इस भीड़ को बेच दिया")</f>
        <v>त्योहार के बाद भोजन और संतरे कहाँ हैं? इस भीड़ को बेच दिया</v>
      </c>
    </row>
    <row r="28241">
      <c r="A28241" s="1" t="s">
        <v>27195</v>
      </c>
      <c r="B28241" s="2" t="str">
        <f>IFERROR(__xludf.DUMMYFUNCTION("GOOGLETRANSLATE(A28241,""en"",""hi"")"),"उसकी थकी हुई माँ के साथ एक बच्चा लड़का")</f>
        <v>उसकी थकी हुई माँ के साथ एक बच्चा लड़का</v>
      </c>
    </row>
    <row r="28242">
      <c r="A28242" s="1" t="s">
        <v>27196</v>
      </c>
      <c r="B28242" s="2" t="str">
        <f>IFERROR(__xludf.DUMMYFUNCTION("GOOGLETRANSLATE(A28242,""en"",""hi"")"),"एक अंधेरे पृष्ठभूमि पर विभिन्न आकारों के रंगीन अक्षरों का मूल वर्णमाला।")</f>
        <v>एक अंधेरे पृष्ठभूमि पर विभिन्न आकारों के रंगीन अक्षरों का मूल वर्णमाला।</v>
      </c>
    </row>
    <row r="28243">
      <c r="A28243" s="1" t="s">
        <v>1057</v>
      </c>
      <c r="B28243" s="2" t="str">
        <f>IFERROR(__xludf.DUMMYFUNCTION("GOOGLETRANSLATE(A28243,""en"",""hi"")"),"छवि में हो सकता है: व्यक्ति, एक संगीत वाद्ययंत्र बजाना और मंच पर")</f>
        <v>छवि में हो सकता है: व्यक्ति, एक संगीत वाद्ययंत्र बजाना और मंच पर</v>
      </c>
    </row>
    <row r="28244">
      <c r="A28244" s="1" t="s">
        <v>27197</v>
      </c>
      <c r="B28244" s="2" t="str">
        <f>IFERROR(__xludf.DUMMYFUNCTION("GOOGLETRANSLATE(A28244,""en"",""hi"")"),"इन अलमारियों पर एक प्राचीन वस्तु एक आधुनिक रसोई के लिए एक पुरानी दुनिया को जन्म देती है।")</f>
        <v>इन अलमारियों पर एक प्राचीन वस्तु एक आधुनिक रसोई के लिए एक पुरानी दुनिया को जन्म देती है।</v>
      </c>
    </row>
    <row r="28245">
      <c r="A28245" s="1" t="s">
        <v>27198</v>
      </c>
      <c r="B28245" s="2" t="str">
        <f>IFERROR(__xludf.DUMMYFUNCTION("GOOGLETRANSLATE(A28245,""en"",""hi"")"),"एक हैमबर्गर, फ्रेंच फ्राइज़, और सोडा हाथ के साथ पृष्ठभूमि - खींचा गया।")</f>
        <v>एक हैमबर्गर, फ्रेंच फ्राइज़, और सोडा हाथ के साथ पृष्ठभूमि - खींचा गया।</v>
      </c>
    </row>
    <row r="28246">
      <c r="A28246" s="1" t="s">
        <v>27199</v>
      </c>
      <c r="B28246" s="2" t="str">
        <f>IFERROR(__xludf.DUMMYFUNCTION("GOOGLETRANSLATE(A28246,""en"",""hi"")"),"नए साल के चित्रण के आगमन के लिए सार पृष्ठभूमि")</f>
        <v>नए साल के चित्रण के आगमन के लिए सार पृष्ठभूमि</v>
      </c>
    </row>
    <row r="28247">
      <c r="A28247" s="1" t="s">
        <v>15967</v>
      </c>
      <c r="B28247" s="2" t="str">
        <f>IFERROR(__xludf.DUMMYFUNCTION("GOOGLETRANSLATE(A28247,""en"",""hi"")"),"सार सॉकर बॉल ध्वज के रंगों में चित्रित")</f>
        <v>सार सॉकर बॉल ध्वज के रंगों में चित्रित</v>
      </c>
    </row>
    <row r="28248">
      <c r="A28248" s="1" t="s">
        <v>27200</v>
      </c>
      <c r="B28248" s="2" t="str">
        <f>IFERROR(__xludf.DUMMYFUNCTION("GOOGLETRANSLATE(A28248,""en"",""hi"")"),"प्रदर्शनी ... भगवान और व्यक्ति द्वारा खोला गया")</f>
        <v>प्रदर्शनी ... भगवान और व्यक्ति द्वारा खोला गया</v>
      </c>
    </row>
    <row r="28249">
      <c r="A28249" s="1" t="s">
        <v>27201</v>
      </c>
      <c r="B28249" s="2" t="str">
        <f>IFERROR(__xludf.DUMMYFUNCTION("GOOGLETRANSLATE(A28249,""en"",""hi"")"),"रेट्रो हार्ड - शैल सूटकेस से बने बंक बिस्तर।")</f>
        <v>रेट्रो हार्ड - शैल सूटकेस से बने बंक बिस्तर।</v>
      </c>
    </row>
    <row r="28250">
      <c r="A28250" s="1" t="s">
        <v>27202</v>
      </c>
      <c r="B28250" s="2" t="str">
        <f>IFERROR(__xludf.DUMMYFUNCTION("GOOGLETRANSLATE(A28250,""en"",""hi"")"),"एक रेस्तरां में डिनर खाने वाले दोस्तों का बहु जातीय समूह")</f>
        <v>एक रेस्तरां में डिनर खाने वाले दोस्तों का बहु जातीय समूह</v>
      </c>
    </row>
    <row r="28251">
      <c r="A28251" s="1" t="s">
        <v>27203</v>
      </c>
      <c r="B28251" s="2" t="str">
        <f>IFERROR(__xludf.DUMMYFUNCTION("GOOGLETRANSLATE(A28251,""en"",""hi"")"),"एक आकर्षक युवक का पोर्ट्रेट अपने सिर को बदल देता है और एक धूप वसंत दिवस पर शहर के केंद्र में कैमरे को देखता है, मुस्कुराता है")</f>
        <v>एक आकर्षक युवक का पोर्ट्रेट अपने सिर को बदल देता है और एक धूप वसंत दिवस पर शहर के केंद्र में कैमरे को देखता है, मुस्कुराता है</v>
      </c>
    </row>
    <row r="28252">
      <c r="A28252" s="1" t="s">
        <v>27204</v>
      </c>
      <c r="B28252" s="2" t="str">
        <f>IFERROR(__xludf.DUMMYFUNCTION("GOOGLETRANSLATE(A28252,""en"",""hi"")"),"इतिहास वाला एक देश, साथ ही।")</f>
        <v>इतिहास वाला एक देश, साथ ही।</v>
      </c>
    </row>
    <row r="28253">
      <c r="A28253" s="1" t="s">
        <v>27205</v>
      </c>
      <c r="B28253" s="2" t="str">
        <f>IFERROR(__xludf.DUMMYFUNCTION("GOOGLETRANSLATE(A28253,""en"",""hi"")"),"स्पोर्ट्स टीम फॉरवर्ड, राइट, बास्केटबाल गेम की तीसरी तिमाही के दौरान बास्केटबाल द्वारा फाउल किया गया है।")</f>
        <v>स्पोर्ट्स टीम फॉरवर्ड, राइट, बास्केटबाल गेम की तीसरी तिमाही के दौरान बास्केटबाल द्वारा फाउल किया गया है।</v>
      </c>
    </row>
    <row r="28254">
      <c r="A28254" s="1" t="s">
        <v>27206</v>
      </c>
      <c r="B28254" s="2" t="str">
        <f>IFERROR(__xludf.DUMMYFUNCTION("GOOGLETRANSLATE(A28254,""en"",""hi"")"),"जैविक प्रजाति एक शाखा पर घिरे")</f>
        <v>जैविक प्रजाति एक शाखा पर घिरे</v>
      </c>
    </row>
    <row r="28255">
      <c r="A28255" s="1" t="s">
        <v>27207</v>
      </c>
      <c r="B28255" s="2" t="str">
        <f>IFERROR(__xludf.DUMMYFUNCTION("GOOGLETRANSLATE(A28255,""en"",""hi"")"),"संगीत कलाकार टीवी शो पर प्रदर्शन करता है")</f>
        <v>संगीत कलाकार टीवी शो पर प्रदर्शन करता है</v>
      </c>
    </row>
    <row r="28256">
      <c r="A28256" s="1" t="s">
        <v>27208</v>
      </c>
      <c r="B28256" s="2" t="str">
        <f>IFERROR(__xludf.DUMMYFUNCTION("GOOGLETRANSLATE(A28256,""en"",""hi"")"),"यह सरल फार्महाउस रसोई इस व्यस्त परिवार के घर का दिल है।")</f>
        <v>यह सरल फार्महाउस रसोई इस व्यस्त परिवार के घर का दिल है।</v>
      </c>
    </row>
    <row r="28257">
      <c r="A28257" s="1" t="s">
        <v>27209</v>
      </c>
      <c r="B28257" s="2" t="str">
        <f>IFERROR(__xludf.DUMMYFUNCTION("GOOGLETRANSLATE(A28257,""en"",""hi"")"),"यह नियमित रूप से और लगातार एक लक्ष्य की ओर प्रदर्शन किए गए छोटे चरणों की एक श्रृंखला है जो अंततः आपको फिनिश लाइन में लाती है।")</f>
        <v>यह नियमित रूप से और लगातार एक लक्ष्य की ओर प्रदर्शन किए गए छोटे चरणों की एक श्रृंखला है जो अंततः आपको फिनिश लाइन में लाती है।</v>
      </c>
    </row>
    <row r="28258">
      <c r="A28258" s="1" t="s">
        <v>27210</v>
      </c>
      <c r="B28258" s="2" t="str">
        <f>IFERROR(__xludf.DUMMYFUNCTION("GOOGLETRANSLATE(A28258,""en"",""hi"")"),"फ्लैट - नीले, काले और गुलाबी तत्वों के साथ डेक पर रखे समुद्री उपकरणों का स्टाइल चित्रण")</f>
        <v>फ्लैट - नीले, काले और गुलाबी तत्वों के साथ डेक पर रखे समुद्री उपकरणों का स्टाइल चित्रण</v>
      </c>
    </row>
    <row r="28259">
      <c r="A28259" s="1" t="s">
        <v>27211</v>
      </c>
      <c r="B28259" s="2" t="str">
        <f>IFERROR(__xludf.DUMMYFUNCTION("GOOGLETRANSLATE(A28259,""en"",""hi"")"),"यह नुस्खा एक पोट्लक के लिए बिल्कुल सही है और मिनटों में एक साथ आता है।")</f>
        <v>यह नुस्खा एक पोट्लक के लिए बिल्कुल सही है और मिनटों में एक साथ आता है।</v>
      </c>
    </row>
    <row r="28260">
      <c r="A28260" s="1" t="s">
        <v>27212</v>
      </c>
      <c r="B28260" s="2" t="str">
        <f>IFERROR(__xludf.DUMMYFUNCTION("GOOGLETRANSLATE(A28260,""en"",""hi"")"),"एक fjord की तटरेखा पर सड़क और पुल।")</f>
        <v>एक fjord की तटरेखा पर सड़क और पुल।</v>
      </c>
    </row>
    <row r="28261">
      <c r="A28261" s="1" t="s">
        <v>27213</v>
      </c>
      <c r="B28261" s="2" t="str">
        <f>IFERROR(__xludf.DUMMYFUNCTION("GOOGLETRANSLATE(A28261,""en"",""hi"")"),"रास्ते की छत से देखी गई घटना")</f>
        <v>रास्ते की छत से देखी गई घटना</v>
      </c>
    </row>
    <row r="28262">
      <c r="A28262" s="1" t="s">
        <v>27214</v>
      </c>
      <c r="B28262" s="2" t="str">
        <f>IFERROR(__xludf.DUMMYFUNCTION("GOOGLETRANSLATE(A28262,""en"",""hi"")"),"रॉकी बीच में सूर्यास्त")</f>
        <v>रॉकी बीच में सूर्यास्त</v>
      </c>
    </row>
    <row r="28263">
      <c r="A28263" s="1" t="s">
        <v>27215</v>
      </c>
      <c r="B28263" s="2" t="str">
        <f>IFERROR(__xludf.DUMMYFUNCTION("GOOGLETRANSLATE(A28263,""en"",""hi"")"),"मार्शल कलाकार प्रीमियर के लिए आता है।")</f>
        <v>मार्शल कलाकार प्रीमियर के लिए आता है।</v>
      </c>
    </row>
    <row r="28264">
      <c r="A28264" s="1" t="s">
        <v>27216</v>
      </c>
      <c r="B28264" s="2" t="str">
        <f>IFERROR(__xludf.DUMMYFUNCTION("GOOGLETRANSLATE(A28264,""en"",""hi"")"),"पहली बैठक उत्साहित और उत्पादक थी - एक महान शुरुआत!")</f>
        <v>पहली बैठक उत्साहित और उत्पादक थी - एक महान शुरुआत!</v>
      </c>
    </row>
    <row r="28265">
      <c r="A28265" s="1" t="s">
        <v>27217</v>
      </c>
      <c r="B28265" s="2" t="str">
        <f>IFERROR(__xludf.DUMMYFUNCTION("GOOGLETRANSLATE(A28265,""en"",""hi"")"),"एक फूल की तस्वीर के खिलाफ अभिवादन")</f>
        <v>एक फूल की तस्वीर के खिलाफ अभिवादन</v>
      </c>
    </row>
    <row r="28266">
      <c r="A28266" s="1" t="s">
        <v>27218</v>
      </c>
      <c r="B28266" s="2" t="str">
        <f>IFERROR(__xludf.DUMMYFUNCTION("GOOGLETRANSLATE(A28266,""en"",""hi"")"),"बेरीज के लिए एक काला भालू फोर्जिंग")</f>
        <v>बेरीज के लिए एक काला भालू फोर्जिंग</v>
      </c>
    </row>
    <row r="28267">
      <c r="A28267" s="1" t="s">
        <v>27219</v>
      </c>
      <c r="B28267" s="2" t="str">
        <f>IFERROR(__xludf.DUMMYFUNCTION("GOOGLETRANSLATE(A28267,""en"",""hi"")"),"उन्नीसवीं शताब्दी के उत्तरार्ध से यह तस्वीर स्नान करने की तैयारी वाली एक महिला को समय की सबसे साहसी और रिसोग्राफी का प्रतिनिधित्व करती है।")</f>
        <v>उन्नीसवीं शताब्दी के उत्तरार्ध से यह तस्वीर स्नान करने की तैयारी वाली एक महिला को समय की सबसे साहसी और रिसोग्राफी का प्रतिनिधित्व करती है।</v>
      </c>
    </row>
    <row r="28268">
      <c r="A28268" s="1" t="s">
        <v>27220</v>
      </c>
      <c r="B28268" s="2" t="str">
        <f>IFERROR(__xludf.DUMMYFUNCTION("GOOGLETRANSLATE(A28268,""en"",""hi"")"),"विजेता पोशाक में व्यक्ति।")</f>
        <v>विजेता पोशाक में व्यक्ति।</v>
      </c>
    </row>
    <row r="28269">
      <c r="A28269" s="1" t="s">
        <v>27221</v>
      </c>
      <c r="B28269" s="2" t="str">
        <f>IFERROR(__xludf.DUMMYFUNCTION("GOOGLETRANSLATE(A28269,""en"",""hi"")"),"हमारे घर के सामने जो हम विस्तार करना चाहते हैं")</f>
        <v>हमारे घर के सामने जो हम विस्तार करना चाहते हैं</v>
      </c>
    </row>
    <row r="28270">
      <c r="A28270" s="1" t="s">
        <v>27222</v>
      </c>
      <c r="B28270" s="2" t="str">
        <f>IFERROR(__xludf.DUMMYFUNCTION("GOOGLETRANSLATE(A28270,""en"",""hi"")"),"मैच के दौरान टचलाइन पर कोच")</f>
        <v>मैच के दौरान टचलाइन पर कोच</v>
      </c>
    </row>
    <row r="28271">
      <c r="A28271" s="1" t="s">
        <v>27223</v>
      </c>
      <c r="B28271" s="2" t="str">
        <f>IFERROR(__xludf.DUMMYFUNCTION("GOOGLETRANSLATE(A28271,""en"",""hi"")"),"एक पेड़ बुधवार की रात को एक घर पर गिर गया।")</f>
        <v>एक पेड़ बुधवार की रात को एक घर पर गिर गया।</v>
      </c>
    </row>
    <row r="28272">
      <c r="A28272" s="1" t="s">
        <v>27224</v>
      </c>
      <c r="B28272" s="2" t="str">
        <f>IFERROR(__xludf.DUMMYFUNCTION("GOOGLETRANSLATE(A28272,""en"",""hi"")"),"पावरपॉइंट टेम्पलेट एक पेंट ब्रश और एक सफेद पृष्ठभूमि पर रंगीन पेंसिल प्रदर्शित करता है")</f>
        <v>पावरपॉइंट टेम्पलेट एक पेंट ब्रश और एक सफेद पृष्ठभूमि पर रंगीन पेंसिल प्रदर्शित करता है</v>
      </c>
    </row>
    <row r="28273">
      <c r="A28273" s="1" t="s">
        <v>27225</v>
      </c>
      <c r="B28273" s="2" t="str">
        <f>IFERROR(__xludf.DUMMYFUNCTION("GOOGLETRANSLATE(A28273,""en"",""hi"")"),"पुरस्कार के दौरान पॉप कलाकार ऑनस्टेज")</f>
        <v>पुरस्कार के दौरान पॉप कलाकार ऑनस्टेज</v>
      </c>
    </row>
    <row r="28274">
      <c r="A28274" s="1" t="s">
        <v>27226</v>
      </c>
      <c r="B28274" s="2" t="str">
        <f>IFERROR(__xludf.DUMMYFUNCTION("GOOGLETRANSLATE(A28274,""en"",""hi"")"),"आदमी के हाथ काले कीबोर्ड पर टेक्स्ट टाइप करें।")</f>
        <v>आदमी के हाथ काले कीबोर्ड पर टेक्स्ट टाइप करें।</v>
      </c>
    </row>
    <row r="28275">
      <c r="A28275" s="1" t="s">
        <v>27227</v>
      </c>
      <c r="B28275" s="2" t="str">
        <f>IFERROR(__xludf.DUMMYFUNCTION("GOOGLETRANSLATE(A28275,""en"",""hi"")"),"आदमी लैपटॉप और प्रदर्शन पर काम कर रहा है")</f>
        <v>आदमी लैपटॉप और प्रदर्शन पर काम कर रहा है</v>
      </c>
    </row>
    <row r="28276">
      <c r="A28276" s="1" t="s">
        <v>27228</v>
      </c>
      <c r="B28276" s="2" t="str">
        <f>IFERROR(__xludf.DUMMYFUNCTION("GOOGLETRANSLATE(A28276,""en"",""hi"")"),"चाइज़ लाउंज में समुद्र तट पर बैठे एक व्यापारी और लैपटॉप पर काम कर रहे हैं।")</f>
        <v>चाइज़ लाउंज में समुद्र तट पर बैठे एक व्यापारी और लैपटॉप पर काम कर रहे हैं।</v>
      </c>
    </row>
    <row r="28277">
      <c r="A28277" s="1" t="s">
        <v>27229</v>
      </c>
      <c r="B28277" s="2" t="str">
        <f>IFERROR(__xludf.DUMMYFUNCTION("GOOGLETRANSLATE(A28277,""en"",""hi"")"),"काल्पनिक सेटिंग के प्रकार को कैसे देखें")</f>
        <v>काल्पनिक सेटिंग के प्रकार को कैसे देखें</v>
      </c>
    </row>
    <row r="28278">
      <c r="A28278" s="1" t="s">
        <v>27230</v>
      </c>
      <c r="B28278" s="2" t="str">
        <f>IFERROR(__xludf.DUMMYFUNCTION("GOOGLETRANSLATE(A28278,""en"",""hi"")"),"सैनिकों से बात करते हुए सैन्य कमांडर।")</f>
        <v>सैनिकों से बात करते हुए सैन्य कमांडर।</v>
      </c>
    </row>
    <row r="28279">
      <c r="A28279" s="1" t="s">
        <v>27231</v>
      </c>
      <c r="B28279" s="2" t="str">
        <f>IFERROR(__xludf.DUMMYFUNCTION("GOOGLETRANSLATE(A28279,""en"",""hi"")"),"स्टेशन में दृष्टिकोण पर एक ट्रेन।")</f>
        <v>स्टेशन में दृष्टिकोण पर एक ट्रेन।</v>
      </c>
    </row>
    <row r="28280">
      <c r="A28280" s="1" t="s">
        <v>27232</v>
      </c>
      <c r="B28280" s="2" t="str">
        <f>IFERROR(__xludf.DUMMYFUNCTION("GOOGLETRANSLATE(A28280,""en"",""hi"")"),"एक खेल के दौरान एक नाटक के बाद व्यक्ति की प्रशंसा करता है।")</f>
        <v>एक खेल के दौरान एक नाटक के बाद व्यक्ति की प्रशंसा करता है।</v>
      </c>
    </row>
    <row r="28281">
      <c r="A28281" s="1" t="s">
        <v>27233</v>
      </c>
      <c r="B28281" s="2" t="str">
        <f>IFERROR(__xludf.DUMMYFUNCTION("GOOGLETRANSLATE(A28281,""en"",""hi"")"),"शहर की पुरानी दीवारों की छाया में बैठे स्थानीय")</f>
        <v>शहर की पुरानी दीवारों की छाया में बैठे स्थानीय</v>
      </c>
    </row>
    <row r="28282">
      <c r="A28282" s="1" t="s">
        <v>27234</v>
      </c>
      <c r="B28282" s="2" t="str">
        <f>IFERROR(__xludf.DUMMYFUNCTION("GOOGLETRANSLATE(A28282,""en"",""hi"")"),"एक टेंडेम साइकिल पर युगल")</f>
        <v>एक टेंडेम साइकिल पर युगल</v>
      </c>
    </row>
    <row r="28283">
      <c r="A28283" s="1" t="s">
        <v>27235</v>
      </c>
      <c r="B28283" s="2" t="str">
        <f>IFERROR(__xludf.DUMMYFUNCTION("GOOGLETRANSLATE(A28283,""en"",""hi"")"),"सोडा की एक बोतल कैसे आकर्षित करें।")</f>
        <v>सोडा की एक बोतल कैसे आकर्षित करें।</v>
      </c>
    </row>
    <row r="28284">
      <c r="A28284" s="1" t="s">
        <v>27236</v>
      </c>
      <c r="B28284" s="2" t="str">
        <f>IFERROR(__xludf.DUMMYFUNCTION("GOOGLETRANSLATE(A28284,""en"",""hi"")"),"राजनेता एक अभियान रैली के दौरान बारिश में बोलता है")</f>
        <v>राजनेता एक अभियान रैली के दौरान बारिश में बोलता है</v>
      </c>
    </row>
    <row r="28285">
      <c r="A28285" s="1" t="s">
        <v>27237</v>
      </c>
      <c r="B28285" s="2" t="str">
        <f>IFERROR(__xludf.DUMMYFUNCTION("GOOGLETRANSLATE(A28285,""en"",""hi"")"),"लॉन पर मेहमान अपने कैमरों के साथ इस शादी की तस्वीर में न्यूविवेड्स को पकड़ने के लिए हैं")</f>
        <v>लॉन पर मेहमान अपने कैमरों के साथ इस शादी की तस्वीर में न्यूविवेड्स को पकड़ने के लिए हैं</v>
      </c>
    </row>
    <row r="28286">
      <c r="A28286" s="1" t="s">
        <v>27238</v>
      </c>
      <c r="B28286" s="2" t="str">
        <f>IFERROR(__xludf.DUMMYFUNCTION("GOOGLETRANSLATE(A28286,""en"",""hi"")"),"भाग्यशाली भागने: बिंदु पर, मॉडल की बिकनी शीर्ष लगभग स्वतंत्रता के लिए एक ब्रेक बना दिया")</f>
        <v>भाग्यशाली भागने: बिंदु पर, मॉडल की बिकनी शीर्ष लगभग स्वतंत्रता के लिए एक ब्रेक बना दिया</v>
      </c>
    </row>
    <row r="28287">
      <c r="A28287" s="1" t="s">
        <v>27239</v>
      </c>
      <c r="B28287" s="2" t="str">
        <f>IFERROR(__xludf.DUMMYFUNCTION("GOOGLETRANSLATE(A28287,""en"",""hi"")"),"एक दूसरे का सामना करने वाले छात्रों के साथ समूहों में डेस्क की व्यवस्था करना।")</f>
        <v>एक दूसरे का सामना करने वाले छात्रों के साथ समूहों में डेस्क की व्यवस्था करना।</v>
      </c>
    </row>
    <row r="28288">
      <c r="A28288" s="1" t="s">
        <v>27240</v>
      </c>
      <c r="B28288" s="2" t="str">
        <f>IFERROR(__xludf.DUMMYFUNCTION("GOOGLETRANSLATE(A28288,""en"",""hi"")"),"राजनेता वकील के कार्यालय में अवैध आप्रवासियों द्वारा संगठन और अपराध के संबंध में नीति को रेखांकित करने वाला एक भाषण प्रदान करता है।")</f>
        <v>राजनेता वकील के कार्यालय में अवैध आप्रवासियों द्वारा संगठन और अपराध के संबंध में नीति को रेखांकित करने वाला एक भाषण प्रदान करता है।</v>
      </c>
    </row>
    <row r="28289">
      <c r="A28289" s="1" t="s">
        <v>27241</v>
      </c>
      <c r="B28289" s="2" t="str">
        <f>IFERROR(__xludf.DUMMYFUNCTION("GOOGLETRANSLATE(A28289,""en"",""hi"")"),"टीवी नाटक के लिए मुख्य पोस्टर पेज पर लौटें")</f>
        <v>टीवी नाटक के लिए मुख्य पोस्टर पेज पर लौटें</v>
      </c>
    </row>
    <row r="28290">
      <c r="A28290" s="1" t="s">
        <v>27242</v>
      </c>
      <c r="B28290" s="2" t="str">
        <f>IFERROR(__xludf.DUMMYFUNCTION("GOOGLETRANSLATE(A28290,""en"",""hi"")"),"शादी के रिसेप्शन पर दुल्हन और दूल्हे")</f>
        <v>शादी के रिसेप्शन पर दुल्हन और दूल्हे</v>
      </c>
    </row>
    <row r="28291">
      <c r="A28291" s="1" t="s">
        <v>27243</v>
      </c>
      <c r="B28291" s="2" t="str">
        <f>IFERROR(__xludf.DUMMYFUNCTION("GOOGLETRANSLATE(A28291,""en"",""hi"")"),"चित्रकारी कलाकार द्वारा एक प्रशंसक के साथ लेडी")</f>
        <v>चित्रकारी कलाकार द्वारा एक प्रशंसक के साथ लेडी</v>
      </c>
    </row>
    <row r="28292">
      <c r="A28292" s="1" t="s">
        <v>27244</v>
      </c>
      <c r="B28292" s="2" t="str">
        <f>IFERROR(__xludf.DUMMYFUNCTION("GOOGLETRANSLATE(A28292,""en"",""hi"")"),"एक काले रंग की पृष्ठभूमि पर हीरे के साथ शादी के छल्ले।")</f>
        <v>एक काले रंग की पृष्ठभूमि पर हीरे के साथ शादी के छल्ले।</v>
      </c>
    </row>
    <row r="28293">
      <c r="A28293" s="1" t="s">
        <v>27245</v>
      </c>
      <c r="B28293" s="2" t="str">
        <f>IFERROR(__xludf.DUMMYFUNCTION("GOOGLETRANSLATE(A28293,""en"",""hi"")"),"बादल बस द्वीप से बाहर")</f>
        <v>बादल बस द्वीप से बाहर</v>
      </c>
    </row>
    <row r="28294">
      <c r="A28294" s="1" t="s">
        <v>27246</v>
      </c>
      <c r="B28294" s="2" t="str">
        <f>IFERROR(__xludf.DUMMYFUNCTION("GOOGLETRANSLATE(A28294,""en"",""hi"")"),"एक शर्मीली महिला पेंगुइन का चित्रण")</f>
        <v>एक शर्मीली महिला पेंगुइन का चित्रण</v>
      </c>
    </row>
    <row r="28295">
      <c r="A28295" s="1" t="s">
        <v>27247</v>
      </c>
      <c r="B28295" s="2" t="str">
        <f>IFERROR(__xludf.DUMMYFUNCTION("GOOGLETRANSLATE(A28295,""en"",""hi"")"),"ध्वज के साथ एक शहर के चारों ओर यातायात से समय चूक")</f>
        <v>ध्वज के साथ एक शहर के चारों ओर यातायात से समय चूक</v>
      </c>
    </row>
    <row r="28296">
      <c r="A28296" s="1" t="s">
        <v>27248</v>
      </c>
      <c r="B28296" s="2" t="str">
        <f>IFERROR(__xludf.DUMMYFUNCTION("GOOGLETRANSLATE(A28296,""en"",""hi"")"),"एक सफेद पृष्ठभूमि के सामने लेट गया व्यक्ति।")</f>
        <v>एक सफेद पृष्ठभूमि के सामने लेट गया व्यक्ति।</v>
      </c>
    </row>
    <row r="28297">
      <c r="A28297" s="1" t="s">
        <v>27249</v>
      </c>
      <c r="B28297" s="2" t="str">
        <f>IFERROR(__xludf.DUMMYFUNCTION("GOOGLETRANSLATE(A28297,""en"",""hi"")"),"लड़के एक शिकार से लौटने के लिए पिता के लिए बर्फ पर इंतजार करते हैं")</f>
        <v>लड़के एक शिकार से लौटने के लिए पिता के लिए बर्फ पर इंतजार करते हैं</v>
      </c>
    </row>
    <row r="28298">
      <c r="A28298" s="1" t="s">
        <v>27250</v>
      </c>
      <c r="B28298" s="2" t="str">
        <f>IFERROR(__xludf.DUMMYFUNCTION("GOOGLETRANSLATE(A28298,""en"",""hi"")"),"एक पत्रिका की शुरुआत")</f>
        <v>एक पत्रिका की शुरुआत</v>
      </c>
    </row>
    <row r="28299">
      <c r="A28299" s="1" t="s">
        <v>27251</v>
      </c>
      <c r="B28299" s="2" t="str">
        <f>IFERROR(__xludf.DUMMYFUNCTION("GOOGLETRANSLATE(A28299,""en"",""hi"")"),"धार्मिक नेता इस पोस्ट के अनुमोदन")</f>
        <v>धार्मिक नेता इस पोस्ट के अनुमोदन</v>
      </c>
    </row>
    <row r="28300">
      <c r="A28300" s="1" t="s">
        <v>27252</v>
      </c>
      <c r="B28300" s="2" t="str">
        <f>IFERROR(__xludf.DUMMYFUNCTION("GOOGLETRANSLATE(A28300,""en"",""hi"")"),"यात्री रेलवे स्टेशन पर रात में एक ट्रेन की प्रतीक्षा कर रहे हैं")</f>
        <v>यात्री रेलवे स्टेशन पर रात में एक ट्रेन की प्रतीक्षा कर रहे हैं</v>
      </c>
    </row>
    <row r="28301">
      <c r="A28301" s="1" t="s">
        <v>27253</v>
      </c>
      <c r="B28301" s="2" t="str">
        <f>IFERROR(__xludf.DUMMYFUNCTION("GOOGLETRANSLATE(A28301,""en"",""hi"")"),"नट्स द्वारा कैंसर को पकड़ना")</f>
        <v>नट्स द्वारा कैंसर को पकड़ना</v>
      </c>
    </row>
    <row r="28302">
      <c r="A28302" s="1" t="s">
        <v>27254</v>
      </c>
      <c r="B28302" s="2" t="str">
        <f>IFERROR(__xludf.DUMMYFUNCTION("GOOGLETRANSLATE(A28302,""en"",""hi"")"),"भांगड़ा पारंपरिक लोक नृत्य")</f>
        <v>भांगड़ा पारंपरिक लोक नृत्य</v>
      </c>
    </row>
    <row r="28303">
      <c r="A28303" s="1" t="s">
        <v>27255</v>
      </c>
      <c r="B28303" s="2" t="str">
        <f>IFERROR(__xludf.DUMMYFUNCTION("GOOGLETRANSLATE(A28303,""en"",""hi"")"),"यह सैनिक दिवस ऑफ: युग तस्वीरें")</f>
        <v>यह सैनिक दिवस ऑफ: युग तस्वीरें</v>
      </c>
    </row>
    <row r="28304">
      <c r="A28304" s="1" t="s">
        <v>27256</v>
      </c>
      <c r="B28304" s="2" t="str">
        <f>IFERROR(__xludf.DUMMYFUNCTION("GOOGLETRANSLATE(A28304,""en"",""hi"")"),"दीवारों और फर्नीचर के लिए थीम्ड स्टैंसिल -")</f>
        <v>दीवारों और फर्नीचर के लिए थीम्ड स्टैंसिल -</v>
      </c>
    </row>
    <row r="28305">
      <c r="A28305" s="1" t="s">
        <v>27257</v>
      </c>
      <c r="B28305" s="2" t="str">
        <f>IFERROR(__xludf.DUMMYFUNCTION("GOOGLETRANSLATE(A28305,""en"",""hi"")"),"एक पुरुष आकृति का कार्टून चित्रण एक स्प्रे पकड़े हुए भित्तिचित्र को आकर्षित करने के लिए तैयार हो सकता है")</f>
        <v>एक पुरुष आकृति का कार्टून चित्रण एक स्प्रे पकड़े हुए भित्तिचित्र को आकर्षित करने के लिए तैयार हो सकता है</v>
      </c>
    </row>
    <row r="28306">
      <c r="A28306" s="1" t="s">
        <v>27258</v>
      </c>
      <c r="B28306" s="2" t="str">
        <f>IFERROR(__xludf.DUMMYFUNCTION("GOOGLETRANSLATE(A28306,""en"",""hi"")"),"ओलंपिक खेलों के दौरान मूर्तियों का नाइट डिस्प्ले")</f>
        <v>ओलंपिक खेलों के दौरान मूर्तियों का नाइट डिस्प्ले</v>
      </c>
    </row>
    <row r="28307">
      <c r="A28307" s="1" t="s">
        <v>27259</v>
      </c>
      <c r="B28307" s="2" t="str">
        <f>IFERROR(__xludf.DUMMYFUNCTION("GOOGLETRANSLATE(A28307,""en"",""hi"")"),"उत्सव का दौरा करने वाले लोगों की भीड़")</f>
        <v>उत्सव का दौरा करने वाले लोगों की भीड़</v>
      </c>
    </row>
    <row r="28308">
      <c r="A28308" s="1" t="s">
        <v>27260</v>
      </c>
      <c r="B28308" s="2" t="str">
        <f>IFERROR(__xludf.DUMMYFUNCTION("GOOGLETRANSLATE(A28308,""en"",""hi"")"),"एक हथौड़ा जल रेखा पर पेड़ों के बीच घूमता है")</f>
        <v>एक हथौड़ा जल रेखा पर पेड़ों के बीच घूमता है</v>
      </c>
    </row>
    <row r="28309">
      <c r="A28309" s="1" t="s">
        <v>27261</v>
      </c>
      <c r="B28309" s="2" t="str">
        <f>IFERROR(__xludf.DUMMYFUNCTION("GOOGLETRANSLATE(A28309,""en"",""hi"")"),"व्यक्ति और फिल्म निर्देशक फिल्म समारोह के दौरान एक लाल कालीन में भाग लेते हैं")</f>
        <v>व्यक्ति और फिल्म निर्देशक फिल्म समारोह के दौरान एक लाल कालीन में भाग लेते हैं</v>
      </c>
    </row>
    <row r="28310">
      <c r="A28310" s="1" t="s">
        <v>27262</v>
      </c>
      <c r="B28310" s="2" t="str">
        <f>IFERROR(__xludf.DUMMYFUNCTION("GOOGLETRANSLATE(A28310,""en"",""hi"")"),"हमारे दूसरे घर से बोथहाउस पर चल रहे काम का एक दृश्य")</f>
        <v>हमारे दूसरे घर से बोथहाउस पर चल रहे काम का एक दृश्य</v>
      </c>
    </row>
    <row r="28311">
      <c r="A28311" s="1" t="s">
        <v>27263</v>
      </c>
      <c r="B28311" s="2" t="str">
        <f>IFERROR(__xludf.DUMMYFUNCTION("GOOGLETRANSLATE(A28311,""en"",""hi"")"),"एक सर्पिल, नोटबुक पर नोटपैड।")</f>
        <v>एक सर्पिल, नोटबुक पर नोटपैड।</v>
      </c>
    </row>
    <row r="28312">
      <c r="A28312" s="1" t="s">
        <v>27264</v>
      </c>
      <c r="B28312" s="2" t="str">
        <f>IFERROR(__xludf.DUMMYFUNCTION("GOOGLETRANSLATE(A28312,""en"",""hi"")"),"अंतरराष्ट्रीय अनुकूल मैच के दौरान अपनी टीम के दूसरे गोल को स्कोर करने के बाद सॉकर प्लेयर अपने साथियों के साथ मनाता है।")</f>
        <v>अंतरराष्ट्रीय अनुकूल मैच के दौरान अपनी टीम के दूसरे गोल को स्कोर करने के बाद सॉकर प्लेयर अपने साथियों के साथ मनाता है।</v>
      </c>
    </row>
    <row r="28313">
      <c r="A28313" s="1" t="s">
        <v>27265</v>
      </c>
      <c r="B28313" s="2" t="str">
        <f>IFERROR(__xludf.DUMMYFUNCTION("GOOGLETRANSLATE(A28313,""en"",""hi"")"),"प्रदर्शन पर ऐतिहासिक बसों की एक पंक्ति।")</f>
        <v>प्रदर्शन पर ऐतिहासिक बसों की एक पंक्ति।</v>
      </c>
    </row>
    <row r="28314">
      <c r="A28314" s="1" t="s">
        <v>27266</v>
      </c>
      <c r="B28314" s="2" t="str">
        <f>IFERROR(__xludf.DUMMYFUNCTION("GOOGLETRANSLATE(A28314,""en"",""hi"")"),"फिल्म कॉस्ट्यूमर डिजाइनर / यह सब - शीर्ष स्कर्ट और जूते शीर्ष पर हैं।")</f>
        <v>फिल्म कॉस्ट्यूमर डिजाइनर / यह सब - शीर्ष स्कर्ट और जूते शीर्ष पर हैं।</v>
      </c>
    </row>
    <row r="28315">
      <c r="A28315" s="1" t="s">
        <v>27267</v>
      </c>
      <c r="B28315" s="2" t="str">
        <f>IFERROR(__xludf.DUMMYFUNCTION("GOOGLETRANSLATE(A28315,""en"",""hi"")"),"अग्रभूमि में हाथी के साथ देखें")</f>
        <v>अग्रभूमि में हाथी के साथ देखें</v>
      </c>
    </row>
    <row r="28316">
      <c r="A28316" s="1" t="s">
        <v>27268</v>
      </c>
      <c r="B28316" s="2" t="str">
        <f>IFERROR(__xludf.DUMMYFUNCTION("GOOGLETRANSLATE(A28316,""en"",""hi"")"),"फिल्मांकन स्थान पर हवाई दृश्य पर्यटक आकर्षण की ओर देखकर शाम को व्यस्त पर्यटक आकर्षण और पड़ोस दिखाते हुए")</f>
        <v>फिल्मांकन स्थान पर हवाई दृश्य पर्यटक आकर्षण की ओर देखकर शाम को व्यस्त पर्यटक आकर्षण और पड़ोस दिखाते हुए</v>
      </c>
    </row>
    <row r="28317">
      <c r="A28317" s="1" t="s">
        <v>27269</v>
      </c>
      <c r="B28317" s="2" t="str">
        <f>IFERROR(__xludf.DUMMYFUNCTION("GOOGLETRANSLATE(A28317,""en"",""hi"")"),"कृषि क्षेत्रों का हवाई दृश्य")</f>
        <v>कृषि क्षेत्रों का हवाई दृश्य</v>
      </c>
    </row>
    <row r="28318">
      <c r="A28318" s="1" t="s">
        <v>27270</v>
      </c>
      <c r="B28318" s="2" t="str">
        <f>IFERROR(__xludf.DUMMYFUNCTION("GOOGLETRANSLATE(A28318,""en"",""hi"")"),"सभी कपड़े और संगठनों को आपको त्यौहार से देखने की जरूरत है")</f>
        <v>सभी कपड़े और संगठनों को आपको त्यौहार से देखने की जरूरत है</v>
      </c>
    </row>
    <row r="28319">
      <c r="A28319" s="1" t="s">
        <v>27271</v>
      </c>
      <c r="B28319" s="2" t="str">
        <f>IFERROR(__xludf.DUMMYFUNCTION("GOOGLETRANSLATE(A28319,""en"",""hi"")"),"वॉल आर्ट / ब्लॉग के माध्यम से")</f>
        <v>वॉल आर्ट / ब्लॉग के माध्यम से</v>
      </c>
    </row>
    <row r="28320">
      <c r="A28320" s="1" t="s">
        <v>27272</v>
      </c>
      <c r="B28320" s="2" t="str">
        <f>IFERROR(__xludf.DUMMYFUNCTION("GOOGLETRANSLATE(A28320,""en"",""hi"")"),"क्रिकेट खिलाड़ी ने खुद पर शासन किया है।")</f>
        <v>क्रिकेट खिलाड़ी ने खुद पर शासन किया है।</v>
      </c>
    </row>
    <row r="28321">
      <c r="A28321" s="1" t="s">
        <v>27273</v>
      </c>
      <c r="B28321" s="2" t="str">
        <f>IFERROR(__xludf.DUMMYFUNCTION("GOOGLETRANSLATE(A28321,""en"",""hi"")"),"संयंत्र - कवर इमारतें जो एक हिरण भविष्य को इंगित करती हैं")</f>
        <v>संयंत्र - कवर इमारतें जो एक हिरण भविष्य को इंगित करती हैं</v>
      </c>
    </row>
    <row r="28322">
      <c r="A28322" s="1" t="s">
        <v>27274</v>
      </c>
      <c r="B28322" s="2" t="str">
        <f>IFERROR(__xludf.DUMMYFUNCTION("GOOGLETRANSLATE(A28322,""en"",""hi"")"),"एक पार्क में अपनी बाइक के साथ छोटे लड़के की समग्र छवि")</f>
        <v>एक पार्क में अपनी बाइक के साथ छोटे लड़के की समग्र छवि</v>
      </c>
    </row>
    <row r="28323">
      <c r="A28323" s="1" t="s">
        <v>27275</v>
      </c>
      <c r="B28323" s="2" t="str">
        <f>IFERROR(__xludf.DUMMYFUNCTION("GOOGLETRANSLATE(A28323,""en"",""hi"")"),"व्यक्ति ने सोचा कि घर के प्रवेश द्वार को एक बयान देना चाहिए।")</f>
        <v>व्यक्ति ने सोचा कि घर के प्रवेश द्वार को एक बयान देना चाहिए।</v>
      </c>
    </row>
    <row r="28324">
      <c r="A28324" s="1" t="s">
        <v>27276</v>
      </c>
      <c r="B28324" s="2" t="str">
        <f>IFERROR(__xludf.DUMMYFUNCTION("GOOGLETRANSLATE(A28324,""en"",""hi"")"),"मेडिकल ट्रीटमेंट नामक गोलियां, यह एक चिकित्सा नकली उत्पाद है, जो झूठी दवा के खतरे के लिए प्रेरित करता है।")</f>
        <v>मेडिकल ट्रीटमेंट नामक गोलियां, यह एक चिकित्सा नकली उत्पाद है, जो झूठी दवा के खतरे के लिए प्रेरित करता है।</v>
      </c>
    </row>
    <row r="28325">
      <c r="A28325" s="1" t="s">
        <v>27277</v>
      </c>
      <c r="B28325" s="2" t="str">
        <f>IFERROR(__xludf.DUMMYFUNCTION("GOOGLETRANSLATE(A28325,""en"",""hi"")"),"नस्ल का कुत्ता जमीन पर है")</f>
        <v>नस्ल का कुत्ता जमीन पर है</v>
      </c>
    </row>
    <row r="28326">
      <c r="A28326" s="1" t="s">
        <v>27278</v>
      </c>
      <c r="B28326" s="2" t="str">
        <f>IFERROR(__xludf.DUMMYFUNCTION("GOOGLETRANSLATE(A28326,""en"",""hi"")"),"एक कृषि शो में एक बकरी")</f>
        <v>एक कृषि शो में एक बकरी</v>
      </c>
    </row>
    <row r="28327">
      <c r="A28327" s="1" t="s">
        <v>27279</v>
      </c>
      <c r="B28327" s="2" t="str">
        <f>IFERROR(__xludf.DUMMYFUNCTION("GOOGLETRANSLATE(A28327,""en"",""hi"")"),"फिल्म के लिए प्रचार पोर्ट्रेट में अभिनेता।")</f>
        <v>फिल्म के लिए प्रचार पोर्ट्रेट में अभिनेता।</v>
      </c>
    </row>
    <row r="28328">
      <c r="A28328" s="1" t="s">
        <v>27280</v>
      </c>
      <c r="B28328" s="2" t="str">
        <f>IFERROR(__xludf.DUMMYFUNCTION("GOOGLETRANSLATE(A28328,""en"",""hi"")"),"एक रंगीन रूप से भरे रूपरेखा का एक उदाहरण")</f>
        <v>एक रंगीन रूप से भरे रूपरेखा का एक उदाहरण</v>
      </c>
    </row>
    <row r="28329">
      <c r="A28329" s="1" t="s">
        <v>27281</v>
      </c>
      <c r="B28329" s="2" t="str">
        <f>IFERROR(__xludf.DUMMYFUNCTION("GOOGLETRANSLATE(A28329,""en"",""hi"")"),"मॉडल रेस्तरां में गाला घटना में भाग लेते हैं।")</f>
        <v>मॉडल रेस्तरां में गाला घटना में भाग लेते हैं।</v>
      </c>
    </row>
    <row r="28330">
      <c r="A28330" s="1" t="s">
        <v>27282</v>
      </c>
      <c r="B28330" s="2" t="str">
        <f>IFERROR(__xludf.DUMMYFUNCTION("GOOGLETRANSLATE(A28330,""en"",""hi"")"),"सोने के लिए सनकी से एक संबंध है")</f>
        <v>सोने के लिए सनकी से एक संबंध है</v>
      </c>
    </row>
    <row r="28331">
      <c r="A28331" s="1" t="s">
        <v>27283</v>
      </c>
      <c r="B28331" s="2" t="str">
        <f>IFERROR(__xludf.DUMMYFUNCTION("GOOGLETRANSLATE(A28331,""en"",""hi"")"),"सफेद पृष्ठभूमि पर पृथक घड़ी की डायल")</f>
        <v>सफेद पृष्ठभूमि पर पृथक घड़ी की डायल</v>
      </c>
    </row>
    <row r="28332">
      <c r="A28332" s="1" t="s">
        <v>27284</v>
      </c>
      <c r="B28332" s="2" t="str">
        <f>IFERROR(__xludf.DUMMYFUNCTION("GOOGLETRANSLATE(A28332,""en"",""hi"")"),"एक प्रशिक्षण सत्र के दौरान व्यक्ति")</f>
        <v>एक प्रशिक्षण सत्र के दौरान व्यक्ति</v>
      </c>
    </row>
    <row r="28333">
      <c r="A28333" s="1" t="s">
        <v>27285</v>
      </c>
      <c r="B28333" s="2" t="str">
        <f>IFERROR(__xludf.DUMMYFUNCTION("GOOGLETRANSLATE(A28333,""en"",""hi"")"),"सफेद - एक पेड़ के ट्रंक पर बैठे पूंछ वाले जैविक जीन, उड़ान में जानवरों को चिल्लाते हुए")</f>
        <v>सफेद - एक पेड़ के ट्रंक पर बैठे पूंछ वाले जैविक जीन, उड़ान में जानवरों को चिल्लाते हुए</v>
      </c>
    </row>
    <row r="28334">
      <c r="A28334" s="1" t="s">
        <v>27286</v>
      </c>
      <c r="B28334" s="2" t="str">
        <f>IFERROR(__xludf.DUMMYFUNCTION("GOOGLETRANSLATE(A28334,""en"",""hi"")"),"एक शहर कंप्यूटर के रूप में लॉन्च किया जाएगा")</f>
        <v>एक शहर कंप्यूटर के रूप में लॉन्च किया जाएगा</v>
      </c>
    </row>
    <row r="28335">
      <c r="A28335" s="1" t="s">
        <v>27287</v>
      </c>
      <c r="B28335" s="2" t="str">
        <f>IFERROR(__xludf.DUMMYFUNCTION("GOOGLETRANSLATE(A28335,""en"",""hi"")"),"एक पुराने घर की खिड़की के माध्यम से हवा बह रहा है।")</f>
        <v>एक पुराने घर की खिड़की के माध्यम से हवा बह रहा है।</v>
      </c>
    </row>
    <row r="28336">
      <c r="A28336" s="1" t="s">
        <v>27288</v>
      </c>
      <c r="B28336" s="2" t="str">
        <f>IFERROR(__xludf.DUMMYFUNCTION("GOOGLETRANSLATE(A28336,""en"",""hi"")"),"शरद ऋतु में एक पेड़ की लंबी छाया के साथ एक ट्रैक पर व्यक्ति, ऊपर से फोटो खिंचवाया")</f>
        <v>शरद ऋतु में एक पेड़ की लंबी छाया के साथ एक ट्रैक पर व्यक्ति, ऊपर से फोटो खिंचवाया</v>
      </c>
    </row>
    <row r="28337">
      <c r="A28337" s="1" t="s">
        <v>27289</v>
      </c>
      <c r="B28337" s="2" t="str">
        <f>IFERROR(__xludf.DUMMYFUNCTION("GOOGLETRANSLATE(A28337,""en"",""hi"")"),"छोटे सफेद कुत्ते खिड़की से बाहर देख रहे हैं")</f>
        <v>छोटे सफेद कुत्ते खिड़की से बाहर देख रहे हैं</v>
      </c>
    </row>
    <row r="28338">
      <c r="A28338" s="1" t="s">
        <v>27290</v>
      </c>
      <c r="B28338" s="2" t="str">
        <f>IFERROR(__xludf.DUMMYFUNCTION("GOOGLETRANSLATE(A28338,""en"",""hi"")"),"प्रदूषण के बारे में वेक्टर चित्रण")</f>
        <v>प्रदूषण के बारे में वेक्टर चित्रण</v>
      </c>
    </row>
    <row r="28339">
      <c r="A28339" s="1" t="s">
        <v>27291</v>
      </c>
      <c r="B28339" s="2" t="str">
        <f>IFERROR(__xludf.DUMMYFUNCTION("GOOGLETRANSLATE(A28339,""en"",""hi"")"),"वक्ताओं वैकल्पिक मिलान के साथ आते हैं।")</f>
        <v>वक्ताओं वैकल्पिक मिलान के साथ आते हैं।</v>
      </c>
    </row>
    <row r="28340">
      <c r="A28340" s="1" t="s">
        <v>27292</v>
      </c>
      <c r="B28340" s="2" t="str">
        <f>IFERROR(__xludf.DUMMYFUNCTION("GOOGLETRANSLATE(A28340,""en"",""hi"")"),"नहीं, यहाँ फिर से बर्फ है!")</f>
        <v>नहीं, यहाँ फिर से बर्फ है!</v>
      </c>
    </row>
    <row r="28341">
      <c r="A28341" s="1" t="s">
        <v>27293</v>
      </c>
      <c r="B28341" s="2" t="str">
        <f>IFERROR(__xludf.DUMMYFUNCTION("GOOGLETRANSLATE(A28341,""en"",""hi"")"),"परिवार से संबंधित घर")</f>
        <v>परिवार से संबंधित घर</v>
      </c>
    </row>
    <row r="28342">
      <c r="A28342" s="1" t="s">
        <v>27294</v>
      </c>
      <c r="B28342" s="2" t="str">
        <f>IFERROR(__xludf.DUMMYFUNCTION("GOOGLETRANSLATE(A28342,""en"",""hi"")"),"एक कॉफी शॉप में महिला मित्र")</f>
        <v>एक कॉफी शॉप में महिला मित्र</v>
      </c>
    </row>
    <row r="28343">
      <c r="A28343" s="1" t="s">
        <v>27295</v>
      </c>
      <c r="B28343" s="2" t="str">
        <f>IFERROR(__xludf.DUMMYFUNCTION("GOOGLETRANSLATE(A28343,""en"",""hi"")"),"शेर एक विशाल पेड़ में लाउंजिंग!")</f>
        <v>शेर एक विशाल पेड़ में लाउंजिंग!</v>
      </c>
    </row>
    <row r="28344">
      <c r="A28344" s="1" t="s">
        <v>27296</v>
      </c>
      <c r="B28344" s="2" t="str">
        <f>IFERROR(__xludf.DUMMYFUNCTION("GOOGLETRANSLATE(A28344,""en"",""hi"")"),"चित्र एल्बम कवर से लाइटनिंग बोल्ट पर आधारित है")</f>
        <v>चित्र एल्बम कवर से लाइटनिंग बोल्ट पर आधारित है</v>
      </c>
    </row>
    <row r="28345">
      <c r="A28345" s="1" t="s">
        <v>27297</v>
      </c>
      <c r="B28345" s="2" t="str">
        <f>IFERROR(__xludf.DUMMYFUNCTION("GOOGLETRANSLATE(A28345,""en"",""hi"")"),"एक खिलने वाले पेड़ की शाखाओं की वसंत पृष्ठभूमि")</f>
        <v>एक खिलने वाले पेड़ की शाखाओं की वसंत पृष्ठभूमि</v>
      </c>
    </row>
    <row r="28346">
      <c r="A28346" s="1" t="s">
        <v>27298</v>
      </c>
      <c r="B28346" s="2" t="str">
        <f>IFERROR(__xludf.DUMMYFUNCTION("GOOGLETRANSLATE(A28346,""en"",""hi"")"),"अपने मेनू के लिए बगीचे से प्रेरित इन छोटे पनीर और प्याज पाई बनाओ।")</f>
        <v>अपने मेनू के लिए बगीचे से प्रेरित इन छोटे पनीर और प्याज पाई बनाओ।</v>
      </c>
    </row>
    <row r="28347">
      <c r="A28347" s="1" t="s">
        <v>27299</v>
      </c>
      <c r="B28347" s="2" t="str">
        <f>IFERROR(__xludf.DUMMYFUNCTION("GOOGLETRANSLATE(A28347,""en"",""hi"")"),"एक बिस्तर, ड्रेसर और टेलीविजन के साथ एक निवासी के कमरे की एक छवि")</f>
        <v>एक बिस्तर, ड्रेसर और टेलीविजन के साथ एक निवासी के कमरे की एक छवि</v>
      </c>
    </row>
    <row r="28348">
      <c r="A28348" s="1" t="s">
        <v>27300</v>
      </c>
      <c r="B28348" s="2" t="str">
        <f>IFERROR(__xludf.DUMMYFUNCTION("GOOGLETRANSLATE(A28348,""en"",""hi"")"),"आदमी खिड़की से खड़ा है और कैमरे के साथ काम करता है।")</f>
        <v>आदमी खिड़की से खड़ा है और कैमरे के साथ काम करता है।</v>
      </c>
    </row>
    <row r="28349">
      <c r="A28349" s="1" t="s">
        <v>27301</v>
      </c>
      <c r="B28349" s="2" t="str">
        <f>IFERROR(__xludf.DUMMYFUNCTION("GOOGLETRANSLATE(A28349,""en"",""hi"")"),"अभिनेता और मॉडल लॉस एंजिल्स प्रीमियर में भाग लेते हैं")</f>
        <v>अभिनेता और मॉडल लॉस एंजिल्स प्रीमियर में भाग लेते हैं</v>
      </c>
    </row>
    <row r="28350">
      <c r="A28350" s="1" t="s">
        <v>27302</v>
      </c>
      <c r="B28350" s="2" t="str">
        <f>IFERROR(__xludf.DUMMYFUNCTION("GOOGLETRANSLATE(A28350,""en"",""hi"")"),"एथलेटिक महिला रात में शहर में चल रही थी")</f>
        <v>एथलेटिक महिला रात में शहर में चल रही थी</v>
      </c>
    </row>
    <row r="28351">
      <c r="A28351" s="1" t="s">
        <v>27303</v>
      </c>
      <c r="B28351" s="2" t="str">
        <f>IFERROR(__xludf.DUMMYFUNCTION("GOOGLETRANSLATE(A28351,""en"",""hi"")"),"खूबसूरत लड़की गुलाब की पुष्पांजलि पहने हुए।")</f>
        <v>खूबसूरत लड़की गुलाब की पुष्पांजलि पहने हुए।</v>
      </c>
    </row>
    <row r="28352">
      <c r="A28352" s="1" t="s">
        <v>27304</v>
      </c>
      <c r="B28352" s="2" t="str">
        <f>IFERROR(__xludf.DUMMYFUNCTION("GOOGLETRANSLATE(A28352,""en"",""hi"")"),"एक विशाल आकाश और गिरने वाले रेनड्रॉप के नीचे एक शांत झील पार करने वाले गीज़ का परिवार।")</f>
        <v>एक विशाल आकाश और गिरने वाले रेनड्रॉप के नीचे एक शांत झील पार करने वाले गीज़ का परिवार।</v>
      </c>
    </row>
    <row r="28353">
      <c r="A28353" s="1" t="s">
        <v>27305</v>
      </c>
      <c r="B28353" s="2" t="str">
        <f>IFERROR(__xludf.DUMMYFUNCTION("GOOGLETRANSLATE(A28353,""en"",""hi"")"),"सफेद पृष्ठभूमि फोटो पर एक लंबा ग्लास और हेज़लनट पर ट्रफल कॉकटेल पेय")</f>
        <v>सफेद पृष्ठभूमि फोटो पर एक लंबा ग्लास और हेज़लनट पर ट्रफल कॉकटेल पेय</v>
      </c>
    </row>
    <row r="28354">
      <c r="A28354" s="1" t="s">
        <v>27306</v>
      </c>
      <c r="B28354" s="2" t="str">
        <f>IFERROR(__xludf.DUMMYFUNCTION("GOOGLETRANSLATE(A28354,""en"",""hi"")"),"नियो सोल कलाकार संगीत समारोह के दौरान प्रदर्शन करता है।")</f>
        <v>नियो सोल कलाकार संगीत समारोह के दौरान प्रदर्शन करता है।</v>
      </c>
    </row>
    <row r="28355">
      <c r="A28355" s="1" t="s">
        <v>27307</v>
      </c>
      <c r="B28355" s="2" t="str">
        <f>IFERROR(__xludf.DUMMYFUNCTION("GOOGLETRANSLATE(A28355,""en"",""hi"")"),"रंग पैलेट, रंगीन पेंसिल का कप और एक छोटा चॉकबोर्ड")</f>
        <v>रंग पैलेट, रंगीन पेंसिल का कप और एक छोटा चॉकबोर्ड</v>
      </c>
    </row>
    <row r="28356">
      <c r="A28356" s="1" t="s">
        <v>27308</v>
      </c>
      <c r="B28356" s="2" t="str">
        <f>IFERROR(__xludf.DUMMYFUNCTION("GOOGLETRANSLATE(A28356,""en"",""hi"")"),"इमारत के अंदर एक लौह सजावटी रेलिंग को परिष्कृत स्पर्श करने वाला व्यक्ति")</f>
        <v>इमारत के अंदर एक लौह सजावटी रेलिंग को परिष्कृत स्पर्श करने वाला व्यक्ति</v>
      </c>
    </row>
    <row r="28357">
      <c r="A28357" s="1" t="s">
        <v>27309</v>
      </c>
      <c r="B28357" s="2" t="str">
        <f>IFERROR(__xludf.DUMMYFUNCTION("GOOGLETRANSLATE(A28357,""en"",""hi"")"),"अभिनेता लोमड़ी के अपफ्रंट में भाग लेता है")</f>
        <v>अभिनेता लोमड़ी के अपफ्रंट में भाग लेता है</v>
      </c>
    </row>
    <row r="28358">
      <c r="A28358" s="1" t="s">
        <v>27310</v>
      </c>
      <c r="B28358" s="2" t="str">
        <f>IFERROR(__xludf.DUMMYFUNCTION("GOOGLETRANSLATE(A28358,""en"",""hi"")"),"पूरे परिसर में इस तरह के बहुत सारे रंगीन ग्लास थे।")</f>
        <v>पूरे परिसर में इस तरह के बहुत सारे रंगीन ग्लास थे।</v>
      </c>
    </row>
    <row r="28359">
      <c r="A28359" s="1" t="s">
        <v>27311</v>
      </c>
      <c r="B28359" s="2" t="str">
        <f>IFERROR(__xludf.DUMMYFUNCTION("GOOGLETRANSLATE(A28359,""en"",""hi"")"),"एक सफेद पर एक सुंदर हरी घास का टुकड़ा")</f>
        <v>एक सफेद पर एक सुंदर हरी घास का टुकड़ा</v>
      </c>
    </row>
    <row r="28360">
      <c r="A28360" s="1" t="s">
        <v>27312</v>
      </c>
      <c r="B28360" s="2" t="str">
        <f>IFERROR(__xludf.DUMMYFUNCTION("GOOGLETRANSLATE(A28360,""en"",""hi"")"),"सभी को कॉफी ब्रेक चाहिए।")</f>
        <v>सभी को कॉफी ब्रेक चाहिए।</v>
      </c>
    </row>
    <row r="28361">
      <c r="A28361" s="1" t="s">
        <v>27313</v>
      </c>
      <c r="B28361" s="2" t="str">
        <f>IFERROR(__xludf.DUMMYFUNCTION("GOOGLETRANSLATE(A28361,""en"",""hi"")"),"एक बहरा लड़की जीवित रहने के बाद उसके परिवार ने उसे हराकर गंभीर चोटों के साथ अस्पताल में भर्ती कराया क्योंकि उसने बिल्डर के नाम को त्यागने से इनकार कर दिया था।")</f>
        <v>एक बहरा लड़की जीवित रहने के बाद उसके परिवार ने उसे हराकर गंभीर चोटों के साथ अस्पताल में भर्ती कराया क्योंकि उसने बिल्डर के नाम को त्यागने से इनकार कर दिया था।</v>
      </c>
    </row>
    <row r="28362">
      <c r="A28362" s="1" t="s">
        <v>27314</v>
      </c>
      <c r="B28362" s="2" t="str">
        <f>IFERROR(__xludf.DUMMYFUNCTION("GOOGLETRANSLATE(A28362,""en"",""hi"")"),"बीबीक्यू के लिए कमरे के साथ रसोई से बालकनी")</f>
        <v>बीबीक्यू के लिए कमरे के साथ रसोई से बालकनी</v>
      </c>
    </row>
    <row r="28363">
      <c r="A28363" s="1" t="s">
        <v>27315</v>
      </c>
      <c r="B28363" s="2" t="str">
        <f>IFERROR(__xludf.DUMMYFUNCTION("GOOGLETRANSLATE(A28363,""en"",""hi"")"),"सितारों की पृष्ठभूमि के साथ एक हरे रंग पर गोल्ड क्रिसमस पेड़ और रिबन का वेक्टर चित्रण।")</f>
        <v>सितारों की पृष्ठभूमि के साथ एक हरे रंग पर गोल्ड क्रिसमस पेड़ और रिबन का वेक्टर चित्रण।</v>
      </c>
    </row>
    <row r="28364">
      <c r="A28364" s="1" t="s">
        <v>27316</v>
      </c>
      <c r="B28364" s="2" t="str">
        <f>IFERROR(__xludf.DUMMYFUNCTION("GOOGLETRANSLATE(A28364,""en"",""hi"")"),"सफेद पृष्ठभूमि के खिलाफ, शराब में पानी डाला जा रहा है")</f>
        <v>सफेद पृष्ठभूमि के खिलाफ, शराब में पानी डाला जा रहा है</v>
      </c>
    </row>
    <row r="28365">
      <c r="A28365" s="1" t="s">
        <v>27317</v>
      </c>
      <c r="B28365" s="2" t="str">
        <f>IFERROR(__xludf.DUMMYFUNCTION("GOOGLETRANSLATE(A28365,""en"",""hi"")"),"एक मूर्ति के चेहरे पर अच्छी जानकारी।")</f>
        <v>एक मूर्ति के चेहरे पर अच्छी जानकारी।</v>
      </c>
    </row>
    <row r="28366">
      <c r="A28366" s="1" t="s">
        <v>27318</v>
      </c>
      <c r="B28366" s="2" t="str">
        <f>IFERROR(__xludf.DUMMYFUNCTION("GOOGLETRANSLATE(A28366,""en"",""hi"")"),"एक रिबन के रूप में लोगो जो पत्र एस बनाता है")</f>
        <v>एक रिबन के रूप में लोगो जो पत्र एस बनाता है</v>
      </c>
    </row>
    <row r="28367">
      <c r="A28367" s="1" t="s">
        <v>27319</v>
      </c>
      <c r="B28367" s="2" t="str">
        <f>IFERROR(__xludf.DUMMYFUNCTION("GOOGLETRANSLATE(A28367,""en"",""hi"")"),"आउटडोर खेल के मैदान में बच्चों के लिए सुविधाएं")</f>
        <v>आउटडोर खेल के मैदान में बच्चों के लिए सुविधाएं</v>
      </c>
    </row>
    <row r="28368">
      <c r="A28368" s="1" t="s">
        <v>27320</v>
      </c>
      <c r="B28368" s="2" t="str">
        <f>IFERROR(__xludf.DUMMYFUNCTION("GOOGLETRANSLATE(A28368,""en"",""hi"")"),"एसकेए कलाकार प्रीमियर में भाग लेता है")</f>
        <v>एसकेए कलाकार प्रीमियर में भाग लेता है</v>
      </c>
    </row>
    <row r="28369">
      <c r="A28369" s="1" t="s">
        <v>27321</v>
      </c>
      <c r="B28369" s="2" t="str">
        <f>IFERROR(__xludf.DUMMYFUNCTION("GOOGLETRANSLATE(A28369,""en"",""hi"")"),"एक स्वस्थ मूस आउटडोर में सतर्क दिखता है")</f>
        <v>एक स्वस्थ मूस आउटडोर में सतर्क दिखता है</v>
      </c>
    </row>
    <row r="28370">
      <c r="A28370" s="1" t="s">
        <v>27322</v>
      </c>
      <c r="B28370" s="2" t="str">
        <f>IFERROR(__xludf.DUMMYFUNCTION("GOOGLETRANSLATE(A28370,""en"",""hi"")"),"फुटबॉल खिलाड़ी गोलकीपर के प्रमुख पर अपनी टीम के दूसरे गोल को लॉब करने के लिए ऊंचा हो गया")</f>
        <v>फुटबॉल खिलाड़ी गोलकीपर के प्रमुख पर अपनी टीम के दूसरे गोल को लॉब करने के लिए ऊंचा हो गया</v>
      </c>
    </row>
    <row r="28371">
      <c r="A28371" s="1" t="s">
        <v>27323</v>
      </c>
      <c r="B28371" s="2" t="str">
        <f>IFERROR(__xludf.DUMMYFUNCTION("GOOGLETRANSLATE(A28371,""en"",""hi"")"),"ताजा, सफेद wainscoting के साथ इस पेंट रंग को प्यार करें।")</f>
        <v>ताजा, सफेद wainscoting के साथ इस पेंट रंग को प्यार करें।</v>
      </c>
    </row>
    <row r="28372">
      <c r="A28372" s="1" t="s">
        <v>27324</v>
      </c>
      <c r="B28372" s="2" t="str">
        <f>IFERROR(__xludf.DUMMYFUNCTION("GOOGLETRANSLATE(A28372,""en"",""hi"")"),"फ्लैट वेक्टर परिपक्व नारंगी सेट - पूर्ण फल और आधे में विभाजित।")</f>
        <v>फ्लैट वेक्टर परिपक्व नारंगी सेट - पूर्ण फल और आधे में विभाजित।</v>
      </c>
    </row>
    <row r="28373">
      <c r="A28373" s="1" t="s">
        <v>27325</v>
      </c>
      <c r="B28373" s="2" t="str">
        <f>IFERROR(__xludf.DUMMYFUNCTION("GOOGLETRANSLATE(A28373,""en"",""hi"")"),"एक पुस्तकालय में बैठे छात्र का पोर्ट्रेट")</f>
        <v>एक पुस्तकालय में बैठे छात्र का पोर्ट्रेट</v>
      </c>
    </row>
    <row r="28374">
      <c r="A28374" s="1" t="s">
        <v>27326</v>
      </c>
      <c r="B28374" s="2" t="str">
        <f>IFERROR(__xludf.DUMMYFUNCTION("GOOGLETRANSLATE(A28374,""en"",""hi"")"),"बैंड का नर्तक घटना भेजने की घटना करता है")</f>
        <v>बैंड का नर्तक घटना भेजने की घटना करता है</v>
      </c>
    </row>
    <row r="28375">
      <c r="A28375" s="1" t="s">
        <v>27327</v>
      </c>
      <c r="B28375" s="2" t="str">
        <f>IFERROR(__xludf.DUMMYFUNCTION("GOOGLETRANSLATE(A28375,""en"",""hi"")"),"ग्रेसफुल नारंगी लकड़ी का पुल एक लैगून फैलाता है")</f>
        <v>ग्रेसफुल नारंगी लकड़ी का पुल एक लैगून फैलाता है</v>
      </c>
    </row>
    <row r="28376">
      <c r="A28376" s="1" t="s">
        <v>27328</v>
      </c>
      <c r="B28376" s="2" t="str">
        <f>IFERROR(__xludf.DUMMYFUNCTION("GOOGLETRANSLATE(A28376,""en"",""hi"")"),"सूर्यास्त के साथ एक घोड़ा।")</f>
        <v>सूर्यास्त के साथ एक घोड़ा।</v>
      </c>
    </row>
    <row r="28377">
      <c r="A28377" s="1" t="s">
        <v>27329</v>
      </c>
      <c r="B28377" s="2" t="str">
        <f>IFERROR(__xludf.DUMMYFUNCTION("GOOGLETRANSLATE(A28377,""en"",""hi"")"),"बगीचे में चलने पर बेंच")</f>
        <v>बगीचे में चलने पर बेंच</v>
      </c>
    </row>
    <row r="28378">
      <c r="A28378" s="1" t="s">
        <v>27330</v>
      </c>
      <c r="B28378" s="2" t="str">
        <f>IFERROR(__xludf.DUMMYFUNCTION("GOOGLETRANSLATE(A28378,""en"",""hi"")"),"शरद ऋतु पार्क में एक युवा उदास आदमी का पोर्ट्रेट, कैमरा देखकर")</f>
        <v>शरद ऋतु पार्क में एक युवा उदास आदमी का पोर्ट्रेट, कैमरा देखकर</v>
      </c>
    </row>
    <row r="28379">
      <c r="A28379" s="1" t="s">
        <v>27331</v>
      </c>
      <c r="B28379" s="2" t="str">
        <f>IFERROR(__xludf.DUMMYFUNCTION("GOOGLETRANSLATE(A28379,""en"",""hi"")"),"अभिनेता नामक एक चित्र के साथ वॉलपेपर")</f>
        <v>अभिनेता नामक एक चित्र के साथ वॉलपेपर</v>
      </c>
    </row>
    <row r="28380">
      <c r="A28380" s="1" t="s">
        <v>27332</v>
      </c>
      <c r="B28380" s="2" t="str">
        <f>IFERROR(__xludf.DUMMYFUNCTION("GOOGLETRANSLATE(A28380,""en"",""hi"")"),"यह इमारत सबसे पुरानी है।")</f>
        <v>यह इमारत सबसे पुरानी है।</v>
      </c>
    </row>
    <row r="28381">
      <c r="A28381" s="1" t="s">
        <v>9107</v>
      </c>
      <c r="B28381" s="2" t="str">
        <f>IFERROR(__xludf.DUMMYFUNCTION("GOOGLETRANSLATE(A28381,""en"",""hi"")"),"काले रंग के पेड़ पर एक क्रिसमस के पेड़ पर लटकते सुनहरे आकार के साथ एक लाल बाउबल।")</f>
        <v>काले रंग के पेड़ पर एक क्रिसमस के पेड़ पर लटकते सुनहरे आकार के साथ एक लाल बाउबल।</v>
      </c>
    </row>
    <row r="28382">
      <c r="A28382" s="1" t="s">
        <v>27333</v>
      </c>
      <c r="B28382" s="2" t="str">
        <f>IFERROR(__xludf.DUMMYFUNCTION("GOOGLETRANSLATE(A28382,""en"",""hi"")"),"उसके हाथ में युवती।")</f>
        <v>उसके हाथ में युवती।</v>
      </c>
    </row>
    <row r="28383">
      <c r="A28383" s="1" t="s">
        <v>27334</v>
      </c>
      <c r="B28383" s="2" t="str">
        <f>IFERROR(__xludf.DUMMYFUNCTION("GOOGLETRANSLATE(A28383,""en"",""hi"")"),"दुनिया प्रीमियर में भाग लेने वाले अभिनेता")</f>
        <v>दुनिया प्रीमियर में भाग लेने वाले अभिनेता</v>
      </c>
    </row>
    <row r="28384">
      <c r="A28384" s="1" t="s">
        <v>27335</v>
      </c>
      <c r="B28384" s="2" t="str">
        <f>IFERROR(__xludf.DUMMYFUNCTION("GOOGLETRANSLATE(A28384,""en"",""hi"")"),"रेस्तरां व्यवसाय: रेस्तरां के अंदर।")</f>
        <v>रेस्तरां व्यवसाय: रेस्तरां के अंदर।</v>
      </c>
    </row>
    <row r="28385">
      <c r="A28385" s="1" t="s">
        <v>27336</v>
      </c>
      <c r="B28385" s="2" t="str">
        <f>IFERROR(__xludf.DUMMYFUNCTION("GOOGLETRANSLATE(A28385,""en"",""hi"")"),"ब्लैक बैकग्राउंड पर आग में लड़की")</f>
        <v>ब्लैक बैकग्राउंड पर आग में लड़की</v>
      </c>
    </row>
    <row r="28386">
      <c r="A28386" s="1" t="s">
        <v>27337</v>
      </c>
      <c r="B28386" s="2" t="str">
        <f>IFERROR(__xludf.DUMMYFUNCTION("GOOGLETRANSLATE(A28386,""en"",""hi"")"),"# घटना के दौरान देश के खिलाफ दूसरी अवधि में पक के साथ बर्फ को स्केट करता है।")</f>
        <v># घटना के दौरान देश के खिलाफ दूसरी अवधि में पक के साथ बर्फ को स्केट करता है।</v>
      </c>
    </row>
    <row r="28387">
      <c r="A28387" s="1" t="s">
        <v>27338</v>
      </c>
      <c r="B28387" s="2" t="str">
        <f>IFERROR(__xludf.DUMMYFUNCTION("GOOGLETRANSLATE(A28387,""en"",""hi"")"),"बच्चे अंदर और बाहर कूदते हैं")</f>
        <v>बच्चे अंदर और बाहर कूदते हैं</v>
      </c>
    </row>
    <row r="28388">
      <c r="A28388" s="1" t="s">
        <v>25127</v>
      </c>
      <c r="B28388" s="2" t="str">
        <f>IFERROR(__xludf.DUMMYFUNCTION("GOOGLETRANSLATE(A28388,""en"",""hi"")"),"संपत्ति छवि # इंटरनेट, पूल, छत के साथ व्यक्ति के केंद्र से देश का घर एम")</f>
        <v>संपत्ति छवि # इंटरनेट, पूल, छत के साथ व्यक्ति के केंद्र से देश का घर एम</v>
      </c>
    </row>
    <row r="28389">
      <c r="A28389" s="1" t="s">
        <v>27339</v>
      </c>
      <c r="B28389" s="2" t="str">
        <f>IFERROR(__xludf.DUMMYFUNCTION("GOOGLETRANSLATE(A28389,""en"",""hi"")"),"खंड में एक इमारत का खंडहर।")</f>
        <v>खंड में एक इमारत का खंडहर।</v>
      </c>
    </row>
    <row r="28390">
      <c r="A28390" s="1" t="s">
        <v>27340</v>
      </c>
      <c r="B28390" s="2" t="str">
        <f>IFERROR(__xludf.DUMMYFUNCTION("GOOGLETRANSLATE(A28390,""en"",""hi"")"),"पृष्ठभूमि में चलने वाले बादलों में फुटबॉल स्टेडियम")</f>
        <v>पृष्ठभूमि में चलने वाले बादलों में फुटबॉल स्टेडियम</v>
      </c>
    </row>
    <row r="28391">
      <c r="A28391" s="1" t="s">
        <v>27341</v>
      </c>
      <c r="B28391" s="2" t="str">
        <f>IFERROR(__xludf.DUMMYFUNCTION("GOOGLETRANSLATE(A28391,""en"",""hi"")"),"एक सफेद पृष्ठभूमि पर एक पेप्सी की बोतल")</f>
        <v>एक सफेद पृष्ठभूमि पर एक पेप्सी की बोतल</v>
      </c>
    </row>
    <row r="28392">
      <c r="A28392" s="1" t="s">
        <v>27342</v>
      </c>
      <c r="B28392" s="2" t="str">
        <f>IFERROR(__xludf.DUMMYFUNCTION("GOOGLETRANSLATE(A28392,""en"",""hi"")"),"ऊपरी प्रायद्वीप में एक ग्रामीण सड़क पर ड्राइविंग")</f>
        <v>ऊपरी प्रायद्वीप में एक ग्रामीण सड़क पर ड्राइविंग</v>
      </c>
    </row>
    <row r="28393">
      <c r="A28393" s="1" t="s">
        <v>27343</v>
      </c>
      <c r="B28393" s="2" t="str">
        <f>IFERROR(__xludf.DUMMYFUNCTION("GOOGLETRANSLATE(A28393,""en"",""hi"")"),"नागरिक और पर्यटक चलते हैं और शहर के केंद्र में ट्राम में रहते हैं")</f>
        <v>नागरिक और पर्यटक चलते हैं और शहर के केंद्र में ट्राम में रहते हैं</v>
      </c>
    </row>
    <row r="28394">
      <c r="A28394" s="1" t="s">
        <v>27344</v>
      </c>
      <c r="B28394" s="2" t="str">
        <f>IFERROR(__xludf.DUMMYFUNCTION("GOOGLETRANSLATE(A28394,""en"",""hi"")"),"पहला पियानो आविष्कारक द्वारा बनाया गया था।")</f>
        <v>पहला पियानो आविष्कारक द्वारा बनाया गया था।</v>
      </c>
    </row>
    <row r="28395">
      <c r="A28395" s="1" t="s">
        <v>27345</v>
      </c>
      <c r="B28395" s="2" t="str">
        <f>IFERROR(__xludf.DUMMYFUNCTION("GOOGLETRANSLATE(A28395,""en"",""hi"")"),"मछली एक टैंक में एक दूसरे से कहती थी")</f>
        <v>मछली एक टैंक में एक दूसरे से कहती थी</v>
      </c>
    </row>
    <row r="28396">
      <c r="A28396" s="1" t="s">
        <v>27346</v>
      </c>
      <c r="B28396" s="2" t="str">
        <f>IFERROR(__xludf.DUMMYFUNCTION("GOOGLETRANSLATE(A28396,""en"",""hi"")"),"एक गुलाबी बुना हुआ स्वेटर पेड़ों के बीच जंगल में रस्सी पर सूख रहा है")</f>
        <v>एक गुलाबी बुना हुआ स्वेटर पेड़ों के बीच जंगल में रस्सी पर सूख रहा है</v>
      </c>
    </row>
    <row r="28397">
      <c r="A28397" s="1" t="s">
        <v>27347</v>
      </c>
      <c r="B28397" s="2" t="str">
        <f>IFERROR(__xludf.DUMMYFUNCTION("GOOGLETRANSLATE(A28397,""en"",""hi"")"),"$ 50.00 से कम ... एक स्मार्ट घड़ी किसी भी पोशाक में जोड़ती है!")</f>
        <v>$ 50.00 से कम ... एक स्मार्ट घड़ी किसी भी पोशाक में जोड़ती है!</v>
      </c>
    </row>
    <row r="28398">
      <c r="A28398" s="1" t="s">
        <v>27348</v>
      </c>
      <c r="B28398" s="2" t="str">
        <f>IFERROR(__xludf.DUMMYFUNCTION("GOOGLETRANSLATE(A28398,""en"",""hi"")"),"एक कार्यालय डेस्क पर एक गिलास व्हिस्की और बर्फ")</f>
        <v>एक कार्यालय डेस्क पर एक गिलास व्हिस्की और बर्फ</v>
      </c>
    </row>
    <row r="28399">
      <c r="A28399" s="1" t="s">
        <v>27349</v>
      </c>
      <c r="B28399" s="2" t="str">
        <f>IFERROR(__xludf.DUMMYFUNCTION("GOOGLETRANSLATE(A28399,""en"",""hi"")"),"पॉप कलाकार अपना जन्मदिन मनाता है और संगीत कार्यक्रम में करता है।")</f>
        <v>पॉप कलाकार अपना जन्मदिन मनाता है और संगीत कार्यक्रम में करता है।</v>
      </c>
    </row>
    <row r="28400">
      <c r="A28400" s="1" t="s">
        <v>27350</v>
      </c>
      <c r="B28400" s="2" t="str">
        <f>IFERROR(__xludf.DUMMYFUNCTION("GOOGLETRANSLATE(A28400,""en"",""hi"")"),"समारोह के बाद हमारी फोटो ओपी।")</f>
        <v>समारोह के बाद हमारी फोटो ओपी।</v>
      </c>
    </row>
    <row r="28401">
      <c r="A28401" s="1" t="s">
        <v>27351</v>
      </c>
      <c r="B28401" s="2" t="str">
        <f>IFERROR(__xludf.DUMMYFUNCTION("GOOGLETRANSLATE(A28401,""en"",""hi"")"),"बेडरूम हाउस में फायरप्लेस के साथ एक औपचारिक रहने का क्षेत्र है")</f>
        <v>बेडरूम हाउस में फायरप्लेस के साथ एक औपचारिक रहने का क्षेत्र है</v>
      </c>
    </row>
    <row r="28402">
      <c r="A28402" s="1" t="s">
        <v>27352</v>
      </c>
      <c r="B28402" s="2" t="str">
        <f>IFERROR(__xludf.DUMMYFUNCTION("GOOGLETRANSLATE(A28402,""en"",""hi"")"),"खेल टीम के खिलाफ कार्रवाई में एथलीट")</f>
        <v>खेल टीम के खिलाफ कार्रवाई में एथलीट</v>
      </c>
    </row>
    <row r="28403">
      <c r="A28403" s="1" t="s">
        <v>27353</v>
      </c>
      <c r="B28403" s="2" t="str">
        <f>IFERROR(__xludf.DUMMYFUNCTION("GOOGLETRANSLATE(A28403,""en"",""hi"")"),"इंटरनेट प्रकाशन और प्रसारण और वेब खोज पोर्टल व्यापार आइकन से शॉपिंग बैग को छोड़ देता है")</f>
        <v>इंटरनेट प्रकाशन और प्रसारण और वेब खोज पोर्टल व्यापार आइकन से शॉपिंग बैग को छोड़ देता है</v>
      </c>
    </row>
    <row r="28404">
      <c r="A28404" s="1" t="s">
        <v>27354</v>
      </c>
      <c r="B28404" s="2" t="str">
        <f>IFERROR(__xludf.DUMMYFUNCTION("GOOGLETRANSLATE(A28404,""en"",""hi"")"),"अंदर से बार का दृश्य")</f>
        <v>अंदर से बार का दृश्य</v>
      </c>
    </row>
    <row r="28405">
      <c r="A28405" s="1" t="s">
        <v>27355</v>
      </c>
      <c r="B28405" s="2" t="str">
        <f>IFERROR(__xludf.DUMMYFUNCTION("GOOGLETRANSLATE(A28405,""en"",""hi"")"),"हार्बर में व्यक्ति की मिट्टी में पुरानी और सड़ती हुई नावें")</f>
        <v>हार्बर में व्यक्ति की मिट्टी में पुरानी और सड़ती हुई नावें</v>
      </c>
    </row>
    <row r="28406">
      <c r="A28406" s="1" t="s">
        <v>27356</v>
      </c>
      <c r="B28406" s="2" t="str">
        <f>IFERROR(__xludf.DUMMYFUNCTION("GOOGLETRANSLATE(A28406,""en"",""hi"")"),"हैप्पी वैलेंटाइन्स डे ग्रीटिंग कार्ड।")</f>
        <v>हैप्पी वैलेंटाइन्स डे ग्रीटिंग कार्ड।</v>
      </c>
    </row>
    <row r="28407">
      <c r="A28407" s="1" t="s">
        <v>27357</v>
      </c>
      <c r="B28407" s="2" t="str">
        <f>IFERROR(__xludf.DUMMYFUNCTION("GOOGLETRANSLATE(A28407,""en"",""hi"")"),"कार्यालय के लिए सफेद फर्श से प्यार करो!")</f>
        <v>कार्यालय के लिए सफेद फर्श से प्यार करो!</v>
      </c>
    </row>
    <row r="28408">
      <c r="A28408" s="1" t="s">
        <v>27358</v>
      </c>
      <c r="B28408" s="2" t="str">
        <f>IFERROR(__xludf.DUMMYFUNCTION("GOOGLETRANSLATE(A28408,""en"",""hi"")"),"तैयार हो जाओ ... और 40 की हेयर स्टाइल वापस आ रहे हैं।")</f>
        <v>तैयार हो जाओ ... और 40 की हेयर स्टाइल वापस आ रहे हैं।</v>
      </c>
    </row>
    <row r="28409">
      <c r="A28409" s="1" t="s">
        <v>27359</v>
      </c>
      <c r="B28409" s="2" t="str">
        <f>IFERROR(__xludf.DUMMYFUNCTION("GOOGLETRANSLATE(A28409,""en"",""hi"")"),"फ्लैट पैनल अलमारियाँ और सफेद अलमारियाँ के साथ एक आधुनिक रसोई डिजाइन का उदाहरण")</f>
        <v>फ्लैट पैनल अलमारियाँ और सफेद अलमारियाँ के साथ एक आधुनिक रसोई डिजाइन का उदाहरण</v>
      </c>
    </row>
    <row r="28410">
      <c r="A28410" s="1" t="s">
        <v>27360</v>
      </c>
      <c r="B28410" s="2" t="str">
        <f>IFERROR(__xludf.DUMMYFUNCTION("GOOGLETRANSLATE(A28410,""en"",""hi"")"),"जिला में इस इमारत को बनाने वाली स्टैक्ड वॉल्यूम एक नेस्टेड गुड़िया के घटकों की तरह आकार में कम हो जाती है")</f>
        <v>जिला में इस इमारत को बनाने वाली स्टैक्ड वॉल्यूम एक नेस्टेड गुड़िया के घटकों की तरह आकार में कम हो जाती है</v>
      </c>
    </row>
    <row r="28411">
      <c r="A28411" s="1" t="s">
        <v>27361</v>
      </c>
      <c r="B28411" s="2" t="str">
        <f>IFERROR(__xludf.DUMMYFUNCTION("GOOGLETRANSLATE(A28411,""en"",""hi"")"),"3 अलग के साथ एक नारंगी")</f>
        <v>3 अलग के साथ एक नारंगी</v>
      </c>
    </row>
    <row r="28412">
      <c r="A28412" s="1" t="s">
        <v>27362</v>
      </c>
      <c r="B28412" s="2" t="str">
        <f>IFERROR(__xludf.DUMMYFUNCTION("GOOGLETRANSLATE(A28412,""en"",""hi"")"),"आइस हॉकी डिफेंसमैन एक पोर्ट्रेट के लिए poses")</f>
        <v>आइस हॉकी डिफेंसमैन एक पोर्ट्रेट के लिए poses</v>
      </c>
    </row>
    <row r="28413">
      <c r="A28413" s="1" t="s">
        <v>18313</v>
      </c>
      <c r="B28413" s="2" t="str">
        <f>IFERROR(__xludf.DUMMYFUNCTION("GOOGLETRANSLATE(A28413,""en"",""hi"")"),"एक रसायनज्ञ की दुकान के आंतरिक")</f>
        <v>एक रसायनज्ञ की दुकान के आंतरिक</v>
      </c>
    </row>
    <row r="28414">
      <c r="A28414" s="1" t="s">
        <v>27363</v>
      </c>
      <c r="B28414" s="2" t="str">
        <f>IFERROR(__xludf.DUMMYFUNCTION("GOOGLETRANSLATE(A28414,""en"",""hi"")"),"पृष्ठभूमि में हवा और एक धुंधली रैपसीड क्षेत्र के साथ रैपसीड का बंद होना")</f>
        <v>पृष्ठभूमि में हवा और एक धुंधली रैपसीड क्षेत्र के साथ रैपसीड का बंद होना</v>
      </c>
    </row>
    <row r="28415">
      <c r="A28415" s="1" t="s">
        <v>27364</v>
      </c>
      <c r="B28415" s="2" t="str">
        <f>IFERROR(__xludf.DUMMYFUNCTION("GOOGLETRANSLATE(A28415,""en"",""hi"")"),"रेट्रो कैरोसेल और टॉवर एक रेट्रो प्रभाव के साथ।")</f>
        <v>रेट्रो कैरोसेल और टॉवर एक रेट्रो प्रभाव के साथ।</v>
      </c>
    </row>
    <row r="28416">
      <c r="A28416" s="1" t="s">
        <v>27365</v>
      </c>
      <c r="B28416" s="2" t="str">
        <f>IFERROR(__xludf.DUMMYFUNCTION("GOOGLETRANSLATE(A28416,""en"",""hi"")"),"दूल्हे ने तस्वीरों पर एक क्लासिक नौसेना सूट पहनी थी")</f>
        <v>दूल्हे ने तस्वीरों पर एक क्लासिक नौसेना सूट पहनी थी</v>
      </c>
    </row>
    <row r="28417">
      <c r="A28417" s="1" t="s">
        <v>17355</v>
      </c>
      <c r="B28417" s="2" t="str">
        <f>IFERROR(__xludf.DUMMYFUNCTION("GOOGLETRANSLATE(A28417,""en"",""hi"")"),"देश कलाकार त्योहार में प्रदर्शन करता है")</f>
        <v>देश कलाकार त्योहार में प्रदर्शन करता है</v>
      </c>
    </row>
    <row r="28418">
      <c r="A28418" s="1" t="s">
        <v>27366</v>
      </c>
      <c r="B28418" s="2" t="str">
        <f>IFERROR(__xludf.DUMMYFUNCTION("GOOGLETRANSLATE(A28418,""en"",""hi"")"),"बड़े पैमाने पर हवेली के अंदर झांकें जो $ 28 मिलियन के लिए बेची गई")</f>
        <v>बड़े पैमाने पर हवेली के अंदर झांकें जो $ 28 मिलियन के लिए बेची गई</v>
      </c>
    </row>
    <row r="28419">
      <c r="A28419" s="1" t="s">
        <v>27367</v>
      </c>
      <c r="B28419" s="2" t="str">
        <f>IFERROR(__xludf.DUMMYFUNCTION("GOOGLETRANSLATE(A28419,""en"",""hi"")"),"बर्फ की एक बाल्टी में मिश्रित बीयर की बोतलें और एक उष्णकटिबंधीय समुद्र तट पर रेत में एक।")</f>
        <v>बर्फ की एक बाल्टी में मिश्रित बीयर की बोतलें और एक उष्णकटिबंधीय समुद्र तट पर रेत में एक।</v>
      </c>
    </row>
    <row r="28420">
      <c r="A28420" s="1" t="s">
        <v>27368</v>
      </c>
      <c r="B28420" s="2" t="str">
        <f>IFERROR(__xludf.DUMMYFUNCTION("GOOGLETRANSLATE(A28420,""en"",""hi"")"),"ग्राहक शुक्रवार, दिसंबर को नए खुले फ्लैगशिप स्टोर में जूते ब्राउज़ करते हैं")</f>
        <v>ग्राहक शुक्रवार, दिसंबर को नए खुले फ्लैगशिप स्टोर में जूते ब्राउज़ करते हैं</v>
      </c>
    </row>
    <row r="28421">
      <c r="A28421" s="1" t="s">
        <v>27369</v>
      </c>
      <c r="B28421" s="2" t="str">
        <f>IFERROR(__xludf.DUMMYFUNCTION("GOOGLETRANSLATE(A28421,""en"",""hi"")"),"एक सुस्त, हरे जंगल के बीच में")</f>
        <v>एक सुस्त, हरे जंगल के बीच में</v>
      </c>
    </row>
    <row r="28422">
      <c r="A28422" s="1" t="s">
        <v>27370</v>
      </c>
      <c r="B28422" s="2" t="str">
        <f>IFERROR(__xludf.DUMMYFUNCTION("GOOGLETRANSLATE(A28422,""en"",""hi"")"),"एक एंड्रॉइड मोबाइल फोन पर नक्शे")</f>
        <v>एक एंड्रॉइड मोबाइल फोन पर नक्शे</v>
      </c>
    </row>
    <row r="28423">
      <c r="A28423" s="1" t="s">
        <v>27371</v>
      </c>
      <c r="B28423" s="2" t="str">
        <f>IFERROR(__xludf.DUMMYFUNCTION("GOOGLETRANSLATE(A28423,""en"",""hi"")"),"एक पार्क में फुटबॉल खेल रहा युवा लड़का")</f>
        <v>एक पार्क में फुटबॉल खेल रहा युवा लड़का</v>
      </c>
    </row>
    <row r="28424">
      <c r="A28424" s="1" t="s">
        <v>27372</v>
      </c>
      <c r="B28424" s="2" t="str">
        <f>IFERROR(__xludf.DUMMYFUNCTION("GOOGLETRANSLATE(A28424,""en"",""hi"")"),"कभी-कभी मैं आपके बगल में जागने का सपना देखता हूं लेकिन आपके साथ जागता हूं, हमारे प्यार की मीठी गंध को सांस लेता हूं।")</f>
        <v>कभी-कभी मैं आपके बगल में जागने का सपना देखता हूं लेकिन आपके साथ जागता हूं, हमारे प्यार की मीठी गंध को सांस लेता हूं।</v>
      </c>
    </row>
    <row r="28425">
      <c r="A28425" s="1" t="s">
        <v>27373</v>
      </c>
      <c r="B28425" s="2" t="str">
        <f>IFERROR(__xludf.DUMMYFUNCTION("GOOGLETRANSLATE(A28425,""en"",""hi"")"),"सफेद दीवार 3 डी प्रतिपादन पर क्रिसमस के पेड़ के साथ एक कमरे का आंतरिक")</f>
        <v>सफेद दीवार 3 डी प्रतिपादन पर क्रिसमस के पेड़ के साथ एक कमरे का आंतरिक</v>
      </c>
    </row>
    <row r="28426">
      <c r="A28426" s="1" t="s">
        <v>27374</v>
      </c>
      <c r="B28426" s="2" t="str">
        <f>IFERROR(__xludf.DUMMYFUNCTION("GOOGLETRANSLATE(A28426,""en"",""hi"")"),"बिल्ली सोफे पर झूठ बोल रही है और कैमरे में देख रही है")</f>
        <v>बिल्ली सोफे पर झूठ बोल रही है और कैमरे में देख रही है</v>
      </c>
    </row>
    <row r="28427">
      <c r="A28427" s="1" t="s">
        <v>27375</v>
      </c>
      <c r="B28427" s="2" t="str">
        <f>IFERROR(__xludf.DUMMYFUNCTION("GOOGLETRANSLATE(A28427,""en"",""hi"")"),"ऊपरी बालकनी पर मूर्तियां")</f>
        <v>ऊपरी बालकनी पर मूर्तियां</v>
      </c>
    </row>
    <row r="28428">
      <c r="A28428" s="1" t="s">
        <v>27376</v>
      </c>
      <c r="B28428" s="2" t="str">
        <f>IFERROR(__xludf.DUMMYFUNCTION("GOOGLETRANSLATE(A28428,""en"",""hi"")"),"बिस्तर में जीवन के बारे में सच्चाई")</f>
        <v>बिस्तर में जीवन के बारे में सच्चाई</v>
      </c>
    </row>
    <row r="28429">
      <c r="A28429" s="1" t="s">
        <v>27377</v>
      </c>
      <c r="B28429" s="2" t="str">
        <f>IFERROR(__xludf.DUMMYFUNCTION("GOOGLETRANSLATE(A28429,""en"",""hi"")"),"देखें कि मैंने अपने अतिथि बेडरूम के लिए एक हेडबोर्ड के रूप में एक पुराने पुराने दरवाजे का उपयोग कैसे किया।")</f>
        <v>देखें कि मैंने अपने अतिथि बेडरूम के लिए एक हेडबोर्ड के रूप में एक पुराने पुराने दरवाजे का उपयोग कैसे किया।</v>
      </c>
    </row>
    <row r="28430">
      <c r="A28430" s="1" t="s">
        <v>27378</v>
      </c>
      <c r="B28430" s="2" t="str">
        <f>IFERROR(__xludf.DUMMYFUNCTION("GOOGLETRANSLATE(A28430,""en"",""hi"")"),"कदम से एक पेंसिल कदम के साथ गर्भवती लड़की को कैसे आकर्षित करें")</f>
        <v>कदम से एक पेंसिल कदम के साथ गर्भवती लड़की को कैसे आकर्षित करें</v>
      </c>
    </row>
    <row r="28431">
      <c r="A28431" s="1" t="s">
        <v>26042</v>
      </c>
      <c r="B28431" s="2" t="str">
        <f>IFERROR(__xludf.DUMMYFUNCTION("GOOGLETRANSLATE(A28431,""en"",""hi"")"),"बच्चों को कार्टून जानवरों और वस्तुओं के साथ वर्णमाला पढ़ाने के लिए वेक्टर चित्रण।")</f>
        <v>बच्चों को कार्टून जानवरों और वस्तुओं के साथ वर्णमाला पढ़ाने के लिए वेक्टर चित्रण।</v>
      </c>
    </row>
    <row r="28432">
      <c r="A28432" s="1" t="s">
        <v>27379</v>
      </c>
      <c r="B28432" s="2" t="str">
        <f>IFERROR(__xludf.DUMMYFUNCTION("GOOGLETRANSLATE(A28432,""en"",""hi"")"),"वनस्पति उद्यान में पेड़ों के बीच एक अस्पष्ट पथ")</f>
        <v>वनस्पति उद्यान में पेड़ों के बीच एक अस्पष्ट पथ</v>
      </c>
    </row>
    <row r="28433">
      <c r="A28433" s="1" t="s">
        <v>27380</v>
      </c>
      <c r="B28433" s="2" t="str">
        <f>IFERROR(__xludf.DUMMYFUNCTION("GOOGLETRANSLATE(A28433,""en"",""hi"")"),"कोई पार्किंग संकेत नहीं, अनधिकृत पार्किंग का परिणाम आपके वाहन को क्लैंप या हटाया जा सकता है")</f>
        <v>कोई पार्किंग संकेत नहीं, अनधिकृत पार्किंग का परिणाम आपके वाहन को क्लैंप या हटाया जा सकता है</v>
      </c>
    </row>
    <row r="28434">
      <c r="A28434" s="1" t="s">
        <v>27381</v>
      </c>
      <c r="B28434" s="2" t="str">
        <f>IFERROR(__xludf.DUMMYFUNCTION("GOOGLETRANSLATE(A28434,""en"",""hi"")"),"घटना के दौरान टीम के साथी द्वारा अमेरिकी फुटबॉल खिलाड़ी को बधाई दी गई है।")</f>
        <v>घटना के दौरान टीम के साथी द्वारा अमेरिकी फुटबॉल खिलाड़ी को बधाई दी गई है।</v>
      </c>
    </row>
    <row r="28435">
      <c r="A28435" s="1" t="s">
        <v>27382</v>
      </c>
      <c r="B28435" s="2" t="str">
        <f>IFERROR(__xludf.DUMMYFUNCTION("GOOGLETRANSLATE(A28435,""en"",""hi"")"),"महिला ने सूर्यास्त के खिलाफ सिल्हूट किया")</f>
        <v>महिला ने सूर्यास्त के खिलाफ सिल्हूट किया</v>
      </c>
    </row>
    <row r="28436">
      <c r="A28436" s="1" t="s">
        <v>5787</v>
      </c>
      <c r="B28436" s="2" t="str">
        <f>IFERROR(__xludf.DUMMYFUNCTION("GOOGLETRANSLATE(A28436,""en"",""hi"")"),"छवि में हो सकता है: व्यक्ति, मंच पर, एक संगीत वाद्ययंत्र और गिटार बजाना")</f>
        <v>छवि में हो सकता है: व्यक्ति, मंच पर, एक संगीत वाद्ययंत्र और गिटार बजाना</v>
      </c>
    </row>
    <row r="28437">
      <c r="A28437" s="1" t="s">
        <v>27383</v>
      </c>
      <c r="B28437" s="2" t="str">
        <f>IFERROR(__xludf.DUMMYFUNCTION("GOOGLETRANSLATE(A28437,""en"",""hi"")"),"एक नीले आकाश के खिलाफ एक पीला डेज़ी")</f>
        <v>एक नीले आकाश के खिलाफ एक पीला डेज़ी</v>
      </c>
    </row>
    <row r="28438">
      <c r="A28438" s="1" t="s">
        <v>27384</v>
      </c>
      <c r="B28438" s="2" t="str">
        <f>IFERROR(__xludf.DUMMYFUNCTION("GOOGLETRANSLATE(A28438,""en"",""hi"")"),"एक पिछले प्राप्तकर्ता के रूप में, व्यक्ति ने कहा कि संगठन नेता को गर्व होना चाहिए कि उसे चुना गया था।")</f>
        <v>एक पिछले प्राप्तकर्ता के रूप में, व्यक्ति ने कहा कि संगठन नेता को गर्व होना चाहिए कि उसे चुना गया था।</v>
      </c>
    </row>
    <row r="28439">
      <c r="A28439" s="1" t="s">
        <v>27385</v>
      </c>
      <c r="B28439" s="2" t="str">
        <f>IFERROR(__xludf.DUMMYFUNCTION("GOOGLETRANSLATE(A28439,""en"",""hi"")"),"हेमलेट में निर्मित कॉटेज को समूहों में विभाजित किया जा सकता है: पांच रानी द्वारा उपयोग के लिए आरक्षित थे; अन्य सात में एक कार्यात्मक उद्देश्य था और कृषि के लिए प्रभावी ढंग से उपयोग किया जाता था")</f>
        <v>हेमलेट में निर्मित कॉटेज को समूहों में विभाजित किया जा सकता है: पांच रानी द्वारा उपयोग के लिए आरक्षित थे; अन्य सात में एक कार्यात्मक उद्देश्य था और कृषि के लिए प्रभावी ढंग से उपयोग किया जाता था</v>
      </c>
    </row>
    <row r="28440">
      <c r="A28440" s="1" t="s">
        <v>27386</v>
      </c>
      <c r="B28440" s="2" t="str">
        <f>IFERROR(__xludf.DUMMYFUNCTION("GOOGLETRANSLATE(A28440,""en"",""hi"")"),"एक बार बुक कवर पर")</f>
        <v>एक बार बुक कवर पर</v>
      </c>
    </row>
    <row r="28441">
      <c r="A28441" s="1" t="s">
        <v>27387</v>
      </c>
      <c r="B28441" s="2" t="str">
        <f>IFERROR(__xludf.DUMMYFUNCTION("GOOGLETRANSLATE(A28441,""en"",""hi"")"),"एक अमूर्त निर्बाध पैटर्न बनाने के लिए स्क्वायर ग्राफिक तत्व।")</f>
        <v>एक अमूर्त निर्बाध पैटर्न बनाने के लिए स्क्वायर ग्राफिक तत्व।</v>
      </c>
    </row>
    <row r="28442">
      <c r="A28442" s="1" t="s">
        <v>27388</v>
      </c>
      <c r="B28442" s="2" t="str">
        <f>IFERROR(__xludf.DUMMYFUNCTION("GOOGLETRANSLATE(A28442,""en"",""hi"")"),"क्षेत्र में एक हालिया छत का काम")</f>
        <v>क्षेत्र में एक हालिया छत का काम</v>
      </c>
    </row>
    <row r="28443">
      <c r="A28443" s="1" t="s">
        <v>27389</v>
      </c>
      <c r="B28443" s="2" t="str">
        <f>IFERROR(__xludf.DUMMYFUNCTION("GOOGLETRANSLATE(A28443,""en"",""hi"")"),"एक फैशन देखो जिसमें काले और सफेद शीर्ष, नीले जैकेट और पतले फिट पैंट हैं।")</f>
        <v>एक फैशन देखो जिसमें काले और सफेद शीर्ष, नीले जैकेट और पतले फिट पैंट हैं।</v>
      </c>
    </row>
    <row r="28444">
      <c r="A28444" s="1" t="s">
        <v>27390</v>
      </c>
      <c r="B28444" s="2" t="str">
        <f>IFERROR(__xludf.DUMMYFUNCTION("GOOGLETRANSLATE(A28444,""en"",""hi"")"),"व्यक्ति इस पेड़ के आधार के माध्यम से gnawed, जिससे यह अमेरिकी जनगणना नामित जगह में गिर जाएगा")</f>
        <v>व्यक्ति इस पेड़ के आधार के माध्यम से gnawed, जिससे यह अमेरिकी जनगणना नामित जगह में गिर जाएगा</v>
      </c>
    </row>
    <row r="28445">
      <c r="A28445" s="1" t="s">
        <v>27391</v>
      </c>
      <c r="B28445" s="2" t="str">
        <f>IFERROR(__xludf.DUMMYFUNCTION("GOOGLETRANSLATE(A28445,""en"",""hi"")"),"वह पेड़ों को उसके कंधे पर पढ़ने देती है।")</f>
        <v>वह पेड़ों को उसके कंधे पर पढ़ने देती है।</v>
      </c>
    </row>
    <row r="28446">
      <c r="A28446" s="1" t="s">
        <v>27392</v>
      </c>
      <c r="B28446" s="2" t="str">
        <f>IFERROR(__xludf.DUMMYFUNCTION("GOOGLETRANSLATE(A28446,""en"",""hi"")"),"सूखी गोदी में क्रूज जहाजों")</f>
        <v>सूखी गोदी में क्रूज जहाजों</v>
      </c>
    </row>
    <row r="28447">
      <c r="A28447" s="1" t="s">
        <v>27393</v>
      </c>
      <c r="B28447" s="2" t="str">
        <f>IFERROR(__xludf.DUMMYFUNCTION("GOOGLETRANSLATE(A28447,""en"",""hi"")"),"छवि में हो सकता है: व्यक्ति, मुस्कुराते हुए, मंच पर, एक संगीत वाद्ययंत्र, रात और गिटार बजाना")</f>
        <v>छवि में हो सकता है: व्यक्ति, मुस्कुराते हुए, मंच पर, एक संगीत वाद्ययंत्र, रात और गिटार बजाना</v>
      </c>
    </row>
    <row r="28448">
      <c r="A28448" s="1" t="s">
        <v>27394</v>
      </c>
      <c r="B28448" s="2" t="str">
        <f>IFERROR(__xludf.DUMMYFUNCTION("GOOGLETRANSLATE(A28448,""en"",""hi"")"),"उपकरण में एक सैनिक और बाहों के साथ शहर के बाहर एक बर्बाद घर का निरीक्षण करता है।")</f>
        <v>उपकरण में एक सैनिक और बाहों के साथ शहर के बाहर एक बर्बाद घर का निरीक्षण करता है।</v>
      </c>
    </row>
    <row r="28449">
      <c r="A28449" s="1" t="s">
        <v>27395</v>
      </c>
      <c r="B28449" s="2" t="str">
        <f>IFERROR(__xludf.DUMMYFUNCTION("GOOGLETRANSLATE(A28449,""en"",""hi"")"),"अभिनेता - एक सौंदर्य में एक")</f>
        <v>अभिनेता - एक सौंदर्य में एक</v>
      </c>
    </row>
    <row r="28450">
      <c r="A28450" s="1" t="s">
        <v>27396</v>
      </c>
      <c r="B28450" s="2" t="str">
        <f>IFERROR(__xludf.DUMMYFUNCTION("GOOGLETRANSLATE(A28450,""en"",""hi"")"),"ओलंपिक एथलीट शनिवार को अपने माता-पिता के साथ खड़ा है।")</f>
        <v>ओलंपिक एथलीट शनिवार को अपने माता-पिता के साथ खड़ा है।</v>
      </c>
    </row>
    <row r="28451">
      <c r="A28451" s="1" t="s">
        <v>27397</v>
      </c>
      <c r="B28451" s="2" t="str">
        <f>IFERROR(__xludf.DUMMYFUNCTION("GOOGLETRANSLATE(A28451,""en"",""hi"")"),"आसान DIY POM POM चित्र फ्रेम।")</f>
        <v>आसान DIY POM POM चित्र फ्रेम।</v>
      </c>
    </row>
    <row r="28452">
      <c r="A28452" s="1" t="s">
        <v>27398</v>
      </c>
      <c r="B28452" s="2" t="str">
        <f>IFERROR(__xludf.DUMMYFUNCTION("GOOGLETRANSLATE(A28452,""en"",""hi"")"),"सफेद पृष्ठभूमि पर बीयर का लेबल।")</f>
        <v>सफेद पृष्ठभूमि पर बीयर का लेबल।</v>
      </c>
    </row>
    <row r="28453">
      <c r="A28453" s="1" t="s">
        <v>27399</v>
      </c>
      <c r="B28453" s="2" t="str">
        <f>IFERROR(__xludf.DUMMYFUNCTION("GOOGLETRANSLATE(A28453,""en"",""hi"")"),"युवा जोड़े क्रिसमस के पेड़ पर एक आरामदायक घर में फर्श पर गिर जाते हैं")</f>
        <v>युवा जोड़े क्रिसमस के पेड़ पर एक आरामदायक घर में फर्श पर गिर जाते हैं</v>
      </c>
    </row>
    <row r="28454">
      <c r="A28454" s="1" t="s">
        <v>27400</v>
      </c>
      <c r="B28454" s="2" t="str">
        <f>IFERROR(__xludf.DUMMYFUNCTION("GOOGLETRANSLATE(A28454,""en"",""hi"")"),"एथलीट फ्लू पर है और बर्फ पर वापस आ गया है, फिर भी सीजन के अपने पहले लक्ष्य की खोज कर रहा है।")</f>
        <v>एथलीट फ्लू पर है और बर्फ पर वापस आ गया है, फिर भी सीजन के अपने पहले लक्ष्य की खोज कर रहा है।</v>
      </c>
    </row>
    <row r="28455">
      <c r="A28455" s="1" t="s">
        <v>27401</v>
      </c>
      <c r="B28455" s="2" t="str">
        <f>IFERROR(__xludf.DUMMYFUNCTION("GOOGLETRANSLATE(A28455,""en"",""hi"")"),"फूलों से बने पुष्प पोशाक!")</f>
        <v>फूलों से बने पुष्प पोशाक!</v>
      </c>
    </row>
    <row r="28456">
      <c r="A28456" s="1" t="s">
        <v>27402</v>
      </c>
      <c r="B28456" s="2" t="str">
        <f>IFERROR(__xludf.DUMMYFUNCTION("GOOGLETRANSLATE(A28456,""en"",""hi"")"),"पॉप रॉक कलाकार एयरिंग करता है")</f>
        <v>पॉप रॉक कलाकार एयरिंग करता है</v>
      </c>
    </row>
    <row r="28457">
      <c r="A28457" s="1" t="s">
        <v>27403</v>
      </c>
      <c r="B28457" s="2" t="str">
        <f>IFERROR(__xludf.DUMMYFUNCTION("GOOGLETRANSLATE(A28457,""en"",""hi"")"),"खेल टीम के खिलाफ खेल के दौरान बेसबॉल खिलाड़ी पिच")</f>
        <v>खेल टीम के खिलाफ खेल के दौरान बेसबॉल खिलाड़ी पिच</v>
      </c>
    </row>
    <row r="28458">
      <c r="A28458" s="1" t="s">
        <v>27404</v>
      </c>
      <c r="B28458" s="2" t="str">
        <f>IFERROR(__xludf.DUMMYFUNCTION("GOOGLETRANSLATE(A28458,""en"",""hi"")"),"अमेरिकी फुटबॉल खिलाड़ी रविवार के खेल के दौरान खेल टीम के खिलाफ अपनी टीम की ओर जाता है।")</f>
        <v>अमेरिकी फुटबॉल खिलाड़ी रविवार के खेल के दौरान खेल टीम के खिलाफ अपनी टीम की ओर जाता है।</v>
      </c>
    </row>
    <row r="28459">
      <c r="A28459" s="1" t="s">
        <v>27405</v>
      </c>
      <c r="B28459" s="2" t="str">
        <f>IFERROR(__xludf.DUMMYFUNCTION("GOOGLETRANSLATE(A28459,""en"",""hi"")"),"पुलिस गेट के सामने गार्ड खड़ा है।")</f>
        <v>पुलिस गेट के सामने गार्ड खड़ा है।</v>
      </c>
    </row>
    <row r="28460">
      <c r="A28460" s="1" t="s">
        <v>27406</v>
      </c>
      <c r="B28460" s="2" t="str">
        <f>IFERROR(__xludf.DUMMYFUNCTION("GOOGLETRANSLATE(A28460,""en"",""hi"")"),"मजबूत क्षेत्र: एक फाइल चित्र निर्माण कार्यकर्ताओं को एक इमारत स्थल पर एक मंच पर चलने से दिखाता है।")</f>
        <v>मजबूत क्षेत्र: एक फाइल चित्र निर्माण कार्यकर्ताओं को एक इमारत स्थल पर एक मंच पर चलने से दिखाता है।</v>
      </c>
    </row>
    <row r="28461">
      <c r="A28461" s="1" t="s">
        <v>27407</v>
      </c>
      <c r="B28461" s="2" t="str">
        <f>IFERROR(__xludf.DUMMYFUNCTION("GOOGLETRANSLATE(A28461,""en"",""hi"")"),"एक परिवर्तनीय कार में आकर्षक युगल")</f>
        <v>एक परिवर्तनीय कार में आकर्षक युगल</v>
      </c>
    </row>
    <row r="28462">
      <c r="A28462" s="1" t="s">
        <v>27408</v>
      </c>
      <c r="B28462" s="2" t="str">
        <f>IFERROR(__xludf.DUMMYFUNCTION("GOOGLETRANSLATE(A28462,""en"",""hi"")"),"दुनिया के व्यवस्थापक मानचित्र पर एनिमेटेड आकार")</f>
        <v>दुनिया के व्यवस्थापक मानचित्र पर एनिमेटेड आकार</v>
      </c>
    </row>
    <row r="28463">
      <c r="A28463" s="1" t="s">
        <v>27409</v>
      </c>
      <c r="B28463" s="2" t="str">
        <f>IFERROR(__xludf.DUMMYFUNCTION("GOOGLETRANSLATE(A28463,""en"",""hi"")"),"सुबह के बाजार में फैशनेबल बाल सहायक उपकरण")</f>
        <v>सुबह के बाजार में फैशनेबल बाल सहायक उपकरण</v>
      </c>
    </row>
    <row r="28464">
      <c r="A28464" s="1" t="s">
        <v>27410</v>
      </c>
      <c r="B28464" s="2" t="str">
        <f>IFERROR(__xludf.DUMMYFUNCTION("GOOGLETRANSLATE(A28464,""en"",""hi"")"),"पैदल चलने वालों के रूप में एक कोने के चारों ओर सवारी करने वाले साइकिल चालक सड़क पार करने की प्रतीक्षा करते हैं")</f>
        <v>पैदल चलने वालों के रूप में एक कोने के चारों ओर सवारी करने वाले साइकिल चालक सड़क पार करने की प्रतीक्षा करते हैं</v>
      </c>
    </row>
    <row r="28465">
      <c r="A28465" s="1" t="s">
        <v>27411</v>
      </c>
      <c r="B28465" s="2" t="str">
        <f>IFERROR(__xludf.DUMMYFUNCTION("GOOGLETRANSLATE(A28465,""en"",""hi"")"),"आदमी ब्लैकबोर्ड को देख रहा है")</f>
        <v>आदमी ब्लैकबोर्ड को देख रहा है</v>
      </c>
    </row>
    <row r="28466">
      <c r="A28466" s="1" t="s">
        <v>27412</v>
      </c>
      <c r="B28466" s="2" t="str">
        <f>IFERROR(__xludf.DUMMYFUNCTION("GOOGLETRANSLATE(A28466,""en"",""hi"")"),"फुटबॉल खिलाड़ी प्रशिक्षण सत्र के दौरान निर्देशों को चिल्लाता है।")</f>
        <v>फुटबॉल खिलाड़ी प्रशिक्षण सत्र के दौरान निर्देशों को चिल्लाता है।</v>
      </c>
    </row>
    <row r="28467">
      <c r="A28467" s="1" t="s">
        <v>27413</v>
      </c>
      <c r="B28467" s="2" t="str">
        <f>IFERROR(__xludf.DUMMYFUNCTION("GOOGLETRANSLATE(A28467,""en"",""hi"")"),"मेहमानों के लिए, बेडरूम हैं, सभी अपने बाथरूम के साथ।")</f>
        <v>मेहमानों के लिए, बेडरूम हैं, सभी अपने बाथरूम के साथ।</v>
      </c>
    </row>
    <row r="28468">
      <c r="A28468" s="1" t="s">
        <v>27414</v>
      </c>
      <c r="B28468" s="2" t="str">
        <f>IFERROR(__xludf.DUMMYFUNCTION("GOOGLETRANSLATE(A28468,""en"",""hi"")"),"समुद्र से और बादलों में फ्लोट करें।")</f>
        <v>समुद्र से और बादलों में फ्लोट करें।</v>
      </c>
    </row>
    <row r="28469">
      <c r="A28469" s="1" t="s">
        <v>27415</v>
      </c>
      <c r="B28469" s="2" t="str">
        <f>IFERROR(__xludf.DUMMYFUNCTION("GOOGLETRANSLATE(A28469,""en"",""hi"")"),"सुंदर समुद्र तट द्वीप शीर्ष के साथ एक नज़र, हवा से एक तस्वीर")</f>
        <v>सुंदर समुद्र तट द्वीप शीर्ष के साथ एक नज़र, हवा से एक तस्वीर</v>
      </c>
    </row>
    <row r="28470">
      <c r="A28470" s="1" t="s">
        <v>27416</v>
      </c>
      <c r="B28470" s="2" t="str">
        <f>IFERROR(__xludf.DUMMYFUNCTION("GOOGLETRANSLATE(A28470,""en"",""hi"")"),"समृद्ध हरे और भूरे रंग के साथ सफेद यार्ड की सुंदरता का आनंद लेने के लिए अपनी आंखें खींचे।")</f>
        <v>समृद्ध हरे और भूरे रंग के साथ सफेद यार्ड की सुंदरता का आनंद लेने के लिए अपनी आंखें खींचे।</v>
      </c>
    </row>
    <row r="28471">
      <c r="A28471" s="1" t="s">
        <v>27417</v>
      </c>
      <c r="B28471" s="2" t="str">
        <f>IFERROR(__xludf.DUMMYFUNCTION("GOOGLETRANSLATE(A28471,""en"",""hi"")"),"ऐतिहासिक क्वार्टर में एक लाल मेज पर ऑर्नेट टीपोट और चश्मा")</f>
        <v>ऐतिहासिक क्वार्टर में एक लाल मेज पर ऑर्नेट टीपोट और चश्मा</v>
      </c>
    </row>
    <row r="28472">
      <c r="A28472" s="1" t="s">
        <v>27418</v>
      </c>
      <c r="B28472" s="2" t="str">
        <f>IFERROR(__xludf.DUMMYFUNCTION("GOOGLETRANSLATE(A28472,""en"",""hi"")"),"ब्लूज़ कलाकार कॉन्सर्ट में रहते हैं")</f>
        <v>ब्लूज़ कलाकार कॉन्सर्ट में रहते हैं</v>
      </c>
    </row>
    <row r="28473">
      <c r="A28473" s="1" t="s">
        <v>27419</v>
      </c>
      <c r="B28473" s="2" t="str">
        <f>IFERROR(__xludf.DUMMYFUNCTION("GOOGLETRANSLATE(A28473,""en"",""hi"")"),"मुझे लगता है कि यह मेरा अगला टैटू है ... कैटरपिलर और तितली के अतिरिक्त।")</f>
        <v>मुझे लगता है कि यह मेरा अगला टैटू है ... कैटरपिलर और तितली के अतिरिक्त।</v>
      </c>
    </row>
    <row r="28474">
      <c r="A28474" s="1" t="s">
        <v>27420</v>
      </c>
      <c r="B28474" s="2" t="str">
        <f>IFERROR(__xludf.DUMMYFUNCTION("GOOGLETRANSLATE(A28474,""en"",""hi"")"),"व्यक्ति दोपहर की चाय को एक सफारी में बदल देता है।")</f>
        <v>व्यक्ति दोपहर की चाय को एक सफारी में बदल देता है।</v>
      </c>
    </row>
    <row r="28475">
      <c r="A28475" s="1" t="s">
        <v>27421</v>
      </c>
      <c r="B28475" s="2" t="str">
        <f>IFERROR(__xludf.DUMMYFUNCTION("GOOGLETRANSLATE(A28475,""en"",""hi"")"),"एक सर्फर एक लहर के होंठ से एक बलवान किक देता है।")</f>
        <v>एक सर्फर एक लहर के होंठ से एक बलवान किक देता है।</v>
      </c>
    </row>
    <row r="28476">
      <c r="A28476" s="1" t="s">
        <v>27422</v>
      </c>
      <c r="B28476" s="2" t="str">
        <f>IFERROR(__xludf.DUMMYFUNCTION("GOOGLETRANSLATE(A28476,""en"",""hi"")"),"एक क्रूज पर निर्जन द्वीपों पर छेड़छाड़ वाले तटों को गवाह।")</f>
        <v>एक क्रूज पर निर्जन द्वीपों पर छेड़छाड़ वाले तटों को गवाह।</v>
      </c>
    </row>
    <row r="28477">
      <c r="A28477" s="1" t="s">
        <v>27423</v>
      </c>
      <c r="B28477" s="2" t="str">
        <f>IFERROR(__xludf.DUMMYFUNCTION("GOOGLETRANSLATE(A28477,""en"",""hi"")"),"मैच के बाद व्यक्ति और टीम और कर्मचारी मनाते हैं।")</f>
        <v>मैच के बाद व्यक्ति और टीम और कर्मचारी मनाते हैं।</v>
      </c>
    </row>
    <row r="28478">
      <c r="A28478" s="1" t="s">
        <v>27424</v>
      </c>
      <c r="B28478" s="2" t="str">
        <f>IFERROR(__xludf.DUMMYFUNCTION("GOOGLETRANSLATE(A28478,""en"",""hi"")"),"थ्रिलर फिल्म में कॉमिक बुक कैरेक्टर के रूप में अभिनेता द्वारा पहना जाने वाला मूल पोशाक")</f>
        <v>थ्रिलर फिल्म में कॉमिक बुक कैरेक्टर के रूप में अभिनेता द्वारा पहना जाने वाला मूल पोशाक</v>
      </c>
    </row>
    <row r="28479">
      <c r="A28479" s="1" t="s">
        <v>27425</v>
      </c>
      <c r="B28479" s="2" t="str">
        <f>IFERROR(__xludf.DUMMYFUNCTION("GOOGLETRANSLATE(A28479,""en"",""hi"")"),"एक गैस पंप पर संख्या एक आदमी के रूप में बढ़ती है क्योंकि उसकी कार में गैस पंप करती है")</f>
        <v>एक गैस पंप पर संख्या एक आदमी के रूप में बढ़ती है क्योंकि उसकी कार में गैस पंप करती है</v>
      </c>
    </row>
    <row r="28480">
      <c r="A28480" s="1" t="s">
        <v>27426</v>
      </c>
      <c r="B28480" s="2" t="str">
        <f>IFERROR(__xludf.DUMMYFUNCTION("GOOGLETRANSLATE(A28480,""en"",""hi"")"),"एक सफेद स्टूडियो पृष्ठभूमि पर अलग मिर्च की ताजा sprig")</f>
        <v>एक सफेद स्टूडियो पृष्ठभूमि पर अलग मिर्च की ताजा sprig</v>
      </c>
    </row>
    <row r="28481">
      <c r="A28481" s="1" t="s">
        <v>27427</v>
      </c>
      <c r="B28481" s="2" t="str">
        <f>IFERROR(__xludf.DUMMYFUNCTION("GOOGLETRANSLATE(A28481,""en"",""hi"")"),"एक सफेद पोशाक में लड़की एक टोपी पकड़े हुए")</f>
        <v>एक सफेद पोशाक में लड़की एक टोपी पकड़े हुए</v>
      </c>
    </row>
    <row r="28482">
      <c r="A28482" s="1" t="s">
        <v>27428</v>
      </c>
      <c r="B28482" s="2" t="str">
        <f>IFERROR(__xludf.DUMMYFUNCTION("GOOGLETRANSLATE(A28482,""en"",""hi"")"),"पहाड़ियों से एक सुंदर सड़क")</f>
        <v>पहाड़ियों से एक सुंदर सड़क</v>
      </c>
    </row>
    <row r="28483">
      <c r="A28483" s="1" t="s">
        <v>27429</v>
      </c>
      <c r="B28483" s="2" t="str">
        <f>IFERROR(__xludf.DUMMYFUNCTION("GOOGLETRANSLATE(A28483,""en"",""hi"")"),"सभी आंखें सेलिब्रिटी पर थीं, जिन्होंने रेड कार्पेट पर अपनी नई, फसल शैली की शुरुआत की।")</f>
        <v>सभी आंखें सेलिब्रिटी पर थीं, जिन्होंने रेड कार्पेट पर अपनी नई, फसल शैली की शुरुआत की।</v>
      </c>
    </row>
    <row r="28484">
      <c r="A28484" s="1" t="s">
        <v>27430</v>
      </c>
      <c r="B28484" s="2" t="str">
        <f>IFERROR(__xludf.DUMMYFUNCTION("GOOGLETRANSLATE(A28484,""en"",""hi"")"),"एक बैंगनी जैकेट में एक एथलेटिक महिला सीढ़ियों से चल रही है।")</f>
        <v>एक बैंगनी जैकेट में एक एथलेटिक महिला सीढ़ियों से चल रही है।</v>
      </c>
    </row>
    <row r="28485">
      <c r="A28485" s="1" t="s">
        <v>27431</v>
      </c>
      <c r="B28485" s="2" t="str">
        <f>IFERROR(__xludf.DUMMYFUNCTION("GOOGLETRANSLATE(A28485,""en"",""hi"")"),"यह जंगली में उपयोग किए जाने वाले कोड का एक स्क्रीनशॉट है।")</f>
        <v>यह जंगली में उपयोग किए जाने वाले कोड का एक स्क्रीनशॉट है।</v>
      </c>
    </row>
    <row r="28486">
      <c r="A28486" s="1" t="s">
        <v>27432</v>
      </c>
      <c r="B28486" s="2" t="str">
        <f>IFERROR(__xludf.DUMMYFUNCTION("GOOGLETRANSLATE(A28486,""en"",""hi"")"),"कमरे जिन्हें आप सिर्फ अपने सिर पर कवर खींचना चाहते हैं और पूरे दिन बिस्तर पर रहना चाहते हैं।")</f>
        <v>कमरे जिन्हें आप सिर्फ अपने सिर पर कवर खींचना चाहते हैं और पूरे दिन बिस्तर पर रहना चाहते हैं।</v>
      </c>
    </row>
    <row r="28487">
      <c r="A28487" s="1" t="s">
        <v>27433</v>
      </c>
      <c r="B28487" s="2" t="str">
        <f>IFERROR(__xludf.DUMMYFUNCTION("GOOGLETRANSLATE(A28487,""en"",""hi"")"),"क्या आप चश्मा लगाते हैं ? इस छोटे से लड़के को खुश करो जो चश्मा पहनना है।")</f>
        <v>क्या आप चश्मा लगाते हैं ? इस छोटे से लड़के को खुश करो जो चश्मा पहनना है।</v>
      </c>
    </row>
    <row r="28488">
      <c r="A28488" s="1" t="s">
        <v>27434</v>
      </c>
      <c r="B28488" s="2" t="str">
        <f>IFERROR(__xludf.DUMMYFUNCTION("GOOGLETRANSLATE(A28488,""en"",""hi"")"),"अभिनेता पुरस्कार के लिए आते हैं")</f>
        <v>अभिनेता पुरस्कार के लिए आते हैं</v>
      </c>
    </row>
    <row r="28489">
      <c r="A28489" s="1" t="s">
        <v>27435</v>
      </c>
      <c r="B28489" s="2" t="str">
        <f>IFERROR(__xludf.DUMMYFUNCTION("GOOGLETRANSLATE(A28489,""en"",""hi"")"),"अंकों से युक्त क्षेत्र।")</f>
        <v>अंकों से युक्त क्षेत्र।</v>
      </c>
    </row>
    <row r="28490">
      <c r="A28490" s="1" t="s">
        <v>27436</v>
      </c>
      <c r="B28490" s="2" t="str">
        <f>IFERROR(__xludf.DUMMYFUNCTION("GOOGLETRANSLATE(A28490,""en"",""hi"")"),"ध्वज ढीला ताबूत सैनिकों द्वारा सैन्य रेजिमेंट से ले जाया जाता है क्योंकि यह अंग्रेजी गोथिक संरचना में प्रवेश करता है")</f>
        <v>ध्वज ढीला ताबूत सैनिकों द्वारा सैन्य रेजिमेंट से ले जाया जाता है क्योंकि यह अंग्रेजी गोथिक संरचना में प्रवेश करता है</v>
      </c>
    </row>
    <row r="28491">
      <c r="A28491" s="1" t="s">
        <v>27437</v>
      </c>
      <c r="B28491" s="2" t="str">
        <f>IFERROR(__xludf.DUMMYFUNCTION("GOOGLETRANSLATE(A28491,""en"",""hi"")"),"अभिनेता बुटीक में आयोजित होता है")</f>
        <v>अभिनेता बुटीक में आयोजित होता है</v>
      </c>
    </row>
    <row r="28492">
      <c r="A28492" s="1" t="s">
        <v>27438</v>
      </c>
      <c r="B28492" s="2" t="str">
        <f>IFERROR(__xludf.DUMMYFUNCTION("GOOGLETRANSLATE(A28492,""en"",""hi"")"),"कॉमेडी फिल्म के विश्व प्रीमियर में अभिनेता।")</f>
        <v>कॉमेडी फिल्म के विश्व प्रीमियर में अभिनेता।</v>
      </c>
    </row>
    <row r="28493">
      <c r="A28493" s="1" t="s">
        <v>27439</v>
      </c>
      <c r="B28493" s="2" t="str">
        <f>IFERROR(__xludf.DUMMYFUNCTION("GOOGLETRANSLATE(A28493,""en"",""hi"")"),"नदी में पानी का स्तर मापना")</f>
        <v>नदी में पानी का स्तर मापना</v>
      </c>
    </row>
    <row r="28494">
      <c r="A28494" s="1" t="s">
        <v>27440</v>
      </c>
      <c r="B28494" s="2" t="str">
        <f>IFERROR(__xludf.DUMMYFUNCTION("GOOGLETRANSLATE(A28494,""en"",""hi"")"),"शेफ एक खाना पकाने वर्ग रखता है")</f>
        <v>शेफ एक खाना पकाने वर्ग रखता है</v>
      </c>
    </row>
    <row r="28495">
      <c r="A28495" s="1" t="s">
        <v>27441</v>
      </c>
      <c r="B28495" s="2" t="str">
        <f>IFERROR(__xludf.DUMMYFUNCTION("GOOGLETRANSLATE(A28495,""en"",""hi"")"),"नागरिकों के 86 वें जन्मदिन का जश्न मनाने के लिए नागरिक आतिशबाजी की एक तस्वीर लेते हैं।")</f>
        <v>नागरिकों के 86 वें जन्मदिन का जश्न मनाने के लिए नागरिक आतिशबाजी की एक तस्वीर लेते हैं।</v>
      </c>
    </row>
    <row r="28496">
      <c r="A28496" s="1" t="s">
        <v>27442</v>
      </c>
      <c r="B28496" s="2" t="str">
        <f>IFERROR(__xludf.DUMMYFUNCTION("GOOGLETRANSLATE(A28496,""en"",""hi"")"),"पीठ पर पीला मेपल पत्ता")</f>
        <v>पीठ पर पीला मेपल पत्ता</v>
      </c>
    </row>
    <row r="28497">
      <c r="A28497" s="1" t="s">
        <v>27443</v>
      </c>
      <c r="B28497" s="2" t="str">
        <f>IFERROR(__xludf.DUMMYFUNCTION("GOOGLETRANSLATE(A28497,""en"",""hi"")"),"स्पोर्टी वयस्क महिला पृथक पृष्ठभूमि पर उसके दाहिने हाथ से आयोजित फल पर मुस्कुराती हुई")</f>
        <v>स्पोर्टी वयस्क महिला पृथक पृष्ठभूमि पर उसके दाहिने हाथ से आयोजित फल पर मुस्कुराती हुई</v>
      </c>
    </row>
    <row r="28498">
      <c r="A28498" s="1" t="s">
        <v>27444</v>
      </c>
      <c r="B28498" s="2" t="str">
        <f>IFERROR(__xludf.DUMMYFUNCTION("GOOGLETRANSLATE(A28498,""en"",""hi"")"),"स्पोर्ट्स टीम के खिलाफ बास्केटबॉल गेम के दौरान 51 की स्लाइड एक डंक के लिए जाती है।")</f>
        <v>स्पोर्ट्स टीम के खिलाफ बास्केटबॉल गेम के दौरान 51 की स्लाइड एक डंक के लिए जाती है।</v>
      </c>
    </row>
    <row r="28499">
      <c r="A28499" s="1" t="s">
        <v>27445</v>
      </c>
      <c r="B28499" s="2" t="str">
        <f>IFERROR(__xludf.DUMMYFUNCTION("GOOGLETRANSLATE(A28499,""en"",""hi"")"),"फुटेज की एक श्रृंखला, जानवर मेज पर बैठता है और दूध छिड़कता है।")</f>
        <v>फुटेज की एक श्रृंखला, जानवर मेज पर बैठता है और दूध छिड़कता है।</v>
      </c>
    </row>
    <row r="28500">
      <c r="A28500" s="1" t="s">
        <v>27446</v>
      </c>
      <c r="B28500" s="2" t="str">
        <f>IFERROR(__xludf.DUMMYFUNCTION("GOOGLETRANSLATE(A28500,""en"",""hi"")"),"एक नवजात शिशु लड़के को एक नीले कंबल पर ले जाने वाला व्यक्ति")</f>
        <v>एक नवजात शिशु लड़के को एक नीले कंबल पर ले जाने वाला व्यक्ति</v>
      </c>
    </row>
    <row r="28501">
      <c r="A28501" s="1" t="s">
        <v>27447</v>
      </c>
      <c r="B28501" s="2" t="str">
        <f>IFERROR(__xludf.DUMMYFUNCTION("GOOGLETRANSLATE(A28501,""en"",""hi"")"),"बच्चा धीमी गति से अपने गुब्बारे द्वारा आंशिक रूप से कवर की गई स्क्रीन पर चलता है")</f>
        <v>बच्चा धीमी गति से अपने गुब्बारे द्वारा आंशिक रूप से कवर की गई स्क्रीन पर चलता है</v>
      </c>
    </row>
    <row r="28502">
      <c r="A28502" s="1" t="s">
        <v>27448</v>
      </c>
      <c r="B28502" s="2" t="str">
        <f>IFERROR(__xludf.DUMMYFUNCTION("GOOGLETRANSLATE(A28502,""en"",""hi"")"),"कलाकार का संगीतकार मंच पर लाइव प्रदर्शन करता है")</f>
        <v>कलाकार का संगीतकार मंच पर लाइव प्रदर्शन करता है</v>
      </c>
    </row>
    <row r="28503">
      <c r="A28503" s="1" t="s">
        <v>27449</v>
      </c>
      <c r="B28503" s="2" t="str">
        <f>IFERROR(__xludf.DUMMYFUNCTION("GOOGLETRANSLATE(A28503,""en"",""hi"")"),"लोग आवास सुविधा के बाहर लाइन करते हैं।")</f>
        <v>लोग आवास सुविधा के बाहर लाइन करते हैं।</v>
      </c>
    </row>
    <row r="28504">
      <c r="A28504" s="1" t="s">
        <v>27450</v>
      </c>
      <c r="B28504" s="2" t="str">
        <f>IFERROR(__xludf.DUMMYFUNCTION("GOOGLETRANSLATE(A28504,""en"",""hi"")"),"फैशन वीक के दौरान मॉडल शो के लिए रनवे चलते हैं")</f>
        <v>फैशन वीक के दौरान मॉडल शो के लिए रनवे चलते हैं</v>
      </c>
    </row>
    <row r="28505">
      <c r="A28505" s="1" t="s">
        <v>27451</v>
      </c>
      <c r="B28505" s="2" t="str">
        <f>IFERROR(__xludf.DUMMYFUNCTION("GOOGLETRANSLATE(A28505,""en"",""hi"")"),"संगीत समूह का व्यक्ति उत्सव में प्रदर्शन करता है")</f>
        <v>संगीत समूह का व्यक्ति उत्सव में प्रदर्शन करता है</v>
      </c>
    </row>
    <row r="28506">
      <c r="A28506" s="1" t="s">
        <v>27452</v>
      </c>
      <c r="B28506" s="2" t="str">
        <f>IFERROR(__xludf.DUMMYFUNCTION("GOOGLETRANSLATE(A28506,""en"",""hi"")"),"एक अविश्वसनीय रूप से भाग्यशाली संख्या प्लेट के साथ एसयूवी - मेरी सभी छवियों के लिए यहां जाएं")</f>
        <v>एक अविश्वसनीय रूप से भाग्यशाली संख्या प्लेट के साथ एसयूवी - मेरी सभी छवियों के लिए यहां जाएं</v>
      </c>
    </row>
    <row r="28507">
      <c r="A28507" s="1" t="s">
        <v>27453</v>
      </c>
      <c r="B28507" s="2" t="str">
        <f>IFERROR(__xludf.DUMMYFUNCTION("GOOGLETRANSLATE(A28507,""en"",""hi"")"),"इस बिंदु पर प्रेरक ग्रंथों की भाषा और संरचना छात्रों को उनकी सहायता के लिए कई चादरें दी जाती हैं")</f>
        <v>इस बिंदु पर प्रेरक ग्रंथों की भाषा और संरचना छात्रों को उनकी सहायता के लिए कई चादरें दी जाती हैं</v>
      </c>
    </row>
    <row r="28508">
      <c r="A28508" s="1" t="s">
        <v>930</v>
      </c>
      <c r="B28508" s="2" t="str">
        <f>IFERROR(__xludf.DUMMYFUNCTION("GOOGLETRANSLATE(A28508,""en"",""hi"")"),"छवि में हो सकता है: व्यक्ति, मंच पर और एक संगीत वाद्ययंत्र बजाना")</f>
        <v>छवि में हो सकता है: व्यक्ति, मंच पर और एक संगीत वाद्ययंत्र बजाना</v>
      </c>
    </row>
    <row r="28509">
      <c r="A28509" s="1" t="s">
        <v>27454</v>
      </c>
      <c r="B28509" s="2" t="str">
        <f>IFERROR(__xludf.DUMMYFUNCTION("GOOGLETRANSLATE(A28509,""en"",""hi"")"),"मुझे पुष्प पैटर्न पसंद हैं, और इन पैंट का कटौती अद्वितीय या आकस्मिक या कुछ है।")</f>
        <v>मुझे पुष्प पैटर्न पसंद हैं, और इन पैंट का कटौती अद्वितीय या आकस्मिक या कुछ है।</v>
      </c>
    </row>
    <row r="28510">
      <c r="A28510" s="1" t="s">
        <v>27455</v>
      </c>
      <c r="B28510" s="2" t="str">
        <f>IFERROR(__xludf.DUMMYFUNCTION("GOOGLETRANSLATE(A28510,""en"",""hi"")"),"एक कमरे में एक लैपटॉप पर महिला टाइपिंग")</f>
        <v>एक कमरे में एक लैपटॉप पर महिला टाइपिंग</v>
      </c>
    </row>
    <row r="28511">
      <c r="A28511" s="1" t="s">
        <v>27456</v>
      </c>
      <c r="B28511" s="2" t="str">
        <f>IFERROR(__xludf.DUMMYFUNCTION("GOOGLETRANSLATE(A28511,""en"",""hi"")"),"बोर्ड के लेआउट के लिए मेरे प्रारंभिक स्केच।")</f>
        <v>बोर्ड के लेआउट के लिए मेरे प्रारंभिक स्केच।</v>
      </c>
    </row>
    <row r="28512">
      <c r="A28512" s="1" t="s">
        <v>27457</v>
      </c>
      <c r="B28512" s="2" t="str">
        <f>IFERROR(__xludf.DUMMYFUNCTION("GOOGLETRANSLATE(A28512,""en"",""hi"")"),"हार्ड रॉक कलाकार के हार्ड रॉक कलाकार")</f>
        <v>हार्ड रॉक कलाकार के हार्ड रॉक कलाकार</v>
      </c>
    </row>
    <row r="28513">
      <c r="A28513" s="1" t="s">
        <v>27458</v>
      </c>
      <c r="B28513" s="2" t="str">
        <f>IFERROR(__xludf.DUMMYFUNCTION("GOOGLETRANSLATE(A28513,""en"",""hi"")"),"बहुत बर्फ और बर्फ के लिए ... कोई काम नहीं")</f>
        <v>बहुत बर्फ और बर्फ के लिए ... कोई काम नहीं</v>
      </c>
    </row>
    <row r="28514">
      <c r="A28514" s="1" t="s">
        <v>27459</v>
      </c>
      <c r="B28514" s="2" t="str">
        <f>IFERROR(__xludf.DUMMYFUNCTION("GOOGLETRANSLATE(A28514,""en"",""hi"")"),"यह मिशनरी काम आपके जूते के लिए करता है, उसने उन्हें अच्छी तरह से पहना था।")</f>
        <v>यह मिशनरी काम आपके जूते के लिए करता है, उसने उन्हें अच्छी तरह से पहना था।</v>
      </c>
    </row>
    <row r="28515">
      <c r="A28515" s="1" t="s">
        <v>27460</v>
      </c>
      <c r="B28515" s="2" t="str">
        <f>IFERROR(__xludf.DUMMYFUNCTION("GOOGLETRANSLATE(A28515,""en"",""hi"")"),"जैविक प्रजाति उष्णकटिबंधीय वर्षावन के तलहटी और पहाड़ों में रहने वाली एक रंगीन पक्षी है।")</f>
        <v>जैविक प्रजाति उष्णकटिबंधीय वर्षावन के तलहटी और पहाड़ों में रहने वाली एक रंगीन पक्षी है।</v>
      </c>
    </row>
    <row r="28516">
      <c r="A28516" s="1" t="s">
        <v>27461</v>
      </c>
      <c r="B28516" s="2" t="str">
        <f>IFERROR(__xludf.DUMMYFUNCTION("GOOGLETRANSLATE(A28516,""en"",""hi"")"),"उन लोगों के लिए जो विंटेज पसंद करते हैं ... पेड़ पर लटकने के लिए कुछ पुराने लकड़ी के खिलौने हैं।")</f>
        <v>उन लोगों के लिए जो विंटेज पसंद करते हैं ... पेड़ पर लटकने के लिए कुछ पुराने लकड़ी के खिलौने हैं।</v>
      </c>
    </row>
    <row r="28517">
      <c r="A28517" s="1" t="s">
        <v>27462</v>
      </c>
      <c r="B28517" s="2" t="str">
        <f>IFERROR(__xludf.DUMMYFUNCTION("GOOGLETRANSLATE(A28517,""en"",""hi"")"),"पार्क में अपने स्मार्टफोन का उपयोग करके एक युवा महिला का प्रोफाइल और हाथ")</f>
        <v>पार्क में अपने स्मार्टफोन का उपयोग करके एक युवा महिला का प्रोफाइल और हाथ</v>
      </c>
    </row>
    <row r="28518">
      <c r="A28518" s="1" t="s">
        <v>27463</v>
      </c>
      <c r="B28518" s="2" t="str">
        <f>IFERROR(__xludf.DUMMYFUNCTION("GOOGLETRANSLATE(A28518,""en"",""hi"")"),"मुख्य अभयारण्य जल्द ही कलीसिया के अलावा पर्वतारोही को समायोजित करेगा")</f>
        <v>मुख्य अभयारण्य जल्द ही कलीसिया के अलावा पर्वतारोही को समायोजित करेगा</v>
      </c>
    </row>
    <row r="28519">
      <c r="A28519" s="1" t="s">
        <v>27464</v>
      </c>
      <c r="B28519" s="2" t="str">
        <f>IFERROR(__xludf.DUMMYFUNCTION("GOOGLETRANSLATE(A28519,""en"",""hi"")"),"एक पार्क में गिरावट के साथ मेपल पेड़")</f>
        <v>एक पार्क में गिरावट के साथ मेपल पेड़</v>
      </c>
    </row>
    <row r="28520">
      <c r="A28520" s="1" t="s">
        <v>27465</v>
      </c>
      <c r="B28520" s="2" t="str">
        <f>IFERROR(__xludf.DUMMYFUNCTION("GOOGLETRANSLATE(A28520,""en"",""hi"")"),"शरद ऋतु के रंग में सुंदर बर्च पत्तियां फुफ्फुसीय बादलों के साथ एक नीले आकाश के खिलाफ fluttering।")</f>
        <v>शरद ऋतु के रंग में सुंदर बर्च पत्तियां फुफ्फुसीय बादलों के साथ एक नीले आकाश के खिलाफ fluttering।</v>
      </c>
    </row>
    <row r="28521">
      <c r="A28521" s="1" t="s">
        <v>27466</v>
      </c>
      <c r="B28521" s="2" t="str">
        <f>IFERROR(__xludf.DUMMYFUNCTION("GOOGLETRANSLATE(A28521,""en"",""hi"")"),"कवर किए गए पुल के अंदर अपने कुत्ते के साथ पर्यटक")</f>
        <v>कवर किए गए पुल के अंदर अपने कुत्ते के साथ पर्यटक</v>
      </c>
    </row>
    <row r="28522">
      <c r="A28522" s="1" t="s">
        <v>4243</v>
      </c>
      <c r="B28522" s="2" t="str">
        <f>IFERROR(__xludf.DUMMYFUNCTION("GOOGLETRANSLATE(A28522,""en"",""hi"")"),"छवि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28523">
      <c r="A28523" s="1" t="s">
        <v>27467</v>
      </c>
      <c r="B28523" s="2" t="str">
        <f>IFERROR(__xludf.DUMMYFUNCTION("GOOGLETRANSLATE(A28523,""en"",""hi"")"),"व्यक्ति एक आकर्षक उपस्थिति और पठनीय सामग्री को बनाए रखने के लिए, आपको पृष्ठ पर अकेले दिखाई देने से पैराग्राफ की पहली या अंतिम पंक्ति को रखने की आवश्यकता हो सकती है।")</f>
        <v>व्यक्ति एक आकर्षक उपस्थिति और पठनीय सामग्री को बनाए रखने के लिए, आपको पृष्ठ पर अकेले दिखाई देने से पैराग्राफ की पहली या अंतिम पंक्ति को रखने की आवश्यकता हो सकती है।</v>
      </c>
    </row>
    <row r="28524">
      <c r="A28524" s="1" t="s">
        <v>27468</v>
      </c>
      <c r="B28524" s="2" t="str">
        <f>IFERROR(__xludf.DUMMYFUNCTION("GOOGLETRANSLATE(A28524,""en"",""hi"")"),"तट पर समुद्र पर तूफान")</f>
        <v>तट पर समुद्र पर तूफान</v>
      </c>
    </row>
    <row r="28525">
      <c r="A28525" s="1" t="s">
        <v>3660</v>
      </c>
      <c r="B28525" s="2" t="str">
        <f>IFERROR(__xludf.DUMMYFUNCTION("GOOGLETRANSLATE(A28525,""en"",""hi"")"),"इस मानचित्र की विशेषता छवि")</f>
        <v>इस मानचित्र की विशेषता छवि</v>
      </c>
    </row>
    <row r="28526">
      <c r="A28526" s="1" t="s">
        <v>27469</v>
      </c>
      <c r="B28526" s="2" t="str">
        <f>IFERROR(__xludf.DUMMYFUNCTION("GOOGLETRANSLATE(A28526,""en"",""hi"")"),"जानवरों के प्यार के लिए।")</f>
        <v>जानवरों के प्यार के लिए।</v>
      </c>
    </row>
    <row r="28527">
      <c r="A28527" s="1" t="s">
        <v>27470</v>
      </c>
      <c r="B28527" s="2" t="str">
        <f>IFERROR(__xludf.DUMMYFUNCTION("GOOGLETRANSLATE(A28527,""en"",""hi"")"),"प्रकृति सर्दियों में बर्फ में भूरा भालू")</f>
        <v>प्रकृति सर्दियों में बर्फ में भूरा भालू</v>
      </c>
    </row>
    <row r="28528">
      <c r="A28528" s="1" t="s">
        <v>27471</v>
      </c>
      <c r="B28528" s="2" t="str">
        <f>IFERROR(__xludf.DUMMYFUNCTION("GOOGLETRANSLATE(A28528,""en"",""hi"")"),"मध्ययुगीन शहर के पुराने शहर के साथ हवाई दृश्य")</f>
        <v>मध्ययुगीन शहर के पुराने शहर के साथ हवाई दृश्य</v>
      </c>
    </row>
    <row r="28529">
      <c r="A28529" s="1" t="s">
        <v>27472</v>
      </c>
      <c r="B28529" s="2" t="str">
        <f>IFERROR(__xludf.DUMMYFUNCTION("GOOGLETRANSLATE(A28529,""en"",""hi"")"),"त्यौहार घटनाओं के हिस्से के रूप में आयोजित किया जाता है।")</f>
        <v>त्यौहार घटनाओं के हिस्से के रूप में आयोजित किया जाता है।</v>
      </c>
    </row>
    <row r="28530">
      <c r="A28530" s="1" t="s">
        <v>27473</v>
      </c>
      <c r="B28530" s="2" t="str">
        <f>IFERROR(__xludf.DUMMYFUNCTION("GOOGLETRANSLATE(A28530,""en"",""hi"")"),"एक मिट्टी के बरतन पहिया पर एक कटोरा को आकार देने वाला कलाकार")</f>
        <v>एक मिट्टी के बरतन पहिया पर एक कटोरा को आकार देने वाला कलाकार</v>
      </c>
    </row>
    <row r="28531">
      <c r="A28531" s="1" t="s">
        <v>27474</v>
      </c>
      <c r="B28531" s="2" t="str">
        <f>IFERROR(__xludf.DUMMYFUNCTION("GOOGLETRANSLATE(A28531,""en"",""hi"")"),"सूखे दिसंबर के साथ एक छोटे जलाशय पर एक लकड़ी के घाट")</f>
        <v>सूखे दिसंबर के साथ एक छोटे जलाशय पर एक लकड़ी के घाट</v>
      </c>
    </row>
    <row r="28532">
      <c r="A28532" s="1" t="s">
        <v>27475</v>
      </c>
      <c r="B28532" s="2" t="str">
        <f>IFERROR(__xludf.DUMMYFUNCTION("GOOGLETRANSLATE(A28532,""en"",""hi"")"),"संगमरमर और दृढ़ लकड़ी की सतहें इस पुनर्निर्मित अपार्टमेंट के कमरों के माध्यम से फैल गईं")</f>
        <v>संगमरमर और दृढ़ लकड़ी की सतहें इस पुनर्निर्मित अपार्टमेंट के कमरों के माध्यम से फैल गईं</v>
      </c>
    </row>
    <row r="28533">
      <c r="A28533" s="1" t="s">
        <v>27476</v>
      </c>
      <c r="B28533" s="2" t="str">
        <f>IFERROR(__xludf.DUMMYFUNCTION("GOOGLETRANSLATE(A28533,""en"",""hi"")"),"लोगो मूल अवधि टाइपफेस पर आधारित है, और मेनू ऐतिहासिक टाइपोग्राफी के एक उदार मिश्रण को शामिल करते हैं।")</f>
        <v>लोगो मूल अवधि टाइपफेस पर आधारित है, और मेनू ऐतिहासिक टाइपोग्राफी के एक उदार मिश्रण को शामिल करते हैं।</v>
      </c>
    </row>
    <row r="28534">
      <c r="A28534" s="1" t="s">
        <v>27477</v>
      </c>
      <c r="B28534" s="2" t="str">
        <f>IFERROR(__xludf.DUMMYFUNCTION("GOOGLETRANSLATE(A28534,""en"",""hi"")"),"एक सुंदर युवा महिला का चित्र")</f>
        <v>एक सुंदर युवा महिला का चित्र</v>
      </c>
    </row>
    <row r="28535">
      <c r="A28535" s="1" t="s">
        <v>27478</v>
      </c>
      <c r="B28535" s="2" t="str">
        <f>IFERROR(__xludf.DUMMYFUNCTION("GOOGLETRANSLATE(A28535,""en"",""hi"")"),"यात्रा के दौरान लोकोमोटिव ए के साथ चलने को प्रशिक्षित करें।")</f>
        <v>यात्रा के दौरान लोकोमोटिव ए के साथ चलने को प्रशिक्षित करें।</v>
      </c>
    </row>
    <row r="28536">
      <c r="A28536" s="1" t="s">
        <v>27479</v>
      </c>
      <c r="B28536" s="2" t="str">
        <f>IFERROR(__xludf.DUMMYFUNCTION("GOOGLETRANSLATE(A28536,""en"",""hi"")"),"समुद्र में मछली आप जानते हैं कि मैं कैसा महसूस करता हूं।")</f>
        <v>समुद्र में मछली आप जानते हैं कि मैं कैसा महसूस करता हूं।</v>
      </c>
    </row>
    <row r="28537">
      <c r="A28537" s="1" t="s">
        <v>27480</v>
      </c>
      <c r="B28537" s="2" t="str">
        <f>IFERROR(__xludf.DUMMYFUNCTION("GOOGLETRANSLATE(A28537,""en"",""hi"")"),"स्टेडियम में ... अभी भी बारिश डालना।")</f>
        <v>स्टेडियम में ... अभी भी बारिश डालना।</v>
      </c>
    </row>
    <row r="28538">
      <c r="A28538" s="1" t="s">
        <v>27481</v>
      </c>
      <c r="B28538" s="2" t="str">
        <f>IFERROR(__xludf.DUMMYFUNCTION("GOOGLETRANSLATE(A28538,""en"",""hi"")"),"नक्शा एक्सप्लोरर के एक अधिकारी और 20 वीं शताब्दी के क्षेत्रों के एक्सप्लोरर के एक अभियान को चित्रित करना")</f>
        <v>नक्शा एक्सप्लोरर के एक अधिकारी और 20 वीं शताब्दी के क्षेत्रों के एक्सप्लोरर के एक अभियान को चित्रित करना</v>
      </c>
    </row>
    <row r="28539">
      <c r="A28539" s="1" t="s">
        <v>27482</v>
      </c>
      <c r="B28539" s="2" t="str">
        <f>IFERROR(__xludf.DUMMYFUNCTION("GOOGLETRANSLATE(A28539,""en"",""hi"")"),"एक हाथी और सवार हाइलैंड्स में एक खड़ी पहाड़ी पर लॉगिंग के साथ सहायता करते हैं")</f>
        <v>एक हाथी और सवार हाइलैंड्स में एक खड़ी पहाड़ी पर लॉगिंग के साथ सहायता करते हैं</v>
      </c>
    </row>
    <row r="28540">
      <c r="A28540" s="1" t="s">
        <v>27483</v>
      </c>
      <c r="B28540" s="2" t="str">
        <f>IFERROR(__xludf.DUMMYFUNCTION("GOOGLETRANSLATE(A28540,""en"",""hi"")"),"कम ज्वार पर खाड़ी के पार एक दृश्य।")</f>
        <v>कम ज्वार पर खाड़ी के पार एक दृश्य।</v>
      </c>
    </row>
    <row r="28541">
      <c r="A28541" s="1" t="s">
        <v>27484</v>
      </c>
      <c r="B28541" s="2" t="str">
        <f>IFERROR(__xludf.DUMMYFUNCTION("GOOGLETRANSLATE(A28541,""en"",""hi"")"),"एक ट्रेन से राजनीतिज्ञ")</f>
        <v>एक ट्रेन से राजनीतिज्ञ</v>
      </c>
    </row>
    <row r="28542">
      <c r="A28542" s="1" t="s">
        <v>27485</v>
      </c>
      <c r="B28542" s="2" t="str">
        <f>IFERROR(__xludf.DUMMYFUNCTION("GOOGLETRANSLATE(A28542,""en"",""hi"")"),"लोग उद्घाटन परेड में होते हैं")</f>
        <v>लोग उद्घाटन परेड में होते हैं</v>
      </c>
    </row>
    <row r="28543">
      <c r="A28543" s="1" t="s">
        <v>27486</v>
      </c>
      <c r="B28543" s="2" t="str">
        <f>IFERROR(__xludf.DUMMYFUNCTION("GOOGLETRANSLATE(A28543,""en"",""hi"")"),"चित्र चित्रकार की एक पेंटिंग बुक करें")</f>
        <v>चित्र चित्रकार की एक पेंटिंग बुक करें</v>
      </c>
    </row>
    <row r="28544">
      <c r="A28544" s="1" t="s">
        <v>27487</v>
      </c>
      <c r="B28544" s="2" t="str">
        <f>IFERROR(__xludf.DUMMYFUNCTION("GOOGLETRANSLATE(A28544,""en"",""hi"")"),"एक पुष्प आभूषण के साथ क्षैतिज निर्बाध पृष्ठभूमि")</f>
        <v>एक पुष्प आभूषण के साथ क्षैतिज निर्बाध पृष्ठभूमि</v>
      </c>
    </row>
    <row r="28545">
      <c r="A28545" s="1" t="s">
        <v>27488</v>
      </c>
      <c r="B28545" s="2" t="str">
        <f>IFERROR(__xludf.DUMMYFUNCTION("GOOGLETRANSLATE(A28545,""en"",""hi"")"),"बिल्ली इस कुर्सी से भ्रमित है")</f>
        <v>बिल्ली इस कुर्सी से भ्रमित है</v>
      </c>
    </row>
    <row r="28546">
      <c r="A28546" s="1" t="s">
        <v>27489</v>
      </c>
      <c r="B28546" s="2" t="str">
        <f>IFERROR(__xludf.DUMMYFUNCTION("GOOGLETRANSLATE(A28546,""en"",""hi"")"),"बाहों के कोट के लिए क्रूर ग्रे पक्षी हेराल्डिक तत्व।")</f>
        <v>बाहों के कोट के लिए क्रूर ग्रे पक्षी हेराल्डिक तत्व।</v>
      </c>
    </row>
    <row r="28547">
      <c r="A28547" s="1" t="s">
        <v>27490</v>
      </c>
      <c r="B28547" s="2" t="str">
        <f>IFERROR(__xludf.DUMMYFUNCTION("GOOGLETRANSLATE(A28547,""en"",""hi"")"),"अभिनेता पत्रिका संपादक द्वारा आयोजित पार्टी में आता है")</f>
        <v>अभिनेता पत्रिका संपादक द्वारा आयोजित पार्टी में आता है</v>
      </c>
    </row>
    <row r="28548">
      <c r="A28548" s="1" t="s">
        <v>27491</v>
      </c>
      <c r="B28548" s="2" t="str">
        <f>IFERROR(__xludf.DUMMYFUNCTION("GOOGLETRANSLATE(A28548,""en"",""hi"")"),"सर्दियों में कला संग्रहालय के बाहर खेल")</f>
        <v>सर्दियों में कला संग्रहालय के बाहर खेल</v>
      </c>
    </row>
    <row r="28549">
      <c r="A28549" s="1" t="s">
        <v>27492</v>
      </c>
      <c r="B28549" s="2" t="str">
        <f>IFERROR(__xludf.DUMMYFUNCTION("GOOGLETRANSLATE(A28549,""en"",""hi"")"),"काले कपड़े में गोथिक लड़की धूम्रपान में खड़ी है")</f>
        <v>काले कपड़े में गोथिक लड़की धूम्रपान में खड़ी है</v>
      </c>
    </row>
    <row r="28550">
      <c r="A28550" s="1" t="s">
        <v>27493</v>
      </c>
      <c r="B28550" s="2" t="str">
        <f>IFERROR(__xludf.DUMMYFUNCTION("GOOGLETRANSLATE(A28550,""en"",""hi"")"),"शादी के रिसेप्शन के दौरान अपने पिता के साथ एक दुल्हन नृत्य की एक वृत्तचित्र तस्वीर")</f>
        <v>शादी के रिसेप्शन के दौरान अपने पिता के साथ एक दुल्हन नृत्य की एक वृत्तचित्र तस्वीर</v>
      </c>
    </row>
    <row r="28551">
      <c r="A28551" s="1" t="s">
        <v>27494</v>
      </c>
      <c r="B28551" s="2" t="str">
        <f>IFERROR(__xludf.DUMMYFUNCTION("GOOGLETRANSLATE(A28551,""en"",""hi"")"),"चिड़ियाघर, ज़ू में पैदा हुए एक पुरुष ओकापी की तस्वीरों को साझा करने के लिए उत्साहित है")</f>
        <v>चिड़ियाघर, ज़ू में पैदा हुए एक पुरुष ओकापी की तस्वीरों को साझा करने के लिए उत्साहित है</v>
      </c>
    </row>
    <row r="28552">
      <c r="A28552" s="1" t="s">
        <v>27495</v>
      </c>
      <c r="B28552" s="2" t="str">
        <f>IFERROR(__xludf.DUMMYFUNCTION("GOOGLETRANSLATE(A28552,""en"",""hi"")"),"लाल बीन्स का सलाद और एक ग्रे पृष्ठभूमि पर काले वर्ग प्लेटों पर मसालेदार मशरूम।")</f>
        <v>लाल बीन्स का सलाद और एक ग्रे पृष्ठभूमि पर काले वर्ग प्लेटों पर मसालेदार मशरूम।</v>
      </c>
    </row>
    <row r="28553">
      <c r="A28553" s="1" t="s">
        <v>27496</v>
      </c>
      <c r="B28553" s="2" t="str">
        <f>IFERROR(__xludf.DUMMYFUNCTION("GOOGLETRANSLATE(A28553,""en"",""hi"")"),"व्यवसाय मौजूदा ग्राहकों पर प्रतिबंध लगाएगा")</f>
        <v>व्यवसाय मौजूदा ग्राहकों पर प्रतिबंध लगाएगा</v>
      </c>
    </row>
    <row r="28554">
      <c r="A28554" s="1" t="s">
        <v>27497</v>
      </c>
      <c r="B28554" s="2" t="str">
        <f>IFERROR(__xludf.DUMMYFUNCTION("GOOGLETRANSLATE(A28554,""en"",""hi"")"),"रेंज रिंग भौगोलिक फीचर के हिमपात शिखर")</f>
        <v>रेंज रिंग भौगोलिक फीचर के हिमपात शिखर</v>
      </c>
    </row>
    <row r="28555">
      <c r="A28555" s="1" t="s">
        <v>27498</v>
      </c>
      <c r="B28555" s="2" t="str">
        <f>IFERROR(__xludf.DUMMYFUNCTION("GOOGLETRANSLATE(A28555,""en"",""hi"")"),"मेरे छोटे लड़के द्वारा बच्चों के प्रशिक्षकों को पहना जा रहा है")</f>
        <v>मेरे छोटे लड़के द्वारा बच्चों के प्रशिक्षकों को पहना जा रहा है</v>
      </c>
    </row>
    <row r="28556">
      <c r="A28556" s="1" t="s">
        <v>27499</v>
      </c>
      <c r="B28556" s="2" t="str">
        <f>IFERROR(__xludf.DUMMYFUNCTION("GOOGLETRANSLATE(A28556,""en"",""hi"")"),"व्यक्ति का संदिग्ध मुखौटा")</f>
        <v>व्यक्ति का संदिग्ध मुखौटा</v>
      </c>
    </row>
    <row r="28557">
      <c r="A28557" s="1" t="s">
        <v>27500</v>
      </c>
      <c r="B28557" s="2" t="str">
        <f>IFERROR(__xludf.DUMMYFUNCTION("GOOGLETRANSLATE(A28557,""en"",""hi"")"),"हाईवे से देखा गया बोग।")</f>
        <v>हाईवे से देखा गया बोग।</v>
      </c>
    </row>
    <row r="28558">
      <c r="A28558" s="1" t="s">
        <v>27501</v>
      </c>
      <c r="B28558" s="2" t="str">
        <f>IFERROR(__xludf.DUMMYFUNCTION("GOOGLETRANSLATE(A28558,""en"",""hi"")"),"बुधवार को स्पोर्ट्स टीम द्वारा 12 वें दौर में पिचर और व्यक्ति लिया गया था।")</f>
        <v>बुधवार को स्पोर्ट्स टीम द्वारा 12 वें दौर में पिचर और व्यक्ति लिया गया था।</v>
      </c>
    </row>
    <row r="28559">
      <c r="A28559" s="1" t="s">
        <v>27502</v>
      </c>
      <c r="B28559" s="2" t="str">
        <f>IFERROR(__xludf.DUMMYFUNCTION("GOOGLETRANSLATE(A28559,""en"",""hi"")"),"क्षेत्र में रंगीन लकड़ी की खिड़की बंदरगाह")</f>
        <v>क्षेत्र में रंगीन लकड़ी की खिड़की बंदरगाह</v>
      </c>
    </row>
    <row r="28560">
      <c r="A28560" s="1" t="s">
        <v>27503</v>
      </c>
      <c r="B28560" s="2" t="str">
        <f>IFERROR(__xludf.DUMMYFUNCTION("GOOGLETRANSLATE(A28560,""en"",""hi"")"),"व्यक्ति: राजनेता ने स्टील के लिए बस खेल को बदल दिया")</f>
        <v>व्यक्ति: राजनेता ने स्टील के लिए बस खेल को बदल दिया</v>
      </c>
    </row>
    <row r="28561">
      <c r="A28561" s="1" t="s">
        <v>27504</v>
      </c>
      <c r="B28561" s="2" t="str">
        <f>IFERROR(__xludf.DUMMYFUNCTION("GOOGLETRANSLATE(A28561,""en"",""hi"")"),"व्यक्ति ने एक एडगियर ऑल - ब्लैक लुक को चैनल किया - हम उसके सैंडल के साथ जुनूनी हैं।")</f>
        <v>व्यक्ति ने एक एडगियर ऑल - ब्लैक लुक को चैनल किया - हम उसके सैंडल के साथ जुनूनी हैं।</v>
      </c>
    </row>
    <row r="28562">
      <c r="A28562" s="1" t="s">
        <v>27505</v>
      </c>
      <c r="B28562" s="2" t="str">
        <f>IFERROR(__xludf.DUMMYFUNCTION("GOOGLETRANSLATE(A28562,""en"",""hi"")"),"व्हाइट रेतीले समुद्र तट पर समुद्र की लहरों को देखकर अकेले चलने वाली युवा महिला")</f>
        <v>व्हाइट रेतीले समुद्र तट पर समुद्र की लहरों को देखकर अकेले चलने वाली युवा महिला</v>
      </c>
    </row>
    <row r="28563">
      <c r="A28563" s="1" t="s">
        <v>27506</v>
      </c>
      <c r="B28563" s="2" t="str">
        <f>IFERROR(__xludf.DUMMYFUNCTION("GOOGLETRANSLATE(A28563,""en"",""hi"")"),"वापस देख रहे हैं: खेल वर्ष की मुख्य विशेषताएं जो थीं")</f>
        <v>वापस देख रहे हैं: खेल वर्ष की मुख्य विशेषताएं जो थीं</v>
      </c>
    </row>
    <row r="28564">
      <c r="A28564" s="1" t="s">
        <v>27507</v>
      </c>
      <c r="B28564" s="2" t="str">
        <f>IFERROR(__xludf.DUMMYFUNCTION("GOOGLETRANSLATE(A28564,""en"",""hi"")"),"जिसे बाथटब की आवश्यकता है? व्यक्ति कुछ प्राकृतिक पानी में डुबकी लेता है, जबकि व्यक्ति द्वारा समर्थित है")</f>
        <v>जिसे बाथटब की आवश्यकता है? व्यक्ति कुछ प्राकृतिक पानी में डुबकी लेता है, जबकि व्यक्ति द्वारा समर्थित है</v>
      </c>
    </row>
    <row r="28565">
      <c r="A28565" s="1" t="s">
        <v>27508</v>
      </c>
      <c r="B28565" s="2" t="str">
        <f>IFERROR(__xludf.DUMMYFUNCTION("GOOGLETRANSLATE(A28565,""en"",""hi"")"),"शेयरों के रूप में संगठन के नेता ने संगठन के नेता को दुनिया के सबसे अमीर व्यक्ति के रूप में पार किया")</f>
        <v>शेयरों के रूप में संगठन के नेता ने संगठन के नेता को दुनिया के सबसे अमीर व्यक्ति के रूप में पार किया</v>
      </c>
    </row>
    <row r="28566">
      <c r="A28566" s="1" t="s">
        <v>27509</v>
      </c>
      <c r="B28566" s="2" t="str">
        <f>IFERROR(__xludf.DUMMYFUNCTION("GOOGLETRANSLATE(A28566,""en"",""hi"")"),"अभिनेता 17 वें पुरस्कार प्रेस कॉन्फ्रेंस में भाग लेते हैं")</f>
        <v>अभिनेता 17 वें पुरस्कार प्रेस कॉन्फ्रेंस में भाग लेते हैं</v>
      </c>
    </row>
    <row r="28567">
      <c r="A28567" s="1" t="s">
        <v>27510</v>
      </c>
      <c r="B28567" s="2" t="str">
        <f>IFERROR(__xludf.DUMMYFUNCTION("GOOGLETRANSLATE(A28567,""en"",""hi"")"),"फ्लाइंग के रूप में स्वतंत्रता दिवस के लिए एक उत्सव और राष्ट्रीय अवकाश के रूप में चौथी जुलाई पार्टी")</f>
        <v>फ्लाइंग के रूप में स्वतंत्रता दिवस के लिए एक उत्सव और राष्ट्रीय अवकाश के रूप में चौथी जुलाई पार्टी</v>
      </c>
    </row>
    <row r="28568">
      <c r="A28568" s="1" t="s">
        <v>27511</v>
      </c>
      <c r="B28568" s="2" t="str">
        <f>IFERROR(__xludf.DUMMYFUNCTION("GOOGLETRANSLATE(A28568,""en"",""hi"")"),"आदमी हाथ की एक जोड़ी द्वारा नियंत्रित कठपुतलियों की तरह")</f>
        <v>आदमी हाथ की एक जोड़ी द्वारा नियंत्रित कठपुतलियों की तरह</v>
      </c>
    </row>
    <row r="28569">
      <c r="A28569" s="1" t="s">
        <v>27512</v>
      </c>
      <c r="B28569" s="2" t="str">
        <f>IFERROR(__xludf.DUMMYFUNCTION("GOOGLETRANSLATE(A28569,""en"",""hi"")"),"व्यक्ति: ऊंट द्वारा शिविर में आगमन")</f>
        <v>व्यक्ति: ऊंट द्वारा शिविर में आगमन</v>
      </c>
    </row>
    <row r="28570">
      <c r="A28570" s="1" t="s">
        <v>27513</v>
      </c>
      <c r="B28570" s="2" t="str">
        <f>IFERROR(__xludf.DUMMYFUNCTION("GOOGLETRANSLATE(A28570,""en"",""hi"")"),"रहने के दौरान बाहर गले लगाओ।")</f>
        <v>रहने के दौरान बाहर गले लगाओ।</v>
      </c>
    </row>
    <row r="28571">
      <c r="A28571" s="1" t="s">
        <v>27514</v>
      </c>
      <c r="B28571" s="2" t="str">
        <f>IFERROR(__xludf.DUMMYFUNCTION("GOOGLETRANSLATE(A28571,""en"",""hi"")"),"गाल भरें और जानवर बनाने के लिए आधार के लिए पॉइंट कान जोड़ें।")</f>
        <v>गाल भरें और जानवर बनाने के लिए आधार के लिए पॉइंट कान जोड़ें।</v>
      </c>
    </row>
    <row r="28572">
      <c r="A28572" s="1" t="s">
        <v>27515</v>
      </c>
      <c r="B28572" s="2" t="str">
        <f>IFERROR(__xludf.DUMMYFUNCTION("GOOGLETRANSLATE(A28572,""en"",""hi"")"),"पहले गग के लिए बुरा नहीं!")</f>
        <v>पहले गग के लिए बुरा नहीं!</v>
      </c>
    </row>
    <row r="28573">
      <c r="A28573" s="1" t="s">
        <v>27516</v>
      </c>
      <c r="B28573" s="2" t="str">
        <f>IFERROR(__xludf.DUMMYFUNCTION("GOOGLETRANSLATE(A28573,""en"",""hi"")"),"फूल और पौधे सीमाओं के किनारे।")</f>
        <v>फूल और पौधे सीमाओं के किनारे।</v>
      </c>
    </row>
    <row r="28574">
      <c r="A28574" s="1" t="s">
        <v>27517</v>
      </c>
      <c r="B28574" s="2" t="str">
        <f>IFERROR(__xludf.DUMMYFUNCTION("GOOGLETRANSLATE(A28574,""en"",""hi"")"),"रचना के लिए एक रिहर्सल के दौरान नृत्य।")</f>
        <v>रचना के लिए एक रिहर्सल के दौरान नृत्य।</v>
      </c>
    </row>
    <row r="28575">
      <c r="A28575" s="1" t="s">
        <v>27518</v>
      </c>
      <c r="B28575" s="2" t="str">
        <f>IFERROR(__xludf.DUMMYFUNCTION("GOOGLETRANSLATE(A28575,""en"",""hi"")"),"रंगीन सूर्यास्त आकाश के साथ नीले असली रेगिस्तान में सुंदर लाल फ्लेमिंगो की एक श्रृंखला के साथ रचना")</f>
        <v>रंगीन सूर्यास्त आकाश के साथ नीले असली रेगिस्तान में सुंदर लाल फ्लेमिंगो की एक श्रृंखला के साथ रचना</v>
      </c>
    </row>
    <row r="28576">
      <c r="A28576" s="1" t="s">
        <v>27519</v>
      </c>
      <c r="B28576" s="2" t="str">
        <f>IFERROR(__xludf.DUMMYFUNCTION("GOOGLETRANSLATE(A28576,""en"",""hi"")"),"फर्श टावर्स राजनेता और उसके प्रेमी द्वारा बेचे जा रहे हैं")</f>
        <v>फर्श टावर्स राजनेता और उसके प्रेमी द्वारा बेचे जा रहे हैं</v>
      </c>
    </row>
    <row r="28577">
      <c r="A28577" s="1" t="s">
        <v>27520</v>
      </c>
      <c r="B28577" s="2" t="str">
        <f>IFERROR(__xludf.DUMMYFUNCTION("GOOGLETRANSLATE(A28577,""en"",""hi"")"),"मुंशी में छोटी मछली पकड़ने वाली नौकाएं")</f>
        <v>मुंशी में छोटी मछली पकड़ने वाली नौकाएं</v>
      </c>
    </row>
    <row r="28578">
      <c r="A28578" s="1" t="s">
        <v>22928</v>
      </c>
      <c r="B28578" s="2" t="str">
        <f>IFERROR(__xludf.DUMMYFUNCTION("GOOGLETRANSLATE(A28578,""en"",""hi"")"),"संरक्षित साइट स्रोत है")</f>
        <v>संरक्षित साइट स्रोत है</v>
      </c>
    </row>
    <row r="28579">
      <c r="A28579" s="1" t="s">
        <v>27521</v>
      </c>
      <c r="B28579" s="2" t="str">
        <f>IFERROR(__xludf.DUMMYFUNCTION("GOOGLETRANSLATE(A28579,""en"",""hi"")"),"खुले समुद्र के ऊपर सुंदर सूर्यास्त।")</f>
        <v>खुले समुद्र के ऊपर सुंदर सूर्यास्त।</v>
      </c>
    </row>
    <row r="28580">
      <c r="A28580" s="1" t="s">
        <v>27522</v>
      </c>
      <c r="B28580" s="2" t="str">
        <f>IFERROR(__xludf.DUMMYFUNCTION("GOOGLETRANSLATE(A28580,""en"",""hi"")"),"ऊपर की ओर विशेष घटनाओं के लिए उपलब्ध है।")</f>
        <v>ऊपर की ओर विशेष घटनाओं के लिए उपलब्ध है।</v>
      </c>
    </row>
    <row r="28581">
      <c r="A28581" s="1" t="s">
        <v>27523</v>
      </c>
      <c r="B28581" s="2" t="str">
        <f>IFERROR(__xludf.DUMMYFUNCTION("GOOGLETRANSLATE(A28581,""en"",""hi"")"),"एक कोठरी के बिना बेडरूम के लिए समाधान।")</f>
        <v>एक कोठरी के बिना बेडरूम के लिए समाधान।</v>
      </c>
    </row>
    <row r="28582">
      <c r="A28582" s="1" t="s">
        <v>27524</v>
      </c>
      <c r="B28582" s="2" t="str">
        <f>IFERROR(__xludf.DUMMYFUNCTION("GOOGLETRANSLATE(A28582,""en"",""hi"")"),"डॉक्टर रोगी पर एक ऑक्सीजन मास्क रखता है")</f>
        <v>डॉक्टर रोगी पर एक ऑक्सीजन मास्क रखता है</v>
      </c>
    </row>
    <row r="28583">
      <c r="A28583" s="1" t="s">
        <v>27525</v>
      </c>
      <c r="B28583" s="2" t="str">
        <f>IFERROR(__xludf.DUMMYFUNCTION("GOOGLETRANSLATE(A28583,""en"",""hi"")"),"फिल्म के महोत्सव प्रीमियर में अभिनेता")</f>
        <v>फिल्म के महोत्सव प्रीमियर में अभिनेता</v>
      </c>
    </row>
    <row r="28584">
      <c r="A28584" s="1" t="s">
        <v>27526</v>
      </c>
      <c r="B28584" s="2" t="str">
        <f>IFERROR(__xludf.DUMMYFUNCTION("GOOGLETRANSLATE(A28584,""en"",""hi"")"),"एक युवा व्यक्ति के विचार को खरीदने वाले व्यवसायी का वेक्टर चित्रण।")</f>
        <v>एक युवा व्यक्ति के विचार को खरीदने वाले व्यवसायी का वेक्टर चित्रण।</v>
      </c>
    </row>
    <row r="28585">
      <c r="A28585" s="1" t="s">
        <v>27527</v>
      </c>
      <c r="B28585" s="2" t="str">
        <f>IFERROR(__xludf.DUMMYFUNCTION("GOOGLETRANSLATE(A28585,""en"",""hi"")"),"एक सुंदर मैंग्रोव वन के किनारे के साथ विभिन्न प्रकार के कोरल बढ़ते हैं")</f>
        <v>एक सुंदर मैंग्रोव वन के किनारे के साथ विभिन्न प्रकार के कोरल बढ़ते हैं</v>
      </c>
    </row>
    <row r="28586">
      <c r="A28586" s="1" t="s">
        <v>27528</v>
      </c>
      <c r="B28586" s="2" t="str">
        <f>IFERROR(__xludf.DUMMYFUNCTION("GOOGLETRANSLATE(A28586,""en"",""hi"")"),"वनों की कटाई भी प्रचलित है - यहां बताया गया है कि यह कैसा दिखता है।")</f>
        <v>वनों की कटाई भी प्रचलित है - यहां बताया गया है कि यह कैसा दिखता है।</v>
      </c>
    </row>
    <row r="28587">
      <c r="A28587" s="1" t="s">
        <v>27529</v>
      </c>
      <c r="B28587" s="2" t="str">
        <f>IFERROR(__xludf.DUMMYFUNCTION("GOOGLETRANSLATE(A28587,""en"",""hi"")"),"एक इमारत के सामने प्रतीकों के साथ एक संकेत")</f>
        <v>एक इमारत के सामने प्रतीकों के साथ एक संकेत</v>
      </c>
    </row>
    <row r="28588">
      <c r="A28588" s="1" t="s">
        <v>27530</v>
      </c>
      <c r="B28588" s="2" t="str">
        <f>IFERROR(__xludf.DUMMYFUNCTION("GOOGLETRANSLATE(A28588,""en"",""hi"")"),"एक काले रंग की पृष्ठभूमि पर गोल्ड स्टार")</f>
        <v>एक काले रंग की पृष्ठभूमि पर गोल्ड स्टार</v>
      </c>
    </row>
    <row r="28589">
      <c r="A28589" s="1" t="s">
        <v>27531</v>
      </c>
      <c r="B28589" s="2" t="str">
        <f>IFERROR(__xludf.DUMMYFUNCTION("GOOGLETRANSLATE(A28589,""en"",""hi"")"),"मोटरसाइकिल हेलमेट कला का एक काम है")</f>
        <v>मोटरसाइकिल हेलमेट कला का एक काम है</v>
      </c>
    </row>
    <row r="28590">
      <c r="A28590" s="1" t="s">
        <v>27532</v>
      </c>
      <c r="B28590" s="2" t="str">
        <f>IFERROR(__xludf.DUMMYFUNCTION("GOOGLETRANSLATE(A28590,""en"",""hi"")"),"एक लाल कार पर एक घोंघा की एक तस्वीर")</f>
        <v>एक लाल कार पर एक घोंघा की एक तस्वीर</v>
      </c>
    </row>
    <row r="28591">
      <c r="A28591" s="1" t="s">
        <v>2976</v>
      </c>
      <c r="B28591" s="2" t="str">
        <f>IFERROR(__xludf.DUMMYFUNCTION("GOOGLETRANSLATE(A28591,""en"",""hi"")"),"छवि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28592">
      <c r="A28592" s="1" t="s">
        <v>27533</v>
      </c>
      <c r="B28592" s="2" t="str">
        <f>IFERROR(__xludf.DUMMYFUNCTION("GOOGLETRANSLATE(A28592,""en"",""hi"")"),"एक पंक्ति में व्यक्ति की सिल्हूट")</f>
        <v>एक पंक्ति में व्यक्ति की सिल्हूट</v>
      </c>
    </row>
    <row r="28593">
      <c r="A28593" s="1" t="s">
        <v>27534</v>
      </c>
      <c r="B28593" s="2" t="str">
        <f>IFERROR(__xludf.DUMMYFUNCTION("GOOGLETRANSLATE(A28593,""en"",""hi"")"),"यह उन बाथरूमों में से एक है जिसे किसी को भी उपयोग करने की अनुमति नहीं है।")</f>
        <v>यह उन बाथरूमों में से एक है जिसे किसी को भी उपयोग करने की अनुमति नहीं है।</v>
      </c>
    </row>
    <row r="28594">
      <c r="A28594" s="1" t="s">
        <v>27535</v>
      </c>
      <c r="B28594" s="2" t="str">
        <f>IFERROR(__xludf.DUMMYFUNCTION("GOOGLETRANSLATE(A28594,""en"",""hi"")"),"संगीत में पकड़ा!")</f>
        <v>संगीत में पकड़ा!</v>
      </c>
    </row>
    <row r="28595">
      <c r="A28595" s="1" t="s">
        <v>27536</v>
      </c>
      <c r="B28595" s="2" t="str">
        <f>IFERROR(__xludf.DUMMYFUNCTION("GOOGLETRANSLATE(A28595,""en"",""hi"")"),"एक पेलिकन के साथ सूर्यास्त")</f>
        <v>एक पेलिकन के साथ सूर्यास्त</v>
      </c>
    </row>
    <row r="28596">
      <c r="A28596" s="1" t="s">
        <v>27537</v>
      </c>
      <c r="B28596" s="2" t="str">
        <f>IFERROR(__xludf.DUMMYFUNCTION("GOOGLETRANSLATE(A28596,""en"",""hi"")"),"ट्रांजिट बख्तरबंद वाहन वितरण में एक नकद")</f>
        <v>ट्रांजिट बख्तरबंद वाहन वितरण में एक नकद</v>
      </c>
    </row>
    <row r="28597">
      <c r="A28597" s="1" t="s">
        <v>27538</v>
      </c>
      <c r="B28597" s="2" t="str">
        <f>IFERROR(__xludf.DUMMYFUNCTION("GOOGLETRANSLATE(A28597,""en"",""hi"")"),"व्यक्ति के साथ एक आकर्षक cowgirl का पोर्ट्रेट")</f>
        <v>व्यक्ति के साथ एक आकर्षक cowgirl का पोर्ट्रेट</v>
      </c>
    </row>
    <row r="28598">
      <c r="A28598" s="1" t="s">
        <v>27539</v>
      </c>
      <c r="B28598" s="2" t="str">
        <f>IFERROR(__xludf.DUMMYFUNCTION("GOOGLETRANSLATE(A28598,""en"",""hi"")"),"~ एक दृश्य के साथ कमरा ~")</f>
        <v>~ एक दृश्य के साथ कमरा ~</v>
      </c>
    </row>
    <row r="28599">
      <c r="A28599" s="1" t="s">
        <v>27540</v>
      </c>
      <c r="B28599" s="2" t="str">
        <f>IFERROR(__xludf.DUMMYFUNCTION("GOOGLETRANSLATE(A28599,""en"",""hi"")"),"एक काले चमड़े के जैकेट में एक पुरुष बाकर का स्टूडियो शॉट सफेद पृष्ठभूमि पर एक हल्का पृथक एक सिगरेट को प्रकाश देता है")</f>
        <v>एक काले चमड़े के जैकेट में एक पुरुष बाकर का स्टूडियो शॉट सफेद पृष्ठभूमि पर एक हल्का पृथक एक सिगरेट को प्रकाश देता है</v>
      </c>
    </row>
    <row r="28600">
      <c r="A28600" s="1" t="s">
        <v>27541</v>
      </c>
      <c r="B28600" s="2" t="str">
        <f>IFERROR(__xludf.DUMMYFUNCTION("GOOGLETRANSLATE(A28600,""en"",""hi"")"),"जब आप सोचते हैं कि खिड़की के बक्से के लिए फूल सबसे अच्छे हैं, ध्यान दें कि यह उनके विपरीत रंग हैं जो उन्हें दूर से चमकते हैं।")</f>
        <v>जब आप सोचते हैं कि खिड़की के बक्से के लिए फूल सबसे अच्छे हैं, ध्यान दें कि यह उनके विपरीत रंग हैं जो उन्हें दूर से चमकते हैं।</v>
      </c>
    </row>
    <row r="28601">
      <c r="A28601" s="1" t="s">
        <v>27542</v>
      </c>
      <c r="B28601" s="2" t="str">
        <f>IFERROR(__xludf.DUMMYFUNCTION("GOOGLETRANSLATE(A28601,""en"",""hi"")"),"गोल्डन फुटबॉल को बनाए रखने वाले सोने से बने हाथ")</f>
        <v>गोल्डन फुटबॉल को बनाए रखने वाले सोने से बने हाथ</v>
      </c>
    </row>
    <row r="28602">
      <c r="A28602" s="1" t="s">
        <v>27543</v>
      </c>
      <c r="B28602" s="2" t="str">
        <f>IFERROR(__xludf.DUMMYFUNCTION("GOOGLETRANSLATE(A28602,""en"",""hi"")"),"संगीत वीडियो कलाकार अपने प्रशंसकों और अपनी पुस्तक की प्रतियों की प्रतिलिपि बताता है।")</f>
        <v>संगीत वीडियो कलाकार अपने प्रशंसकों और अपनी पुस्तक की प्रतियों की प्रतिलिपि बताता है।</v>
      </c>
    </row>
    <row r="28603">
      <c r="A28603" s="1" t="s">
        <v>27544</v>
      </c>
      <c r="B28603" s="2" t="str">
        <f>IFERROR(__xludf.DUMMYFUNCTION("GOOGLETRANSLATE(A28603,""en"",""hi"")"),"पेय प्रकार ... यह ऊपर जाता है, लेकिन आप कभी नीचे नहीं आते!")</f>
        <v>पेय प्रकार ... यह ऊपर जाता है, लेकिन आप कभी नीचे नहीं आते!</v>
      </c>
    </row>
    <row r="28604">
      <c r="A28604" s="1" t="s">
        <v>27545</v>
      </c>
      <c r="B28604" s="2" t="str">
        <f>IFERROR(__xludf.DUMMYFUNCTION("GOOGLETRANSLATE(A28604,""en"",""hi"")"),"बहुत से लोग सड़क पार कर रहे हैं।")</f>
        <v>बहुत से लोग सड़क पार कर रहे हैं।</v>
      </c>
    </row>
    <row r="28605">
      <c r="A28605" s="1" t="s">
        <v>27546</v>
      </c>
      <c r="B28605" s="2" t="str">
        <f>IFERROR(__xludf.DUMMYFUNCTION("GOOGLETRANSLATE(A28605,""en"",""hi"")"),"रॉक कलाकार हार्टलैंड रॉक कलाकार को सम्मानित पुरस्कार श्रेणी में भाग लेता है")</f>
        <v>रॉक कलाकार हार्टलैंड रॉक कलाकार को सम्मानित पुरस्कार श्रेणी में भाग लेता है</v>
      </c>
    </row>
    <row r="28606">
      <c r="A28606" s="1" t="s">
        <v>27547</v>
      </c>
      <c r="B28606" s="2" t="str">
        <f>IFERROR(__xludf.DUMMYFUNCTION("GOOGLETRANSLATE(A28606,""en"",""hi"")"),"पुरुषों के लिए उद्योग और सहायक उपकरण इस गिरावट")</f>
        <v>पुरुषों के लिए उद्योग और सहायक उपकरण इस गिरावट</v>
      </c>
    </row>
    <row r="28607">
      <c r="A28607" s="1" t="s">
        <v>27548</v>
      </c>
      <c r="B28607" s="2" t="str">
        <f>IFERROR(__xludf.DUMMYFUNCTION("GOOGLETRANSLATE(A28607,""en"",""hi"")"),"मुझे पृष्ठभूमि में शहर के साथ इस तरह की इमारत के शीर्ष पर परिवार की तस्वीरें करना पसंद है।")</f>
        <v>मुझे पृष्ठभूमि में शहर के साथ इस तरह की इमारत के शीर्ष पर परिवार की तस्वीरें करना पसंद है।</v>
      </c>
    </row>
    <row r="28608">
      <c r="A28608" s="1" t="s">
        <v>27549</v>
      </c>
      <c r="B28608" s="2" t="str">
        <f>IFERROR(__xludf.DUMMYFUNCTION("GOOGLETRANSLATE(A28608,""en"",""hi"")"),"मैं एक बड़े मग में हो")</f>
        <v>मैं एक बड़े मग में हो</v>
      </c>
    </row>
    <row r="28609">
      <c r="A28609" s="1" t="s">
        <v>27550</v>
      </c>
      <c r="B28609" s="2" t="str">
        <f>IFERROR(__xludf.DUMMYFUNCTION("GOOGLETRANSLATE(A28609,""en"",""hi"")"),"व्यक्ति सामग्री का उपयोग करके, उसकी मां की पसंदीदा मिठाई के आधार पर एक रमणीय नुस्खा साझा करता है!")</f>
        <v>व्यक्ति सामग्री का उपयोग करके, उसकी मां की पसंदीदा मिठाई के आधार पर एक रमणीय नुस्खा साझा करता है!</v>
      </c>
    </row>
    <row r="28610">
      <c r="A28610" s="1" t="s">
        <v>27551</v>
      </c>
      <c r="B28610" s="2" t="str">
        <f>IFERROR(__xludf.DUMMYFUNCTION("GOOGLETRANSLATE(A28610,""en"",""hi"")"),"देश कलाकार राजनेता में त्यौहार के दौरान मंच पर प्रदर्शन करता है")</f>
        <v>देश कलाकार राजनेता में त्यौहार के दौरान मंच पर प्रदर्शन करता है</v>
      </c>
    </row>
    <row r="28611">
      <c r="A28611" s="1" t="s">
        <v>27552</v>
      </c>
      <c r="B28611" s="2" t="str">
        <f>IFERROR(__xludf.DUMMYFUNCTION("GOOGLETRANSLATE(A28611,""en"",""hi"")"),"आगंतुकों ने आंगन में स्थित सैन्य हेलीकॉप्टर की जांच की।")</f>
        <v>आगंतुकों ने आंगन में स्थित सैन्य हेलीकॉप्टर की जांच की।</v>
      </c>
    </row>
    <row r="28612">
      <c r="A28612" s="1" t="s">
        <v>27553</v>
      </c>
      <c r="B28612" s="2" t="str">
        <f>IFERROR(__xludf.DUMMYFUNCTION("GOOGLETRANSLATE(A28612,""en"",""hi"")"),"अभिनेता, अभिनेता, पत्नी और संगीत वीडियो कलाकार रविवार को पुरस्कार में रेड कार्पेट पर चमक गए।")</f>
        <v>अभिनेता, अभिनेता, पत्नी और संगीत वीडियो कलाकार रविवार को पुरस्कार में रेड कार्पेट पर चमक गए।</v>
      </c>
    </row>
    <row r="28613">
      <c r="A28613" s="1" t="s">
        <v>27554</v>
      </c>
      <c r="B28613" s="2" t="str">
        <f>IFERROR(__xludf.DUMMYFUNCTION("GOOGLETRANSLATE(A28613,""en"",""hi"")"),"वरिष्ठ लोग समुद्र तट पर चलते हैं")</f>
        <v>वरिष्ठ लोग समुद्र तट पर चलते हैं</v>
      </c>
    </row>
    <row r="28614">
      <c r="A28614" s="1" t="s">
        <v>27555</v>
      </c>
      <c r="B28614" s="2" t="str">
        <f>IFERROR(__xludf.DUMMYFUNCTION("GOOGLETRANSLATE(A28614,""en"",""hi"")"),"जल्द ही उपलब्ध कामुक व्यापार!")</f>
        <v>जल्द ही उपलब्ध कामुक व्यापार!</v>
      </c>
    </row>
    <row r="28615">
      <c r="A28615" s="1" t="s">
        <v>27556</v>
      </c>
      <c r="B28615" s="2" t="str">
        <f>IFERROR(__xludf.DUMMYFUNCTION("GOOGLETRANSLATE(A28615,""en"",""hi"")"),"सामने लॉन पर खड़े होने से देखें।")</f>
        <v>सामने लॉन पर खड़े होने से देखें।</v>
      </c>
    </row>
    <row r="28616">
      <c r="A28616" s="1" t="s">
        <v>27557</v>
      </c>
      <c r="B28616" s="2" t="str">
        <f>IFERROR(__xludf.DUMMYFUNCTION("GOOGLETRANSLATE(A28616,""en"",""hi"")"),"एक सफेद पृष्ठभूमि पर हाथ खींचा रंगीन पक्षी")</f>
        <v>एक सफेद पृष्ठभूमि पर हाथ खींचा रंगीन पक्षी</v>
      </c>
    </row>
    <row r="28617">
      <c r="A28617" s="1" t="s">
        <v>27558</v>
      </c>
      <c r="B28617" s="2" t="str">
        <f>IFERROR(__xludf.DUMMYFUNCTION("GOOGLETRANSLATE(A28617,""en"",""hi"")"),"छोटे बिल्ली का बच्चा छोटे तकिया पर सो रहा है")</f>
        <v>छोटे बिल्ली का बच्चा छोटे तकिया पर सो रहा है</v>
      </c>
    </row>
    <row r="28618">
      <c r="A28618" s="1" t="s">
        <v>27559</v>
      </c>
      <c r="B28618" s="2" t="str">
        <f>IFERROR(__xludf.DUMMYFUNCTION("GOOGLETRANSLATE(A28618,""en"",""hi"")"),"जेलीफ़िश गहरे नीले समुद्र में तैरना")</f>
        <v>जेलीफ़िश गहरे नीले समुद्र में तैरना</v>
      </c>
    </row>
    <row r="28619">
      <c r="A28619" s="1" t="s">
        <v>27560</v>
      </c>
      <c r="B28619" s="2" t="str">
        <f>IFERROR(__xludf.DUMMYFUNCTION("GOOGLETRANSLATE(A28619,""en"",""hi"")"),"क्लोज-अप द बुलसेई में शॉट")</f>
        <v>क्लोज-अप द बुलसेई में शॉट</v>
      </c>
    </row>
    <row r="28620">
      <c r="A28620" s="1" t="s">
        <v>27561</v>
      </c>
      <c r="B28620" s="2" t="str">
        <f>IFERROR(__xludf.DUMMYFUNCTION("GOOGLETRANSLATE(A28620,""en"",""hi"")"),"एक ट्रेन बुधवार को स्टेशन में खींचती है।")</f>
        <v>एक ट्रेन बुधवार को स्टेशन में खींचती है।</v>
      </c>
    </row>
    <row r="28621">
      <c r="A28621" s="1" t="s">
        <v>27562</v>
      </c>
      <c r="B28621" s="2" t="str">
        <f>IFERROR(__xludf.DUMMYFUNCTION("GOOGLETRANSLATE(A28621,""en"",""hi"")"),"आप इस आधा बालों को DIY कर सकते हैं, और यदि आप हमारे ट्यूटोरियल का पालन करते हैं तो पुल-थ्रू ब्रेड मास्टर के लिए आसान है।")</f>
        <v>आप इस आधा बालों को DIY कर सकते हैं, और यदि आप हमारे ट्यूटोरियल का पालन करते हैं तो पुल-थ्रू ब्रेड मास्टर के लिए आसान है।</v>
      </c>
    </row>
    <row r="28622">
      <c r="A28622" s="1" t="s">
        <v>27563</v>
      </c>
      <c r="B28622" s="2" t="str">
        <f>IFERROR(__xludf.DUMMYFUNCTION("GOOGLETRANSLATE(A28622,""en"",""hi"")"),"खिड़कियों पर फूलों के साथ सफेद खिड़की।")</f>
        <v>खिड़कियों पर फूलों के साथ सफेद खिड़की।</v>
      </c>
    </row>
    <row r="28623">
      <c r="A28623" s="1" t="s">
        <v>27564</v>
      </c>
      <c r="B28623" s="2" t="str">
        <f>IFERROR(__xludf.DUMMYFUNCTION("GOOGLETRANSLATE(A28623,""en"",""hi"")"),"जीभ पर एक संक्रमण पर टक्कर लगी हैं?")</f>
        <v>जीभ पर एक संक्रमण पर टक्कर लगी हैं?</v>
      </c>
    </row>
    <row r="28624">
      <c r="A28624" s="1" t="s">
        <v>27565</v>
      </c>
      <c r="B28624" s="2" t="str">
        <f>IFERROR(__xludf.DUMMYFUNCTION("GOOGLETRANSLATE(A28624,""en"",""hi"")"),"शो के लिए बिक्री के लिए कला की एक दीवार")</f>
        <v>शो के लिए बिक्री के लिए कला की एक दीवार</v>
      </c>
    </row>
    <row r="28625">
      <c r="A28625" s="1" t="s">
        <v>27566</v>
      </c>
      <c r="B28625" s="2" t="str">
        <f>IFERROR(__xludf.DUMMYFUNCTION("GOOGLETRANSLATE(A28625,""en"",""hi"")"),"महिला हाथ रेस्तरां में एक डिनर के दौरान एक डिश से पनीर का एक टुकड़ा उठा रहा है")</f>
        <v>महिला हाथ रेस्तरां में एक डिनर के दौरान एक डिश से पनीर का एक टुकड़ा उठा रहा है</v>
      </c>
    </row>
    <row r="28626">
      <c r="A28626" s="1" t="s">
        <v>27567</v>
      </c>
      <c r="B28626" s="2" t="str">
        <f>IFERROR(__xludf.DUMMYFUNCTION("GOOGLETRANSLATE(A28626,""en"",""hi"")"),"देश पॉप कलाकार, पॉप कलाकार, और अधिक के अनुसार, लंबाई से सबसे अच्छा शॉर्ट्स")</f>
        <v>देश पॉप कलाकार, पॉप कलाकार, और अधिक के अनुसार, लंबाई से सबसे अच्छा शॉर्ट्स</v>
      </c>
    </row>
    <row r="28627">
      <c r="A28627" s="1" t="s">
        <v>27568</v>
      </c>
      <c r="B28627" s="2" t="str">
        <f>IFERROR(__xludf.DUMMYFUNCTION("GOOGLETRANSLATE(A28627,""en"",""hi"")"),"क्षेत्र की वफादार इकाई क्षेत्र में मवेशियों का निर्माण")</f>
        <v>क्षेत्र की वफादार इकाई क्षेत्र में मवेशियों का निर्माण</v>
      </c>
    </row>
    <row r="28628">
      <c r="A28628" s="1" t="s">
        <v>27569</v>
      </c>
      <c r="B28628" s="2" t="str">
        <f>IFERROR(__xludf.DUMMYFUNCTION("GOOGLETRANSLATE(A28628,""en"",""hi"")"),"बारिश के दौरान समुद्र")</f>
        <v>बारिश के दौरान समुद्र</v>
      </c>
    </row>
    <row r="28629">
      <c r="A28629" s="1" t="s">
        <v>27570</v>
      </c>
      <c r="B28629" s="2" t="str">
        <f>IFERROR(__xludf.DUMMYFUNCTION("GOOGLETRANSLATE(A28629,""en"",""hi"")"),"अल्पविराम से एक हुड के साथ लाइटवेट रजाईदार जैकेट")</f>
        <v>अल्पविराम से एक हुड के साथ लाइटवेट रजाईदार जैकेट</v>
      </c>
    </row>
    <row r="28630">
      <c r="A28630" s="1" t="s">
        <v>27571</v>
      </c>
      <c r="B28630" s="2" t="str">
        <f>IFERROR(__xludf.DUMMYFUNCTION("GOOGLETRANSLATE(A28630,""en"",""hi"")"),"यदि ... तो प्रत्येक आकृति के कोणों और रेखाओं के बारे में कथन।")</f>
        <v>यदि ... तो प्रत्येक आकृति के कोणों और रेखाओं के बारे में कथन।</v>
      </c>
    </row>
    <row r="28631">
      <c r="A28631" s="1" t="s">
        <v>27572</v>
      </c>
      <c r="B28631" s="2" t="str">
        <f>IFERROR(__xludf.DUMMYFUNCTION("GOOGLETRANSLATE(A28631,""en"",""hi"")"),"सॉकर प्लेयर गेंद तक पहुंचने के अपने प्रयासों में फुटबॉल खिलाड़ी को वापस रखता है")</f>
        <v>सॉकर प्लेयर गेंद तक पहुंचने के अपने प्रयासों में फुटबॉल खिलाड़ी को वापस रखता है</v>
      </c>
    </row>
    <row r="28632">
      <c r="A28632" s="1" t="s">
        <v>27573</v>
      </c>
      <c r="B28632" s="2" t="str">
        <f>IFERROR(__xludf.DUMMYFUNCTION("GOOGLETRANSLATE(A28632,""en"",""hi"")"),"एक संकेत मोटर चालकों की सिफारिश करते हुए, प्रदूषण के कारण अपने वाहनों को निष्क्रिय नहीं करने के लिए")</f>
        <v>एक संकेत मोटर चालकों की सिफारिश करते हुए, प्रदूषण के कारण अपने वाहनों को निष्क्रिय नहीं करने के लिए</v>
      </c>
    </row>
    <row r="28633">
      <c r="A28633" s="1" t="s">
        <v>27574</v>
      </c>
      <c r="B28633" s="2" t="str">
        <f>IFERROR(__xludf.DUMMYFUNCTION("GOOGLETRANSLATE(A28633,""en"",""hi"")"),"मुख्य प्रवेश द्वार 19 वीं सदी की सजावट दिखाता है")</f>
        <v>मुख्य प्रवेश द्वार 19 वीं सदी की सजावट दिखाता है</v>
      </c>
    </row>
    <row r="28634">
      <c r="A28634" s="1" t="s">
        <v>27575</v>
      </c>
      <c r="B28634" s="2" t="str">
        <f>IFERROR(__xludf.DUMMYFUNCTION("GOOGLETRANSLATE(A28634,""en"",""hi"")"),"पेशे को मछली पकड़ने के साथ मछली पकड़ने के लिए नीले रंग की सुबह में नदी में अपने मछली पकड़ने के जाल को बाहर निकालते हुए")</f>
        <v>पेशे को मछली पकड़ने के साथ मछली पकड़ने के लिए नीले रंग की सुबह में नदी में अपने मछली पकड़ने के जाल को बाहर निकालते हुए</v>
      </c>
    </row>
    <row r="28635">
      <c r="A28635" s="1" t="s">
        <v>27576</v>
      </c>
      <c r="B28635" s="2" t="str">
        <f>IFERROR(__xludf.DUMMYFUNCTION("GOOGLETRANSLATE(A28635,""en"",""hi"")"),"# एक खेल के दौरान खेल टीम के खिलाफ टोकरी में ड्राइव करता है।")</f>
        <v># एक खेल के दौरान खेल टीम के खिलाफ टोकरी में ड्राइव करता है।</v>
      </c>
    </row>
    <row r="28636">
      <c r="A28636" s="1" t="s">
        <v>27577</v>
      </c>
      <c r="B28636" s="2" t="str">
        <f>IFERROR(__xludf.DUMMYFUNCTION("GOOGLETRANSLATE(A28636,""en"",""hi"")"),"जाज बैंड के साथ सड़क पर चलने वाला व्यक्ति और दूल्हे")</f>
        <v>जाज बैंड के साथ सड़क पर चलने वाला व्यक्ति और दूल्हे</v>
      </c>
    </row>
    <row r="28637">
      <c r="A28637" s="1" t="s">
        <v>27578</v>
      </c>
      <c r="B28637" s="2" t="str">
        <f>IFERROR(__xludf.DUMMYFUNCTION("GOOGLETRANSLATE(A28637,""en"",""hi"")"),"एक छाया के साथ एक खुली लाल छतरी")</f>
        <v>एक छाया के साथ एक खुली लाल छतरी</v>
      </c>
    </row>
    <row r="28638">
      <c r="A28638" s="1" t="s">
        <v>27579</v>
      </c>
      <c r="B28638" s="2" t="str">
        <f>IFERROR(__xludf.DUMMYFUNCTION("GOOGLETRANSLATE(A28638,""en"",""hi"")"),"एक गेट जिसे पुनर्नवीनीकरण किया गया था और डेक पर टेबलटॉप के रूप में उपयोग किया जाता था।")</f>
        <v>एक गेट जिसे पुनर्नवीनीकरण किया गया था और डेक पर टेबलटॉप के रूप में उपयोग किया जाता था।</v>
      </c>
    </row>
    <row r="28639">
      <c r="A28639" s="1" t="s">
        <v>27580</v>
      </c>
      <c r="B28639" s="2" t="str">
        <f>IFERROR(__xludf.DUMMYFUNCTION("GOOGLETRANSLATE(A28639,""en"",""hi"")"),"ड्रेस लांग ट्रेन ने भीड़ में खींच लिया जिसने इसे प्रांत में केंद्र के माध्यम से ले जाने में मदद की")</f>
        <v>ड्रेस लांग ट्रेन ने भीड़ में खींच लिया जिसने इसे प्रांत में केंद्र के माध्यम से ले जाने में मदद की</v>
      </c>
    </row>
    <row r="28640">
      <c r="A28640" s="1" t="s">
        <v>27581</v>
      </c>
      <c r="B28640" s="2" t="str">
        <f>IFERROR(__xludf.DUMMYFUNCTION("GOOGLETRANSLATE(A28640,""en"",""hi"")"),"मिनी ड्रेस, उच्च एड़ी के जूते और पुरुषों की पोशाक पैंट की एक फैशन देखो।")</f>
        <v>मिनी ड्रेस, उच्च एड़ी के जूते और पुरुषों की पोशाक पैंट की एक फैशन देखो।</v>
      </c>
    </row>
    <row r="28641">
      <c r="A28641" s="1" t="s">
        <v>27582</v>
      </c>
      <c r="B28641" s="2" t="str">
        <f>IFERROR(__xludf.DUMMYFUNCTION("GOOGLETRANSLATE(A28641,""en"",""hi"")"),"किले पर सुंदर बैंगनी सूर्योदय।")</f>
        <v>किले पर सुंदर बैंगनी सूर्योदय।</v>
      </c>
    </row>
    <row r="28642">
      <c r="A28642" s="1" t="s">
        <v>27583</v>
      </c>
      <c r="B28642" s="2" t="str">
        <f>IFERROR(__xludf.DUMMYFUNCTION("GOOGLETRANSLATE(A28642,""en"",""hi"")"),"अमेरिकी फुटबॉल खिलाड़ी तीसरी तिमाही के दौरान अमेरिकी राज्य के खिलाफ अपने चौथे टचडाउन को स्कोर करता है।")</f>
        <v>अमेरिकी फुटबॉल खिलाड़ी तीसरी तिमाही के दौरान अमेरिकी राज्य के खिलाफ अपने चौथे टचडाउन को स्कोर करता है।</v>
      </c>
    </row>
    <row r="28643">
      <c r="A28643" s="1" t="s">
        <v>27584</v>
      </c>
      <c r="B28643" s="2" t="str">
        <f>IFERROR(__xludf.DUMMYFUNCTION("GOOGLETRANSLATE(A28643,""en"",""hi"")"),"इसका थैंक्सगिविंग इसलिए हमने व्यक्ति को नाम से अमेरिकी राज्यों को दिखाने वाले खेल उपकरण को लेबल करने के लिए कहा")</f>
        <v>इसका थैंक्सगिविंग इसलिए हमने व्यक्ति को नाम से अमेरिकी राज्यों को दिखाने वाले खेल उपकरण को लेबल करने के लिए कहा</v>
      </c>
    </row>
    <row r="28644">
      <c r="A28644" s="1" t="s">
        <v>27585</v>
      </c>
      <c r="B28644" s="2" t="str">
        <f>IFERROR(__xludf.DUMMYFUNCTION("GOOGLETRANSLATE(A28644,""en"",""hi"")"),"सफेद पृष्ठभूमि पर रंगीन rhombus में यथार्थवादी संख्या वेक्टर लोगो प्रतीक।")</f>
        <v>सफेद पृष्ठभूमि पर रंगीन rhombus में यथार्थवादी संख्या वेक्टर लोगो प्रतीक।</v>
      </c>
    </row>
    <row r="28645">
      <c r="A28645" s="1" t="s">
        <v>27586</v>
      </c>
      <c r="B28645" s="2" t="str">
        <f>IFERROR(__xludf.DUMMYFUNCTION("GOOGLETRANSLATE(A28645,""en"",""hi"")"),"घर में पूरी तरह से नए बाथरूम")</f>
        <v>घर में पूरी तरह से नए बाथरूम</v>
      </c>
    </row>
    <row r="28646">
      <c r="A28646" s="1" t="s">
        <v>27587</v>
      </c>
      <c r="B28646" s="2" t="str">
        <f>IFERROR(__xludf.DUMMYFUNCTION("GOOGLETRANSLATE(A28646,""en"",""hi"")"),"लोगों के हाथों की टीम राष्ट्रीय ध्वज बढ़ाती है")</f>
        <v>लोगों के हाथों की टीम राष्ट्रीय ध्वज बढ़ाती है</v>
      </c>
    </row>
    <row r="28647">
      <c r="A28647" s="1" t="s">
        <v>27588</v>
      </c>
      <c r="B28647" s="2" t="str">
        <f>IFERROR(__xludf.DUMMYFUNCTION("GOOGLETRANSLATE(A28647,""en"",""hi"")"),"अंतिम नुकसान के बाद क्रिकेट प्लेयर पेशेवर क्रिकेट से सेवानिवृत्त हुए।")</f>
        <v>अंतिम नुकसान के बाद क्रिकेट प्लेयर पेशेवर क्रिकेट से सेवानिवृत्त हुए।</v>
      </c>
    </row>
    <row r="28648">
      <c r="A28648" s="1" t="s">
        <v>930</v>
      </c>
      <c r="B28648" s="2" t="str">
        <f>IFERROR(__xludf.DUMMYFUNCTION("GOOGLETRANSLATE(A28648,""en"",""hi"")"),"छवि में हो सकता है: व्यक्ति, मंच पर और एक संगीत वाद्ययंत्र बजाना")</f>
        <v>छवि में हो सकता है: व्यक्ति, मंच पर और एक संगीत वाद्ययंत्र बजाना</v>
      </c>
    </row>
    <row r="28649">
      <c r="A28649" s="1" t="s">
        <v>27589</v>
      </c>
      <c r="B28649" s="2" t="str">
        <f>IFERROR(__xludf.DUMMYFUNCTION("GOOGLETRANSLATE(A28649,""en"",""hi"")"),"एक स्मार्ट फोन के साथ एक लंबी छाया कॉफी मग का चित्रण")</f>
        <v>एक स्मार्ट फोन के साथ एक लंबी छाया कॉफी मग का चित्रण</v>
      </c>
    </row>
    <row r="28650">
      <c r="A28650" s="1" t="s">
        <v>27590</v>
      </c>
      <c r="B28650" s="2" t="str">
        <f>IFERROR(__xludf.DUMMYFUNCTION("GOOGLETRANSLATE(A28650,""en"",""hi"")"),"जुलाई राष्ट्रीय ब्लूबेरी महीना है!")</f>
        <v>जुलाई राष्ट्रीय ब्लूबेरी महीना है!</v>
      </c>
    </row>
    <row r="28651">
      <c r="A28651" s="1" t="s">
        <v>27591</v>
      </c>
      <c r="B28651" s="2" t="str">
        <f>IFERROR(__xludf.DUMMYFUNCTION("GOOGLETRANSLATE(A28651,""en"",""hi"")"),"फैशन वीक के दौरान व्यक्ति के बाहर सड़कों पर देखा गया व्यक्ति")</f>
        <v>फैशन वीक के दौरान व्यक्ति के बाहर सड़कों पर देखा गया व्यक्ति</v>
      </c>
    </row>
    <row r="28652">
      <c r="A28652" s="1" t="s">
        <v>27592</v>
      </c>
      <c r="B28652" s="2" t="str">
        <f>IFERROR(__xludf.DUMMYFUNCTION("GOOGLETRANSLATE(A28652,""en"",""hi"")"),"फिल्म प्रारूप में महासागर के ऊपर सुपर उच्च ड्रोन")</f>
        <v>फिल्म प्रारूप में महासागर के ऊपर सुपर उच्च ड्रोन</v>
      </c>
    </row>
    <row r="28653">
      <c r="A28653" s="1" t="s">
        <v>27593</v>
      </c>
      <c r="B28653" s="2" t="str">
        <f>IFERROR(__xludf.DUMMYFUNCTION("GOOGLETRANSLATE(A28653,""en"",""hi"")"),"विश्वविद्यालय के पास के कमरे")</f>
        <v>विश्वविद्यालय के पास के कमरे</v>
      </c>
    </row>
    <row r="28654">
      <c r="A28654" s="1" t="s">
        <v>27594</v>
      </c>
      <c r="B28654" s="2" t="str">
        <f>IFERROR(__xludf.DUMMYFUNCTION("GOOGLETRANSLATE(A28654,""en"",""hi"")"),"21 वीं शताब्दी में पुरुषों के लिए हिप्स्टर हेयरकट")</f>
        <v>21 वीं शताब्दी में पुरुषों के लिए हिप्स्टर हेयरकट</v>
      </c>
    </row>
    <row r="28655">
      <c r="A28655" s="1" t="s">
        <v>27595</v>
      </c>
      <c r="B28655" s="2" t="str">
        <f>IFERROR(__xludf.DUMMYFUNCTION("GOOGLETRANSLATE(A28655,""en"",""hi"")"),"एक बड़े गेहूं के मैदान में एक आधुनिक गठबंधन हारवेस्टर कार्य दिवस का हवाई ड्रोन शॉट।")</f>
        <v>एक बड़े गेहूं के मैदान में एक आधुनिक गठबंधन हारवेस्टर कार्य दिवस का हवाई ड्रोन शॉट।</v>
      </c>
    </row>
    <row r="28656">
      <c r="A28656" s="1" t="s">
        <v>27596</v>
      </c>
      <c r="B28656" s="2" t="str">
        <f>IFERROR(__xludf.DUMMYFUNCTION("GOOGLETRANSLATE(A28656,""en"",""hi"")"),"रेगिस्तान में एक धुन पर चलने वाले व्यक्तियों का दृश्य")</f>
        <v>रेगिस्तान में एक धुन पर चलने वाले व्यक्तियों का दृश्य</v>
      </c>
    </row>
    <row r="28657">
      <c r="A28657" s="1" t="s">
        <v>27597</v>
      </c>
      <c r="B28657" s="2" t="str">
        <f>IFERROR(__xludf.DUMMYFUNCTION("GOOGLETRANSLATE(A28657,""en"",""hi"")"),"गर्दन के डिजाइन के पीछे मन का अर्थ है")</f>
        <v>गर्दन के डिजाइन के पीछे मन का अर्थ है</v>
      </c>
    </row>
    <row r="28658">
      <c r="A28658" s="1" t="s">
        <v>3660</v>
      </c>
      <c r="B28658" s="2" t="str">
        <f>IFERROR(__xludf.DUMMYFUNCTION("GOOGLETRANSLATE(A28658,""en"",""hi"")"),"इस मानचित्र की विशेषता छवि")</f>
        <v>इस मानचित्र की विशेषता छवि</v>
      </c>
    </row>
    <row r="28659">
      <c r="A28659" s="1" t="s">
        <v>27598</v>
      </c>
      <c r="B28659" s="2" t="str">
        <f>IFERROR(__xludf.DUMMYFUNCTION("GOOGLETRANSLATE(A28659,""en"",""hi"")"),"एक मेसन जार में फूल")</f>
        <v>एक मेसन जार में फूल</v>
      </c>
    </row>
    <row r="28660">
      <c r="A28660" s="1" t="s">
        <v>27599</v>
      </c>
      <c r="B28660" s="2" t="str">
        <f>IFERROR(__xludf.DUMMYFUNCTION("GOOGLETRANSLATE(A28660,""en"",""hi"")"),"रंग के एक छप के साथ आधुनिक रसोई")</f>
        <v>रंग के एक छप के साथ आधुनिक रसोई</v>
      </c>
    </row>
    <row r="28661">
      <c r="A28661" s="1" t="s">
        <v>27600</v>
      </c>
      <c r="B28661" s="2" t="str">
        <f>IFERROR(__xludf.DUMMYFUNCTION("GOOGLETRANSLATE(A28661,""en"",""hi"")"),"अभिनेता और उसका बेटा समुद्र तट पर देखे गए हैं")</f>
        <v>अभिनेता और उसका बेटा समुद्र तट पर देखे गए हैं</v>
      </c>
    </row>
    <row r="28662">
      <c r="A28662" s="1" t="s">
        <v>27601</v>
      </c>
      <c r="B28662" s="2" t="str">
        <f>IFERROR(__xludf.DUMMYFUNCTION("GOOGLETRANSLATE(A28662,""en"",""hi"")"),"स्पोर्ट्स टीम के खिलाफ बेसबॉल गेम के दौरान बेसबॉल प्लेयर पिच")</f>
        <v>स्पोर्ट्स टीम के खिलाफ बेसबॉल गेम के दौरान बेसबॉल प्लेयर पिच</v>
      </c>
    </row>
    <row r="28663">
      <c r="A28663" s="1" t="s">
        <v>27602</v>
      </c>
      <c r="B28663" s="2" t="str">
        <f>IFERROR(__xludf.DUMMYFUNCTION("GOOGLETRANSLATE(A28663,""en"",""hi"")"),"काल्पनिक चरित्र - कार्टून की श्रृंखला में एक एनिमेटेड कार्टून चरित्र है।")</f>
        <v>काल्पनिक चरित्र - कार्टून की श्रृंखला में एक एनिमेटेड कार्टून चरित्र है।</v>
      </c>
    </row>
    <row r="28664">
      <c r="A28664" s="1" t="s">
        <v>27603</v>
      </c>
      <c r="B28664" s="2" t="str">
        <f>IFERROR(__xludf.DUMMYFUNCTION("GOOGLETRANSLATE(A28664,""en"",""hi"")"),"एक विशाल समुद्र तट शैली पूर्ण सूर्य पिछवाड़े ईंट गार्डन पथ के लिए डिजाइन विचार।")</f>
        <v>एक विशाल समुद्र तट शैली पूर्ण सूर्य पिछवाड़े ईंट गार्डन पथ के लिए डिजाइन विचार।</v>
      </c>
    </row>
    <row r="28665">
      <c r="A28665" s="1" t="s">
        <v>27604</v>
      </c>
      <c r="B28665" s="2" t="str">
        <f>IFERROR(__xludf.DUMMYFUNCTION("GOOGLETRANSLATE(A28665,""en"",""hi"")"),"बैंड का कलाकार त्यौहार के दौरान करता है।")</f>
        <v>बैंड का कलाकार त्यौहार के दौरान करता है।</v>
      </c>
    </row>
    <row r="28666">
      <c r="A28666" s="1" t="s">
        <v>27605</v>
      </c>
      <c r="B28666" s="2" t="str">
        <f>IFERROR(__xludf.DUMMYFUNCTION("GOOGLETRANSLATE(A28666,""en"",""hi"")"),"अलग-अलग पट्टियां इस नर्सरी की छत पर मजेदार हैं।")</f>
        <v>अलग-अलग पट्टियां इस नर्सरी की छत पर मजेदार हैं।</v>
      </c>
    </row>
    <row r="28667">
      <c r="A28667" s="1" t="s">
        <v>27606</v>
      </c>
      <c r="B28667" s="2" t="str">
        <f>IFERROR(__xludf.DUMMYFUNCTION("GOOGLETRANSLATE(A28667,""en"",""hi"")"),"बैंकों पर एक कार्यकर्ता")</f>
        <v>बैंकों पर एक कार्यकर्ता</v>
      </c>
    </row>
    <row r="28668">
      <c r="A28668" s="1" t="s">
        <v>27607</v>
      </c>
      <c r="B28668" s="2" t="str">
        <f>IFERROR(__xludf.DUMMYFUNCTION("GOOGLETRANSLATE(A28668,""en"",""hi"")"),"जंगल में परिवार का समय")</f>
        <v>जंगल में परिवार का समय</v>
      </c>
    </row>
    <row r="28669">
      <c r="A28669" s="1" t="s">
        <v>27608</v>
      </c>
      <c r="B28669" s="2" t="str">
        <f>IFERROR(__xludf.DUMMYFUNCTION("GOOGLETRANSLATE(A28669,""en"",""hi"")"),"अवकाश श्रेणी के लिए प्रसिद्ध प्रतीकों के चित्रण")</f>
        <v>अवकाश श्रेणी के लिए प्रसिद्ध प्रतीकों के चित्रण</v>
      </c>
    </row>
    <row r="28670">
      <c r="A28670" s="1" t="s">
        <v>27609</v>
      </c>
      <c r="B28670" s="2" t="str">
        <f>IFERROR(__xludf.DUMMYFUNCTION("GOOGLETRANSLATE(A28670,""en"",""hi"")"),"व्यक्ति और अभिनेता श्रृंखला प्रीमियर में भाग लेते हैं")</f>
        <v>व्यक्ति और अभिनेता श्रृंखला प्रीमियर में भाग लेते हैं</v>
      </c>
    </row>
    <row r="28671">
      <c r="A28671" s="1" t="s">
        <v>27610</v>
      </c>
      <c r="B28671" s="2" t="str">
        <f>IFERROR(__xludf.DUMMYFUNCTION("GOOGLETRANSLATE(A28671,""en"",""hi"")"),"समुद्र में मुस्कुराते हुए महिला")</f>
        <v>समुद्र में मुस्कुराते हुए महिला</v>
      </c>
    </row>
    <row r="28672">
      <c r="A28672" s="1" t="s">
        <v>27611</v>
      </c>
      <c r="B28672" s="2" t="str">
        <f>IFERROR(__xludf.DUMMYFUNCTION("GOOGLETRANSLATE(A28672,""en"",""hi"")"),"पेड़ से पश्चिमी ईसाई अवकाश!")</f>
        <v>पेड़ से पश्चिमी ईसाई अवकाश!</v>
      </c>
    </row>
    <row r="28673">
      <c r="A28673" s="1" t="s">
        <v>27612</v>
      </c>
      <c r="B28673" s="2" t="str">
        <f>IFERROR(__xludf.DUMMYFUNCTION("GOOGLETRANSLATE(A28673,""en"",""hi"")"),"चीयरलीडर्स ने अपने सामान को आगे बढ़ाया")</f>
        <v>चीयरलीडर्स ने अपने सामान को आगे बढ़ाया</v>
      </c>
    </row>
    <row r="28674">
      <c r="A28674" s="1" t="s">
        <v>27613</v>
      </c>
      <c r="B28674" s="2" t="str">
        <f>IFERROR(__xludf.DUMMYFUNCTION("GOOGLETRANSLATE(A28674,""en"",""hi"")"),"गाला प्रदर्शन पर नर्तकी।")</f>
        <v>गाला प्रदर्शन पर नर्तकी।</v>
      </c>
    </row>
    <row r="28675">
      <c r="A28675" s="1" t="s">
        <v>27614</v>
      </c>
      <c r="B28675" s="2" t="str">
        <f>IFERROR(__xludf.DUMMYFUNCTION("GOOGLETRANSLATE(A28675,""en"",""hi"")"),"एवोकैडोस ​​की कीमत नीचे आ रही है")</f>
        <v>एवोकैडोस ​​की कीमत नीचे आ रही है</v>
      </c>
    </row>
    <row r="28676">
      <c r="A28676" s="1" t="s">
        <v>27615</v>
      </c>
      <c r="B28676" s="2" t="str">
        <f>IFERROR(__xludf.DUMMYFUNCTION("GOOGLETRANSLATE(A28676,""en"",""hi"")"),"व्यक्ति, टेबल लैंप की जोड़ी लगभग 1")</f>
        <v>व्यक्ति, टेबल लैंप की जोड़ी लगभग 1</v>
      </c>
    </row>
    <row r="28677">
      <c r="A28677" s="1" t="s">
        <v>27616</v>
      </c>
      <c r="B28677" s="2" t="str">
        <f>IFERROR(__xludf.DUMMYFUNCTION("GOOGLETRANSLATE(A28677,""en"",""hi"")"),"क्रिसमस के पेड़ के पास छोटा जिंजरब्रेड घर।")</f>
        <v>क्रिसमस के पेड़ के पास छोटा जिंजरब्रेड घर।</v>
      </c>
    </row>
    <row r="28678">
      <c r="A28678" s="1" t="s">
        <v>27617</v>
      </c>
      <c r="B28678" s="2" t="str">
        <f>IFERROR(__xludf.DUMMYFUNCTION("GOOGLETRANSLATE(A28678,""en"",""hi"")"),"दहलिया - बगीचे में सुंदर गुलाबी फूल")</f>
        <v>दहलिया - बगीचे में सुंदर गुलाबी फूल</v>
      </c>
    </row>
    <row r="28679">
      <c r="A28679" s="1" t="s">
        <v>2976</v>
      </c>
      <c r="B28679" s="2" t="str">
        <f>IFERROR(__xludf.DUMMYFUNCTION("GOOGLETRANSLATE(A28679,""en"",""hi"")"),"छवि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28680">
      <c r="A28680" s="1" t="s">
        <v>27618</v>
      </c>
      <c r="B28680" s="2" t="str">
        <f>IFERROR(__xludf.DUMMYFUNCTION("GOOGLETRANSLATE(A28680,""en"",""hi"")"),"- एक पुरानी गाय की तरह है।")</f>
        <v>- एक पुरानी गाय की तरह है।</v>
      </c>
    </row>
    <row r="28681">
      <c r="A28681" s="1" t="s">
        <v>27619</v>
      </c>
      <c r="B28681" s="2" t="str">
        <f>IFERROR(__xludf.DUMMYFUNCTION("GOOGLETRANSLATE(A28681,""en"",""hi"")"),"बच्चों और माताओं ने समुद्र तट के किनारे एक खेल के मैदान में सूर्यास्त में सिल्हूट किया")</f>
        <v>बच्चों और माताओं ने समुद्र तट के किनारे एक खेल के मैदान में सूर्यास्त में सिल्हूट किया</v>
      </c>
    </row>
    <row r="28682">
      <c r="A28682" s="1" t="s">
        <v>27620</v>
      </c>
      <c r="B28682" s="2" t="str">
        <f>IFERROR(__xludf.DUMMYFUNCTION("GOOGLETRANSLATE(A28682,""en"",""hi"")"),"1 9 20 के दशक की शैली के अपार्टमेंट के प्रवेश में व्यक्ति।")</f>
        <v>1 9 20 के दशक की शैली के अपार्टमेंट के प्रवेश में व्यक्ति।</v>
      </c>
    </row>
    <row r="28683">
      <c r="A28683" s="1" t="s">
        <v>27621</v>
      </c>
      <c r="B28683" s="2" t="str">
        <f>IFERROR(__xludf.DUMMYFUNCTION("GOOGLETRANSLATE(A28683,""en"",""hi"")"),"एक उज्ज्वल धूप दिन पर स्काईलाइन से ज़ूम आउट")</f>
        <v>एक उज्ज्वल धूप दिन पर स्काईलाइन से ज़ूम आउट</v>
      </c>
    </row>
    <row r="28684">
      <c r="A28684" s="1" t="s">
        <v>27622</v>
      </c>
      <c r="B28684" s="2" t="str">
        <f>IFERROR(__xludf.DUMMYFUNCTION("GOOGLETRANSLATE(A28684,""en"",""hi"")"),"एक प्रेस कॉन्फ्रेंस के दौरान फुटबॉल खिलाड़ी युवा प्रशंसकों से मिलता है")</f>
        <v>एक प्रेस कॉन्फ्रेंस के दौरान फुटबॉल खिलाड़ी युवा प्रशंसकों से मिलता है</v>
      </c>
    </row>
    <row r="28685">
      <c r="A28685" s="1" t="s">
        <v>27623</v>
      </c>
      <c r="B28685" s="2" t="str">
        <f>IFERROR(__xludf.DUMMYFUNCTION("GOOGLETRANSLATE(A28685,""en"",""hi"")"),"पुरानी नौकाओं में से एक को देखकर व्यक्ति!")</f>
        <v>पुरानी नौकाओं में से एक को देखकर व्यक्ति!</v>
      </c>
    </row>
    <row r="28686">
      <c r="A28686" s="1" t="s">
        <v>27624</v>
      </c>
      <c r="B28686" s="2" t="str">
        <f>IFERROR(__xludf.DUMMYFUNCTION("GOOGLETRANSLATE(A28686,""en"",""hi"")"),"एक मानव खोपड़ी का मॉडल")</f>
        <v>एक मानव खोपड़ी का मॉडल</v>
      </c>
    </row>
    <row r="28687">
      <c r="A28687" s="1" t="s">
        <v>27625</v>
      </c>
      <c r="B28687" s="2" t="str">
        <f>IFERROR(__xludf.DUMMYFUNCTION("GOOGLETRANSLATE(A28687,""en"",""hi"")"),"सुंदर छोटी लड़की का पोर्ट्रेट और उसकी मां क्रेयॉन के साथ खेल रही है जबकि घर में एक दूसरे के चेहरे को चित्रित करते हुए")</f>
        <v>सुंदर छोटी लड़की का पोर्ट्रेट और उसकी मां क्रेयॉन के साथ खेल रही है जबकि घर में एक दूसरे के चेहरे को चित्रित करते हुए</v>
      </c>
    </row>
    <row r="28688">
      <c r="A28688" s="1" t="s">
        <v>27626</v>
      </c>
      <c r="B28688" s="2" t="str">
        <f>IFERROR(__xludf.DUMMYFUNCTION("GOOGLETRANSLATE(A28688,""en"",""hi"")"),"पर्वत श्रृंखला पर हवाई उड़ान")</f>
        <v>पर्वत श्रृंखला पर हवाई उड़ान</v>
      </c>
    </row>
    <row r="28689">
      <c r="A28689" s="1" t="s">
        <v>27627</v>
      </c>
      <c r="B28689" s="2" t="str">
        <f>IFERROR(__xludf.DUMMYFUNCTION("GOOGLETRANSLATE(A28689,""en"",""hi"")"),"एक हरे रंग के लॉन पर प्लास्टिक की टोकरी में पके हुए मीठे स्ट्रॉबेरी।")</f>
        <v>एक हरे रंग के लॉन पर प्लास्टिक की टोकरी में पके हुए मीठे स्ट्रॉबेरी।</v>
      </c>
    </row>
    <row r="28690">
      <c r="A28690" s="1" t="s">
        <v>27628</v>
      </c>
      <c r="B28690" s="2" t="str">
        <f>IFERROR(__xludf.DUMMYFUNCTION("GOOGLETRANSLATE(A28690,""en"",""hi"")"),"पुराने शहर में ऐतिहासिक इमारतें।")</f>
        <v>पुराने शहर में ऐतिहासिक इमारतें।</v>
      </c>
    </row>
    <row r="28691">
      <c r="A28691" s="1" t="s">
        <v>27629</v>
      </c>
      <c r="B28691" s="2" t="str">
        <f>IFERROR(__xludf.DUMMYFUNCTION("GOOGLETRANSLATE(A28691,""en"",""hi"")"),"लय और ब्लूज़ कलाकार मंच पर प्रदर्शन करता है")</f>
        <v>लय और ब्लूज़ कलाकार मंच पर प्रदर्शन करता है</v>
      </c>
    </row>
    <row r="28692">
      <c r="A28692" s="1" t="s">
        <v>27630</v>
      </c>
      <c r="B28692" s="2" t="str">
        <f>IFERROR(__xludf.DUMMYFUNCTION("GOOGLETRANSLATE(A28692,""en"",""hi"")"),"इन्हें सहित उल्लू में आंखों के बारे में सब कुछ है।")</f>
        <v>इन्हें सहित उल्लू में आंखों के बारे में सब कुछ है।</v>
      </c>
    </row>
    <row r="28693">
      <c r="A28693" s="1" t="s">
        <v>27631</v>
      </c>
      <c r="B28693" s="2" t="str">
        <f>IFERROR(__xludf.DUMMYFUNCTION("GOOGLETRANSLATE(A28693,""en"",""hi"")"),"खेत पर प्यारा कार्टून जानवरों का सेट")</f>
        <v>खेत पर प्यारा कार्टून जानवरों का सेट</v>
      </c>
    </row>
    <row r="28694">
      <c r="A28694" s="1" t="s">
        <v>27632</v>
      </c>
      <c r="B28694" s="2" t="str">
        <f>IFERROR(__xludf.DUMMYFUNCTION("GOOGLETRANSLATE(A28694,""en"",""hi"")"),"मेट्रो नाइटक्लब: इस तस्वीर में ज्यादातर लोग शायद टैक्सी द्वारा वहां पहुंचे।")</f>
        <v>मेट्रो नाइटक्लब: इस तस्वीर में ज्यादातर लोग शायद टैक्सी द्वारा वहां पहुंचे।</v>
      </c>
    </row>
    <row r="28695">
      <c r="A28695" s="1" t="s">
        <v>27633</v>
      </c>
      <c r="B28695" s="2" t="str">
        <f>IFERROR(__xludf.DUMMYFUNCTION("GOOGLETRANSLATE(A28695,""en"",""hi"")"),"लेकिन चार के परिवार को चलाने से मेरे पति के समर्थन के बिना संभव नहीं होता")</f>
        <v>लेकिन चार के परिवार को चलाने से मेरे पति के समर्थन के बिना संभव नहीं होता</v>
      </c>
    </row>
    <row r="28696">
      <c r="A28696" s="1" t="s">
        <v>27634</v>
      </c>
      <c r="B28696" s="2" t="str">
        <f>IFERROR(__xludf.DUMMYFUNCTION("GOOGLETRANSLATE(A28696,""en"",""hi"")"),"नारियल हथेली के पेड़ एक सफेद पृष्ठभूमि पर अलग")</f>
        <v>नारियल हथेली के पेड़ एक सफेद पृष्ठभूमि पर अलग</v>
      </c>
    </row>
    <row r="28697">
      <c r="A28697" s="1" t="s">
        <v>27635</v>
      </c>
      <c r="B28697" s="2" t="str">
        <f>IFERROR(__xludf.DUMMYFUNCTION("GOOGLETRANSLATE(A28697,""en"",""hi"")"),"ब्लू ग्लास और देश के साथ इमारत के सार आकार")</f>
        <v>ब्लू ग्लास और देश के साथ इमारत के सार आकार</v>
      </c>
    </row>
    <row r="28698">
      <c r="A28698" s="1" t="s">
        <v>27636</v>
      </c>
      <c r="B28698" s="2" t="str">
        <f>IFERROR(__xludf.DUMMYFUNCTION("GOOGLETRANSLATE(A28698,""en"",""hi"")"),"रासायनिक यौगिक बताता है कि तितलियों की विविधता को गंभीरता से कम करके आंका जा सकता है")</f>
        <v>रासायनिक यौगिक बताता है कि तितलियों की विविधता को गंभीरता से कम करके आंका जा सकता है</v>
      </c>
    </row>
    <row r="28699">
      <c r="A28699" s="1" t="s">
        <v>27637</v>
      </c>
      <c r="B28699" s="2" t="str">
        <f>IFERROR(__xludf.DUMMYFUNCTION("GOOGLETRANSLATE(A28699,""en"",""hi"")"),"एक बड़ी मंजिल के साथ गैली रसोई - से छत वाली खिड़की")</f>
        <v>एक बड़ी मंजिल के साथ गैली रसोई - से छत वाली खिड़की</v>
      </c>
    </row>
    <row r="28700">
      <c r="A28700" s="1" t="s">
        <v>27638</v>
      </c>
      <c r="B28700" s="2" t="str">
        <f>IFERROR(__xludf.DUMMYFUNCTION("GOOGLETRANSLATE(A28700,""en"",""hi"")"),"सेलिब्रिटी दर्शकों में संगीत कार्यकारी के लिए प्रदर्शन करता है")</f>
        <v>सेलिब्रिटी दर्शकों में संगीत कार्यकारी के लिए प्रदर्शन करता है</v>
      </c>
    </row>
    <row r="28701">
      <c r="A28701" s="1" t="s">
        <v>27639</v>
      </c>
      <c r="B28701" s="2" t="str">
        <f>IFERROR(__xludf.DUMMYFUNCTION("GOOGLETRANSLATE(A28701,""en"",""hi"")"),"संक्षेप में जमीन के तल की रहने वाली जगहों को खोलना था, जबकि घर के मूल को सनी दक्षिण के बगीचे में फिर से जोड़ता है।")</f>
        <v>संक्षेप में जमीन के तल की रहने वाली जगहों को खोलना था, जबकि घर के मूल को सनी दक्षिण के बगीचे में फिर से जोड़ता है।</v>
      </c>
    </row>
    <row r="28702">
      <c r="A28702" s="1" t="s">
        <v>27640</v>
      </c>
      <c r="B28702" s="2" t="str">
        <f>IFERROR(__xludf.DUMMYFUNCTION("GOOGLETRANSLATE(A28702,""en"",""hi"")"),"ग्रीष्मकालीन अवकाश पर एक स्विमिंग पूल में युवा लड़की की रॉयल्टी मुक्त तस्वीर")</f>
        <v>ग्रीष्मकालीन अवकाश पर एक स्विमिंग पूल में युवा लड़की की रॉयल्टी मुक्त तस्वीर</v>
      </c>
    </row>
    <row r="28703">
      <c r="A28703" s="1" t="s">
        <v>6940</v>
      </c>
      <c r="B28703" s="2" t="str">
        <f>IFERROR(__xludf.DUMMYFUNCTION("GOOGLETRANSLATE(A28703,""en"",""hi"")"),"आकाश में आतिशबाजी चमकती है")</f>
        <v>आकाश में आतिशबाजी चमकती है</v>
      </c>
    </row>
    <row r="28704">
      <c r="A28704" s="1" t="s">
        <v>27641</v>
      </c>
      <c r="B28704" s="2" t="str">
        <f>IFERROR(__xludf.DUMMYFUNCTION("GOOGLETRANSLATE(A28704,""en"",""hi"")"),"रेस्तरां में बैठे लड़की और कुछ के बारे में सोचते हुए")</f>
        <v>रेस्तरां में बैठे लड़की और कुछ के बारे में सोचते हुए</v>
      </c>
    </row>
    <row r="28705">
      <c r="A28705" s="1" t="s">
        <v>27642</v>
      </c>
      <c r="B28705" s="2" t="str">
        <f>IFERROR(__xludf.DUMMYFUNCTION("GOOGLETRANSLATE(A28705,""en"",""hi"")"),"एक सफेद पृष्ठभूमि पर पृथक ईगल आइकन का चित्रण")</f>
        <v>एक सफेद पृष्ठभूमि पर पृथक ईगल आइकन का चित्रण</v>
      </c>
    </row>
    <row r="28706">
      <c r="A28706" s="1" t="s">
        <v>27643</v>
      </c>
      <c r="B28706" s="2" t="str">
        <f>IFERROR(__xludf.DUMMYFUNCTION("GOOGLETRANSLATE(A28706,""en"",""hi"")"),"अनुबंध - एक फाउंटेन पेन का उपयोग करके एक दस्तावेज़ पर उसका हस्ताक्षर डालना")</f>
        <v>अनुबंध - एक फाउंटेन पेन का उपयोग करके एक दस्तावेज़ पर उसका हस्ताक्षर डालना</v>
      </c>
    </row>
    <row r="28707">
      <c r="A28707" s="1" t="s">
        <v>27644</v>
      </c>
      <c r="B28707" s="2" t="str">
        <f>IFERROR(__xludf.DUMMYFUNCTION("GOOGLETRANSLATE(A28707,""en"",""hi"")"),"एक पुराने लोगों और सेवानिवृत्ति घर के लिए पेशेवर लोगो के लिए प्रतियोगिता प्रविष्टि")</f>
        <v>एक पुराने लोगों और सेवानिवृत्ति घर के लिए पेशेवर लोगो के लिए प्रतियोगिता प्रविष्टि</v>
      </c>
    </row>
    <row r="28708">
      <c r="A28708" s="1" t="s">
        <v>27645</v>
      </c>
      <c r="B28708" s="2" t="str">
        <f>IFERROR(__xludf.DUMMYFUNCTION("GOOGLETRANSLATE(A28708,""en"",""hi"")"),"एक लंबे समय से पहले व्यक्ति गिर गया")</f>
        <v>एक लंबे समय से पहले व्यक्ति गिर गया</v>
      </c>
    </row>
    <row r="28709">
      <c r="A28709" s="1" t="s">
        <v>27646</v>
      </c>
      <c r="B28709" s="2" t="str">
        <f>IFERROR(__xludf.DUMMYFUNCTION("GOOGLETRANSLATE(A28709,""en"",""hi"")"),"एक शहर में रात में एक बर्फीली सड़क पर पार्क की गई कारें")</f>
        <v>एक शहर में रात में एक बर्फीली सड़क पर पार्क की गई कारें</v>
      </c>
    </row>
    <row r="28710">
      <c r="A28710" s="1" t="s">
        <v>27647</v>
      </c>
      <c r="B28710" s="2" t="str">
        <f>IFERROR(__xludf.DUMMYFUNCTION("GOOGLETRANSLATE(A28710,""en"",""hi"")"),"कार में एक ड्राइवर का चित्रण, भाषण का संकेत देने वाली रेखाओं के साथ")</f>
        <v>कार में एक ड्राइवर का चित्रण, भाषण का संकेत देने वाली रेखाओं के साथ</v>
      </c>
    </row>
    <row r="28711">
      <c r="A28711" s="1" t="s">
        <v>27648</v>
      </c>
      <c r="B28711" s="2" t="str">
        <f>IFERROR(__xludf.DUMMYFUNCTION("GOOGLETRANSLATE(A28711,""en"",""hi"")"),"हाथ से तैयार उष्णकटिबंधीय पत्तियों के साथ निर्बाध पैटर्न।")</f>
        <v>हाथ से तैयार उष्णकटिबंधीय पत्तियों के साथ निर्बाध पैटर्न।</v>
      </c>
    </row>
    <row r="28712">
      <c r="A28712" s="1" t="s">
        <v>27649</v>
      </c>
      <c r="B28712" s="2" t="str">
        <f>IFERROR(__xludf.DUMMYFUNCTION("GOOGLETRANSLATE(A28712,""en"",""hi"")"),"उल्लू चंद्रमा और तारों वाले आकाश के नीचे एक पेड़ की शाखा पर बैठता है")</f>
        <v>उल्लू चंद्रमा और तारों वाले आकाश के नीचे एक पेड़ की शाखा पर बैठता है</v>
      </c>
    </row>
    <row r="28713">
      <c r="A28713" s="1" t="s">
        <v>27650</v>
      </c>
      <c r="B28713" s="2" t="str">
        <f>IFERROR(__xludf.DUMMYFUNCTION("GOOGLETRANSLATE(A28713,""en"",""hi"")"),"वह खिड़कियों से बार लेने के बारे में अपने मकान मालिक से बात कर रहा है।")</f>
        <v>वह खिड़कियों से बार लेने के बारे में अपने मकान मालिक से बात कर रहा है।</v>
      </c>
    </row>
    <row r="28714">
      <c r="A28714" s="1" t="s">
        <v>27651</v>
      </c>
      <c r="B28714" s="2" t="str">
        <f>IFERROR(__xludf.DUMMYFUNCTION("GOOGLETRANSLATE(A28714,""en"",""hi"")"),"अग्रभाग; पुस्तक में पुस्तक चरित्र का घर, मानव भाषा द्वारा उपन्यास")</f>
        <v>अग्रभाग; पुस्तक में पुस्तक चरित्र का घर, मानव भाषा द्वारा उपन्यास</v>
      </c>
    </row>
    <row r="28715">
      <c r="A28715" s="1" t="s">
        <v>27652</v>
      </c>
      <c r="B28715" s="2" t="str">
        <f>IFERROR(__xludf.DUMMYFUNCTION("GOOGLETRANSLATE(A28715,""en"",""hi"")"),"पॉप कलाकार और नर्तक प्रदर्शन करते हैं")</f>
        <v>पॉप कलाकार और नर्तक प्रदर्शन करते हैं</v>
      </c>
    </row>
    <row r="28716">
      <c r="A28716" s="1" t="s">
        <v>27653</v>
      </c>
      <c r="B28716" s="2" t="str">
        <f>IFERROR(__xludf.DUMMYFUNCTION("GOOGLETRANSLATE(A28716,""en"",""hi"")"),"सर्दियों में रात में फोटो")</f>
        <v>सर्दियों में रात में फोटो</v>
      </c>
    </row>
    <row r="28717">
      <c r="A28717" s="1" t="s">
        <v>27654</v>
      </c>
      <c r="B28717" s="2" t="str">
        <f>IFERROR(__xludf.DUMMYFUNCTION("GOOGLETRANSLATE(A28717,""en"",""hi"")"),"मुझे और व्यक्ति ने रविवार को ऑटोमोबाइल बना दिया।")</f>
        <v>मुझे और व्यक्ति ने रविवार को ऑटोमोबाइल बना दिया।</v>
      </c>
    </row>
    <row r="28718">
      <c r="A28718" s="1" t="s">
        <v>27655</v>
      </c>
      <c r="B28718" s="2" t="str">
        <f>IFERROR(__xludf.DUMMYFUNCTION("GOOGLETRANSLATE(A28718,""en"",""hi"")"),"सबसे अच्छा - और सबसे खराब - मूर्तियां")</f>
        <v>सबसे अच्छा - और सबसे खराब - मूर्तियां</v>
      </c>
    </row>
    <row r="28719">
      <c r="A28719" s="1" t="s">
        <v>27656</v>
      </c>
      <c r="B28719" s="2" t="str">
        <f>IFERROR(__xludf.DUMMYFUNCTION("GOOGLETRANSLATE(A28719,""en"",""hi"")"),"यह मंजिल पूरी तरह से सिक्कों से बना है")</f>
        <v>यह मंजिल पूरी तरह से सिक्कों से बना है</v>
      </c>
    </row>
    <row r="28720">
      <c r="A28720" s="1" t="s">
        <v>27657</v>
      </c>
      <c r="B28720" s="2" t="str">
        <f>IFERROR(__xludf.DUMMYFUNCTION("GOOGLETRANSLATE(A28720,""en"",""hi"")"),"सोने, पन्ना, और मोती से बने बालियां।")</f>
        <v>सोने, पन्ना, और मोती से बने बालियां।</v>
      </c>
    </row>
    <row r="28721">
      <c r="A28721" s="1" t="s">
        <v>27658</v>
      </c>
      <c r="B28721" s="2" t="str">
        <f>IFERROR(__xludf.DUMMYFUNCTION("GOOGLETRANSLATE(A28721,""en"",""hi"")"),"ग्रीष्मकालीन रोपण के लिए तैयार बिक्री के लिए एक बगीचे के केंद्र में Marguerite बिस्तर पौधे")</f>
        <v>ग्रीष्मकालीन रोपण के लिए तैयार बिक्री के लिए एक बगीचे के केंद्र में Marguerite बिस्तर पौधे</v>
      </c>
    </row>
    <row r="28722">
      <c r="A28722" s="1" t="s">
        <v>27659</v>
      </c>
      <c r="B28722" s="2" t="str">
        <f>IFERROR(__xludf.DUMMYFUNCTION("GOOGLETRANSLATE(A28722,""en"",""hi"")"),"आपके लिए सही नौकरी चुनकर खुशी कैसे प्राप्त करें")</f>
        <v>आपके लिए सही नौकरी चुनकर खुशी कैसे प्राप्त करें</v>
      </c>
    </row>
    <row r="28723">
      <c r="A28723" s="1" t="s">
        <v>27660</v>
      </c>
      <c r="B28723" s="2" t="str">
        <f>IFERROR(__xludf.DUMMYFUNCTION("GOOGLETRANSLATE(A28723,""en"",""hi"")"),"वार्तालाप और विकास की भावना फूलों के माध्यम से व्यक्त की जाती है और एक दूसरे के साथ पहुंचने और हस्तक्षेप करने के लिए बढ़ती है।")</f>
        <v>वार्तालाप और विकास की भावना फूलों के माध्यम से व्यक्त की जाती है और एक दूसरे के साथ पहुंचने और हस्तक्षेप करने के लिए बढ़ती है।</v>
      </c>
    </row>
    <row r="28724">
      <c r="A28724" s="1" t="s">
        <v>27661</v>
      </c>
      <c r="B28724" s="2" t="str">
        <f>IFERROR(__xludf.DUMMYFUNCTION("GOOGLETRANSLATE(A28724,""en"",""hi"")"),"छोटी लड़कियों के लिए एक विस्तृत एड़ी के साथ चमक में व्यक्ति")</f>
        <v>छोटी लड़कियों के लिए एक विस्तृत एड़ी के साथ चमक में व्यक्ति</v>
      </c>
    </row>
    <row r="28725">
      <c r="A28725" s="1" t="s">
        <v>27662</v>
      </c>
      <c r="B28725" s="2" t="str">
        <f>IFERROR(__xludf.DUMMYFUNCTION("GOOGLETRANSLATE(A28725,""en"",""hi"")"),"कलाकार बिल्ड स्टूडियो पर चर्चा करने के लिए श्रृंखला में भाग लेता है।")</f>
        <v>कलाकार बिल्ड स्टूडियो पर चर्चा करने के लिए श्रृंखला में भाग लेता है।</v>
      </c>
    </row>
    <row r="28726">
      <c r="A28726" s="1" t="s">
        <v>27663</v>
      </c>
      <c r="B28726" s="2" t="str">
        <f>IFERROR(__xludf.DUMMYFUNCTION("GOOGLETRANSLATE(A28726,""en"",""hi"")"),"तीसरा मंजिल संग्रहालय में प्रदर्शित करता है")</f>
        <v>तीसरा मंजिल संग्रहालय में प्रदर्शित करता है</v>
      </c>
    </row>
    <row r="28727">
      <c r="A28727" s="1" t="s">
        <v>27664</v>
      </c>
      <c r="B28727" s="2" t="str">
        <f>IFERROR(__xludf.DUMMYFUNCTION("GOOGLETRANSLATE(A28727,""en"",""hi"")"),"विज़िटर की सौजन्य का कहना है कि उन्होंने कैटफ़िश के लिए कोण के दौरान शनिवार को इस - पैर मगरमच्छ को पकड़ा।")</f>
        <v>विज़िटर की सौजन्य का कहना है कि उन्होंने कैटफ़िश के लिए कोण के दौरान शनिवार को इस - पैर मगरमच्छ को पकड़ा।</v>
      </c>
    </row>
    <row r="28728">
      <c r="A28728" s="1" t="s">
        <v>27665</v>
      </c>
      <c r="B28728" s="2" t="str">
        <f>IFERROR(__xludf.DUMMYFUNCTION("GOOGLETRANSLATE(A28728,""en"",""hi"")"),"फेरी अपने मूरिंग से उड़ा, उच्च हवाओं बल्लेबाज अंग्रेजी क्षेत्र के रूप में")</f>
        <v>फेरी अपने मूरिंग से उड़ा, उच्च हवाओं बल्लेबाज अंग्रेजी क्षेत्र के रूप में</v>
      </c>
    </row>
    <row r="28729">
      <c r="A28729" s="1" t="s">
        <v>27666</v>
      </c>
      <c r="B28729" s="2" t="str">
        <f>IFERROR(__xludf.DUMMYFUNCTION("GOOGLETRANSLATE(A28729,""en"",""hi"")"),"छुट्टी के लिए दिल के आकार का उपहार बॉक्स बनाओ!")</f>
        <v>छुट्टी के लिए दिल के आकार का उपहार बॉक्स बनाओ!</v>
      </c>
    </row>
    <row r="28730">
      <c r="A28730" s="1" t="s">
        <v>27667</v>
      </c>
      <c r="B28730" s="2" t="str">
        <f>IFERROR(__xludf.DUMMYFUNCTION("GOOGLETRANSLATE(A28730,""en"",""hi"")"),"पेशेवर बॉक्सर आठवें दौर में बॉक्सर से एक पंच फिसल जाता है")</f>
        <v>पेशेवर बॉक्सर आठवें दौर में बॉक्सर से एक पंच फिसल जाता है</v>
      </c>
    </row>
    <row r="28731">
      <c r="A28731" s="1" t="s">
        <v>27668</v>
      </c>
      <c r="B28731" s="2" t="str">
        <f>IFERROR(__xludf.DUMMYFUNCTION("GOOGLETRANSLATE(A28731,""en"",""hi"")"),"कंक्रीट पर लिखे दर्शन का विवरण")</f>
        <v>कंक्रीट पर लिखे दर्शन का विवरण</v>
      </c>
    </row>
    <row r="28732">
      <c r="A28732" s="1" t="s">
        <v>27669</v>
      </c>
      <c r="B28732" s="2" t="str">
        <f>IFERROR(__xludf.DUMMYFUNCTION("GOOGLETRANSLATE(A28732,""en"",""hi"")"),"एक अकेला पेड़ का सिल्हूट")</f>
        <v>एक अकेला पेड़ का सिल्हूट</v>
      </c>
    </row>
    <row r="28733">
      <c r="A28733" s="1" t="s">
        <v>27670</v>
      </c>
      <c r="B28733" s="2" t="str">
        <f>IFERROR(__xludf.DUMMYFUNCTION("GOOGLETRANSLATE(A28733,""en"",""hi"")"),"सोशल राय आइकन किसी भी डिजाइन के लिए फ्लैट शैली में सेट")</f>
        <v>सोशल राय आइकन किसी भी डिजाइन के लिए फ्लैट शैली में सेट</v>
      </c>
    </row>
    <row r="28734">
      <c r="A28734" s="1" t="s">
        <v>27671</v>
      </c>
      <c r="B28734" s="2" t="str">
        <f>IFERROR(__xludf.DUMMYFUNCTION("GOOGLETRANSLATE(A28734,""en"",""hi"")"),"उपरोक्त ग्रेनाइट पर एक और नज़र डालें।")</f>
        <v>उपरोक्त ग्रेनाइट पर एक और नज़र डालें।</v>
      </c>
    </row>
    <row r="28735">
      <c r="A28735" s="1" t="s">
        <v>27672</v>
      </c>
      <c r="B28735" s="2" t="str">
        <f>IFERROR(__xludf.DUMMYFUNCTION("GOOGLETRANSLATE(A28735,""en"",""hi"")"),"यह लगभग तैयार उत्पाद के समान है।")</f>
        <v>यह लगभग तैयार उत्पाद के समान है।</v>
      </c>
    </row>
    <row r="28736">
      <c r="A28736" s="1" t="s">
        <v>27673</v>
      </c>
      <c r="B28736" s="2" t="str">
        <f>IFERROR(__xludf.DUMMYFUNCTION("GOOGLETRANSLATE(A28736,""en"",""hi"")"),"मुझे लगता है कि विशेष रूप से प्राकृतिक वेंटिलेशन के लिए बस खिड़कियों को खोलो!")</f>
        <v>मुझे लगता है कि विशेष रूप से प्राकृतिक वेंटिलेशन के लिए बस खिड़कियों को खोलो!</v>
      </c>
    </row>
    <row r="28737">
      <c r="A28737" s="1" t="s">
        <v>27674</v>
      </c>
      <c r="B28737" s="2" t="str">
        <f>IFERROR(__xludf.DUMMYFUNCTION("GOOGLETRANSLATE(A28737,""en"",""hi"")"),"घर, जंगल में और नदी के पास भूमि का एक साजिश")</f>
        <v>घर, जंगल में और नदी के पास भूमि का एक साजिश</v>
      </c>
    </row>
    <row r="28738">
      <c r="A28738" s="1" t="s">
        <v>27675</v>
      </c>
      <c r="B28738" s="2" t="str">
        <f>IFERROR(__xludf.DUMMYFUNCTION("GOOGLETRANSLATE(A28738,""en"",""hi"")"),"बैंगनी और पिंक के पीले टन इस ठाठ गुलदस्ते का उत्पादन करते हैं")</f>
        <v>बैंगनी और पिंक के पीले टन इस ठाठ गुलदस्ते का उत्पादन करते हैं</v>
      </c>
    </row>
    <row r="28739">
      <c r="A28739" s="1" t="s">
        <v>27676</v>
      </c>
      <c r="B28739" s="2" t="str">
        <f>IFERROR(__xludf.DUMMYFUNCTION("GOOGLETRANSLATE(A28739,""en"",""hi"")"),"एक समुद्र तट पर युवा माता-पिता और बेटियां")</f>
        <v>एक समुद्र तट पर युवा माता-पिता और बेटियां</v>
      </c>
    </row>
    <row r="28740">
      <c r="A28740" s="1" t="s">
        <v>27677</v>
      </c>
      <c r="B28740" s="2" t="str">
        <f>IFERROR(__xludf.DUMMYFUNCTION("GOOGLETRANSLATE(A28740,""en"",""hi"")"),"हेड्स टर्निंग: पिछले महीने, व्यक्ति ने दिखाया कि वह शो में चली गई")</f>
        <v>हेड्स टर्निंग: पिछले महीने, व्यक्ति ने दिखाया कि वह शो में चली गई</v>
      </c>
    </row>
    <row r="28741">
      <c r="A28741" s="1" t="s">
        <v>27678</v>
      </c>
      <c r="B28741" s="2" t="str">
        <f>IFERROR(__xludf.DUMMYFUNCTION("GOOGLETRANSLATE(A28741,""en"",""hi"")"),"टीवी चरित्र ने कलाकारों को इस दीवार को सजाने के लिए मिलकर काम किया, जिसमें अब एक पक्षी को दर्शाने के लिए डिज़ाइन किया गया है कि कैसे हर किसी के पास उड़ान भरने की शक्ति है यदि उनका घर सुरक्षित हेवन नहीं है।")</f>
        <v>टीवी चरित्र ने कलाकारों को इस दीवार को सजाने के लिए मिलकर काम किया, जिसमें अब एक पक्षी को दर्शाने के लिए डिज़ाइन किया गया है कि कैसे हर किसी के पास उड़ान भरने की शक्ति है यदि उनका घर सुरक्षित हेवन नहीं है।</v>
      </c>
    </row>
    <row r="28742">
      <c r="A28742" s="1" t="s">
        <v>2055</v>
      </c>
      <c r="B28742" s="2" t="str">
        <f>IFERROR(__xludf.DUMMYFUNCTION("GOOGLETRANSLATE(A28742,""en"",""hi"")"),"छवि में हो सकता है: व्यक्ति, एक संगीत वाद्ययंत्र बजाना, मंच और गिटार पर")</f>
        <v>छवि में हो सकता है: व्यक्ति, एक संगीत वाद्ययंत्र बजाना, मंच और गिटार पर</v>
      </c>
    </row>
    <row r="28743">
      <c r="A28743" s="1" t="s">
        <v>27679</v>
      </c>
      <c r="B28743" s="2" t="str">
        <f>IFERROR(__xludf.DUMMYFUNCTION("GOOGLETRANSLATE(A28743,""en"",""hi"")"),"अभिनेता मुख्यालय में चर्चा करने के लिए श्रृंखला में भाग लेता है।")</f>
        <v>अभिनेता मुख्यालय में चर्चा करने के लिए श्रृंखला में भाग लेता है।</v>
      </c>
    </row>
    <row r="28744">
      <c r="A28744" s="1" t="s">
        <v>27680</v>
      </c>
      <c r="B28744" s="2" t="str">
        <f>IFERROR(__xludf.DUMMYFUNCTION("GOOGLETRANSLATE(A28744,""en"",""hi"")"),"चेयर बच्चे के साथ बढ़ता है - इंसर्ट को हटा दें क्योंकि वह बढ़ता है!")</f>
        <v>चेयर बच्चे के साथ बढ़ता है - इंसर्ट को हटा दें क्योंकि वह बढ़ता है!</v>
      </c>
    </row>
    <row r="28745">
      <c r="A28745" s="1" t="s">
        <v>27681</v>
      </c>
      <c r="B28745" s="2" t="str">
        <f>IFERROR(__xludf.DUMMYFUNCTION("GOOGLETRANSLATE(A28745,""en"",""hi"")"),"पुराने स्कूल जाओ और अपने groomsmen एक सिगार, मोनोग्रामयुक्त हल्का, और एक फ्लास्क का विंटेज उपहार दे!")</f>
        <v>पुराने स्कूल जाओ और अपने groomsmen एक सिगार, मोनोग्रामयुक्त हल्का, और एक फ्लास्क का विंटेज उपहार दे!</v>
      </c>
    </row>
    <row r="28746">
      <c r="A28746" s="1" t="s">
        <v>27682</v>
      </c>
      <c r="B28746" s="2" t="str">
        <f>IFERROR(__xludf.DUMMYFUNCTION("GOOGLETRANSLATE(A28746,""en"",""hi"")"),"विशाल कुत्ता जमीन पर झूठ बोल रहा है")</f>
        <v>विशाल कुत्ता जमीन पर झूठ बोल रहा है</v>
      </c>
    </row>
    <row r="28747">
      <c r="A28747" s="1" t="s">
        <v>27683</v>
      </c>
      <c r="B28747" s="2" t="str">
        <f>IFERROR(__xludf.DUMMYFUNCTION("GOOGLETRANSLATE(A28747,""en"",""hi"")"),"व्यक्ति, प्यारा नीला हाथी")</f>
        <v>व्यक्ति, प्यारा नीला हाथी</v>
      </c>
    </row>
    <row r="28748">
      <c r="A28748" s="1" t="s">
        <v>27684</v>
      </c>
      <c r="B28748" s="2" t="str">
        <f>IFERROR(__xludf.DUMMYFUNCTION("GOOGLETRANSLATE(A28748,""en"",""hi"")"),"एक बेंच पर व्यक्ति के साथ परिवार")</f>
        <v>एक बेंच पर व्यक्ति के साथ परिवार</v>
      </c>
    </row>
    <row r="28749">
      <c r="A28749" s="1" t="s">
        <v>27685</v>
      </c>
      <c r="B28749" s="2" t="str">
        <f>IFERROR(__xludf.DUMMYFUNCTION("GOOGLETRANSLATE(A28749,""en"",""hi"")"),"आप इस छुट्टियों के मौसम में बिल्डर के प्यार को कैसे साझा कर सकते हैं? विचार किसी के खाने के लिए किसी को आमंत्रित करना है।")</f>
        <v>आप इस छुट्टियों के मौसम में बिल्डर के प्यार को कैसे साझा कर सकते हैं? विचार किसी के खाने के लिए किसी को आमंत्रित करना है।</v>
      </c>
    </row>
    <row r="28750">
      <c r="A28750" s="1" t="s">
        <v>21451</v>
      </c>
      <c r="B28750" s="2" t="str">
        <f>IFERROR(__xludf.DUMMYFUNCTION("GOOGLETRANSLATE(A28750,""en"",""hi"")"),"मोबाइल - पहली परियोजना चित्र का अनुकूलित संस्करण।")</f>
        <v>मोबाइल - पहली परियोजना चित्र का अनुकूलित संस्करण।</v>
      </c>
    </row>
    <row r="28751">
      <c r="A28751" s="1" t="s">
        <v>27686</v>
      </c>
      <c r="B28751" s="2" t="str">
        <f>IFERROR(__xludf.DUMMYFUNCTION("GOOGLETRANSLATE(A28751,""en"",""hi"")"),"फुटबॉल खिलाड़ी पहली टीम प्रशिक्षण सत्र के दौरान फुटबॉल खिलाड़ी को कार्रवाई में देखता है।")</f>
        <v>फुटबॉल खिलाड़ी पहली टीम प्रशिक्षण सत्र के दौरान फुटबॉल खिलाड़ी को कार्रवाई में देखता है।</v>
      </c>
    </row>
    <row r="28752">
      <c r="A28752" s="1" t="s">
        <v>13036</v>
      </c>
      <c r="B28752" s="2" t="str">
        <f>IFERROR(__xludf.DUMMYFUNCTION("GOOGLETRANSLATE(A28752,""en"",""hi"")"),"अभिनेता विश्व प्रीमियर में आता है")</f>
        <v>अभिनेता विश्व प्रीमियर में आता है</v>
      </c>
    </row>
    <row r="28753">
      <c r="A28753" s="1" t="s">
        <v>27687</v>
      </c>
      <c r="B28753" s="2" t="str">
        <f>IFERROR(__xludf.DUMMYFUNCTION("GOOGLETRANSLATE(A28753,""en"",""hi"")"),"लंबे भूरे बालों वाली महिला दोनों अंगूठे को दिखा रही है")</f>
        <v>लंबे भूरे बालों वाली महिला दोनों अंगूठे को दिखा रही है</v>
      </c>
    </row>
    <row r="28754">
      <c r="A28754" s="1" t="s">
        <v>27688</v>
      </c>
      <c r="B28754" s="2" t="str">
        <f>IFERROR(__xludf.DUMMYFUNCTION("GOOGLETRANSLATE(A28754,""en"",""hi"")"),"ब्लूज़ कलाकार बिल्डिंग के दौरान संगीत कार्यक्रम में प्रदर्शन करता है")</f>
        <v>ब्लूज़ कलाकार बिल्डिंग के दौरान संगीत कार्यक्रम में प्रदर्शन करता है</v>
      </c>
    </row>
    <row r="28755">
      <c r="A28755" s="1" t="s">
        <v>27689</v>
      </c>
      <c r="B28755" s="2" t="str">
        <f>IFERROR(__xludf.DUMMYFUNCTION("GOOGLETRANSLATE(A28755,""en"",""hi"")"),"ब्रांड खेल के दौरान कई सफल किक्स में से एक लेता है")</f>
        <v>ब्रांड खेल के दौरान कई सफल किक्स में से एक लेता है</v>
      </c>
    </row>
    <row r="28756">
      <c r="A28756" s="1" t="s">
        <v>27690</v>
      </c>
      <c r="B28756" s="2" t="str">
        <f>IFERROR(__xludf.DUMMYFUNCTION("GOOGLETRANSLATE(A28756,""en"",""hi"")"),"किसी भी उम्र की महिला के लिए प्रिंट।")</f>
        <v>किसी भी उम्र की महिला के लिए प्रिंट।</v>
      </c>
    </row>
    <row r="28757">
      <c r="A28757" s="1" t="s">
        <v>27691</v>
      </c>
      <c r="B28757" s="2" t="str">
        <f>IFERROR(__xludf.DUMMYFUNCTION("GOOGLETRANSLATE(A28757,""en"",""hi"")"),"एक स्टाइलिश स्लाइडिंग बार्न दरवाजे के साथ अपने कपड़े धोने का कमरा या पेंट्री अपडेट करें!")</f>
        <v>एक स्टाइलिश स्लाइडिंग बार्न दरवाजे के साथ अपने कपड़े धोने का कमरा या पेंट्री अपडेट करें!</v>
      </c>
    </row>
    <row r="28758">
      <c r="A28758" s="1" t="s">
        <v>27692</v>
      </c>
      <c r="B28758" s="2" t="str">
        <f>IFERROR(__xludf.DUMMYFUNCTION("GOOGLETRANSLATE(A28758,""en"",""hi"")"),"गायक सबसे बुद्धिमान व्यक्ति थे जिस पर आपने कभी सुना था।")</f>
        <v>गायक सबसे बुद्धिमान व्यक्ति थे जिस पर आपने कभी सुना था।</v>
      </c>
    </row>
    <row r="28759">
      <c r="A28759" s="1" t="s">
        <v>27693</v>
      </c>
      <c r="B28759" s="2" t="str">
        <f>IFERROR(__xludf.DUMMYFUNCTION("GOOGLETRANSLATE(A28759,""en"",""hi"")"),"महिला, अंतरिक्ष यात्री की पत्नी, एक पोशाक में - 1 9 60 के दशक में")</f>
        <v>महिला, अंतरिक्ष यात्री की पत्नी, एक पोशाक में - 1 9 60 के दशक में</v>
      </c>
    </row>
    <row r="28760">
      <c r="A28760" s="1" t="s">
        <v>27694</v>
      </c>
      <c r="B28760" s="2" t="str">
        <f>IFERROR(__xludf.DUMMYFUNCTION("GOOGLETRANSLATE(A28760,""en"",""hi"")"),"एक तितली के साथ कलाकृति के करीब")</f>
        <v>एक तितली के साथ कलाकृति के करीब</v>
      </c>
    </row>
    <row r="28761">
      <c r="A28761" s="1" t="s">
        <v>27695</v>
      </c>
      <c r="B28761" s="2" t="str">
        <f>IFERROR(__xludf.DUMMYFUNCTION("GOOGLETRANSLATE(A28761,""en"",""hi"")"),"छात्रों और पर्यटक पर्यटक आकर्षण में फव्वारे पर ठंडा")</f>
        <v>छात्रों और पर्यटक पर्यटक आकर्षण में फव्वारे पर ठंडा</v>
      </c>
    </row>
    <row r="28762">
      <c r="A28762" s="1" t="s">
        <v>27696</v>
      </c>
      <c r="B28762" s="2" t="str">
        <f>IFERROR(__xludf.DUMMYFUNCTION("GOOGLETRANSLATE(A28762,""en"",""hi"")"),"गाँव में भौगोलिक फीचर श्रेणी के साथ नावें")</f>
        <v>गाँव में भौगोलिक फीचर श्रेणी के साथ नावें</v>
      </c>
    </row>
    <row r="28763">
      <c r="A28763" s="1" t="s">
        <v>27697</v>
      </c>
      <c r="B28763" s="2" t="str">
        <f>IFERROR(__xludf.DUMMYFUNCTION("GOOGLETRANSLATE(A28763,""en"",""hi"")"),"हमारी सुंदर झील में मछली।")</f>
        <v>हमारी सुंदर झील में मछली।</v>
      </c>
    </row>
    <row r="28764">
      <c r="A28764" s="1" t="s">
        <v>27698</v>
      </c>
      <c r="B28764" s="2" t="str">
        <f>IFERROR(__xludf.DUMMYFUNCTION("GOOGLETRANSLATE(A28764,""en"",""hi"")"),"लड़के एक वाहन को देख रहे हैं")</f>
        <v>लड़के एक वाहन को देख रहे हैं</v>
      </c>
    </row>
    <row r="28765">
      <c r="A28765" s="1" t="s">
        <v>27699</v>
      </c>
      <c r="B28765" s="2" t="str">
        <f>IFERROR(__xludf.DUMMYFUNCTION("GOOGLETRANSLATE(A28765,""en"",""hi"")"),"समुद्र में थके हुए पैर आराम करना।")</f>
        <v>समुद्र में थके हुए पैर आराम करना।</v>
      </c>
    </row>
    <row r="28766">
      <c r="A28766" s="1" t="s">
        <v>27700</v>
      </c>
      <c r="B28766" s="2" t="str">
        <f>IFERROR(__xludf.DUMMYFUNCTION("GOOGLETRANSLATE(A28766,""en"",""hi"")"),"फोटोग्राफ जो विभिन्न राष्ट्रीयताओं के लोगों को उंगली देते हैं")</f>
        <v>फोटोग्राफ जो विभिन्न राष्ट्रीयताओं के लोगों को उंगली देते हैं</v>
      </c>
    </row>
    <row r="28767">
      <c r="A28767" s="1" t="s">
        <v>27701</v>
      </c>
      <c r="B28767" s="2" t="str">
        <f>IFERROR(__xludf.DUMMYFUNCTION("GOOGLETRANSLATE(A28767,""en"",""hi"")"),"व्यक्ति व्यक्ति से पुरस्कार स्वीकार करता है")</f>
        <v>व्यक्ति व्यक्ति से पुरस्कार स्वीकार करता है</v>
      </c>
    </row>
    <row r="28768">
      <c r="A28768" s="1" t="s">
        <v>27702</v>
      </c>
      <c r="B28768" s="2" t="str">
        <f>IFERROR(__xludf.DUMMYFUNCTION("GOOGLETRANSLATE(A28768,""en"",""hi"")"),"दिशानिर्देश देने वाले पुराने फैशन रोड साइन")</f>
        <v>दिशानिर्देश देने वाले पुराने फैशन रोड साइन</v>
      </c>
    </row>
    <row r="28769">
      <c r="A28769" s="1" t="s">
        <v>27703</v>
      </c>
      <c r="B28769" s="2" t="str">
        <f>IFERROR(__xludf.DUMMYFUNCTION("GOOGLETRANSLATE(A28769,""en"",""hi"")"),"रॉक कलाकार अपने शुरुआती शो के दौरान प्रदर्शन करता है।")</f>
        <v>रॉक कलाकार अपने शुरुआती शो के दौरान प्रदर्शन करता है।</v>
      </c>
    </row>
    <row r="28770">
      <c r="A28770" s="1" t="s">
        <v>27704</v>
      </c>
      <c r="B28770" s="2" t="str">
        <f>IFERROR(__xludf.DUMMYFUNCTION("GOOGLETRANSLATE(A28770,""en"",""hi"")"),"दूसरे पैर मैच से पहले गर्म होने के दौरान शूटिंग।")</f>
        <v>दूसरे पैर मैच से पहले गर्म होने के दौरान शूटिंग।</v>
      </c>
    </row>
    <row r="28771">
      <c r="A28771" s="1" t="s">
        <v>27705</v>
      </c>
      <c r="B28771" s="2" t="str">
        <f>IFERROR(__xludf.DUMMYFUNCTION("GOOGLETRANSLATE(A28771,""en"",""hi"")"),"एयरलाइनर आसमान में लौटता है")</f>
        <v>एयरलाइनर आसमान में लौटता है</v>
      </c>
    </row>
    <row r="28772">
      <c r="A28772" s="1" t="s">
        <v>27706</v>
      </c>
      <c r="B28772" s="2" t="str">
        <f>IFERROR(__xludf.DUMMYFUNCTION("GOOGLETRANSLATE(A28772,""en"",""hi"")"),"एक कैमरा के साथ प्यारा कार्टून उल्लू - स्टॉक वेक्टर #")</f>
        <v>एक कैमरा के साथ प्यारा कार्टून उल्लू - स्टॉक वेक्टर #</v>
      </c>
    </row>
    <row r="28773">
      <c r="A28773" s="1" t="s">
        <v>27707</v>
      </c>
      <c r="B28773" s="2" t="str">
        <f>IFERROR(__xludf.DUMMYFUNCTION("GOOGLETRANSLATE(A28773,""en"",""hi"")"),"टीवी निर्माता और व्यक्ति यूरोपीय प्रीमियर में भाग लेते हैं")</f>
        <v>टीवी निर्माता और व्यक्ति यूरोपीय प्रीमियर में भाग लेते हैं</v>
      </c>
    </row>
    <row r="28774">
      <c r="A28774" s="1" t="s">
        <v>27708</v>
      </c>
      <c r="B28774" s="2" t="str">
        <f>IFERROR(__xludf.DUMMYFUNCTION("GOOGLETRANSLATE(A28774,""en"",""hi"")"),"सहायक कोच का एक चित्र")</f>
        <v>सहायक कोच का एक चित्र</v>
      </c>
    </row>
    <row r="28775">
      <c r="A28775" s="1" t="s">
        <v>27709</v>
      </c>
      <c r="B28775" s="2" t="str">
        <f>IFERROR(__xludf.DUMMYFUNCTION("GOOGLETRANSLATE(A28775,""en"",""hi"")"),"एक ठंडे सर्दियों के दिन एक पेड़ के लिए पक्षी झुंड")</f>
        <v>एक ठंडे सर्दियों के दिन एक पेड़ के लिए पक्षी झुंड</v>
      </c>
    </row>
    <row r="28776">
      <c r="A28776" s="1" t="s">
        <v>27710</v>
      </c>
      <c r="B28776" s="2" t="str">
        <f>IFERROR(__xludf.DUMMYFUNCTION("GOOGLETRANSLATE(A28776,""en"",""hi"")"),"छोटी प्लास्टिक की बोतलें अभी भी खनिज पानी मैराथन में प्रतियोगियों को सौंपी जा रही है")</f>
        <v>छोटी प्लास्टिक की बोतलें अभी भी खनिज पानी मैराथन में प्रतियोगियों को सौंपी जा रही है</v>
      </c>
    </row>
    <row r="28777">
      <c r="A28777" s="1" t="s">
        <v>27711</v>
      </c>
      <c r="B28777" s="2" t="str">
        <f>IFERROR(__xludf.DUMMYFUNCTION("GOOGLETRANSLATE(A28777,""en"",""hi"")"),"मजेदार कुत्ता एक गोलकीपर के रूप में फुटबॉल खेल रहा है")</f>
        <v>मजेदार कुत्ता एक गोलकीपर के रूप में फुटबॉल खेल रहा है</v>
      </c>
    </row>
    <row r="28778">
      <c r="A28778" s="1" t="s">
        <v>27712</v>
      </c>
      <c r="B28778" s="2" t="str">
        <f>IFERROR(__xludf.DUMMYFUNCTION("GOOGLETRANSLATE(A28778,""en"",""hi"")"),"एक घरेलू बाथरूम में एक शौचालय से सीट के माध्यम से पैर तक पहुंच जाता है।")</f>
        <v>एक घरेलू बाथरूम में एक शौचालय से सीट के माध्यम से पैर तक पहुंच जाता है।</v>
      </c>
    </row>
    <row r="28779">
      <c r="A28779" s="1" t="s">
        <v>27713</v>
      </c>
      <c r="B28779" s="2" t="str">
        <f>IFERROR(__xludf.DUMMYFUNCTION("GOOGLETRANSLATE(A28779,""en"",""hi"")"),"कुछ साल पहले, बस पानी से प्रकाश को पकड़ रहा है।")</f>
        <v>कुछ साल पहले, बस पानी से प्रकाश को पकड़ रहा है।</v>
      </c>
    </row>
    <row r="28780">
      <c r="A28780" s="1" t="s">
        <v>27714</v>
      </c>
      <c r="B28780" s="2" t="str">
        <f>IFERROR(__xludf.DUMMYFUNCTION("GOOGLETRANSLATE(A28780,""en"",""hi"")"),"गोल्फ कोर्स पर एक सफल ड्राइव के बाद एक नीली धारीदार शर्ट में गोल्फर स्माइल्स")</f>
        <v>गोल्फ कोर्स पर एक सफल ड्राइव के बाद एक नीली धारीदार शर्ट में गोल्फर स्माइल्स</v>
      </c>
    </row>
    <row r="28781">
      <c r="A28781" s="1" t="s">
        <v>27715</v>
      </c>
      <c r="B28781" s="2" t="str">
        <f>IFERROR(__xludf.DUMMYFUNCTION("GOOGLETRANSLATE(A28781,""en"",""hi"")"),"घर पर सोफे पर सोने वाली महिलाएं")</f>
        <v>घर पर सोफे पर सोने वाली महिलाएं</v>
      </c>
    </row>
    <row r="28782">
      <c r="A28782" s="1" t="s">
        <v>1994</v>
      </c>
      <c r="B28782" s="2" t="str">
        <f>IFERROR(__xludf.DUMMYFUNCTION("GOOGLETRANSLATE(A28782,""en"",""hi"")"),"छवि में हो सकता है: व्यक्ति, मंच पर, एक संगीत वाद्ययंत्र, संगीत कार्यक्रम, गिटार और रात खेल रहा है")</f>
        <v>छवि में हो सकता है: व्यक्ति, मंच पर, एक संगीत वाद्ययंत्र, संगीत कार्यक्रम, गिटार और रात खेल रहा है</v>
      </c>
    </row>
    <row r="28783">
      <c r="A28783" s="1" t="s">
        <v>27716</v>
      </c>
      <c r="B28783" s="2" t="str">
        <f>IFERROR(__xludf.DUMMYFUNCTION("GOOGLETRANSLATE(A28783,""en"",""hi"")"),"एक घर का फोटो, एक पेड़ में ढेर के साथ")</f>
        <v>एक घर का फोटो, एक पेड़ में ढेर के साथ</v>
      </c>
    </row>
    <row r="28784">
      <c r="A28784" s="1" t="s">
        <v>27717</v>
      </c>
      <c r="B28784" s="2" t="str">
        <f>IFERROR(__xludf.DUMMYFUNCTION("GOOGLETRANSLATE(A28784,""en"",""hi"")"),"एक समुद्री भोजन बाजार में बिक्री के लिए सूखे मछली और स्क्विड")</f>
        <v>एक समुद्री भोजन बाजार में बिक्री के लिए सूखे मछली और स्क्विड</v>
      </c>
    </row>
    <row r="28785">
      <c r="A28785" s="1" t="s">
        <v>27718</v>
      </c>
      <c r="B28785" s="2" t="str">
        <f>IFERROR(__xludf.DUMMYFUNCTION("GOOGLETRANSLATE(A28785,""en"",""hi"")"),"एक प्रशंसक स्टैंड में एक घर का बना ट्रॉफी रखता है")</f>
        <v>एक प्रशंसक स्टैंड में एक घर का बना ट्रॉफी रखता है</v>
      </c>
    </row>
    <row r="28786">
      <c r="A28786" s="1" t="s">
        <v>27719</v>
      </c>
      <c r="B28786" s="2" t="str">
        <f>IFERROR(__xludf.DUMMYFUNCTION("GOOGLETRANSLATE(A28786,""en"",""hi"")"),"पेड़ों के साथ पहाड़ी, चित्रकारी कलाकार द्वारा कैनवास पर तेल -")</f>
        <v>पेड़ों के साथ पहाड़ी, चित्रकारी कलाकार द्वारा कैनवास पर तेल -</v>
      </c>
    </row>
    <row r="28787">
      <c r="A28787" s="1" t="s">
        <v>27720</v>
      </c>
      <c r="B28787" s="2" t="str">
        <f>IFERROR(__xludf.DUMMYFUNCTION("GOOGLETRANSLATE(A28787,""en"",""hi"")"),"अपने स्वास्थ्य के लिए रंग खाएं - हरा भोजन, फल ​​और सब्जियों की इंद्रधनुष, वेक्टर चित्रण।")</f>
        <v>अपने स्वास्थ्य के लिए रंग खाएं - हरा भोजन, फल ​​और सब्जियों की इंद्रधनुष, वेक्टर चित्रण।</v>
      </c>
    </row>
    <row r="28788">
      <c r="A28788" s="1" t="s">
        <v>27721</v>
      </c>
      <c r="B28788" s="2" t="str">
        <f>IFERROR(__xludf.DUMMYFUNCTION("GOOGLETRANSLATE(A28788,""en"",""hi"")"),"नए रेस्तरां में व्यक्ति")</f>
        <v>नए रेस्तरां में व्यक्ति</v>
      </c>
    </row>
    <row r="28789">
      <c r="A28789" s="1" t="s">
        <v>27722</v>
      </c>
      <c r="B28789" s="2" t="str">
        <f>IFERROR(__xludf.DUMMYFUNCTION("GOOGLETRANSLATE(A28789,""en"",""hi"")"),"पोर्ट में मछली पकड़ने की नौकाओं का एक दृश्य")</f>
        <v>पोर्ट में मछली पकड़ने की नौकाओं का एक दृश्य</v>
      </c>
    </row>
    <row r="28790">
      <c r="A28790" s="1" t="s">
        <v>3277</v>
      </c>
      <c r="B28790" s="2" t="str">
        <f>IFERROR(__xludf.DUMMYFUNCTION("GOOGLETRANSLATE(A28790,""en"",""hi"")"),"छवि में हो सकता है: व्यक्ति, एक संगीत वाद्ययंत्र, मंच, बैठे और गिटार पर")</f>
        <v>छवि में हो सकता है: व्यक्ति, एक संगीत वाद्ययंत्र, मंच, बैठे और गिटार पर</v>
      </c>
    </row>
    <row r="28791">
      <c r="A28791" s="1" t="s">
        <v>27723</v>
      </c>
      <c r="B28791" s="2" t="str">
        <f>IFERROR(__xludf.DUMMYFUNCTION("GOOGLETRANSLATE(A28791,""en"",""hi"")"),"एक बैठे बिल्ली का काला सिल्हूट।")</f>
        <v>एक बैठे बिल्ली का काला सिल्हूट।</v>
      </c>
    </row>
    <row r="28792">
      <c r="A28792" s="1" t="s">
        <v>27724</v>
      </c>
      <c r="B28792" s="2" t="str">
        <f>IFERROR(__xludf.DUMMYFUNCTION("GOOGLETRANSLATE(A28792,""en"",""hi"")"),"त्यौहार के दौरान फिक्शन बुक के प्रीमियर पर अभिनेता")</f>
        <v>त्यौहार के दौरान फिक्शन बुक के प्रीमियर पर अभिनेता</v>
      </c>
    </row>
    <row r="28793">
      <c r="A28793" s="1" t="s">
        <v>27725</v>
      </c>
      <c r="B28793" s="2" t="str">
        <f>IFERROR(__xludf.DUMMYFUNCTION("GOOGLETRANSLATE(A28793,""en"",""hi"")"),"सहायक साक्ष्य तुलनात्मक एनाटॉमी - यह कुछ जीवों का तुलनात्मक अध्ययन है जो रचनात्मक विशेषताओं में समानताएं दिखा रहा है।")</f>
        <v>सहायक साक्ष्य तुलनात्मक एनाटॉमी - यह कुछ जीवों का तुलनात्मक अध्ययन है जो रचनात्मक विशेषताओं में समानताएं दिखा रहा है।</v>
      </c>
    </row>
    <row r="28794">
      <c r="A28794" s="1" t="s">
        <v>27726</v>
      </c>
      <c r="B28794" s="2" t="str">
        <f>IFERROR(__xludf.DUMMYFUNCTION("GOOGLETRANSLATE(A28794,""en"",""hi"")"),"फैशन वीक के दौरान एक मॉडल शो में रनवे चलता है।")</f>
        <v>फैशन वीक के दौरान एक मॉडल शो में रनवे चलता है।</v>
      </c>
    </row>
    <row r="28795">
      <c r="A28795" s="1" t="s">
        <v>27727</v>
      </c>
      <c r="B28795" s="2" t="str">
        <f>IFERROR(__xludf.DUMMYFUNCTION("GOOGLETRANSLATE(A28795,""en"",""hi"")"),"एक लकड़ी की मेज पर पैसा")</f>
        <v>एक लकड़ी की मेज पर पैसा</v>
      </c>
    </row>
    <row r="28796">
      <c r="A28796" s="1" t="s">
        <v>27728</v>
      </c>
      <c r="B28796" s="2" t="str">
        <f>IFERROR(__xludf.DUMMYFUNCTION("GOOGLETRANSLATE(A28796,""en"",""hi"")"),"फाइनल में फुटबॉल टीम को मारकर फुटबॉल प्रतियोगिता जीतने के बाद फुटबॉल खिलाड़ी एक विशाल झंडा के साथ मनाता है")</f>
        <v>फाइनल में फुटबॉल टीम को मारकर फुटबॉल प्रतियोगिता जीतने के बाद फुटबॉल खिलाड़ी एक विशाल झंडा के साथ मनाता है</v>
      </c>
    </row>
    <row r="28797">
      <c r="A28797" s="1" t="s">
        <v>27729</v>
      </c>
      <c r="B28797" s="2" t="str">
        <f>IFERROR(__xludf.DUMMYFUNCTION("GOOGLETRANSLATE(A28797,""en"",""hi"")"),"अमेरिकी फुटबॉल टीम के रग्बी प्लेयर ने अमेरिकी फुटबॉल टीम और जैविक प्रजातियों के बीच गोल मैच के दौरान प्रयास किया।")</f>
        <v>अमेरिकी फुटबॉल टीम के रग्बी प्लेयर ने अमेरिकी फुटबॉल टीम और जैविक प्रजातियों के बीच गोल मैच के दौरान प्रयास किया।</v>
      </c>
    </row>
    <row r="28798">
      <c r="A28798" s="1" t="s">
        <v>27730</v>
      </c>
      <c r="B28798" s="2" t="str">
        <f>IFERROR(__xludf.DUMMYFUNCTION("GOOGLETRANSLATE(A28798,""en"",""hi"")"),"विभिन्न रंगों में पत्तियों का एक पैटर्न")</f>
        <v>विभिन्न रंगों में पत्तियों का एक पैटर्न</v>
      </c>
    </row>
    <row r="28799">
      <c r="A28799" s="1" t="s">
        <v>27731</v>
      </c>
      <c r="B28799" s="2" t="str">
        <f>IFERROR(__xludf.DUMMYFUNCTION("GOOGLETRANSLATE(A28799,""en"",""hi"")"),"हेयरड्रेसर अपने हेयरड्रेसिंग सैलून में एक आधुनिक बेसिन में एक ग्राहक बाल धो रहा है।")</f>
        <v>हेयरड्रेसर अपने हेयरड्रेसिंग सैलून में एक आधुनिक बेसिन में एक ग्राहक बाल धो रहा है।</v>
      </c>
    </row>
    <row r="28800">
      <c r="A28800" s="1" t="s">
        <v>27732</v>
      </c>
      <c r="B28800" s="2" t="str">
        <f>IFERROR(__xludf.DUMMYFUNCTION("GOOGLETRANSLATE(A28800,""en"",""hi"")"),"इस्लामी संरचना दुनिया की सबसे बड़ी मस्जिदों में से एक है, जिसमें वर्ग मीटर और समय पर उपासकों को समायोजित करने की क्षमता के साथ है।")</f>
        <v>इस्लामी संरचना दुनिया की सबसे बड़ी मस्जिदों में से एक है, जिसमें वर्ग मीटर और समय पर उपासकों को समायोजित करने की क्षमता के साथ है।</v>
      </c>
    </row>
    <row r="28801">
      <c r="A28801" s="1" t="s">
        <v>27733</v>
      </c>
      <c r="B28801" s="2" t="str">
        <f>IFERROR(__xludf.DUMMYFUNCTION("GOOGLETRANSLATE(A28801,""en"",""hi"")"),"60 और 70 के दशक का व्यक्ति")</f>
        <v>60 और 70 के दशक का व्यक्ति</v>
      </c>
    </row>
    <row r="28802">
      <c r="A28802" s="1" t="s">
        <v>27734</v>
      </c>
      <c r="B28802" s="2" t="str">
        <f>IFERROR(__xludf.DUMMYFUNCTION("GOOGLETRANSLATE(A28802,""en"",""hi"")"),"ओलंपिक एथलीट ऑडी एफआईएस अल्पाइन स्की वर्ल्ड कप महिलाओं के स्लैलम के दौरान तीसरी जगह लेता है")</f>
        <v>ओलंपिक एथलीट ऑडी एफआईएस अल्पाइन स्की वर्ल्ड कप महिलाओं के स्लैलम के दौरान तीसरी जगह लेता है</v>
      </c>
    </row>
    <row r="28803">
      <c r="A28803" s="1" t="s">
        <v>27735</v>
      </c>
      <c r="B28803" s="2" t="str">
        <f>IFERROR(__xludf.DUMMYFUNCTION("GOOGLETRANSLATE(A28803,""en"",""hi"")"),"घड़ी के साथ घायल के रूप में बेंच से प्रतिक्रिया।")</f>
        <v>घड़ी के साथ घायल के रूप में बेंच से प्रतिक्रिया।</v>
      </c>
    </row>
    <row r="28804">
      <c r="A28804" s="1" t="s">
        <v>27736</v>
      </c>
      <c r="B28804" s="2" t="str">
        <f>IFERROR(__xludf.DUMMYFUNCTION("GOOGLETRANSLATE(A28804,""en"",""hi"")"),"एक अनानास के करीब बनावट और विस्तार दिखा रहा है।")</f>
        <v>एक अनानास के करीब बनावट और विस्तार दिखा रहा है।</v>
      </c>
    </row>
    <row r="28805">
      <c r="A28805" s="1" t="s">
        <v>27737</v>
      </c>
      <c r="B28805" s="2" t="str">
        <f>IFERROR(__xludf.DUMMYFUNCTION("GOOGLETRANSLATE(A28805,""en"",""hi"")"),"सांस्कृतिक केंद्र के अंदर अद्वितीय झूमर")</f>
        <v>सांस्कृतिक केंद्र के अंदर अद्वितीय झूमर</v>
      </c>
    </row>
    <row r="28806">
      <c r="A28806" s="1" t="s">
        <v>27738</v>
      </c>
      <c r="B28806" s="2" t="str">
        <f>IFERROR(__xludf.DUMMYFUNCTION("GOOGLETRANSLATE(A28806,""en"",""hi"")"),"संकीर्ण घाटी के माध्यम से चल रही नदी का एक डोली शॉट")</f>
        <v>संकीर्ण घाटी के माध्यम से चल रही नदी का एक डोली शॉट</v>
      </c>
    </row>
    <row r="28807">
      <c r="A28807" s="1" t="s">
        <v>27739</v>
      </c>
      <c r="B28807" s="2" t="str">
        <f>IFERROR(__xludf.DUMMYFUNCTION("GOOGLETRANSLATE(A28807,""en"",""hi"")"),"यह शो के लिए इवेंट इलेक्ट्रिक सुपर कार है")</f>
        <v>यह शो के लिए इवेंट इलेक्ट्रिक सुपर कार है</v>
      </c>
    </row>
    <row r="28808">
      <c r="A28808" s="1" t="s">
        <v>27740</v>
      </c>
      <c r="B28808" s="2" t="str">
        <f>IFERROR(__xludf.DUMMYFUNCTION("GOOGLETRANSLATE(A28808,""en"",""hi"")"),"इमारत के लिए धातु का संकेत")</f>
        <v>इमारत के लिए धातु का संकेत</v>
      </c>
    </row>
    <row r="28809">
      <c r="A28809" s="1" t="s">
        <v>27741</v>
      </c>
      <c r="B28809" s="2" t="str">
        <f>IFERROR(__xludf.DUMMYFUNCTION("GOOGLETRANSLATE(A28809,""en"",""hi"")"),"क्षेत्र में एक सूरजमुखी की अच्छी तस्वीर")</f>
        <v>क्षेत्र में एक सूरजमुखी की अच्छी तस्वीर</v>
      </c>
    </row>
    <row r="28810">
      <c r="A28810" s="1" t="s">
        <v>4003</v>
      </c>
      <c r="B28810" s="2" t="str">
        <f>IFERROR(__xludf.DUMMYFUNCTION("GOOGLETRANSLATE(A28810,""en"",""hi"")"),"स्कूल में स्नातक से छवियां।")</f>
        <v>स्कूल में स्नातक से छवियां।</v>
      </c>
    </row>
    <row r="28811">
      <c r="A28811" s="1" t="s">
        <v>27742</v>
      </c>
      <c r="B28811" s="2" t="str">
        <f>IFERROR(__xludf.DUMMYFUNCTION("GOOGLETRANSLATE(A28811,""en"",""hi"")"),"एक कस्टम चूल्हा के साथ लिनेन में ब्लॉक करें।")</f>
        <v>एक कस्टम चूल्हा के साथ लिनेन में ब्लॉक करें।</v>
      </c>
    </row>
    <row r="28812">
      <c r="A28812" s="1" t="s">
        <v>1242</v>
      </c>
      <c r="B28812" s="2" t="str">
        <f>IFERROR(__xludf.DUMMYFUNCTION("GOOGLETRANSLATE(A28812,""en"",""hi"")"),"छवि में हो सकता है: व्यक्ति, मंच पर, एक संगीत वाद्ययंत्र और रात खेल रहा है")</f>
        <v>छवि में हो सकता है: व्यक्ति, मंच पर, एक संगीत वाद्ययंत्र और रात खेल रहा है</v>
      </c>
    </row>
    <row r="28813">
      <c r="A28813" s="1" t="s">
        <v>27743</v>
      </c>
      <c r="B28813" s="2" t="str">
        <f>IFERROR(__xludf.DUMMYFUNCTION("GOOGLETRANSLATE(A28813,""en"",""hi"")"),"एक उच्च स्लिट पोशाक में अभिनेता")</f>
        <v>एक उच्च स्लिट पोशाक में अभिनेता</v>
      </c>
    </row>
    <row r="28814">
      <c r="A28814" s="1" t="s">
        <v>27744</v>
      </c>
      <c r="B28814" s="2" t="str">
        <f>IFERROR(__xludf.DUMMYFUNCTION("GOOGLETRANSLATE(A28814,""en"",""hi"")"),"एक नैतिक चित्रकला, नामों के साथ स्टाइलिज्ड डायनासोर के स्टिकर का सेट")</f>
        <v>एक नैतिक चित्रकला, नामों के साथ स्टाइलिज्ड डायनासोर के स्टिकर का सेट</v>
      </c>
    </row>
    <row r="28815">
      <c r="A28815" s="1" t="s">
        <v>27745</v>
      </c>
      <c r="B28815" s="2" t="str">
        <f>IFERROR(__xludf.DUMMYFUNCTION("GOOGLETRANSLATE(A28815,""en"",""hi"")"),"इसी चरण आरेख के अनुरूप है")</f>
        <v>इसी चरण आरेख के अनुरूप है</v>
      </c>
    </row>
    <row r="28816">
      <c r="A28816" s="1" t="s">
        <v>27746</v>
      </c>
      <c r="B28816" s="2" t="str">
        <f>IFERROR(__xludf.DUMMYFUNCTION("GOOGLETRANSLATE(A28816,""en"",""hi"")"),"व्यक्ति एक घटना यू.एस. गोमांस और सूअर का मांस।")</f>
        <v>व्यक्ति एक घटना यू.एस. गोमांस और सूअर का मांस।</v>
      </c>
    </row>
    <row r="28817">
      <c r="A28817" s="1" t="s">
        <v>27747</v>
      </c>
      <c r="B28817" s="2" t="str">
        <f>IFERROR(__xludf.DUMMYFUNCTION("GOOGLETRANSLATE(A28817,""en"",""hi"")"),"एक टेबल, एक प्लेंटर में बदलें, या इसे सुंदर दिखने के लिए इसे मॉस और फूलों में ढेर करें।")</f>
        <v>एक टेबल, एक प्लेंटर में बदलें, या इसे सुंदर दिखने के लिए इसे मॉस और फूलों में ढेर करें।</v>
      </c>
    </row>
    <row r="28818">
      <c r="A28818" s="1" t="s">
        <v>27748</v>
      </c>
      <c r="B28818" s="2" t="str">
        <f>IFERROR(__xludf.DUMMYFUNCTION("GOOGLETRANSLATE(A28818,""en"",""hi"")"),"उस भीड़ को देखें जो निवास करता है।")</f>
        <v>उस भीड़ को देखें जो निवास करता है।</v>
      </c>
    </row>
    <row r="28819">
      <c r="A28819" s="1" t="s">
        <v>27749</v>
      </c>
      <c r="B28819" s="2" t="str">
        <f>IFERROR(__xludf.DUMMYFUNCTION("GOOGLETRANSLATE(A28819,""en"",""hi"")"),"प्रार्थना हाथों पर पहला सत्र")</f>
        <v>प्रार्थना हाथों पर पहला सत्र</v>
      </c>
    </row>
    <row r="28820">
      <c r="A28820" s="1" t="s">
        <v>27750</v>
      </c>
      <c r="B28820" s="2" t="str">
        <f>IFERROR(__xludf.DUMMYFUNCTION("GOOGLETRANSLATE(A28820,""en"",""hi"")"),"संपत्ति छवि # एक अद्वितीय - बेडरूम पीछे जमीन में एक सुंदर ग्रामीण स्थान में पीछे हटना।")</f>
        <v>संपत्ति छवि # एक अद्वितीय - बेडरूम पीछे जमीन में एक सुंदर ग्रामीण स्थान में पीछे हटना।</v>
      </c>
    </row>
    <row r="28821">
      <c r="A28821" s="1" t="s">
        <v>27751</v>
      </c>
      <c r="B28821" s="2" t="str">
        <f>IFERROR(__xludf.DUMMYFUNCTION("GOOGLETRANSLATE(A28821,""en"",""hi"")"),"सुसमाचार कलाकार एक अज्ञात महिला के साथ प्रदर्शन करता है")</f>
        <v>सुसमाचार कलाकार एक अज्ञात महिला के साथ प्रदर्शन करता है</v>
      </c>
    </row>
    <row r="28822">
      <c r="A28822" s="1" t="s">
        <v>27752</v>
      </c>
      <c r="B28822" s="2" t="str">
        <f>IFERROR(__xludf.DUMMYFUNCTION("GOOGLETRANSLATE(A28822,""en"",""hi"")"),"एक गंभीर स्ट्रोक का सामना करने के बाद बच्चे के जन्म के साथ अभिनेता")</f>
        <v>एक गंभीर स्ट्रोक का सामना करने के बाद बच्चे के जन्म के साथ अभिनेता</v>
      </c>
    </row>
    <row r="28823">
      <c r="A28823" s="1" t="s">
        <v>27753</v>
      </c>
      <c r="B28823" s="2" t="str">
        <f>IFERROR(__xludf.DUMMYFUNCTION("GOOGLETRANSLATE(A28823,""en"",""hi"")"),"मैच के दौरान मेडिकल टीम।")</f>
        <v>मैच के दौरान मेडिकल टीम।</v>
      </c>
    </row>
    <row r="28824">
      <c r="A28824" s="1" t="s">
        <v>27754</v>
      </c>
      <c r="B28824" s="2" t="str">
        <f>IFERROR(__xludf.DUMMYFUNCTION("GOOGLETRANSLATE(A28824,""en"",""hi"")"),"DIY: फर्श पर यह पिन और अधिक खोजें।")</f>
        <v>DIY: फर्श पर यह पिन और अधिक खोजें।</v>
      </c>
    </row>
    <row r="28825">
      <c r="A28825" s="1" t="s">
        <v>27755</v>
      </c>
      <c r="B28825" s="2" t="str">
        <f>IFERROR(__xludf.DUMMYFUNCTION("GOOGLETRANSLATE(A28825,""en"",""hi"")"),"बायोहाज़र्ड आइकन स्टॉक वेक्टर के साथ एक रासायनिक परीक्षण ट्यूब")</f>
        <v>बायोहाज़र्ड आइकन स्टॉक वेक्टर के साथ एक रासायनिक परीक्षण ट्यूब</v>
      </c>
    </row>
    <row r="28826">
      <c r="A28826" s="1" t="s">
        <v>27756</v>
      </c>
      <c r="B28826" s="2" t="str">
        <f>IFERROR(__xludf.DUMMYFUNCTION("GOOGLETRANSLATE(A28826,""en"",""hi"")"),"पर्यटकों के पास ट्रेन के पास उनके समूह की तस्वीर है")</f>
        <v>पर्यटकों के पास ट्रेन के पास उनके समूह की तस्वीर है</v>
      </c>
    </row>
    <row r="28827">
      <c r="A28827" s="1" t="s">
        <v>27757</v>
      </c>
      <c r="B28827" s="2" t="str">
        <f>IFERROR(__xludf.DUMMYFUNCTION("GOOGLETRANSLATE(A28827,""en"",""hi"")"),"एक शहर और पर्यटक आकर्षण")</f>
        <v>एक शहर और पर्यटक आकर्षण</v>
      </c>
    </row>
    <row r="28828">
      <c r="A28828" s="1" t="s">
        <v>27758</v>
      </c>
      <c r="B28828" s="2" t="str">
        <f>IFERROR(__xludf.DUMMYFUNCTION("GOOGLETRANSLATE(A28828,""en"",""hi"")"),"अवसर के लिए एक बैनर का वेक्टर चित्रण।")</f>
        <v>अवसर के लिए एक बैनर का वेक्टर चित्रण।</v>
      </c>
    </row>
    <row r="28829">
      <c r="A28829" s="1" t="s">
        <v>27759</v>
      </c>
      <c r="B28829" s="2" t="str">
        <f>IFERROR(__xludf.DUMMYFUNCTION("GOOGLETRANSLATE(A28829,""en"",""hi"")"),"एक नदी के नीचे उच्च ऊंचाई पर कम ऊंचाई से शुरू")</f>
        <v>एक नदी के नीचे उच्च ऊंचाई पर कम ऊंचाई से शुरू</v>
      </c>
    </row>
    <row r="28830">
      <c r="A28830" s="1" t="s">
        <v>27760</v>
      </c>
      <c r="B28830" s="2" t="str">
        <f>IFERROR(__xludf.DUMMYFUNCTION("GOOGLETRANSLATE(A28830,""en"",""hi"")"),"एक लड़ाई के दौरान बॉक्सर से एक पंच से रीलों।")</f>
        <v>एक लड़ाई के दौरान बॉक्सर से एक पंच से रीलों।</v>
      </c>
    </row>
    <row r="28831">
      <c r="A28831" s="1" t="s">
        <v>27761</v>
      </c>
      <c r="B28831" s="2" t="str">
        <f>IFERROR(__xludf.DUMMYFUNCTION("GOOGLETRANSLATE(A28831,""en"",""hi"")"),"पार्क के प्रवेश द्वार")</f>
        <v>पार्क के प्रवेश द्वार</v>
      </c>
    </row>
    <row r="28832">
      <c r="A28832" s="1" t="s">
        <v>27762</v>
      </c>
      <c r="B28832" s="2" t="str">
        <f>IFERROR(__xludf.DUMMYFUNCTION("GOOGLETRANSLATE(A28832,""en"",""hi"")"),"झंडे से नाव से पड़ोस छोड़ना")</f>
        <v>झंडे से नाव से पड़ोस छोड़ना</v>
      </c>
    </row>
    <row r="28833">
      <c r="A28833" s="1" t="s">
        <v>27763</v>
      </c>
      <c r="B28833" s="2" t="str">
        <f>IFERROR(__xludf.DUMMYFUNCTION("GOOGLETRANSLATE(A28833,""en"",""hi"")"),"ऑपरेटर ओवरले वॉटरमार्क टिकटों के लिए दानेदार बनावट आइकन बोलते हैं।")</f>
        <v>ऑपरेटर ओवरले वॉटरमार्क टिकटों के लिए दानेदार बनावट आइकन बोलते हैं।</v>
      </c>
    </row>
    <row r="28834">
      <c r="A28834" s="1" t="s">
        <v>27764</v>
      </c>
      <c r="B28834" s="2" t="str">
        <f>IFERROR(__xludf.DUMMYFUNCTION("GOOGLETRANSLATE(A28834,""en"",""hi"")"),"माउंटेन बाइकिंग डाउन द ट्रेल।")</f>
        <v>माउंटेन बाइकिंग डाउन द ट्रेल।</v>
      </c>
    </row>
    <row r="28835">
      <c r="A28835" s="1" t="s">
        <v>27765</v>
      </c>
      <c r="B28835" s="2" t="str">
        <f>IFERROR(__xludf.DUMMYFUNCTION("GOOGLETRANSLATE(A28835,""en"",""hi"")"),"किसी ने पहले ही वाहनों की प्रतिकृतियां बनाई हैं")</f>
        <v>किसी ने पहले ही वाहनों की प्रतिकृतियां बनाई हैं</v>
      </c>
    </row>
    <row r="28836">
      <c r="A28836" s="1" t="s">
        <v>930</v>
      </c>
      <c r="B28836" s="2" t="str">
        <f>IFERROR(__xludf.DUMMYFUNCTION("GOOGLETRANSLATE(A28836,""en"",""hi"")"),"छवि में हो सकता है: व्यक्ति, मंच पर और एक संगीत वाद्ययंत्र बजाना")</f>
        <v>छवि में हो सकता है: व्यक्ति, मंच पर और एक संगीत वाद्ययंत्र बजाना</v>
      </c>
    </row>
    <row r="28837">
      <c r="A28837" s="1" t="s">
        <v>27766</v>
      </c>
      <c r="B28837" s="2" t="str">
        <f>IFERROR(__xludf.DUMMYFUNCTION("GOOGLETRANSLATE(A28837,""en"",""hi"")"),"कुत्ते के अनुकूल आकर्षणों में से कुछ खोजें।")</f>
        <v>कुत्ते के अनुकूल आकर्षणों में से कुछ खोजें।</v>
      </c>
    </row>
    <row r="28838">
      <c r="A28838" s="1" t="s">
        <v>27767</v>
      </c>
      <c r="B28838" s="2" t="str">
        <f>IFERROR(__xludf.DUMMYFUNCTION("GOOGLETRANSLATE(A28838,""en"",""hi"")"),"जंगल की आत्मा")</f>
        <v>जंगल की आत्मा</v>
      </c>
    </row>
    <row r="28839">
      <c r="A28839" s="1" t="s">
        <v>27768</v>
      </c>
      <c r="B28839" s="2" t="str">
        <f>IFERROR(__xludf.DUMMYFUNCTION("GOOGLETRANSLATE(A28839,""en"",""hi"")"),"ऑटोमोबाइल मॉडल मुझे लगता है कि उन्हें इसका एक आधुनिक संस्करण बनाना चाहिए।")</f>
        <v>ऑटोमोबाइल मॉडल मुझे लगता है कि उन्हें इसका एक आधुनिक संस्करण बनाना चाहिए।</v>
      </c>
    </row>
    <row r="28840">
      <c r="A28840" s="1" t="s">
        <v>27769</v>
      </c>
      <c r="B28840" s="2" t="str">
        <f>IFERROR(__xludf.DUMMYFUNCTION("GOOGLETRANSLATE(A28840,""en"",""hi"")"),"फिल्म चरित्र, शौक और एक बहुत सारा हेलो")</f>
        <v>फिल्म चरित्र, शौक और एक बहुत सारा हेलो</v>
      </c>
    </row>
    <row r="28841">
      <c r="A28841" s="1" t="s">
        <v>27770</v>
      </c>
      <c r="B28841" s="2" t="str">
        <f>IFERROR(__xludf.DUMMYFUNCTION("GOOGLETRANSLATE(A28841,""en"",""hi"")"),"व्यवसाय: संपत्ति ने औपचारिक रूप से शुक्रवार को एक नई पुस्तकालय खोला")</f>
        <v>व्यवसाय: संपत्ति ने औपचारिक रूप से शुक्रवार को एक नई पुस्तकालय खोला</v>
      </c>
    </row>
    <row r="28842">
      <c r="A28842" s="1" t="s">
        <v>27771</v>
      </c>
      <c r="B28842" s="2" t="str">
        <f>IFERROR(__xludf.DUMMYFUNCTION("GOOGLETRANSLATE(A28842,""en"",""hi"")"),"फुटबॉल खिलाड़ी इस सीजन में फुटबॉल टीम के लिए एक खेल खेलने में विफल रहा है")</f>
        <v>फुटबॉल खिलाड़ी इस सीजन में फुटबॉल टीम के लिए एक खेल खेलने में विफल रहा है</v>
      </c>
    </row>
    <row r="28843">
      <c r="A28843" s="1" t="s">
        <v>27772</v>
      </c>
      <c r="B28843" s="2" t="str">
        <f>IFERROR(__xludf.DUMMYFUNCTION("GOOGLETRANSLATE(A28843,""en"",""hi"")"),"हाथ गर्व से राष्ट्रीय ध्वज 3 डी प्रतिपादन लहराते हुए")</f>
        <v>हाथ गर्व से राष्ट्रीय ध्वज 3 डी प्रतिपादन लहराते हुए</v>
      </c>
    </row>
    <row r="28844">
      <c r="A28844" s="1" t="s">
        <v>27773</v>
      </c>
      <c r="B28844" s="2" t="str">
        <f>IFERROR(__xludf.DUMMYFUNCTION("GOOGLETRANSLATE(A28844,""en"",""hi"")"),"अचल संपत्ति व्यापार द्वारा इमारतों।")</f>
        <v>अचल संपत्ति व्यापार द्वारा इमारतों।</v>
      </c>
    </row>
    <row r="28845">
      <c r="A28845" s="1" t="s">
        <v>27774</v>
      </c>
      <c r="B28845" s="2" t="str">
        <f>IFERROR(__xludf.DUMMYFUNCTION("GOOGLETRANSLATE(A28845,""en"",""hi"")"),"एक मोल्ड हाउस से कैसे निपटें जो आपके स्वास्थ्य को बर्बाद कर रहा है")</f>
        <v>एक मोल्ड हाउस से कैसे निपटें जो आपके स्वास्थ्य को बर्बाद कर रहा है</v>
      </c>
    </row>
    <row r="28846">
      <c r="A28846" s="1" t="s">
        <v>27775</v>
      </c>
      <c r="B28846" s="2" t="str">
        <f>IFERROR(__xludf.DUMMYFUNCTION("GOOGLETRANSLATE(A28846,""en"",""hi"")"),"2.5 में उत्कृष्ट प्रदर्शन है और कुछ कारणों से छोटी इंजन वाली कार की तुलना में अधिक लगाया जाता है।")</f>
        <v>2.5 में उत्कृष्ट प्रदर्शन है और कुछ कारणों से छोटी इंजन वाली कार की तुलना में अधिक लगाया जाता है।</v>
      </c>
    </row>
    <row r="28847">
      <c r="A28847" s="1" t="s">
        <v>27776</v>
      </c>
      <c r="B28847" s="2" t="str">
        <f>IFERROR(__xludf.DUMMYFUNCTION("GOOGLETRANSLATE(A28847,""en"",""hi"")"),"एक कार्ड या पिन के लिए सिलाई पैटर्न।")</f>
        <v>एक कार्ड या पिन के लिए सिलाई पैटर्न।</v>
      </c>
    </row>
    <row r="28848">
      <c r="A28848" s="1" t="s">
        <v>27777</v>
      </c>
      <c r="B28848" s="2" t="str">
        <f>IFERROR(__xludf.DUMMYFUNCTION("GOOGLETRANSLATE(A28848,""en"",""hi"")"),"उच्च गर्मी में उज्ज्वल रंग")</f>
        <v>उच्च गर्मी में उज्ज्वल रंग</v>
      </c>
    </row>
    <row r="28849">
      <c r="A28849" s="1" t="s">
        <v>27778</v>
      </c>
      <c r="B28849" s="2" t="str">
        <f>IFERROR(__xludf.DUMMYFUNCTION("GOOGLETRANSLATE(A28849,""en"",""hi"")"),"विश्वविद्यालय में नोटपैड के साथ पुस्तकालय में पढ़ाई वाली युवा महिला")</f>
        <v>विश्वविद्यालय में नोटपैड के साथ पुस्तकालय में पढ़ाई वाली युवा महिला</v>
      </c>
    </row>
    <row r="28850">
      <c r="A28850" s="1" t="s">
        <v>27779</v>
      </c>
      <c r="B28850" s="2" t="str">
        <f>IFERROR(__xludf.DUMMYFUNCTION("GOOGLETRANSLATE(A28850,""en"",""hi"")"),"स्ट्रीट स्टाइल: इस सप्ताहांत के शो से सेलेब - भरे हुए शॉट्स")</f>
        <v>स्ट्रीट स्टाइल: इस सप्ताहांत के शो से सेलेब - भरे हुए शॉट्स</v>
      </c>
    </row>
    <row r="28851">
      <c r="A28851" s="1" t="s">
        <v>27780</v>
      </c>
      <c r="B28851" s="2" t="str">
        <f>IFERROR(__xludf.DUMMYFUNCTION("GOOGLETRANSLATE(A28851,""en"",""hi"")"),"व्यक्ति एक पिकअप पर काम करता है।")</f>
        <v>व्यक्ति एक पिकअप पर काम करता है।</v>
      </c>
    </row>
    <row r="28852">
      <c r="A28852" s="1" t="s">
        <v>27781</v>
      </c>
      <c r="B28852" s="2" t="str">
        <f>IFERROR(__xludf.DUMMYFUNCTION("GOOGLETRANSLATE(A28852,""en"",""hi"")"),"एक बाजार पर बिक्री लंबा")</f>
        <v>एक बाजार पर बिक्री लंबा</v>
      </c>
    </row>
    <row r="28853">
      <c r="A28853" s="1" t="s">
        <v>27782</v>
      </c>
      <c r="B28853" s="2" t="str">
        <f>IFERROR(__xludf.DUMMYFUNCTION("GOOGLETRANSLATE(A28853,""en"",""hi"")"),"कमरा दूसरी मंजिल पर एक डबल रूम है")</f>
        <v>कमरा दूसरी मंजिल पर एक डबल रूम है</v>
      </c>
    </row>
    <row r="28854">
      <c r="A28854" s="1" t="s">
        <v>27783</v>
      </c>
      <c r="B28854" s="2" t="str">
        <f>IFERROR(__xludf.DUMMYFUNCTION("GOOGLETRANSLATE(A28854,""en"",""hi"")"),"वित्तीय सेवा व्यवसाय द्वारा कब्जे वाली एक सुविधा के बाहर एक लोगो संकेत")</f>
        <v>वित्तीय सेवा व्यवसाय द्वारा कब्जे वाली एक सुविधा के बाहर एक लोगो संकेत</v>
      </c>
    </row>
    <row r="28855">
      <c r="A28855" s="1" t="s">
        <v>27784</v>
      </c>
      <c r="B28855" s="2" t="str">
        <f>IFERROR(__xludf.DUMMYFUNCTION("GOOGLETRANSLATE(A28855,""en"",""hi"")"),"लोग एक घटना में भाग लेते हैं।")</f>
        <v>लोग एक घटना में भाग लेते हैं।</v>
      </c>
    </row>
    <row r="28856">
      <c r="A28856" s="1" t="s">
        <v>27785</v>
      </c>
      <c r="B28856" s="2" t="str">
        <f>IFERROR(__xludf.DUMMYFUNCTION("GOOGLETRANSLATE(A28856,""en"",""hi"")"),"बंदरगाह पर अजीब छत वाली इमारत है।")</f>
        <v>बंदरगाह पर अजीब छत वाली इमारत है।</v>
      </c>
    </row>
    <row r="28857">
      <c r="A28857" s="1" t="s">
        <v>27786</v>
      </c>
      <c r="B28857" s="2" t="str">
        <f>IFERROR(__xludf.DUMMYFUNCTION("GOOGLETRANSLATE(A28857,""en"",""hi"")"),"समुद्र पर निचला स्टिल्ड लाइटहाउस")</f>
        <v>समुद्र पर निचला स्टिल्ड लाइटहाउस</v>
      </c>
    </row>
    <row r="28858">
      <c r="A28858" s="1" t="s">
        <v>27787</v>
      </c>
      <c r="B28858" s="2" t="str">
        <f>IFERROR(__xludf.DUMMYFUNCTION("GOOGLETRANSLATE(A28858,""en"",""hi"")"),"कॉमिक बुक कैरेक्टर एक क्रोध पर है।")</f>
        <v>कॉमिक बुक कैरेक्टर एक क्रोध पर है।</v>
      </c>
    </row>
    <row r="28859">
      <c r="A28859" s="1" t="s">
        <v>27788</v>
      </c>
      <c r="B28859" s="2" t="str">
        <f>IFERROR(__xludf.DUMMYFUNCTION("GOOGLETRANSLATE(A28859,""en"",""hi"")"),"पानी को हिट करने से पहले एक शहर को कुछ हवा मिलती है।")</f>
        <v>पानी को हिट करने से पहले एक शहर को कुछ हवा मिलती है।</v>
      </c>
    </row>
    <row r="28860">
      <c r="A28860" s="1" t="s">
        <v>27789</v>
      </c>
      <c r="B28860" s="2" t="str">
        <f>IFERROR(__xludf.DUMMYFUNCTION("GOOGLETRANSLATE(A28860,""en"",""hi"")"),"फिल्म निर्देशक फिल्म समारोह के लिए प्रीमियर में भाग लेते हैं")</f>
        <v>फिल्म निर्देशक फिल्म समारोह के लिए प्रीमियर में भाग लेते हैं</v>
      </c>
    </row>
    <row r="28861">
      <c r="A28861" s="1" t="s">
        <v>27790</v>
      </c>
      <c r="B28861" s="2" t="str">
        <f>IFERROR(__xludf.DUMMYFUNCTION("GOOGLETRANSLATE(A28861,""en"",""hi"")"),"एक सड़क दृश्य का दृश्य।")</f>
        <v>एक सड़क दृश्य का दृश्य।</v>
      </c>
    </row>
    <row r="28862">
      <c r="A28862" s="1" t="s">
        <v>27791</v>
      </c>
      <c r="B28862" s="2" t="str">
        <f>IFERROR(__xludf.DUMMYFUNCTION("GOOGLETRANSLATE(A28862,""en"",""hi"")"),"मेरी कुर्सी पर एक भालू है")</f>
        <v>मेरी कुर्सी पर एक भालू है</v>
      </c>
    </row>
    <row r="28863">
      <c r="A28863" s="1" t="s">
        <v>27792</v>
      </c>
      <c r="B28863" s="2" t="str">
        <f>IFERROR(__xludf.DUMMYFUNCTION("GOOGLETRANSLATE(A28863,""en"",""hi"")"),"युवा प्राथमिक आयु वर्ग की लड़की उज्ज्वल वसंत धूप में एक टायर स्विंग पर स्विंगिंग")</f>
        <v>युवा प्राथमिक आयु वर्ग की लड़की उज्ज्वल वसंत धूप में एक टायर स्विंग पर स्विंगिंग</v>
      </c>
    </row>
    <row r="28864">
      <c r="A28864" s="1" t="s">
        <v>27793</v>
      </c>
      <c r="B28864" s="2" t="str">
        <f>IFERROR(__xludf.DUMMYFUNCTION("GOOGLETRANSLATE(A28864,""en"",""hi"")"),"कीबोर्ड और कंप्यूटर माउस पर हाथ।")</f>
        <v>कीबोर्ड और कंप्यूटर माउस पर हाथ।</v>
      </c>
    </row>
    <row r="28865">
      <c r="A28865" s="1" t="s">
        <v>27794</v>
      </c>
      <c r="B28865" s="2" t="str">
        <f>IFERROR(__xludf.DUMMYFUNCTION("GOOGLETRANSLATE(A28865,""en"",""hi"")"),"गहरे तले हुए मशरूम जो मांस के समान स्वाद लेते हैं?")</f>
        <v>गहरे तले हुए मशरूम जो मांस के समान स्वाद लेते हैं?</v>
      </c>
    </row>
    <row r="28866">
      <c r="A28866" s="1" t="s">
        <v>4561</v>
      </c>
      <c r="B28866" s="2" t="str">
        <f>IFERROR(__xludf.DUMMYFUNCTION("GOOGLETRANSLATE(A28866,""en"",""hi"")"),"अभिनेता उत्सव के दौरान प्रीमियर में भाग लेता है")</f>
        <v>अभिनेता उत्सव के दौरान प्रीमियर में भाग लेता है</v>
      </c>
    </row>
    <row r="28867">
      <c r="A28867" s="1" t="s">
        <v>930</v>
      </c>
      <c r="B28867" s="2" t="str">
        <f>IFERROR(__xludf.DUMMYFUNCTION("GOOGLETRANSLATE(A28867,""en"",""hi"")"),"छवि में हो सकता है: व्यक्ति, मंच पर और एक संगीत वाद्ययंत्र बजाना")</f>
        <v>छवि में हो सकता है: व्यक्ति, मंच पर और एक संगीत वाद्ययंत्र बजाना</v>
      </c>
    </row>
    <row r="28868">
      <c r="A28868" s="1" t="s">
        <v>27795</v>
      </c>
      <c r="B28868" s="2" t="str">
        <f>IFERROR(__xludf.DUMMYFUNCTION("GOOGLETRANSLATE(A28868,""en"",""hi"")"),"टायर स्विंग एक पेड़ से फांसी")</f>
        <v>टायर स्विंग एक पेड़ से फांसी</v>
      </c>
    </row>
    <row r="28869">
      <c r="A28869" s="1" t="s">
        <v>27796</v>
      </c>
      <c r="B28869" s="2" t="str">
        <f>IFERROR(__xludf.DUMMYFUNCTION("GOOGLETRANSLATE(A28869,""en"",""hi"")"),"एक प्रशिक्षण सत्र के दौरान फुटबॉलर्स")</f>
        <v>एक प्रशिक्षण सत्र के दौरान फुटबॉलर्स</v>
      </c>
    </row>
    <row r="28870">
      <c r="A28870" s="1" t="s">
        <v>27797</v>
      </c>
      <c r="B28870" s="2" t="str">
        <f>IFERROR(__xludf.DUMMYFUNCTION("GOOGLETRANSLATE(A28870,""en"",""hi"")"),"खेलने के विभिन्न तरीकों के साथ आपके क्लासिक चेकर्स गेम!")</f>
        <v>खेलने के विभिन्न तरीकों के साथ आपके क्लासिक चेकर्स गेम!</v>
      </c>
    </row>
    <row r="28871">
      <c r="A28871" s="1" t="s">
        <v>975</v>
      </c>
      <c r="B28871" s="2" t="str">
        <f>IFERROR(__xludf.DUMMYFUNCTION("GOOGLETRANSLATE(A28871,""en"",""hi"")"),"छुट्टी के लिए एक बैनर का वेक्टर चित्रण।")</f>
        <v>छुट्टी के लिए एक बैनर का वेक्टर चित्रण।</v>
      </c>
    </row>
    <row r="28872">
      <c r="A28872" s="1" t="s">
        <v>27798</v>
      </c>
      <c r="B28872" s="2" t="str">
        <f>IFERROR(__xludf.DUMMYFUNCTION("GOOGLETRANSLATE(A28872,""en"",""hi"")"),"थिएटर में शो में स्टेज पर अभिनेता")</f>
        <v>थिएटर में शो में स्टेज पर अभिनेता</v>
      </c>
    </row>
    <row r="28873">
      <c r="A28873" s="1" t="s">
        <v>27799</v>
      </c>
      <c r="B28873" s="2" t="str">
        <f>IFERROR(__xludf.DUMMYFUNCTION("GOOGLETRANSLATE(A28873,""en"",""hi"")"),"के रूप में लड़कों से नक्शा")</f>
        <v>के रूप में लड़कों से नक्शा</v>
      </c>
    </row>
    <row r="28874">
      <c r="A28874" s="1" t="s">
        <v>27800</v>
      </c>
      <c r="B28874" s="2" t="str">
        <f>IFERROR(__xludf.DUMMYFUNCTION("GOOGLETRANSLATE(A28874,""en"",""hi"")"),"पिल्ला एक चट्टान पर लेटा हुआ")</f>
        <v>पिल्ला एक चट्टान पर लेटा हुआ</v>
      </c>
    </row>
    <row r="28875">
      <c r="A28875" s="1" t="s">
        <v>27801</v>
      </c>
      <c r="B28875" s="2" t="str">
        <f>IFERROR(__xludf.DUMMYFUNCTION("GOOGLETRANSLATE(A28875,""en"",""hi"")"),"आदेश के लिए बनाया - समुद्र के अंतिम यूनिकॉर्न")</f>
        <v>आदेश के लिए बनाया - समुद्र के अंतिम यूनिकॉर्न</v>
      </c>
    </row>
    <row r="28876">
      <c r="A28876" s="1" t="s">
        <v>27802</v>
      </c>
      <c r="B28876" s="2" t="str">
        <f>IFERROR(__xludf.DUMMYFUNCTION("GOOGLETRANSLATE(A28876,""en"",""hi"")"),"तट पर कृत्रिम चट्टानों द्वारा संरक्षित समुद्र तट")</f>
        <v>तट पर कृत्रिम चट्टानों द्वारा संरक्षित समुद्र तट</v>
      </c>
    </row>
    <row r="28877">
      <c r="A28877" s="1" t="s">
        <v>27803</v>
      </c>
      <c r="B28877" s="2" t="str">
        <f>IFERROR(__xludf.DUMMYFUNCTION("GOOGLETRANSLATE(A28877,""en"",""hi"")"),"दान की गई सब कुछ का प्रतिशत सीधे स्कूल की आपूर्ति के लिए छात्रों को जाएगा।")</f>
        <v>दान की गई सब कुछ का प्रतिशत सीधे स्कूल की आपूर्ति के लिए छात्रों को जाएगा।</v>
      </c>
    </row>
    <row r="28878">
      <c r="A28878" s="1" t="s">
        <v>27804</v>
      </c>
      <c r="B28878" s="2" t="str">
        <f>IFERROR(__xludf.DUMMYFUNCTION("GOOGLETRANSLATE(A28878,""en"",""hi"")"),"एक सफेद टी शर्ट पर बॉम्बर डिजिटल कला डिजाइन")</f>
        <v>एक सफेद टी शर्ट पर बॉम्बर डिजिटल कला डिजाइन</v>
      </c>
    </row>
    <row r="28879">
      <c r="A28879" s="1" t="s">
        <v>27805</v>
      </c>
      <c r="B28879" s="2" t="str">
        <f>IFERROR(__xludf.DUMMYFUNCTION("GOOGLETRANSLATE(A28879,""en"",""hi"")"),"सरकार द्वारा प्रचार पोस्टर")</f>
        <v>सरकार द्वारा प्रचार पोस्टर</v>
      </c>
    </row>
    <row r="28880">
      <c r="A28880" s="1" t="s">
        <v>27806</v>
      </c>
      <c r="B28880" s="2" t="str">
        <f>IFERROR(__xludf.DUMMYFUNCTION("GOOGLETRANSLATE(A28880,""en"",""hi"")"),"ऑटोमोबाइल मॉडल: कार का इतिहास")</f>
        <v>ऑटोमोबाइल मॉडल: कार का इतिहास</v>
      </c>
    </row>
    <row r="28881">
      <c r="A28881" s="1" t="s">
        <v>27807</v>
      </c>
      <c r="B28881" s="2" t="str">
        <f>IFERROR(__xludf.DUMMYFUNCTION("GOOGLETRANSLATE(A28881,""en"",""hi"")"),"सूर्यास्त में सड़क में टैबलेट कंप्यूटर का उपयोग कर हैप्पी दाढ़ी युवा आदमी")</f>
        <v>सूर्यास्त में सड़क में टैबलेट कंप्यूटर का उपयोग कर हैप्पी दाढ़ी युवा आदमी</v>
      </c>
    </row>
    <row r="28882">
      <c r="A28882" s="1" t="s">
        <v>27808</v>
      </c>
      <c r="B28882" s="2" t="str">
        <f>IFERROR(__xludf.DUMMYFUNCTION("GOOGLETRANSLATE(A28882,""en"",""hi"")"),"वॉलीबॉल टीम के सदस्य एक बिंदु मनाते हैं।")</f>
        <v>वॉलीबॉल टीम के सदस्य एक बिंदु मनाते हैं।</v>
      </c>
    </row>
    <row r="28883">
      <c r="A28883" s="1" t="s">
        <v>15007</v>
      </c>
      <c r="B28883" s="2" t="str">
        <f>IFERROR(__xludf.DUMMYFUNCTION("GOOGLETRANSLATE(A28883,""en"",""hi"")"),"फिल्म के लिए प्रचार पोर्ट्रेट में अभिनेता")</f>
        <v>फिल्म के लिए प्रचार पोर्ट्रेट में अभिनेता</v>
      </c>
    </row>
    <row r="28884">
      <c r="A28884" s="1" t="s">
        <v>27809</v>
      </c>
      <c r="B28884" s="2" t="str">
        <f>IFERROR(__xludf.DUMMYFUNCTION("GOOGLETRANSLATE(A28884,""en"",""hi"")"),"आइसब्रेकर ग्रंथ जो रेशम के रूप में चिकनी हैं")</f>
        <v>आइसब्रेकर ग्रंथ जो रेशम के रूप में चिकनी हैं</v>
      </c>
    </row>
    <row r="28885">
      <c r="A28885" s="1" t="s">
        <v>27810</v>
      </c>
      <c r="B28885" s="2" t="str">
        <f>IFERROR(__xludf.DUMMYFUNCTION("GOOGLETRANSLATE(A28885,""en"",""hi"")"),"देर से दोपहर की रोशनी इस भौगोलिक फीचर तटीय पर सार्वजनिक दृष्टिकोण से दुर्घटनाग्रस्त लहरों को फोमिंग करती है")</f>
        <v>देर से दोपहर की रोशनी इस भौगोलिक फीचर तटीय पर सार्वजनिक दृष्टिकोण से दुर्घटनाग्रस्त लहरों को फोमिंग करती है</v>
      </c>
    </row>
    <row r="28886">
      <c r="A28886" s="1" t="s">
        <v>27811</v>
      </c>
      <c r="B28886" s="2" t="str">
        <f>IFERROR(__xludf.DUMMYFUNCTION("GOOGLETRANSLATE(A28886,""en"",""hi"")"),"मेरे पास 80 के दशक में ये गुलाबी रोलर स्केट्स थे!")</f>
        <v>मेरे पास 80 के दशक में ये गुलाबी रोलर स्केट्स थे!</v>
      </c>
    </row>
    <row r="28887">
      <c r="A28887" s="1" t="s">
        <v>27812</v>
      </c>
      <c r="B28887" s="2" t="str">
        <f>IFERROR(__xludf.DUMMYFUNCTION("GOOGLETRANSLATE(A28887,""en"",""hi"")"),"विभिन्न घरों और लेटरिंग के साथ सुंदर हाथ खींचा पृष्ठभूमि का चित्रण।")</f>
        <v>विभिन्न घरों और लेटरिंग के साथ सुंदर हाथ खींचा पृष्ठभूमि का चित्रण।</v>
      </c>
    </row>
    <row r="28888">
      <c r="A28888" s="1" t="s">
        <v>1057</v>
      </c>
      <c r="B28888" s="2" t="str">
        <f>IFERROR(__xludf.DUMMYFUNCTION("GOOGLETRANSLATE(A28888,""en"",""hi"")"),"छवि में हो सकता है: व्यक्ति, एक संगीत वाद्ययंत्र बजाना और मंच पर")</f>
        <v>छवि में हो सकता है: व्यक्ति, एक संगीत वाद्ययंत्र बजाना और मंच पर</v>
      </c>
    </row>
    <row r="28889">
      <c r="A28889" s="1" t="s">
        <v>27813</v>
      </c>
      <c r="B28889" s="2" t="str">
        <f>IFERROR(__xludf.DUMMYFUNCTION("GOOGLETRANSLATE(A28889,""en"",""hi"")"),"व्यक्ति मैदान में एक वैगन भरता है")</f>
        <v>व्यक्ति मैदान में एक वैगन भरता है</v>
      </c>
    </row>
    <row r="28890">
      <c r="A28890" s="1" t="s">
        <v>27814</v>
      </c>
      <c r="B28890" s="2" t="str">
        <f>IFERROR(__xludf.DUMMYFUNCTION("GOOGLETRANSLATE(A28890,""en"",""hi"")"),"कुछ हरी महिमा।")</f>
        <v>कुछ हरी महिमा।</v>
      </c>
    </row>
    <row r="28891">
      <c r="A28891" s="1" t="s">
        <v>27815</v>
      </c>
      <c r="B28891" s="2" t="str">
        <f>IFERROR(__xludf.DUMMYFUNCTION("GOOGLETRANSLATE(A28891,""en"",""hi"")"),"चिकित्सा कार्यकर्ता एक भूखे बच्चे की जांच करते हैं")</f>
        <v>चिकित्सा कार्यकर्ता एक भूखे बच्चे की जांच करते हैं</v>
      </c>
    </row>
    <row r="28892">
      <c r="A28892" s="1" t="s">
        <v>27816</v>
      </c>
      <c r="B28892" s="2" t="str">
        <f>IFERROR(__xludf.DUMMYFUNCTION("GOOGLETRANSLATE(A28892,""en"",""hi"")"),"एक बरसात के दिन, छतरी के साथ आदमी राज्य और फिल्मांकन स्थान।")</f>
        <v>एक बरसात के दिन, छतरी के साथ आदमी राज्य और फिल्मांकन स्थान।</v>
      </c>
    </row>
    <row r="28893">
      <c r="A28893" s="1" t="s">
        <v>27817</v>
      </c>
      <c r="B28893" s="2" t="str">
        <f>IFERROR(__xludf.DUMMYFUNCTION("GOOGLETRANSLATE(A28893,""en"",""hi"")"),"यह शादी की शादी में से एक है")</f>
        <v>यह शादी की शादी में से एक है</v>
      </c>
    </row>
    <row r="28894">
      <c r="A28894" s="1" t="s">
        <v>27818</v>
      </c>
      <c r="B28894" s="2" t="str">
        <f>IFERROR(__xludf.DUMMYFUNCTION("GOOGLETRANSLATE(A28894,""en"",""hi"")"),"बारिश के नीचे साइकिल पर रेनकोट की सवारी में लड़की।")</f>
        <v>बारिश के नीचे साइकिल पर रेनकोट की सवारी में लड़की।</v>
      </c>
    </row>
    <row r="28895">
      <c r="A28895" s="1" t="s">
        <v>27819</v>
      </c>
      <c r="B28895" s="2" t="str">
        <f>IFERROR(__xludf.DUMMYFUNCTION("GOOGLETRANSLATE(A28895,""en"",""hi"")"),"सबसे बड़े चर्च का मनोरम आंतरिक दृश्य")</f>
        <v>सबसे बड़े चर्च का मनोरम आंतरिक दृश्य</v>
      </c>
    </row>
    <row r="28896">
      <c r="A28896" s="1" t="s">
        <v>27820</v>
      </c>
      <c r="B28896" s="2" t="str">
        <f>IFERROR(__xludf.DUMMYFUNCTION("GOOGLETRANSLATE(A28896,""en"",""hi"")"),"छुट्टी अवधि के दौरान सड़क पर नृत्य करने वाले लोग")</f>
        <v>छुट्टी अवधि के दौरान सड़क पर नृत्य करने वाले लोग</v>
      </c>
    </row>
    <row r="28897">
      <c r="A28897" s="1" t="s">
        <v>27821</v>
      </c>
      <c r="B28897" s="2" t="str">
        <f>IFERROR(__xludf.DUMMYFUNCTION("GOOGLETRANSLATE(A28897,""en"",""hi"")"),"डार्क चॉकलेट की टाइल का बनावट")</f>
        <v>डार्क चॉकलेट की टाइल का बनावट</v>
      </c>
    </row>
    <row r="28898">
      <c r="A28898" s="1" t="s">
        <v>27822</v>
      </c>
      <c r="B28898" s="2" t="str">
        <f>IFERROR(__xludf.DUMMYFUNCTION("GOOGLETRANSLATE(A28898,""en"",""hi"")"),"एक सुंदर गर्मियों के दिन में आर्क ब्रिज का मनोरम हवाई दृश्य")</f>
        <v>एक सुंदर गर्मियों के दिन में आर्क ब्रिज का मनोरम हवाई दृश्य</v>
      </c>
    </row>
    <row r="28899">
      <c r="A28899" s="1" t="s">
        <v>27823</v>
      </c>
      <c r="B28899" s="2" t="str">
        <f>IFERROR(__xludf.DUMMYFUNCTION("GOOGLETRANSLATE(A28899,""en"",""hi"")"),"काउबॉय और काउगर्ल नृत्य देश पश्चिमी नृत्य, सफेद, वेक्टर चित्रण, कोई पारदर्शिता, ईपीएस पर अलग")</f>
        <v>काउबॉय और काउगर्ल नृत्य देश पश्चिमी नृत्य, सफेद, वेक्टर चित्रण, कोई पारदर्शिता, ईपीएस पर अलग</v>
      </c>
    </row>
    <row r="28900">
      <c r="A28900" s="1" t="s">
        <v>27824</v>
      </c>
      <c r="B28900" s="2" t="str">
        <f>IFERROR(__xludf.DUMMYFUNCTION("GOOGLETRANSLATE(A28900,""en"",""hi"")"),"शीर्ष 10 खत्म की एक श्रृंखला के बाद, व्यक्ति को अपनी पहली जीत मिली।")</f>
        <v>शीर्ष 10 खत्म की एक श्रृंखला के बाद, व्यक्ति को अपनी पहली जीत मिली।</v>
      </c>
    </row>
    <row r="28901">
      <c r="A28901" s="1" t="s">
        <v>27825</v>
      </c>
      <c r="B28901" s="2" t="str">
        <f>IFERROR(__xludf.DUMMYFUNCTION("GOOGLETRANSLATE(A28901,""en"",""hi"")"),"अक्टूबर में एक कद्दू पैच")</f>
        <v>अक्टूबर में एक कद्दू पैच</v>
      </c>
    </row>
    <row r="28902">
      <c r="A28902" s="1" t="s">
        <v>27826</v>
      </c>
      <c r="B28902" s="2" t="str">
        <f>IFERROR(__xludf.DUMMYFUNCTION("GOOGLETRANSLATE(A28902,""en"",""hi"")"),"मैच के दौरान फुटबॉल खिलाड़ी।")</f>
        <v>मैच के दौरान फुटबॉल खिलाड़ी।</v>
      </c>
    </row>
    <row r="28903">
      <c r="A28903" s="1" t="s">
        <v>27827</v>
      </c>
      <c r="B28903" s="2" t="str">
        <f>IFERROR(__xludf.DUMMYFUNCTION("GOOGLETRANSLATE(A28903,""en"",""hi"")"),"पहेली टुकड़े एक नई नौकरी या अनुभव, कौशल और संदर्भ के लिए स्थिति शुरू")</f>
        <v>पहेली टुकड़े एक नई नौकरी या अनुभव, कौशल और संदर्भ के लिए स्थिति शुरू</v>
      </c>
    </row>
    <row r="28904">
      <c r="A28904" s="1" t="s">
        <v>27828</v>
      </c>
      <c r="B28904" s="2" t="str">
        <f>IFERROR(__xludf.DUMMYFUNCTION("GOOGLETRANSLATE(A28904,""en"",""hi"")"),"एक फुटबॉल टीम एक गुजरने वाला नाटक चलाती है और रिसीवर रन पर गेंद को पकड़ता है")</f>
        <v>एक फुटबॉल टीम एक गुजरने वाला नाटक चलाती है और रिसीवर रन पर गेंद को पकड़ता है</v>
      </c>
    </row>
    <row r="28905">
      <c r="A28905" s="1" t="s">
        <v>27829</v>
      </c>
      <c r="B28905" s="2" t="str">
        <f>IFERROR(__xludf.DUMMYFUNCTION("GOOGLETRANSLATE(A28905,""en"",""hi"")"),"आग की लपटों के पास मवेशी देखे जाते हैं।")</f>
        <v>आग की लपटों के पास मवेशी देखे जाते हैं।</v>
      </c>
    </row>
    <row r="28906">
      <c r="A28906" s="1" t="s">
        <v>27830</v>
      </c>
      <c r="B28906" s="2" t="str">
        <f>IFERROR(__xludf.DUMMYFUNCTION("GOOGLETRANSLATE(A28906,""en"",""hi"")"),"टूटी खिड़कियों, भित्तिचित्र और मलबे के साथ एक त्याग किए गए कार्यालय या स्कूल की इमारत का कम - कोण परिप्रेक्ष्य")</f>
        <v>टूटी खिड़कियों, भित्तिचित्र और मलबे के साथ एक त्याग किए गए कार्यालय या स्कूल की इमारत का कम - कोण परिप्रेक्ष्य</v>
      </c>
    </row>
    <row r="28907">
      <c r="A28907" s="1" t="s">
        <v>27831</v>
      </c>
      <c r="B28907" s="2" t="str">
        <f>IFERROR(__xludf.DUMMYFUNCTION("GOOGLETRANSLATE(A28907,""en"",""hi"")"),"ग्लैमरस रंगीन लिपस्टिक स्पार्कलिंग प्रभाव पृष्ठभूमि वेक्टर कला चित्रण पर सेट")</f>
        <v>ग्लैमरस रंगीन लिपस्टिक स्पार्कलिंग प्रभाव पृष्ठभूमि वेक्टर कला चित्रण पर सेट</v>
      </c>
    </row>
    <row r="28908">
      <c r="A28908" s="1" t="s">
        <v>27832</v>
      </c>
      <c r="B28908" s="2" t="str">
        <f>IFERROR(__xludf.DUMMYFUNCTION("GOOGLETRANSLATE(A28908,""en"",""hi"")"),"विभिन्न भावनाओं को व्यक्त करने वाले अक्षरों के एक सेट का कार्टून वेक्टर चित्रण")</f>
        <v>विभिन्न भावनाओं को व्यक्त करने वाले अक्षरों के एक सेट का कार्टून वेक्टर चित्रण</v>
      </c>
    </row>
    <row r="28909">
      <c r="A28909" s="1" t="s">
        <v>27833</v>
      </c>
      <c r="B28909" s="2" t="str">
        <f>IFERROR(__xludf.DUMMYFUNCTION("GOOGLETRANSLATE(A28909,""en"",""hi"")"),"उत्तरी कांटा में पर्यटक आकर्षण")</f>
        <v>उत्तरी कांटा में पर्यटक आकर्षण</v>
      </c>
    </row>
    <row r="28910">
      <c r="A28910" s="1" t="s">
        <v>27834</v>
      </c>
      <c r="B28910" s="2" t="str">
        <f>IFERROR(__xludf.DUMMYFUNCTION("GOOGLETRANSLATE(A28910,""en"",""hi"")"),"सामने के द्वार से बादल देखना।")</f>
        <v>सामने के द्वार से बादल देखना।</v>
      </c>
    </row>
    <row r="28911">
      <c r="A28911" s="1" t="s">
        <v>27835</v>
      </c>
      <c r="B28911" s="2" t="str">
        <f>IFERROR(__xludf.DUMMYFUNCTION("GOOGLETRANSLATE(A28911,""en"",""hi"")"),"Premiere के लिए मॉडल आता है")</f>
        <v>Premiere के लिए मॉडल आता है</v>
      </c>
    </row>
    <row r="28912">
      <c r="A28912" s="1" t="s">
        <v>27836</v>
      </c>
      <c r="B28912" s="2" t="str">
        <f>IFERROR(__xludf.DUMMYFUNCTION("GOOGLETRANSLATE(A28912,""en"",""hi"")"),"राजनीतिक विचारधारा के खतरों के बारे में देश को पढ़ाने के लिए एक कॉमिक पुस्तक का कवर बनाया गया था।")</f>
        <v>राजनीतिक विचारधारा के खतरों के बारे में देश को पढ़ाने के लिए एक कॉमिक पुस्तक का कवर बनाया गया था।</v>
      </c>
    </row>
    <row r="28913">
      <c r="A28913" s="1" t="s">
        <v>27837</v>
      </c>
      <c r="B28913" s="2" t="str">
        <f>IFERROR(__xludf.DUMMYFUNCTION("GOOGLETRANSLATE(A28913,""en"",""hi"")"),"लोक रॉक कलाकार त्योहार में प्रदर्शन करता है")</f>
        <v>लोक रॉक कलाकार त्योहार में प्रदर्शन करता है</v>
      </c>
    </row>
    <row r="28914">
      <c r="A28914" s="1" t="s">
        <v>27838</v>
      </c>
      <c r="B28914" s="2" t="str">
        <f>IFERROR(__xludf.DUMMYFUNCTION("GOOGLETRANSLATE(A28914,""en"",""hi"")"),"एक आदमी की कई छवियां")</f>
        <v>एक आदमी की कई छवियां</v>
      </c>
    </row>
    <row r="28915">
      <c r="A28915" s="1" t="s">
        <v>27839</v>
      </c>
      <c r="B28915" s="2" t="str">
        <f>IFERROR(__xludf.DUMMYFUNCTION("GOOGLETRANSLATE(A28915,""en"",""hi"")"),"बच्चे गर्भावस्था के सप्ताह के दौरान एक आड़ू का आकार है")</f>
        <v>बच्चे गर्भावस्था के सप्ताह के दौरान एक आड़ू का आकार है</v>
      </c>
    </row>
    <row r="28916">
      <c r="A28916" s="1" t="s">
        <v>27840</v>
      </c>
      <c r="B28916" s="2" t="str">
        <f>IFERROR(__xludf.DUMMYFUNCTION("GOOGLETRANSLATE(A28916,""en"",""hi"")"),"एक नृत्य साथी के साथ शुभंकर।")</f>
        <v>एक नृत्य साथी के साथ शुभंकर।</v>
      </c>
    </row>
    <row r="28917">
      <c r="A28917" s="1" t="s">
        <v>27841</v>
      </c>
      <c r="B28917" s="2" t="str">
        <f>IFERROR(__xludf.DUMMYFUNCTION("GOOGLETRANSLATE(A28917,""en"",""hi"")"),"फुटबॉल कोच पुरस्कार विजेता के खिलाफ अपने खेल के दौरान एक कॉल पर प्रतिक्रिया करता है।")</f>
        <v>फुटबॉल कोच पुरस्कार विजेता के खिलाफ अपने खेल के दौरान एक कॉल पर प्रतिक्रिया करता है।</v>
      </c>
    </row>
    <row r="28918">
      <c r="A28918" s="1" t="s">
        <v>27842</v>
      </c>
      <c r="B28918" s="2" t="str">
        <f>IFERROR(__xludf.DUMMYFUNCTION("GOOGLETRANSLATE(A28918,""en"",""hi"")"),"कलाकार का कलाकार मंच पर लाइव प्रदर्शन करता है।")</f>
        <v>कलाकार का कलाकार मंच पर लाइव प्रदर्शन करता है।</v>
      </c>
    </row>
    <row r="28919">
      <c r="A28919" s="1" t="s">
        <v>27843</v>
      </c>
      <c r="B28919" s="2" t="str">
        <f>IFERROR(__xludf.DUMMYFUNCTION("GOOGLETRANSLATE(A28919,""en"",""hi"")"),"इन कंगन को विनिर्माण से प्यार करो!")</f>
        <v>इन कंगन को विनिर्माण से प्यार करो!</v>
      </c>
    </row>
    <row r="28920">
      <c r="A28920" s="1" t="s">
        <v>27844</v>
      </c>
      <c r="B28920" s="2" t="str">
        <f>IFERROR(__xludf.DUMMYFUNCTION("GOOGLETRANSLATE(A28920,""en"",""hi"")"),"व्यक्ति खेल के नियमों की व्याख्या करता है।")</f>
        <v>व्यक्ति खेल के नियमों की व्याख्या करता है।</v>
      </c>
    </row>
    <row r="28921">
      <c r="A28921" s="1" t="s">
        <v>27845</v>
      </c>
      <c r="B28921" s="2" t="str">
        <f>IFERROR(__xludf.DUMMYFUNCTION("GOOGLETRANSLATE(A28921,""en"",""hi"")"),"बास्केटबॉल प्वाइंट गार्ड एक नाटक को बुलाता है क्योंकि उसकी टीम लेती है।")</f>
        <v>बास्केटबॉल प्वाइंट गार्ड एक नाटक को बुलाता है क्योंकि उसकी टीम लेती है।</v>
      </c>
    </row>
    <row r="28922">
      <c r="A28922" s="1" t="s">
        <v>27846</v>
      </c>
      <c r="B28922" s="2" t="str">
        <f>IFERROR(__xludf.DUMMYFUNCTION("GOOGLETRANSLATE(A28922,""en"",""hi"")"),"इसे घर में एकता को आमंत्रित करने के लिए रसोई में रखो")</f>
        <v>इसे घर में एकता को आमंत्रित करने के लिए रसोई में रखो</v>
      </c>
    </row>
    <row r="28923">
      <c r="A28923" s="1" t="s">
        <v>27847</v>
      </c>
      <c r="B28923" s="2" t="str">
        <f>IFERROR(__xludf.DUMMYFUNCTION("GOOGLETRANSLATE(A28923,""en"",""hi"")"),"क्या अमेरिकी राज्य के पास बिना किसी कारण के बीच में पैर रेत की धुनें हैं? बिलकुल यह करता है ।")</f>
        <v>क्या अमेरिकी राज्य के पास बिना किसी कारण के बीच में पैर रेत की धुनें हैं? बिलकुल यह करता है ।</v>
      </c>
    </row>
    <row r="28924">
      <c r="A28924" s="1" t="s">
        <v>27848</v>
      </c>
      <c r="B28924" s="2" t="str">
        <f>IFERROR(__xludf.DUMMYFUNCTION("GOOGLETRANSLATE(A28924,""en"",""hi"")"),"मंच पर लोक रॉक कलाकार का सिल्हूट।")</f>
        <v>मंच पर लोक रॉक कलाकार का सिल्हूट।</v>
      </c>
    </row>
    <row r="28925">
      <c r="A28925" s="1" t="s">
        <v>12233</v>
      </c>
      <c r="B28925" s="2" t="str">
        <f>IFERROR(__xludf.DUMMYFUNCTION("GOOGLETRANSLATE(A28925,""en"",""hi"")"),"प्रारंभ समारोह से छवियां।")</f>
        <v>प्रारंभ समारोह से छवियां।</v>
      </c>
    </row>
    <row r="28926">
      <c r="A28926" s="1" t="s">
        <v>27849</v>
      </c>
      <c r="B28926" s="2" t="str">
        <f>IFERROR(__xludf.DUMMYFUNCTION("GOOGLETRANSLATE(A28926,""en"",""hi"")"),"एक औसत घर में एक विशिष्ट सेटिंग")</f>
        <v>एक औसत घर में एक विशिष्ट सेटिंग</v>
      </c>
    </row>
    <row r="28927">
      <c r="A28927" s="1" t="s">
        <v>27850</v>
      </c>
      <c r="B28927" s="2" t="str">
        <f>IFERROR(__xludf.DUMMYFUNCTION("GOOGLETRANSLATE(A28927,""en"",""hi"")"),"खेल टीम के खिलाफ एक खेल के दौरान कार्रवाई में व्यक्ति")</f>
        <v>खेल टीम के खिलाफ एक खेल के दौरान कार्रवाई में व्यक्ति</v>
      </c>
    </row>
    <row r="28928">
      <c r="A28928" s="1" t="s">
        <v>27851</v>
      </c>
      <c r="B28928" s="2" t="str">
        <f>IFERROR(__xludf.DUMMYFUNCTION("GOOGLETRANSLATE(A28928,""en"",""hi"")"),"भवन में एक सना हुआ ग्लास खिड़की में जंगली जानवर")</f>
        <v>भवन में एक सना हुआ ग्लास खिड़की में जंगली जानवर</v>
      </c>
    </row>
    <row r="28929">
      <c r="A28929" s="1" t="s">
        <v>27852</v>
      </c>
      <c r="B28929" s="2" t="str">
        <f>IFERROR(__xludf.DUMMYFUNCTION("GOOGLETRANSLATE(A28929,""en"",""hi"")"),"बॉक्सिंग क्योंकि हर लड़की एक राजकुमारी मग होने का सपना नहीं")</f>
        <v>बॉक्सिंग क्योंकि हर लड़की एक राजकुमारी मग होने का सपना नहीं</v>
      </c>
    </row>
    <row r="28930">
      <c r="A28930" s="1" t="s">
        <v>27853</v>
      </c>
      <c r="B28930" s="2" t="str">
        <f>IFERROR(__xludf.DUMMYFUNCTION("GOOGLETRANSLATE(A28930,""en"",""hi"")"),"पर्यटक ग्रामीण इलाकों में चलते हैं")</f>
        <v>पर्यटक ग्रामीण इलाकों में चलते हैं</v>
      </c>
    </row>
    <row r="28931">
      <c r="A28931" s="1" t="s">
        <v>1731</v>
      </c>
      <c r="B28931" s="2" t="str">
        <f>IFERROR(__xludf.DUMMYFUNCTION("GOOGLETRANSLATE(A28931,""en"",""hi"")"),"डिजिटल कला # के लिए चुनी गई है")</f>
        <v>डिजिटल कला # के लिए चुनी गई है</v>
      </c>
    </row>
    <row r="28932">
      <c r="A28932" s="1" t="s">
        <v>27854</v>
      </c>
      <c r="B28932" s="2" t="str">
        <f>IFERROR(__xludf.DUMMYFUNCTION("GOOGLETRANSLATE(A28932,""en"",""hi"")"),"पहले पानी में प्रवेश करने के लिए तैयार हो जाता है")</f>
        <v>पहले पानी में प्रवेश करने के लिए तैयार हो जाता है</v>
      </c>
    </row>
    <row r="28933">
      <c r="A28933" s="1" t="s">
        <v>27855</v>
      </c>
      <c r="B28933" s="2" t="str">
        <f>IFERROR(__xludf.DUMMYFUNCTION("GOOGLETRANSLATE(A28933,""en"",""hi"")"),"एक रेस्तरां में मिश्रित व्यंजन")</f>
        <v>एक रेस्तरां में मिश्रित व्यंजन</v>
      </c>
    </row>
    <row r="28934">
      <c r="A28934" s="1" t="s">
        <v>27856</v>
      </c>
      <c r="B28934" s="2" t="str">
        <f>IFERROR(__xludf.DUMMYFUNCTION("GOOGLETRANSLATE(A28934,""en"",""hi"")"),"न्यायाधीशों ने पूरे रात व्यक्ति का जिक्र किया")</f>
        <v>न्यायाधीशों ने पूरे रात व्यक्ति का जिक्र किया</v>
      </c>
    </row>
    <row r="28935">
      <c r="A28935" s="1" t="s">
        <v>27857</v>
      </c>
      <c r="B28935" s="2" t="str">
        <f>IFERROR(__xludf.DUMMYFUNCTION("GOOGLETRANSLATE(A28935,""en"",""hi"")"),"शॉपिंग कार्ट में अंडे")</f>
        <v>शॉपिंग कार्ट में अंडे</v>
      </c>
    </row>
    <row r="28936">
      <c r="A28936" s="1" t="s">
        <v>27858</v>
      </c>
      <c r="B28936" s="2" t="str">
        <f>IFERROR(__xludf.DUMMYFUNCTION("GOOGLETRANSLATE(A28936,""en"",""hi"")"),"अभिनेता पार्टी के बाद महोत्सव में भाग लेते हैं।")</f>
        <v>अभिनेता पार्टी के बाद महोत्सव में भाग लेते हैं।</v>
      </c>
    </row>
    <row r="28937">
      <c r="A28937" s="1" t="s">
        <v>27859</v>
      </c>
      <c r="B28937" s="2" t="str">
        <f>IFERROR(__xludf.DUMMYFUNCTION("GOOGLETRANSLATE(A28937,""en"",""hi"")"),"व्यक्ति त्यौहार पोर्ट्रेट स्टूडियो में भाग लेता है")</f>
        <v>व्यक्ति त्यौहार पोर्ट्रेट स्टूडियो में भाग लेता है</v>
      </c>
    </row>
    <row r="28938">
      <c r="A28938" s="1" t="s">
        <v>27860</v>
      </c>
      <c r="B28938" s="2" t="str">
        <f>IFERROR(__xludf.DUMMYFUNCTION("GOOGLETRANSLATE(A28938,""en"",""hi"")"),"शील्ड के केंद्र में गोल्डन पुष्पांजलि में गोल्डन कम्पास।")</f>
        <v>शील्ड के केंद्र में गोल्डन पुष्पांजलि में गोल्डन कम्पास।</v>
      </c>
    </row>
    <row r="28939">
      <c r="A28939" s="1" t="s">
        <v>27861</v>
      </c>
      <c r="B28939" s="2" t="str">
        <f>IFERROR(__xludf.DUMMYFUNCTION("GOOGLETRANSLATE(A28939,""en"",""hi"")"),"मैच के दौरान फुटबॉल खिलाड़ी, खेला।")</f>
        <v>मैच के दौरान फुटबॉल खिलाड़ी, खेला।</v>
      </c>
    </row>
    <row r="28940">
      <c r="A28940" s="1" t="s">
        <v>27862</v>
      </c>
      <c r="B28940" s="2" t="str">
        <f>IFERROR(__xludf.DUMMYFUNCTION("GOOGLETRANSLATE(A28940,""en"",""hi"")"),"आविष्कार में लड़के और लड़की का चित्रण।")</f>
        <v>आविष्कार में लड़के और लड़की का चित्रण।</v>
      </c>
    </row>
    <row r="28941">
      <c r="A28941" s="1" t="s">
        <v>27863</v>
      </c>
      <c r="B28941" s="2" t="str">
        <f>IFERROR(__xludf.DUMMYFUNCTION("GOOGLETRANSLATE(A28941,""en"",""hi"")"),"रात में मुख्य प्रवेश द्वार के बाहर")</f>
        <v>रात में मुख्य प्रवेश द्वार के बाहर</v>
      </c>
    </row>
    <row r="28942">
      <c r="A28942" s="1" t="s">
        <v>27864</v>
      </c>
      <c r="B28942" s="2" t="str">
        <f>IFERROR(__xludf.DUMMYFUNCTION("GOOGLETRANSLATE(A28942,""en"",""hi"")"),"मैं अपनी बिल्लियों को ऐसा करने के लिए प्रशिक्षित करने जा रहा हूं, यह उनके लिए एक पूरी नई दुनिया क्यों खोल सकता है।")</f>
        <v>मैं अपनी बिल्लियों को ऐसा करने के लिए प्रशिक्षित करने जा रहा हूं, यह उनके लिए एक पूरी नई दुनिया क्यों खोल सकता है।</v>
      </c>
    </row>
    <row r="28943">
      <c r="A28943" s="1" t="s">
        <v>27865</v>
      </c>
      <c r="B28943" s="2" t="str">
        <f>IFERROR(__xludf.DUMMYFUNCTION("GOOGLETRANSLATE(A28943,""en"",""hi"")"),"क्रिसमस के पेड़ के चारों ओर खोले गए उपहारों से छोड़े गए लपेटन पेपर के ढेर।")</f>
        <v>क्रिसमस के पेड़ के चारों ओर खोले गए उपहारों से छोड़े गए लपेटन पेपर के ढेर।</v>
      </c>
    </row>
    <row r="28944">
      <c r="A28944" s="1" t="s">
        <v>27866</v>
      </c>
      <c r="B28944" s="2" t="str">
        <f>IFERROR(__xludf.DUMMYFUNCTION("GOOGLETRANSLATE(A28944,""en"",""hi"")"),"बेसबॉल खिलाड़ी बेसबॉल प्लेयर के लिए एक औपचारिक पहली पिच फेंकता है जिस दिन वह आधिकारिक तौर पर स्पोर्ट्स टीम के रूप में सेवानिवृत्त होता है")</f>
        <v>बेसबॉल खिलाड़ी बेसबॉल प्लेयर के लिए एक औपचारिक पहली पिच फेंकता है जिस दिन वह आधिकारिक तौर पर स्पोर्ट्स टीम के रूप में सेवानिवृत्त होता है</v>
      </c>
    </row>
    <row r="28945">
      <c r="A28945" s="1" t="s">
        <v>27867</v>
      </c>
      <c r="B28945" s="2" t="str">
        <f>IFERROR(__xludf.DUMMYFUNCTION("GOOGLETRANSLATE(A28945,""en"",""hi"")"),"अभिनेता 74 वें स्थान पर पहुंचे")</f>
        <v>अभिनेता 74 वें स्थान पर पहुंचे</v>
      </c>
    </row>
    <row r="28946">
      <c r="A28946" s="1" t="s">
        <v>27868</v>
      </c>
      <c r="B28946" s="2" t="str">
        <f>IFERROR(__xludf.DUMMYFUNCTION("GOOGLETRANSLATE(A28946,""en"",""hi"")"),"कुछ हफ्ते पहले, हमें पेश किया गया था।")</f>
        <v>कुछ हफ्ते पहले, हमें पेश किया गया था।</v>
      </c>
    </row>
    <row r="28947">
      <c r="A28947" s="1" t="s">
        <v>27869</v>
      </c>
      <c r="B28947" s="2" t="str">
        <f>IFERROR(__xludf.DUMMYFUNCTION("GOOGLETRANSLATE(A28947,""en"",""hi"")"),"एक नीले समुद्र के लिए देखें")</f>
        <v>एक नीले समुद्र के लिए देखें</v>
      </c>
    </row>
    <row r="28948">
      <c r="A28948" s="1" t="s">
        <v>27870</v>
      </c>
      <c r="B28948" s="2" t="str">
        <f>IFERROR(__xludf.DUMMYFUNCTION("GOOGLETRANSLATE(A28948,""en"",""hi"")"),"पॉप कलाकार ने गिरावट संग्रह से एक चमकदार हरी पोशाक पहनी थी जब उसने शाम के पुरस्कार के साथ डिजाइनर प्रस्तुत किया था।")</f>
        <v>पॉप कलाकार ने गिरावट संग्रह से एक चमकदार हरी पोशाक पहनी थी जब उसने शाम के पुरस्कार के साथ डिजाइनर प्रस्तुत किया था।</v>
      </c>
    </row>
    <row r="28949">
      <c r="A28949" s="1" t="s">
        <v>27871</v>
      </c>
      <c r="B28949" s="2" t="str">
        <f>IFERROR(__xludf.DUMMYFUNCTION("GOOGLETRANSLATE(A28949,""en"",""hi"")"),"मेट्रोपॉलिटन संग्रहालय कला के माध्यम से संगठन संस्थापक द्वारा सिल्क ड्रेस।")</f>
        <v>मेट्रोपॉलिटन संग्रहालय कला के माध्यम से संगठन संस्थापक द्वारा सिल्क ड्रेस।</v>
      </c>
    </row>
    <row r="28950">
      <c r="A28950" s="1" t="s">
        <v>27872</v>
      </c>
      <c r="B28950" s="2" t="str">
        <f>IFERROR(__xludf.DUMMYFUNCTION("GOOGLETRANSLATE(A28950,""en"",""hi"")"),"एक सफेद पृष्ठभूमि पर एक सुनहरा आवर्धक ग्लास के साथ व्यापार आदमी")</f>
        <v>एक सफेद पृष्ठभूमि पर एक सुनहरा आवर्धक ग्लास के साथ व्यापार आदमी</v>
      </c>
    </row>
    <row r="28951">
      <c r="A28951" s="1" t="s">
        <v>27873</v>
      </c>
      <c r="B28951" s="2" t="str">
        <f>IFERROR(__xludf.DUMMYFUNCTION("GOOGLETRANSLATE(A28951,""en"",""hi"")"),"छत पर आसनों को सुखाने")</f>
        <v>छत पर आसनों को सुखाने</v>
      </c>
    </row>
    <row r="28952">
      <c r="A28952" s="1" t="s">
        <v>27874</v>
      </c>
      <c r="B28952" s="2" t="str">
        <f>IFERROR(__xludf.DUMMYFUNCTION("GOOGLETRANSLATE(A28952,""en"",""hi"")"),"अभिनेता को पर्यवेक्षक के लिए फोटो खिंचवाया जाता है")</f>
        <v>अभिनेता को पर्यवेक्षक के लिए फोटो खिंचवाया जाता है</v>
      </c>
    </row>
    <row r="28953">
      <c r="A28953" s="1" t="s">
        <v>27875</v>
      </c>
      <c r="B28953" s="2" t="str">
        <f>IFERROR(__xludf.DUMMYFUNCTION("GOOGLETRANSLATE(A28953,""en"",""hi"")"),"वरिष्ठ आदमी ग्रे बाल फिल्म प्रारूप में बरामदे पर बैठे स्मार्टफोन का उपयोग करते हैं")</f>
        <v>वरिष्ठ आदमी ग्रे बाल फिल्म प्रारूप में बरामदे पर बैठे स्मार्टफोन का उपयोग करते हैं</v>
      </c>
    </row>
    <row r="28954">
      <c r="A28954" s="1" t="s">
        <v>27876</v>
      </c>
      <c r="B28954" s="2" t="str">
        <f>IFERROR(__xludf.DUMMYFUNCTION("GOOGLETRANSLATE(A28954,""en"",""hi"")"),"टीवी व्यक्तित्व प्रीमियर के लिए आता है।")</f>
        <v>टीवी व्यक्तित्व प्रीमियर के लिए आता है।</v>
      </c>
    </row>
    <row r="28955">
      <c r="A28955" s="1" t="s">
        <v>27877</v>
      </c>
      <c r="B28955" s="2" t="str">
        <f>IFERROR(__xludf.DUMMYFUNCTION("GOOGLETRANSLATE(A28955,""en"",""hi"")"),"अकेला खेतों के माध्यम से क्रूज़िंग")</f>
        <v>अकेला खेतों के माध्यम से क्रूज़िंग</v>
      </c>
    </row>
    <row r="28956">
      <c r="A28956" s="1" t="s">
        <v>27878</v>
      </c>
      <c r="B28956" s="2" t="str">
        <f>IFERROR(__xludf.DUMMYFUNCTION("GOOGLETRANSLATE(A28956,""en"",""hi"")"),"फैशन वीक के दौरान व्यक्ति और अभिनेता फैशन शो में भाग लेते हैं।")</f>
        <v>फैशन वीक के दौरान व्यक्ति और अभिनेता फैशन शो में भाग लेते हैं।</v>
      </c>
    </row>
    <row r="28957">
      <c r="A28957" s="1" t="s">
        <v>930</v>
      </c>
      <c r="B28957" s="2" t="str">
        <f>IFERROR(__xludf.DUMMYFUNCTION("GOOGLETRANSLATE(A28957,""en"",""hi"")"),"छवि में हो सकता है: व्यक्ति, मंच पर और एक संगीत वाद्ययंत्र बजाना")</f>
        <v>छवि में हो सकता है: व्यक्ति, मंच पर और एक संगीत वाद्ययंत्र बजाना</v>
      </c>
    </row>
    <row r="28958">
      <c r="A28958" s="1" t="s">
        <v>27879</v>
      </c>
      <c r="B28958" s="2" t="str">
        <f>IFERROR(__xludf.DUMMYFUNCTION("GOOGLETRANSLATE(A28958,""en"",""hi"")"),"सब्जी गार्डन में कंगारू")</f>
        <v>सब्जी गार्डन में कंगारू</v>
      </c>
    </row>
    <row r="28959">
      <c r="A28959" s="1" t="s">
        <v>27880</v>
      </c>
      <c r="B28959" s="2" t="str">
        <f>IFERROR(__xludf.DUMMYFUNCTION("GOOGLETRANSLATE(A28959,""en"",""hi"")"),"एक घायल कामरेड ले जाने वाले सैनिकों का समूह")</f>
        <v>एक घायल कामरेड ले जाने वाले सैनिकों का समूह</v>
      </c>
    </row>
    <row r="28960">
      <c r="A28960" s="1" t="s">
        <v>19356</v>
      </c>
      <c r="B28960" s="2" t="str">
        <f>IFERROR(__xludf.DUMMYFUNCTION("GOOGLETRANSLATE(A28960,""en"",""hi"")"),"वेबसाइट होमपेज पर लोगो।")</f>
        <v>वेबसाइट होमपेज पर लोगो।</v>
      </c>
    </row>
    <row r="28961">
      <c r="A28961" s="1" t="s">
        <v>27881</v>
      </c>
      <c r="B28961" s="2" t="str">
        <f>IFERROR(__xludf.DUMMYFUNCTION("GOOGLETRANSLATE(A28961,""en"",""hi"")"),"आदमी वर्दी में एक डॉक्टर है।")</f>
        <v>आदमी वर्दी में एक डॉक्टर है।</v>
      </c>
    </row>
    <row r="28962">
      <c r="A28962" s="1" t="s">
        <v>27882</v>
      </c>
      <c r="B28962" s="2" t="str">
        <f>IFERROR(__xludf.DUMMYFUNCTION("GOOGLETRANSLATE(A28962,""en"",""hi"")"),"एक सफेद पृष्ठभूमि पर एक कुत्ते का वेक्टर सिल्हूट।")</f>
        <v>एक सफेद पृष्ठभूमि पर एक कुत्ते का वेक्टर सिल्हूट।</v>
      </c>
    </row>
    <row r="28963">
      <c r="A28963" s="1" t="s">
        <v>27883</v>
      </c>
      <c r="B28963" s="2" t="str">
        <f>IFERROR(__xludf.DUMMYFUNCTION("GOOGLETRANSLATE(A28963,""en"",""hi"")"),"विकासवादी घड़ी को एक प्रकाश पर वापस चालू करना - संवेदनशील प्रोटीन")</f>
        <v>विकासवादी घड़ी को एक प्रकाश पर वापस चालू करना - संवेदनशील प्रोटीन</v>
      </c>
    </row>
    <row r="28964">
      <c r="A28964" s="1" t="s">
        <v>27884</v>
      </c>
      <c r="B28964" s="2" t="str">
        <f>IFERROR(__xludf.DUMMYFUNCTION("GOOGLETRANSLATE(A28964,""en"",""hi"")"),"किसी भी एथलीट घर से दूर घर।")</f>
        <v>किसी भी एथलीट घर से दूर घर।</v>
      </c>
    </row>
    <row r="28965">
      <c r="A28965" s="1" t="s">
        <v>27885</v>
      </c>
      <c r="B28965" s="2" t="str">
        <f>IFERROR(__xludf.DUMMYFUNCTION("GOOGLETRANSLATE(A28965,""en"",""hi"")"),"आर्टवर्क पूरे घर में दीवारों को सजाता है।")</f>
        <v>आर्टवर्क पूरे घर में दीवारों को सजाता है।</v>
      </c>
    </row>
    <row r="28966">
      <c r="A28966" s="1" t="s">
        <v>27886</v>
      </c>
      <c r="B28966" s="2" t="str">
        <f>IFERROR(__xludf.DUMMYFUNCTION("GOOGLETRANSLATE(A28966,""en"",""hi"")"),"फाइनल जीतने के बाद खिलाड़ी ट्रॉफी के साथ मनाए जाते हैं")</f>
        <v>फाइनल जीतने के बाद खिलाड़ी ट्रॉफी के साथ मनाए जाते हैं</v>
      </c>
    </row>
    <row r="28967">
      <c r="A28967" s="1" t="s">
        <v>27887</v>
      </c>
      <c r="B28967" s="2" t="str">
        <f>IFERROR(__xludf.DUMMYFUNCTION("GOOGLETRANSLATE(A28967,""en"",""hi"")"),"घोड़ों का ध्यान नरम प्रकृति पृष्ठभूमि के साथ घास पर चल रहा है")</f>
        <v>घोड़ों का ध्यान नरम प्रकृति पृष्ठभूमि के साथ घास पर चल रहा है</v>
      </c>
    </row>
    <row r="28968">
      <c r="A28968" s="1" t="s">
        <v>27888</v>
      </c>
      <c r="B28968" s="2" t="str">
        <f>IFERROR(__xludf.DUMMYFUNCTION("GOOGLETRANSLATE(A28968,""en"",""hi"")"),"एक बहुत पुरानी रॉक दीवार के बनावट")</f>
        <v>एक बहुत पुरानी रॉक दीवार के बनावट</v>
      </c>
    </row>
    <row r="28969">
      <c r="A28969" s="1" t="s">
        <v>27889</v>
      </c>
      <c r="B28969" s="2" t="str">
        <f>IFERROR(__xludf.DUMMYFUNCTION("GOOGLETRANSLATE(A28969,""en"",""hi"")"),"मोहक घोड़ों का एक क्षेत्र")</f>
        <v>मोहक घोड़ों का एक क्षेत्र</v>
      </c>
    </row>
    <row r="28970">
      <c r="A28970" s="1" t="s">
        <v>27890</v>
      </c>
      <c r="B28970" s="2" t="str">
        <f>IFERROR(__xludf.DUMMYFUNCTION("GOOGLETRANSLATE(A28970,""en"",""hi"")"),"हर अवसर के लिए परिधान, व्यक्ति लपेटें!")</f>
        <v>हर अवसर के लिए परिधान, व्यक्ति लपेटें!</v>
      </c>
    </row>
    <row r="28971">
      <c r="A28971" s="1" t="s">
        <v>27891</v>
      </c>
      <c r="B28971" s="2" t="str">
        <f>IFERROR(__xludf.DUMMYFUNCTION("GOOGLETRANSLATE(A28971,""en"",""hi"")"),"जंजीरों पर एक पुराने लकड़ी के संकेत का चित्रण")</f>
        <v>जंजीरों पर एक पुराने लकड़ी के संकेत का चित्रण</v>
      </c>
    </row>
    <row r="28972">
      <c r="A28972" s="1" t="s">
        <v>27892</v>
      </c>
      <c r="B28972" s="2" t="str">
        <f>IFERROR(__xludf.DUMMYFUNCTION("GOOGLETRANSLATE(A28972,""en"",""hi"")"),"सुबह की धुंध में पर्यटक आकर्षण")</f>
        <v>सुबह की धुंध में पर्यटक आकर्षण</v>
      </c>
    </row>
    <row r="28973">
      <c r="A28973" s="1" t="s">
        <v>27893</v>
      </c>
      <c r="B28973" s="2" t="str">
        <f>IFERROR(__xludf.DUMMYFUNCTION("GOOGLETRANSLATE(A28973,""en"",""hi"")"),"छवि में हो सकता है: व्यक्ति, मंच पर, बैठकर और एक संगीत वाद्ययंत्र बजाना")</f>
        <v>छवि में हो सकता है: व्यक्ति, मंच पर, बैठकर और एक संगीत वाद्ययंत्र बजाना</v>
      </c>
    </row>
    <row r="28974">
      <c r="A28974" s="1" t="s">
        <v>27894</v>
      </c>
      <c r="B28974" s="2" t="str">
        <f>IFERROR(__xludf.DUMMYFUNCTION("GOOGLETRANSLATE(A28974,""en"",""hi"")"),"टीयर लेयर, ब्लूबेरी सफेद बटरक्रीम फ्रॉस्टिंग के साथ भरना।")</f>
        <v>टीयर लेयर, ब्लूबेरी सफेद बटरक्रीम फ्रॉस्टिंग के साथ भरना।</v>
      </c>
    </row>
    <row r="28975">
      <c r="A28975" s="1" t="s">
        <v>27895</v>
      </c>
      <c r="B28975" s="2" t="str">
        <f>IFERROR(__xludf.DUMMYFUNCTION("GOOGLETRANSLATE(A28975,""en"",""hi"")"),"एक क्लास व्हाइट पॉकेट स्क्वायर # फैशन के साथ एक ठाठ देखो")</f>
        <v>एक क्लास व्हाइट पॉकेट स्क्वायर # फैशन के साथ एक ठाठ देखो</v>
      </c>
    </row>
    <row r="28976">
      <c r="A28976" s="1" t="s">
        <v>27896</v>
      </c>
      <c r="B28976" s="2" t="str">
        <f>IFERROR(__xludf.DUMMYFUNCTION("GOOGLETRANSLATE(A28976,""en"",""hi"")"),"खिड़की से सुंदर दुल्हन")</f>
        <v>खिड़की से सुंदर दुल्हन</v>
      </c>
    </row>
    <row r="28977">
      <c r="A28977" s="1" t="s">
        <v>27897</v>
      </c>
      <c r="B28977" s="2" t="str">
        <f>IFERROR(__xludf.DUMMYFUNCTION("GOOGLETRANSLATE(A28977,""en"",""hi"")"),"एक लॉन्ड्रोमैट में एक टोकरी ले जाने वाला आदमी")</f>
        <v>एक लॉन्ड्रोमैट में एक टोकरी ले जाने वाला आदमी</v>
      </c>
    </row>
    <row r="28978">
      <c r="A28978" s="1" t="s">
        <v>27898</v>
      </c>
      <c r="B28978" s="2" t="str">
        <f>IFERROR(__xludf.DUMMYFUNCTION("GOOGLETRANSLATE(A28978,""en"",""hi"")"),"कोच, हेड कोच मैच के दौरान देखता है।")</f>
        <v>कोच, हेड कोच मैच के दौरान देखता है।</v>
      </c>
    </row>
    <row r="28979">
      <c r="A28979" s="1" t="s">
        <v>27899</v>
      </c>
      <c r="B28979" s="2" t="str">
        <f>IFERROR(__xludf.DUMMYFUNCTION("GOOGLETRANSLATE(A28979,""en"",""hi"")"),"यह मेरे पसंदीदा खिलौनों में से एक था।")</f>
        <v>यह मेरे पसंदीदा खिलौनों में से एक था।</v>
      </c>
    </row>
    <row r="28980">
      <c r="A28980" s="1" t="s">
        <v>27900</v>
      </c>
      <c r="B28980" s="2" t="str">
        <f>IFERROR(__xludf.DUMMYFUNCTION("GOOGLETRANSLATE(A28980,""en"",""hi"")"),"रात में जंगल में युवक")</f>
        <v>रात में जंगल में युवक</v>
      </c>
    </row>
    <row r="28981">
      <c r="A28981" s="1" t="s">
        <v>27901</v>
      </c>
      <c r="B28981" s="2" t="str">
        <f>IFERROR(__xludf.DUMMYFUNCTION("GOOGLETRANSLATE(A28981,""en"",""hi"")"),"खेल से पहले टीम के साथ बर्फ पर चित्रों के लिए कुछ खिलाड़ी हैं।")</f>
        <v>खेल से पहले टीम के साथ बर्फ पर चित्रों के लिए कुछ खिलाड़ी हैं।</v>
      </c>
    </row>
    <row r="28982">
      <c r="A28982" s="1" t="s">
        <v>27902</v>
      </c>
      <c r="B28982" s="2" t="str">
        <f>IFERROR(__xludf.DUMMYFUNCTION("GOOGLETRANSLATE(A28982,""en"",""hi"")"),"व्यक्ति अपने बेसबॉल गेम के दौरान बुनियादी के खिलाफ गेंद को हिट करता है।")</f>
        <v>व्यक्ति अपने बेसबॉल गेम के दौरान बुनियादी के खिलाफ गेंद को हिट करता है।</v>
      </c>
    </row>
    <row r="28983">
      <c r="A28983" s="1" t="s">
        <v>2740</v>
      </c>
      <c r="B28983" s="2" t="str">
        <f>IFERROR(__xludf.DUMMYFUNCTION("GOOGLETRANSLATE(A28983,""en"",""hi"")"),"कॉमेडियन के साथ एक साक्षात्कार के दौरान अभिनेता")</f>
        <v>कॉमेडियन के साथ एक साक्षात्कार के दौरान अभिनेता</v>
      </c>
    </row>
    <row r="28984">
      <c r="A28984" s="1" t="s">
        <v>27903</v>
      </c>
      <c r="B28984" s="2" t="str">
        <f>IFERROR(__xludf.DUMMYFUNCTION("GOOGLETRANSLATE(A28984,""en"",""hi"")"),"घर के लिए हंसमुख सजावट")</f>
        <v>घर के लिए हंसमुख सजावट</v>
      </c>
    </row>
    <row r="28985">
      <c r="A28985" s="1" t="s">
        <v>27904</v>
      </c>
      <c r="B28985" s="2" t="str">
        <f>IFERROR(__xludf.DUMMYFUNCTION("GOOGLETRANSLATE(A28985,""en"",""hi"")"),"एक मकड़ी वेब और मकड़ी का चित्रण")</f>
        <v>एक मकड़ी वेब और मकड़ी का चित्रण</v>
      </c>
    </row>
    <row r="28986">
      <c r="A28986" s="1" t="s">
        <v>27905</v>
      </c>
      <c r="B28986" s="2" t="str">
        <f>IFERROR(__xludf.DUMMYFUNCTION("GOOGLETRANSLATE(A28986,""en"",""hi"")"),"कैमरा एक फुटबॉल खिलाड़ी के चारों ओर घूमता है जो रात में मैदान पर ड्रिल चल रहा है")</f>
        <v>कैमरा एक फुटबॉल खिलाड़ी के चारों ओर घूमता है जो रात में मैदान पर ड्रिल चल रहा है</v>
      </c>
    </row>
    <row r="28987">
      <c r="A28987" s="1" t="s">
        <v>27906</v>
      </c>
      <c r="B28987" s="2" t="str">
        <f>IFERROR(__xludf.DUMMYFUNCTION("GOOGLETRANSLATE(A28987,""en"",""hi"")"),"एक हैंगर में जेट लड़ाकू")</f>
        <v>एक हैंगर में जेट लड़ाकू</v>
      </c>
    </row>
    <row r="28988">
      <c r="A28988" s="1" t="s">
        <v>27907</v>
      </c>
      <c r="B28988" s="2" t="str">
        <f>IFERROR(__xludf.DUMMYFUNCTION("GOOGLETRANSLATE(A28988,""en"",""hi"")"),"अभिनेता सत्र के प्रीमियर पर पहुंच रहा है")</f>
        <v>अभिनेता सत्र के प्रीमियर पर पहुंच रहा है</v>
      </c>
    </row>
    <row r="28989">
      <c r="A28989" s="1" t="s">
        <v>27908</v>
      </c>
      <c r="B28989" s="2" t="str">
        <f>IFERROR(__xludf.DUMMYFUNCTION("GOOGLETRANSLATE(A28989,""en"",""hi"")"),"एक घटना में टीवी चरित्र और व्यक्ति")</f>
        <v>एक घटना में टीवी चरित्र और व्यक्ति</v>
      </c>
    </row>
    <row r="28990">
      <c r="A28990" s="1" t="s">
        <v>27909</v>
      </c>
      <c r="B28990" s="2" t="str">
        <f>IFERROR(__xludf.DUMMYFUNCTION("GOOGLETRANSLATE(A28990,""en"",""hi"")"),"एक कुर्सी में युवा व्यापारी")</f>
        <v>एक कुर्सी में युवा व्यापारी</v>
      </c>
    </row>
    <row r="28991">
      <c r="A28991" s="1" t="s">
        <v>27910</v>
      </c>
      <c r="B28991" s="2" t="str">
        <f>IFERROR(__xludf.DUMMYFUNCTION("GOOGLETRANSLATE(A28991,""en"",""hi"")"),"सभी कमरे निजी स्नानघर और गर्म पानी के साथ आते हैं")</f>
        <v>सभी कमरे निजी स्नानघर और गर्म पानी के साथ आते हैं</v>
      </c>
    </row>
    <row r="28992">
      <c r="A28992" s="1" t="s">
        <v>27911</v>
      </c>
      <c r="B28992" s="2" t="str">
        <f>IFERROR(__xludf.DUMMYFUNCTION("GOOGLETRANSLATE(A28992,""en"",""hi"")"),"एक शादी की पार्टी का चित्र")</f>
        <v>एक शादी की पार्टी का चित्र</v>
      </c>
    </row>
    <row r="28993">
      <c r="A28993" s="1" t="s">
        <v>27912</v>
      </c>
      <c r="B28993" s="2" t="str">
        <f>IFERROR(__xludf.DUMMYFUNCTION("GOOGLETRANSLATE(A28993,""en"",""hi"")"),"उज्ज्वल दिख रहा है: रैपर एक पैटर्न वाले, छोटी आस्तीन वाली टी शर्ट में तैयार, सफेद पतलून के साथ, और दो टोन वाले स्नीकर्स के साथ मिलकर")</f>
        <v>उज्ज्वल दिख रहा है: रैपर एक पैटर्न वाले, छोटी आस्तीन वाली टी शर्ट में तैयार, सफेद पतलून के साथ, और दो टोन वाले स्नीकर्स के साथ मिलकर</v>
      </c>
    </row>
    <row r="28994">
      <c r="A28994" s="1" t="s">
        <v>27913</v>
      </c>
      <c r="B28994" s="2" t="str">
        <f>IFERROR(__xludf.DUMMYFUNCTION("GOOGLETRANSLATE(A28994,""en"",""hi"")"),"एक सड़क पर भोजन की पत्तियां")</f>
        <v>एक सड़क पर भोजन की पत्तियां</v>
      </c>
    </row>
    <row r="28995">
      <c r="A28995" s="1" t="s">
        <v>19700</v>
      </c>
      <c r="B28995" s="2" t="str">
        <f>IFERROR(__xludf.DUMMYFUNCTION("GOOGLETRANSLATE(A28995,""en"",""hi"")"),"अभिनेता थ्रिलर फिल्म के प्रीमियर में भाग लेता है")</f>
        <v>अभिनेता थ्रिलर फिल्म के प्रीमियर में भाग लेता है</v>
      </c>
    </row>
    <row r="28996">
      <c r="A28996" s="1" t="s">
        <v>27914</v>
      </c>
      <c r="B28996" s="2" t="str">
        <f>IFERROR(__xludf.DUMMYFUNCTION("GOOGLETRANSLATE(A28996,""en"",""hi"")"),"आप बिल्डिंग समारोह में प्रवेश करते समय लिविंग रूम")</f>
        <v>आप बिल्डिंग समारोह में प्रवेश करते समय लिविंग रूम</v>
      </c>
    </row>
    <row r="28997">
      <c r="A28997" s="1" t="s">
        <v>27915</v>
      </c>
      <c r="B28997" s="2" t="str">
        <f>IFERROR(__xludf.DUMMYFUNCTION("GOOGLETRANSLATE(A28997,""en"",""hi"")"),"पुल से घर और नदी, एक शहर")</f>
        <v>पुल से घर और नदी, एक शहर</v>
      </c>
    </row>
    <row r="28998">
      <c r="A28998" s="1" t="s">
        <v>27916</v>
      </c>
      <c r="B28998" s="2" t="str">
        <f>IFERROR(__xludf.DUMMYFUNCTION("GOOGLETRANSLATE(A28998,""en"",""hi"")"),"पुरुषों के जोड़े एक छोटे से क्लब में एक धीमी नृत्य नृत्य करते हैं।")</f>
        <v>पुरुषों के जोड़े एक छोटे से क्लब में एक धीमी नृत्य नृत्य करते हैं।</v>
      </c>
    </row>
    <row r="28999">
      <c r="A28999" s="1" t="s">
        <v>27917</v>
      </c>
      <c r="B28999" s="2" t="str">
        <f>IFERROR(__xludf.DUMMYFUNCTION("GOOGLETRANSLATE(A28999,""en"",""hi"")"),"बुक कवर संरक्षित किया जाएगा")</f>
        <v>बुक कवर संरक्षित किया जाएगा</v>
      </c>
    </row>
    <row r="29000">
      <c r="A29000" s="1" t="s">
        <v>27918</v>
      </c>
      <c r="B29000" s="2" t="str">
        <f>IFERROR(__xludf.DUMMYFUNCTION("GOOGLETRANSLATE(A29000,""en"",""hi"")"),"एक बस स्टेशन में यात्री")</f>
        <v>एक बस स्टेशन में यात्री</v>
      </c>
    </row>
    <row r="29001">
      <c r="A29001" s="1" t="s">
        <v>27919</v>
      </c>
      <c r="B29001" s="2" t="str">
        <f>IFERROR(__xludf.DUMMYFUNCTION("GOOGLETRANSLATE(A29001,""en"",""hi"")"),"पिछवाड़े में बजाना कुत्ता")</f>
        <v>पिछवाड़े में बजाना कुत्ता</v>
      </c>
    </row>
    <row r="29002">
      <c r="A29002" s="1" t="s">
        <v>27920</v>
      </c>
      <c r="B29002" s="2" t="str">
        <f>IFERROR(__xludf.DUMMYFUNCTION("GOOGLETRANSLATE(A29002,""en"",""hi"")"),"एक बालकनी पर एक स्लाइडिंग ग्लास दरवाजा देखें")</f>
        <v>एक बालकनी पर एक स्लाइडिंग ग्लास दरवाजा देखें</v>
      </c>
    </row>
    <row r="29003">
      <c r="A29003" s="1" t="s">
        <v>27921</v>
      </c>
      <c r="B29003" s="2" t="str">
        <f>IFERROR(__xludf.DUMMYFUNCTION("GOOGLETRANSLATE(A29003,""en"",""hi"")"),"ब्याज, एकल गुलाबी फूल एक झाड़ी पर बढ़ रहा है")</f>
        <v>ब्याज, एकल गुलाबी फूल एक झाड़ी पर बढ़ रहा है</v>
      </c>
    </row>
    <row r="29004">
      <c r="A29004" s="1" t="s">
        <v>27922</v>
      </c>
      <c r="B29004" s="2" t="str">
        <f>IFERROR(__xludf.DUMMYFUNCTION("GOOGLETRANSLATE(A29004,""en"",""hi"")"),"एक ट्रेलर खींचने वाली एक प्राचीन कार की तस्वीर")</f>
        <v>एक ट्रेलर खींचने वाली एक प्राचीन कार की तस्वीर</v>
      </c>
    </row>
    <row r="29005">
      <c r="A29005" s="1" t="s">
        <v>27923</v>
      </c>
      <c r="B29005" s="2" t="str">
        <f>IFERROR(__xludf.DUMMYFUNCTION("GOOGLETRANSLATE(A29005,""en"",""hi"")"),"नक्षत्र में सितारों की योजना के साथ तारों की योजना के साथ तारों की एक पृष्ठभूमि पर राशि चक्र, वेक्टर इलस्ट्रेशन वेक्टर")</f>
        <v>नक्षत्र में सितारों की योजना के साथ तारों की योजना के साथ तारों की एक पृष्ठभूमि पर राशि चक्र, वेक्टर इलस्ट्रेशन वेक्टर</v>
      </c>
    </row>
    <row r="29006">
      <c r="A29006" s="1" t="s">
        <v>27924</v>
      </c>
      <c r="B29006" s="2" t="str">
        <f>IFERROR(__xludf.DUMMYFUNCTION("GOOGLETRANSLATE(A29006,""en"",""hi"")"),"अच्छी तरह से तैयार किए गए ट्रेंडी आदमी सूर्यास्त के समय एक शहर में मोबाइल फोन के साथ बात कर रहे हैं")</f>
        <v>अच्छी तरह से तैयार किए गए ट्रेंडी आदमी सूर्यास्त के समय एक शहर में मोबाइल फोन के साथ बात कर रहे हैं</v>
      </c>
    </row>
    <row r="29007">
      <c r="A29007" s="1" t="s">
        <v>27925</v>
      </c>
      <c r="B29007" s="2" t="str">
        <f>IFERROR(__xludf.DUMMYFUNCTION("GOOGLETRANSLATE(A29007,""en"",""hi"")"),"एक ब्लैकबोर्ड पर लिखित चॉकबोर्ड प्रतीक")</f>
        <v>एक ब्लैकबोर्ड पर लिखित चॉकबोर्ड प्रतीक</v>
      </c>
    </row>
    <row r="29008">
      <c r="A29008" s="1" t="s">
        <v>27926</v>
      </c>
      <c r="B29008" s="2" t="str">
        <f>IFERROR(__xludf.DUMMYFUNCTION("GOOGLETRANSLATE(A29008,""en"",""hi"")"),"एक टोस्ट साझा करने वाले व्यापार भागीदारों का एक समूह")</f>
        <v>एक टोस्ट साझा करने वाले व्यापार भागीदारों का एक समूह</v>
      </c>
    </row>
    <row r="29009">
      <c r="A29009" s="1" t="s">
        <v>27927</v>
      </c>
      <c r="B29009" s="2" t="str">
        <f>IFERROR(__xludf.DUMMYFUNCTION("GOOGLETRANSLATE(A29009,""en"",""hi"")"),"चीन की महान दीवार अप्रत्याशित भाग")</f>
        <v>चीन की महान दीवार अप्रत्याशित भाग</v>
      </c>
    </row>
    <row r="29010">
      <c r="A29010" s="1" t="s">
        <v>27928</v>
      </c>
      <c r="B29010" s="2" t="str">
        <f>IFERROR(__xludf.DUMMYFUNCTION("GOOGLETRANSLATE(A29010,""en"",""hi"")"),"कैम्प फायर पर केटल उबलते")</f>
        <v>कैम्प फायर पर केटल उबलते</v>
      </c>
    </row>
    <row r="29011">
      <c r="A29011" s="1" t="s">
        <v>27929</v>
      </c>
      <c r="B29011" s="2" t="str">
        <f>IFERROR(__xludf.DUMMYFUNCTION("GOOGLETRANSLATE(A29011,""en"",""hi"")"),"वार्षिक समारोह का प्रकाश")</f>
        <v>वार्षिक समारोह का प्रकाश</v>
      </c>
    </row>
    <row r="29012">
      <c r="A29012" s="1" t="s">
        <v>27930</v>
      </c>
      <c r="B29012" s="2" t="str">
        <f>IFERROR(__xludf.DUMMYFUNCTION("GOOGLETRANSLATE(A29012,""en"",""hi"")"),"ये सोने के रंग के साथ चित्रित शाखाओं स्प्रे थे।")</f>
        <v>ये सोने के रंग के साथ चित्रित शाखाओं स्प्रे थे।</v>
      </c>
    </row>
    <row r="29013">
      <c r="A29013" s="1" t="s">
        <v>27931</v>
      </c>
      <c r="B29013" s="2" t="str">
        <f>IFERROR(__xludf.DUMMYFUNCTION("GOOGLETRANSLATE(A29013,""en"",""hi"")"),"कमरों के बाहर बालकनी")</f>
        <v>कमरों के बाहर बालकनी</v>
      </c>
    </row>
    <row r="29014">
      <c r="A29014" s="1" t="s">
        <v>2055</v>
      </c>
      <c r="B29014" s="2" t="str">
        <f>IFERROR(__xludf.DUMMYFUNCTION("GOOGLETRANSLATE(A29014,""en"",""hi"")"),"छवि में हो सकता है: व्यक्ति, एक संगीत वाद्ययंत्र बजाना, मंच और गिटार पर")</f>
        <v>छवि में हो सकता है: व्यक्ति, एक संगीत वाद्ययंत्र बजाना, मंच और गिटार पर</v>
      </c>
    </row>
    <row r="29015">
      <c r="A29015" s="1" t="s">
        <v>27932</v>
      </c>
      <c r="B29015" s="2" t="str">
        <f>IFERROR(__xludf.DUMMYFUNCTION("GOOGLETRANSLATE(A29015,""en"",""hi"")"),"एक खाली ट्रेन गाड़ी का एक इंटीरियर")</f>
        <v>एक खाली ट्रेन गाड़ी का एक इंटीरियर</v>
      </c>
    </row>
    <row r="29016">
      <c r="A29016" s="1" t="s">
        <v>27933</v>
      </c>
      <c r="B29016" s="2" t="str">
        <f>IFERROR(__xludf.DUMMYFUNCTION("GOOGLETRANSLATE(A29016,""en"",""hi"")"),"पोस्टर सीजन में व्यक्ति और पुस्तक चरित्र के बीच एक महत्वपूर्ण टकराव को कैप्चर करता है।")</f>
        <v>पोस्टर सीजन में व्यक्ति और पुस्तक चरित्र के बीच एक महत्वपूर्ण टकराव को कैप्चर करता है।</v>
      </c>
    </row>
    <row r="29017">
      <c r="A29017" s="1" t="s">
        <v>27934</v>
      </c>
      <c r="B29017" s="2" t="str">
        <f>IFERROR(__xludf.DUMMYFUNCTION("GOOGLETRANSLATE(A29017,""en"",""hi"")"),"क्या आप उन लोगों को नाम दे सकते हैं जो इस तस्वीर में हैं?")</f>
        <v>क्या आप उन लोगों को नाम दे सकते हैं जो इस तस्वीर में हैं?</v>
      </c>
    </row>
    <row r="29018">
      <c r="A29018" s="1" t="s">
        <v>27935</v>
      </c>
      <c r="B29018" s="2" t="str">
        <f>IFERROR(__xludf.DUMMYFUNCTION("GOOGLETRANSLATE(A29018,""en"",""hi"")"),"थिएटर को देखा जाता है क्योंकि पुरस्कारों के लिए तैयारी की जाती है।")</f>
        <v>थिएटर को देखा जाता है क्योंकि पुरस्कारों के लिए तैयारी की जाती है।</v>
      </c>
    </row>
    <row r="29019">
      <c r="A29019" s="1" t="s">
        <v>27936</v>
      </c>
      <c r="B29019" s="2" t="str">
        <f>IFERROR(__xludf.DUMMYFUNCTION("GOOGLETRANSLATE(A29019,""en"",""hi"")"),"उत्तरी शहर में बाढ़ केटर में एक मेंढक के पीछे एक माउस सवारी करता है।")</f>
        <v>उत्तरी शहर में बाढ़ केटर में एक मेंढक के पीछे एक माउस सवारी करता है।</v>
      </c>
    </row>
    <row r="29020">
      <c r="A29020" s="1" t="s">
        <v>27937</v>
      </c>
      <c r="B29020" s="2" t="str">
        <f>IFERROR(__xludf.DUMMYFUNCTION("GOOGLETRANSLATE(A29020,""en"",""hi"")"),"एक शाखा को एक कुंडली सौर ग्रहण के दौरान दिल के आकार का सूर्य अग्रभूमि करता है।")</f>
        <v>एक शाखा को एक कुंडली सौर ग्रहण के दौरान दिल के आकार का सूर्य अग्रभूमि करता है।</v>
      </c>
    </row>
    <row r="29021">
      <c r="A29021" s="1" t="s">
        <v>27938</v>
      </c>
      <c r="B29021" s="2" t="str">
        <f>IFERROR(__xludf.DUMMYFUNCTION("GOOGLETRANSLATE(A29021,""en"",""hi"")"),"प्रमुख शास्त्रीय कलाकारों का एक समूह लक्ष्य के साथ आया: वास्तविक और दिव्य रूप से प्रेरित संस्कृति को वापस लाने और संगीत और नृत्य की सार्वभौमिक भाषा के माध्यम से इसे दुनिया के साथ साझा करने के लिए।")</f>
        <v>प्रमुख शास्त्रीय कलाकारों का एक समूह लक्ष्य के साथ आया: वास्तविक और दिव्य रूप से प्रेरित संस्कृति को वापस लाने और संगीत और नृत्य की सार्वभौमिक भाषा के माध्यम से इसे दुनिया के साथ साझा करने के लिए।</v>
      </c>
    </row>
    <row r="29022">
      <c r="A29022" s="1" t="s">
        <v>27939</v>
      </c>
      <c r="B29022" s="2" t="str">
        <f>IFERROR(__xludf.DUMMYFUNCTION("GOOGLETRANSLATE(A29022,""en"",""hi"")"),"पृष्ठभूमि में एक शहर के साथ सूर्यास्त में एक थके हुए खिलाड़ी का सिल्हूट")</f>
        <v>पृष्ठभूमि में एक शहर के साथ सूर्यास्त में एक थके हुए खिलाड़ी का सिल्हूट</v>
      </c>
    </row>
    <row r="29023">
      <c r="A29023" s="1" t="s">
        <v>27940</v>
      </c>
      <c r="B29023" s="2" t="str">
        <f>IFERROR(__xludf.DUMMYFUNCTION("GOOGLETRANSLATE(A29023,""en"",""hi"")"),"एक सुंदर धूप वसंत दिवस पर किनारे से देखा गया सीमा के पास एक शहर")</f>
        <v>एक सुंदर धूप वसंत दिवस पर किनारे से देखा गया सीमा के पास एक शहर</v>
      </c>
    </row>
    <row r="29024">
      <c r="A29024" s="1" t="s">
        <v>27941</v>
      </c>
      <c r="B29024" s="2" t="str">
        <f>IFERROR(__xludf.DUMMYFUNCTION("GOOGLETRANSLATE(A29024,""en"",""hi"")"),"पारगमन वाहन प्रकार की महिमा")</f>
        <v>पारगमन वाहन प्रकार की महिमा</v>
      </c>
    </row>
    <row r="29025">
      <c r="A29025" s="1" t="s">
        <v>27942</v>
      </c>
      <c r="B29025" s="2" t="str">
        <f>IFERROR(__xludf.DUMMYFUNCTION("GOOGLETRANSLATE(A29025,""en"",""hi"")"),"लोग बे में समुद्र तट में एक धूप दिन का आनंद ले रहे हैं।")</f>
        <v>लोग बे में समुद्र तट में एक धूप दिन का आनंद ले रहे हैं।</v>
      </c>
    </row>
    <row r="29026">
      <c r="A29026" s="1" t="s">
        <v>27943</v>
      </c>
      <c r="B29026" s="2" t="str">
        <f>IFERROR(__xludf.DUMMYFUNCTION("GOOGLETRANSLATE(A29026,""en"",""hi"")"),"घर जो £ 600,000 के लिए बिक्री के लिए है")</f>
        <v>घर जो £ 600,000 के लिए बिक्री के लिए है</v>
      </c>
    </row>
    <row r="29027">
      <c r="A29027" s="1" t="s">
        <v>27944</v>
      </c>
      <c r="B29027" s="2" t="str">
        <f>IFERROR(__xludf.DUMMYFUNCTION("GOOGLETRANSLATE(A29027,""en"",""hi"")"),"बुलबुले शैंपेन के साथ चश्मे का एक ट्रे")</f>
        <v>बुलबुले शैंपेन के साथ चश्मे का एक ट्रे</v>
      </c>
    </row>
    <row r="29028">
      <c r="A29028" s="1" t="s">
        <v>27945</v>
      </c>
      <c r="B29028" s="2" t="str">
        <f>IFERROR(__xludf.DUMMYFUNCTION("GOOGLETRANSLATE(A29028,""en"",""hi"")"),"एक हरा, सोना और नौसेना शादी समारोह।")</f>
        <v>एक हरा, सोना और नौसेना शादी समारोह।</v>
      </c>
    </row>
    <row r="29029">
      <c r="A29029" s="1" t="s">
        <v>27946</v>
      </c>
      <c r="B29029" s="2" t="str">
        <f>IFERROR(__xludf.DUMMYFUNCTION("GOOGLETRANSLATE(A29029,""en"",""hi"")"),"खेत में रहने का कमरा")</f>
        <v>खेत में रहने का कमरा</v>
      </c>
    </row>
    <row r="29030">
      <c r="A29030" s="1" t="s">
        <v>27947</v>
      </c>
      <c r="B29030" s="2" t="str">
        <f>IFERROR(__xludf.DUMMYFUNCTION("GOOGLETRANSLATE(A29030,""en"",""hi"")"),"पहले, एक्सप्लोरर ने आखिरकार पहाड़ कहा जाएगा ... और असफल होने के शीर्ष पर चढ़ने की कोशिश की।")</f>
        <v>पहले, एक्सप्लोरर ने आखिरकार पहाड़ कहा जाएगा ... और असफल होने के शीर्ष पर चढ़ने की कोशिश की।</v>
      </c>
    </row>
    <row r="29031">
      <c r="A29031" s="1" t="s">
        <v>27948</v>
      </c>
      <c r="B29031" s="2" t="str">
        <f>IFERROR(__xludf.DUMMYFUNCTION("GOOGLETRANSLATE(A29031,""en"",""hi"")"),"चंद्रमा की चमक में पकड़ा एक अजीब काली बिल्ली आपके आगंतुकों के लिए एक महान सजावट बनाती है!")</f>
        <v>चंद्रमा की चमक में पकड़ा एक अजीब काली बिल्ली आपके आगंतुकों के लिए एक महान सजावट बनाती है!</v>
      </c>
    </row>
    <row r="29032">
      <c r="A29032" s="1" t="s">
        <v>27949</v>
      </c>
      <c r="B29032" s="2" t="str">
        <f>IFERROR(__xludf.DUMMYFUNCTION("GOOGLETRANSLATE(A29032,""en"",""hi"")"),"बहुत सारे सफेद फूलों के साथ चेरी खिलने की शाखा")</f>
        <v>बहुत सारे सफेद फूलों के साथ चेरी खिलने की शाखा</v>
      </c>
    </row>
    <row r="29033">
      <c r="A29033" s="1" t="s">
        <v>27950</v>
      </c>
      <c r="B29033" s="2" t="str">
        <f>IFERROR(__xludf.DUMMYFUNCTION("GOOGLETRANSLATE(A29033,""en"",""hi"")"),"एक सफेद पृष्ठभूमि पर फ्लाई का एक मैक्रो शॉट।")</f>
        <v>एक सफेद पृष्ठभूमि पर फ्लाई का एक मैक्रो शॉट।</v>
      </c>
    </row>
    <row r="29034">
      <c r="A29034" s="1" t="s">
        <v>27951</v>
      </c>
      <c r="B29034" s="2" t="str">
        <f>IFERROR(__xludf.DUMMYFUNCTION("GOOGLETRANSLATE(A29034,""en"",""hi"")"),"एक स्केच के आधार पर एक वेट्रेस का एक सरल चित्रण।")</f>
        <v>एक स्केच के आधार पर एक वेट्रेस का एक सरल चित्रण।</v>
      </c>
    </row>
    <row r="29035">
      <c r="A29035" s="1" t="s">
        <v>27952</v>
      </c>
      <c r="B29035" s="2" t="str">
        <f>IFERROR(__xludf.DUMMYFUNCTION("GOOGLETRANSLATE(A29035,""en"",""hi"")"),"उसने अपने कंधों के चारों ओर अपने गोरा ताले को ढीला कर दिया और हल्के भूरे रंग की पतली जींस और काले फ्लैटों की एक जोड़ी पर फिसल गया")</f>
        <v>उसने अपने कंधों के चारों ओर अपने गोरा ताले को ढीला कर दिया और हल्के भूरे रंग की पतली जींस और काले फ्लैटों की एक जोड़ी पर फिसल गया</v>
      </c>
    </row>
    <row r="29036">
      <c r="A29036" s="1" t="s">
        <v>9270</v>
      </c>
      <c r="B29036" s="2" t="str">
        <f>IFERROR(__xludf.DUMMYFUNCTION("GOOGLETRANSLATE(A29036,""en"",""hi"")"),"पॉप कलाकार एक पोर्ट्रेट सत्र के लिए poses")</f>
        <v>पॉप कलाकार एक पोर्ट्रेट सत्र के लिए poses</v>
      </c>
    </row>
    <row r="29037">
      <c r="A29037" s="1" t="s">
        <v>27953</v>
      </c>
      <c r="B29037" s="2" t="str">
        <f>IFERROR(__xludf.DUMMYFUNCTION("GOOGLETRANSLATE(A29037,""en"",""hi"")"),"नाव लॉन्च के लिए एक्सेस रोड।")</f>
        <v>नाव लॉन्च के लिए एक्सेस रोड।</v>
      </c>
    </row>
    <row r="29038">
      <c r="A29038" s="1" t="s">
        <v>9262</v>
      </c>
      <c r="B29038" s="2" t="str">
        <f>IFERROR(__xludf.DUMMYFUNCTION("GOOGLETRANSLATE(A29038,""en"",""hi"")"),"अभिनेता ने अपने नए शो पर चर्चा करने के लिए बिल्ड श्रृंखला का दौरा किया")</f>
        <v>अभिनेता ने अपने नए शो पर चर्चा करने के लिए बिल्ड श्रृंखला का दौरा किया</v>
      </c>
    </row>
    <row r="29039">
      <c r="A29039" s="1" t="s">
        <v>27954</v>
      </c>
      <c r="B29039" s="2" t="str">
        <f>IFERROR(__xludf.DUMMYFUNCTION("GOOGLETRANSLATE(A29039,""en"",""hi"")"),"आकर्षक युवा शादी के जोड़े जंगल में एक पुराने मध्ययुगीन महल के पास हाथ पकड़े हुए")</f>
        <v>आकर्षक युवा शादी के जोड़े जंगल में एक पुराने मध्ययुगीन महल के पास हाथ पकड़े हुए</v>
      </c>
    </row>
    <row r="29040">
      <c r="A29040" s="1" t="s">
        <v>23082</v>
      </c>
      <c r="B29040" s="2" t="str">
        <f>IFERROR(__xludf.DUMMYFUNCTION("GOOGLETRANSLATE(A29040,""en"",""hi"")"),"तट पर नौकायन नाव पर कप्तान")</f>
        <v>तट पर नौकायन नाव पर कप्तान</v>
      </c>
    </row>
    <row r="29041">
      <c r="A29041" s="1" t="s">
        <v>4961</v>
      </c>
      <c r="B29041" s="2" t="str">
        <f>IFERROR(__xludf.DUMMYFUNCTION("GOOGLETRANSLATE(A29041,""en"",""hi"")"),"3 डी रंगीन रोशनी में व्यक्ति")</f>
        <v>3 डी रंगीन रोशनी में व्यक्ति</v>
      </c>
    </row>
    <row r="29042">
      <c r="A29042" s="1" t="s">
        <v>27955</v>
      </c>
      <c r="B29042" s="2" t="str">
        <f>IFERROR(__xludf.DUMMYFUNCTION("GOOGLETRANSLATE(A29042,""en"",""hi"")"),"ब्रह्मांड में पशु कैसे।")</f>
        <v>ब्रह्मांड में पशु कैसे।</v>
      </c>
    </row>
    <row r="29043">
      <c r="A29043" s="1" t="s">
        <v>27956</v>
      </c>
      <c r="B29043" s="2" t="str">
        <f>IFERROR(__xludf.DUMMYFUNCTION("GOOGLETRANSLATE(A29043,""en"",""hi"")"),"दृश्य कलाकार पुरस्कार समारोह के दौरान अपना भाषण देता है")</f>
        <v>दृश्य कलाकार पुरस्कार समारोह के दौरान अपना भाषण देता है</v>
      </c>
    </row>
    <row r="29044">
      <c r="A29044" s="1" t="s">
        <v>27957</v>
      </c>
      <c r="B29044" s="2" t="str">
        <f>IFERROR(__xludf.DUMMYFUNCTION("GOOGLETRANSLATE(A29044,""en"",""hi"")"),"क्रिसमस बाउबल और पेड़ पर लटका हुआ उल्लू महसूस किया")</f>
        <v>क्रिसमस बाउबल और पेड़ पर लटका हुआ उल्लू महसूस किया</v>
      </c>
    </row>
    <row r="29045">
      <c r="A29045" s="1" t="s">
        <v>27958</v>
      </c>
      <c r="B29045" s="2" t="str">
        <f>IFERROR(__xludf.DUMMYFUNCTION("GOOGLETRANSLATE(A29045,""en"",""hi"")"),"तालाब का दूरदराज एक पुल से प्लेसिड दृश्य प्रदान करता है जहां कई छोटे खाड़ियों में से एक अपने पानी में शामिल हो जाता है।")</f>
        <v>तालाब का दूरदराज एक पुल से प्लेसिड दृश्य प्रदान करता है जहां कई छोटे खाड़ियों में से एक अपने पानी में शामिल हो जाता है।</v>
      </c>
    </row>
    <row r="29046">
      <c r="A29046" s="1" t="s">
        <v>27959</v>
      </c>
      <c r="B29046" s="2" t="str">
        <f>IFERROR(__xludf.DUMMYFUNCTION("GOOGLETRANSLATE(A29046,""en"",""hi"")"),"जैविक प्रजातियां घाटी के बीच बढ़ रही हैं")</f>
        <v>जैविक प्रजातियां घाटी के बीच बढ़ रही हैं</v>
      </c>
    </row>
    <row r="29047">
      <c r="A29047" s="1" t="s">
        <v>27960</v>
      </c>
      <c r="B29047" s="2" t="str">
        <f>IFERROR(__xludf.DUMMYFUNCTION("GOOGLETRANSLATE(A29047,""en"",""hi"")"),"शाम को एक नहर के पार एक बेसकुल पुल")</f>
        <v>शाम को एक नहर के पार एक बेसकुल पुल</v>
      </c>
    </row>
    <row r="29048">
      <c r="A29048" s="1" t="s">
        <v>27961</v>
      </c>
      <c r="B29048" s="2" t="str">
        <f>IFERROR(__xludf.DUMMYFUNCTION("GOOGLETRANSLATE(A29048,""en"",""hi"")"),"कमरे में डेस्क")</f>
        <v>कमरे में डेस्क</v>
      </c>
    </row>
    <row r="29049">
      <c r="A29049" s="1" t="s">
        <v>27962</v>
      </c>
      <c r="B29049" s="2" t="str">
        <f>IFERROR(__xludf.DUMMYFUNCTION("GOOGLETRANSLATE(A29049,""en"",""hi"")"),"सफेद पृष्ठभूमि पर एक फूल ताज पहने छोटे प्यारा पिल्ला।")</f>
        <v>सफेद पृष्ठभूमि पर एक फूल ताज पहने छोटे प्यारा पिल्ला।</v>
      </c>
    </row>
    <row r="29050">
      <c r="A29050" s="1" t="s">
        <v>27963</v>
      </c>
      <c r="B29050" s="2" t="str">
        <f>IFERROR(__xludf.DUMMYFUNCTION("GOOGLETRANSLATE(A29050,""en"",""hi"")"),"धारीदार बिल्ली लाल पर कुछ दिलचस्पी है।")</f>
        <v>धारीदार बिल्ली लाल पर कुछ दिलचस्पी है।</v>
      </c>
    </row>
    <row r="29051">
      <c r="A29051" s="1" t="s">
        <v>27964</v>
      </c>
      <c r="B29051" s="2" t="str">
        <f>IFERROR(__xludf.DUMMYFUNCTION("GOOGLETRANSLATE(A29051,""en"",""hi"")"),"चीअरलीडर फुटबॉल खेल के पहले भाग के दौरान प्रदर्शन करते हैं।")</f>
        <v>चीअरलीडर फुटबॉल खेल के पहले भाग के दौरान प्रदर्शन करते हैं।</v>
      </c>
    </row>
    <row r="29052">
      <c r="A29052" s="1" t="s">
        <v>27965</v>
      </c>
      <c r="B29052" s="2" t="str">
        <f>IFERROR(__xludf.DUMMYFUNCTION("GOOGLETRANSLATE(A29052,""en"",""hi"")"),"एक शहर के साथ डबल और ट्रिपल पार्किंग भीड़ का कारण बनती है जो बैक अप लेती है।")</f>
        <v>एक शहर के साथ डबल और ट्रिपल पार्किंग भीड़ का कारण बनती है जो बैक अप लेती है।</v>
      </c>
    </row>
    <row r="29053">
      <c r="A29053" s="1" t="s">
        <v>27966</v>
      </c>
      <c r="B29053" s="2" t="str">
        <f>IFERROR(__xludf.DUMMYFUNCTION("GOOGLETRANSLATE(A29053,""en"",""hi"")"),"यह इतने सारे तरीकों से सिर्फ महाकाव्य है।")</f>
        <v>यह इतने सारे तरीकों से सिर्फ महाकाव्य है।</v>
      </c>
    </row>
    <row r="29054">
      <c r="A29054" s="1" t="s">
        <v>4561</v>
      </c>
      <c r="B29054" s="2" t="str">
        <f>IFERROR(__xludf.DUMMYFUNCTION("GOOGLETRANSLATE(A29054,""en"",""hi"")"),"अभिनेता उत्सव के दौरान प्रीमियर में भाग लेता है")</f>
        <v>अभिनेता उत्सव के दौरान प्रीमियर में भाग लेता है</v>
      </c>
    </row>
    <row r="29055">
      <c r="A29055" s="1" t="s">
        <v>27967</v>
      </c>
      <c r="B29055" s="2" t="str">
        <f>IFERROR(__xludf.DUMMYFUNCTION("GOOGLETRANSLATE(A29055,""en"",""hi"")"),"सड़क के किनारे फुटपाथ पर चलने वाला बच्चा")</f>
        <v>सड़क के किनारे फुटपाथ पर चलने वाला बच्चा</v>
      </c>
    </row>
    <row r="29056">
      <c r="A29056" s="1" t="s">
        <v>4003</v>
      </c>
      <c r="B29056" s="2" t="str">
        <f>IFERROR(__xludf.DUMMYFUNCTION("GOOGLETRANSLATE(A29056,""en"",""hi"")"),"स्कूल में स्नातक से छवियां।")</f>
        <v>स्कूल में स्नातक से छवियां।</v>
      </c>
    </row>
    <row r="29057">
      <c r="A29057" s="1" t="s">
        <v>27968</v>
      </c>
      <c r="B29057" s="2" t="str">
        <f>IFERROR(__xludf.DUMMYFUNCTION("GOOGLETRANSLATE(A29057,""en"",""hi"")"),"एक युवती की प्रार्थना का चित्रण।")</f>
        <v>एक युवती की प्रार्थना का चित्रण।</v>
      </c>
    </row>
    <row r="29058">
      <c r="A29058" s="1" t="s">
        <v>27969</v>
      </c>
      <c r="B29058" s="2" t="str">
        <f>IFERROR(__xludf.DUMMYFUNCTION("GOOGLETRANSLATE(A29058,""en"",""hi"")"),"बास्केटबॉल खिलाड़ी स्पोर्ट्स टीम के खिलाफ एक गेम के दौरान अदालत को स्थानांतरित करता है 7269")</f>
        <v>बास्केटबॉल खिलाड़ी स्पोर्ट्स टीम के खिलाफ एक गेम के दौरान अदालत को स्थानांतरित करता है 7269</v>
      </c>
    </row>
    <row r="29059">
      <c r="A29059" s="1" t="s">
        <v>27970</v>
      </c>
      <c r="B29059" s="2" t="str">
        <f>IFERROR(__xludf.DUMMYFUNCTION("GOOGLETRANSLATE(A29059,""en"",""hi"")"),"एक शहर जिसमें सामान्य तटीय दृश्य और एक समुद्र तट के साथ-साथ एक जोड़े की विशेषता है")</f>
        <v>एक शहर जिसमें सामान्य तटीय दृश्य और एक समुद्र तट के साथ-साथ एक जोड़े की विशेषता है</v>
      </c>
    </row>
    <row r="29060">
      <c r="A29060" s="1" t="s">
        <v>27971</v>
      </c>
      <c r="B29060" s="2" t="str">
        <f>IFERROR(__xludf.DUMMYFUNCTION("GOOGLETRANSLATE(A29060,""en"",""hi"")"),"पॉप कलाकार और फिल्म निर्देशक प्रीमियर पर पहुंचे।")</f>
        <v>पॉप कलाकार और फिल्म निर्देशक प्रीमियर पर पहुंचे।</v>
      </c>
    </row>
    <row r="29061">
      <c r="A29061" s="1" t="s">
        <v>27972</v>
      </c>
      <c r="B29061" s="2" t="str">
        <f>IFERROR(__xludf.DUMMYFUNCTION("GOOGLETRANSLATE(A29061,""en"",""hi"")"),"घने जंगल में किरणें")</f>
        <v>घने जंगल में किरणें</v>
      </c>
    </row>
    <row r="29062">
      <c r="A29062" s="1" t="s">
        <v>27973</v>
      </c>
      <c r="B29062" s="2" t="str">
        <f>IFERROR(__xludf.DUMMYFUNCTION("GOOGLETRANSLATE(A29062,""en"",""hi"")"),"एक खड़ी रॉक चेहरे पर चढ़ने वाली जैविक प्रजाति")</f>
        <v>एक खड़ी रॉक चेहरे पर चढ़ने वाली जैविक प्रजाति</v>
      </c>
    </row>
    <row r="29063">
      <c r="A29063" s="1" t="s">
        <v>27974</v>
      </c>
      <c r="B29063" s="2" t="str">
        <f>IFERROR(__xludf.DUMMYFUNCTION("GOOGLETRANSLATE(A29063,""en"",""hi"")"),"उज्ज्वल गुलाबी फूल एक पार्क में पत्तियों की एक छोटी झाड़ी से ऊपर बैठता है")</f>
        <v>उज्ज्वल गुलाबी फूल एक पार्क में पत्तियों की एक छोटी झाड़ी से ऊपर बैठता है</v>
      </c>
    </row>
    <row r="29064">
      <c r="A29064" s="1" t="s">
        <v>27975</v>
      </c>
      <c r="B29064" s="2" t="str">
        <f>IFERROR(__xludf.DUMMYFUNCTION("GOOGLETRANSLATE(A29064,""en"",""hi"")"),"फिल्म कॉस्ट्यूमर डिजाइनर और अभिनेता फैशन शो में भाग लेते हैं।")</f>
        <v>फिल्म कॉस्ट्यूमर डिजाइनर और अभिनेता फैशन शो में भाग लेते हैं।</v>
      </c>
    </row>
    <row r="29065">
      <c r="A29065" s="1" t="s">
        <v>27976</v>
      </c>
      <c r="B29065" s="2" t="str">
        <f>IFERROR(__xludf.DUMMYFUNCTION("GOOGLETRANSLATE(A29065,""en"",""hi"")"),"व्यक्ति गेंद को नेट पर ले जाता है।")</f>
        <v>व्यक्ति गेंद को नेट पर ले जाता है।</v>
      </c>
    </row>
    <row r="29066">
      <c r="A29066" s="1" t="s">
        <v>27977</v>
      </c>
      <c r="B29066" s="2" t="str">
        <f>IFERROR(__xludf.DUMMYFUNCTION("GOOGLETRANSLATE(A29066,""en"",""hi"")"),"एक ट्रक शहर में एक आतिशबाजी प्रदर्शित करने के बाद एक ट्रक में जाने के बाद पुलिस अधिकारियों, अग्निशामकों और बचाव कार्यकर्ताओं को हमले की साइट पर देखा जाता है।")</f>
        <v>एक ट्रक शहर में एक आतिशबाजी प्रदर्शित करने के बाद एक ट्रक में जाने के बाद पुलिस अधिकारियों, अग्निशामकों और बचाव कार्यकर्ताओं को हमले की साइट पर देखा जाता है।</v>
      </c>
    </row>
    <row r="29067">
      <c r="A29067" s="1" t="s">
        <v>27978</v>
      </c>
      <c r="B29067" s="2" t="str">
        <f>IFERROR(__xludf.DUMMYFUNCTION("GOOGLETRANSLATE(A29067,""en"",""hi"")"),"यह और वह ... मेरे यादृच्छिक विचार: ब्लॉक पर एक नया डिजाइनर और एक मुफ्त पैटर्न")</f>
        <v>यह और वह ... मेरे यादृच्छिक विचार: ब्लॉक पर एक नया डिजाइनर और एक मुफ्त पैटर्न</v>
      </c>
    </row>
    <row r="29068">
      <c r="A29068" s="1" t="s">
        <v>27979</v>
      </c>
      <c r="B29068" s="2" t="str">
        <f>IFERROR(__xludf.DUMMYFUNCTION("GOOGLETRANSLATE(A29068,""en"",""hi"")"),"एक बड़ी रंगीन कैंडी के साथ मजेदार बेबी गर्ल")</f>
        <v>एक बड़ी रंगीन कैंडी के साथ मजेदार बेबी गर्ल</v>
      </c>
    </row>
    <row r="29069">
      <c r="A29069" s="1" t="s">
        <v>27980</v>
      </c>
      <c r="B29069" s="2" t="str">
        <f>IFERROR(__xludf.DUMMYFUNCTION("GOOGLETRANSLATE(A29069,""en"",""hi"")"),"सेलिब्रिटी और अभिनेता ने अपने दोस्तों की शादी में भाग लिया")</f>
        <v>सेलिब्रिटी और अभिनेता ने अपने दोस्तों की शादी में भाग लिया</v>
      </c>
    </row>
    <row r="29070">
      <c r="A29070" s="1" t="s">
        <v>1212</v>
      </c>
      <c r="B29070" s="2" t="str">
        <f>IFERROR(__xludf.DUMMYFUNCTION("GOOGLETRANSLATE(A29070,""en"",""hi"")"),"एक प्रशिक्षण सत्र के दौरान फुटबॉल खिलाड़ी।")</f>
        <v>एक प्रशिक्षण सत्र के दौरान फुटबॉल खिलाड़ी।</v>
      </c>
    </row>
    <row r="29071">
      <c r="A29071" s="1" t="s">
        <v>27981</v>
      </c>
      <c r="B29071" s="2" t="str">
        <f>IFERROR(__xludf.DUMMYFUNCTION("GOOGLETRANSLATE(A29071,""en"",""hi"")"),"व्यक्ति से तीर्थयात्रा व्यक्ति की कब्र तक")</f>
        <v>व्यक्ति से तीर्थयात्रा व्यक्ति की कब्र तक</v>
      </c>
    </row>
    <row r="29072">
      <c r="A29072" s="1" t="s">
        <v>27982</v>
      </c>
      <c r="B29072" s="2" t="str">
        <f>IFERROR(__xludf.DUMMYFUNCTION("GOOGLETRANSLATE(A29072,""en"",""hi"")"),"पिछवाड़े में एक तम्बू में शिविर बच्चे")</f>
        <v>पिछवाड़े में एक तम्बू में शिविर बच्चे</v>
      </c>
    </row>
    <row r="29073">
      <c r="A29073" s="1" t="s">
        <v>27983</v>
      </c>
      <c r="B29073" s="2" t="str">
        <f>IFERROR(__xludf.DUMMYFUNCTION("GOOGLETRANSLATE(A29073,""en"",""hi"")"),"व्यक्ति एक होटल के कमरे को आधे में एक अविश्वसनीय कलाकृति में बदल देता है")</f>
        <v>व्यक्ति एक होटल के कमरे को आधे में एक अविश्वसनीय कलाकृति में बदल देता है</v>
      </c>
    </row>
    <row r="29074">
      <c r="A29074" s="1" t="s">
        <v>27984</v>
      </c>
      <c r="B29074" s="2" t="str">
        <f>IFERROR(__xludf.DUMMYFUNCTION("GOOGLETRANSLATE(A29074,""en"",""hi"")"),"एक गले में देवताओं की एक जोड़ी के तीन स्नातक हाथीदांत नक्काशी")</f>
        <v>एक गले में देवताओं की एक जोड़ी के तीन स्नातक हाथीदांत नक्काशी</v>
      </c>
    </row>
    <row r="29075">
      <c r="A29075" s="1" t="s">
        <v>27985</v>
      </c>
      <c r="B29075" s="2" t="str">
        <f>IFERROR(__xludf.DUMMYFUNCTION("GOOGLETRANSLATE(A29075,""en"",""hi"")"),"मार्शल कलाकार फिल्म के एक विशेष पूर्वावलोकन में भाग लेता है।")</f>
        <v>मार्शल कलाकार फिल्म के एक विशेष पूर्वावलोकन में भाग लेता है।</v>
      </c>
    </row>
    <row r="29076">
      <c r="A29076" s="1" t="s">
        <v>27986</v>
      </c>
      <c r="B29076" s="2" t="str">
        <f>IFERROR(__xludf.DUMMYFUNCTION("GOOGLETRANSLATE(A29076,""en"",""hi"")"),"दक्षिण तट के पास तट ब्रिटेन सुंदर दृश्य और लोकप्रिय स्थान")</f>
        <v>दक्षिण तट के पास तट ब्रिटेन सुंदर दृश्य और लोकप्रिय स्थान</v>
      </c>
    </row>
    <row r="29077">
      <c r="A29077" s="1" t="s">
        <v>10988</v>
      </c>
      <c r="B29077" s="2" t="str">
        <f>IFERROR(__xludf.DUMMYFUNCTION("GOOGLETRANSLATE(A29077,""en"",""hi"")"),"1 9 0204 में निर्मित निर्माण और वास्तुकार द्वारा डिजाइन किया गया")</f>
        <v>1 9 0204 में निर्मित निर्माण और वास्तुकार द्वारा डिजाइन किया गया</v>
      </c>
    </row>
    <row r="29078">
      <c r="A29078" s="1" t="s">
        <v>27987</v>
      </c>
      <c r="B29078" s="2" t="str">
        <f>IFERROR(__xludf.DUMMYFUNCTION("GOOGLETRANSLATE(A29078,""en"",""hi"")"),"एक आदमी अपनी मछली पकड़ने की नाव में बैठा है")</f>
        <v>एक आदमी अपनी मछली पकड़ने की नाव में बैठा है</v>
      </c>
    </row>
    <row r="29079">
      <c r="A29079" s="1" t="s">
        <v>27988</v>
      </c>
      <c r="B29079" s="2" t="str">
        <f>IFERROR(__xludf.DUMMYFUNCTION("GOOGLETRANSLATE(A29079,""en"",""hi"")"),"घटना के दौरान सेलिब्रिटी और उसका भाई, चक्र")</f>
        <v>घटना के दौरान सेलिब्रिटी और उसका भाई, चक्र</v>
      </c>
    </row>
    <row r="29080">
      <c r="A29080" s="1" t="s">
        <v>27989</v>
      </c>
      <c r="B29080" s="2" t="str">
        <f>IFERROR(__xludf.DUMMYFUNCTION("GOOGLETRANSLATE(A29080,""en"",""hi"")"),"उद्योग से आज ऑनलाइन काले रंग में पुरुषों की वाई - क्लासिक स्वेटशर्ट देखें")</f>
        <v>उद्योग से आज ऑनलाइन काले रंग में पुरुषों की वाई - क्लासिक स्वेटशर्ट देखें</v>
      </c>
    </row>
    <row r="29081">
      <c r="A29081" s="1" t="s">
        <v>27990</v>
      </c>
      <c r="B29081" s="2" t="str">
        <f>IFERROR(__xludf.DUMMYFUNCTION("GOOGLETRANSLATE(A29081,""en"",""hi"")"),"मानव हाथ तीरों के साथ घड़ी रखता है।")</f>
        <v>मानव हाथ तीरों के साथ घड़ी रखता है।</v>
      </c>
    </row>
    <row r="29082">
      <c r="A29082" s="1" t="s">
        <v>27991</v>
      </c>
      <c r="B29082" s="2" t="str">
        <f>IFERROR(__xludf.DUMMYFUNCTION("GOOGLETRANSLATE(A29082,""en"",""hi"")"),"एक बड़े पैमाने पर एक पारंपरिक क्लोक में प्रस्तुत किया जाता है।")</f>
        <v>एक बड़े पैमाने पर एक पारंपरिक क्लोक में प्रस्तुत किया जाता है।</v>
      </c>
    </row>
    <row r="29083">
      <c r="A29083" s="1" t="s">
        <v>27992</v>
      </c>
      <c r="B29083" s="2" t="str">
        <f>IFERROR(__xludf.DUMMYFUNCTION("GOOGLETRANSLATE(A29083,""en"",""hi"")"),"मूर्तिकला - स्टॉक फोटो #")</f>
        <v>मूर्तिकला - स्टॉक फोटो #</v>
      </c>
    </row>
    <row r="29084">
      <c r="A29084" s="1" t="s">
        <v>27993</v>
      </c>
      <c r="B29084" s="2" t="str">
        <f>IFERROR(__xludf.DUMMYFUNCTION("GOOGLETRANSLATE(A29084,""en"",""hi"")"),"एक कप चाय, दूध और चीनी")</f>
        <v>एक कप चाय, दूध और चीनी</v>
      </c>
    </row>
    <row r="29085">
      <c r="A29085" s="1" t="s">
        <v>27994</v>
      </c>
      <c r="B29085" s="2" t="str">
        <f>IFERROR(__xludf.DUMMYFUNCTION("GOOGLETRANSLATE(A29085,""en"",""hi"")"),"उत्तर-पश्चिम में पहाड़ों को देखकर व्यक्ति से एक दृश्य")</f>
        <v>उत्तर-पश्चिम में पहाड़ों को देखकर व्यक्ति से एक दृश्य</v>
      </c>
    </row>
    <row r="29086">
      <c r="A29086" s="1" t="s">
        <v>27995</v>
      </c>
      <c r="B29086" s="2" t="str">
        <f>IFERROR(__xludf.DUMMYFUNCTION("GOOGLETRANSLATE(A29086,""en"",""hi"")"),"हमारे नवीनतम जूता संग्रह में सभी संकेत वसंत को इंगित करते हैं।")</f>
        <v>हमारे नवीनतम जूता संग्रह में सभी संकेत वसंत को इंगित करते हैं।</v>
      </c>
    </row>
    <row r="29087">
      <c r="A29087" s="1" t="s">
        <v>27996</v>
      </c>
      <c r="B29087" s="2" t="str">
        <f>IFERROR(__xludf.DUMMYFUNCTION("GOOGLETRANSLATE(A29087,""en"",""hi"")"),"सींग के साथ मानव खोपड़ी बाईं वेक्टर कला चित्रण के लिए बदल गई")</f>
        <v>सींग के साथ मानव खोपड़ी बाईं वेक्टर कला चित्रण के लिए बदल गई</v>
      </c>
    </row>
    <row r="29088">
      <c r="A29088" s="1" t="s">
        <v>27997</v>
      </c>
      <c r="B29088" s="2" t="str">
        <f>IFERROR(__xludf.DUMMYFUNCTION("GOOGLETRANSLATE(A29088,""en"",""hi"")"),"लाल घाटी पर देखें")</f>
        <v>लाल घाटी पर देखें</v>
      </c>
    </row>
    <row r="29089">
      <c r="A29089" s="1" t="s">
        <v>27998</v>
      </c>
      <c r="B29089" s="2" t="str">
        <f>IFERROR(__xludf.DUMMYFUNCTION("GOOGLETRANSLATE(A29089,""en"",""hi"")"),"अभिनेता और उसका परिवार चला गया।")</f>
        <v>अभिनेता और उसका परिवार चला गया।</v>
      </c>
    </row>
    <row r="29090">
      <c r="A29090" s="1" t="s">
        <v>27999</v>
      </c>
      <c r="B29090" s="2" t="str">
        <f>IFERROR(__xludf.DUMMYFUNCTION("GOOGLETRANSLATE(A29090,""en"",""hi"")"),"फल और सब्जियों के लिए कार्बनिक बैग के अनिवार्य भुगतान के लिए विवाद")</f>
        <v>फल और सब्जियों के लिए कार्बनिक बैग के अनिवार्य भुगतान के लिए विवाद</v>
      </c>
    </row>
    <row r="29091">
      <c r="A29091" s="1" t="s">
        <v>28000</v>
      </c>
      <c r="B29091" s="2" t="str">
        <f>IFERROR(__xludf.DUMMYFUNCTION("GOOGLETRANSLATE(A29091,""en"",""hi"")"),"आधुनिक शहर का दृश्य!")</f>
        <v>आधुनिक शहर का दृश्य!</v>
      </c>
    </row>
    <row r="29092">
      <c r="A29092" s="1" t="s">
        <v>28001</v>
      </c>
      <c r="B29092" s="2" t="str">
        <f>IFERROR(__xludf.DUMMYFUNCTION("GOOGLETRANSLATE(A29092,""en"",""hi"")"),"एक फुटबॉल गेंद के साथ बजाना खिलाड़ी")</f>
        <v>एक फुटबॉल गेंद के साथ बजाना खिलाड़ी</v>
      </c>
    </row>
    <row r="29093">
      <c r="A29093" s="1" t="s">
        <v>28002</v>
      </c>
      <c r="B29093" s="2" t="str">
        <f>IFERROR(__xludf.DUMMYFUNCTION("GOOGLETRANSLATE(A29093,""en"",""hi"")"),"एक काली बिल्ली चंद्रमा को देख रही है।")</f>
        <v>एक काली बिल्ली चंद्रमा को देख रही है।</v>
      </c>
    </row>
    <row r="29094">
      <c r="A29094" s="1" t="s">
        <v>28003</v>
      </c>
      <c r="B29094" s="2" t="str">
        <f>IFERROR(__xludf.DUMMYFUNCTION("GOOGLETRANSLATE(A29094,""en"",""hi"")"),"एक कुत्ते के साथ एक अधिकारी।")</f>
        <v>एक कुत्ते के साथ एक अधिकारी।</v>
      </c>
    </row>
    <row r="29095">
      <c r="A29095" s="1" t="s">
        <v>28004</v>
      </c>
      <c r="B29095" s="2" t="str">
        <f>IFERROR(__xludf.DUMMYFUNCTION("GOOGLETRANSLATE(A29095,""en"",""hi"")"),"व्यक्ति के शिखर पर व्यक्ति, केबी")</f>
        <v>व्यक्ति के शिखर पर व्यक्ति, केबी</v>
      </c>
    </row>
    <row r="29096">
      <c r="A29096" s="1" t="s">
        <v>28005</v>
      </c>
      <c r="B29096" s="2" t="str">
        <f>IFERROR(__xludf.DUMMYFUNCTION("GOOGLETRANSLATE(A29096,""en"",""hi"")"),"हमेशा बाजारों में सौदा")</f>
        <v>हमेशा बाजारों में सौदा</v>
      </c>
    </row>
    <row r="29097">
      <c r="A29097" s="1" t="s">
        <v>28006</v>
      </c>
      <c r="B29097" s="2" t="str">
        <f>IFERROR(__xludf.DUMMYFUNCTION("GOOGLETRANSLATE(A29097,""en"",""hi"")"),"छत पर एक गहरे सोने के साथ मेरे पसंदीदा तटस्थों में से एक, और व्यापक सफेद मोल्डिंग।")</f>
        <v>छत पर एक गहरे सोने के साथ मेरे पसंदीदा तटस्थों में से एक, और व्यापक सफेद मोल्डिंग।</v>
      </c>
    </row>
    <row r="29098">
      <c r="A29098" s="1" t="s">
        <v>28007</v>
      </c>
      <c r="B29098" s="2" t="str">
        <f>IFERROR(__xludf.DUMMYFUNCTION("GOOGLETRANSLATE(A29098,""en"",""hi"")"),"यह असली दिखता है ... पॉलिमर मिट्टी से बना मिनी भोजन")</f>
        <v>यह असली दिखता है ... पॉलिमर मिट्टी से बना मिनी भोजन</v>
      </c>
    </row>
    <row r="29099">
      <c r="A29099" s="1" t="s">
        <v>28008</v>
      </c>
      <c r="B29099" s="2" t="str">
        <f>IFERROR(__xludf.DUMMYFUNCTION("GOOGLETRANSLATE(A29099,""en"",""hi"")"),"व्यक्ति - ये आपके उत्सव के लिए मजेदार होगा।")</f>
        <v>व्यक्ति - ये आपके उत्सव के लिए मजेदार होगा।</v>
      </c>
    </row>
    <row r="29100">
      <c r="A29100" s="1" t="s">
        <v>28009</v>
      </c>
      <c r="B29100" s="2" t="str">
        <f>IFERROR(__xludf.DUMMYFUNCTION("GOOGLETRANSLATE(A29100,""en"",""hi"")"),"चमकदार काले रंग की पृष्ठभूमि स्टॉक फोटो पर एक स्वादिष्ट गोल्डन ऐप्पल पाई")</f>
        <v>चमकदार काले रंग की पृष्ठभूमि स्टॉक फोटो पर एक स्वादिष्ट गोल्डन ऐप्पल पाई</v>
      </c>
    </row>
    <row r="29101">
      <c r="A29101" s="1" t="s">
        <v>28010</v>
      </c>
      <c r="B29101" s="2" t="str">
        <f>IFERROR(__xludf.DUMMYFUNCTION("GOOGLETRANSLATE(A29101,""en"",""hi"")"),"इन लड़कों और लड़कियों को प्यार करो।")</f>
        <v>इन लड़कों और लड़कियों को प्यार करो।</v>
      </c>
    </row>
    <row r="29102">
      <c r="A29102" s="1" t="s">
        <v>28011</v>
      </c>
      <c r="B29102" s="2" t="str">
        <f>IFERROR(__xludf.DUMMYFUNCTION("GOOGLETRANSLATE(A29102,""en"",""hi"")"),"मुख्यालय के सामने के द्वार पर एक संकेत देखा जाता है।")</f>
        <v>मुख्यालय के सामने के द्वार पर एक संकेत देखा जाता है।</v>
      </c>
    </row>
    <row r="29103">
      <c r="A29103" s="1" t="s">
        <v>28012</v>
      </c>
      <c r="B29103" s="2" t="str">
        <f>IFERROR(__xludf.DUMMYFUNCTION("GOOGLETRANSLATE(A29103,""en"",""hi"")"),"विस्तारित सबसे कमजोर ब्रेड स्टैंड है इसलिए मैंने सोचा कि मैं इस पर अभ्यास करता हूं।")</f>
        <v>विस्तारित सबसे कमजोर ब्रेड स्टैंड है इसलिए मैंने सोचा कि मैं इस पर अभ्यास करता हूं।</v>
      </c>
    </row>
    <row r="29104">
      <c r="A29104" s="1" t="s">
        <v>28013</v>
      </c>
      <c r="B29104" s="2" t="str">
        <f>IFERROR(__xludf.DUMMYFUNCTION("GOOGLETRANSLATE(A29104,""en"",""hi"")"),"व्यवसायी रसोई में भोजन तैयार कर रहा है")</f>
        <v>व्यवसायी रसोई में भोजन तैयार कर रहा है</v>
      </c>
    </row>
    <row r="29105">
      <c r="A29105" s="1" t="s">
        <v>28014</v>
      </c>
      <c r="B29105" s="2" t="str">
        <f>IFERROR(__xludf.DUMMYFUNCTION("GOOGLETRANSLATE(A29105,""en"",""hi"")"),"गर्मियों के दौरान एक छोटे से ग्रामीण गांव पर देखें")</f>
        <v>गर्मियों के दौरान एक छोटे से ग्रामीण गांव पर देखें</v>
      </c>
    </row>
    <row r="29106">
      <c r="A29106" s="1" t="s">
        <v>28015</v>
      </c>
      <c r="B29106" s="2" t="str">
        <f>IFERROR(__xludf.DUMMYFUNCTION("GOOGLETRANSLATE(A29106,""en"",""hi"")"),"एक परिदृश्य पर घास के टीले")</f>
        <v>एक परिदृश्य पर घास के टीले</v>
      </c>
    </row>
    <row r="29107">
      <c r="A29107" s="1" t="s">
        <v>28016</v>
      </c>
      <c r="B29107" s="2" t="str">
        <f>IFERROR(__xludf.DUMMYFUNCTION("GOOGLETRANSLATE(A29107,""en"",""hi"")"),"गगनचुंबी इमारतों के बीच एक नीचे शॉट")</f>
        <v>गगनचुंबी इमारतों के बीच एक नीचे शॉट</v>
      </c>
    </row>
    <row r="29108">
      <c r="A29108" s="1" t="s">
        <v>28017</v>
      </c>
      <c r="B29108" s="2" t="str">
        <f>IFERROR(__xludf.DUMMYFUNCTION("GOOGLETRANSLATE(A29108,""en"",""hi"")"),"एक स्पष्ट दिन पर शिखर सम्मेलन")</f>
        <v>एक स्पष्ट दिन पर शिखर सम्मेलन</v>
      </c>
    </row>
    <row r="29109">
      <c r="A29109" s="1" t="s">
        <v>28018</v>
      </c>
      <c r="B29109" s="2" t="str">
        <f>IFERROR(__xludf.DUMMYFUNCTION("GOOGLETRANSLATE(A29109,""en"",""hi"")"),"एक सड़क के हस्ताक्षर के तहत खड़े लोग")</f>
        <v>एक सड़क के हस्ताक्षर के तहत खड़े लोग</v>
      </c>
    </row>
    <row r="29110">
      <c r="A29110" s="1" t="s">
        <v>28019</v>
      </c>
      <c r="B29110" s="2" t="str">
        <f>IFERROR(__xludf.DUMMYFUNCTION("GOOGLETRANSLATE(A29110,""en"",""hi"")"),"क्रिसमस ट्री दिसंबर में टाउन स्क्वायर को सजाता है")</f>
        <v>क्रिसमस ट्री दिसंबर में टाउन स्क्वायर को सजाता है</v>
      </c>
    </row>
    <row r="29111">
      <c r="A29111" s="1" t="s">
        <v>28020</v>
      </c>
      <c r="B29111" s="2" t="str">
        <f>IFERROR(__xludf.DUMMYFUNCTION("GOOGLETRANSLATE(A29111,""en"",""hi"")"),"उदाहरण: त्वरण की दर क्या है।")</f>
        <v>उदाहरण: त्वरण की दर क्या है।</v>
      </c>
    </row>
    <row r="29112">
      <c r="A29112" s="1" t="s">
        <v>28021</v>
      </c>
      <c r="B29112" s="2" t="str">
        <f>IFERROR(__xludf.DUMMYFUNCTION("GOOGLETRANSLATE(A29112,""en"",""hi"")"),"पूर्व से मंदिर")</f>
        <v>पूर्व से मंदिर</v>
      </c>
    </row>
    <row r="29113">
      <c r="A29113" s="1" t="s">
        <v>28022</v>
      </c>
      <c r="B29113" s="2" t="str">
        <f>IFERROR(__xludf.DUMMYFUNCTION("GOOGLETRANSLATE(A29113,""en"",""hi"")"),"फ्लोटिंग लेक के रूप में भी जाना जाता है")</f>
        <v>फ्लोटिंग लेक के रूप में भी जाना जाता है</v>
      </c>
    </row>
    <row r="29114">
      <c r="A29114" s="1" t="s">
        <v>28023</v>
      </c>
      <c r="B29114" s="2" t="str">
        <f>IFERROR(__xludf.DUMMYFUNCTION("GOOGLETRANSLATE(A29114,""en"",""hi"")"),"आर्टवर्क ने बाएं हाथ के पीछे टैटू को प्रेरित किया।")</f>
        <v>आर्टवर्क ने बाएं हाथ के पीछे टैटू को प्रेरित किया।</v>
      </c>
    </row>
    <row r="29115">
      <c r="A29115" s="1" t="s">
        <v>28024</v>
      </c>
      <c r="B29115" s="2" t="str">
        <f>IFERROR(__xludf.DUMMYFUNCTION("GOOGLETRANSLATE(A29115,""en"",""hi"")"),"सॉकर प्लेयर का उद्देश्य स्पोर्ट्स एसोसिएशन के दौरान एक गेंद का लक्ष्य है।")</f>
        <v>सॉकर प्लेयर का उद्देश्य स्पोर्ट्स एसोसिएशन के दौरान एक गेंद का लक्ष्य है।</v>
      </c>
    </row>
    <row r="29116">
      <c r="A29116" s="1" t="s">
        <v>28025</v>
      </c>
      <c r="B29116" s="2" t="str">
        <f>IFERROR(__xludf.DUMMYFUNCTION("GOOGLETRANSLATE(A29116,""en"",""hi"")"),"दूरस्थ शहर में पारंपरिक पोशाक में लड़के")</f>
        <v>दूरस्थ शहर में पारंपरिक पोशाक में लड़के</v>
      </c>
    </row>
    <row r="29117">
      <c r="A29117" s="1" t="s">
        <v>28026</v>
      </c>
      <c r="B29117" s="2" t="str">
        <f>IFERROR(__xludf.DUMMYFUNCTION("GOOGLETRANSLATE(A29117,""en"",""hi"")"),"स्पोर्ट्स टीम के खिलाफ एक गेम से पहले अभियंता हस्ताक्षर ऑटोग्राफ।")</f>
        <v>स्पोर्ट्स टीम के खिलाफ एक गेम से पहले अभियंता हस्ताक्षर ऑटोग्राफ।</v>
      </c>
    </row>
    <row r="29118">
      <c r="A29118" s="1" t="s">
        <v>28027</v>
      </c>
      <c r="B29118" s="2" t="str">
        <f>IFERROR(__xludf.DUMMYFUNCTION("GOOGLETRANSLATE(A29118,""en"",""hi"")"),"बड़े तिथि बक्से के साथ मिश्रित रंगों में कैलेंडर।")</f>
        <v>बड़े तिथि बक्से के साथ मिश्रित रंगों में कैलेंडर।</v>
      </c>
    </row>
    <row r="29119">
      <c r="A29119" s="1" t="s">
        <v>28028</v>
      </c>
      <c r="B29119" s="2" t="str">
        <f>IFERROR(__xludf.DUMMYFUNCTION("GOOGLETRANSLATE(A29119,""en"",""hi"")"),"कला गैलरी एक खिड़की पर परिलक्षित होती है")</f>
        <v>कला गैलरी एक खिड़की पर परिलक्षित होती है</v>
      </c>
    </row>
    <row r="29120">
      <c r="A29120" s="1" t="s">
        <v>28029</v>
      </c>
      <c r="B29120" s="2" t="str">
        <f>IFERROR(__xludf.DUMMYFUNCTION("GOOGLETRANSLATE(A29120,""en"",""hi"")"),"साइट की खुली रात - विशिष्ट स्थापना।")</f>
        <v>साइट की खुली रात - विशिष्ट स्थापना।</v>
      </c>
    </row>
    <row r="29121">
      <c r="A29121" s="1" t="s">
        <v>28030</v>
      </c>
      <c r="B29121" s="2" t="str">
        <f>IFERROR(__xludf.DUMMYFUNCTION("GOOGLETRANSLATE(A29121,""en"",""hi"")"),"ओलंपिक एथलीट पुरुषों की सड़क दौड़ में लाइन को पार करता है।")</f>
        <v>ओलंपिक एथलीट पुरुषों की सड़क दौड़ में लाइन को पार करता है।</v>
      </c>
    </row>
    <row r="29122">
      <c r="A29122" s="1" t="s">
        <v>28031</v>
      </c>
      <c r="B29122" s="2" t="str">
        <f>IFERROR(__xludf.DUMMYFUNCTION("GOOGLETRANSLATE(A29122,""en"",""hi"")"),"सफेद पृष्ठभूमि पर एक राख पेड़ का डिजिटल प्रस्तुत करना")</f>
        <v>सफेद पृष्ठभूमि पर एक राख पेड़ का डिजिटल प्रस्तुत करना</v>
      </c>
    </row>
    <row r="29123">
      <c r="A29123" s="1" t="s">
        <v>28032</v>
      </c>
      <c r="B29123" s="2" t="str">
        <f>IFERROR(__xludf.DUMMYFUNCTION("GOOGLETRANSLATE(A29123,""en"",""hi"")"),"सार एनिमेटेड स्क्वायर स्ट्रोक लाल पृष्ठभूमि पर सफेद हृदय प्रतीक बनाता है।")</f>
        <v>सार एनिमेटेड स्क्वायर स्ट्रोक लाल पृष्ठभूमि पर सफेद हृदय प्रतीक बनाता है।</v>
      </c>
    </row>
    <row r="29124">
      <c r="A29124" s="1" t="s">
        <v>28033</v>
      </c>
      <c r="B29124" s="2" t="str">
        <f>IFERROR(__xludf.DUMMYFUNCTION("GOOGLETRANSLATE(A29124,""en"",""hi"")"),"रोड ट्रिपिंग पीक आवर, एसयूवी में एक बेस और एक सक्रिय ज्वालामुखी")</f>
        <v>रोड ट्रिपिंग पीक आवर, एसयूवी में एक बेस और एक सक्रिय ज्वालामुखी</v>
      </c>
    </row>
    <row r="29125">
      <c r="A29125" s="1" t="s">
        <v>28034</v>
      </c>
      <c r="B29125" s="2" t="str">
        <f>IFERROR(__xludf.DUMMYFUNCTION("GOOGLETRANSLATE(A29125,""en"",""hi"")"),"अभिनेता उत्सव के दौरान देखता है")</f>
        <v>अभिनेता उत्सव के दौरान देखता है</v>
      </c>
    </row>
    <row r="29126">
      <c r="A29126" s="1" t="s">
        <v>12187</v>
      </c>
      <c r="B29126" s="2" t="str">
        <f>IFERROR(__xludf.DUMMYFUNCTION("GOOGLETRANSLATE(A29126,""en"",""hi"")"),"सुबह सूरज इस पेड़ की पत्तियों के माध्यम से आ रहा है।")</f>
        <v>सुबह सूरज इस पेड़ की पत्तियों के माध्यम से आ रहा है।</v>
      </c>
    </row>
    <row r="29127">
      <c r="A29127" s="1" t="s">
        <v>28035</v>
      </c>
      <c r="B29127" s="2" t="str">
        <f>IFERROR(__xludf.DUMMYFUNCTION("GOOGLETRANSLATE(A29127,""en"",""hi"")"),"संपत्ति छवि # तट पर विला, किमी")</f>
        <v>संपत्ति छवि # तट पर विला, किमी</v>
      </c>
    </row>
    <row r="29128">
      <c r="A29128" s="1" t="s">
        <v>28036</v>
      </c>
      <c r="B29128" s="2" t="str">
        <f>IFERROR(__xludf.DUMMYFUNCTION("GOOGLETRANSLATE(A29128,""en"",""hi"")"),"रात के दौरान यातायात के लिए पुल खोला गया था")</f>
        <v>रात के दौरान यातायात के लिए पुल खोला गया था</v>
      </c>
    </row>
    <row r="29129">
      <c r="A29129" s="1" t="s">
        <v>28037</v>
      </c>
      <c r="B29129" s="2" t="str">
        <f>IFERROR(__xludf.DUMMYFUNCTION("GOOGLETRANSLATE(A29129,""en"",""hi"")"),"बेसबॉल खिलाड़ी खेल टीम के खिलाफ फेंकता है")</f>
        <v>बेसबॉल खिलाड़ी खेल टीम के खिलाफ फेंकता है</v>
      </c>
    </row>
    <row r="29130">
      <c r="A29130" s="1" t="s">
        <v>28038</v>
      </c>
      <c r="B29130" s="2" t="str">
        <f>IFERROR(__xludf.DUMMYFUNCTION("GOOGLETRANSLATE(A29130,""en"",""hi"")"),"फ्रेम: नया टीवी दीवार कला में बदल जाता है")</f>
        <v>फ्रेम: नया टीवी दीवार कला में बदल जाता है</v>
      </c>
    </row>
    <row r="29131">
      <c r="A29131" s="1" t="s">
        <v>28039</v>
      </c>
      <c r="B29131" s="2" t="str">
        <f>IFERROR(__xludf.DUMMYFUNCTION("GOOGLETRANSLATE(A29131,""en"",""hi"")"),"हम इस लुक से प्यार करते हैं, कट ऑफ शॉर्ट्स एंड ए फेडोरा")</f>
        <v>हम इस लुक से प्यार करते हैं, कट ऑफ शॉर्ट्स एंड ए फेडोरा</v>
      </c>
    </row>
    <row r="29132">
      <c r="A29132" s="1" t="s">
        <v>28040</v>
      </c>
      <c r="B29132" s="2" t="str">
        <f>IFERROR(__xludf.DUMMYFUNCTION("GOOGLETRANSLATE(A29132,""en"",""hi"")"),"देखना मुश्किल है, लेकिन इस तरह की महान ऊंचाइयों से डाइविंग स्प्रे और प्रकाश के साथ सुंदर था")</f>
        <v>देखना मुश्किल है, लेकिन इस तरह की महान ऊंचाइयों से डाइविंग स्प्रे और प्रकाश के साथ सुंदर था</v>
      </c>
    </row>
    <row r="29133">
      <c r="A29133" s="1" t="s">
        <v>28041</v>
      </c>
      <c r="B29133" s="2" t="str">
        <f>IFERROR(__xludf.DUMMYFUNCTION("GOOGLETRANSLATE(A29133,""en"",""hi"")"),"समय चूक - रात में शीतकालीन आकाश")</f>
        <v>समय चूक - रात में शीतकालीन आकाश</v>
      </c>
    </row>
    <row r="29134">
      <c r="A29134" s="1" t="s">
        <v>28042</v>
      </c>
      <c r="B29134" s="2" t="str">
        <f>IFERROR(__xludf.DUMMYFUNCTION("GOOGLETRANSLATE(A29134,""en"",""hi"")"),"अपने फैंसी फेडोरा से उसके कफ बॉयफ्रेंड जींस से काले और भूरे रंग के अपने निडर मिश्रण में, ऐसे कई कारण हैं जिनसे हम इस देर से गर्मियों में प्यार करते हैं।")</f>
        <v>अपने फैंसी फेडोरा से उसके कफ बॉयफ्रेंड जींस से काले और भूरे रंग के अपने निडर मिश्रण में, ऐसे कई कारण हैं जिनसे हम इस देर से गर्मियों में प्यार करते हैं।</v>
      </c>
    </row>
    <row r="29135">
      <c r="A29135" s="1" t="s">
        <v>28043</v>
      </c>
      <c r="B29135" s="2" t="str">
        <f>IFERROR(__xludf.DUMMYFUNCTION("GOOGLETRANSLATE(A29135,""en"",""hi"")"),"एक अकेला आदमी एक बर्फ से ढकी पहाड़ी पर चढ़ता है")</f>
        <v>एक अकेला आदमी एक बर्फ से ढकी पहाड़ी पर चढ़ता है</v>
      </c>
    </row>
    <row r="29136">
      <c r="A29136" s="1" t="s">
        <v>28044</v>
      </c>
      <c r="B29136" s="2" t="str">
        <f>IFERROR(__xludf.DUMMYFUNCTION("GOOGLETRANSLATE(A29136,""en"",""hi"")"),"स्टेशन पर क्रॉसिंग ट्रेनें")</f>
        <v>स्टेशन पर क्रॉसिंग ट्रेनें</v>
      </c>
    </row>
    <row r="29137">
      <c r="A29137" s="1" t="s">
        <v>28045</v>
      </c>
      <c r="B29137" s="2" t="str">
        <f>IFERROR(__xludf.DUMMYFUNCTION("GOOGLETRANSLATE(A29137,""en"",""hi"")"),"एक शादी के अतिथि भाषणों के दौरान हंसते हुए")</f>
        <v>एक शादी के अतिथि भाषणों के दौरान हंसते हुए</v>
      </c>
    </row>
    <row r="29138">
      <c r="A29138" s="1" t="s">
        <v>28046</v>
      </c>
      <c r="B29138" s="2" t="str">
        <f>IFERROR(__xludf.DUMMYFUNCTION("GOOGLETRANSLATE(A29138,""en"",""hi"")"),"लड़के की त्वरित ड्राइंग!")</f>
        <v>लड़के की त्वरित ड्राइंग!</v>
      </c>
    </row>
    <row r="29139">
      <c r="A29139" s="1" t="s">
        <v>28047</v>
      </c>
      <c r="B29139" s="2" t="str">
        <f>IFERROR(__xludf.DUMMYFUNCTION("GOOGLETRANSLATE(A29139,""en"",""hi"")"),"उन आलसी, आलसी, गर्मी के पागल दिन।")</f>
        <v>उन आलसी, आलसी, गर्मी के पागल दिन।</v>
      </c>
    </row>
    <row r="29140">
      <c r="A29140" s="1" t="s">
        <v>28048</v>
      </c>
      <c r="B29140" s="2" t="str">
        <f>IFERROR(__xludf.DUMMYFUNCTION("GOOGLETRANSLATE(A29140,""en"",""hi"")"),"देश में वीएस मुक्त राज्यों में राज्य थे - यूएस मैप फ्री और दास")</f>
        <v>देश में वीएस मुक्त राज्यों में राज्य थे - यूएस मैप फ्री और दास</v>
      </c>
    </row>
    <row r="29141">
      <c r="A29141" s="1" t="s">
        <v>28049</v>
      </c>
      <c r="B29141" s="2" t="str">
        <f>IFERROR(__xludf.DUMMYFUNCTION("GOOGLETRANSLATE(A29141,""en"",""hi"")"),"सितारों के साथ यह बड़ा है, आप जानते हैं कि फैशन को अच्छा होना चाहिए।")</f>
        <v>सितारों के साथ यह बड़ा है, आप जानते हैं कि फैशन को अच्छा होना चाहिए।</v>
      </c>
    </row>
    <row r="29142">
      <c r="A29142" s="1" t="s">
        <v>28050</v>
      </c>
      <c r="B29142" s="2" t="str">
        <f>IFERROR(__xludf.DUMMYFUNCTION("GOOGLETRANSLATE(A29142,""en"",""hi"")"),"एक सुंदर दृश्य के साथ नाश्ता करना")</f>
        <v>एक सुंदर दृश्य के साथ नाश्ता करना</v>
      </c>
    </row>
    <row r="29143">
      <c r="A29143" s="1" t="s">
        <v>28051</v>
      </c>
      <c r="B29143" s="2" t="str">
        <f>IFERROR(__xludf.DUMMYFUNCTION("GOOGLETRANSLATE(A29143,""en"",""hi"")"),"एक घर के सामने खड़े होने पर फोटोग्राफर के लिए मुस्कुराएं")</f>
        <v>एक घर के सामने खड़े होने पर फोटोग्राफर के लिए मुस्कुराएं</v>
      </c>
    </row>
    <row r="29144">
      <c r="A29144" s="1" t="s">
        <v>28052</v>
      </c>
      <c r="B29144" s="2" t="str">
        <f>IFERROR(__xludf.DUMMYFUNCTION("GOOGLETRANSLATE(A29144,""en"",""hi"")"),"पर्यटकों के लिए नृत्य का प्रदर्शन")</f>
        <v>पर्यटकों के लिए नृत्य का प्रदर्शन</v>
      </c>
    </row>
    <row r="29145">
      <c r="A29145" s="1" t="s">
        <v>28053</v>
      </c>
      <c r="B29145" s="2" t="str">
        <f>IFERROR(__xludf.DUMMYFUNCTION("GOOGLETRANSLATE(A29145,""en"",""hi"")"),"बास्केटबाल टीम के अलावा, संगठन नेता को वह सब कुछ चाहिए जो वह चाहता है।")</f>
        <v>बास्केटबाल टीम के अलावा, संगठन नेता को वह सब कुछ चाहिए जो वह चाहता है।</v>
      </c>
    </row>
    <row r="29146">
      <c r="A29146" s="1" t="s">
        <v>28054</v>
      </c>
      <c r="B29146" s="2" t="str">
        <f>IFERROR(__xludf.DUMMYFUNCTION("GOOGLETRANSLATE(A29146,""en"",""hi"")"),"एक गाँव की हवाई तस्वीर")</f>
        <v>एक गाँव की हवाई तस्वीर</v>
      </c>
    </row>
    <row r="29147">
      <c r="A29147" s="1" t="s">
        <v>356</v>
      </c>
      <c r="B29147" s="2" t="str">
        <f>IFERROR(__xludf.DUMMYFUNCTION("GOOGLETRANSLATE(A29147,""en"",""hi"")"),"अभिनेता प्रीमियर पर आता है।")</f>
        <v>अभिनेता प्रीमियर पर आता है।</v>
      </c>
    </row>
    <row r="29148">
      <c r="A29148" s="1" t="s">
        <v>2411</v>
      </c>
      <c r="B29148" s="2" t="str">
        <f>IFERROR(__xludf.DUMMYFUNCTION("GOOGLETRANSLATE(A29148,""en"",""hi"")"),"अभिनेता और कॉमेडियन प्रीमियर में भाग लेते हैं")</f>
        <v>अभिनेता और कॉमेडियन प्रीमियर में भाग लेते हैं</v>
      </c>
    </row>
    <row r="29149">
      <c r="A29149" s="1" t="s">
        <v>28055</v>
      </c>
      <c r="B29149" s="2" t="str">
        <f>IFERROR(__xludf.DUMMYFUNCTION("GOOGLETRANSLATE(A29149,""en"",""hi"")"),"घटना के दौरान सड़क पर आदमी")</f>
        <v>घटना के दौरान सड़क पर आदमी</v>
      </c>
    </row>
    <row r="29150">
      <c r="A29150" s="1" t="s">
        <v>28056</v>
      </c>
      <c r="B29150" s="2" t="str">
        <f>IFERROR(__xludf.DUMMYFUNCTION("GOOGLETRANSLATE(A29150,""en"",""hi"")"),"ऑनलाइन चौड़े चयन के साथ नया संग्रह")</f>
        <v>ऑनलाइन चौड़े चयन के साथ नया संग्रह</v>
      </c>
    </row>
    <row r="29151">
      <c r="A29151" s="1" t="s">
        <v>28057</v>
      </c>
      <c r="B29151" s="2" t="str">
        <f>IFERROR(__xludf.DUMMYFUNCTION("GOOGLETRANSLATE(A29151,""en"",""hi"")"),"एक शहर में वास्तुकला के कई उदाहरण हैं।")</f>
        <v>एक शहर में वास्तुकला के कई उदाहरण हैं।</v>
      </c>
    </row>
    <row r="29152">
      <c r="A29152" s="1" t="s">
        <v>28058</v>
      </c>
      <c r="B29152" s="2" t="str">
        <f>IFERROR(__xludf.DUMMYFUNCTION("GOOGLETRANSLATE(A29152,""en"",""hi"")"),"महोत्सव के दौरान विशेष प्रकाश प्रभाव")</f>
        <v>महोत्सव के दौरान विशेष प्रकाश प्रभाव</v>
      </c>
    </row>
    <row r="29153">
      <c r="A29153" s="1" t="s">
        <v>28059</v>
      </c>
      <c r="B29153" s="2" t="str">
        <f>IFERROR(__xludf.DUMMYFUNCTION("GOOGLETRANSLATE(A29153,""en"",""hi"")"),"तम्बू के पास एक पहाड़ी पर बैठे प्लेड के साथ जोड़े गए जोड़े पर्यटकों के पीछे देखें और पहाड़ों पर दूरी की तलाश में, हवाई धीमी गति 4 के")</f>
        <v>तम्बू के पास एक पहाड़ी पर बैठे प्लेड के साथ जोड़े गए जोड़े पर्यटकों के पीछे देखें और पहाड़ों पर दूरी की तलाश में, हवाई धीमी गति 4 के</v>
      </c>
    </row>
    <row r="29154">
      <c r="A29154" s="1" t="s">
        <v>28060</v>
      </c>
      <c r="B29154" s="2" t="str">
        <f>IFERROR(__xludf.DUMMYFUNCTION("GOOGLETRANSLATE(A29154,""en"",""hi"")"),"जनजाति इतनी मजबूत बरकरार जनजातीय के साथ पृथ्वी पर अंतिम लोगों में से एक हैं")</f>
        <v>जनजाति इतनी मजबूत बरकरार जनजातीय के साथ पृथ्वी पर अंतिम लोगों में से एक हैं</v>
      </c>
    </row>
    <row r="29155">
      <c r="A29155" s="1" t="s">
        <v>11430</v>
      </c>
      <c r="B29155" s="2" t="str">
        <f>IFERROR(__xludf.DUMMYFUNCTION("GOOGLETRANSLATE(A29155,""en"",""hi"")"),"एक सजावटी पृष्ठभूमि का चित्रण")</f>
        <v>एक सजावटी पृष्ठभूमि का चित्रण</v>
      </c>
    </row>
    <row r="29156">
      <c r="A29156" s="1" t="s">
        <v>28061</v>
      </c>
      <c r="B29156" s="2" t="str">
        <f>IFERROR(__xludf.DUMMYFUNCTION("GOOGLETRANSLATE(A29156,""en"",""hi"")"),"पेशे की मूर्तिकला सुरक्षा के लिए बच्चे की सहायता")</f>
        <v>पेशे की मूर्तिकला सुरक्षा के लिए बच्चे की सहायता</v>
      </c>
    </row>
    <row r="29157">
      <c r="A29157" s="1" t="s">
        <v>28062</v>
      </c>
      <c r="B29157" s="2" t="str">
        <f>IFERROR(__xludf.DUMMYFUNCTION("GOOGLETRANSLATE(A29157,""en"",""hi"")"),"एक तालाब पर कोई मछली और फूल")</f>
        <v>एक तालाब पर कोई मछली और फूल</v>
      </c>
    </row>
    <row r="29158">
      <c r="A29158" s="1" t="s">
        <v>28063</v>
      </c>
      <c r="B29158" s="2" t="str">
        <f>IFERROR(__xludf.DUMMYFUNCTION("GOOGLETRANSLATE(A29158,""en"",""hi"")"),"फ़ाइल - इस फाइल फोटो में, स्पोर्ट्स टीम के खिलाफ एक फुटबॉल गेम के दूसरे भाग के दौरान चलता है")</f>
        <v>फ़ाइल - इस फाइल फोटो में, स्पोर्ट्स टीम के खिलाफ एक फुटबॉल गेम के दूसरे भाग के दौरान चलता है</v>
      </c>
    </row>
    <row r="29159">
      <c r="A29159" s="1" t="s">
        <v>28064</v>
      </c>
      <c r="B29159" s="2" t="str">
        <f>IFERROR(__xludf.DUMMYFUNCTION("GOOGLETRANSLATE(A29159,""en"",""hi"")"),"ग्राहक: संक्षिप्त में निजी निवास: सीढ़ियों से काली सीमा के साथ एक धावक के रूप में कार्पेट की आपूर्ति और स्थापित करने के लिए")</f>
        <v>ग्राहक: संक्षिप्त में निजी निवास: सीढ़ियों से काली सीमा के साथ एक धावक के रूप में कार्पेट की आपूर्ति और स्थापित करने के लिए</v>
      </c>
    </row>
    <row r="29160">
      <c r="A29160" s="1" t="s">
        <v>28065</v>
      </c>
      <c r="B29160" s="2" t="str">
        <f>IFERROR(__xludf.DUMMYFUNCTION("GOOGLETRANSLATE(A29160,""en"",""hi"")"),"एक वक्ता जो आप के रूप में साहसी के रूप में है")</f>
        <v>एक वक्ता जो आप के रूप में साहसी के रूप में है</v>
      </c>
    </row>
    <row r="29161">
      <c r="A29161" s="1" t="s">
        <v>28066</v>
      </c>
      <c r="B29161" s="2" t="str">
        <f>IFERROR(__xludf.DUMMYFUNCTION("GOOGLETRANSLATE(A29161,""en"",""hi"")"),"वसंत गर्मी के दौरान सड़क शैली।")</f>
        <v>वसंत गर्मी के दौरान सड़क शैली।</v>
      </c>
    </row>
    <row r="29162">
      <c r="A29162" s="1" t="s">
        <v>28067</v>
      </c>
      <c r="B29162" s="2" t="str">
        <f>IFERROR(__xludf.DUMMYFUNCTION("GOOGLETRANSLATE(A29162,""en"",""hi"")"),"लड़कों के अंदर एक झांक रंगीन साझा बेडरूम")</f>
        <v>लड़कों के अंदर एक झांक रंगीन साझा बेडरूम</v>
      </c>
    </row>
    <row r="29163">
      <c r="A29163" s="1" t="s">
        <v>28068</v>
      </c>
      <c r="B29163" s="2" t="str">
        <f>IFERROR(__xludf.DUMMYFUNCTION("GOOGLETRANSLATE(A29163,""en"",""hi"")"),"जहाज की पृष्ठभूमि में बर्थ")</f>
        <v>जहाज की पृष्ठभूमि में बर्थ</v>
      </c>
    </row>
    <row r="29164">
      <c r="A29164" s="1" t="s">
        <v>28069</v>
      </c>
      <c r="B29164" s="2" t="str">
        <f>IFERROR(__xludf.DUMMYFUNCTION("GOOGLETRANSLATE(A29164,""en"",""hi"")"),"मेंढक एक पत्ती पर बैठे")</f>
        <v>मेंढक एक पत्ती पर बैठे</v>
      </c>
    </row>
    <row r="29165">
      <c r="A29165" s="1" t="s">
        <v>28070</v>
      </c>
      <c r="B29165" s="2" t="str">
        <f>IFERROR(__xludf.DUMMYFUNCTION("GOOGLETRANSLATE(A29165,""en"",""hi"")"),"थ्रिलर फिल्म के प्रीमियर में अभिनेता")</f>
        <v>थ्रिलर फिल्म के प्रीमियर में अभिनेता</v>
      </c>
    </row>
    <row r="29166">
      <c r="A29166" s="1" t="s">
        <v>28071</v>
      </c>
      <c r="B29166" s="2" t="str">
        <f>IFERROR(__xludf.DUMMYFUNCTION("GOOGLETRANSLATE(A29166,""en"",""hi"")"),"आप घाटी के फर्श से पैरों की यात्रा करेंगे।")</f>
        <v>आप घाटी के फर्श से पैरों की यात्रा करेंगे।</v>
      </c>
    </row>
    <row r="29167">
      <c r="A29167" s="1" t="s">
        <v>28072</v>
      </c>
      <c r="B29167" s="2" t="str">
        <f>IFERROR(__xludf.DUMMYFUNCTION("GOOGLETRANSLATE(A29167,""en"",""hi"")"),"खुश विस्तारित परिवार समुद्र तट पर चल रहा है")</f>
        <v>खुश विस्तारित परिवार समुद्र तट पर चल रहा है</v>
      </c>
    </row>
    <row r="29168">
      <c r="A29168" s="1" t="s">
        <v>28073</v>
      </c>
      <c r="B29168" s="2" t="str">
        <f>IFERROR(__xludf.DUMMYFUNCTION("GOOGLETRANSLATE(A29168,""en"",""hi"")"),"व्यक्ति शनिवार की रात को ट्रैक पर होगा।")</f>
        <v>व्यक्ति शनिवार की रात को ट्रैक पर होगा।</v>
      </c>
    </row>
    <row r="29169">
      <c r="A29169" s="1" t="s">
        <v>1731</v>
      </c>
      <c r="B29169" s="2" t="str">
        <f>IFERROR(__xludf.DUMMYFUNCTION("GOOGLETRANSLATE(A29169,""en"",""hi"")"),"डिजिटल कला # के लिए चुनी गई है")</f>
        <v>डिजिटल कला # के लिए चुनी गई है</v>
      </c>
    </row>
    <row r="29170">
      <c r="A29170" s="1" t="s">
        <v>28074</v>
      </c>
      <c r="B29170" s="2" t="str">
        <f>IFERROR(__xludf.DUMMYFUNCTION("GOOGLETRANSLATE(A29170,""en"",""hi"")"),"संरचना का कवर एक गीतात्मक नरसंहार है")</f>
        <v>संरचना का कवर एक गीतात्मक नरसंहार है</v>
      </c>
    </row>
    <row r="29171">
      <c r="A29171" s="1" t="s">
        <v>28075</v>
      </c>
      <c r="B29171" s="2" t="str">
        <f>IFERROR(__xludf.DUMMYFUNCTION("GOOGLETRANSLATE(A29171,""en"",""hi"")"),"कोच विश्वविद्यालय के खिलाफ खेल पर प्रतिक्रिया करता है।")</f>
        <v>कोच विश्वविद्यालय के खिलाफ खेल पर प्रतिक्रिया करता है।</v>
      </c>
    </row>
    <row r="29172">
      <c r="A29172" s="1" t="s">
        <v>28076</v>
      </c>
      <c r="B29172" s="2" t="str">
        <f>IFERROR(__xludf.DUMMYFUNCTION("GOOGLETRANSLATE(A29172,""en"",""hi"")"),"बार में एक नियॉन साइन के बंद करें")</f>
        <v>बार में एक नियॉन साइन के बंद करें</v>
      </c>
    </row>
    <row r="29173">
      <c r="A29173" s="1" t="s">
        <v>28077</v>
      </c>
      <c r="B29173" s="2" t="str">
        <f>IFERROR(__xludf.DUMMYFUNCTION("GOOGLETRANSLATE(A29173,""en"",""hi"")"),"सड़क पर एक पुरानी कार की क्षतिग्रस्त फ्लैट टायर")</f>
        <v>सड़क पर एक पुरानी कार की क्षतिग्रस्त फ्लैट टायर</v>
      </c>
    </row>
    <row r="29174">
      <c r="A29174" s="1" t="s">
        <v>28078</v>
      </c>
      <c r="B29174" s="2" t="str">
        <f>IFERROR(__xludf.DUMMYFUNCTION("GOOGLETRANSLATE(A29174,""en"",""hi"")"),"सिविल इंजीनियर, चित्रकारी कलाकार द्वारा एक तेल चित्रकला का विवरण")</f>
        <v>सिविल इंजीनियर, चित्रकारी कलाकार द्वारा एक तेल चित्रकला का विवरण</v>
      </c>
    </row>
    <row r="29175">
      <c r="A29175" s="1" t="s">
        <v>28079</v>
      </c>
      <c r="B29175" s="2" t="str">
        <f>IFERROR(__xludf.DUMMYFUNCTION("GOOGLETRANSLATE(A29175,""en"",""hi"")"),"एक झील में रस्सी और बुवाई")</f>
        <v>एक झील में रस्सी और बुवाई</v>
      </c>
    </row>
    <row r="29176">
      <c r="A29176" s="1" t="s">
        <v>28080</v>
      </c>
      <c r="B29176" s="2" t="str">
        <f>IFERROR(__xludf.DUMMYFUNCTION("GOOGLETRANSLATE(A29176,""en"",""hi"")"),"एक घोड़ा एक अपमानजनक इमारत स्थल के बीच खड़ा है")</f>
        <v>एक घोड़ा एक अपमानजनक इमारत स्थल के बीच खड़ा है</v>
      </c>
    </row>
    <row r="29177">
      <c r="A29177" s="1" t="s">
        <v>28081</v>
      </c>
      <c r="B29177" s="2" t="str">
        <f>IFERROR(__xludf.DUMMYFUNCTION("GOOGLETRANSLATE(A29177,""en"",""hi"")"),"एक तितली बाहरी इलाके में एक फूल पर बैठती है")</f>
        <v>एक तितली बाहरी इलाके में एक फूल पर बैठती है</v>
      </c>
    </row>
    <row r="29178">
      <c r="A29178" s="1" t="s">
        <v>28082</v>
      </c>
      <c r="B29178" s="2" t="str">
        <f>IFERROR(__xludf.DUMMYFUNCTION("GOOGLETRANSLATE(A29178,""en"",""hi"")"),"डंप पर शहर के श्रमिकों के लिए एक फूल का नमूना बनाया जा रहा है।")</f>
        <v>डंप पर शहर के श्रमिकों के लिए एक फूल का नमूना बनाया जा रहा है।</v>
      </c>
    </row>
    <row r="29179">
      <c r="A29179" s="1" t="s">
        <v>28083</v>
      </c>
      <c r="B29179" s="2" t="str">
        <f>IFERROR(__xludf.DUMMYFUNCTION("GOOGLETRANSLATE(A29179,""en"",""hi"")"),"सर्फ पर शैंपेन के साथ भूल गए चश्मे")</f>
        <v>सर्फ पर शैंपेन के साथ भूल गए चश्मे</v>
      </c>
    </row>
    <row r="29180">
      <c r="A29180" s="1" t="s">
        <v>28084</v>
      </c>
      <c r="B29180" s="2" t="str">
        <f>IFERROR(__xludf.DUMMYFUNCTION("GOOGLETRANSLATE(A29180,""en"",""hi"")"),"पुरुष हाथ उस पर एक शून्य या ओ के साथ एक संकेत धारण करना।")</f>
        <v>पुरुष हाथ उस पर एक शून्य या ओ के साथ एक संकेत धारण करना।</v>
      </c>
    </row>
    <row r="29181">
      <c r="A29181" s="1" t="s">
        <v>28085</v>
      </c>
      <c r="B29181" s="2" t="str">
        <f>IFERROR(__xludf.DUMMYFUNCTION("GOOGLETRANSLATE(A29181,""en"",""hi"")"),"संकल्प 3 डी छवियां सौर मंडल के ग्रह प्रस्तुत करती हैं।")</f>
        <v>संकल्प 3 डी छवियां सौर मंडल के ग्रह प्रस्तुत करती हैं।</v>
      </c>
    </row>
    <row r="29182">
      <c r="A29182" s="1" t="s">
        <v>28086</v>
      </c>
      <c r="B29182" s="2" t="str">
        <f>IFERROR(__xludf.DUMMYFUNCTION("GOOGLETRANSLATE(A29182,""en"",""hi"")"),"व्यक्ति नई लॉबी डिजाइन करता है")</f>
        <v>व्यक्ति नई लॉबी डिजाइन करता है</v>
      </c>
    </row>
    <row r="29183">
      <c r="A29183" s="1" t="s">
        <v>28087</v>
      </c>
      <c r="B29183" s="2" t="str">
        <f>IFERROR(__xludf.DUMMYFUNCTION("GOOGLETRANSLATE(A29183,""en"",""hi"")"),"क्रिसमस के पेड़ के पास एक कुर्सी में बैठे फिल्म चरित्र बच्चों से मिलता है।")</f>
        <v>क्रिसमस के पेड़ के पास एक कुर्सी में बैठे फिल्म चरित्र बच्चों से मिलता है।</v>
      </c>
    </row>
    <row r="29184">
      <c r="A29184" s="1" t="s">
        <v>13468</v>
      </c>
      <c r="B29184" s="2" t="str">
        <f>IFERROR(__xludf.DUMMYFUNCTION("GOOGLETRANSLATE(A29184,""en"",""hi"")"),"छवि में हो सकता है: व्यक्ति, मंच पर, एक संगीत वाद्ययंत्र, गिटार, रात और इनडोर खेलना")</f>
        <v>छवि में हो सकता है: व्यक्ति, मंच पर, एक संगीत वाद्ययंत्र, गिटार, रात और इनडोर खेलना</v>
      </c>
    </row>
    <row r="29185">
      <c r="A29185" s="1" t="s">
        <v>28088</v>
      </c>
      <c r="B29185" s="2" t="str">
        <f>IFERROR(__xludf.DUMMYFUNCTION("GOOGLETRANSLATE(A29185,""en"",""hi"")"),"पृष्ठभूमि में चर्च के बेल टॉवर के साथ")</f>
        <v>पृष्ठभूमि में चर्च के बेल टॉवर के साथ</v>
      </c>
    </row>
    <row r="29186">
      <c r="A29186" s="1" t="s">
        <v>28089</v>
      </c>
      <c r="B29186" s="2" t="str">
        <f>IFERROR(__xludf.DUMMYFUNCTION("GOOGLETRANSLATE(A29186,""en"",""hi"")"),"बंदरगाह में क्रूज जहाज")</f>
        <v>बंदरगाह में क्रूज जहाज</v>
      </c>
    </row>
    <row r="29187">
      <c r="A29187" s="1" t="s">
        <v>28090</v>
      </c>
      <c r="B29187" s="2" t="str">
        <f>IFERROR(__xludf.DUMMYFUNCTION("GOOGLETRANSLATE(A29187,""en"",""hi"")"),"प्रशंसकों को मैच से पहले स्टेडियम में पहुंचे।")</f>
        <v>प्रशंसकों को मैच से पहले स्टेडियम में पहुंचे।</v>
      </c>
    </row>
    <row r="29188">
      <c r="A29188" s="1" t="s">
        <v>28091</v>
      </c>
      <c r="B29188" s="2" t="str">
        <f>IFERROR(__xludf.DUMMYFUNCTION("GOOGLETRANSLATE(A29188,""en"",""hi"")"),"बंद - दीवार के खिलाफ लाइट दीपक का")</f>
        <v>बंद - दीवार के खिलाफ लाइट दीपक का</v>
      </c>
    </row>
    <row r="29189">
      <c r="A29189" s="1" t="s">
        <v>28092</v>
      </c>
      <c r="B29189" s="2" t="str">
        <f>IFERROR(__xludf.DUMMYFUNCTION("GOOGLETRANSLATE(A29189,""en"",""hi"")"),"विमान का बायां इंजन रुक गया जब यह एक आपातकालीन लैंडिंग के लिए बोर्ड पर राजनेता के साथ पैरों की ऊंचाई पर उड़ रहा था।")</f>
        <v>विमान का बायां इंजन रुक गया जब यह एक आपातकालीन लैंडिंग के लिए बोर्ड पर राजनेता के साथ पैरों की ऊंचाई पर उड़ रहा था।</v>
      </c>
    </row>
    <row r="29190">
      <c r="A29190" s="1" t="s">
        <v>28093</v>
      </c>
      <c r="B29190" s="2" t="str">
        <f>IFERROR(__xludf.DUMMYFUNCTION("GOOGLETRANSLATE(A29190,""en"",""hi"")"),"मेरे बाल इस रंग को पाने की सोच")</f>
        <v>मेरे बाल इस रंग को पाने की सोच</v>
      </c>
    </row>
    <row r="29191">
      <c r="A29191" s="1" t="s">
        <v>28094</v>
      </c>
      <c r="B29191" s="2" t="str">
        <f>IFERROR(__xludf.DUMMYFUNCTION("GOOGLETRANSLATE(A29191,""en"",""hi"")"),"यह प्राकृतिक पेड़ एक स्थानीय जंगल से काटा गया था और परिवार के पेड़ के रूप में कार्य करता है।")</f>
        <v>यह प्राकृतिक पेड़ एक स्थानीय जंगल से काटा गया था और परिवार के पेड़ के रूप में कार्य करता है।</v>
      </c>
    </row>
    <row r="29192">
      <c r="A29192" s="1" t="s">
        <v>28095</v>
      </c>
      <c r="B29192" s="2" t="str">
        <f>IFERROR(__xludf.DUMMYFUNCTION("GOOGLETRANSLATE(A29192,""en"",""hi"")"),"एक बुजुर्ग आदमी को अंदर मृत करने के बाद पुलिस को रविवार को घर से घिरा हुआ था।")</f>
        <v>एक बुजुर्ग आदमी को अंदर मृत करने के बाद पुलिस को रविवार को घर से घिरा हुआ था।</v>
      </c>
    </row>
    <row r="29193">
      <c r="A29193" s="1" t="s">
        <v>28096</v>
      </c>
      <c r="B29193" s="2" t="str">
        <f>IFERROR(__xludf.DUMMYFUNCTION("GOOGLETRANSLATE(A29193,""en"",""hi"")"),"यह लैंडस्केप के लिए इसके बारे में है - अब नौकाओं")</f>
        <v>यह लैंडस्केप के लिए इसके बारे में है - अब नौकाओं</v>
      </c>
    </row>
    <row r="29194">
      <c r="A29194" s="1" t="s">
        <v>28097</v>
      </c>
      <c r="B29194" s="2" t="str">
        <f>IFERROR(__xludf.DUMMYFUNCTION("GOOGLETRANSLATE(A29194,""en"",""hi"")"),"एक पेडस्टल सिंक के साथ एक क्लासिक बाथरूम डिजाइन का उदाहरण")</f>
        <v>एक पेडस्टल सिंक के साथ एक क्लासिक बाथरूम डिजाइन का उदाहरण</v>
      </c>
    </row>
    <row r="29195">
      <c r="A29195" s="1" t="s">
        <v>28098</v>
      </c>
      <c r="B29195" s="2" t="str">
        <f>IFERROR(__xludf.DUMMYFUNCTION("GOOGLETRANSLATE(A29195,""en"",""hi"")"),"एक ऑटिस्टिक चाइल्ड स्टेप में टॉक नामक छवि")</f>
        <v>एक ऑटिस्टिक चाइल्ड स्टेप में टॉक नामक छवि</v>
      </c>
    </row>
    <row r="29196">
      <c r="A29196" s="1" t="s">
        <v>28099</v>
      </c>
      <c r="B29196" s="2" t="str">
        <f>IFERROR(__xludf.DUMMYFUNCTION("GOOGLETRANSLATE(A29196,""en"",""hi"")"),"व्यक्ति और मेहमान पार्टी में भाग लेते हैं")</f>
        <v>व्यक्ति और मेहमान पार्टी में भाग लेते हैं</v>
      </c>
    </row>
    <row r="29197">
      <c r="A29197" s="1" t="s">
        <v>28100</v>
      </c>
      <c r="B29197" s="2" t="str">
        <f>IFERROR(__xludf.DUMMYFUNCTION("GOOGLETRANSLATE(A29197,""en"",""hi"")"),"बेरीज के साथ एक शाखा पर सुंदर पक्षी।")</f>
        <v>बेरीज के साथ एक शाखा पर सुंदर पक्षी।</v>
      </c>
    </row>
    <row r="29198">
      <c r="A29198" s="1" t="s">
        <v>28101</v>
      </c>
      <c r="B29198" s="2" t="str">
        <f>IFERROR(__xludf.DUMMYFUNCTION("GOOGLETRANSLATE(A29198,""en"",""hi"")"),"व्यक्ति को नीचे देखकर - इस बिंदु पर पहुंचने के लिए हमने 2 किमी से अधिक लंबवत मीटर पर चढ़ाई की थी")</f>
        <v>व्यक्ति को नीचे देखकर - इस बिंदु पर पहुंचने के लिए हमने 2 किमी से अधिक लंबवत मीटर पर चढ़ाई की थी</v>
      </c>
    </row>
    <row r="29199">
      <c r="A29199" s="1" t="s">
        <v>28102</v>
      </c>
      <c r="B29199" s="2" t="str">
        <f>IFERROR(__xludf.DUMMYFUNCTION("GOOGLETRANSLATE(A29199,""en"",""hi"")"),"एक हरे रंग की पृष्ठभूमि पर रोमांटिक पुष्प पैटर्न और तितलियों।")</f>
        <v>एक हरे रंग की पृष्ठभूमि पर रोमांटिक पुष्प पैटर्न और तितलियों।</v>
      </c>
    </row>
    <row r="29200">
      <c r="A29200" s="1" t="s">
        <v>28103</v>
      </c>
      <c r="B29200" s="2" t="str">
        <f>IFERROR(__xludf.DUMMYFUNCTION("GOOGLETRANSLATE(A29200,""en"",""hi"")"),"शरद ऋतु जंगल में जंगली सुअर")</f>
        <v>शरद ऋतु जंगल में जंगली सुअर</v>
      </c>
    </row>
    <row r="29201">
      <c r="A29201" s="1" t="s">
        <v>28104</v>
      </c>
      <c r="B29201" s="2" t="str">
        <f>IFERROR(__xludf.DUMMYFUNCTION("GOOGLETRANSLATE(A29201,""en"",""hi"")"),"संगीत कलाकार संगीत वीडियो टीवी कार्यक्रम पर एक उपस्थिति के बाद बैकस्टेज बन गया।")</f>
        <v>संगीत कलाकार संगीत वीडियो टीवी कार्यक्रम पर एक उपस्थिति के बाद बैकस्टेज बन गया।</v>
      </c>
    </row>
    <row r="29202">
      <c r="A29202" s="1" t="s">
        <v>28105</v>
      </c>
      <c r="B29202" s="2" t="str">
        <f>IFERROR(__xludf.DUMMYFUNCTION("GOOGLETRANSLATE(A29202,""en"",""hi"")"),"खिलाड़ी फुटबॉल प्रतियोगिता के दौरान जुर्माना जीतने के बाद जीत मनाते हैं, पिछले 16 के दौर में, मैच।")</f>
        <v>खिलाड़ी फुटबॉल प्रतियोगिता के दौरान जुर्माना जीतने के बाद जीत मनाते हैं, पिछले 16 के दौर में, मैच।</v>
      </c>
    </row>
    <row r="29203">
      <c r="A29203" s="1" t="s">
        <v>28106</v>
      </c>
      <c r="B29203" s="2" t="str">
        <f>IFERROR(__xludf.DUMMYFUNCTION("GOOGLETRANSLATE(A29203,""en"",""hi"")"),"पॉप रॉक कलाकार पुरस्कार देता है")</f>
        <v>पॉप रॉक कलाकार पुरस्कार देता है</v>
      </c>
    </row>
    <row r="29204">
      <c r="A29204" s="1" t="s">
        <v>28107</v>
      </c>
      <c r="B29204" s="2" t="str">
        <f>IFERROR(__xludf.DUMMYFUNCTION("GOOGLETRANSLATE(A29204,""en"",""hi"")"),"बर्न के पास एक क्षेत्र में घरेलू तुर्की")</f>
        <v>बर्न के पास एक क्षेत्र में घरेलू तुर्की</v>
      </c>
    </row>
    <row r="29205">
      <c r="A29205" s="1" t="s">
        <v>28108</v>
      </c>
      <c r="B29205" s="2" t="str">
        <f>IFERROR(__xludf.DUMMYFUNCTION("GOOGLETRANSLATE(A29205,""en"",""hi"")"),"एक ड्राइवर रात भर एक कार में फंस गया था।")</f>
        <v>एक ड्राइवर रात भर एक कार में फंस गया था।</v>
      </c>
    </row>
    <row r="29206">
      <c r="A29206" s="1" t="s">
        <v>28109</v>
      </c>
      <c r="B29206" s="2" t="str">
        <f>IFERROR(__xludf.DUMMYFUNCTION("GOOGLETRANSLATE(A29206,""en"",""hi"")"),"यह नई छत एक हड़ताली रंग है और स्थायित्व और सुरक्षा को जोड़ने के लिए निश्चित है।")</f>
        <v>यह नई छत एक हड़ताली रंग है और स्थायित्व और सुरक्षा को जोड़ने के लिए निश्चित है।</v>
      </c>
    </row>
    <row r="29207">
      <c r="A29207" s="1" t="s">
        <v>28110</v>
      </c>
      <c r="B29207" s="2" t="str">
        <f>IFERROR(__xludf.DUMMYFUNCTION("GOOGLETRANSLATE(A29207,""en"",""hi"")"),"54 के घरों में जटिल ईंटवर्क -")</f>
        <v>54 के घरों में जटिल ईंटवर्क -</v>
      </c>
    </row>
    <row r="29208">
      <c r="A29208" s="1" t="s">
        <v>28111</v>
      </c>
      <c r="B29208" s="2" t="str">
        <f>IFERROR(__xludf.DUMMYFUNCTION("GOOGLETRANSLATE(A29208,""en"",""hi"")"),"मैं व्यक्ति के साथ बहुत जुनूनी हूं।")</f>
        <v>मैं व्यक्ति के साथ बहुत जुनूनी हूं।</v>
      </c>
    </row>
    <row r="29209">
      <c r="A29209" s="1" t="s">
        <v>28112</v>
      </c>
      <c r="B29209" s="2" t="str">
        <f>IFERROR(__xludf.DUMMYFUNCTION("GOOGLETRANSLATE(A29209,""en"",""hi"")"),"वसूली के लिए कोई पैसा नहीं? चलो बदलते हैं!")</f>
        <v>वसूली के लिए कोई पैसा नहीं? चलो बदलते हैं!</v>
      </c>
    </row>
    <row r="29210">
      <c r="A29210" s="1" t="s">
        <v>28113</v>
      </c>
      <c r="B29210" s="2" t="str">
        <f>IFERROR(__xludf.DUMMYFUNCTION("GOOGLETRANSLATE(A29210,""en"",""hi"")"),"अभिनेता - यूरोपीय प्रीमियर में भाग लेने के लिए आता है।")</f>
        <v>अभिनेता - यूरोपीय प्रीमियर में भाग लेने के लिए आता है।</v>
      </c>
    </row>
    <row r="29211">
      <c r="A29211" s="1" t="s">
        <v>28114</v>
      </c>
      <c r="B29211" s="2" t="str">
        <f>IFERROR(__xludf.DUMMYFUNCTION("GOOGLETRANSLATE(A29211,""en"",""hi"")"),"भोजन के साथ कम्युनियन साझा करने के लिए रोटी और शराब एक मेज पर सेट है।")</f>
        <v>भोजन के साथ कम्युनियन साझा करने के लिए रोटी और शराब एक मेज पर सेट है।</v>
      </c>
    </row>
    <row r="29212">
      <c r="A29212" s="1" t="s">
        <v>28115</v>
      </c>
      <c r="B29212" s="2" t="str">
        <f>IFERROR(__xludf.DUMMYFUNCTION("GOOGLETRANSLATE(A29212,""en"",""hi"")"),"व्यक्ति खेल से पहले राष्ट्रीय गान गाता है")</f>
        <v>व्यक्ति खेल से पहले राष्ट्रीय गान गाता है</v>
      </c>
    </row>
    <row r="29213">
      <c r="A29213" s="1" t="s">
        <v>28116</v>
      </c>
      <c r="B29213" s="2" t="str">
        <f>IFERROR(__xludf.DUMMYFUNCTION("GOOGLETRANSLATE(A29213,""en"",""hi"")"),"कलाकार, महान व्यक्ति की बेटी।")</f>
        <v>कलाकार, महान व्यक्ति की बेटी।</v>
      </c>
    </row>
    <row r="29214">
      <c r="A29214" s="1" t="s">
        <v>28117</v>
      </c>
      <c r="B29214" s="2" t="str">
        <f>IFERROR(__xludf.DUMMYFUNCTION("GOOGLETRANSLATE(A29214,""en"",""hi"")"),"रात के बाजार में पॉश फूड स्टाल")</f>
        <v>रात के बाजार में पॉश फूड स्टाल</v>
      </c>
    </row>
    <row r="29215">
      <c r="A29215" s="1" t="s">
        <v>28118</v>
      </c>
      <c r="B29215" s="2" t="str">
        <f>IFERROR(__xludf.DUMMYFUNCTION("GOOGLETRANSLATE(A29215,""en"",""hi"")"),"ट्वाइलाइट पर अवलोकन डेक से देखा गया")</f>
        <v>ट्वाइलाइट पर अवलोकन डेक से देखा गया</v>
      </c>
    </row>
    <row r="29216">
      <c r="A29216" s="1" t="s">
        <v>28119</v>
      </c>
      <c r="B29216" s="2" t="str">
        <f>IFERROR(__xludf.DUMMYFUNCTION("GOOGLETRANSLATE(A29216,""en"",""hi"")"),"अभिनेता एक बर्फ के तूफान के दौरान बर्फ से ढकी हुई अपनी कार खोलने की कोशिश कर रहा है")</f>
        <v>अभिनेता एक बर्फ के तूफान के दौरान बर्फ से ढकी हुई अपनी कार खोलने की कोशिश कर रहा है</v>
      </c>
    </row>
    <row r="29217">
      <c r="A29217" s="1" t="s">
        <v>28120</v>
      </c>
      <c r="B29217" s="2" t="str">
        <f>IFERROR(__xludf.DUMMYFUNCTION("GOOGLETRANSLATE(A29217,""en"",""hi"")"),"त्रिभुज का एक छोटा संस्करण")</f>
        <v>त्रिभुज का एक छोटा संस्करण</v>
      </c>
    </row>
    <row r="29218">
      <c r="A29218" s="1" t="s">
        <v>28121</v>
      </c>
      <c r="B29218" s="2" t="str">
        <f>IFERROR(__xludf.DUMMYFUNCTION("GOOGLETRANSLATE(A29218,""en"",""hi"")"),"एक बार जब मैं अंदर आया, भले ही यह इतना बड़ा न हो, फिर भी इन सभी पुस्तकों को हर जगह देखने के लिए मेरा छोटा दिल भर गया!")</f>
        <v>एक बार जब मैं अंदर आया, भले ही यह इतना बड़ा न हो, फिर भी इन सभी पुस्तकों को हर जगह देखने के लिए मेरा छोटा दिल भर गया!</v>
      </c>
    </row>
    <row r="29219">
      <c r="A29219" s="1" t="s">
        <v>28122</v>
      </c>
      <c r="B29219" s="2" t="str">
        <f>IFERROR(__xludf.DUMMYFUNCTION("GOOGLETRANSLATE(A29219,""en"",""hi"")"),"एक सफेद पृष्ठभूमि पर फल")</f>
        <v>एक सफेद पृष्ठभूमि पर फल</v>
      </c>
    </row>
    <row r="29220">
      <c r="A29220" s="1" t="s">
        <v>28123</v>
      </c>
      <c r="B29220" s="2" t="str">
        <f>IFERROR(__xludf.DUMMYFUNCTION("GOOGLETRANSLATE(A29220,""en"",""hi"")"),"समारोह से लेकर खानपान तक आपके विशेष दिन के लिए कई प्रकार के विकल्प हैं।")</f>
        <v>समारोह से लेकर खानपान तक आपके विशेष दिन के लिए कई प्रकार के विकल्प हैं।</v>
      </c>
    </row>
    <row r="29221">
      <c r="A29221" s="1" t="s">
        <v>28124</v>
      </c>
      <c r="B29221" s="2" t="str">
        <f>IFERROR(__xludf.DUMMYFUNCTION("GOOGLETRANSLATE(A29221,""en"",""hi"")"),"बर्फ में बैठे चमकदार नीली आंखों के साथ एक भूरा पिल्ला।")</f>
        <v>बर्फ में बैठे चमकदार नीली आंखों के साथ एक भूरा पिल्ला।</v>
      </c>
    </row>
    <row r="29222">
      <c r="A29222" s="1" t="s">
        <v>28125</v>
      </c>
      <c r="B29222" s="2" t="str">
        <f>IFERROR(__xludf.DUMMYFUNCTION("GOOGLETRANSLATE(A29222,""en"",""hi"")"),"मांसपेशियों के आदमी ने अपने हाथ के चारों ओर टेप बांधने की तैयारी की तैयारी की")</f>
        <v>मांसपेशियों के आदमी ने अपने हाथ के चारों ओर टेप बांधने की तैयारी की तैयारी की</v>
      </c>
    </row>
    <row r="29223">
      <c r="A29223" s="1" t="s">
        <v>28126</v>
      </c>
      <c r="B29223" s="2" t="str">
        <f>IFERROR(__xludf.DUMMYFUNCTION("GOOGLETRANSLATE(A29223,""en"",""hi"")"),"पुरुषों के लिए नीचे जाने के बाद चैंपियनों के साथ स्तर खींचने के बाद व्यक्ति सहित खिलाड़ी शामिल हैं")</f>
        <v>पुरुषों के लिए नीचे जाने के बाद चैंपियनों के साथ स्तर खींचने के बाद व्यक्ति सहित खिलाड़ी शामिल हैं</v>
      </c>
    </row>
    <row r="29224">
      <c r="A29224" s="1" t="s">
        <v>28127</v>
      </c>
      <c r="B29224" s="2" t="str">
        <f>IFERROR(__xludf.DUMMYFUNCTION("GOOGLETRANSLATE(A29224,""en"",""hi"")"),"व्यक्ति खेल टीम के लिए खेल बचत पकड़ बनाता है")</f>
        <v>व्यक्ति खेल टीम के लिए खेल बचत पकड़ बनाता है</v>
      </c>
    </row>
    <row r="29225">
      <c r="A29225" s="1" t="s">
        <v>28128</v>
      </c>
      <c r="B29225" s="2" t="str">
        <f>IFERROR(__xludf.DUMMYFUNCTION("GOOGLETRANSLATE(A29225,""en"",""hi"")"),"काले रंग की छवि जहां रात कभी समाप्त नहीं होती")</f>
        <v>काले रंग की छवि जहां रात कभी समाप्त नहीं होती</v>
      </c>
    </row>
    <row r="29226">
      <c r="A29226" s="1" t="s">
        <v>28129</v>
      </c>
      <c r="B29226" s="2" t="str">
        <f>IFERROR(__xludf.DUMMYFUNCTION("GOOGLETRANSLATE(A29226,""en"",""hi"")"),"फूलों की पीठ वायलेट के साथ टिंग कर रही है")</f>
        <v>फूलों की पीठ वायलेट के साथ टिंग कर रही है</v>
      </c>
    </row>
    <row r="29227">
      <c r="A29227" s="1" t="s">
        <v>28130</v>
      </c>
      <c r="B29227" s="2" t="str">
        <f>IFERROR(__xludf.DUMMYFUNCTION("GOOGLETRANSLATE(A29227,""en"",""hi"")"),"एक टैंक रास्ते में सड़क पर यात्रा करता है।")</f>
        <v>एक टैंक रास्ते में सड़क पर यात्रा करता है।</v>
      </c>
    </row>
    <row r="29228">
      <c r="A29228" s="1" t="s">
        <v>28131</v>
      </c>
      <c r="B29228" s="2" t="str">
        <f>IFERROR(__xludf.DUMMYFUNCTION("GOOGLETRANSLATE(A29228,""en"",""hi"")"),"एक सफेद आकाश पृष्ठभूमि पर कार्टून प्रकाश बादल।")</f>
        <v>एक सफेद आकाश पृष्ठभूमि पर कार्टून प्रकाश बादल।</v>
      </c>
    </row>
    <row r="29229">
      <c r="A29229" s="1" t="s">
        <v>28132</v>
      </c>
      <c r="B29229" s="2" t="str">
        <f>IFERROR(__xludf.DUMMYFUNCTION("GOOGLETRANSLATE(A29229,""en"",""hi"")"),"टीवी कार्यक्रम निर्माता टस्टेज बोलता है")</f>
        <v>टीवी कार्यक्रम निर्माता टस्टेज बोलता है</v>
      </c>
    </row>
    <row r="29230">
      <c r="A29230" s="1" t="s">
        <v>28133</v>
      </c>
      <c r="B29230" s="2" t="str">
        <f>IFERROR(__xludf.DUMMYFUNCTION("GOOGLETRANSLATE(A29230,""en"",""hi"")"),"फुटबॉल खिलाड़ी के साथ इसे 10 बनाने के लिए एक लक्ष्य स्कोर करने के बाद व्यक्ति का फुटबॉलर मनाता है")</f>
        <v>फुटबॉल खिलाड़ी के साथ इसे 10 बनाने के लिए एक लक्ष्य स्कोर करने के बाद व्यक्ति का फुटबॉलर मनाता है</v>
      </c>
    </row>
    <row r="29231">
      <c r="A29231" s="1" t="s">
        <v>28134</v>
      </c>
      <c r="B29231" s="2" t="str">
        <f>IFERROR(__xludf.DUMMYFUNCTION("GOOGLETRANSLATE(A29231,""en"",""hi"")"),"एक गोथिक लाल चर्च का दरवाजा, फोटो खिंचवाया।")</f>
        <v>एक गोथिक लाल चर्च का दरवाजा, फोटो खिंचवाया।</v>
      </c>
    </row>
    <row r="29232">
      <c r="A29232" s="1" t="s">
        <v>28135</v>
      </c>
      <c r="B29232" s="2" t="str">
        <f>IFERROR(__xludf.DUMMYFUNCTION("GOOGLETRANSLATE(A29232,""en"",""hi"")"),"व्यक्ति द्वारा जंगल में रास्ता")</f>
        <v>व्यक्ति द्वारा जंगल में रास्ता</v>
      </c>
    </row>
    <row r="29233">
      <c r="A29233" s="1" t="s">
        <v>28136</v>
      </c>
      <c r="B29233" s="2" t="str">
        <f>IFERROR(__xludf.DUMMYFUNCTION("GOOGLETRANSLATE(A29233,""en"",""hi"")"),"ग्रामीण इलाकों में एक बढ़िया होटल में बाथरूम")</f>
        <v>ग्रामीण इलाकों में एक बढ़िया होटल में बाथरूम</v>
      </c>
    </row>
    <row r="29234">
      <c r="A29234" s="1" t="s">
        <v>28137</v>
      </c>
      <c r="B29234" s="2" t="str">
        <f>IFERROR(__xludf.DUMMYFUNCTION("GOOGLETRANSLATE(A29234,""en"",""hi"")"),"व्यक्ति नाव के साथ एक परिवार के कमरे में होटल में रहा - स्टाइल बंक बेड और एक विशाल डबल")</f>
        <v>व्यक्ति नाव के साथ एक परिवार के कमरे में होटल में रहा - स्टाइल बंक बेड और एक विशाल डबल</v>
      </c>
    </row>
    <row r="29235">
      <c r="A29235" s="1" t="s">
        <v>28138</v>
      </c>
      <c r="B29235" s="2" t="str">
        <f>IFERROR(__xludf.DUMMYFUNCTION("GOOGLETRANSLATE(A29235,""en"",""hi"")"),"एक फुटबॉल गेंद और रिबन के साथ लोगो")</f>
        <v>एक फुटबॉल गेंद और रिबन के साथ लोगो</v>
      </c>
    </row>
    <row r="29236">
      <c r="A29236" s="1" t="s">
        <v>28139</v>
      </c>
      <c r="B29236" s="2" t="str">
        <f>IFERROR(__xludf.DUMMYFUNCTION("GOOGLETRANSLATE(A29236,""en"",""hi"")"),"गोल्फर एक सकारात्मक मूड में है क्योंकि वह अपना पहला खिताब चाहता है।")</f>
        <v>गोल्फर एक सकारात्मक मूड में है क्योंकि वह अपना पहला खिताब चाहता है।</v>
      </c>
    </row>
    <row r="29237">
      <c r="A29237" s="1" t="s">
        <v>28140</v>
      </c>
      <c r="B29237" s="2" t="str">
        <f>IFERROR(__xludf.DUMMYFUNCTION("GOOGLETRANSLATE(A29237,""en"",""hi"")"),"स्पोर्ट्स टीम के लिए वापस चल रहे अमेरिकी फुटबॉल खिलाड़ी को स्पोर्ट्स टीम के खिलाफ एक गेम में अमेरिकी फुटबॉल खिलाड़ी द्वारा निपटाया जाता है।")</f>
        <v>स्पोर्ट्स टीम के लिए वापस चल रहे अमेरिकी फुटबॉल खिलाड़ी को स्पोर्ट्स टीम के खिलाफ एक गेम में अमेरिकी फुटबॉल खिलाड़ी द्वारा निपटाया जाता है।</v>
      </c>
    </row>
    <row r="29238">
      <c r="A29238" s="1" t="s">
        <v>28141</v>
      </c>
      <c r="B29238" s="2" t="str">
        <f>IFERROR(__xludf.DUMMYFUNCTION("GOOGLETRANSLATE(A29238,""en"",""hi"")"),"मजबूत हो रहा है: हिप हॉप कलाकार सोमवार को हिप हॉप कलाकार के साथ सोमवार को सोमवार को दो भाग लेने वाली घटना के रूप में बाहर निकल गया")</f>
        <v>मजबूत हो रहा है: हिप हॉप कलाकार सोमवार को हिप हॉप कलाकार के साथ सोमवार को सोमवार को दो भाग लेने वाली घटना के रूप में बाहर निकल गया</v>
      </c>
    </row>
    <row r="29239">
      <c r="A29239" s="1" t="s">
        <v>28142</v>
      </c>
      <c r="B29239" s="2" t="str">
        <f>IFERROR(__xludf.DUMMYFUNCTION("GOOGLETRANSLATE(A29239,""en"",""hi"")"),"एक इमारत के बाहर एक अंकुश पर बैठे हंसमुख युवा महिलाओं का दृश्य")</f>
        <v>एक इमारत के बाहर एक अंकुश पर बैठे हंसमुख युवा महिलाओं का दृश्य</v>
      </c>
    </row>
    <row r="29240">
      <c r="A29240" s="1" t="s">
        <v>28143</v>
      </c>
      <c r="B29240" s="2" t="str">
        <f>IFERROR(__xludf.DUMMYFUNCTION("GOOGLETRANSLATE(A29240,""en"",""hi"")"),"अभिनेता ने पुरस्कार लाल कालीन पर ठाठ देखा।")</f>
        <v>अभिनेता ने पुरस्कार लाल कालीन पर ठाठ देखा।</v>
      </c>
    </row>
    <row r="29241">
      <c r="A29241" s="1" t="s">
        <v>28144</v>
      </c>
      <c r="B29241" s="2" t="str">
        <f>IFERROR(__xludf.DUMMYFUNCTION("GOOGLETRANSLATE(A29241,""en"",""hi"")"),"एक कप कॉफी बनाना")</f>
        <v>एक कप कॉफी बनाना</v>
      </c>
    </row>
    <row r="29242">
      <c r="A29242" s="1" t="s">
        <v>7450</v>
      </c>
      <c r="B29242" s="2" t="str">
        <f>IFERROR(__xludf.DUMMYFUNCTION("GOOGLETRANSLATE(A29242,""en"",""hi"")"),"संपत्ति छवि # ग्रामीण इलाकों में अटूट हाउस")</f>
        <v>संपत्ति छवि # ग्रामीण इलाकों में अटूट हाउस</v>
      </c>
    </row>
    <row r="29243">
      <c r="A29243" s="1" t="s">
        <v>28145</v>
      </c>
      <c r="B29243" s="2" t="str">
        <f>IFERROR(__xludf.DUMMYFUNCTION("GOOGLETRANSLATE(A29243,""en"",""hi"")"),"अभिनेता ने कुछ लोगों को आश्चर्यचकित किया जब वह इस तरह के पुरस्कार लाल कालीन पर दिखाई दीं।")</f>
        <v>अभिनेता ने कुछ लोगों को आश्चर्यचकित किया जब वह इस तरह के पुरस्कार लाल कालीन पर दिखाई दीं।</v>
      </c>
    </row>
    <row r="29244">
      <c r="A29244" s="1" t="s">
        <v>28146</v>
      </c>
      <c r="B29244" s="2" t="str">
        <f>IFERROR(__xludf.DUMMYFUNCTION("GOOGLETRANSLATE(A29244,""en"",""hi"")"),"देश कलाकार घटना में भाग लेते हैं")</f>
        <v>देश कलाकार घटना में भाग लेते हैं</v>
      </c>
    </row>
    <row r="29245">
      <c r="A29245" s="1" t="s">
        <v>28147</v>
      </c>
      <c r="B29245" s="2" t="str">
        <f>IFERROR(__xludf.DUMMYFUNCTION("GOOGLETRANSLATE(A29245,""en"",""hi"")"),"त्यौहार के दौरान अभिनेता को व्यक्ति के साथ देखा जाता है")</f>
        <v>त्यौहार के दौरान अभिनेता को व्यक्ति के साथ देखा जाता है</v>
      </c>
    </row>
    <row r="29246">
      <c r="A29246" s="1" t="s">
        <v>28148</v>
      </c>
      <c r="B29246" s="2" t="str">
        <f>IFERROR(__xludf.DUMMYFUNCTION("GOOGLETRANSLATE(A29246,""en"",""hi"")"),"नर्तकियां उत्पादन कंपनी की रिलीज में प्रदर्शन करती हैं।")</f>
        <v>नर्तकियां उत्पादन कंपनी की रिलीज में प्रदर्शन करती हैं।</v>
      </c>
    </row>
    <row r="29247">
      <c r="A29247" s="1" t="s">
        <v>28149</v>
      </c>
      <c r="B29247" s="2" t="str">
        <f>IFERROR(__xludf.DUMMYFUNCTION("GOOGLETRANSLATE(A29247,""en"",""hi"")"),"यह पानी में पेंटिंग की तरह है")</f>
        <v>यह पानी में पेंटिंग की तरह है</v>
      </c>
    </row>
    <row r="29248">
      <c r="A29248" s="1" t="s">
        <v>28150</v>
      </c>
      <c r="B29248" s="2" t="str">
        <f>IFERROR(__xludf.DUMMYFUNCTION("GOOGLETRANSLATE(A29248,""en"",""hi"")"),"साइट पर नई कार्यालय भवन")</f>
        <v>साइट पर नई कार्यालय भवन</v>
      </c>
    </row>
    <row r="29249">
      <c r="A29249" s="1" t="s">
        <v>28151</v>
      </c>
      <c r="B29249" s="2" t="str">
        <f>IFERROR(__xludf.DUMMYFUNCTION("GOOGLETRANSLATE(A29249,""en"",""hi"")"),"इसके लिए ऊँची एड़ी के जूते पर सिर!")</f>
        <v>इसके लिए ऊँची एड़ी के जूते पर सिर!</v>
      </c>
    </row>
    <row r="29250">
      <c r="A29250" s="1" t="s">
        <v>28152</v>
      </c>
      <c r="B29250" s="2" t="str">
        <f>IFERROR(__xludf.DUMMYFUNCTION("GOOGLETRANSLATE(A29250,""en"",""hi"")"),"दोनों परिधान में गोल्डन ग्लोब पर अभिनेता")</f>
        <v>दोनों परिधान में गोल्डन ग्लोब पर अभिनेता</v>
      </c>
    </row>
    <row r="29251">
      <c r="A29251" s="1" t="s">
        <v>28153</v>
      </c>
      <c r="B29251" s="2" t="str">
        <f>IFERROR(__xludf.DUMMYFUNCTION("GOOGLETRANSLATE(A29251,""en"",""hi"")"),"एक वसंत दिवस पर ब्लेस युवा परिवार खर्च आउटडोर")</f>
        <v>एक वसंत दिवस पर ब्लेस युवा परिवार खर्च आउटडोर</v>
      </c>
    </row>
    <row r="29252">
      <c r="A29252" s="1" t="s">
        <v>28154</v>
      </c>
      <c r="B29252" s="2" t="str">
        <f>IFERROR(__xludf.DUMMYFUNCTION("GOOGLETRANSLATE(A29252,""en"",""hi"")"),"रसोई के साथ सभी कमरे भी")</f>
        <v>रसोई के साथ सभी कमरे भी</v>
      </c>
    </row>
    <row r="29253">
      <c r="A29253" s="1" t="s">
        <v>28155</v>
      </c>
      <c r="B29253" s="2" t="str">
        <f>IFERROR(__xludf.DUMMYFUNCTION("GOOGLETRANSLATE(A29253,""en"",""hi"")"),"रग्बी प्लेयर ने खेल टीम के हालिया जीत में निपटने की कोशिश की।")</f>
        <v>रग्बी प्लेयर ने खेल टीम के हालिया जीत में निपटने की कोशिश की।</v>
      </c>
    </row>
    <row r="29254">
      <c r="A29254" s="1" t="s">
        <v>28156</v>
      </c>
      <c r="B29254" s="2" t="str">
        <f>IFERROR(__xludf.DUMMYFUNCTION("GOOGLETRANSLATE(A29254,""en"",""hi"")"),"संगीत कलाकार अपने राजद्रोह के लिए संगीत शैली की रानी होने के लिए प्रदर्शन करते हैं")</f>
        <v>संगीत कलाकार अपने राजद्रोह के लिए संगीत शैली की रानी होने के लिए प्रदर्शन करते हैं</v>
      </c>
    </row>
    <row r="29255">
      <c r="A29255" s="1" t="s">
        <v>28157</v>
      </c>
      <c r="B29255" s="2" t="str">
        <f>IFERROR(__xludf.DUMMYFUNCTION("GOOGLETRANSLATE(A29255,""en"",""hi"")"),"ग्रीन फील्ड में घर वापस रास्ते पर किसान")</f>
        <v>ग्रीन फील्ड में घर वापस रास्ते पर किसान</v>
      </c>
    </row>
    <row r="29256">
      <c r="A29256" s="1" t="s">
        <v>28158</v>
      </c>
      <c r="B29256" s="2" t="str">
        <f>IFERROR(__xludf.DUMMYFUNCTION("GOOGLETRANSLATE(A29256,""en"",""hi"")"),"एक बादल रहित नीले आसमान में उड़ने वाली कई समुद्री शैवाल का फुटेज।")</f>
        <v>एक बादल रहित नीले आसमान में उड़ने वाली कई समुद्री शैवाल का फुटेज।</v>
      </c>
    </row>
    <row r="29257">
      <c r="A29257" s="1" t="s">
        <v>28159</v>
      </c>
      <c r="B29257" s="2" t="str">
        <f>IFERROR(__xludf.DUMMYFUNCTION("GOOGLETRANSLATE(A29257,""en"",""hi"")"),"एक लौह अनविल पर काम कर रहा है")</f>
        <v>एक लौह अनविल पर काम कर रहा है</v>
      </c>
    </row>
    <row r="29258">
      <c r="A29258" s="1" t="s">
        <v>28160</v>
      </c>
      <c r="B29258" s="2" t="str">
        <f>IFERROR(__xludf.DUMMYFUNCTION("GOOGLETRANSLATE(A29258,""en"",""hi"")"),"शैली में अमीर सोने निर्बाध पैटर्न।")</f>
        <v>शैली में अमीर सोने निर्बाध पैटर्न।</v>
      </c>
    </row>
    <row r="29259">
      <c r="A29259" s="1" t="s">
        <v>28161</v>
      </c>
      <c r="B29259" s="2" t="str">
        <f>IFERROR(__xludf.DUMMYFUNCTION("GOOGLETRANSLATE(A29259,""en"",""hi"")"),"अपने राष्ट्रपति अभियान के दौरान ग्रामीण इलाकों में राजनीतिज्ञ का स्वागत किया जाता है")</f>
        <v>अपने राष्ट्रपति अभियान के दौरान ग्रामीण इलाकों में राजनीतिज्ञ का स्वागत किया जाता है</v>
      </c>
    </row>
    <row r="29260">
      <c r="A29260" s="1" t="s">
        <v>28162</v>
      </c>
      <c r="B29260" s="2" t="str">
        <f>IFERROR(__xludf.DUMMYFUNCTION("GOOGLETRANSLATE(A29260,""en"",""hi"")"),"ग्रीष्मकालीन दिवस पर सूरज को पास करने वाले बादलों का एचडी टाइम विलंब फुटेज")</f>
        <v>ग्रीष्मकालीन दिवस पर सूरज को पास करने वाले बादलों का एचडी टाइम विलंब फुटेज</v>
      </c>
    </row>
    <row r="29261">
      <c r="A29261" s="1" t="s">
        <v>28163</v>
      </c>
      <c r="B29261" s="2" t="str">
        <f>IFERROR(__xludf.DUMMYFUNCTION("GOOGLETRANSLATE(A29261,""en"",""hi"")"),"एक सफेद रसोई पर एक आधुनिक ले")</f>
        <v>एक सफेद रसोई पर एक आधुनिक ले</v>
      </c>
    </row>
    <row r="29262">
      <c r="A29262" s="1" t="s">
        <v>28164</v>
      </c>
      <c r="B29262" s="2" t="str">
        <f>IFERROR(__xludf.DUMMYFUNCTION("GOOGLETRANSLATE(A29262,""en"",""hi"")"),"यात्रा के लिए प्रकाश पैक करना चाहते हैं लेकिन एक बात याद नहीं है? और मत देखो ।")</f>
        <v>यात्रा के लिए प्रकाश पैक करना चाहते हैं लेकिन एक बात याद नहीं है? और मत देखो ।</v>
      </c>
    </row>
    <row r="29263">
      <c r="A29263" s="1" t="s">
        <v>28165</v>
      </c>
      <c r="B29263" s="2" t="str">
        <f>IFERROR(__xludf.DUMMYFUNCTION("GOOGLETRANSLATE(A29263,""en"",""hi"")"),"फुटबॉल खिलाड़ी मैच के बाद निराश दिखते हैं")</f>
        <v>फुटबॉल खिलाड़ी मैच के बाद निराश दिखते हैं</v>
      </c>
    </row>
    <row r="29264">
      <c r="A29264" s="1" t="s">
        <v>28166</v>
      </c>
      <c r="B29264" s="2" t="str">
        <f>IFERROR(__xludf.DUMMYFUNCTION("GOOGLETRANSLATE(A29264,""en"",""hi"")"),"एक मानचित्र का चित्रण, इसके ध्वज और एक स्पैनर के साथ एक कॉमिक गुब्बारा")</f>
        <v>एक मानचित्र का चित्रण, इसके ध्वज और एक स्पैनर के साथ एक कॉमिक गुब्बारा</v>
      </c>
    </row>
    <row r="29265">
      <c r="A29265" s="1" t="s">
        <v>28167</v>
      </c>
      <c r="B29265" s="2" t="str">
        <f>IFERROR(__xludf.DUMMYFUNCTION("GOOGLETRANSLATE(A29265,""en"",""hi"")"),"एक तीसरा ग्रेड छात्र एक माइक्रोफोन का उपयोग करते समय अपनी परियोजना प्रस्तुत करता है जो कक्षा में अपनी आवाज पेश करेगा।")</f>
        <v>एक तीसरा ग्रेड छात्र एक माइक्रोफोन का उपयोग करते समय अपनी परियोजना प्रस्तुत करता है जो कक्षा में अपनी आवाज पेश करेगा।</v>
      </c>
    </row>
    <row r="29266">
      <c r="A29266" s="1" t="s">
        <v>28168</v>
      </c>
      <c r="B29266" s="2" t="str">
        <f>IFERROR(__xludf.DUMMYFUNCTION("GOOGLETRANSLATE(A29266,""en"",""hi"")"),"एक हेडबोर्ड के बजाय बिस्तर के ऊपर एक नीले गलीचा और बड़े पीले वर्ग के साथ सफेद बेडरूम")</f>
        <v>एक हेडबोर्ड के बजाय बिस्तर के ऊपर एक नीले गलीचा और बड़े पीले वर्ग के साथ सफेद बेडरूम</v>
      </c>
    </row>
    <row r="29267">
      <c r="A29267" s="1" t="s">
        <v>28169</v>
      </c>
      <c r="B29267" s="2" t="str">
        <f>IFERROR(__xludf.DUMMYFUNCTION("GOOGLETRANSLATE(A29267,""en"",""hi"")"),"शहर के साथ अपना रास्ता घुमाया।")</f>
        <v>शहर के साथ अपना रास्ता घुमाया।</v>
      </c>
    </row>
    <row r="29268">
      <c r="A29268" s="1" t="s">
        <v>28170</v>
      </c>
      <c r="B29268" s="2" t="str">
        <f>IFERROR(__xludf.DUMMYFUNCTION("GOOGLETRANSLATE(A29268,""en"",""hi"")"),"क्रिसमस के पेड़ पर बैठे फिल्म चरित्र, फायरप्लेस के पास और कैमरे को देख रहे हैं।")</f>
        <v>क्रिसमस के पेड़ पर बैठे फिल्म चरित्र, फायरप्लेस के पास और कैमरे को देख रहे हैं।</v>
      </c>
    </row>
    <row r="29269">
      <c r="A29269" s="1" t="s">
        <v>28171</v>
      </c>
      <c r="B29269" s="2" t="str">
        <f>IFERROR(__xludf.DUMMYFUNCTION("GOOGLETRANSLATE(A29269,""en"",""hi"")"),"फलों के निशान के प्रवेश द्वार पर खड़े हैं।")</f>
        <v>फलों के निशान के प्रवेश द्वार पर खड़े हैं।</v>
      </c>
    </row>
    <row r="29270">
      <c r="A29270" s="1" t="s">
        <v>28172</v>
      </c>
      <c r="B29270" s="2" t="str">
        <f>IFERROR(__xludf.DUMMYFUNCTION("GOOGLETRANSLATE(A29270,""en"",""hi"")"),"दंत चिकित्सक में एक विशाल लड़का जिसमें एक विशाल कुकी है")</f>
        <v>दंत चिकित्सक में एक विशाल लड़का जिसमें एक विशाल कुकी है</v>
      </c>
    </row>
    <row r="29271">
      <c r="A29271" s="1" t="s">
        <v>28173</v>
      </c>
      <c r="B29271" s="2" t="str">
        <f>IFERROR(__xludf.DUMMYFUNCTION("GOOGLETRANSLATE(A29271,""en"",""hi"")"),"अगर मौसम पागल है और आप देख रहे हैं कि आप एक माली हो सकते हैं")</f>
        <v>अगर मौसम पागल है और आप देख रहे हैं कि आप एक माली हो सकते हैं</v>
      </c>
    </row>
    <row r="29272">
      <c r="A29272" s="1" t="s">
        <v>28174</v>
      </c>
      <c r="B29272" s="2" t="str">
        <f>IFERROR(__xludf.DUMMYFUNCTION("GOOGLETRANSLATE(A29272,""en"",""hi"")"),"इस समय के आसपास उत्तर की ओर।")</f>
        <v>इस समय के आसपास उत्तर की ओर।</v>
      </c>
    </row>
    <row r="29273">
      <c r="A29273" s="1" t="s">
        <v>28175</v>
      </c>
      <c r="B29273" s="2" t="str">
        <f>IFERROR(__xludf.DUMMYFUNCTION("GOOGLETRANSLATE(A29273,""en"",""hi"")"),"शुष्क रहना: आखिरकार, गिरोह ने दूसरे स्थान पर पहुंचा, बड़े काले और सफेद छतरियों के साथ खुद को आश्रय दिया क्योंकि बारिश शुरू हो गई")</f>
        <v>शुष्क रहना: आखिरकार, गिरोह ने दूसरे स्थान पर पहुंचा, बड़े काले और सफेद छतरियों के साथ खुद को आश्रय दिया क्योंकि बारिश शुरू हो गई</v>
      </c>
    </row>
    <row r="29274">
      <c r="A29274" s="1" t="s">
        <v>28176</v>
      </c>
      <c r="B29274" s="2" t="str">
        <f>IFERROR(__xludf.DUMMYFUNCTION("GOOGLETRANSLATE(A29274,""en"",""hi"")"),"फिल्म चरित्र के साथ सही व्यक्ति और अभिनेता के साथ सेट पर टेलीविजन शो के मेजबान")</f>
        <v>फिल्म चरित्र के साथ सही व्यक्ति और अभिनेता के साथ सेट पर टेलीविजन शो के मेजबान</v>
      </c>
    </row>
    <row r="29275">
      <c r="A29275" s="1" t="s">
        <v>28177</v>
      </c>
      <c r="B29275" s="2" t="str">
        <f>IFERROR(__xludf.DUMMYFUNCTION("GOOGLETRANSLATE(A29275,""en"",""hi"")"),"व्यक्ति नोबिलिस - अक्सर छंटाई और एक घने छोटे पेड़ के रूप में रखा जाता है")</f>
        <v>व्यक्ति नोबिलिस - अक्सर छंटाई और एक घने छोटे पेड़ के रूप में रखा जाता है</v>
      </c>
    </row>
    <row r="29276">
      <c r="A29276" s="1" t="s">
        <v>28178</v>
      </c>
      <c r="B29276" s="2" t="str">
        <f>IFERROR(__xludf.DUMMYFUNCTION("GOOGLETRANSLATE(A29276,""en"",""hi"")"),"अंतरराष्ट्रीय मुद्राओं की एक नरम पृष्ठभूमि पर डॉलर बिलों का एक बंडल ढेर")</f>
        <v>अंतरराष्ट्रीय मुद्राओं की एक नरम पृष्ठभूमि पर डॉलर बिलों का एक बंडल ढेर</v>
      </c>
    </row>
    <row r="29277">
      <c r="A29277" s="1" t="s">
        <v>28179</v>
      </c>
      <c r="B29277" s="2" t="str">
        <f>IFERROR(__xludf.DUMMYFUNCTION("GOOGLETRANSLATE(A29277,""en"",""hi"")"),"व्यक्ति में एक बस पर लड़का")</f>
        <v>व्यक्ति में एक बस पर लड़का</v>
      </c>
    </row>
    <row r="29278">
      <c r="A29278" s="1" t="s">
        <v>28180</v>
      </c>
      <c r="B29278" s="2" t="str">
        <f>IFERROR(__xludf.DUMMYFUNCTION("GOOGLETRANSLATE(A29278,""en"",""hi"")"),"समुद्र पर नाटकीय प्रकाश")</f>
        <v>समुद्र पर नाटकीय प्रकाश</v>
      </c>
    </row>
    <row r="29279">
      <c r="A29279" s="1" t="s">
        <v>28181</v>
      </c>
      <c r="B29279" s="2" t="str">
        <f>IFERROR(__xludf.DUMMYFUNCTION("GOOGLETRANSLATE(A29279,""en"",""hi"")"),"सैन्य कमांडर सामने की ओर बढ़ता है।")</f>
        <v>सैन्य कमांडर सामने की ओर बढ़ता है।</v>
      </c>
    </row>
    <row r="29280">
      <c r="A29280" s="1" t="s">
        <v>28182</v>
      </c>
      <c r="B29280" s="2" t="str">
        <f>IFERROR(__xludf.DUMMYFUNCTION("GOOGLETRANSLATE(A29280,""en"",""hi"")"),"रॉयल्टी के अंदर उबलते पानी के साथ एक ग्लास इलेक्ट्रिक केतली - मुफ़्त")</f>
        <v>रॉयल्टी के अंदर उबलते पानी के साथ एक ग्लास इलेक्ट्रिक केतली - मुफ़्त</v>
      </c>
    </row>
    <row r="29281">
      <c r="A29281" s="1" t="s">
        <v>28183</v>
      </c>
      <c r="B29281" s="2" t="str">
        <f>IFERROR(__xludf.DUMMYFUNCTION("GOOGLETRANSLATE(A29281,""en"",""hi"")"),"कुटीर मुख्य बेडरूम में एक डबल बेड और एक परिवर्तित बैठे कमरे में एक अतिरिक्त एकल बिस्तर है जो दूसरे को सो सकता है।")</f>
        <v>कुटीर मुख्य बेडरूम में एक डबल बेड और एक परिवर्तित बैठे कमरे में एक अतिरिक्त एकल बिस्तर है जो दूसरे को सो सकता है।</v>
      </c>
    </row>
    <row r="29282">
      <c r="A29282" s="1" t="s">
        <v>28184</v>
      </c>
      <c r="B29282" s="2" t="str">
        <f>IFERROR(__xludf.DUMMYFUNCTION("GOOGLETRANSLATE(A29282,""en"",""hi"")"),"रात में शहर को देखकर")</f>
        <v>रात में शहर को देखकर</v>
      </c>
    </row>
    <row r="29283">
      <c r="A29283" s="1" t="s">
        <v>28185</v>
      </c>
      <c r="B29283" s="2" t="str">
        <f>IFERROR(__xludf.DUMMYFUNCTION("GOOGLETRANSLATE(A29283,""en"",""hi"")"),"रविवार को फाइनल में अपनी जीत मना रही खिलाड़ी")</f>
        <v>रविवार को फाइनल में अपनी जीत मना रही खिलाड़ी</v>
      </c>
    </row>
    <row r="29284">
      <c r="A29284" s="1" t="s">
        <v>28186</v>
      </c>
      <c r="B29284" s="2" t="str">
        <f>IFERROR(__xludf.DUMMYFUNCTION("GOOGLETRANSLATE(A29284,""en"",""hi"")"),"एक बाग में एक पेड़ पर लटका गुलाबी लाल सेब")</f>
        <v>एक बाग में एक पेड़ पर लटका गुलाबी लाल सेब</v>
      </c>
    </row>
    <row r="29285">
      <c r="A29285" s="1" t="s">
        <v>28187</v>
      </c>
      <c r="B29285" s="2" t="str">
        <f>IFERROR(__xludf.DUMMYFUNCTION("GOOGLETRANSLATE(A29285,""en"",""hi"")"),"युवा महिला उत्तरी भाग में मोटरसाइकिल पर यात्रा करती है।")</f>
        <v>युवा महिला उत्तरी भाग में मोटरसाइकिल पर यात्रा करती है।</v>
      </c>
    </row>
    <row r="29286">
      <c r="A29286" s="1" t="s">
        <v>28188</v>
      </c>
      <c r="B29286" s="2" t="str">
        <f>IFERROR(__xludf.DUMMYFUNCTION("GOOGLETRANSLATE(A29286,""en"",""hi"")"),"एक इलाज के लिए समय: अभिनेता ने मौका देखा क्योंकि वह सोमवार को अपनी बेटी और दोस्तों के साथ खरीदारी करती थी")</f>
        <v>एक इलाज के लिए समय: अभिनेता ने मौका देखा क्योंकि वह सोमवार को अपनी बेटी और दोस्तों के साथ खरीदारी करती थी</v>
      </c>
    </row>
    <row r="29287">
      <c r="A29287" s="1" t="s">
        <v>28189</v>
      </c>
      <c r="B29287" s="2" t="str">
        <f>IFERROR(__xludf.DUMMYFUNCTION("GOOGLETRANSLATE(A29287,""en"",""hi"")"),"फेयर मौसम में बड़े काले छतरी के नीचे छिपी हुई छोटी लड़की और जंगल में घूमना")</f>
        <v>फेयर मौसम में बड़े काले छतरी के नीचे छिपी हुई छोटी लड़की और जंगल में घूमना</v>
      </c>
    </row>
    <row r="29288">
      <c r="A29288" s="1" t="s">
        <v>28190</v>
      </c>
      <c r="B29288" s="2" t="str">
        <f>IFERROR(__xludf.DUMMYFUNCTION("GOOGLETRANSLATE(A29288,""en"",""hi"")"),"व्यक्ति स्कूल के खिलाफ अपने खेल की दूसरी तिमाही के दौरान व्यक्ति को हाथ रखता है।")</f>
        <v>व्यक्ति स्कूल के खिलाफ अपने खेल की दूसरी तिमाही के दौरान व्यक्ति को हाथ रखता है।</v>
      </c>
    </row>
    <row r="29289">
      <c r="A29289" s="1" t="s">
        <v>28191</v>
      </c>
      <c r="B29289" s="2" t="str">
        <f>IFERROR(__xludf.DUMMYFUNCTION("GOOGLETRANSLATE(A29289,""en"",""hi"")"),"स्केच शैली में एक स्टाइलिश लड़के की हाथ ड्राइंग।")</f>
        <v>स्केच शैली में एक स्टाइलिश लड़के की हाथ ड्राइंग।</v>
      </c>
    </row>
    <row r="29290">
      <c r="A29290" s="1" t="s">
        <v>28192</v>
      </c>
      <c r="B29290" s="2" t="str">
        <f>IFERROR(__xludf.DUMMYFUNCTION("GOOGLETRANSLATE(A29290,""en"",""hi"")"),"अभिनेता का एक चित्र घर के अंदर बैठा")</f>
        <v>अभिनेता का एक चित्र घर के अंदर बैठा</v>
      </c>
    </row>
    <row r="29291">
      <c r="A29291" s="1" t="s">
        <v>4561</v>
      </c>
      <c r="B29291" s="2" t="str">
        <f>IFERROR(__xludf.DUMMYFUNCTION("GOOGLETRANSLATE(A29291,""en"",""hi"")"),"अभिनेता उत्सव के दौरान प्रीमियर में भाग लेता है")</f>
        <v>अभिनेता उत्सव के दौरान प्रीमियर में भाग लेता है</v>
      </c>
    </row>
    <row r="29292">
      <c r="A29292" s="1" t="s">
        <v>28193</v>
      </c>
      <c r="B29292" s="2" t="str">
        <f>IFERROR(__xludf.DUMMYFUNCTION("GOOGLETRANSLATE(A29292,""en"",""hi"")"),"एक वन रोड पर माउंटेन बाइकिंग")</f>
        <v>एक वन रोड पर माउंटेन बाइकिंग</v>
      </c>
    </row>
    <row r="29293">
      <c r="A29293" s="1" t="s">
        <v>28194</v>
      </c>
      <c r="B29293" s="2" t="str">
        <f>IFERROR(__xludf.DUMMYFUNCTION("GOOGLETRANSLATE(A29293,""en"",""hi"")"),"प्रदर्शन के संदर्भ में कैमरे को विभाजित करने के लिए वास्तव में बहुत कम है, इसलिए आप अकेले संभालने के लिए नीचे आ सकते हैं।")</f>
        <v>प्रदर्शन के संदर्भ में कैमरे को विभाजित करने के लिए वास्तव में बहुत कम है, इसलिए आप अकेले संभालने के लिए नीचे आ सकते हैं।</v>
      </c>
    </row>
    <row r="29294">
      <c r="A29294" s="1" t="s">
        <v>28195</v>
      </c>
      <c r="B29294" s="2" t="str">
        <f>IFERROR(__xludf.DUMMYFUNCTION("GOOGLETRANSLATE(A29294,""en"",""hi"")"),"एक संपत्ति एजेंट का संकेत एक घर के बाहर प्रदर्शित होता है।")</f>
        <v>एक संपत्ति एजेंट का संकेत एक घर के बाहर प्रदर्शित होता है।</v>
      </c>
    </row>
    <row r="29295">
      <c r="A29295" s="1" t="s">
        <v>28196</v>
      </c>
      <c r="B29295" s="2" t="str">
        <f>IFERROR(__xludf.DUMMYFUNCTION("GOOGLETRANSLATE(A29295,""en"",""hi"")"),"ओलंपिक एथलीट विशाल स्लैलम के दौरान प्रतिस्पर्धा करता है")</f>
        <v>ओलंपिक एथलीट विशाल स्लैलम के दौरान प्रतिस्पर्धा करता है</v>
      </c>
    </row>
    <row r="29296">
      <c r="A29296" s="1" t="s">
        <v>28197</v>
      </c>
      <c r="B29296" s="2" t="str">
        <f>IFERROR(__xludf.DUMMYFUNCTION("GOOGLETRANSLATE(A29296,""en"",""hi"")"),"ऑडी द्वारा प्रस्तुत फिल्म फेस्टिवल के दौरान अभिनेता विश्व प्रीमियर में आता है।")</f>
        <v>ऑडी द्वारा प्रस्तुत फिल्म फेस्टिवल के दौरान अभिनेता विश्व प्रीमियर में आता है।</v>
      </c>
    </row>
    <row r="29297">
      <c r="A29297" s="1" t="s">
        <v>8186</v>
      </c>
      <c r="B29297" s="2" t="str">
        <f>IFERROR(__xludf.DUMMYFUNCTION("GOOGLETRANSLATE(A29297,""en"",""hi"")"),"घर की सजावट में शीर्ष ब्रांडों के लिए दुकान डोमिनोज़ और सेलिब्रिटी होम और प्रसिद्ध इंटीरियर डिजाइनरों से प्रेरित हो।")</f>
        <v>घर की सजावट में शीर्ष ब्रांडों के लिए दुकान डोमिनोज़ और सेलिब्रिटी होम और प्रसिद्ध इंटीरियर डिजाइनरों से प्रेरित हो।</v>
      </c>
    </row>
    <row r="29298">
      <c r="A29298" s="1" t="s">
        <v>28198</v>
      </c>
      <c r="B29298" s="2" t="str">
        <f>IFERROR(__xludf.DUMMYFUNCTION("GOOGLETRANSLATE(A29298,""en"",""hi"")"),"व्यक्ति, सार्वजनिक विश्वविद्यालय द्वारा सम्मानित है")</f>
        <v>व्यक्ति, सार्वजनिक विश्वविद्यालय द्वारा सम्मानित है</v>
      </c>
    </row>
    <row r="29299">
      <c r="A29299" s="1" t="s">
        <v>28199</v>
      </c>
      <c r="B29299" s="2" t="str">
        <f>IFERROR(__xludf.DUMMYFUNCTION("GOOGLETRANSLATE(A29299,""en"",""hi"")"),"सड़क के लिए एक राजमार्ग चिह्न का एक 3 डी प्रतिपादन")</f>
        <v>सड़क के लिए एक राजमार्ग चिह्न का एक 3 डी प्रतिपादन</v>
      </c>
    </row>
    <row r="29300">
      <c r="A29300" s="1" t="s">
        <v>28200</v>
      </c>
      <c r="B29300" s="2" t="str">
        <f>IFERROR(__xludf.DUMMYFUNCTION("GOOGLETRANSLATE(A29300,""en"",""hi"")"),"स्ट्रीट आर्ट - एक समाज में, पापल भित्तिचित्र एक जरूरी है।")</f>
        <v>स्ट्रीट आर्ट - एक समाज में, पापल भित्तिचित्र एक जरूरी है।</v>
      </c>
    </row>
    <row r="29301">
      <c r="A29301" s="1" t="s">
        <v>28201</v>
      </c>
      <c r="B29301" s="2" t="str">
        <f>IFERROR(__xludf.DUMMYFUNCTION("GOOGLETRANSLATE(A29301,""en"",""hi"")"),"एक बुन पर पोर्क खींचा")</f>
        <v>एक बुन पर पोर्क खींचा</v>
      </c>
    </row>
    <row r="29302">
      <c r="A29302" s="1" t="s">
        <v>28202</v>
      </c>
      <c r="B29302" s="2" t="str">
        <f>IFERROR(__xludf.DUMMYFUNCTION("GOOGLETRANSLATE(A29302,""en"",""hi"")"),"एक आदमी के शीर्षक का चित्रण छोड़ दिया")</f>
        <v>एक आदमी के शीर्षक का चित्रण छोड़ दिया</v>
      </c>
    </row>
    <row r="29303">
      <c r="A29303" s="1" t="s">
        <v>21654</v>
      </c>
      <c r="B29303" s="2" t="str">
        <f>IFERROR(__xludf.DUMMYFUNCTION("GOOGLETRANSLATE(A29303,""en"",""hi"")"),"मैच के दौरान कार्रवाई में फुटबॉल खिलाड़ी")</f>
        <v>मैच के दौरान कार्रवाई में फुटबॉल खिलाड़ी</v>
      </c>
    </row>
    <row r="29304">
      <c r="A29304" s="1" t="s">
        <v>28203</v>
      </c>
      <c r="B29304" s="2" t="str">
        <f>IFERROR(__xludf.DUMMYFUNCTION("GOOGLETRANSLATE(A29304,""en"",""hi"")"),"व्यक्ति: यहां तक ​​कि एक खिड़की के बक्से में कुछ बढ़ रहा है एक अद्भुत बात है।")</f>
        <v>व्यक्ति: यहां तक ​​कि एक खिड़की के बक्से में कुछ बढ़ रहा है एक अद्भुत बात है।</v>
      </c>
    </row>
    <row r="29305">
      <c r="A29305" s="1" t="s">
        <v>28204</v>
      </c>
      <c r="B29305" s="2" t="str">
        <f>IFERROR(__xludf.DUMMYFUNCTION("GOOGLETRANSLATE(A29305,""en"",""hi"")"),"एक स्ट्रिंग पर मंडलियों की छवि")</f>
        <v>एक स्ट्रिंग पर मंडलियों की छवि</v>
      </c>
    </row>
    <row r="29306">
      <c r="A29306" s="1" t="s">
        <v>28205</v>
      </c>
      <c r="B29306" s="2" t="str">
        <f>IFERROR(__xludf.DUMMYFUNCTION("GOOGLETRANSLATE(A29306,""en"",""hi"")"),"एक पड़ोसी हमारे पैसे के पेड़ में योगदान जोड़ता है।")</f>
        <v>एक पड़ोसी हमारे पैसे के पेड़ में योगदान जोड़ता है।</v>
      </c>
    </row>
    <row r="29307">
      <c r="A29307" s="1" t="s">
        <v>28206</v>
      </c>
      <c r="B29307" s="2" t="str">
        <f>IFERROR(__xludf.DUMMYFUNCTION("GOOGLETRANSLATE(A29307,""en"",""hi"")"),"एक प्रशिक्षण सत्र के दौरान सॉकर प्लेयर")</f>
        <v>एक प्रशिक्षण सत्र के दौरान सॉकर प्लेयर</v>
      </c>
    </row>
    <row r="29308">
      <c r="A29308" s="1" t="s">
        <v>28207</v>
      </c>
      <c r="B29308" s="2" t="str">
        <f>IFERROR(__xludf.DUMMYFUNCTION("GOOGLETRANSLATE(A29308,""en"",""hi"")"),"एक महिला को एक उच्च रस्सी पाठ्यक्रम पर मज़ा आता है।")</f>
        <v>एक महिला को एक उच्च रस्सी पाठ्यक्रम पर मज़ा आता है।</v>
      </c>
    </row>
    <row r="29309">
      <c r="A29309" s="1" t="s">
        <v>28208</v>
      </c>
      <c r="B29309" s="2" t="str">
        <f>IFERROR(__xludf.DUMMYFUNCTION("GOOGLETRANSLATE(A29309,""en"",""hi"")"),"रात में गोली मार दी, एक पुराने चर्च को भी स्थापित किया गया")</f>
        <v>रात में गोली मार दी, एक पुराने चर्च को भी स्थापित किया गया</v>
      </c>
    </row>
    <row r="29310">
      <c r="A29310" s="1" t="s">
        <v>28209</v>
      </c>
      <c r="B29310" s="2" t="str">
        <f>IFERROR(__xludf.DUMMYFUNCTION("GOOGLETRANSLATE(A29310,""en"",""hi"")"),"बड़े जैविक अणु एक दूसरे को पहचान सकते हैं और, ऐसा करने में, उन कोशिकाओं का निर्माण करें जिनके द्वारा उच्च जैविक जीव संरचित हैं।")</f>
        <v>बड़े जैविक अणु एक दूसरे को पहचान सकते हैं और, ऐसा करने में, उन कोशिकाओं का निर्माण करें जिनके द्वारा उच्च जैविक जीव संरचित हैं।</v>
      </c>
    </row>
    <row r="29311">
      <c r="A29311" s="1" t="s">
        <v>28210</v>
      </c>
      <c r="B29311" s="2" t="str">
        <f>IFERROR(__xludf.DUMMYFUNCTION("GOOGLETRANSLATE(A29311,""en"",""hi"")"),"मेरी नई तिमाही आस्तीन एक अजगर के साथ फाड़!")</f>
        <v>मेरी नई तिमाही आस्तीन एक अजगर के साथ फाड़!</v>
      </c>
    </row>
    <row r="29312">
      <c r="A29312" s="1" t="s">
        <v>28211</v>
      </c>
      <c r="B29312" s="2" t="str">
        <f>IFERROR(__xludf.DUMMYFUNCTION("GOOGLETRANSLATE(A29312,""en"",""hi"")"),"लहर के सामने समुद्र तट पर बैठे खजाने का ट्रंक")</f>
        <v>लहर के सामने समुद्र तट पर बैठे खजाने का ट्रंक</v>
      </c>
    </row>
    <row r="29313">
      <c r="A29313" s="1" t="s">
        <v>28212</v>
      </c>
      <c r="B29313" s="2" t="str">
        <f>IFERROR(__xludf.DUMMYFUNCTION("GOOGLETRANSLATE(A29313,""en"",""hi"")"),"अभिनेता महोत्सव के दिन प्रीमियर में भाग लेता है।")</f>
        <v>अभिनेता महोत्सव के दिन प्रीमियर में भाग लेता है।</v>
      </c>
    </row>
    <row r="29314">
      <c r="A29314" s="1" t="s">
        <v>28213</v>
      </c>
      <c r="B29314" s="2" t="str">
        <f>IFERROR(__xludf.DUMMYFUNCTION("GOOGLETRANSLATE(A29314,""en"",""hi"")"),"पर प्रदर्शन करने वाले व्यक्ति के हार्ड रॉक कलाकार")</f>
        <v>पर प्रदर्शन करने वाले व्यक्ति के हार्ड रॉक कलाकार</v>
      </c>
    </row>
    <row r="29315">
      <c r="A29315" s="1" t="s">
        <v>28214</v>
      </c>
      <c r="B29315" s="2" t="str">
        <f>IFERROR(__xludf.DUMMYFUNCTION("GOOGLETRANSLATE(A29315,""en"",""hi"")"),"चश्मे में आदमी कैफे में एक मोबाइल फोन पर बात कर रहा है")</f>
        <v>चश्मे में आदमी कैफे में एक मोबाइल फोन पर बात कर रहा है</v>
      </c>
    </row>
    <row r="29316">
      <c r="A29316" s="1" t="s">
        <v>28215</v>
      </c>
      <c r="B29316" s="2" t="str">
        <f>IFERROR(__xludf.DUMMYFUNCTION("GOOGLETRANSLATE(A29316,""en"",""hi"")"),"एक सफेद पृष्ठभूमि पर कार्टून शैली में खाली टिन आइकन कर सकते हैं")</f>
        <v>एक सफेद पृष्ठभूमि पर कार्टून शैली में खाली टिन आइकन कर सकते हैं</v>
      </c>
    </row>
    <row r="29317">
      <c r="A29317" s="1" t="s">
        <v>28216</v>
      </c>
      <c r="B29317" s="2" t="str">
        <f>IFERROR(__xludf.DUMMYFUNCTION("GOOGLETRANSLATE(A29317,""en"",""hi"")"),"कास्ट - किनारे पर लौह जहाज का एंकर")</f>
        <v>कास्ट - किनारे पर लौह जहाज का एंकर</v>
      </c>
    </row>
    <row r="29318">
      <c r="A29318" s="1" t="s">
        <v>28217</v>
      </c>
      <c r="B29318" s="2" t="str">
        <f>IFERROR(__xludf.DUMMYFUNCTION("GOOGLETRANSLATE(A29318,""en"",""hi"")"),"सूर्योदय से पहले एक ट्रेन जल्दी सर्दियों की सुबह बंद हो जाती है")</f>
        <v>सूर्योदय से पहले एक ट्रेन जल्दी सर्दियों की सुबह बंद हो जाती है</v>
      </c>
    </row>
    <row r="29319">
      <c r="A29319" s="1" t="s">
        <v>28218</v>
      </c>
      <c r="B29319" s="2" t="str">
        <f>IFERROR(__xludf.DUMMYFUNCTION("GOOGLETRANSLATE(A29319,""en"",""hi"")"),"ऑटोमोबाइल मॉडल हाइब्रिड के रूप में उपलब्ध होगा।")</f>
        <v>ऑटोमोबाइल मॉडल हाइब्रिड के रूप में उपलब्ध होगा।</v>
      </c>
    </row>
    <row r="29320">
      <c r="A29320" s="1" t="s">
        <v>28219</v>
      </c>
      <c r="B29320" s="2" t="str">
        <f>IFERROR(__xludf.DUMMYFUNCTION("GOOGLETRANSLATE(A29320,""en"",""hi"")"),"आज के समकालीन बाथरूम में मध्य शताब्दी बाथरूम डिजाइन के अवशेषों को चमकदार पैटर्न से सुव्यवस्थित करने के लिए सबसे छोटे विवरणों में पाया जा सकता है")</f>
        <v>आज के समकालीन बाथरूम में मध्य शताब्दी बाथरूम डिजाइन के अवशेषों को चमकदार पैटर्न से सुव्यवस्थित करने के लिए सबसे छोटे विवरणों में पाया जा सकता है</v>
      </c>
    </row>
    <row r="29321">
      <c r="A29321" s="1" t="s">
        <v>28220</v>
      </c>
      <c r="B29321" s="2" t="str">
        <f>IFERROR(__xludf.DUMMYFUNCTION("GOOGLETRANSLATE(A29321,""en"",""hi"")"),"प्रवक्ता की सेवा के चित्र")</f>
        <v>प्रवक्ता की सेवा के चित्र</v>
      </c>
    </row>
    <row r="29322">
      <c r="A29322" s="1" t="s">
        <v>28221</v>
      </c>
      <c r="B29322" s="2" t="str">
        <f>IFERROR(__xludf.DUMMYFUNCTION("GOOGLETRANSLATE(A29322,""en"",""hi"")"),"फिर वह समय था जब वह एक वास्तविक पेड़ के घर में थी।")</f>
        <v>फिर वह समय था जब वह एक वास्तविक पेड़ के घर में थी।</v>
      </c>
    </row>
    <row r="29323">
      <c r="A29323" s="1" t="s">
        <v>28222</v>
      </c>
      <c r="B29323" s="2" t="str">
        <f>IFERROR(__xludf.DUMMYFUNCTION("GOOGLETRANSLATE(A29323,""en"",""hi"")"),"एक बैठक में लैपटॉप पर काम पर चर्चा करने वाले व्यवसायी लोग")</f>
        <v>एक बैठक में लैपटॉप पर काम पर चर्चा करने वाले व्यवसायी लोग</v>
      </c>
    </row>
    <row r="29324">
      <c r="A29324" s="1" t="s">
        <v>28223</v>
      </c>
      <c r="B29324" s="2" t="str">
        <f>IFERROR(__xludf.DUMMYFUNCTION("GOOGLETRANSLATE(A29324,""en"",""hi"")"),"चित्रकारी कलाकार, सी द्वारा एक युवा व्यक्ति का चित्र।")</f>
        <v>चित्रकारी कलाकार, सी द्वारा एक युवा व्यक्ति का चित्र।</v>
      </c>
    </row>
    <row r="29325">
      <c r="A29325" s="1" t="s">
        <v>28224</v>
      </c>
      <c r="B29325" s="2" t="str">
        <f>IFERROR(__xludf.DUMMYFUNCTION("GOOGLETRANSLATE(A29325,""en"",""hi"")"),"सिस्टम - कार्यालय के निर्माण पर एक हरा नक्शा।")</f>
        <v>सिस्टम - कार्यालय के निर्माण पर एक हरा नक्शा।</v>
      </c>
    </row>
    <row r="29326">
      <c r="A29326" s="1" t="s">
        <v>12411</v>
      </c>
      <c r="B29326" s="2" t="str">
        <f>IFERROR(__xludf.DUMMYFUNCTION("GOOGLETRANSLATE(A29326,""en"",""hi"")"),"एक सर्पिल नोटबुक के करीब")</f>
        <v>एक सर्पिल नोटबुक के करीब</v>
      </c>
    </row>
    <row r="29327">
      <c r="A29327" s="1" t="s">
        <v>28225</v>
      </c>
      <c r="B29327" s="2" t="str">
        <f>IFERROR(__xludf.DUMMYFUNCTION("GOOGLETRANSLATE(A29327,""en"",""hi"")"),"समुद्र तट पर पूरी तरह से पहने हुए सर्फ में बैठे परिवार का क्षैतिज दृश्य")</f>
        <v>समुद्र तट पर पूरी तरह से पहने हुए सर्फ में बैठे परिवार का क्षैतिज दृश्य</v>
      </c>
    </row>
    <row r="29328">
      <c r="A29328" s="1" t="s">
        <v>28226</v>
      </c>
      <c r="B29328" s="2" t="str">
        <f>IFERROR(__xludf.DUMMYFUNCTION("GOOGLETRANSLATE(A29328,""en"",""hi"")"),"एक दुकान में बेचे जाने वाले पनीर का चयन")</f>
        <v>एक दुकान में बेचे जाने वाले पनीर का चयन</v>
      </c>
    </row>
    <row r="29329">
      <c r="A29329" s="1" t="s">
        <v>5361</v>
      </c>
      <c r="B29329" s="2" t="str">
        <f>IFERROR(__xludf.DUMMYFUNCTION("GOOGLETRANSLATE(A29329,""en"",""hi"")"),"व्यक्ति प्रीमियर पर आता है")</f>
        <v>व्यक्ति प्रीमियर पर आता है</v>
      </c>
    </row>
    <row r="29330">
      <c r="A29330" s="1" t="s">
        <v>28227</v>
      </c>
      <c r="B29330" s="2" t="str">
        <f>IFERROR(__xludf.DUMMYFUNCTION("GOOGLETRANSLATE(A29330,""en"",""hi"")"),"स्थानीय बाजार में बुजुर्ग जोड़े खरीदारी")</f>
        <v>स्थानीय बाजार में बुजुर्ग जोड़े खरीदारी</v>
      </c>
    </row>
    <row r="29331">
      <c r="A29331" s="1" t="s">
        <v>28228</v>
      </c>
      <c r="B29331" s="2" t="str">
        <f>IFERROR(__xludf.DUMMYFUNCTION("GOOGLETRANSLATE(A29331,""en"",""hi"")"),"तनाव एक बिल्ली और कुत्ते को एक यार्ड साझा करने के बीच होता है")</f>
        <v>तनाव एक बिल्ली और कुत्ते को एक यार्ड साझा करने के बीच होता है</v>
      </c>
    </row>
    <row r="29332">
      <c r="A29332" s="1" t="s">
        <v>28229</v>
      </c>
      <c r="B29332" s="2" t="str">
        <f>IFERROR(__xludf.DUMMYFUNCTION("GOOGLETRANSLATE(A29332,""en"",""hi"")"),"सॉकर प्लेयर और वूमन में शामिल हैं")</f>
        <v>सॉकर प्लेयर और वूमन में शामिल हैं</v>
      </c>
    </row>
    <row r="29333">
      <c r="A29333" s="1" t="s">
        <v>28230</v>
      </c>
      <c r="B29333" s="2" t="str">
        <f>IFERROR(__xludf.DUMMYFUNCTION("GOOGLETRANSLATE(A29333,""en"",""hi"")"),"हार्ड रॉक कलाकार और कलाकार मंच पर प्रदर्शन करते हैं")</f>
        <v>हार्ड रॉक कलाकार और कलाकार मंच पर प्रदर्शन करते हैं</v>
      </c>
    </row>
    <row r="29334">
      <c r="A29334" s="1" t="s">
        <v>28231</v>
      </c>
      <c r="B29334" s="2" t="str">
        <f>IFERROR(__xludf.DUMMYFUNCTION("GOOGLETRANSLATE(A29334,""en"",""hi"")"),"लेखक द्वारा रंगीन पुस्तक से।")</f>
        <v>लेखक द्वारा रंगीन पुस्तक से।</v>
      </c>
    </row>
    <row r="29335">
      <c r="A29335" s="1" t="s">
        <v>28232</v>
      </c>
      <c r="B29335" s="2" t="str">
        <f>IFERROR(__xludf.DUMMYFUNCTION("GOOGLETRANSLATE(A29335,""en"",""hi"")"),"चर्च का बेल टॉवर")</f>
        <v>चर्च का बेल टॉवर</v>
      </c>
    </row>
    <row r="29336">
      <c r="A29336" s="1" t="s">
        <v>28233</v>
      </c>
      <c r="B29336" s="2" t="str">
        <f>IFERROR(__xludf.DUMMYFUNCTION("GOOGLETRANSLATE(A29336,""en"",""hi"")"),"एक मोटरवे के बीच में उद्योग")</f>
        <v>एक मोटरवे के बीच में उद्योग</v>
      </c>
    </row>
    <row r="29337">
      <c r="A29337" s="1" t="s">
        <v>28234</v>
      </c>
      <c r="B29337" s="2" t="str">
        <f>IFERROR(__xludf.DUMMYFUNCTION("GOOGLETRANSLATE(A29337,""en"",""hi"")"),"भूरा भालू एक मछली पकड़ने की कोशिश कर रहा है।")</f>
        <v>भूरा भालू एक मछली पकड़ने की कोशिश कर रहा है।</v>
      </c>
    </row>
    <row r="29338">
      <c r="A29338" s="1" t="s">
        <v>28235</v>
      </c>
      <c r="B29338" s="2" t="str">
        <f>IFERROR(__xludf.DUMMYFUNCTION("GOOGLETRANSLATE(A29338,""en"",""hi"")"),"एक चट्टानी समुद्र तट पर चिकनी कंकड़ पर धोने लहरें")</f>
        <v>एक चट्टानी समुद्र तट पर चिकनी कंकड़ पर धोने लहरें</v>
      </c>
    </row>
    <row r="29339">
      <c r="A29339" s="1" t="s">
        <v>28236</v>
      </c>
      <c r="B29339" s="2" t="str">
        <f>IFERROR(__xludf.DUMMYFUNCTION("GOOGLETRANSLATE(A29339,""en"",""hi"")"),"नीली पीले और हरी टाइल्स के मोज़ेक द्वारा समर्थित एक कम ईंट की दीवार पर मिश्रित पुराने बर्तन जग्स और वेस")</f>
        <v>नीली पीले और हरी टाइल्स के मोज़ेक द्वारा समर्थित एक कम ईंट की दीवार पर मिश्रित पुराने बर्तन जग्स और वेस</v>
      </c>
    </row>
    <row r="29340">
      <c r="A29340" s="1" t="s">
        <v>28237</v>
      </c>
      <c r="B29340" s="2" t="str">
        <f>IFERROR(__xludf.DUMMYFUNCTION("GOOGLETRANSLATE(A29340,""en"",""hi"")"),"संवैधानिक गणराज्य और महत्वपूर्ण शहरों")</f>
        <v>संवैधानिक गणराज्य और महत्वपूर्ण शहरों</v>
      </c>
    </row>
    <row r="29341">
      <c r="A29341" s="1" t="s">
        <v>28238</v>
      </c>
      <c r="B29341" s="2" t="str">
        <f>IFERROR(__xludf.DUMMYFUNCTION("GOOGLETRANSLATE(A29341,""en"",""hi"")"),"पार्क में चेरी ब्लॉसम")</f>
        <v>पार्क में चेरी ब्लॉसम</v>
      </c>
    </row>
    <row r="29342">
      <c r="A29342" s="1" t="s">
        <v>28239</v>
      </c>
      <c r="B29342" s="2" t="str">
        <f>IFERROR(__xludf.DUMMYFUNCTION("GOOGLETRANSLATE(A29342,""en"",""hi"")"),"शेल्फ पर पुरानी किताबें")</f>
        <v>शेल्फ पर पुरानी किताबें</v>
      </c>
    </row>
    <row r="29343">
      <c r="A29343" s="1" t="s">
        <v>28240</v>
      </c>
      <c r="B29343" s="2" t="str">
        <f>IFERROR(__xludf.DUMMYFUNCTION("GOOGLETRANSLATE(A29343,""en"",""hi"")"),"कमरे में ग्रैंड पियानो")</f>
        <v>कमरे में ग्रैंड पियानो</v>
      </c>
    </row>
    <row r="29344">
      <c r="A29344" s="1" t="s">
        <v>28241</v>
      </c>
      <c r="B29344" s="2" t="str">
        <f>IFERROR(__xludf.DUMMYFUNCTION("GOOGLETRANSLATE(A29344,""en"",""hi"")"),"स्पॉट को देखकर पूर्व दूतावास की एक खिड़की से दृश्य।")</f>
        <v>स्पॉट को देखकर पूर्व दूतावास की एक खिड़की से दृश्य।</v>
      </c>
    </row>
    <row r="29345">
      <c r="A29345" s="1" t="s">
        <v>28242</v>
      </c>
      <c r="B29345" s="2" t="str">
        <f>IFERROR(__xludf.DUMMYFUNCTION("GOOGLETRANSLATE(A29345,""en"",""hi"")"),"सिर में भूलभुलैया, कठिन विकल्प का सार तत्वक प्रतीक, नीली पृष्ठभूमि पर छवि।")</f>
        <v>सिर में भूलभुलैया, कठिन विकल्प का सार तत्वक प्रतीक, नीली पृष्ठभूमि पर छवि।</v>
      </c>
    </row>
    <row r="29346">
      <c r="A29346" s="1" t="s">
        <v>28243</v>
      </c>
      <c r="B29346" s="2" t="str">
        <f>IFERROR(__xludf.DUMMYFUNCTION("GOOGLETRANSLATE(A29346,""en"",""hi"")"),"टोस्ट के लिए शैंपेन के बजाय ब्रूवरी।")</f>
        <v>टोस्ट के लिए शैंपेन के बजाय ब्रूवरी।</v>
      </c>
    </row>
    <row r="29347">
      <c r="A29347" s="1" t="s">
        <v>28244</v>
      </c>
      <c r="B29347" s="2" t="str">
        <f>IFERROR(__xludf.DUMMYFUNCTION("GOOGLETRANSLATE(A29347,""en"",""hi"")"),"लेखक द्वारा एक पेंटिंग का विवरण एक debauched पार्टी दिखा रहा है")</f>
        <v>लेखक द्वारा एक पेंटिंग का विवरण एक debauched पार्टी दिखा रहा है</v>
      </c>
    </row>
    <row r="29348">
      <c r="A29348" s="1" t="s">
        <v>28245</v>
      </c>
      <c r="B29348" s="2" t="str">
        <f>IFERROR(__xludf.DUMMYFUNCTION("GOOGLETRANSLATE(A29348,""en"",""hi"")"),"व्यक्ति और सेलिब्रिटी व्यक्ति द्वारा एक अंतरंग प्रदर्शन में भाग लेते हैं।")</f>
        <v>व्यक्ति और सेलिब्रिटी व्यक्ति द्वारा एक अंतरंग प्रदर्शन में भाग लेते हैं।</v>
      </c>
    </row>
    <row r="29349">
      <c r="A29349" s="1" t="s">
        <v>28246</v>
      </c>
      <c r="B29349" s="2" t="str">
        <f>IFERROR(__xludf.DUMMYFUNCTION("GOOGLETRANSLATE(A29349,""en"",""hi"")"),"क्लासिक स्क्वायर आकार की घड़ी रचनात्मक रूप से पुन: स्थापित हो जाती है।")</f>
        <v>क्लासिक स्क्वायर आकार की घड़ी रचनात्मक रूप से पुन: स्थापित हो जाती है।</v>
      </c>
    </row>
    <row r="29350">
      <c r="A29350" s="1" t="s">
        <v>28247</v>
      </c>
      <c r="B29350" s="2" t="str">
        <f>IFERROR(__xludf.DUMMYFUNCTION("GOOGLETRANSLATE(A29350,""en"",""hi"")"),"लोगों द्वारा डिजाइन किए गए जूते का चयन।")</f>
        <v>लोगों द्वारा डिजाइन किए गए जूते का चयन।</v>
      </c>
    </row>
    <row r="29351">
      <c r="A29351" s="1" t="s">
        <v>14345</v>
      </c>
      <c r="B29351" s="2" t="str">
        <f>IFERROR(__xludf.DUMMYFUNCTION("GOOGLETRANSLATE(A29351,""en"",""hi"")"),"बच्चों के लिए ग्रीटिंग्स कार्ड - आपको जन्मदिन की शुभकामनाएं")</f>
        <v>बच्चों के लिए ग्रीटिंग्स कार्ड - आपको जन्मदिन की शुभकामनाएं</v>
      </c>
    </row>
    <row r="29352">
      <c r="A29352" s="1" t="s">
        <v>28248</v>
      </c>
      <c r="B29352" s="2" t="str">
        <f>IFERROR(__xludf.DUMMYFUNCTION("GOOGLETRANSLATE(A29352,""en"",""hi"")"),"तीरंदाजी राष्ट्रीय खेल है, जो सभी उम्र से अभ्यास करती है")</f>
        <v>तीरंदाजी राष्ट्रीय खेल है, जो सभी उम्र से अभ्यास करती है</v>
      </c>
    </row>
    <row r="29353">
      <c r="A29353" s="1" t="s">
        <v>28249</v>
      </c>
      <c r="B29353" s="2" t="str">
        <f>IFERROR(__xludf.DUMMYFUNCTION("GOOGLETRANSLATE(A29353,""en"",""hi"")"),"एक काले विनाइल इंटीरियर के साथ लाल में समाप्त और काले परिवर्तनीय छत तह, शरीर शैली एक हड़ताली छोटी कार है।")</f>
        <v>एक काले विनाइल इंटीरियर के साथ लाल में समाप्त और काले परिवर्तनीय छत तह, शरीर शैली एक हड़ताली छोटी कार है।</v>
      </c>
    </row>
    <row r="29354">
      <c r="A29354" s="1" t="s">
        <v>28250</v>
      </c>
      <c r="B29354" s="2" t="str">
        <f>IFERROR(__xludf.DUMMYFUNCTION("GOOGLETRANSLATE(A29354,""en"",""hi"")"),"एक मधुमक्खी में श्रमिक मधुमक्खियों का मूल मैक्रो शॉट, जब वे कुछ मांग रहे हैं और गर्मियों में लकड़ी की सतह पर रेंगते हैं।")</f>
        <v>एक मधुमक्खी में श्रमिक मधुमक्खियों का मूल मैक्रो शॉट, जब वे कुछ मांग रहे हैं और गर्मियों में लकड़ी की सतह पर रेंगते हैं।</v>
      </c>
    </row>
    <row r="29355">
      <c r="A29355" s="1" t="s">
        <v>28251</v>
      </c>
      <c r="B29355" s="2" t="str">
        <f>IFERROR(__xludf.DUMMYFUNCTION("GOOGLETRANSLATE(A29355,""en"",""hi"")"),"व्यक्ति, बाएं, शैक्षणिक संस्थान परिसर के खिलाफ कॉलेज बास्केटबाल गेम के पहले भाग के दौरान एक कॉल पर प्रतिक्रिया करता है।")</f>
        <v>व्यक्ति, बाएं, शैक्षणिक संस्थान परिसर के खिलाफ कॉलेज बास्केटबाल गेम के पहले भाग के दौरान एक कॉल पर प्रतिक्रिया करता है।</v>
      </c>
    </row>
    <row r="29356">
      <c r="A29356" s="1" t="s">
        <v>28252</v>
      </c>
      <c r="B29356" s="2" t="str">
        <f>IFERROR(__xludf.DUMMYFUNCTION("GOOGLETRANSLATE(A29356,""en"",""hi"")"),"दर्शन, मंडला पृष्ठभूमि पर प्यारा नीला रंगीन निर्बाध पैटर्न।")</f>
        <v>दर्शन, मंडला पृष्ठभूमि पर प्यारा नीला रंगीन निर्बाध पैटर्न।</v>
      </c>
    </row>
    <row r="29357">
      <c r="A29357" s="1" t="s">
        <v>28253</v>
      </c>
      <c r="B29357" s="2" t="str">
        <f>IFERROR(__xludf.DUMMYFUNCTION("GOOGLETRANSLATE(A29357,""en"",""hi"")"),"नई इमारत अंत में और दूसरी तरफ घूमती है।")</f>
        <v>नई इमारत अंत में और दूसरी तरफ घूमती है।</v>
      </c>
    </row>
    <row r="29358">
      <c r="A29358" s="1" t="s">
        <v>28254</v>
      </c>
      <c r="B29358" s="2" t="str">
        <f>IFERROR(__xludf.DUMMYFUNCTION("GOOGLETRANSLATE(A29358,""en"",""hi"")"),"चित्रकारी कलाकार, व्यक्ति के साथ महिला")</f>
        <v>चित्रकारी कलाकार, व्यक्ति के साथ महिला</v>
      </c>
    </row>
    <row r="29359">
      <c r="A29359" s="1" t="s">
        <v>28255</v>
      </c>
      <c r="B29359" s="2" t="str">
        <f>IFERROR(__xludf.DUMMYFUNCTION("GOOGLETRANSLATE(A29359,""en"",""hi"")"),"घोंसले में नवजात पक्षी")</f>
        <v>घोंसले में नवजात पक्षी</v>
      </c>
    </row>
    <row r="29360">
      <c r="A29360" s="1" t="s">
        <v>28256</v>
      </c>
      <c r="B29360" s="2" t="str">
        <f>IFERROR(__xludf.DUMMYFUNCTION("GOOGLETRANSLATE(A29360,""en"",""hi"")"),"सुनहरे बालों वाली सुंदरता: अभिनेता एक सफेद कट-आउट पोशाक में डर गया क्योंकि वह रविवार को सत्र के लिए पहुंची थी")</f>
        <v>सुनहरे बालों वाली सुंदरता: अभिनेता एक सफेद कट-आउट पोशाक में डर गया क्योंकि वह रविवार को सत्र के लिए पहुंची थी</v>
      </c>
    </row>
    <row r="29361">
      <c r="A29361" s="1" t="s">
        <v>28257</v>
      </c>
      <c r="B29361" s="2" t="str">
        <f>IFERROR(__xludf.DUMMYFUNCTION("GOOGLETRANSLATE(A29361,""en"",""hi"")"),"बाग में बढ़ रहे जैविक प्रजातियां।")</f>
        <v>बाग में बढ़ रहे जैविक प्रजातियां।</v>
      </c>
    </row>
    <row r="29362">
      <c r="A29362" s="1" t="s">
        <v>28258</v>
      </c>
      <c r="B29362" s="2" t="str">
        <f>IFERROR(__xludf.DUMMYFUNCTION("GOOGLETRANSLATE(A29362,""en"",""hi"")"),"भोजन कुर्सियों का एक सेट।")</f>
        <v>भोजन कुर्सियों का एक सेट।</v>
      </c>
    </row>
    <row r="29363">
      <c r="A29363" s="1" t="s">
        <v>28259</v>
      </c>
      <c r="B29363" s="2" t="str">
        <f>IFERROR(__xludf.DUMMYFUNCTION("GOOGLETRANSLATE(A29363,""en"",""hi"")"),"भारी धातु कलाकार के थ्रैश धातु कलाकार टस्टेज बोलते हैं।")</f>
        <v>भारी धातु कलाकार के थ्रैश धातु कलाकार टस्टेज बोलते हैं।</v>
      </c>
    </row>
    <row r="29364">
      <c r="A29364" s="1" t="s">
        <v>28260</v>
      </c>
      <c r="B29364" s="2" t="str">
        <f>IFERROR(__xludf.DUMMYFUNCTION("GOOGLETRANSLATE(A29364,""en"",""hi"")"),"एक और तीन गया: निदेशकों ने जनवरी से इस्तीफा दे दिया है।")</f>
        <v>एक और तीन गया: निदेशकों ने जनवरी से इस्तीफा दे दिया है।</v>
      </c>
    </row>
    <row r="29365">
      <c r="A29365" s="1" t="s">
        <v>28261</v>
      </c>
      <c r="B29365" s="2" t="str">
        <f>IFERROR(__xludf.DUMMYFUNCTION("GOOGLETRANSLATE(A29365,""en"",""hi"")"),"मॉस और वनस्पति एक लावा प्रवाह को पुनः प्राप्त करते हैं")</f>
        <v>मॉस और वनस्पति एक लावा प्रवाह को पुनः प्राप्त करते हैं</v>
      </c>
    </row>
    <row r="29366">
      <c r="A29366" s="1" t="s">
        <v>356</v>
      </c>
      <c r="B29366" s="2" t="str">
        <f>IFERROR(__xludf.DUMMYFUNCTION("GOOGLETRANSLATE(A29366,""en"",""hi"")"),"अभिनेता प्रीमियर पर आता है।")</f>
        <v>अभिनेता प्रीमियर पर आता है।</v>
      </c>
    </row>
    <row r="29367">
      <c r="A29367" s="1" t="s">
        <v>28262</v>
      </c>
      <c r="B29367" s="2" t="str">
        <f>IFERROR(__xludf.DUMMYFUNCTION("GOOGLETRANSLATE(A29367,""en"",""hi"")"),"यह दाहिना हाथ है।")</f>
        <v>यह दाहिना हाथ है।</v>
      </c>
    </row>
    <row r="29368">
      <c r="A29368" s="1" t="s">
        <v>28263</v>
      </c>
      <c r="B29368" s="2" t="str">
        <f>IFERROR(__xludf.DUMMYFUNCTION("GOOGLETRANSLATE(A29368,""en"",""hi"")"),"मेरे सुन्दर पेड़ का तना।")</f>
        <v>मेरे सुन्दर पेड़ का तना।</v>
      </c>
    </row>
    <row r="29369">
      <c r="A29369" s="1" t="s">
        <v>28264</v>
      </c>
      <c r="B29369" s="2" t="str">
        <f>IFERROR(__xludf.DUMMYFUNCTION("GOOGLETRANSLATE(A29369,""en"",""hi"")"),"एक आदमी का एक चित्र")</f>
        <v>एक आदमी का एक चित्र</v>
      </c>
    </row>
    <row r="29370">
      <c r="A29370" s="1" t="s">
        <v>28265</v>
      </c>
      <c r="B29370" s="2" t="str">
        <f>IFERROR(__xludf.DUMMYFUNCTION("GOOGLETRANSLATE(A29370,""en"",""hi"")"),"सड़क पर खड़ी एक विंटेज कन्वर्टिबल कार का आंतरिक")</f>
        <v>सड़क पर खड़ी एक विंटेज कन्वर्टिबल कार का आंतरिक</v>
      </c>
    </row>
    <row r="29371">
      <c r="A29371" s="1" t="s">
        <v>28266</v>
      </c>
      <c r="B29371" s="2" t="str">
        <f>IFERROR(__xludf.DUMMYFUNCTION("GOOGLETRANSLATE(A29371,""en"",""hi"")"),"पार्किंग की छत पर")</f>
        <v>पार्किंग की छत पर</v>
      </c>
    </row>
    <row r="29372">
      <c r="A29372" s="1" t="s">
        <v>28267</v>
      </c>
      <c r="B29372" s="2" t="str">
        <f>IFERROR(__xludf.DUMMYFUNCTION("GOOGLETRANSLATE(A29372,""en"",""hi"")"),"लोगों द्वारा बनाए गए खूबसूरत बगीचों का सिर्फ एक छोटा सा हिस्सा।")</f>
        <v>लोगों द्वारा बनाए गए खूबसूरत बगीचों का सिर्फ एक छोटा सा हिस्सा।</v>
      </c>
    </row>
    <row r="29373">
      <c r="A29373" s="1" t="s">
        <v>28268</v>
      </c>
      <c r="B29373" s="2" t="str">
        <f>IFERROR(__xludf.DUMMYFUNCTION("GOOGLETRANSLATE(A29373,""en"",""hi"")"),"सेलिब्रिटी शो में रनवे चलती है")</f>
        <v>सेलिब्रिटी शो में रनवे चलती है</v>
      </c>
    </row>
    <row r="29374">
      <c r="A29374" s="1" t="s">
        <v>2827</v>
      </c>
      <c r="B29374" s="2" t="str">
        <f>IFERROR(__xludf.DUMMYFUNCTION("GOOGLETRANSLATE(A29374,""en"",""hi"")"),"ओवरले वॉटरमार्क टिकटों के लिए दानेदार बनावट आइकन।")</f>
        <v>ओवरले वॉटरमार्क टिकटों के लिए दानेदार बनावट आइकन।</v>
      </c>
    </row>
    <row r="29375">
      <c r="A29375" s="1" t="s">
        <v>28269</v>
      </c>
      <c r="B29375" s="2" t="str">
        <f>IFERROR(__xludf.DUMMYFUNCTION("GOOGLETRANSLATE(A29375,""en"",""hi"")"),"इस फ़ाइल में फोटो, एक शहर के अंदर एक शेल्फ")</f>
        <v>इस फ़ाइल में फोटो, एक शहर के अंदर एक शेल्फ</v>
      </c>
    </row>
    <row r="29376">
      <c r="A29376" s="1" t="s">
        <v>8327</v>
      </c>
      <c r="B29376" s="2" t="str">
        <f>IFERROR(__xludf.DUMMYFUNCTION("GOOGLETRANSLATE(A29376,""en"",""hi"")"),"अभिनेता प्रीमियर पर पहुंचे")</f>
        <v>अभिनेता प्रीमियर पर पहुंचे</v>
      </c>
    </row>
    <row r="29377">
      <c r="A29377" s="1" t="s">
        <v>28270</v>
      </c>
      <c r="B29377" s="2" t="str">
        <f>IFERROR(__xludf.DUMMYFUNCTION("GOOGLETRANSLATE(A29377,""en"",""hi"")"),"एक बगीचे के केंद्र में काम कर रहे दोस्ताना वरिष्ठ जोड़े एक सूची खुश दिख रहे हैं")</f>
        <v>एक बगीचे के केंद्र में काम कर रहे दोस्ताना वरिष्ठ जोड़े एक सूची खुश दिख रहे हैं</v>
      </c>
    </row>
    <row r="29378">
      <c r="A29378" s="1" t="s">
        <v>28271</v>
      </c>
      <c r="B29378" s="2" t="str">
        <f>IFERROR(__xludf.DUMMYFUNCTION("GOOGLETRANSLATE(A29378,""en"",""hi"")"),"सड़क एक मील सुंदर सड़क है जो शुरू और समाप्त होती है।")</f>
        <v>सड़क एक मील सुंदर सड़क है जो शुरू और समाप्त होती है।</v>
      </c>
    </row>
    <row r="29379">
      <c r="A29379" s="1" t="s">
        <v>28272</v>
      </c>
      <c r="B29379" s="2" t="str">
        <f>IFERROR(__xludf.DUMMYFUNCTION("GOOGLETRANSLATE(A29379,""en"",""hi"")"),"एक कार्टून चरित्र का वेक्टर चित्रण: व्यवसायी समुद्र तट पर एक कुर्सी पर बैठा है और फोन पर बात कर रहा है।")</f>
        <v>एक कार्टून चरित्र का वेक्टर चित्रण: व्यवसायी समुद्र तट पर एक कुर्सी पर बैठा है और फोन पर बात कर रहा है।</v>
      </c>
    </row>
    <row r="29380">
      <c r="A29380" s="1" t="s">
        <v>28273</v>
      </c>
      <c r="B29380" s="2" t="str">
        <f>IFERROR(__xludf.DUMMYFUNCTION("GOOGLETRANSLATE(A29380,""en"",""hi"")"),"मेरा यह छोटा सा प्रकाश")</f>
        <v>मेरा यह छोटा सा प्रकाश</v>
      </c>
    </row>
    <row r="29381">
      <c r="A29381" s="1" t="s">
        <v>28274</v>
      </c>
      <c r="B29381" s="2" t="str">
        <f>IFERROR(__xludf.DUMMYFUNCTION("GOOGLETRANSLATE(A29381,""en"",""hi"")"),"सबसे पुराना शेष सड़क बाजार।")</f>
        <v>सबसे पुराना शेष सड़क बाजार।</v>
      </c>
    </row>
    <row r="29382">
      <c r="A29382" s="1" t="s">
        <v>28275</v>
      </c>
      <c r="B29382" s="2" t="str">
        <f>IFERROR(__xludf.DUMMYFUNCTION("GOOGLETRANSLATE(A29382,""en"",""hi"")"),"एक बैल एक बुलफाइट के दौरान MATADOR द्वारा गुजरता है।")</f>
        <v>एक बैल एक बुलफाइट के दौरान MATADOR द्वारा गुजरता है।</v>
      </c>
    </row>
    <row r="29383">
      <c r="A29383" s="1" t="s">
        <v>28276</v>
      </c>
      <c r="B29383" s="2" t="str">
        <f>IFERROR(__xludf.DUMMYFUNCTION("GOOGLETRANSLATE(A29383,""en"",""hi"")"),"SynThpop कलाकार शो के दौरान प्रदर्शन करता है")</f>
        <v>SynThpop कलाकार शो के दौरान प्रदर्शन करता है</v>
      </c>
    </row>
    <row r="29384">
      <c r="A29384" s="1" t="s">
        <v>28277</v>
      </c>
      <c r="B29384" s="2" t="str">
        <f>IFERROR(__xludf.DUMMYFUNCTION("GOOGLETRANSLATE(A29384,""en"",""hi"")"),"तो प्यार में: अभिनेताओं ने शुक्रवार को एक छोटे से चुंबन का आनंद लिया")</f>
        <v>तो प्यार में: अभिनेताओं ने शुक्रवार को एक छोटे से चुंबन का आनंद लिया</v>
      </c>
    </row>
    <row r="29385">
      <c r="A29385" s="1" t="s">
        <v>28278</v>
      </c>
      <c r="B29385" s="2" t="str">
        <f>IFERROR(__xludf.DUMMYFUNCTION("GOOGLETRANSLATE(A29385,""en"",""hi"")"),"स्तरीय त्वचा की आधिकारिक कला!")</f>
        <v>स्तरीय त्वचा की आधिकारिक कला!</v>
      </c>
    </row>
    <row r="29386">
      <c r="A29386" s="1" t="s">
        <v>28279</v>
      </c>
      <c r="B29386" s="2" t="str">
        <f>IFERROR(__xludf.DUMMYFUNCTION("GOOGLETRANSLATE(A29386,""en"",""hi"")"),"बटन के साथ एक काले पोशाक पहने घुड़सवारी")</f>
        <v>बटन के साथ एक काले पोशाक पहने घुड़सवारी</v>
      </c>
    </row>
    <row r="29387">
      <c r="A29387" s="1" t="s">
        <v>28280</v>
      </c>
      <c r="B29387" s="2" t="str">
        <f>IFERROR(__xludf.DUMMYFUNCTION("GOOGLETRANSLATE(A29387,""en"",""hi"")"),"क्षितिज में एक घुमावदार सड़क गायब होने की सुंदरता")</f>
        <v>क्षितिज में एक घुमावदार सड़क गायब होने की सुंदरता</v>
      </c>
    </row>
    <row r="29388">
      <c r="A29388" s="1" t="s">
        <v>28281</v>
      </c>
      <c r="B29388" s="2" t="str">
        <f>IFERROR(__xludf.DUMMYFUNCTION("GOOGLETRANSLATE(A29388,""en"",""hi"")"),"उन छुट्टियों के मौसम में हमारी मेज पर नहीं उनको याद रखें।")</f>
        <v>उन छुट्टियों के मौसम में हमारी मेज पर नहीं उनको याद रखें।</v>
      </c>
    </row>
    <row r="29389">
      <c r="A29389" s="1" t="s">
        <v>28282</v>
      </c>
      <c r="B29389" s="2" t="str">
        <f>IFERROR(__xludf.DUMMYFUNCTION("GOOGLETRANSLATE(A29389,""en"",""hi"")"),"एक आदमी का एक चित्र।")</f>
        <v>एक आदमी का एक चित्र।</v>
      </c>
    </row>
    <row r="29390">
      <c r="A29390" s="1" t="s">
        <v>28283</v>
      </c>
      <c r="B29390" s="2" t="str">
        <f>IFERROR(__xludf.DUMMYFUNCTION("GOOGLETRANSLATE(A29390,""en"",""hi"")"),"शहर के बाहर रेगिस्तान में हरे पेड़")</f>
        <v>शहर के बाहर रेगिस्तान में हरे पेड़</v>
      </c>
    </row>
    <row r="29391">
      <c r="A29391" s="1" t="s">
        <v>28284</v>
      </c>
      <c r="B29391" s="2" t="str">
        <f>IFERROR(__xludf.DUMMYFUNCTION("GOOGLETRANSLATE(A29391,""en"",""hi"")"),"देश पॉप कलाकार और देश कलाकार पुरस्कार के दौरान ऑनस्टेज करते हैं")</f>
        <v>देश पॉप कलाकार और देश कलाकार पुरस्कार के दौरान ऑनस्टेज करते हैं</v>
      </c>
    </row>
    <row r="29392">
      <c r="A29392" s="1" t="s">
        <v>28285</v>
      </c>
      <c r="B29392" s="2" t="str">
        <f>IFERROR(__xludf.DUMMYFUNCTION("GOOGLETRANSLATE(A29392,""en"",""hi"")"),"वह अपने गन्ना से टेनिस गेंदों में से एक फेंकता है।")</f>
        <v>वह अपने गन्ना से टेनिस गेंदों में से एक फेंकता है।</v>
      </c>
    </row>
    <row r="29393">
      <c r="A29393" s="1" t="s">
        <v>28286</v>
      </c>
      <c r="B29393" s="2" t="str">
        <f>IFERROR(__xludf.DUMMYFUNCTION("GOOGLETRANSLATE(A29393,""en"",""hi"")"),"पूर्वी हिस्से में व्यक्ति द्वारा एक समुद्र तट घर क्षतिग्रस्त।")</f>
        <v>पूर्वी हिस्से में व्यक्ति द्वारा एक समुद्र तट घर क्षतिग्रस्त।</v>
      </c>
    </row>
    <row r="29394">
      <c r="A29394" s="1" t="s">
        <v>28287</v>
      </c>
      <c r="B29394" s="2" t="str">
        <f>IFERROR(__xludf.DUMMYFUNCTION("GOOGLETRANSLATE(A29394,""en"",""hi"")"),"हिमपात गुरुवार सुबह दिन के माध्यम से सड़कों में सड़कों बने।")</f>
        <v>हिमपात गुरुवार सुबह दिन के माध्यम से सड़कों में सड़कों बने।</v>
      </c>
    </row>
    <row r="29395">
      <c r="A29395" s="1" t="s">
        <v>5787</v>
      </c>
      <c r="B29395" s="2" t="str">
        <f>IFERROR(__xludf.DUMMYFUNCTION("GOOGLETRANSLATE(A29395,""en"",""hi"")"),"छवि में हो सकता है: व्यक्ति, मंच पर, एक संगीत वाद्ययंत्र और गिटार बजाना")</f>
        <v>छवि में हो सकता है: व्यक्ति, मंच पर, एक संगीत वाद्ययंत्र और गिटार बजाना</v>
      </c>
    </row>
    <row r="29396">
      <c r="A29396" s="1" t="s">
        <v>28288</v>
      </c>
      <c r="B29396" s="2" t="str">
        <f>IFERROR(__xludf.DUMMYFUNCTION("GOOGLETRANSLATE(A29396,""en"",""hi"")"),"बादल आकाश पृष्ठभूमि पर लक्ष्य में फुटबॉल उड़ रहा है")</f>
        <v>बादल आकाश पृष्ठभूमि पर लक्ष्य में फुटबॉल उड़ रहा है</v>
      </c>
    </row>
    <row r="29397">
      <c r="A29397" s="1" t="s">
        <v>28289</v>
      </c>
      <c r="B29397" s="2" t="str">
        <f>IFERROR(__xludf.DUMMYFUNCTION("GOOGLETRANSLATE(A29397,""en"",""hi"")"),"सूरज की रोशनी की किरणों में सेब का पेड़ खिलना")</f>
        <v>सूरज की रोशनी की किरणों में सेब का पेड़ खिलना</v>
      </c>
    </row>
    <row r="29398">
      <c r="A29398" s="1" t="s">
        <v>28290</v>
      </c>
      <c r="B29398" s="2" t="str">
        <f>IFERROR(__xludf.DUMMYFUNCTION("GOOGLETRANSLATE(A29398,""en"",""hi"")"),"तट पर संग्रहालय की छत")</f>
        <v>तट पर संग्रहालय की छत</v>
      </c>
    </row>
    <row r="29399">
      <c r="A29399" s="1" t="s">
        <v>28291</v>
      </c>
      <c r="B29399" s="2" t="str">
        <f>IFERROR(__xludf.DUMMYFUNCTION("GOOGLETRANSLATE(A29399,""en"",""hi"")"),"80 मिमी रिम पर घुड़सवार टायर वास्तविक इंच है")</f>
        <v>80 मिमी रिम पर घुड़सवार टायर वास्तविक इंच है</v>
      </c>
    </row>
    <row r="29400">
      <c r="A29400" s="1" t="s">
        <v>28292</v>
      </c>
      <c r="B29400" s="2" t="str">
        <f>IFERROR(__xludf.DUMMYFUNCTION("GOOGLETRANSLATE(A29400,""en"",""hi"")"),"अभिनेता गति चित्र के प्रीमियर में भाग लेते हैं")</f>
        <v>अभिनेता गति चित्र के प्रीमियर में भाग लेते हैं</v>
      </c>
    </row>
    <row r="29401">
      <c r="A29401" s="1" t="s">
        <v>28293</v>
      </c>
      <c r="B29401" s="2" t="str">
        <f>IFERROR(__xludf.DUMMYFUNCTION("GOOGLETRANSLATE(A29401,""en"",""hi"")"),"फुटबॉल खिलाड़ी एक प्रशिक्षण सत्र में भाग लेता है")</f>
        <v>फुटबॉल खिलाड़ी एक प्रशिक्षण सत्र में भाग लेता है</v>
      </c>
    </row>
    <row r="29402">
      <c r="A29402" s="1" t="s">
        <v>28294</v>
      </c>
      <c r="B29402" s="2" t="str">
        <f>IFERROR(__xludf.DUMMYFUNCTION("GOOGLETRANSLATE(A29402,""en"",""hi"")"),"कलाकार त्यौहार में मंच पर प्रदर्शन करता है।")</f>
        <v>कलाकार त्यौहार में मंच पर प्रदर्शन करता है।</v>
      </c>
    </row>
    <row r="29403">
      <c r="A29403" s="1" t="s">
        <v>28295</v>
      </c>
      <c r="B29403" s="2" t="str">
        <f>IFERROR(__xludf.DUMMYFUNCTION("GOOGLETRANSLATE(A29403,""en"",""hi"")"),"व्यवसायी सिटी स्काईलाइन को देख रहा है।")</f>
        <v>व्यवसायी सिटी स्काईलाइन को देख रहा है।</v>
      </c>
    </row>
    <row r="29404">
      <c r="A29404" s="1" t="s">
        <v>28296</v>
      </c>
      <c r="B29404" s="2" t="str">
        <f>IFERROR(__xludf.DUMMYFUNCTION("GOOGLETRANSLATE(A29404,""en"",""hi"")"),"काले और नीले या सफेद और सोने की पोशाक का वेक्टर चित्रण।")</f>
        <v>काले और नीले या सफेद और सोने की पोशाक का वेक्टर चित्रण।</v>
      </c>
    </row>
    <row r="29405">
      <c r="A29405" s="1" t="s">
        <v>28297</v>
      </c>
      <c r="B29405" s="2" t="str">
        <f>IFERROR(__xludf.DUMMYFUNCTION("GOOGLETRANSLATE(A29405,""en"",""hi"")"),"एक छोटे लड़के की तस्वीर और एक छोटी लड़की केक बनाने के लिए छवि परिणाम")</f>
        <v>एक छोटे लड़के की तस्वीर और एक छोटी लड़की केक बनाने के लिए छवि परिणाम</v>
      </c>
    </row>
    <row r="29406">
      <c r="A29406" s="1" t="s">
        <v>28298</v>
      </c>
      <c r="B29406" s="2" t="str">
        <f>IFERROR(__xludf.DUMMYFUNCTION("GOOGLETRANSLATE(A29406,""en"",""hi"")"),"एक टूटी हुई श्रृंखला के साथ एक लंबी छाया रासायनिक फ्लास्क का चित्रण")</f>
        <v>एक टूटी हुई श्रृंखला के साथ एक लंबी छाया रासायनिक फ्लास्क का चित्रण</v>
      </c>
    </row>
    <row r="29407">
      <c r="A29407" s="1" t="s">
        <v>28299</v>
      </c>
      <c r="B29407" s="2" t="str">
        <f>IFERROR(__xludf.DUMMYFUNCTION("GOOGLETRANSLATE(A29407,""en"",""hi"")"),"एक मछुआरा एक भूरे रंग के ट्राउट की भूमिका निभाता है।")</f>
        <v>एक मछुआरा एक भूरे रंग के ट्राउट की भूमिका निभाता है।</v>
      </c>
    </row>
    <row r="29408">
      <c r="A29408" s="1" t="s">
        <v>28300</v>
      </c>
      <c r="B29408" s="2" t="str">
        <f>IFERROR(__xludf.DUMMYFUNCTION("GOOGLETRANSLATE(A29408,""en"",""hi"")"),"पियर्स से देखा गया पर्यटक आकर्षण।")</f>
        <v>पियर्स से देखा गया पर्यटक आकर्षण।</v>
      </c>
    </row>
    <row r="29409">
      <c r="A29409" s="1" t="s">
        <v>28301</v>
      </c>
      <c r="B29409" s="2" t="str">
        <f>IFERROR(__xludf.DUMMYFUNCTION("GOOGLETRANSLATE(A29409,""en"",""hi"")"),"लाल लोमड़ी बर्फ में एक नाश्ता का आनंद लेती है।")</f>
        <v>लाल लोमड़ी बर्फ में एक नाश्ता का आनंद लेती है।</v>
      </c>
    </row>
    <row r="29410">
      <c r="A29410" s="1" t="s">
        <v>28302</v>
      </c>
      <c r="B29410" s="2" t="str">
        <f>IFERROR(__xludf.DUMMYFUNCTION("GOOGLETRANSLATE(A29410,""en"",""hi"")"),"4K जोड़े दोस्तों के साथ सामाजिककरण, गर्मियों के दिन के भोजन और पेय पदार्थों के साथ")</f>
        <v>4K जोड़े दोस्तों के साथ सामाजिककरण, गर्मियों के दिन के भोजन और पेय पदार्थों के साथ</v>
      </c>
    </row>
    <row r="29411">
      <c r="A29411" s="1" t="s">
        <v>28303</v>
      </c>
      <c r="B29411" s="2" t="str">
        <f>IFERROR(__xludf.DUMMYFUNCTION("GOOGLETRANSLATE(A29411,""en"",""hi"")"),"अभिनेता और टीवी व्यक्तित्व प्रीमियर में भाग लेते हैं")</f>
        <v>अभिनेता और टीवी व्यक्तित्व प्रीमियर में भाग लेते हैं</v>
      </c>
    </row>
    <row r="29412">
      <c r="A29412" s="1" t="s">
        <v>28304</v>
      </c>
      <c r="B29412" s="2" t="str">
        <f>IFERROR(__xludf.DUMMYFUNCTION("GOOGLETRANSLATE(A29412,""en"",""hi"")"),"प्लास्टिक बैग को बदलने के लिए सफेद कैलिको बैग पर्यावरण संरक्षण रखें।")</f>
        <v>प्लास्टिक बैग को बदलने के लिए सफेद कैलिको बैग पर्यावरण संरक्षण रखें।</v>
      </c>
    </row>
    <row r="29413">
      <c r="A29413" s="1" t="s">
        <v>28305</v>
      </c>
      <c r="B29413" s="2" t="str">
        <f>IFERROR(__xludf.DUMMYFUNCTION("GOOGLETRANSLATE(A29413,""en"",""hi"")"),"उसके समारोह से पहले, मैंने व्यक्ति को एक खाली सीढ़ी में फेंक दिया ताकि वह थोड़ा शांत हो सका और हम उसके कुछ चित्र ले सकते थे।")</f>
        <v>उसके समारोह से पहले, मैंने व्यक्ति को एक खाली सीढ़ी में फेंक दिया ताकि वह थोड़ा शांत हो सका और हम उसके कुछ चित्र ले सकते थे।</v>
      </c>
    </row>
    <row r="29414">
      <c r="A29414" s="1" t="s">
        <v>28306</v>
      </c>
      <c r="B29414" s="2" t="str">
        <f>IFERROR(__xludf.DUMMYFUNCTION("GOOGLETRANSLATE(A29414,""en"",""hi"")"),"एक नीले धनुष के साथ ध्वज का कपड़ा बनावट।")</f>
        <v>एक नीले धनुष के साथ ध्वज का कपड़ा बनावट।</v>
      </c>
    </row>
    <row r="29415">
      <c r="A29415" s="1" t="s">
        <v>28307</v>
      </c>
      <c r="B29415" s="2" t="str">
        <f>IFERROR(__xludf.DUMMYFUNCTION("GOOGLETRANSLATE(A29415,""en"",""hi"")"),"ग्लेशियर पर उत्तरी लाइट्स")</f>
        <v>ग्लेशियर पर उत्तरी लाइट्स</v>
      </c>
    </row>
    <row r="29416">
      <c r="A29416" s="1" t="s">
        <v>656</v>
      </c>
      <c r="B29416" s="2" t="str">
        <f>IFERROR(__xludf.DUMMYFUNCTION("GOOGLETRANSLATE(A29416,""en"",""hi"")"),"छवि में हो सकता है: व्यक्ति, मंच पर, एक संगीत वाद्ययंत्र और इनडोर खेल रहा है")</f>
        <v>छवि में हो सकता है: व्यक्ति, मंच पर, एक संगीत वाद्ययंत्र और इनडोर खेल रहा है</v>
      </c>
    </row>
    <row r="29417">
      <c r="A29417" s="1" t="s">
        <v>28308</v>
      </c>
      <c r="B29417" s="2" t="str">
        <f>IFERROR(__xludf.DUMMYFUNCTION("GOOGLETRANSLATE(A29417,""en"",""hi"")"),"पर्यटक प्राचीन इमारत के सामने हरे रंग के लॉन पर आराम कर रहे हैं")</f>
        <v>पर्यटक प्राचीन इमारत के सामने हरे रंग के लॉन पर आराम कर रहे हैं</v>
      </c>
    </row>
    <row r="29418">
      <c r="A29418" s="1" t="s">
        <v>28309</v>
      </c>
      <c r="B29418" s="2" t="str">
        <f>IFERROR(__xludf.DUMMYFUNCTION("GOOGLETRANSLATE(A29418,""en"",""hi"")"),"एक मजबूत काले बैल की ग्राफिक छवि।")</f>
        <v>एक मजबूत काले बैल की ग्राफिक छवि।</v>
      </c>
    </row>
    <row r="29419">
      <c r="A29419" s="1" t="s">
        <v>28310</v>
      </c>
      <c r="B29419" s="2" t="str">
        <f>IFERROR(__xludf.DUMMYFUNCTION("GOOGLETRANSLATE(A29419,""en"",""hi"")"),"एक लकड़ी की पृष्ठभूमि पर एक टोकरी और दौनी में ताजा रास्पबेरी।")</f>
        <v>एक लकड़ी की पृष्ठभूमि पर एक टोकरी और दौनी में ताजा रास्पबेरी।</v>
      </c>
    </row>
    <row r="29420">
      <c r="A29420" s="1" t="s">
        <v>28311</v>
      </c>
      <c r="B29420" s="2" t="str">
        <f>IFERROR(__xludf.DUMMYFUNCTION("GOOGLETRANSLATE(A29420,""en"",""hi"")"),"पुराने शहर में चर्च")</f>
        <v>पुराने शहर में चर्च</v>
      </c>
    </row>
    <row r="29421">
      <c r="A29421" s="1" t="s">
        <v>28312</v>
      </c>
      <c r="B29421" s="2" t="str">
        <f>IFERROR(__xludf.DUMMYFUNCTION("GOOGLETRANSLATE(A29421,""en"",""hi"")"),"आत्माओं की स्मृति के लिए मोमबत्तियाँ जलती हैं")</f>
        <v>आत्माओं की स्मृति के लिए मोमबत्तियाँ जलती हैं</v>
      </c>
    </row>
    <row r="29422">
      <c r="A29422" s="1" t="s">
        <v>28313</v>
      </c>
      <c r="B29422" s="2" t="str">
        <f>IFERROR(__xludf.DUMMYFUNCTION("GOOGLETRANSLATE(A29422,""en"",""hi"")"),"दुकान में इस सप्ताह के अंत में हजारों गुलदस्ते बेचने की योजना है")</f>
        <v>दुकान में इस सप्ताह के अंत में हजारों गुलदस्ते बेचने की योजना है</v>
      </c>
    </row>
    <row r="29423">
      <c r="A29423" s="1" t="s">
        <v>28314</v>
      </c>
      <c r="B29423" s="2" t="str">
        <f>IFERROR(__xludf.DUMMYFUNCTION("GOOGLETRANSLATE(A29423,""en"",""hi"")"),"बाजार स्टाल एशियाई मसालों और पारंपरिक सौंदर्य प्रसाधन - हेनना प्रदान करता है")</f>
        <v>बाजार स्टाल एशियाई मसालों और पारंपरिक सौंदर्य प्रसाधन - हेनना प्रदान करता है</v>
      </c>
    </row>
    <row r="29424">
      <c r="A29424" s="1" t="s">
        <v>28315</v>
      </c>
      <c r="B29424" s="2" t="str">
        <f>IFERROR(__xludf.DUMMYFUNCTION("GOOGLETRANSLATE(A29424,""en"",""hi"")"),"गाजर में बढ़ने के लिए पसंदीदा")</f>
        <v>गाजर में बढ़ने के लिए पसंदीदा</v>
      </c>
    </row>
    <row r="29425">
      <c r="A29425" s="1" t="s">
        <v>28316</v>
      </c>
      <c r="B29425" s="2" t="str">
        <f>IFERROR(__xludf.DUMMYFUNCTION("GOOGLETRANSLATE(A29425,""en"",""hi"")"),"स्टोरेज स्पेस के साथ स्मार्ट बेड फ्रेम")</f>
        <v>स्टोरेज स्पेस के साथ स्मार्ट बेड फ्रेम</v>
      </c>
    </row>
    <row r="29426">
      <c r="A29426" s="1" t="s">
        <v>28317</v>
      </c>
      <c r="B29426" s="2" t="str">
        <f>IFERROR(__xludf.DUMMYFUNCTION("GOOGLETRANSLATE(A29426,""en"",""hi"")"),"पिता और बेटे संगीत सुन रहे हैं और पार्क में मस्ती करते हैं")</f>
        <v>पिता और बेटे संगीत सुन रहे हैं और पार्क में मस्ती करते हैं</v>
      </c>
    </row>
    <row r="29427">
      <c r="A29427" s="1" t="s">
        <v>28318</v>
      </c>
      <c r="B29427" s="2" t="str">
        <f>IFERROR(__xludf.DUMMYFUNCTION("GOOGLETRANSLATE(A29427,""en"",""hi"")"),"राष्ट्रीय ध्वज से भरा नक्शा")</f>
        <v>राष्ट्रीय ध्वज से भरा नक्शा</v>
      </c>
    </row>
    <row r="29428">
      <c r="A29428" s="1" t="s">
        <v>28319</v>
      </c>
      <c r="B29428" s="2" t="str">
        <f>IFERROR(__xludf.DUMMYFUNCTION("GOOGLETRANSLATE(A29428,""en"",""hi"")"),"मॉडल और टीवी कार्यक्रम निर्माता शो में भाग लेते हैं।")</f>
        <v>मॉडल और टीवी कार्यक्रम निर्माता शो में भाग लेते हैं।</v>
      </c>
    </row>
    <row r="29429">
      <c r="A29429" s="1" t="s">
        <v>28320</v>
      </c>
      <c r="B29429" s="2" t="str">
        <f>IFERROR(__xludf.DUMMYFUNCTION("GOOGLETRANSLATE(A29429,""en"",""hi"")"),"सभी बाथरूम में भव्य झील और पहाड़ के दृश्यों के साथ गहरा स्नान है।")</f>
        <v>सभी बाथरूम में भव्य झील और पहाड़ के दृश्यों के साथ गहरा स्नान है।</v>
      </c>
    </row>
    <row r="29430">
      <c r="A29430" s="1" t="s">
        <v>28321</v>
      </c>
      <c r="B29430" s="2" t="str">
        <f>IFERROR(__xludf.DUMMYFUNCTION("GOOGLETRANSLATE(A29430,""en"",""hi"")"),"व्यक्ति, मुट्ठी भर के रूप में निपटान करता है क्योंकि व्यक्ति शुक्रवार की रात गेंद के साथ नीचे आता है।")</f>
        <v>व्यक्ति, मुट्ठी भर के रूप में निपटान करता है क्योंकि व्यक्ति शुक्रवार की रात गेंद के साथ नीचे आता है।</v>
      </c>
    </row>
    <row r="29431">
      <c r="A29431" s="1" t="s">
        <v>28322</v>
      </c>
      <c r="B29431" s="2" t="str">
        <f>IFERROR(__xludf.DUMMYFUNCTION("GOOGLETRANSLATE(A29431,""en"",""hi"")"),"मुझे छोटे, ठोस स्वेटर के साथ सुंदर पैटर्न वाली स्कर्ट का संयोजन पसंद है।")</f>
        <v>मुझे छोटे, ठोस स्वेटर के साथ सुंदर पैटर्न वाली स्कर्ट का संयोजन पसंद है।</v>
      </c>
    </row>
    <row r="29432">
      <c r="A29432" s="1" t="s">
        <v>28323</v>
      </c>
      <c r="B29432" s="2" t="str">
        <f>IFERROR(__xludf.DUMMYFUNCTION("GOOGLETRANSLATE(A29432,""en"",""hi"")"),"अभिनेता व्यक्ति द्वारा निर्देशित होता है")</f>
        <v>अभिनेता व्यक्ति द्वारा निर्देशित होता है</v>
      </c>
    </row>
    <row r="29433">
      <c r="A29433" s="1" t="s">
        <v>28324</v>
      </c>
      <c r="B29433" s="2" t="str">
        <f>IFERROR(__xludf.DUMMYFUNCTION("GOOGLETRANSLATE(A29433,""en"",""hi"")"),"शरद ऋतु हेजरो में ब्लैकबेरी के साथ आता है")</f>
        <v>शरद ऋतु हेजरो में ब्लैकबेरी के साथ आता है</v>
      </c>
    </row>
    <row r="29434">
      <c r="A29434" s="1" t="s">
        <v>4243</v>
      </c>
      <c r="B29434" s="2" t="str">
        <f>IFERROR(__xludf.DUMMYFUNCTION("GOOGLETRANSLATE(A29434,""en"",""hi"")"),"छवि में हो सकता है: व्यक्ति, मंच पर, एक संगीत वाद्ययंत्र, रात और इनडोर खेल रहा है")</f>
        <v>छवि में हो सकता है: व्यक्ति, मंच पर, एक संगीत वाद्ययंत्र, रात और इनडोर खेल रहा है</v>
      </c>
    </row>
    <row r="29435">
      <c r="A29435" s="1" t="s">
        <v>12469</v>
      </c>
      <c r="B29435" s="2" t="str">
        <f>IFERROR(__xludf.DUMMYFUNCTION("GOOGLETRANSLATE(A29435,""en"",""hi"")"),"लोगों के शहर में स्थित बिक्री के लिए घर")</f>
        <v>लोगों के शहर में स्थित बिक्री के लिए घर</v>
      </c>
    </row>
    <row r="29436">
      <c r="A29436" s="1" t="s">
        <v>28325</v>
      </c>
      <c r="B29436" s="2" t="str">
        <f>IFERROR(__xludf.DUMMYFUNCTION("GOOGLETRANSLATE(A29436,""en"",""hi"")"),"एक मेज पर उल्टा बैठे आविष्कार।")</f>
        <v>एक मेज पर उल्टा बैठे आविष्कार।</v>
      </c>
    </row>
    <row r="29437">
      <c r="A29437" s="1" t="s">
        <v>28326</v>
      </c>
      <c r="B29437" s="2" t="str">
        <f>IFERROR(__xludf.DUMMYFUNCTION("GOOGLETRANSLATE(A29437,""en"",""hi"")"),"एक महाद्वीपीय मानचित्र का नमूना")</f>
        <v>एक महाद्वीपीय मानचित्र का नमूना</v>
      </c>
    </row>
    <row r="29438">
      <c r="A29438" s="1" t="s">
        <v>28327</v>
      </c>
      <c r="B29438" s="2" t="str">
        <f>IFERROR(__xludf.DUMMYFUNCTION("GOOGLETRANSLATE(A29438,""en"",""hi"")"),"यह जेपीईजी छवि - नट्स और फलों के साथ शरद ऋतु पृष्ठभूमि, मुफ्त डाउनलोड के लिए उपलब्ध है")</f>
        <v>यह जेपीईजी छवि - नट्स और फलों के साथ शरद ऋतु पृष्ठभूमि, मुफ्त डाउनलोड के लिए उपलब्ध है</v>
      </c>
    </row>
    <row r="29439">
      <c r="A29439" s="1" t="s">
        <v>28328</v>
      </c>
      <c r="B29439" s="2" t="str">
        <f>IFERROR(__xludf.DUMMYFUNCTION("GOOGLETRANSLATE(A29439,""en"",""hi"")"),"वर्षों के माध्यम से प्रोमोशनल पोस्टर")</f>
        <v>वर्षों के माध्यम से प्रोमोशनल पोस्टर</v>
      </c>
    </row>
    <row r="29440">
      <c r="A29440" s="1" t="s">
        <v>28329</v>
      </c>
      <c r="B29440" s="2" t="str">
        <f>IFERROR(__xludf.DUMMYFUNCTION("GOOGLETRANSLATE(A29440,""en"",""hi"")"),"ऑटोमोबाइल मॉडल सॉफ्टवेयर के साथ ऑटोमोबाइल होगा")</f>
        <v>ऑटोमोबाइल मॉडल सॉफ्टवेयर के साथ ऑटोमोबाइल होगा</v>
      </c>
    </row>
    <row r="29441">
      <c r="A29441" s="1" t="s">
        <v>28330</v>
      </c>
      <c r="B29441" s="2" t="str">
        <f>IFERROR(__xludf.DUMMYFUNCTION("GOOGLETRANSLATE(A29441,""en"",""hi"")"),"सरकारी एजेंसी द्वारा जारी इस तस्वीर में व्यक्ति देखा जाता है।")</f>
        <v>सरकारी एजेंसी द्वारा जारी इस तस्वीर में व्यक्ति देखा जाता है।</v>
      </c>
    </row>
    <row r="29442">
      <c r="A29442" s="1" t="s">
        <v>28331</v>
      </c>
      <c r="B29442" s="2" t="str">
        <f>IFERROR(__xludf.DUMMYFUNCTION("GOOGLETRANSLATE(A29442,""en"",""hi"")"),"कृषि भूमि पर ड्राइविंग कटाई फसलों से भरा निशान के साथ ट्रैक्टर पर उड़ान भरना।")</f>
        <v>कृषि भूमि पर ड्राइविंग कटाई फसलों से भरा निशान के साथ ट्रैक्टर पर उड़ान भरना।</v>
      </c>
    </row>
    <row r="29443">
      <c r="A29443" s="1" t="s">
        <v>28332</v>
      </c>
      <c r="B29443" s="2" t="str">
        <f>IFERROR(__xludf.DUMMYFUNCTION("GOOGLETRANSLATE(A29443,""en"",""hi"")"),"मुझे आपके टखने पर काली बिल्ली मिली!")</f>
        <v>मुझे आपके टखने पर काली बिल्ली मिली!</v>
      </c>
    </row>
    <row r="29444">
      <c r="A29444" s="1" t="s">
        <v>28333</v>
      </c>
      <c r="B29444" s="2" t="str">
        <f>IFERROR(__xludf.DUMMYFUNCTION("GOOGLETRANSLATE(A29444,""en"",""hi"")"),"सेलिब्रिटी को एक स्टार से सम्मानित किया गया")</f>
        <v>सेलिब्रिटी को एक स्टार से सम्मानित किया गया</v>
      </c>
    </row>
    <row r="29445">
      <c r="A29445" s="1" t="s">
        <v>28334</v>
      </c>
      <c r="B29445" s="2" t="str">
        <f>IFERROR(__xludf.DUMMYFUNCTION("GOOGLETRANSLATE(A29445,""en"",""hi"")"),"व्यक्ति द्वारा बर्फ में व्यक्ति")</f>
        <v>व्यक्ति द्वारा बर्फ में व्यक्ति</v>
      </c>
    </row>
    <row r="29446">
      <c r="A29446" s="1" t="s">
        <v>28335</v>
      </c>
      <c r="B29446" s="2" t="str">
        <f>IFERROR(__xludf.DUMMYFUNCTION("GOOGLETRANSLATE(A29446,""en"",""hi"")"),"व्यक्ति, दाएं, व्यक्ति को शुक्रवार को डिफ्लेक्ट करने से ठीक पहले गेंद को मारता है।")</f>
        <v>व्यक्ति, दाएं, व्यक्ति को शुक्रवार को डिफ्लेक्ट करने से ठीक पहले गेंद को मारता है।</v>
      </c>
    </row>
    <row r="29447">
      <c r="A29447" s="1" t="s">
        <v>28336</v>
      </c>
      <c r="B29447" s="2" t="str">
        <f>IFERROR(__xludf.DUMMYFUNCTION("GOOGLETRANSLATE(A29447,""en"",""hi"")"),"मध्ययुगीन शहर की दीवार पर ऐतिहासिक किलेबंदी")</f>
        <v>मध्ययुगीन शहर की दीवार पर ऐतिहासिक किलेबंदी</v>
      </c>
    </row>
    <row r="29448">
      <c r="A29448" s="1" t="s">
        <v>1731</v>
      </c>
      <c r="B29448" s="2" t="str">
        <f>IFERROR(__xludf.DUMMYFUNCTION("GOOGLETRANSLATE(A29448,""en"",""hi"")"),"डिजिटल कला # के लिए चुनी गई है")</f>
        <v>डिजिटल कला # के लिए चुनी गई है</v>
      </c>
    </row>
    <row r="29449">
      <c r="A29449" s="1" t="s">
        <v>28337</v>
      </c>
      <c r="B29449" s="2" t="str">
        <f>IFERROR(__xludf.DUMMYFUNCTION("GOOGLETRANSLATE(A29449,""en"",""hi"")"),"बाइक पथ और झील पर भूवैज्ञानिक गठन के माध्यम से देख रहे हैं।")</f>
        <v>बाइक पथ और झील पर भूवैज्ञानिक गठन के माध्यम से देख रहे हैं।</v>
      </c>
    </row>
    <row r="29450">
      <c r="A29450" s="1" t="s">
        <v>28338</v>
      </c>
      <c r="B29450" s="2" t="str">
        <f>IFERROR(__xludf.DUMMYFUNCTION("GOOGLETRANSLATE(A29450,""en"",""hi"")"),"# सेमीफाइनल के दौरान देश के खिलाफ टाइमआउट के बाद खेल के लिए तैयार करता है।")</f>
        <v># सेमीफाइनल के दौरान देश के खिलाफ टाइमआउट के बाद खेल के लिए तैयार करता है।</v>
      </c>
    </row>
    <row r="29451">
      <c r="A29451" s="1" t="s">
        <v>28339</v>
      </c>
      <c r="B29451" s="2" t="str">
        <f>IFERROR(__xludf.DUMMYFUNCTION("GOOGLETRANSLATE(A29451,""en"",""hi"")"),"टेनिस खिलाड़ी दिन पर तीसरे दौर के दौरान मनाता है।")</f>
        <v>टेनिस खिलाड़ी दिन पर तीसरे दौर के दौरान मनाता है।</v>
      </c>
    </row>
    <row r="29452">
      <c r="A29452" s="1" t="s">
        <v>28340</v>
      </c>
      <c r="B29452" s="2" t="str">
        <f>IFERROR(__xludf.DUMMYFUNCTION("GOOGLETRANSLATE(A29452,""en"",""hi"")"),"एक नीली पृष्ठभूमि पर एक पटेदार पैर का चित्रण")</f>
        <v>एक नीली पृष्ठभूमि पर एक पटेदार पैर का चित्रण</v>
      </c>
    </row>
    <row r="29453">
      <c r="A29453" s="1" t="s">
        <v>28341</v>
      </c>
      <c r="B29453" s="2" t="str">
        <f>IFERROR(__xludf.DUMMYFUNCTION("GOOGLETRANSLATE(A29453,""en"",""hi"")"),"अभिनेता मौसम के प्रीमियर में भाग लेता है।")</f>
        <v>अभिनेता मौसम के प्रीमियर में भाग लेता है।</v>
      </c>
    </row>
    <row r="29454">
      <c r="A29454" s="1" t="s">
        <v>28342</v>
      </c>
      <c r="B29454" s="2" t="str">
        <f>IFERROR(__xludf.DUMMYFUNCTION("GOOGLETRANSLATE(A29454,""en"",""hi"")"),"सोने की शाम के जूते इन जूते कभी नहीं पहने गए हैं।")</f>
        <v>सोने की शाम के जूते इन जूते कभी नहीं पहने गए हैं।</v>
      </c>
    </row>
    <row r="29455">
      <c r="A29455" s="1" t="s">
        <v>28343</v>
      </c>
      <c r="B29455" s="2" t="str">
        <f>IFERROR(__xludf.DUMMYFUNCTION("GOOGLETRANSLATE(A29455,""en"",""hi"")"),"एक बोर्ड गेम पर टुकड़े और एक पासा")</f>
        <v>एक बोर्ड गेम पर टुकड़े और एक पासा</v>
      </c>
    </row>
    <row r="29456">
      <c r="A29456" s="1" t="s">
        <v>28344</v>
      </c>
      <c r="B29456" s="2" t="str">
        <f>IFERROR(__xludf.DUMMYFUNCTION("GOOGLETRANSLATE(A29456,""en"",""hi"")"),"व्यक्ति, हमारा पहला बच्चा, पैदा हुआ था।")</f>
        <v>व्यक्ति, हमारा पहला बच्चा, पैदा हुआ था।</v>
      </c>
    </row>
    <row r="29457">
      <c r="A29457" s="1" t="s">
        <v>28345</v>
      </c>
      <c r="B29457" s="2" t="str">
        <f>IFERROR(__xludf.DUMMYFUNCTION("GOOGLETRANSLATE(A29457,""en"",""hi"")"),"# स्पोर्ट्स टीम पर अपनी टीम की जीत मनाती है।")</f>
        <v># स्पोर्ट्स टीम पर अपनी टीम की जीत मनाती है।</v>
      </c>
    </row>
    <row r="29458">
      <c r="A29458" s="1" t="s">
        <v>28346</v>
      </c>
      <c r="B29458" s="2" t="str">
        <f>IFERROR(__xludf.DUMMYFUNCTION("GOOGLETRANSLATE(A29458,""en"",""hi"")"),"मैं अपने कुत्ते से बहुत प्यार करता हूं, मुझे उसका टैटू मिला।")</f>
        <v>मैं अपने कुत्ते से बहुत प्यार करता हूं, मुझे उसका टैटू मिला।</v>
      </c>
    </row>
    <row r="29459">
      <c r="A29459" s="1" t="s">
        <v>28347</v>
      </c>
      <c r="B29459" s="2" t="str">
        <f>IFERROR(__xludf.DUMMYFUNCTION("GOOGLETRANSLATE(A29459,""en"",""hi"")"),"एक सफेद पृष्ठभूमि पर एक बोतल के साथ आदमी के हाथों का संग्रह")</f>
        <v>एक सफेद पृष्ठभूमि पर एक बोतल के साथ आदमी के हाथों का संग्रह</v>
      </c>
    </row>
    <row r="29460">
      <c r="A29460" s="1" t="s">
        <v>28348</v>
      </c>
      <c r="B29460" s="2" t="str">
        <f>IFERROR(__xludf.DUMMYFUNCTION("GOOGLETRANSLATE(A29460,""en"",""hi"")"),"अपने बैलों के साथ धान के मैदान के लिए बारिश में क्षेत्र में काम कर रहे पेशे")</f>
        <v>अपने बैलों के साथ धान के मैदान के लिए बारिश में क्षेत्र में काम कर रहे पेशे</v>
      </c>
    </row>
    <row r="29461">
      <c r="A29461" s="1" t="s">
        <v>28349</v>
      </c>
      <c r="B29461" s="2" t="str">
        <f>IFERROR(__xludf.DUMMYFUNCTION("GOOGLETRANSLATE(A29461,""en"",""hi"")"),"इस सुंदर छोटे चांदी के चमड़े के ढके हुए बॉक्स में चेरी ब्लॉसम के बाहर चित्रित सजावट है और अंदरूनी अंधेरे मखमल के साथ रेखांकित है।")</f>
        <v>इस सुंदर छोटे चांदी के चमड़े के ढके हुए बॉक्स में चेरी ब्लॉसम के बाहर चित्रित सजावट है और अंदरूनी अंधेरे मखमल के साथ रेखांकित है।</v>
      </c>
    </row>
    <row r="29462">
      <c r="A29462" s="1" t="s">
        <v>28350</v>
      </c>
      <c r="B29462" s="2" t="str">
        <f>IFERROR(__xludf.DUMMYFUNCTION("GOOGLETRANSLATE(A29462,""en"",""hi"")"),"एक देहाती थीम के साथ कॉम्पैक्ट बॉयज़ बेडरूम")</f>
        <v>एक देहाती थीम के साथ कॉम्पैक्ट बॉयज़ बेडरूम</v>
      </c>
    </row>
    <row r="29463">
      <c r="A29463" s="1" t="s">
        <v>28351</v>
      </c>
      <c r="B29463" s="2" t="str">
        <f>IFERROR(__xludf.DUMMYFUNCTION("GOOGLETRANSLATE(A29463,""en"",""hi"")"),"यात्रा कार्यक्रम: यहां हम सुझाव देते हैं कि आप सुझाव देते हैं कि आप राज्य के चारों ओर अपने रास्ते पर नेविगेट करने के लिए सबसे अच्छे मार्ग के लिए जाएं और हमारी सलाह दें।")</f>
        <v>यात्रा कार्यक्रम: यहां हम सुझाव देते हैं कि आप सुझाव देते हैं कि आप राज्य के चारों ओर अपने रास्ते पर नेविगेट करने के लिए सबसे अच्छे मार्ग के लिए जाएं और हमारी सलाह दें।</v>
      </c>
    </row>
    <row r="29464">
      <c r="A29464" s="1" t="s">
        <v>28352</v>
      </c>
      <c r="B29464" s="2" t="str">
        <f>IFERROR(__xludf.DUMMYFUNCTION("GOOGLETRANSLATE(A29464,""en"",""hi"")"),"एक सुंदर सर्दियों को धुंधली रात के साथ पहाड़ पर दृष्टिकोण में गले लगा रहा है।")</f>
        <v>एक सुंदर सर्दियों को धुंधली रात के साथ पहाड़ पर दृष्टिकोण में गले लगा रहा है।</v>
      </c>
    </row>
    <row r="29465">
      <c r="A29465" s="1" t="s">
        <v>28353</v>
      </c>
      <c r="B29465" s="2" t="str">
        <f>IFERROR(__xludf.DUMMYFUNCTION("GOOGLETRANSLATE(A29465,""en"",""hi"")"),"दिल की एक सिल्हूट के साथ पीला तकनीकी पृष्ठभूमि")</f>
        <v>दिल की एक सिल्हूट के साथ पीला तकनीकी पृष्ठभूमि</v>
      </c>
    </row>
    <row r="29466">
      <c r="A29466" s="1" t="s">
        <v>28354</v>
      </c>
      <c r="B29466" s="2" t="str">
        <f>IFERROR(__xludf.DUMMYFUNCTION("GOOGLETRANSLATE(A29466,""en"",""hi"")"),"एक सफेद पृष्ठभूमि पर मीठे चेस्टनट अलग")</f>
        <v>एक सफेद पृष्ठभूमि पर मीठे चेस्टनट अलग</v>
      </c>
    </row>
    <row r="29467">
      <c r="A29467" s="1" t="s">
        <v>28355</v>
      </c>
      <c r="B29467" s="2" t="str">
        <f>IFERROR(__xludf.DUMMYFUNCTION("GOOGLETRANSLATE(A29467,""en"",""hi"")"),"एक पार्क में शरद ऋतु में घूमना")</f>
        <v>एक पार्क में शरद ऋतु में घूमना</v>
      </c>
    </row>
    <row r="29468">
      <c r="A29468" s="1" t="s">
        <v>28356</v>
      </c>
      <c r="B29468" s="2" t="str">
        <f>IFERROR(__xludf.DUMMYFUNCTION("GOOGLETRANSLATE(A29468,""en"",""hi"")"),"पर्यटक आकर्षण सबसे लोकप्रिय गर्म वसंत है")</f>
        <v>पर्यटक आकर्षण सबसे लोकप्रिय गर्म वसंत है</v>
      </c>
    </row>
    <row r="29469">
      <c r="A29469" s="1" t="s">
        <v>28357</v>
      </c>
      <c r="B29469" s="2" t="str">
        <f>IFERROR(__xludf.DUMMYFUNCTION("GOOGLETRANSLATE(A29469,""en"",""hi"")"),"मुस्कुराते हुए एक आदमी का चित्र")</f>
        <v>मुस्कुराते हुए एक आदमी का चित्र</v>
      </c>
    </row>
    <row r="29470">
      <c r="A29470" s="1" t="s">
        <v>28358</v>
      </c>
      <c r="B29470" s="2" t="str">
        <f>IFERROR(__xludf.DUMMYFUNCTION("GOOGLETRANSLATE(A29470,""en"",""hi"")"),"एक बाजार में बहुत सारी टोपी")</f>
        <v>एक बाजार में बहुत सारी टोपी</v>
      </c>
    </row>
    <row r="29471">
      <c r="A29471" s="1" t="s">
        <v>28359</v>
      </c>
      <c r="B29471" s="2" t="str">
        <f>IFERROR(__xludf.DUMMYFUNCTION("GOOGLETRANSLATE(A29471,""en"",""hi"")"),"गहरी जगह में एक ग्रह का चित्रण")</f>
        <v>गहरी जगह में एक ग्रह का चित्रण</v>
      </c>
    </row>
    <row r="29472">
      <c r="A29472" s="1" t="s">
        <v>28360</v>
      </c>
      <c r="B29472" s="2" t="str">
        <f>IFERROR(__xludf.DUMMYFUNCTION("GOOGLETRANSLATE(A29472,""en"",""hi"")"),"गोल गेज ड्राइवर के सामने व्यवस्थित होते हैं, जो एक नज़र में सभी महत्वपूर्ण जानकारी प्रदान करते हैं")</f>
        <v>गोल गेज ड्राइवर के सामने व्यवस्थित होते हैं, जो एक नज़र में सभी महत्वपूर्ण जानकारी प्रदान करते हैं</v>
      </c>
    </row>
    <row r="29473">
      <c r="A29473" s="1" t="s">
        <v>28361</v>
      </c>
      <c r="B29473" s="2" t="str">
        <f>IFERROR(__xludf.DUMMYFUNCTION("GOOGLETRANSLATE(A29473,""en"",""hi"")"),"ब्यूटी सैलून में एक ग्राहक के बाल स्टाइलिंग")</f>
        <v>ब्यूटी सैलून में एक ग्राहक के बाल स्टाइलिंग</v>
      </c>
    </row>
    <row r="29474">
      <c r="A29474" s="1" t="s">
        <v>28362</v>
      </c>
      <c r="B29474" s="2" t="str">
        <f>IFERROR(__xludf.DUMMYFUNCTION("GOOGLETRANSLATE(A29474,""en"",""hi"")"),"फिल्म निर्देशक और टीवी कार्यक्रम निर्माता एक स्क्रीनिंग में भाग लेते हैं।")</f>
        <v>फिल्म निर्देशक और टीवी कार्यक्रम निर्माता एक स्क्रीनिंग में भाग लेते हैं।</v>
      </c>
    </row>
    <row r="29475">
      <c r="A29475" s="1" t="s">
        <v>28363</v>
      </c>
      <c r="B29475" s="2" t="str">
        <f>IFERROR(__xludf.DUMMYFUNCTION("GOOGLETRANSLATE(A29475,""en"",""hi"")"),"एक नहर के बगल में एक पड़ोस का दृश्य")</f>
        <v>एक नहर के बगल में एक पड़ोस का दृश्य</v>
      </c>
    </row>
    <row r="29476">
      <c r="A29476" s="1" t="s">
        <v>28364</v>
      </c>
      <c r="B29476" s="2" t="str">
        <f>IFERROR(__xludf.DUMMYFUNCTION("GOOGLETRANSLATE(A29476,""en"",""hi"")"),"कयाक नदी के नीचे तैरता है")</f>
        <v>कयाक नदी के नीचे तैरता है</v>
      </c>
    </row>
    <row r="29477">
      <c r="A29477" s="1" t="s">
        <v>28365</v>
      </c>
      <c r="B29477" s="2" t="str">
        <f>IFERROR(__xludf.DUMMYFUNCTION("GOOGLETRANSLATE(A29477,""en"",""hi"")"),"एक बहाव की काली और सफेद तस्वीर")</f>
        <v>एक बहाव की काली और सफेद तस्वीर</v>
      </c>
    </row>
    <row r="29478">
      <c r="A29478" s="1" t="s">
        <v>28366</v>
      </c>
      <c r="B29478" s="2" t="str">
        <f>IFERROR(__xludf.DUMMYFUNCTION("GOOGLETRANSLATE(A29478,""en"",""hi"")"),"कुकीज़ और आसुत आत्मा प्रकार एक लकड़ी के सामने फिल्म चरित्र के लिए छोड़ दिया - जलती हुई आग की जगह")</f>
        <v>कुकीज़ और आसुत आत्मा प्रकार एक लकड़ी के सामने फिल्म चरित्र के लिए छोड़ दिया - जलती हुई आग की जगह</v>
      </c>
    </row>
    <row r="29479">
      <c r="A29479" s="1" t="s">
        <v>28367</v>
      </c>
      <c r="B29479" s="2" t="str">
        <f>IFERROR(__xludf.DUMMYFUNCTION("GOOGLETRANSLATE(A29479,""en"",""hi"")"),"खेल के उद्घाटन पर पार्टी के बाद अभिनेता और अतिथि।")</f>
        <v>खेल के उद्घाटन पर पार्टी के बाद अभिनेता और अतिथि।</v>
      </c>
    </row>
    <row r="29480">
      <c r="A29480" s="1" t="s">
        <v>28368</v>
      </c>
      <c r="B29480" s="2" t="str">
        <f>IFERROR(__xludf.DUMMYFUNCTION("GOOGLETRANSLATE(A29480,""en"",""hi"")"),"सड़कों पर अस्थायी दुकान।")</f>
        <v>सड़कों पर अस्थायी दुकान।</v>
      </c>
    </row>
    <row r="29481">
      <c r="A29481" s="1" t="s">
        <v>28369</v>
      </c>
      <c r="B29481" s="2" t="str">
        <f>IFERROR(__xludf.DUMMYFUNCTION("GOOGLETRANSLATE(A29481,""en"",""hi"")"),"एक जोड़े को एक मेज पर हाथ पकड़े हुए")</f>
        <v>एक जोड़े को एक मेज पर हाथ पकड़े हुए</v>
      </c>
    </row>
    <row r="29482">
      <c r="A29482" s="1" t="s">
        <v>28370</v>
      </c>
      <c r="B29482" s="2" t="str">
        <f>IFERROR(__xludf.DUMMYFUNCTION("GOOGLETRANSLATE(A29482,""en"",""hi"")"),"रात से दिन तक चलने वाली महिला का चित्रण")</f>
        <v>रात से दिन तक चलने वाली महिला का चित्रण</v>
      </c>
    </row>
    <row r="29483">
      <c r="A29483" s="1" t="s">
        <v>28371</v>
      </c>
      <c r="B29483" s="2" t="str">
        <f>IFERROR(__xludf.DUMMYFUNCTION("GOOGLETRANSLATE(A29483,""en"",""hi"")"),"सेल फोन पर बात करते हुए एक कार चलाते हुए हैप्पी बिजनेसवॉमन।")</f>
        <v>सेल फोन पर बात करते हुए एक कार चलाते हुए हैप्पी बिजनेसवॉमन।</v>
      </c>
    </row>
    <row r="29484">
      <c r="A29484" s="1" t="s">
        <v>28372</v>
      </c>
      <c r="B29484" s="2" t="str">
        <f>IFERROR(__xludf.DUMMYFUNCTION("GOOGLETRANSLATE(A29484,""en"",""hi"")"),"पृष्ठभूमि में चट्टानों के साथ इस परिदृश्य दृश्य में एक बड़ा ड्रिफ्टवुड रेगिस्तानी रेतीले समुद्र तट पर स्थित है")</f>
        <v>पृष्ठभूमि में चट्टानों के साथ इस परिदृश्य दृश्य में एक बड़ा ड्रिफ्टवुड रेगिस्तानी रेतीले समुद्र तट पर स्थित है</v>
      </c>
    </row>
    <row r="29485">
      <c r="A29485" s="1" t="s">
        <v>28373</v>
      </c>
      <c r="B29485" s="2" t="str">
        <f>IFERROR(__xludf.DUMMYFUNCTION("GOOGLETRANSLATE(A29485,""en"",""hi"")"),"रॉग सुअर के साथ एक पुलिसकर्मी के पृष्ठ से छवि।")</f>
        <v>रॉग सुअर के साथ एक पुलिसकर्मी के पृष्ठ से छवि।</v>
      </c>
    </row>
    <row r="29486">
      <c r="A29486" s="1" t="s">
        <v>28374</v>
      </c>
      <c r="B29486" s="2" t="str">
        <f>IFERROR(__xludf.DUMMYFUNCTION("GOOGLETRANSLATE(A29486,""en"",""hi"")"),"अमीर और प्रसिद्ध टी शर्ट नहीं होने का एक और दिन")</f>
        <v>अमीर और प्रसिद्ध टी शर्ट नहीं होने का एक और दिन</v>
      </c>
    </row>
    <row r="29487">
      <c r="A29487" s="1" t="s">
        <v>28375</v>
      </c>
      <c r="B29487" s="2" t="str">
        <f>IFERROR(__xludf.DUMMYFUNCTION("GOOGLETRANSLATE(A29487,""en"",""hi"")"),"फुटबॉल खिलाड़ी प्रसिद्ध ड्रॉ के बाद प्रशंसकों को सलाम करता है")</f>
        <v>फुटबॉल खिलाड़ी प्रसिद्ध ड्रॉ के बाद प्रशंसकों को सलाम करता है</v>
      </c>
    </row>
    <row r="29488">
      <c r="A29488" s="1" t="s">
        <v>28376</v>
      </c>
      <c r="B29488" s="2" t="str">
        <f>IFERROR(__xludf.DUMMYFUNCTION("GOOGLETRANSLATE(A29488,""en"",""hi"")"),"छोटे घर का इंटीरियर")</f>
        <v>छोटे घर का इंटीरियर</v>
      </c>
    </row>
    <row r="29489">
      <c r="A29489" s="1" t="s">
        <v>28377</v>
      </c>
      <c r="B29489" s="2" t="str">
        <f>IFERROR(__xludf.DUMMYFUNCTION("GOOGLETRANSLATE(A29489,""en"",""hi"")"),"व्यक्ति वित्तीय सेवा व्यवसाय द्वारा प्रस्तुत कार्यक्रम में भाग लेता है")</f>
        <v>व्यक्ति वित्तीय सेवा व्यवसाय द्वारा प्रस्तुत कार्यक्रम में भाग लेता है</v>
      </c>
    </row>
    <row r="29490">
      <c r="A29490" s="1" t="s">
        <v>28378</v>
      </c>
      <c r="B29490" s="2" t="str">
        <f>IFERROR(__xludf.DUMMYFUNCTION("GOOGLETRANSLATE(A29490,""en"",""hi"")"),"खाद्य और पोषण टीम ने लगातार 8 वें वर्ष के लिए अमेरिकी काउंटी के माध्यम से पुरस्कार अर्जित किया।")</f>
        <v>खाद्य और पोषण टीम ने लगातार 8 वें वर्ष के लिए अमेरिकी काउंटी के माध्यम से पुरस्कार अर्जित किया।</v>
      </c>
    </row>
    <row r="29491">
      <c r="A29491" s="1" t="s">
        <v>28379</v>
      </c>
      <c r="B29491" s="2" t="str">
        <f>IFERROR(__xludf.DUMMYFUNCTION("GOOGLETRANSLATE(A29491,""en"",""hi"")"),"गर्भवती महिला टेप के साथ कमर मापती है, पेट के करीब - पेट")</f>
        <v>गर्भवती महिला टेप के साथ कमर मापती है, पेट के करीब - पेट</v>
      </c>
    </row>
    <row r="29492">
      <c r="A29492" s="1" t="s">
        <v>28380</v>
      </c>
      <c r="B29492" s="2" t="str">
        <f>IFERROR(__xludf.DUMMYFUNCTION("GOOGLETRANSLATE(A29492,""en"",""hi"")"),"एक युवा महिला के पैर एक धातु की बाड़ के बगल में सड़क पर चलते हुए")</f>
        <v>एक युवा महिला के पैर एक धातु की बाड़ के बगल में सड़क पर चलते हुए</v>
      </c>
    </row>
    <row r="29493">
      <c r="A29493" s="1" t="s">
        <v>28381</v>
      </c>
      <c r="B29493" s="2" t="str">
        <f>IFERROR(__xludf.DUMMYFUNCTION("GOOGLETRANSLATE(A29493,""en"",""hi"")"),"दंत चिकित्सक और रोगी पृष्ठभूमि में चिकित्सा उपकरणों के साथ परामर्श में उपचार चुनना")</f>
        <v>दंत चिकित्सक और रोगी पृष्ठभूमि में चिकित्सा उपकरणों के साथ परामर्श में उपचार चुनना</v>
      </c>
    </row>
    <row r="29494">
      <c r="A29494" s="1" t="s">
        <v>28382</v>
      </c>
      <c r="B29494" s="2" t="str">
        <f>IFERROR(__xludf.DUMMYFUNCTION("GOOGLETRANSLATE(A29494,""en"",""hi"")"),"बाहरी इलाकों में शहर का एक हवाई दृश्य")</f>
        <v>बाहरी इलाकों में शहर का एक हवाई दृश्य</v>
      </c>
    </row>
    <row r="29495">
      <c r="A29495" s="1" t="s">
        <v>28383</v>
      </c>
      <c r="B29495" s="2" t="str">
        <f>IFERROR(__xludf.DUMMYFUNCTION("GOOGLETRANSLATE(A29495,""en"",""hi"")"),"बिजली के पिलोन के लिए आधार बनाना")</f>
        <v>बिजली के पिलोन के लिए आधार बनाना</v>
      </c>
    </row>
    <row r="29496">
      <c r="A29496" s="1" t="s">
        <v>28384</v>
      </c>
      <c r="B29496" s="2" t="str">
        <f>IFERROR(__xludf.DUMMYFUNCTION("GOOGLETRANSLATE(A29496,""en"",""hi"")"),"एक पूर्व मध्य विद्यालय से सलाह मेरी बेटी के लिए व्यक्ति के लिए लड़की का मतलब है।")</f>
        <v>एक पूर्व मध्य विद्यालय से सलाह मेरी बेटी के लिए व्यक्ति के लिए लड़की का मतलब है।</v>
      </c>
    </row>
    <row r="29497">
      <c r="A29497" s="1" t="s">
        <v>14345</v>
      </c>
      <c r="B29497" s="2" t="str">
        <f>IFERROR(__xludf.DUMMYFUNCTION("GOOGLETRANSLATE(A29497,""en"",""hi"")"),"बच्चों के लिए ग्रीटिंग्स कार्ड - आपको जन्मदिन की शुभकामनाएं")</f>
        <v>बच्चों के लिए ग्रीटिंग्स कार्ड - आपको जन्मदिन की शुभकामनाएं</v>
      </c>
    </row>
    <row r="29498">
      <c r="A29498" s="1" t="s">
        <v>28385</v>
      </c>
      <c r="B29498" s="2" t="str">
        <f>IFERROR(__xludf.DUMMYFUNCTION("GOOGLETRANSLATE(A29498,""en"",""hi"")"),"जैविक प्रजातियों की एक टोकरी।")</f>
        <v>जैविक प्रजातियों की एक टोकरी।</v>
      </c>
    </row>
    <row r="29499">
      <c r="A29499" s="1" t="s">
        <v>28386</v>
      </c>
      <c r="B29499" s="2" t="str">
        <f>IFERROR(__xludf.DUMMYFUNCTION("GOOGLETRANSLATE(A29499,""en"",""hi"")"),"उद्यमी के मेहमान बोर्ड पर पहले आधिकारिक कार्यक्रम के लिए एक आतिशबाजी प्रदर्शित करते हैं")</f>
        <v>उद्यमी के मेहमान बोर्ड पर पहले आधिकारिक कार्यक्रम के लिए एक आतिशबाजी प्रदर्शित करते हैं</v>
      </c>
    </row>
    <row r="29500">
      <c r="A29500" s="1" t="s">
        <v>28387</v>
      </c>
      <c r="B29500" s="2" t="str">
        <f>IFERROR(__xludf.DUMMYFUNCTION("GOOGLETRANSLATE(A29500,""en"",""hi"")"),"अंगूठी की सही शैली का चयन")</f>
        <v>अंगूठी की सही शैली का चयन</v>
      </c>
    </row>
    <row r="29501">
      <c r="A29501" s="1" t="s">
        <v>28388</v>
      </c>
      <c r="B29501" s="2" t="str">
        <f>IFERROR(__xludf.DUMMYFUNCTION("GOOGLETRANSLATE(A29501,""en"",""hi"")"),"जब भी मैं कुछ ऐसा करने के बीच में हूं, मुझे याद रखने की ज़रूरत है, मैं इस कंगन पर पॉप करता हूं।")</f>
        <v>जब भी मैं कुछ ऐसा करने के बीच में हूं, मुझे याद रखने की ज़रूरत है, मैं इस कंगन पर पॉप करता हूं।</v>
      </c>
    </row>
    <row r="29502">
      <c r="A29502" s="1" t="s">
        <v>28389</v>
      </c>
      <c r="B29502" s="2" t="str">
        <f>IFERROR(__xludf.DUMMYFUNCTION("GOOGLETRANSLATE(A29502,""en"",""hi"")"),"सेलेब शैली धूप का चश्मा: अपने चेहरे के आकार के लिए सही जोड़ी खोजें")</f>
        <v>सेलेब शैली धूप का चश्मा: अपने चेहरे के आकार के लिए सही जोड़ी खोजें</v>
      </c>
    </row>
    <row r="29503">
      <c r="A29503" s="1" t="s">
        <v>28390</v>
      </c>
      <c r="B29503" s="2" t="str">
        <f>IFERROR(__xludf.DUMMYFUNCTION("GOOGLETRANSLATE(A29503,""en"",""hi"")"),"देश कलाकार त्यौहार के दिन के दौरान प्रदर्शन करता है।")</f>
        <v>देश कलाकार त्यौहार के दिन के दौरान प्रदर्शन करता है।</v>
      </c>
    </row>
    <row r="29504">
      <c r="A29504" s="1" t="s">
        <v>28391</v>
      </c>
      <c r="B29504" s="2" t="str">
        <f>IFERROR(__xludf.DUMMYFUNCTION("GOOGLETRANSLATE(A29504,""en"",""hi"")"),"व्यक्ति अपनी नई पुस्तक पर हस्ताक्षर करने में भाग लेता है।")</f>
        <v>व्यक्ति अपनी नई पुस्तक पर हस्ताक्षर करने में भाग लेता है।</v>
      </c>
    </row>
    <row r="29505">
      <c r="A29505" s="1" t="s">
        <v>28392</v>
      </c>
      <c r="B29505" s="2" t="str">
        <f>IFERROR(__xludf.DUMMYFUNCTION("GOOGLETRANSLATE(A29505,""en"",""hi"")"),"आसमान के खिलाफ देखी गई लकड़ी के एक टुकड़े पर चिपके हुए समुद्र के गोले बंद")</f>
        <v>आसमान के खिलाफ देखी गई लकड़ी के एक टुकड़े पर चिपके हुए समुद्र के गोले बंद</v>
      </c>
    </row>
    <row r="29506">
      <c r="A29506" s="1" t="s">
        <v>28393</v>
      </c>
      <c r="B29506" s="2" t="str">
        <f>IFERROR(__xludf.DUMMYFUNCTION("GOOGLETRANSLATE(A29506,""en"",""hi"")"),"घुंघराले बालों की देखभाल कैसे करें अलग-अलग लोगों को अलग-अलग स्ट्रोक की आवश्यकता होती है: घुंघराले बालों वाली महिलाओं के लिए एक अनुकूलित गाइड।")</f>
        <v>घुंघराले बालों की देखभाल कैसे करें अलग-अलग लोगों को अलग-अलग स्ट्रोक की आवश्यकता होती है: घुंघराले बालों वाली महिलाओं के लिए एक अनुकूलित गाइड।</v>
      </c>
    </row>
    <row r="29507">
      <c r="A29507" s="1" t="s">
        <v>28394</v>
      </c>
      <c r="B29507" s="2" t="str">
        <f>IFERROR(__xludf.DUMMYFUNCTION("GOOGLETRANSLATE(A29507,""en"",""hi"")"),"एक स्वस्थ सूप का एक सिप")</f>
        <v>एक स्वस्थ सूप का एक सिप</v>
      </c>
    </row>
    <row r="29508">
      <c r="A29508" s="1" t="s">
        <v>28395</v>
      </c>
      <c r="B29508" s="2" t="str">
        <f>IFERROR(__xludf.DUMMYFUNCTION("GOOGLETRANSLATE(A29508,""en"",""hi"")"),"शहर में टेरेस वाले घरों की एक पंक्ति")</f>
        <v>शहर में टेरेस वाले घरों की एक पंक्ति</v>
      </c>
    </row>
    <row r="29509">
      <c r="A29509" s="1" t="s">
        <v>28396</v>
      </c>
      <c r="B29509" s="2" t="str">
        <f>IFERROR(__xludf.DUMMYFUNCTION("GOOGLETRANSLATE(A29509,""en"",""hi"")"),"शांति को न्याय बनाने की सक्रिय स्थिति के रूप में पोस्टर में परिलक्षित होता है।")</f>
        <v>शांति को न्याय बनाने की सक्रिय स्थिति के रूप में पोस्टर में परिलक्षित होता है।</v>
      </c>
    </row>
    <row r="29510">
      <c r="A29510" s="1" t="s">
        <v>28397</v>
      </c>
      <c r="B29510" s="2" t="str">
        <f>IFERROR(__xludf.DUMMYFUNCTION("GOOGLETRANSLATE(A29510,""en"",""hi"")"),"प्रत्येक बच्चे को प्यार करने की आवश्यकता होती है कि वे अभी कौन हैं - भले ही वह समय के साथ बदलता हो।")</f>
        <v>प्रत्येक बच्चे को प्यार करने की आवश्यकता होती है कि वे अभी कौन हैं - भले ही वह समय के साथ बदलता हो।</v>
      </c>
    </row>
    <row r="29511">
      <c r="A29511" s="1" t="s">
        <v>28398</v>
      </c>
      <c r="B29511" s="2" t="str">
        <f>IFERROR(__xludf.DUMMYFUNCTION("GOOGLETRANSLATE(A29511,""en"",""hi"")"),"एक हड़ताली खुली चूल्हा के साथ निलंबित फायरप्लेस")</f>
        <v>एक हड़ताली खुली चूल्हा के साथ निलंबित फायरप्लेस</v>
      </c>
    </row>
    <row r="29512">
      <c r="A29512" s="1" t="s">
        <v>28399</v>
      </c>
      <c r="B29512" s="2" t="str">
        <f>IFERROR(__xludf.DUMMYFUNCTION("GOOGLETRANSLATE(A29512,""en"",""hi"")"),"अमेरिकी फुटबॉल खिलाड़ी और # खेल टीम के खिलाफ चौथी तिमाही में एक टचडाउन मनाएं।")</f>
        <v>अमेरिकी फुटबॉल खिलाड़ी और # खेल टीम के खिलाफ चौथी तिमाही में एक टचडाउन मनाएं।</v>
      </c>
    </row>
    <row r="29513">
      <c r="A29513" s="1" t="s">
        <v>28400</v>
      </c>
      <c r="B29513" s="2" t="str">
        <f>IFERROR(__xludf.DUMMYFUNCTION("GOOGLETRANSLATE(A29513,""en"",""hi"")"),"# में सभी पैसे")</f>
        <v># में सभी पैसे</v>
      </c>
    </row>
    <row r="29514">
      <c r="A29514" s="1" t="s">
        <v>28401</v>
      </c>
      <c r="B29514" s="2" t="str">
        <f>IFERROR(__xludf.DUMMYFUNCTION("GOOGLETRANSLATE(A29514,""en"",""hi"")"),"थोड़ा पेंट और कपड़े के साथ एक सादे साइड टेबल अपडेट करें!")</f>
        <v>थोड़ा पेंट और कपड़े के साथ एक सादे साइड टेबल अपडेट करें!</v>
      </c>
    </row>
    <row r="29515">
      <c r="A29515" s="1" t="s">
        <v>28402</v>
      </c>
      <c r="B29515" s="2" t="str">
        <f>IFERROR(__xludf.DUMMYFUNCTION("GOOGLETRANSLATE(A29515,""en"",""hi"")"),"एक क्रूज़िंग नौका द्वीप दृष्टिकोण")</f>
        <v>एक क्रूज़िंग नौका द्वीप दृष्टिकोण</v>
      </c>
    </row>
    <row r="29516">
      <c r="A29516" s="1" t="s">
        <v>28403</v>
      </c>
      <c r="B29516" s="2" t="str">
        <f>IFERROR(__xludf.DUMMYFUNCTION("GOOGLETRANSLATE(A29516,""en"",""hi"")"),"शेफ, ब्लैक टेना की एक प्लेट के साथ अपने रेस्तरां में फोटो खिंचवाया।")</f>
        <v>शेफ, ब्लैक टेना की एक प्लेट के साथ अपने रेस्तरां में फोटो खिंचवाया।</v>
      </c>
    </row>
    <row r="29517">
      <c r="A29517" s="1" t="s">
        <v>28404</v>
      </c>
      <c r="B29517" s="2" t="str">
        <f>IFERROR(__xludf.DUMMYFUNCTION("GOOGLETRANSLATE(A29517,""en"",""hi"")"),"क्लासिक पुरानी शैली स्कूटर एक सड़क के किनारे पर खड़ी है, सामने के साथ टुकड़ा")</f>
        <v>क्लासिक पुरानी शैली स्कूटर एक सड़क के किनारे पर खड़ी है, सामने के साथ टुकड़ा</v>
      </c>
    </row>
    <row r="29518">
      <c r="A29518" s="1" t="s">
        <v>28405</v>
      </c>
      <c r="B29518" s="2" t="str">
        <f>IFERROR(__xludf.DUMMYFUNCTION("GOOGLETRANSLATE(A29518,""en"",""hi"")"),"वर्तमान: राजनेता ने भी एक उज्ज्वल पीले स्माइली के साथ लाया - उस मां को बधाई देने के लिए गुब्बारा जिसने बाद में उसे अपने हैंडबैग से बांध दिया")</f>
        <v>वर्तमान: राजनेता ने भी एक उज्ज्वल पीले स्माइली के साथ लाया - उस मां को बधाई देने के लिए गुब्बारा जिसने बाद में उसे अपने हैंडबैग से बांध दिया</v>
      </c>
    </row>
    <row r="29519">
      <c r="A29519" s="1" t="s">
        <v>28406</v>
      </c>
      <c r="B29519" s="2" t="str">
        <f>IFERROR(__xludf.DUMMYFUNCTION("GOOGLETRANSLATE(A29519,""en"",""hi"")"),"गायक एक संगीत कार्यक्रम के दौरान मंच पर रहते हैं।")</f>
        <v>गायक एक संगीत कार्यक्रम के दौरान मंच पर रहते हैं।</v>
      </c>
    </row>
    <row r="29520">
      <c r="A29520" s="1" t="s">
        <v>28407</v>
      </c>
      <c r="B29520" s="2" t="str">
        <f>IFERROR(__xludf.DUMMYFUNCTION("GOOGLETRANSLATE(A29520,""en"",""hi"")"),"Premiere पर ड्रेस आश्चर्यजनक था")</f>
        <v>Premiere पर ड्रेस आश्चर्यजनक था</v>
      </c>
    </row>
    <row r="29521">
      <c r="A29521" s="1" t="s">
        <v>28408</v>
      </c>
      <c r="B29521" s="2" t="str">
        <f>IFERROR(__xludf.DUMMYFUNCTION("GOOGLETRANSLATE(A29521,""en"",""hi"")"),"एक धनुष टाई वाला व्यक्ति")</f>
        <v>एक धनुष टाई वाला व्यक्ति</v>
      </c>
    </row>
    <row r="29522">
      <c r="A29522" s="1" t="s">
        <v>28409</v>
      </c>
      <c r="B29522" s="2" t="str">
        <f>IFERROR(__xludf.DUMMYFUNCTION("GOOGLETRANSLATE(A29522,""en"",""hi"")"),"गायक नए साल के ईव कॉन्सर्ट के दौरान मंच पर प्रदर्शन करता है।")</f>
        <v>गायक नए साल के ईव कॉन्सर्ट के दौरान मंच पर प्रदर्शन करता है।</v>
      </c>
    </row>
    <row r="29523">
      <c r="A29523" s="1" t="s">
        <v>28410</v>
      </c>
      <c r="B29523" s="2" t="str">
        <f>IFERROR(__xludf.DUMMYFUNCTION("GOOGLETRANSLATE(A29523,""en"",""hi"")"),"एक वास्तुकार एक संघीय भवन के सामने खड़ा है वह फिल्मांकन स्थान का नवीनीकरण करेगा")</f>
        <v>एक वास्तुकार एक संघीय भवन के सामने खड़ा है वह फिल्मांकन स्थान का नवीनीकरण करेगा</v>
      </c>
    </row>
    <row r="29524">
      <c r="A29524" s="1" t="s">
        <v>28411</v>
      </c>
      <c r="B29524" s="2" t="str">
        <f>IFERROR(__xludf.DUMMYFUNCTION("GOOGLETRANSLATE(A29524,""en"",""hi"")"),"अभिनेता एक विशेष साक्षात्कार के दौरान poses")</f>
        <v>अभिनेता एक विशेष साक्षात्कार के दौरान poses</v>
      </c>
    </row>
    <row r="29525">
      <c r="A29525" s="1" t="s">
        <v>28412</v>
      </c>
      <c r="B29525" s="2" t="str">
        <f>IFERROR(__xludf.DUMMYFUNCTION("GOOGLETRANSLATE(A29525,""en"",""hi"")"),"एक गर्म टब से एक पूल में ठंडा पानी छिड़काव")</f>
        <v>एक गर्म टब से एक पूल में ठंडा पानी छिड़काव</v>
      </c>
    </row>
    <row r="29526">
      <c r="A29526" s="1" t="s">
        <v>28413</v>
      </c>
      <c r="B29526" s="2" t="str">
        <f>IFERROR(__xludf.DUMMYFUNCTION("GOOGLETRANSLATE(A29526,""en"",""hi"")"),"एक ध्वज पर वीज़ा के करीब")</f>
        <v>एक ध्वज पर वीज़ा के करीब</v>
      </c>
    </row>
    <row r="29527">
      <c r="A29527" s="1" t="s">
        <v>28414</v>
      </c>
      <c r="B29527" s="2" t="str">
        <f>IFERROR(__xludf.DUMMYFUNCTION("GOOGLETRANSLATE(A29527,""en"",""hi"")"),"टॉवर के माध्यम से जेट लड़ाकू सुपरसोनिक जा रहा है")</f>
        <v>टॉवर के माध्यम से जेट लड़ाकू सुपरसोनिक जा रहा है</v>
      </c>
    </row>
    <row r="29528">
      <c r="A29528" s="1" t="s">
        <v>28415</v>
      </c>
      <c r="B29528" s="2" t="str">
        <f>IFERROR(__xludf.DUMMYFUNCTION("GOOGLETRANSLATE(A29528,""en"",""hi"")"),"राजनेता भीड़ को संबोधित करता है, विभिन्न बच्चों को विभिन्न तरीकों से सीखते हैं।")</f>
        <v>राजनेता भीड़ को संबोधित करता है, विभिन्न बच्चों को विभिन्न तरीकों से सीखते हैं।</v>
      </c>
    </row>
    <row r="29529">
      <c r="A29529" s="1" t="s">
        <v>28416</v>
      </c>
      <c r="B29529" s="2" t="str">
        <f>IFERROR(__xludf.DUMMYFUNCTION("GOOGLETRANSLATE(A29529,""en"",""hi"")"),"हूप बालियों की एक जोड़ी कैसे बनाएं।")</f>
        <v>हूप बालियों की एक जोड़ी कैसे बनाएं।</v>
      </c>
    </row>
    <row r="29530">
      <c r="A29530" s="1" t="s">
        <v>28417</v>
      </c>
      <c r="B29530" s="2" t="str">
        <f>IFERROR(__xludf.DUMMYFUNCTION("GOOGLETRANSLATE(A29530,""en"",""hi"")"),"स्काईलाइन का लगभग हवाई दृश्य")</f>
        <v>स्काईलाइन का लगभग हवाई दृश्य</v>
      </c>
    </row>
    <row r="29531">
      <c r="A29531" s="1" t="s">
        <v>28418</v>
      </c>
      <c r="B29531" s="2" t="str">
        <f>IFERROR(__xludf.DUMMYFUNCTION("GOOGLETRANSLATE(A29531,""en"",""hi"")"),"उपस्थिति राजनेता को सुनते हैं, चित्रित नहीं, एक घटना पर बोलते हैं")</f>
        <v>उपस्थिति राजनेता को सुनते हैं, चित्रित नहीं, एक घटना पर बोलते हैं</v>
      </c>
    </row>
    <row r="29532">
      <c r="A29532" s="1" t="s">
        <v>28419</v>
      </c>
      <c r="B29532" s="2" t="str">
        <f>IFERROR(__xludf.DUMMYFUNCTION("GOOGLETRANSLATE(A29532,""en"",""hi"")"),"मार्शल आर्टिस्ट नई फिल्म के प्रीमियर में भाग लेता है")</f>
        <v>मार्शल आर्टिस्ट नई फिल्म के प्रीमियर में भाग लेता है</v>
      </c>
    </row>
    <row r="29533">
      <c r="A29533" s="1" t="s">
        <v>356</v>
      </c>
      <c r="B29533" s="2" t="str">
        <f>IFERROR(__xludf.DUMMYFUNCTION("GOOGLETRANSLATE(A29533,""en"",""hi"")"),"अभिनेता प्रीमियर पर आता है।")</f>
        <v>अभिनेता प्रीमियर पर आता है।</v>
      </c>
    </row>
    <row r="29534">
      <c r="A29534" s="1" t="s">
        <v>28420</v>
      </c>
      <c r="B29534" s="2" t="str">
        <f>IFERROR(__xludf.DUMMYFUNCTION("GOOGLETRANSLATE(A29534,""en"",""hi"")"),"हिप्पो को केवल लाइन की खोज की जाएगी, प्रीस्कूल बच्चों को आसान गेम स्तर, रंगीन और रंगहीन संस्करण के साथ ट्रैकिंग शैक्षणिक गेम।")</f>
        <v>हिप्पो को केवल लाइन की खोज की जाएगी, प्रीस्कूल बच्चों को आसान गेम स्तर, रंगीन और रंगहीन संस्करण के साथ ट्रैकिंग शैक्षणिक गेम।</v>
      </c>
    </row>
    <row r="29535">
      <c r="A29535" s="1" t="s">
        <v>28421</v>
      </c>
      <c r="B29535" s="2" t="str">
        <f>IFERROR(__xludf.DUMMYFUNCTION("GOOGLETRANSLATE(A29535,""en"",""hi"")"),"चावल के मैदान पर पक्षी उड़ते हैं")</f>
        <v>चावल के मैदान पर पक्षी उड़ते हैं</v>
      </c>
    </row>
    <row r="29536">
      <c r="A29536" s="1" t="s">
        <v>28422</v>
      </c>
      <c r="B29536" s="2" t="str">
        <f>IFERROR(__xludf.DUMMYFUNCTION("GOOGLETRANSLATE(A29536,""en"",""hi"")"),"एक भेड़ एक गर्म दिन में गर्मियों में घास खा रहा है")</f>
        <v>एक भेड़ एक गर्म दिन में गर्मियों में घास खा रहा है</v>
      </c>
    </row>
    <row r="29537">
      <c r="A29537" s="1" t="s">
        <v>28423</v>
      </c>
      <c r="B29537" s="2" t="str">
        <f>IFERROR(__xludf.DUMMYFUNCTION("GOOGLETRANSLATE(A29537,""en"",""hi"")"),"बच्चों के बेडरूम में चित्रकारी")</f>
        <v>बच्चों के बेडरूम में चित्रकारी</v>
      </c>
    </row>
    <row r="29538">
      <c r="A29538" s="1" t="s">
        <v>28424</v>
      </c>
      <c r="B29538" s="2" t="str">
        <f>IFERROR(__xludf.DUMMYFUNCTION("GOOGLETRANSLATE(A29538,""en"",""hi"")"),"ट्रेन पर यात्रा करने और संगीत सुनने वाली किशोर लड़की")</f>
        <v>ट्रेन पर यात्रा करने और संगीत सुनने वाली किशोर लड़की</v>
      </c>
    </row>
    <row r="29539">
      <c r="A29539" s="1" t="s">
        <v>28425</v>
      </c>
      <c r="B29539" s="2" t="str">
        <f>IFERROR(__xludf.DUMMYFUNCTION("GOOGLETRANSLATE(A29539,""en"",""hi"")"),"Daffodils के लिए वसंत समय में प्रसिद्ध में चलने पर वॉकर का एक समूह")</f>
        <v>Daffodils के लिए वसंत समय में प्रसिद्ध में चलने पर वॉकर का एक समूह</v>
      </c>
    </row>
    <row r="29540">
      <c r="A29540" s="1" t="s">
        <v>28426</v>
      </c>
      <c r="B29540" s="2" t="str">
        <f>IFERROR(__xludf.DUMMYFUNCTION("GOOGLETRANSLATE(A29540,""en"",""hi"")"),"पर्यटक युगल एक सिक्का फेंक रहा है")</f>
        <v>पर्यटक युगल एक सिक्का फेंक रहा है</v>
      </c>
    </row>
    <row r="29541">
      <c r="A29541" s="1" t="s">
        <v>28427</v>
      </c>
      <c r="B29541" s="2" t="str">
        <f>IFERROR(__xludf.DUMMYFUNCTION("GOOGLETRANSLATE(A29541,""en"",""hi"")"),"उन गर्म गर्मी की रातों में से अधिकांश बनाएं जब आप अंत में एक पल अकेले हों।")</f>
        <v>उन गर्म गर्मी की रातों में से अधिकांश बनाएं जब आप अंत में एक पल अकेले हों।</v>
      </c>
    </row>
    <row r="29542">
      <c r="A29542" s="1" t="s">
        <v>28428</v>
      </c>
      <c r="B29542" s="2" t="str">
        <f>IFERROR(__xludf.DUMMYFUNCTION("GOOGLETRANSLATE(A29542,""en"",""hi"")"),"ऑटोमोबाइल मेक आखिरी चीज थी जो मैंने देश के लिए छोड़ने से पहले बेचा था।")</f>
        <v>ऑटोमोबाइल मेक आखिरी चीज थी जो मैंने देश के लिए छोड़ने से पहले बेचा था।</v>
      </c>
    </row>
    <row r="29543">
      <c r="A29543" s="1" t="s">
        <v>28429</v>
      </c>
      <c r="B29543" s="2" t="str">
        <f>IFERROR(__xludf.DUMMYFUNCTION("GOOGLETRANSLATE(A29543,""en"",""hi"")"),"समुद्र से वापस देख रहे हैं")</f>
        <v>समुद्र से वापस देख रहे हैं</v>
      </c>
    </row>
    <row r="29544">
      <c r="A29544" s="1" t="s">
        <v>28430</v>
      </c>
      <c r="B29544" s="2" t="str">
        <f>IFERROR(__xludf.DUMMYFUNCTION("GOOGLETRANSLATE(A29544,""en"",""hi"")"),"आधिकारिक रूप से राजधानी के रूप में एक शहर को पहचानने के फैसले के खिलाफ घुड़सवार विरोध प्रदर्शन में शामिल हो गए")</f>
        <v>आधिकारिक रूप से राजधानी के रूप में एक शहर को पहचानने के फैसले के खिलाफ घुड़सवार विरोध प्रदर्शन में शामिल हो गए</v>
      </c>
    </row>
    <row r="29545">
      <c r="A29545" s="1" t="s">
        <v>1242</v>
      </c>
      <c r="B29545" s="2" t="str">
        <f>IFERROR(__xludf.DUMMYFUNCTION("GOOGLETRANSLATE(A29545,""en"",""hi"")"),"छवि में हो सकता है: व्यक्ति, मंच पर, एक संगीत वाद्ययंत्र और रात खेल रहा है")</f>
        <v>छवि में हो सकता है: व्यक्ति, मंच पर, एक संगीत वाद्ययंत्र और रात खेल रहा है</v>
      </c>
    </row>
    <row r="29546">
      <c r="A29546" s="1" t="s">
        <v>28431</v>
      </c>
      <c r="B29546" s="2" t="str">
        <f>IFERROR(__xludf.DUMMYFUNCTION("GOOGLETRANSLATE(A29546,""en"",""hi"")"),"एक आधुनिक अपार्टमेंट की ब्लैक एंड व्हाइट फर्श योजना।")</f>
        <v>एक आधुनिक अपार्टमेंट की ब्लैक एंड व्हाइट फर्श योजना।</v>
      </c>
    </row>
    <row r="29547">
      <c r="A29547" s="1" t="s">
        <v>28432</v>
      </c>
      <c r="B29547" s="2" t="str">
        <f>IFERROR(__xludf.DUMMYFUNCTION("GOOGLETRANSLATE(A29547,""en"",""hi"")"),"उत्तर पूर्वी हाइलैंड्स में झरना")</f>
        <v>उत्तर पूर्वी हाइलैंड्स में झरना</v>
      </c>
    </row>
    <row r="29548">
      <c r="A29548" s="1" t="s">
        <v>28433</v>
      </c>
      <c r="B29548" s="2" t="str">
        <f>IFERROR(__xludf.DUMMYFUNCTION("GOOGLETRANSLATE(A29548,""en"",""hi"")"),"अभिनेता, सही, अभिनेता के साथ हाथ हिलाता है क्योंकि उन्हें पुरस्कार प्रस्तुत किया जाता है।")</f>
        <v>अभिनेता, सही, अभिनेता के साथ हाथ हिलाता है क्योंकि उन्हें पुरस्कार प्रस्तुत किया जाता है।</v>
      </c>
    </row>
    <row r="29549">
      <c r="A29549" s="1" t="s">
        <v>28434</v>
      </c>
      <c r="B29549" s="2" t="str">
        <f>IFERROR(__xludf.DUMMYFUNCTION("GOOGLETRANSLATE(A29549,""en"",""hi"")"),"सभी राज्यों के लिए झंडे आधार - बाहरी फोटो")</f>
        <v>सभी राज्यों के लिए झंडे आधार - बाहरी फोटो</v>
      </c>
    </row>
    <row r="29550">
      <c r="A29550" s="1" t="s">
        <v>28435</v>
      </c>
      <c r="B29550" s="2" t="str">
        <f>IFERROR(__xludf.DUMMYFUNCTION("GOOGLETRANSLATE(A29550,""en"",""hi"")"),"गंभीर व्यापार टीम अंगूठे दे रही है - एक सफेद पृष्ठभूमि के खिलाफ")</f>
        <v>गंभीर व्यापार टीम अंगूठे दे रही है - एक सफेद पृष्ठभूमि के खिलाफ</v>
      </c>
    </row>
    <row r="29551">
      <c r="A29551" s="1" t="s">
        <v>28436</v>
      </c>
      <c r="B29551" s="2" t="str">
        <f>IFERROR(__xludf.DUMMYFUNCTION("GOOGLETRANSLATE(A29551,""en"",""hi"")"),"युवा व्यक्ति सफेद पृष्ठभूमि पर एक आधुनिक ग्रे सोफा के सामने एक वैक्यूम क्लीनर के साथ प्रस्तुत करता है")</f>
        <v>युवा व्यक्ति सफेद पृष्ठभूमि पर एक आधुनिक ग्रे सोफा के सामने एक वैक्यूम क्लीनर के साथ प्रस्तुत करता है</v>
      </c>
    </row>
    <row r="29552">
      <c r="A29552" s="1" t="s">
        <v>28437</v>
      </c>
      <c r="B29552" s="2" t="str">
        <f>IFERROR(__xludf.DUMMYFUNCTION("GOOGLETRANSLATE(A29552,""en"",""hi"")"),"ओलंपिक एथलीट अपने रजत पदक के बाद मनाता है")</f>
        <v>ओलंपिक एथलीट अपने रजत पदक के बाद मनाता है</v>
      </c>
    </row>
    <row r="29553">
      <c r="A29553" s="1" t="s">
        <v>28438</v>
      </c>
      <c r="B29553" s="2" t="str">
        <f>IFERROR(__xludf.DUMMYFUNCTION("GOOGLETRANSLATE(A29553,""en"",""hi"")"),"बेसबॉल खिलाड़ी और व्यक्ति प्रीमियर में भाग लेते हैं")</f>
        <v>बेसबॉल खिलाड़ी और व्यक्ति प्रीमियर में भाग लेते हैं</v>
      </c>
    </row>
    <row r="29554">
      <c r="A29554" s="1" t="s">
        <v>28439</v>
      </c>
      <c r="B29554" s="2" t="str">
        <f>IFERROR(__xludf.DUMMYFUNCTION("GOOGLETRANSLATE(A29554,""en"",""hi"")"),"द्वीप पर हमारी महिला")</f>
        <v>द्वीप पर हमारी महिला</v>
      </c>
    </row>
    <row r="29555">
      <c r="A29555" s="1" t="s">
        <v>28440</v>
      </c>
      <c r="B29555" s="2" t="str">
        <f>IFERROR(__xludf.DUMMYFUNCTION("GOOGLETRANSLATE(A29555,""en"",""hi"")"),"एक हिमखंड पिघलने के नीचे")</f>
        <v>एक हिमखंड पिघलने के नीचे</v>
      </c>
    </row>
    <row r="29556">
      <c r="A29556" s="1" t="s">
        <v>28441</v>
      </c>
      <c r="B29556" s="2" t="str">
        <f>IFERROR(__xludf.DUMMYFUNCTION("GOOGLETRANSLATE(A29556,""en"",""hi"")"),"सफल सौदा या अच्छी खबर।")</f>
        <v>सफल सौदा या अच्छी खबर।</v>
      </c>
    </row>
    <row r="29557">
      <c r="A29557" s="1" t="s">
        <v>28442</v>
      </c>
      <c r="B29557" s="2" t="str">
        <f>IFERROR(__xludf.DUMMYFUNCTION("GOOGLETRANSLATE(A29557,""en"",""hi"")"),"दृश्य में प्रदर्शन करने वाला व्यक्ति")</f>
        <v>दृश्य में प्रदर्शन करने वाला व्यक्ति</v>
      </c>
    </row>
    <row r="29558">
      <c r="A29558" s="1" t="s">
        <v>28443</v>
      </c>
      <c r="B29558" s="2" t="str">
        <f>IFERROR(__xludf.DUMMYFUNCTION("GOOGLETRANSLATE(A29558,""en"",""hi"")"),"एक सड़क जंक्शन में ब्लू ट्रक")</f>
        <v>एक सड़क जंक्शन में ब्लू ट्रक</v>
      </c>
    </row>
    <row r="29559">
      <c r="A29559" s="1" t="s">
        <v>28444</v>
      </c>
      <c r="B29559" s="2" t="str">
        <f>IFERROR(__xludf.DUMMYFUNCTION("GOOGLETRANSLATE(A29559,""en"",""hi"")"),"वसंत में टहनियों के साथ शाखा एक मुस्कान जैसा दिखता है")</f>
        <v>वसंत में टहनियों के साथ शाखा एक मुस्कान जैसा दिखता है</v>
      </c>
    </row>
    <row r="29560">
      <c r="A29560" s="1" t="s">
        <v>28445</v>
      </c>
      <c r="B29560" s="2" t="str">
        <f>IFERROR(__xludf.DUMMYFUNCTION("GOOGLETRANSLATE(A29560,""en"",""hi"")"),"श्री नुस्खा - दुनिया भर से खाद्य व्यंजनों")</f>
        <v>श्री नुस्खा - दुनिया भर से खाद्य व्यंजनों</v>
      </c>
    </row>
    <row r="29561">
      <c r="A29561" s="1" t="s">
        <v>28446</v>
      </c>
      <c r="B29561" s="2" t="str">
        <f>IFERROR(__xludf.DUMMYFUNCTION("GOOGLETRANSLATE(A29561,""en"",""hi"")"),"पनीर और सॉसेज गांव में एक रविवार के पिस्सू बाजार पर खड़े होते हैं")</f>
        <v>पनीर और सॉसेज गांव में एक रविवार के पिस्सू बाजार पर खड़े होते हैं</v>
      </c>
    </row>
    <row r="29562">
      <c r="A29562" s="1" t="s">
        <v>28447</v>
      </c>
      <c r="B29562" s="2" t="str">
        <f>IFERROR(__xludf.DUMMYFUNCTION("GOOGLETRANSLATE(A29562,""en"",""hi"")"),"व्यक्ति ने एक दशक में पहला नया एल्बम जारी किया")</f>
        <v>व्यक्ति ने एक दशक में पहला नया एल्बम जारी किया</v>
      </c>
    </row>
    <row r="29563">
      <c r="A29563" s="1" t="s">
        <v>28448</v>
      </c>
      <c r="B29563" s="2" t="str">
        <f>IFERROR(__xludf.DUMMYFUNCTION("GOOGLETRANSLATE(A29563,""en"",""hi"")"),"प्रभावित करने के लिए तैयार: व्यक्ति ने स्कीनी जीन्स को बैंगनी साइडेड जूते में टकराया, और उसके चेहरे को नीले रंग के स्कार्फ के साथ कवर किया")</f>
        <v>प्रभावित करने के लिए तैयार: व्यक्ति ने स्कीनी जीन्स को बैंगनी साइडेड जूते में टकराया, और उसके चेहरे को नीले रंग के स्कार्फ के साथ कवर किया</v>
      </c>
    </row>
    <row r="29564">
      <c r="A29564" s="1" t="s">
        <v>28449</v>
      </c>
      <c r="B29564" s="2" t="str">
        <f>IFERROR(__xludf.DUMMYFUNCTION("GOOGLETRANSLATE(A29564,""en"",""hi"")"),"हमारे कुछ पसंदीदा परिवारों को बड़ा और छोटा देखें!")</f>
        <v>हमारे कुछ पसंदीदा परिवारों को बड़ा और छोटा देखें!</v>
      </c>
    </row>
    <row r="29565">
      <c r="A29565" s="1" t="s">
        <v>28450</v>
      </c>
      <c r="B29565" s="2" t="str">
        <f>IFERROR(__xludf.DUMMYFUNCTION("GOOGLETRANSLATE(A29565,""en"",""hi"")"),"यहां एक और लेजर नक्काशीदार दरवाजा है, इस बार क्लाइंट के घर और पड़ोस के बेहतरीन विस्तार से एक हवाई दृश्य पेश करता है।")</f>
        <v>यहां एक और लेजर नक्काशीदार दरवाजा है, इस बार क्लाइंट के घर और पड़ोस के बेहतरीन विस्तार से एक हवाई दृश्य पेश करता है।</v>
      </c>
    </row>
    <row r="29566">
      <c r="A29566" s="1" t="s">
        <v>28451</v>
      </c>
      <c r="B29566" s="2" t="str">
        <f>IFERROR(__xludf.DUMMYFUNCTION("GOOGLETRANSLATE(A29566,""en"",""hi"")"),"कान के साथ एक टोपी में लड़की।")</f>
        <v>कान के साथ एक टोपी में लड़की।</v>
      </c>
    </row>
    <row r="29567">
      <c r="A29567" s="1" t="s">
        <v>28452</v>
      </c>
      <c r="B29567" s="2" t="str">
        <f>IFERROR(__xludf.DUMMYFUNCTION("GOOGLETRANSLATE(A29567,""en"",""hi"")"),"असल में, एक आदर्श पारिवारिक तस्वीर जैसी कोई चीज नहीं है।")</f>
        <v>असल में, एक आदर्श पारिवारिक तस्वीर जैसी कोई चीज नहीं है।</v>
      </c>
    </row>
    <row r="29568">
      <c r="A29568" s="1" t="s">
        <v>28453</v>
      </c>
      <c r="B29568" s="2" t="str">
        <f>IFERROR(__xludf.DUMMYFUNCTION("GOOGLETRANSLATE(A29568,""en"",""hi"")"),"अभिनेता भारित प्रश्नों में भाग लेता है")</f>
        <v>अभिनेता भारित प्रश्नों में भाग लेता है</v>
      </c>
    </row>
    <row r="29569">
      <c r="A29569" s="1" t="s">
        <v>28454</v>
      </c>
      <c r="B29569" s="2" t="str">
        <f>IFERROR(__xludf.DUMMYFUNCTION("GOOGLETRANSLATE(A29569,""en"",""hi"")"),"अभिनेता, उर्फ ​​वह लड़की जिसने लगभग काल्पनिक चरित्र को बदल दिया।")</f>
        <v>अभिनेता, उर्फ ​​वह लड़की जिसने लगभग काल्पनिक चरित्र को बदल दिया।</v>
      </c>
    </row>
    <row r="29570">
      <c r="A29570" s="1" t="s">
        <v>28455</v>
      </c>
      <c r="B29570" s="2" t="str">
        <f>IFERROR(__xludf.DUMMYFUNCTION("GOOGLETRANSLATE(A29570,""en"",""hi"")"),"पत्थर के साथ पक्षियों को मारना: एक तिहाई लोगों का कहना है कि वे अपने कमरे में एक टीवी पसंद करते हैं क्योंकि वे अपने पसंदीदा शो को एक ही समय में प्यार करते हैं")</f>
        <v>पत्थर के साथ पक्षियों को मारना: एक तिहाई लोगों का कहना है कि वे अपने कमरे में एक टीवी पसंद करते हैं क्योंकि वे अपने पसंदीदा शो को एक ही समय में प्यार करते हैं</v>
      </c>
    </row>
    <row r="29571">
      <c r="A29571" s="1" t="s">
        <v>28456</v>
      </c>
      <c r="B29571" s="2" t="str">
        <f>IFERROR(__xludf.DUMMYFUNCTION("GOOGLETRANSLATE(A29571,""en"",""hi"")"),"पेय की बोतल - एक लोकप्रिय वाष्पित पेय लेबल और पंजीकृत ट्रेडमार्क दिखा रहा है")</f>
        <v>पेय की बोतल - एक लोकप्रिय वाष्पित पेय लेबल और पंजीकृत ट्रेडमार्क दिखा रहा है</v>
      </c>
    </row>
    <row r="29572">
      <c r="A29572" s="1" t="s">
        <v>28457</v>
      </c>
      <c r="B29572" s="2" t="str">
        <f>IFERROR(__xludf.DUMMYFUNCTION("GOOGLETRANSLATE(A29572,""en"",""hi"")"),"महिला अपनी फसलों को झुकाव")</f>
        <v>महिला अपनी फसलों को झुकाव</v>
      </c>
    </row>
    <row r="29573">
      <c r="A29573" s="1" t="s">
        <v>28458</v>
      </c>
      <c r="B29573" s="2" t="str">
        <f>IFERROR(__xludf.DUMMYFUNCTION("GOOGLETRANSLATE(A29573,""en"",""hi"")"),"पूरे पौधे का दृश्य")</f>
        <v>पूरे पौधे का दृश्य</v>
      </c>
    </row>
    <row r="29574">
      <c r="A29574" s="1" t="s">
        <v>28459</v>
      </c>
      <c r="B29574" s="2" t="str">
        <f>IFERROR(__xludf.DUMMYFUNCTION("GOOGLETRANSLATE(A29574,""en"",""hi"")"),"फेस्टिवल के दौरान व्यक्ति प्रीमियर में आता है")</f>
        <v>फेस्टिवल के दौरान व्यक्ति प्रीमियर में आता है</v>
      </c>
    </row>
    <row r="29575">
      <c r="A29575" s="1" t="s">
        <v>28460</v>
      </c>
      <c r="B29575" s="2" t="str">
        <f>IFERROR(__xludf.DUMMYFUNCTION("GOOGLETRANSLATE(A29575,""en"",""hi"")"),"ओवन क्लोजअप टॉप व्यू में भुना हुआ सब्जियां खाना पकाने वाली महिला")</f>
        <v>ओवन क्लोजअप टॉप व्यू में भुना हुआ सब्जियां खाना पकाने वाली महिला</v>
      </c>
    </row>
    <row r="29576">
      <c r="A29576" s="1" t="s">
        <v>28461</v>
      </c>
      <c r="B29576" s="2" t="str">
        <f>IFERROR(__xludf.DUMMYFUNCTION("GOOGLETRANSLATE(A29576,""en"",""hi"")"),"काले रंग पर हाथ से खींचे गए रंग के प्रतीकों के साथ वेक्टर निर्बाध पैटर्न।")</f>
        <v>काले रंग पर हाथ से खींचे गए रंग के प्रतीकों के साथ वेक्टर निर्बाध पैटर्न।</v>
      </c>
    </row>
    <row r="29577">
      <c r="A29577" s="1" t="s">
        <v>28462</v>
      </c>
      <c r="B29577" s="2" t="str">
        <f>IFERROR(__xludf.DUMMYFUNCTION("GOOGLETRANSLATE(A29577,""en"",""hi"")"),"परिधान इस दुनिया से बाहर है")</f>
        <v>परिधान इस दुनिया से बाहर है</v>
      </c>
    </row>
    <row r="29578">
      <c r="A29578" s="1" t="s">
        <v>28463</v>
      </c>
      <c r="B29578" s="2" t="str">
        <f>IFERROR(__xludf.DUMMYFUNCTION("GOOGLETRANSLATE(A29578,""en"",""hi"")"),"सूर्यास्त में समुद्र तट पर भाग लेने वाले युवा पुरुषों का एक समूह")</f>
        <v>सूर्यास्त में समुद्र तट पर भाग लेने वाले युवा पुरुषों का एक समूह</v>
      </c>
    </row>
    <row r="29579">
      <c r="A29579" s="1" t="s">
        <v>913</v>
      </c>
      <c r="B29579" s="2" t="str">
        <f>IFERROR(__xludf.DUMMYFUNCTION("GOOGLETRANSLATE(A29579,""en"",""hi"")"),"अभिनेता प्रीमियर के लिए आता है")</f>
        <v>अभिनेता प्रीमियर के लिए आता है</v>
      </c>
    </row>
    <row r="29580">
      <c r="A29580" s="1" t="s">
        <v>28464</v>
      </c>
      <c r="B29580" s="2" t="str">
        <f>IFERROR(__xludf.DUMMYFUNCTION("GOOGLETRANSLATE(A29580,""en"",""hi"")"),"सुंदर मजेदार निर्बाध पृष्ठभूमि पैटर्न जिसमें कई अलग-अलग आकार के बिंदी वाले नीले बुलबुले को दोहराते हैं, प्रकाश नीली पृष्ठभूमि पर")</f>
        <v>सुंदर मजेदार निर्बाध पृष्ठभूमि पैटर्न जिसमें कई अलग-अलग आकार के बिंदी वाले नीले बुलबुले को दोहराते हैं, प्रकाश नीली पृष्ठभूमि पर</v>
      </c>
    </row>
    <row r="29581">
      <c r="A29581" s="1" t="s">
        <v>28465</v>
      </c>
      <c r="B29581" s="2" t="str">
        <f>IFERROR(__xludf.DUMMYFUNCTION("GOOGLETRANSLATE(A29581,""en"",""hi"")"),"यहां एक समान स्थान की तलाश में, हमने कुछ अधिक पर्यटक वृक्ष पारित किया")</f>
        <v>यहां एक समान स्थान की तलाश में, हमने कुछ अधिक पर्यटक वृक्ष पारित किया</v>
      </c>
    </row>
    <row r="29582">
      <c r="A29582" s="1" t="s">
        <v>28466</v>
      </c>
      <c r="B29582" s="2" t="str">
        <f>IFERROR(__xludf.DUMMYFUNCTION("GOOGLETRANSLATE(A29582,""en"",""hi"")"),"एक शहर: एक अपरिचित महिला कन्वेयर से शराब की बोतलें लेती है और उन्हें एक बॉक्स में रखती है।")</f>
        <v>एक शहर: एक अपरिचित महिला कन्वेयर से शराब की बोतलें लेती है और उन्हें एक बॉक्स में रखती है।</v>
      </c>
    </row>
    <row r="29583">
      <c r="A29583" s="1" t="s">
        <v>28467</v>
      </c>
      <c r="B29583" s="2" t="str">
        <f>IFERROR(__xludf.DUMMYFUNCTION("GOOGLETRANSLATE(A29583,""en"",""hi"")"),"इंद्रधनुष रंगों के साथ रंगीन सार पृष्ठभूमि और आपके पाठ के लिए एक सफेद परिपत्र आकार")</f>
        <v>इंद्रधनुष रंगों के साथ रंगीन सार पृष्ठभूमि और आपके पाठ के लिए एक सफेद परिपत्र आकार</v>
      </c>
    </row>
    <row r="29584">
      <c r="A29584" s="1" t="s">
        <v>28468</v>
      </c>
      <c r="B29584" s="2" t="str">
        <f>IFERROR(__xludf.DUMMYFUNCTION("GOOGLETRANSLATE(A29584,""en"",""hi"")"),"एक पौधे की ओर इशारा किया")</f>
        <v>एक पौधे की ओर इशारा किया</v>
      </c>
    </row>
    <row r="29585">
      <c r="A29585" s="1" t="s">
        <v>28469</v>
      </c>
      <c r="B29585" s="2" t="str">
        <f>IFERROR(__xludf.DUMMYFUNCTION("GOOGLETRANSLATE(A29585,""en"",""hi"")"),"क्लासिक कारें: पर्यटक आकर्षण के आसपास मोटर वाहन उद्योग व्यवसाय लिया")</f>
        <v>क्लासिक कारें: पर्यटक आकर्षण के आसपास मोटर वाहन उद्योग व्यवसाय लिया</v>
      </c>
    </row>
    <row r="29586">
      <c r="A29586" s="1" t="s">
        <v>28470</v>
      </c>
      <c r="B29586" s="2" t="str">
        <f>IFERROR(__xludf.DUMMYFUNCTION("GOOGLETRANSLATE(A29586,""en"",""hi"")"),"व्यक्ति का बारोक चर्च")</f>
        <v>व्यक्ति का बारोक चर्च</v>
      </c>
    </row>
    <row r="29587">
      <c r="A29587" s="1" t="s">
        <v>28471</v>
      </c>
      <c r="B29587" s="2" t="str">
        <f>IFERROR(__xludf.DUMMYFUNCTION("GOOGLETRANSLATE(A29587,""en"",""hi"")"),"खिलाड़ियों को घायल खिलाड़ी पर हमला करने के रूप में खिलाड़ियों को अपमानित किया गया")</f>
        <v>खिलाड़ियों को घायल खिलाड़ी पर हमला करने के रूप में खिलाड़ियों को अपमानित किया गया</v>
      </c>
    </row>
    <row r="29588">
      <c r="A29588" s="1" t="s">
        <v>28472</v>
      </c>
      <c r="B29588" s="2" t="str">
        <f>IFERROR(__xludf.DUMMYFUNCTION("GOOGLETRANSLATE(A29588,""en"",""hi"")"),"लोगों और ध्वज, वैचारिक फोटोग्राफी की छाया")</f>
        <v>लोगों और ध्वज, वैचारिक फोटोग्राफी की छाया</v>
      </c>
    </row>
    <row r="29589">
      <c r="A29589" s="1" t="s">
        <v>28473</v>
      </c>
      <c r="B29589" s="2" t="str">
        <f>IFERROR(__xludf.DUMMYFUNCTION("GOOGLETRANSLATE(A29589,""en"",""hi"")"),"सफेद पृष्ठभूमि, 4 के खिलाफ एक गिलास में गिरने वाली गोलियाँ")</f>
        <v>सफेद पृष्ठभूमि, 4 के खिलाफ एक गिलास में गिरने वाली गोलियाँ</v>
      </c>
    </row>
    <row r="29590">
      <c r="A29590" s="1" t="s">
        <v>28474</v>
      </c>
      <c r="B29590" s="2" t="str">
        <f>IFERROR(__xludf.DUMMYFUNCTION("GOOGLETRANSLATE(A29590,""en"",""hi"")"),"एक निर्बाध पैटर्न वेक्टर का चित्रण")</f>
        <v>एक निर्बाध पैटर्न वेक्टर का चित्रण</v>
      </c>
    </row>
    <row r="29591">
      <c r="A29591" s="1" t="s">
        <v>28475</v>
      </c>
      <c r="B29591" s="2" t="str">
        <f>IFERROR(__xludf.DUMMYFUNCTION("GOOGLETRANSLATE(A29591,""en"",""hi"")"),"अमेरिकी फुटबॉल टीम वापस दौड़ने वाले व्यक्ति को खेल के दौरान पहली तिमाही में व्यक्ति के खिलाफ एक टचडाउन के लिए लक्ष्य रेखा में मिलता है।")</f>
        <v>अमेरिकी फुटबॉल टीम वापस दौड़ने वाले व्यक्ति को खेल के दौरान पहली तिमाही में व्यक्ति के खिलाफ एक टचडाउन के लिए लक्ष्य रेखा में मिलता है।</v>
      </c>
    </row>
    <row r="29592">
      <c r="A29592" s="1" t="s">
        <v>28476</v>
      </c>
      <c r="B29592" s="2" t="str">
        <f>IFERROR(__xludf.DUMMYFUNCTION("GOOGLETRANSLATE(A29592,""en"",""hi"")"),"फार्महाउस पारंपरिक खेत से घिरे सौम्य, एकांत वाली घाटी में दूर हो गया है और अपने स्वयं के परिदृश्य वाले बगीचे में स्थापित है")</f>
        <v>फार्महाउस पारंपरिक खेत से घिरे सौम्य, एकांत वाली घाटी में दूर हो गया है और अपने स्वयं के परिदृश्य वाले बगीचे में स्थापित है</v>
      </c>
    </row>
    <row r="29593">
      <c r="A29593" s="1" t="s">
        <v>28477</v>
      </c>
      <c r="B29593" s="2" t="str">
        <f>IFERROR(__xludf.DUMMYFUNCTION("GOOGLETRANSLATE(A29593,""en"",""hi"")"),"ऐतिहासिक केंद्र में एक घर की विशिष्ट बालकनी")</f>
        <v>ऐतिहासिक केंद्र में एक घर की विशिष्ट बालकनी</v>
      </c>
    </row>
    <row r="29594">
      <c r="A29594" s="1" t="s">
        <v>28478</v>
      </c>
      <c r="B29594" s="2" t="str">
        <f>IFERROR(__xludf.DUMMYFUNCTION("GOOGLETRANSLATE(A29594,""en"",""hi"")"),"मैच के दौरान फुटबॉल खिलाड़ी पिछले एथलीट को तोड़ देता है।")</f>
        <v>मैच के दौरान फुटबॉल खिलाड़ी पिछले एथलीट को तोड़ देता है।</v>
      </c>
    </row>
    <row r="29595">
      <c r="A29595" s="1" t="s">
        <v>2023</v>
      </c>
      <c r="B29595" s="2" t="str">
        <f>IFERROR(__xludf.DUMMYFUNCTION("GOOGLETRANSLATE(A29595,""en"",""hi"")"),"एक मॉडल घटना के दौरान फैशन शो में रनवे चलता है।")</f>
        <v>एक मॉडल घटना के दौरान फैशन शो में रनवे चलता है।</v>
      </c>
    </row>
    <row r="29596">
      <c r="A29596" s="1" t="s">
        <v>28479</v>
      </c>
      <c r="B29596" s="2" t="str">
        <f>IFERROR(__xludf.DUMMYFUNCTION("GOOGLETRANSLATE(A29596,""en"",""hi"")"),"छात्र मंच पर चलने के लिए पात्र हैं।")</f>
        <v>छात्र मंच पर चलने के लिए पात्र हैं।</v>
      </c>
    </row>
    <row r="29597">
      <c r="A29597" s="1" t="s">
        <v>28480</v>
      </c>
      <c r="B29597" s="2" t="str">
        <f>IFERROR(__xludf.DUMMYFUNCTION("GOOGLETRANSLATE(A29597,""en"",""hi"")"),"एक ग्रीष्मकालीन पिकनिक के लिए क्या पहनना है")</f>
        <v>एक ग्रीष्मकालीन पिकनिक के लिए क्या पहनना है</v>
      </c>
    </row>
    <row r="29598">
      <c r="A29598" s="1" t="s">
        <v>930</v>
      </c>
      <c r="B29598" s="2" t="str">
        <f>IFERROR(__xludf.DUMMYFUNCTION("GOOGLETRANSLATE(A29598,""en"",""hi"")"),"छवि में हो सकता है: व्यक्ति, मंच पर और एक संगीत वाद्ययंत्र बजाना")</f>
        <v>छवि में हो सकता है: व्यक्ति, मंच पर और एक संगीत वाद्ययंत्र बजाना</v>
      </c>
    </row>
    <row r="29599">
      <c r="A29599" s="1" t="s">
        <v>28481</v>
      </c>
      <c r="B29599" s="2" t="str">
        <f>IFERROR(__xludf.DUMMYFUNCTION("GOOGLETRANSLATE(A29599,""en"",""hi"")"),"एथलीट एक खुला कसरत में भाग लेता है।")</f>
        <v>एथलीट एक खुला कसरत में भाग लेता है।</v>
      </c>
    </row>
    <row r="29600">
      <c r="A29600" s="1" t="s">
        <v>28482</v>
      </c>
      <c r="B29600" s="2" t="str">
        <f>IFERROR(__xludf.DUMMYFUNCTION("GOOGLETRANSLATE(A29600,""en"",""hi"")"),"एक हथेली के पेड़ और आकाश में उड़ान विमान के नीचे गर्मियों के समुद्र तट पर सामान का चित्रण")</f>
        <v>एक हथेली के पेड़ और आकाश में उड़ान विमान के नीचे गर्मियों के समुद्र तट पर सामान का चित्रण</v>
      </c>
    </row>
    <row r="29601">
      <c r="A29601" s="1" t="s">
        <v>18839</v>
      </c>
      <c r="B29601" s="2" t="str">
        <f>IFERROR(__xludf.DUMMYFUNCTION("GOOGLETRANSLATE(A29601,""en"",""hi"")"),"एक सपने देखने वाले बेडरूम के लिए आसान टिप्स")</f>
        <v>एक सपने देखने वाले बेडरूम के लिए आसान टिप्स</v>
      </c>
    </row>
    <row r="29602">
      <c r="A29602" s="1" t="s">
        <v>28483</v>
      </c>
      <c r="B29602" s="2" t="str">
        <f>IFERROR(__xludf.DUMMYFUNCTION("GOOGLETRANSLATE(A29602,""en"",""hi"")"),"स्टीपल एक पैदल यात्री के रूप में शुरू होता है")</f>
        <v>स्टीपल एक पैदल यात्री के रूप में शुरू होता है</v>
      </c>
    </row>
    <row r="29603">
      <c r="A29603" s="1" t="s">
        <v>28484</v>
      </c>
      <c r="B29603" s="2" t="str">
        <f>IFERROR(__xludf.DUMMYFUNCTION("GOOGLETRANSLATE(A29603,""en"",""hi"")"),"सर्फर्स समुद्र तट पर बड़ी तरंगों से निपटते हैं।")</f>
        <v>सर्फर्स समुद्र तट पर बड़ी तरंगों से निपटते हैं।</v>
      </c>
    </row>
    <row r="29604">
      <c r="A29604" s="1" t="s">
        <v>28485</v>
      </c>
      <c r="B29604" s="2" t="str">
        <f>IFERROR(__xludf.DUMMYFUNCTION("GOOGLETRANSLATE(A29604,""en"",""hi"")"),"छुट्टी की आत्मा ने तस्वीर में अभिव्यक्त किया।")</f>
        <v>छुट्टी की आत्मा ने तस्वीर में अभिव्यक्त किया।</v>
      </c>
    </row>
    <row r="29605">
      <c r="A29605" s="1" t="s">
        <v>28486</v>
      </c>
      <c r="B29605" s="2" t="str">
        <f>IFERROR(__xludf.DUMMYFUNCTION("GOOGLETRANSLATE(A29605,""en"",""hi"")"),"लीड बैक टाउन में बाइक पर पिता और बच्चे के साथ सड़क दृश्य")</f>
        <v>लीड बैक टाउन में बाइक पर पिता और बच्चे के साथ सड़क दृश्य</v>
      </c>
    </row>
    <row r="29606">
      <c r="A29606" s="1" t="s">
        <v>28487</v>
      </c>
      <c r="B29606" s="2" t="str">
        <f>IFERROR(__xludf.DUMMYFUNCTION("GOOGLETRANSLATE(A29606,""en"",""hi"")"),"बास गिटार का अभ्यास करने वाले व्यक्ति की उंगलियों पर बंद करें")</f>
        <v>बास गिटार का अभ्यास करने वाले व्यक्ति की उंगलियों पर बंद करें</v>
      </c>
    </row>
    <row r="29607">
      <c r="A29607" s="1" t="s">
        <v>28488</v>
      </c>
      <c r="B29607" s="2" t="str">
        <f>IFERROR(__xludf.DUMMYFUNCTION("GOOGLETRANSLATE(A29607,""en"",""hi"")"),"खेतों से घिरे गाँव पर देखें")</f>
        <v>खेतों से घिरे गाँव पर देखें</v>
      </c>
    </row>
    <row r="29608">
      <c r="A29608" s="1" t="s">
        <v>28489</v>
      </c>
      <c r="B29608" s="2" t="str">
        <f>IFERROR(__xludf.DUMMYFUNCTION("GOOGLETRANSLATE(A29608,""en"",""hi"")"),"क्रूज शिप सेलिंग रेड सस्पेंशन ब्रिज")</f>
        <v>क्रूज शिप सेलिंग रेड सस्पेंशन ब्रिज</v>
      </c>
    </row>
    <row r="29609">
      <c r="A29609" s="1" t="s">
        <v>3624</v>
      </c>
      <c r="B29609" s="2" t="str">
        <f>IFERROR(__xludf.DUMMYFUNCTION("GOOGLETRANSLATE(A29609,""en"",""hi"")"),"लाइटहाउस एक ऐतिहासिक महल के शीर्ष पर बनाया गया है")</f>
        <v>लाइटहाउस एक ऐतिहासिक महल के शीर्ष पर बनाया गया है</v>
      </c>
    </row>
    <row r="29610">
      <c r="A29610" s="1" t="s">
        <v>28490</v>
      </c>
      <c r="B29610" s="2" t="str">
        <f>IFERROR(__xludf.DUMMYFUNCTION("GOOGLETRANSLATE(A29610,""en"",""hi"")"),"सिफारिशें - संक्षेप में सटीक पाठ महत्वपूर्ण है।")</f>
        <v>सिफारिशें - संक्षेप में सटीक पाठ महत्वपूर्ण है।</v>
      </c>
    </row>
    <row r="29611">
      <c r="A29611" s="1" t="s">
        <v>28491</v>
      </c>
      <c r="B29611" s="2" t="str">
        <f>IFERROR(__xludf.DUMMYFUNCTION("GOOGLETRANSLATE(A29611,""en"",""hi"")"),"एक समुद्री डाकू की खोपड़ी, उसके दांतों में एक डैगर के साथ।")</f>
        <v>एक समुद्री डाकू की खोपड़ी, उसके दांतों में एक डैगर के साथ।</v>
      </c>
    </row>
    <row r="29612">
      <c r="A29612" s="1" t="s">
        <v>28492</v>
      </c>
      <c r="B29612" s="2" t="str">
        <f>IFERROR(__xludf.DUMMYFUNCTION("GOOGLETRANSLATE(A29612,""en"",""hi"")"),"जगह सेटिंग्स का एक सामान्य दृश्य")</f>
        <v>जगह सेटिंग्स का एक सामान्य दृश्य</v>
      </c>
    </row>
    <row r="29613">
      <c r="A29613" s="1" t="s">
        <v>28493</v>
      </c>
      <c r="B29613" s="2" t="str">
        <f>IFERROR(__xludf.DUMMYFUNCTION("GOOGLETRANSLATE(A29613,""en"",""hi"")"),"सार छवि, रंगीन ग्राफिक्स और टेपेस्ट्रीज़ इसे कपड़े के लिए एक पैटर्न के रूप में इस्तेमाल किया जा सकता है")</f>
        <v>सार छवि, रंगीन ग्राफिक्स और टेपेस्ट्रीज़ इसे कपड़े के लिए एक पैटर्न के रूप में इस्तेमाल किया जा सकता है</v>
      </c>
    </row>
    <row r="29614">
      <c r="A29614" s="1" t="s">
        <v>28494</v>
      </c>
      <c r="B29614" s="2" t="str">
        <f>IFERROR(__xludf.DUMMYFUNCTION("GOOGLETRANSLATE(A29614,""en"",""hi"")"),"काली बिल्ली घर के आंगन में चलती है")</f>
        <v>काली बिल्ली घर के आंगन में चलती है</v>
      </c>
    </row>
    <row r="29615">
      <c r="A29615" s="1" t="s">
        <v>28495</v>
      </c>
      <c r="B29615" s="2" t="str">
        <f>IFERROR(__xludf.DUMMYFUNCTION("GOOGLETRANSLATE(A29615,""en"",""hi"")"),"जहाज से पुराने शहर को देखें")</f>
        <v>जहाज से पुराने शहर को देखें</v>
      </c>
    </row>
    <row r="29616">
      <c r="A29616" s="1" t="s">
        <v>2393</v>
      </c>
      <c r="B29616" s="2" t="str">
        <f>IFERROR(__xludf.DUMMYFUNCTION("GOOGLETRANSLATE(A29616,""en"",""hi"")"),"छवि में हो सकता है: व्यक्ति, मंच पर, एक संगीत वाद्ययंत्र, संगीत कार्यक्रम और इनडोर खेलना")</f>
        <v>छवि में हो सकता है: व्यक्ति, मंच पर, एक संगीत वाद्ययंत्र, संगीत कार्यक्रम और इनडोर खेलना</v>
      </c>
    </row>
    <row r="29617">
      <c r="A29617" s="1" t="s">
        <v>28496</v>
      </c>
      <c r="B29617" s="2" t="str">
        <f>IFERROR(__xludf.DUMMYFUNCTION("GOOGLETRANSLATE(A29617,""en"",""hi"")"),"फैशन व्यवसाय सनकी ग्राफिक्स के साथ फैशन के लिए अपने किट्सची दृष्टिकोण जारी रखता है जो टी-शर्ट जैसे टुकड़ों को सजाने के लिए।")</f>
        <v>फैशन व्यवसाय सनकी ग्राफिक्स के साथ फैशन के लिए अपने किट्सची दृष्टिकोण जारी रखता है जो टी-शर्ट जैसे टुकड़ों को सजाने के लिए।</v>
      </c>
    </row>
    <row r="29618">
      <c r="A29618" s="1" t="s">
        <v>28497</v>
      </c>
      <c r="B29618" s="2" t="str">
        <f>IFERROR(__xludf.DUMMYFUNCTION("GOOGLETRANSLATE(A29618,""en"",""hi"")"),"विभिन्न आधार लेकिन शाखाओं के साथ क्रिस्टल और फूलों की तरह")</f>
        <v>विभिन्न आधार लेकिन शाखाओं के साथ क्रिस्टल और फूलों की तरह</v>
      </c>
    </row>
    <row r="29619">
      <c r="A29619" s="1" t="s">
        <v>28498</v>
      </c>
      <c r="B29619" s="2" t="str">
        <f>IFERROR(__xludf.DUMMYFUNCTION("GOOGLETRANSLATE(A29619,""en"",""hi"")"),"शहर के मध्ययुगीन ऐतिहासिक केंद्र में लोग।")</f>
        <v>शहर के मध्ययुगीन ऐतिहासिक केंद्र में लोग।</v>
      </c>
    </row>
    <row r="29620">
      <c r="A29620" s="1" t="s">
        <v>28499</v>
      </c>
      <c r="B29620" s="2" t="str">
        <f>IFERROR(__xludf.DUMMYFUNCTION("GOOGLETRANSLATE(A29620,""en"",""hi"")"),"घर जैसा कि रात में देखा")</f>
        <v>घर जैसा कि रात में देखा</v>
      </c>
    </row>
    <row r="29621">
      <c r="A29621" s="1" t="s">
        <v>28500</v>
      </c>
      <c r="B29621" s="2" t="str">
        <f>IFERROR(__xludf.DUMMYFUNCTION("GOOGLETRANSLATE(A29621,""en"",""hi"")"),"सूट के साथ सुपर स्कीनी टाई!")</f>
        <v>सूट के साथ सुपर स्कीनी टाई!</v>
      </c>
    </row>
    <row r="29622">
      <c r="A29622" s="1" t="s">
        <v>28501</v>
      </c>
      <c r="B29622" s="2" t="str">
        <f>IFERROR(__xludf.DUMMYFUNCTION("GOOGLETRANSLATE(A29622,""en"",""hi"")"),"सुंदर चमकदार टाइल्स देश के द्वार से आयामी आकार में एक शेर का प्रतीक है।")</f>
        <v>सुंदर चमकदार टाइल्स देश के द्वार से आयामी आकार में एक शेर का प्रतीक है।</v>
      </c>
    </row>
    <row r="29623">
      <c r="A29623" s="1" t="s">
        <v>28502</v>
      </c>
      <c r="B29623" s="2" t="str">
        <f>IFERROR(__xludf.DUMMYFUNCTION("GOOGLETRANSLATE(A29623,""en"",""hi"")"),"व्यक्ति दूसरी पारी के दौरान शैक्षिक संस्थान परिसर के खिलाफ एक पिच प्रदान करता है।")</f>
        <v>व्यक्ति दूसरी पारी के दौरान शैक्षिक संस्थान परिसर के खिलाफ एक पिच प्रदान करता है।</v>
      </c>
    </row>
    <row r="29624">
      <c r="A29624" s="1" t="s">
        <v>28503</v>
      </c>
      <c r="B29624" s="2" t="str">
        <f>IFERROR(__xludf.DUMMYFUNCTION("GOOGLETRANSLATE(A29624,""en"",""hi"")"),"पशु के लिए कोई प्रविष्टि नहीं - तैयार वाहन")</f>
        <v>पशु के लिए कोई प्रविष्टि नहीं - तैयार वाहन</v>
      </c>
    </row>
    <row r="29625">
      <c r="A29625" s="1" t="s">
        <v>28504</v>
      </c>
      <c r="B29625" s="2" t="str">
        <f>IFERROR(__xludf.DUMMYFUNCTION("GOOGLETRANSLATE(A29625,""en"",""hi"")"),"19 ... और वसंत के खिलने")</f>
        <v>19 ... और वसंत के खिलने</v>
      </c>
    </row>
    <row r="29626">
      <c r="A29626" s="1" t="s">
        <v>4007</v>
      </c>
      <c r="B29626" s="2" t="str">
        <f>IFERROR(__xludf.DUMMYFUNCTION("GOOGLETRANSLATE(A29626,""en"",""hi"")"),"अभिनेता प्रीमियर के लिए आता है।")</f>
        <v>अभिनेता प्रीमियर के लिए आता है।</v>
      </c>
    </row>
    <row r="29627">
      <c r="A29627" s="1" t="s">
        <v>28505</v>
      </c>
      <c r="B29627" s="2" t="str">
        <f>IFERROR(__xludf.DUMMYFUNCTION("GOOGLETRANSLATE(A29627,""en"",""hi"")"),"फोटो, आविष्कार की छवियां: व्यक्ति एक बहुउद्देशीय उभयचर वाहन है जो चरम इलाके को संभाल सकता है")</f>
        <v>फोटो, आविष्कार की छवियां: व्यक्ति एक बहुउद्देशीय उभयचर वाहन है जो चरम इलाके को संभाल सकता है</v>
      </c>
    </row>
    <row r="29628">
      <c r="A29628" s="1" t="s">
        <v>28506</v>
      </c>
      <c r="B29628" s="2" t="str">
        <f>IFERROR(__xludf.DUMMYFUNCTION("GOOGLETRANSLATE(A29628,""en"",""hi"")"),"एक फिल्म के साथ पारिवारिक रात")</f>
        <v>एक फिल्म के साथ पारिवारिक रात</v>
      </c>
    </row>
    <row r="29629">
      <c r="A29629" s="1" t="s">
        <v>28507</v>
      </c>
      <c r="B29629" s="2" t="str">
        <f>IFERROR(__xludf.DUMMYFUNCTION("GOOGLETRANSLATE(A29629,""en"",""hi"")"),"एक नई नौकरी के लिए साक्षात्कार।")</f>
        <v>एक नई नौकरी के लिए साक्षात्कार।</v>
      </c>
    </row>
    <row r="29630">
      <c r="A29630" s="1" t="s">
        <v>656</v>
      </c>
      <c r="B29630" s="2" t="str">
        <f>IFERROR(__xludf.DUMMYFUNCTION("GOOGLETRANSLATE(A29630,""en"",""hi"")"),"छवि में हो सकता है: व्यक्ति, मंच पर, एक संगीत वाद्ययंत्र और इनडोर खेल रहा है")</f>
        <v>छवि में हो सकता है: व्यक्ति, मंच पर, एक संगीत वाद्ययंत्र और इनडोर खेल रहा है</v>
      </c>
    </row>
    <row r="29631">
      <c r="A29631" s="1" t="s">
        <v>28508</v>
      </c>
      <c r="B29631" s="2" t="str">
        <f>IFERROR(__xludf.DUMMYFUNCTION("GOOGLETRANSLATE(A29631,""en"",""hi"")"),"शाम के सूरज से मुक्ति")</f>
        <v>शाम के सूरज से मुक्ति</v>
      </c>
    </row>
    <row r="29632">
      <c r="A29632" s="1" t="s">
        <v>28509</v>
      </c>
      <c r="B29632" s="2" t="str">
        <f>IFERROR(__xludf.DUMMYFUNCTION("GOOGLETRANSLATE(A29632,""en"",""hi"")"),"विज्ञापन में संपत्ति से देखें")</f>
        <v>विज्ञापन में संपत्ति से देखें</v>
      </c>
    </row>
    <row r="29633">
      <c r="A29633" s="1" t="s">
        <v>28510</v>
      </c>
      <c r="B29633" s="2" t="str">
        <f>IFERROR(__xludf.DUMMYFUNCTION("GOOGLETRANSLATE(A29633,""en"",""hi"")"),"एक स्मार्टफोन का 3 डी सीजी प्रतिपादन")</f>
        <v>एक स्मार्टफोन का 3 डी सीजी प्रतिपादन</v>
      </c>
    </row>
    <row r="29634">
      <c r="A29634" s="1" t="s">
        <v>28511</v>
      </c>
      <c r="B29634" s="2" t="str">
        <f>IFERROR(__xludf.DUMMYFUNCTION("GOOGLETRANSLATE(A29634,""en"",""hi"")"),"पॉप कलाकार आयोजित आयोजित के दौरान ऑनस्टेज बोलता है")</f>
        <v>पॉप कलाकार आयोजित आयोजित के दौरान ऑनस्टेज बोलता है</v>
      </c>
    </row>
    <row r="29635">
      <c r="A29635" s="1" t="s">
        <v>28512</v>
      </c>
      <c r="B29635" s="2" t="str">
        <f>IFERROR(__xludf.DUMMYFUNCTION("GOOGLETRANSLATE(A29635,""en"",""hi"")"),"धार्मिक नेता अपने बुधवार के सामान्य दर्शकों के अंत में तीर्थयात्रियों को आशीर्वाद देता है।")</f>
        <v>धार्मिक नेता अपने बुधवार के सामान्य दर्शकों के अंत में तीर्थयात्रियों को आशीर्वाद देता है।</v>
      </c>
    </row>
    <row r="29636">
      <c r="A29636" s="1" t="s">
        <v>28513</v>
      </c>
      <c r="B29636" s="2" t="str">
        <f>IFERROR(__xludf.DUMMYFUNCTION("GOOGLETRANSLATE(A29636,""en"",""hi"")"),"कवर पर बेसबॉल खिलाड़ी")</f>
        <v>कवर पर बेसबॉल खिलाड़ी</v>
      </c>
    </row>
    <row r="29637">
      <c r="A29637" s="1" t="s">
        <v>28514</v>
      </c>
      <c r="B29637" s="2" t="str">
        <f>IFERROR(__xludf.DUMMYFUNCTION("GOOGLETRANSLATE(A29637,""en"",""hi"")"),"केंद्रीय रेलवे स्टेशन पर आने के बाद एक महिला एक कम्यूटर ट्रेन से निकलती है।")</f>
        <v>केंद्रीय रेलवे स्टेशन पर आने के बाद एक महिला एक कम्यूटर ट्रेन से निकलती है।</v>
      </c>
    </row>
    <row r="29638">
      <c r="A29638" s="1" t="s">
        <v>28515</v>
      </c>
      <c r="B29638" s="2" t="str">
        <f>IFERROR(__xludf.DUMMYFUNCTION("GOOGLETRANSLATE(A29638,""en"",""hi"")"),"परिवार बगीचे में बारबेक्यू है")</f>
        <v>परिवार बगीचे में बारबेक्यू है</v>
      </c>
    </row>
    <row r="29639">
      <c r="A29639" s="1" t="s">
        <v>28516</v>
      </c>
      <c r="B29639" s="2" t="str">
        <f>IFERROR(__xludf.DUMMYFUNCTION("GOOGLETRANSLATE(A29639,""en"",""hi"")"),"अभिनेता एक कम, सुंदर देखो के लिए चला गया, जिससे उसकी बोल्ड भौहें तटस्थ पिंक और भूरे रंग के खिलाफ खड़े हो गईं।")</f>
        <v>अभिनेता एक कम, सुंदर देखो के लिए चला गया, जिससे उसकी बोल्ड भौहें तटस्थ पिंक और भूरे रंग के खिलाफ खड़े हो गईं।</v>
      </c>
    </row>
    <row r="29640">
      <c r="A29640" s="1" t="s">
        <v>28517</v>
      </c>
      <c r="B29640" s="2" t="str">
        <f>IFERROR(__xludf.DUMMYFUNCTION("GOOGLETRANSLATE(A29640,""en"",""hi"")"),"एक सफेद पृष्ठभूमि पर नींबू")</f>
        <v>एक सफेद पृष्ठभूमि पर नींबू</v>
      </c>
    </row>
    <row r="29641">
      <c r="A29641" s="1" t="s">
        <v>28518</v>
      </c>
      <c r="B29641" s="2" t="str">
        <f>IFERROR(__xludf.DUMMYFUNCTION("GOOGLETRANSLATE(A29641,""en"",""hi"")"),"व्यक्ति एक छात्र को अपने पढ़ने में मदद करता है।")</f>
        <v>व्यक्ति एक छात्र को अपने पढ़ने में मदद करता है।</v>
      </c>
    </row>
    <row r="29642">
      <c r="A29642" s="1" t="s">
        <v>28519</v>
      </c>
      <c r="B29642" s="2" t="str">
        <f>IFERROR(__xludf.DUMMYFUNCTION("GOOGLETRANSLATE(A29642,""en"",""hi"")"),"दुकानदार एक पैदल चलने के ग्लास पैनलों में परिलक्षित होते हैं")</f>
        <v>दुकानदार एक पैदल चलने के ग्लास पैनलों में परिलक्षित होते हैं</v>
      </c>
    </row>
    <row r="29643">
      <c r="A29643" s="1" t="s">
        <v>28520</v>
      </c>
      <c r="B29643" s="2" t="str">
        <f>IFERROR(__xludf.DUMMYFUNCTION("GOOGLETRANSLATE(A29643,""en"",""hi"")"),"जिम में एक डरावना लड़का मेरे टायर से बाहर निकलने के लिए मैं डरता हूं कि अगर मैं उसके लिए अच्छा नहीं हूं, तो वह कुछ बुरा करेगा")</f>
        <v>जिम में एक डरावना लड़का मेरे टायर से बाहर निकलने के लिए मैं डरता हूं कि अगर मैं उसके लिए अच्छा नहीं हूं, तो वह कुछ बुरा करेगा</v>
      </c>
    </row>
    <row r="29644">
      <c r="A29644" s="1" t="s">
        <v>28521</v>
      </c>
      <c r="B29644" s="2" t="str">
        <f>IFERROR(__xludf.DUMMYFUNCTION("GOOGLETRANSLATE(A29644,""en"",""hi"")"),"वरिष्ठ घरेलू अदरक बिल्ली एक कॉलम पर बैठे और सामने वाले पंजा उठाने")</f>
        <v>वरिष्ठ घरेलू अदरक बिल्ली एक कॉलम पर बैठे और सामने वाले पंजा उठाने</v>
      </c>
    </row>
    <row r="29645">
      <c r="A29645" s="1" t="s">
        <v>28522</v>
      </c>
      <c r="B29645" s="2" t="str">
        <f>IFERROR(__xludf.DUMMYFUNCTION("GOOGLETRANSLATE(A29645,""en"",""hi"")"),"ब्रांडिंग के शोर से दूर एक कदम है")</f>
        <v>ब्रांडिंग के शोर से दूर एक कदम है</v>
      </c>
    </row>
    <row r="29646">
      <c r="A29646" s="1" t="s">
        <v>28523</v>
      </c>
      <c r="B29646" s="2" t="str">
        <f>IFERROR(__xludf.DUMMYFUNCTION("GOOGLETRANSLATE(A29646,""en"",""hi"")"),"एक बड़े नीले झील के साथ एक बर्फीली पहाड़ों के साथ सूर्यास्त में मनोरम दृश्य")</f>
        <v>एक बड़े नीले झील के साथ एक बर्फीली पहाड़ों के साथ सूर्यास्त में मनोरम दृश्य</v>
      </c>
    </row>
    <row r="29647">
      <c r="A29647" s="1" t="s">
        <v>28524</v>
      </c>
      <c r="B29647" s="2" t="str">
        <f>IFERROR(__xludf.DUMMYFUNCTION("GOOGLETRANSLATE(A29647,""en"",""hi"")"),"अभिनेता ने फिल्म में एक बच्चे को घुटने टेकना और गले लगाना")</f>
        <v>अभिनेता ने फिल्म में एक बच्चे को घुटने टेकना और गले लगाना</v>
      </c>
    </row>
    <row r="29648">
      <c r="A29648" s="1" t="s">
        <v>28525</v>
      </c>
      <c r="B29648" s="2" t="str">
        <f>IFERROR(__xludf.DUMMYFUNCTION("GOOGLETRANSLATE(A29648,""en"",""hi"")"),"व्यक्ति नक्काशीदार खोपड़ी से एक वास्तविक मानव खोपड़ी का फोटो")</f>
        <v>व्यक्ति नक्काशीदार खोपड़ी से एक वास्तविक मानव खोपड़ी का फोटो</v>
      </c>
    </row>
    <row r="29649">
      <c r="A29649" s="1" t="s">
        <v>28526</v>
      </c>
      <c r="B29649" s="2" t="str">
        <f>IFERROR(__xludf.DUMMYFUNCTION("GOOGLETRANSLATE(A29649,""en"",""hi"")"),"टीवी नाटक नामक एक व्यापार सूट के साथ वॉलपेपर")</f>
        <v>टीवी नाटक नामक एक व्यापार सूट के साथ वॉलपेपर</v>
      </c>
    </row>
    <row r="29650">
      <c r="A29650" s="1" t="s">
        <v>26258</v>
      </c>
      <c r="B29650" s="2" t="str">
        <f>IFERROR(__xludf.DUMMYFUNCTION("GOOGLETRANSLATE(A29650,""en"",""hi"")"),"अभिनेता और कॉमेडियन दुनिया प्रीमियर में भाग लेते हैं")</f>
        <v>अभिनेता और कॉमेडियन दुनिया प्रीमियर में भाग लेते हैं</v>
      </c>
    </row>
    <row r="29651">
      <c r="A29651" s="1" t="s">
        <v>28527</v>
      </c>
      <c r="B29651" s="2" t="str">
        <f>IFERROR(__xludf.DUMMYFUNCTION("GOOGLETRANSLATE(A29651,""en"",""hi"")"),"एक WW2 हवाई जहाज का फोटो")</f>
        <v>एक WW2 हवाई जहाज का फोटो</v>
      </c>
    </row>
    <row r="29652">
      <c r="A29652" s="1" t="s">
        <v>2055</v>
      </c>
      <c r="B29652" s="2" t="str">
        <f>IFERROR(__xludf.DUMMYFUNCTION("GOOGLETRANSLATE(A29652,""en"",""hi"")"),"छवि में हो सकता है: व्यक्ति, एक संगीत वाद्ययंत्र बजाना, मंच और गिटार पर")</f>
        <v>छवि में हो सकता है: व्यक्ति, एक संगीत वाद्ययंत्र बजाना, मंच और गिटार पर</v>
      </c>
    </row>
    <row r="29653">
      <c r="A29653" s="1" t="s">
        <v>28528</v>
      </c>
      <c r="B29653" s="2" t="str">
        <f>IFERROR(__xludf.DUMMYFUNCTION("GOOGLETRANSLATE(A29653,""en"",""hi"")"),"जब आप पत्थरों को मिलाते हैं तो आप अपने पत्थर के चरणों में एक दिलचस्प और जटिल रंग प्रोफ़ाइल बना सकते हैं।")</f>
        <v>जब आप पत्थरों को मिलाते हैं तो आप अपने पत्थर के चरणों में एक दिलचस्प और जटिल रंग प्रोफ़ाइल बना सकते हैं।</v>
      </c>
    </row>
    <row r="29654">
      <c r="A29654" s="1" t="s">
        <v>28529</v>
      </c>
      <c r="B29654" s="2" t="str">
        <f>IFERROR(__xludf.DUMMYFUNCTION("GOOGLETRANSLATE(A29654,""en"",""hi"")"),"एक निजी लक्जरी नौका पर पाल")</f>
        <v>एक निजी लक्जरी नौका पर पाल</v>
      </c>
    </row>
    <row r="29655">
      <c r="A29655" s="1" t="s">
        <v>28530</v>
      </c>
      <c r="B29655" s="2" t="str">
        <f>IFERROR(__xludf.DUMMYFUNCTION("GOOGLETRANSLATE(A29655,""en"",""hi"")"),"ग्रेनाइट एक नाटकीय नीला पैटर्न ग्रेनाइट स्लैब दोनों प्रकाश और गहरे नसों के साथ है।")</f>
        <v>ग्रेनाइट एक नाटकीय नीला पैटर्न ग्रेनाइट स्लैब दोनों प्रकाश और गहरे नसों के साथ है।</v>
      </c>
    </row>
    <row r="29656">
      <c r="A29656" s="1" t="s">
        <v>28531</v>
      </c>
      <c r="B29656" s="2" t="str">
        <f>IFERROR(__xludf.DUMMYFUNCTION("GOOGLETRANSLATE(A29656,""en"",""hi"")"),"व्यक्ति ; क्वालिफाइंग मैच के दौरान फुटबॉल खिलाड़ी, लाइन अप।")</f>
        <v>व्यक्ति ; क्वालिफाइंग मैच के दौरान फुटबॉल खिलाड़ी, लाइन अप।</v>
      </c>
    </row>
    <row r="29657">
      <c r="A29657" s="1" t="s">
        <v>28532</v>
      </c>
      <c r="B29657" s="2" t="str">
        <f>IFERROR(__xludf.DUMMYFUNCTION("GOOGLETRANSLATE(A29657,""en"",""hi"")"),"तस्वीर पार्क में सेब के पेड़ दिखाती है")</f>
        <v>तस्वीर पार्क में सेब के पेड़ दिखाती है</v>
      </c>
    </row>
    <row r="29658">
      <c r="A29658" s="1" t="s">
        <v>28533</v>
      </c>
      <c r="B29658" s="2" t="str">
        <f>IFERROR(__xludf.DUMMYFUNCTION("GOOGLETRANSLATE(A29658,""en"",""hi"")"),"व्यक्ति द्वारा एक चित्र, यह दिखाता है कि वह महसूस करता है")</f>
        <v>व्यक्ति द्वारा एक चित्र, यह दिखाता है कि वह महसूस करता है</v>
      </c>
    </row>
    <row r="29659">
      <c r="A29659" s="1" t="s">
        <v>28534</v>
      </c>
      <c r="B29659" s="2" t="str">
        <f>IFERROR(__xludf.DUMMYFUNCTION("GOOGLETRANSLATE(A29659,""en"",""hi"")"),"अभिनेता अपनी नई फिल्म के सेट पर")</f>
        <v>अभिनेता अपनी नई फिल्म के सेट पर</v>
      </c>
    </row>
    <row r="29660">
      <c r="A29660" s="1" t="s">
        <v>28535</v>
      </c>
      <c r="B29660" s="2" t="str">
        <f>IFERROR(__xludf.DUMMYFUNCTION("GOOGLETRANSLATE(A29660,""en"",""hi"")"),"पुल के साथ नीली रोशनी")</f>
        <v>पुल के साथ नीली रोशनी</v>
      </c>
    </row>
    <row r="29661">
      <c r="A29661" s="1" t="s">
        <v>14998</v>
      </c>
      <c r="B29661" s="2" t="str">
        <f>IFERROR(__xludf.DUMMYFUNCTION("GOOGLETRANSLATE(A29661,""en"",""hi"")"),"गति की अवधारणा - आग और अमेरिकी राज्य के निशान के साथ ध्वज")</f>
        <v>गति की अवधारणा - आग और अमेरिकी राज्य के निशान के साथ ध्वज</v>
      </c>
    </row>
    <row r="29662">
      <c r="A29662" s="1" t="s">
        <v>28536</v>
      </c>
      <c r="B29662" s="2" t="str">
        <f>IFERROR(__xludf.DUMMYFUNCTION("GOOGLETRANSLATE(A29662,""en"",""hi"")"),"फुटबॉल टीम मैनेजर भीड़ की सराहना करता है क्योंकि वह मैच के लिए बाहर निकलता है।")</f>
        <v>फुटबॉल टीम मैनेजर भीड़ की सराहना करता है क्योंकि वह मैच के लिए बाहर निकलता है।</v>
      </c>
    </row>
    <row r="29663">
      <c r="A29663" s="1" t="s">
        <v>28537</v>
      </c>
      <c r="B29663" s="2" t="str">
        <f>IFERROR(__xludf.DUMMYFUNCTION("GOOGLETRANSLATE(A29663,""en"",""hi"")"),"जब तक हमारा दृष्टिकोण शीर्ष से नहीं होता तब तक प्रत्येक छोटी पहाड़ी हमें ऊपर ले जाती है।")</f>
        <v>जब तक हमारा दृष्टिकोण शीर्ष से नहीं होता तब तक प्रत्येक छोटी पहाड़ी हमें ऊपर ले जाती है।</v>
      </c>
    </row>
    <row r="29664">
      <c r="A29664" s="1" t="s">
        <v>28538</v>
      </c>
      <c r="B29664" s="2" t="str">
        <f>IFERROR(__xludf.DUMMYFUNCTION("GOOGLETRANSLATE(A29664,""en"",""hi"")"),"गेहूं के मैदान में चलना।")</f>
        <v>गेहूं के मैदान में चलना।</v>
      </c>
    </row>
    <row r="29665">
      <c r="A29665" s="1" t="s">
        <v>28539</v>
      </c>
      <c r="B29665" s="2" t="str">
        <f>IFERROR(__xludf.DUMMYFUNCTION("GOOGLETRANSLATE(A29665,""en"",""hi"")"),"यदि आप तरल लाइनर के लिए नए हैं, तो एक आदर्श विंग फ्रीहैंड से निपटने के प्रयास से पहले इस चाल को आजमाएं।")</f>
        <v>यदि आप तरल लाइनर के लिए नए हैं, तो एक आदर्श विंग फ्रीहैंड से निपटने के प्रयास से पहले इस चाल को आजमाएं।</v>
      </c>
    </row>
    <row r="29666">
      <c r="A29666" s="1" t="s">
        <v>28540</v>
      </c>
      <c r="B29666" s="2" t="str">
        <f>IFERROR(__xludf.DUMMYFUNCTION("GOOGLETRANSLATE(A29666,""en"",""hi"")"),"कम ज्वार पर तट")</f>
        <v>कम ज्वार पर तट</v>
      </c>
    </row>
    <row r="29667">
      <c r="A29667" s="1" t="s">
        <v>28541</v>
      </c>
      <c r="B29667" s="2" t="str">
        <f>IFERROR(__xludf.DUMMYFUNCTION("GOOGLETRANSLATE(A29667,""en"",""hi"")"),"नाव पर लाल झंडा।")</f>
        <v>नाव पर लाल झंडा।</v>
      </c>
    </row>
    <row r="29668">
      <c r="A29668" s="1" t="s">
        <v>28542</v>
      </c>
      <c r="B29668" s="2" t="str">
        <f>IFERROR(__xludf.DUMMYFUNCTION("GOOGLETRANSLATE(A29668,""en"",""hi"")"),"एक विंटेज सिल्वर कप या फॉलन पंखुड़ियों के साथ फूलदान में जैविक जीनस।")</f>
        <v>एक विंटेज सिल्वर कप या फॉलन पंखुड़ियों के साथ फूलदान में जैविक जीनस।</v>
      </c>
    </row>
    <row r="29669">
      <c r="A29669" s="1" t="s">
        <v>28543</v>
      </c>
      <c r="B29669" s="2" t="str">
        <f>IFERROR(__xludf.DUMMYFUNCTION("GOOGLETRANSLATE(A29669,""en"",""hi"")"),"बादल, सूर्य की किरणें सूर्यास्त के दौरान बादलों के माध्यम से विस्फोट करती हैं।")</f>
        <v>बादल, सूर्य की किरणें सूर्यास्त के दौरान बादलों के माध्यम से विस्फोट करती हैं।</v>
      </c>
    </row>
    <row r="29670">
      <c r="A29670" s="1" t="s">
        <v>1731</v>
      </c>
      <c r="B29670" s="2" t="str">
        <f>IFERROR(__xludf.DUMMYFUNCTION("GOOGLETRANSLATE(A29670,""en"",""hi"")"),"डिजिटल कला # के लिए चुनी गई है")</f>
        <v>डिजिटल कला # के लिए चुनी गई है</v>
      </c>
    </row>
    <row r="29671">
      <c r="A29671" s="1" t="s">
        <v>28544</v>
      </c>
      <c r="B29671" s="2" t="str">
        <f>IFERROR(__xludf.DUMMYFUNCTION("GOOGLETRANSLATE(A29671,""en"",""hi"")"),"चॉकलेट चिप्स के सबसे अच्छे बिकने वाले ब्रांड को रेस्तरां के बाद रेस्तरां व्यवसाय कहा जाता है जहां इसका आविष्कार किया गया था।")</f>
        <v>चॉकलेट चिप्स के सबसे अच्छे बिकने वाले ब्रांड को रेस्तरां के बाद रेस्तरां व्यवसाय कहा जाता है जहां इसका आविष्कार किया गया था।</v>
      </c>
    </row>
    <row r="29672">
      <c r="A29672" s="1" t="s">
        <v>28545</v>
      </c>
      <c r="B29672" s="2" t="str">
        <f>IFERROR(__xludf.DUMMYFUNCTION("GOOGLETRANSLATE(A29672,""en"",""hi"")"),"अभिनेता, टीवी निर्माता और निर्माता के साथ अभिनेता।")</f>
        <v>अभिनेता, टीवी निर्माता और निर्माता के साथ अभिनेता।</v>
      </c>
    </row>
    <row r="29673">
      <c r="A29673" s="1" t="s">
        <v>28546</v>
      </c>
      <c r="B29673" s="2" t="str">
        <f>IFERROR(__xludf.DUMMYFUNCTION("GOOGLETRANSLATE(A29673,""en"",""hi"")"),"शाम और रोशनी हैं")</f>
        <v>शाम और रोशनी हैं</v>
      </c>
    </row>
    <row r="29674">
      <c r="A29674" s="1" t="s">
        <v>28547</v>
      </c>
      <c r="B29674" s="2" t="str">
        <f>IFERROR(__xludf.DUMMYFUNCTION("GOOGLETRANSLATE(A29674,""en"",""hi"")"),"कॉमेडियन, अभिनेता, अभिनेता और कॉमेडियन प्रीमियर में भाग लेते हैं।")</f>
        <v>कॉमेडियन, अभिनेता, अभिनेता और कॉमेडियन प्रीमियर में भाग लेते हैं।</v>
      </c>
    </row>
    <row r="29675">
      <c r="A29675" s="1" t="s">
        <v>28548</v>
      </c>
      <c r="B29675" s="2" t="str">
        <f>IFERROR(__xludf.DUMMYFUNCTION("GOOGLETRANSLATE(A29675,""en"",""hi"")"),"किनारे पर एक परिवार")</f>
        <v>किनारे पर एक परिवार</v>
      </c>
    </row>
    <row r="29676">
      <c r="A29676" s="1" t="s">
        <v>28549</v>
      </c>
      <c r="B29676" s="2" t="str">
        <f>IFERROR(__xludf.DUMMYFUNCTION("GOOGLETRANSLATE(A29676,""en"",""hi"")"),"शिकारी एक ध्रुवीय भालू बर्फ पर एक ध्रुवीय भालू के रूप में पारंपरिक शिकार के दौरान सेट करता है।")</f>
        <v>शिकारी एक ध्रुवीय भालू बर्फ पर एक ध्रुवीय भालू के रूप में पारंपरिक शिकार के दौरान सेट करता है।</v>
      </c>
    </row>
    <row r="29677">
      <c r="A29677" s="1" t="s">
        <v>28550</v>
      </c>
      <c r="B29677" s="2" t="str">
        <f>IFERROR(__xludf.DUMMYFUNCTION("GOOGLETRANSLATE(A29677,""en"",""hi"")"),"एक ब्रीफकेस ले जाने वाले फोन पर बिजनेस महिला के बगल में घूमना")</f>
        <v>एक ब्रीफकेस ले जाने वाले फोन पर बिजनेस महिला के बगल में घूमना</v>
      </c>
    </row>
    <row r="29678">
      <c r="A29678" s="1" t="s">
        <v>28551</v>
      </c>
      <c r="B29678" s="2" t="str">
        <f>IFERROR(__xludf.DUMMYFUNCTION("GOOGLETRANSLATE(A29678,""en"",""hi"")"),"बहुत सूखे इलाके में स्नीकर्स का शीर्ष दृश्य")</f>
        <v>बहुत सूखे इलाके में स्नीकर्स का शीर्ष दृश्य</v>
      </c>
    </row>
    <row r="29679">
      <c r="A29679" s="1" t="s">
        <v>28552</v>
      </c>
      <c r="B29679" s="2" t="str">
        <f>IFERROR(__xludf.DUMMYFUNCTION("GOOGLETRANSLATE(A29679,""en"",""hi"")"),"सभी 1 जन्मदिन के निमंत्रण पर")</f>
        <v>सभी 1 जन्मदिन के निमंत्रण पर</v>
      </c>
    </row>
    <row r="29680">
      <c r="A29680" s="1" t="s">
        <v>28553</v>
      </c>
      <c r="B29680" s="2" t="str">
        <f>IFERROR(__xludf.DUMMYFUNCTION("GOOGLETRANSLATE(A29680,""en"",""hi"")"),"विज्ञापन में दिखाई देने वाले बाघ की मृत्यु हो गई है")</f>
        <v>विज्ञापन में दिखाई देने वाले बाघ की मृत्यु हो गई है</v>
      </c>
    </row>
    <row r="29681">
      <c r="A29681" s="1" t="s">
        <v>28554</v>
      </c>
      <c r="B29681" s="2" t="str">
        <f>IFERROR(__xludf.DUMMYFUNCTION("GOOGLETRANSLATE(A29681,""en"",""hi"")"),"सूरज में सूखना")</f>
        <v>सूरज में सूखना</v>
      </c>
    </row>
    <row r="29682">
      <c r="A29682" s="1" t="s">
        <v>28555</v>
      </c>
      <c r="B29682" s="2" t="str">
        <f>IFERROR(__xludf.DUMMYFUNCTION("GOOGLETRANSLATE(A29682,""en"",""hi"")"),"वन पथ पर हवा")</f>
        <v>वन पथ पर हवा</v>
      </c>
    </row>
    <row r="29683">
      <c r="A29683" s="1" t="s">
        <v>28556</v>
      </c>
      <c r="B29683" s="2" t="str">
        <f>IFERROR(__xludf.DUMMYFUNCTION("GOOGLETRANSLATE(A29683,""en"",""hi"")"),"सड़क बस स्टॉप और समुद्र")</f>
        <v>सड़क बस स्टॉप और समुद्र</v>
      </c>
    </row>
    <row r="29684">
      <c r="A29684" s="1" t="s">
        <v>28557</v>
      </c>
      <c r="B29684" s="2" t="str">
        <f>IFERROR(__xludf.DUMMYFUNCTION("GOOGLETRANSLATE(A29684,""en"",""hi"")"),"एक सोने की सजावट मिनी ड्रेस में मनोरंजन")</f>
        <v>एक सोने की सजावट मिनी ड्रेस में मनोरंजन</v>
      </c>
    </row>
    <row r="29685">
      <c r="A29685" s="1" t="s">
        <v>10187</v>
      </c>
      <c r="B29685" s="2" t="str">
        <f>IFERROR(__xludf.DUMMYFUNCTION("GOOGLETRANSLATE(A29685,""en"",""hi"")"),"अमेरिकी फुटबॉल खिलाड़ी खेल टीम के खिलाफ एक खेल के दौरान देखता है")</f>
        <v>अमेरिकी फुटबॉल खिलाड़ी खेल टीम के खिलाफ एक खेल के दौरान देखता है</v>
      </c>
    </row>
    <row r="29686">
      <c r="A29686" s="1" t="s">
        <v>28558</v>
      </c>
      <c r="B29686" s="2" t="str">
        <f>IFERROR(__xludf.DUMMYFUNCTION("GOOGLETRANSLATE(A29686,""en"",""hi"")"),"इंद्रधनुष रंगों में पत्तियों के साथ एक फूल के रूप में सर्पिल पैटर्न।")</f>
        <v>इंद्रधनुष रंगों में पत्तियों के साथ एक फूल के रूप में सर्पिल पैटर्न।</v>
      </c>
    </row>
    <row r="29687">
      <c r="A29687" s="1" t="s">
        <v>28559</v>
      </c>
      <c r="B29687" s="2" t="str">
        <f>IFERROR(__xludf.DUMMYFUNCTION("GOOGLETRANSLATE(A29687,""en"",""hi"")"),"दिन के एक ग्राफिकल प्रतिनिधित्व के साथ संकेत")</f>
        <v>दिन के एक ग्राफिकल प्रतिनिधित्व के साथ संकेत</v>
      </c>
    </row>
    <row r="29688">
      <c r="A29688" s="1" t="s">
        <v>28560</v>
      </c>
      <c r="B29688" s="2" t="str">
        <f>IFERROR(__xludf.DUMMYFUNCTION("GOOGLETRANSLATE(A29688,""en"",""hi"")"),"फर्श पर बड़े शरद ऋतु का पत्ता")</f>
        <v>फर्श पर बड़े शरद ऋतु का पत्ता</v>
      </c>
    </row>
    <row r="29689">
      <c r="A29689" s="1" t="s">
        <v>28561</v>
      </c>
      <c r="B29689" s="2" t="str">
        <f>IFERROR(__xludf.DUMMYFUNCTION("GOOGLETRANSLATE(A29689,""en"",""hi"")"),"व्यक्ति, एक क्लासिक मैसेंजर बैग में फ़ोल्डर, किताबें और दस्तावेजों के लिए बहुत सारे आंतरिक स्थान हैं।")</f>
        <v>व्यक्ति, एक क्लासिक मैसेंजर बैग में फ़ोल्डर, किताबें और दस्तावेजों के लिए बहुत सारे आंतरिक स्थान हैं।</v>
      </c>
    </row>
    <row r="29690">
      <c r="A29690" s="1" t="s">
        <v>28562</v>
      </c>
      <c r="B29690" s="2" t="str">
        <f>IFERROR(__xludf.DUMMYFUNCTION("GOOGLETRANSLATE(A29690,""en"",""hi"")"),"व्यक्ति समारोह में मंच पर प्रदर्शन करता है")</f>
        <v>व्यक्ति समारोह में मंच पर प्रदर्शन करता है</v>
      </c>
    </row>
    <row r="29691">
      <c r="A29691" s="1" t="s">
        <v>28563</v>
      </c>
      <c r="B29691" s="2" t="str">
        <f>IFERROR(__xludf.DUMMYFUNCTION("GOOGLETRANSLATE(A29691,""en"",""hi"")"),"इस तरह एक गहरे ब्लेड के साथ।")</f>
        <v>इस तरह एक गहरे ब्लेड के साथ।</v>
      </c>
    </row>
    <row r="29692">
      <c r="A29692" s="1" t="s">
        <v>28564</v>
      </c>
      <c r="B29692" s="2" t="str">
        <f>IFERROR(__xludf.DUMMYFUNCTION("GOOGLETRANSLATE(A29692,""en"",""hi"")"),"फायरफाइटर्स ने शनिवार को एक घर की आग का जवाब दिया।")</f>
        <v>फायरफाइटर्स ने शनिवार को एक घर की आग का जवाब दिया।</v>
      </c>
    </row>
    <row r="29693">
      <c r="A29693" s="1" t="s">
        <v>28565</v>
      </c>
      <c r="B29693" s="2" t="str">
        <f>IFERROR(__xludf.DUMMYFUNCTION("GOOGLETRANSLATE(A29693,""en"",""hi"")"),"तट से पानी के शरीर पर सूर्यास्त")</f>
        <v>तट से पानी के शरीर पर सूर्यास्त</v>
      </c>
    </row>
    <row r="29694">
      <c r="A29694" s="1" t="s">
        <v>28566</v>
      </c>
      <c r="B29694" s="2" t="str">
        <f>IFERROR(__xludf.DUMMYFUNCTION("GOOGLETRANSLATE(A29694,""en"",""hi"")"),"नदी के ऊपर नए पुल पर लोगों और कारों का हवाई दृश्य")</f>
        <v>नदी के ऊपर नए पुल पर लोगों और कारों का हवाई दृश्य</v>
      </c>
    </row>
    <row r="29695">
      <c r="A29695" s="1" t="s">
        <v>28567</v>
      </c>
      <c r="B29695" s="2" t="str">
        <f>IFERROR(__xludf.DUMMYFUNCTION("GOOGLETRANSLATE(A29695,""en"",""hi"")"),"राजनेता ने सोमवार को बने अभियान के लिए एक भाषण दिया")</f>
        <v>राजनेता ने सोमवार को बने अभियान के लिए एक भाषण दिया</v>
      </c>
    </row>
    <row r="29696">
      <c r="A29696" s="1" t="s">
        <v>2055</v>
      </c>
      <c r="B29696" s="2" t="str">
        <f>IFERROR(__xludf.DUMMYFUNCTION("GOOGLETRANSLATE(A29696,""en"",""hi"")"),"छवि में हो सकता है: व्यक्ति, एक संगीत वाद्ययंत्र बजाना, मंच और गिटार पर")</f>
        <v>छवि में हो सकता है: व्यक्ति, एक संगीत वाद्ययंत्र बजाना, मंच और गिटार पर</v>
      </c>
    </row>
    <row r="29697">
      <c r="A29697" s="1" t="s">
        <v>28568</v>
      </c>
      <c r="B29697" s="2" t="str">
        <f>IFERROR(__xludf.DUMMYFUNCTION("GOOGLETRANSLATE(A29697,""en"",""hi"")"),"लड़का और लड़की अपने हाथों को लहराते हुए और एक दूसरे से झगड़ा")</f>
        <v>लड़का और लड़की अपने हाथों को लहराते हुए और एक दूसरे से झगड़ा</v>
      </c>
    </row>
    <row r="29698">
      <c r="A29698" s="1" t="s">
        <v>28569</v>
      </c>
      <c r="B29698" s="2" t="str">
        <f>IFERROR(__xludf.DUMMYFUNCTION("GOOGLETRANSLATE(A29698,""en"",""hi"")"),"किनारे या तट पर जंगली चट्टान और लहरें")</f>
        <v>किनारे या तट पर जंगली चट्टान और लहरें</v>
      </c>
    </row>
    <row r="29699">
      <c r="A29699" s="1" t="s">
        <v>28570</v>
      </c>
      <c r="B29699" s="2" t="str">
        <f>IFERROR(__xludf.DUMMYFUNCTION("GOOGLETRANSLATE(A29699,""en"",""hi"")"),"गेहूं के मैदान, गर्मी के मौसम में खुश युवा जोड़े।")</f>
        <v>गेहूं के मैदान, गर्मी के मौसम में खुश युवा जोड़े।</v>
      </c>
    </row>
    <row r="29700">
      <c r="A29700" s="1" t="s">
        <v>28571</v>
      </c>
      <c r="B29700" s="2" t="str">
        <f>IFERROR(__xludf.DUMMYFUNCTION("GOOGLETRANSLATE(A29700,""en"",""hi"")"),"स्टार के चारों ओर एक चांदनी समय एक्सपोजर स्काई का रोटेशन")</f>
        <v>स्टार के चारों ओर एक चांदनी समय एक्सपोजर स्काई का रोटेशन</v>
      </c>
    </row>
    <row r="29701">
      <c r="A29701" s="1" t="s">
        <v>28572</v>
      </c>
      <c r="B29701" s="2" t="str">
        <f>IFERROR(__xludf.DUMMYFUNCTION("GOOGLETRANSLATE(A29701,""en"",""hi"")"),"कंक्रीट पर बैठा एक काला कुत्ता")</f>
        <v>कंक्रीट पर बैठा एक काला कुत्ता</v>
      </c>
    </row>
    <row r="29702">
      <c r="A29702" s="1" t="s">
        <v>28573</v>
      </c>
      <c r="B29702" s="2" t="str">
        <f>IFERROR(__xludf.DUMMYFUNCTION("GOOGLETRANSLATE(A29702,""en"",""hi"")"),"एक परीक्षा के लिए बैठे गंभीर छात्र")</f>
        <v>एक परीक्षा के लिए बैठे गंभीर छात्र</v>
      </c>
    </row>
    <row r="29703">
      <c r="A29703" s="1" t="s">
        <v>28574</v>
      </c>
      <c r="B29703" s="2" t="str">
        <f>IFERROR(__xludf.DUMMYFUNCTION("GOOGLETRANSLATE(A29703,""en"",""hi"")"),"पिशाच, एक अंधेरे पृष्ठभूमि पर प्रतीक।")</f>
        <v>पिशाच, एक अंधेरे पृष्ठभूमि पर प्रतीक।</v>
      </c>
    </row>
    <row r="29704">
      <c r="A29704" s="1" t="s">
        <v>28575</v>
      </c>
      <c r="B29704" s="2" t="str">
        <f>IFERROR(__xludf.DUMMYFUNCTION("GOOGLETRANSLATE(A29704,""en"",""hi"")"),"एक पेड़ लगाने के लिए छवि परिणाम")</f>
        <v>एक पेड़ लगाने के लिए छवि परिणाम</v>
      </c>
    </row>
    <row r="29705">
      <c r="A29705" s="1" t="s">
        <v>28576</v>
      </c>
      <c r="B29705" s="2" t="str">
        <f>IFERROR(__xludf.DUMMYFUNCTION("GOOGLETRANSLATE(A29705,""en"",""hi"")"),"सफेद बर्च पेड़ों के माध्यम से देख रहे हैं")</f>
        <v>सफेद बर्च पेड़ों के माध्यम से देख रहे हैं</v>
      </c>
    </row>
    <row r="29706">
      <c r="A29706" s="1" t="s">
        <v>28577</v>
      </c>
      <c r="B29706" s="2" t="str">
        <f>IFERROR(__xludf.DUMMYFUNCTION("GOOGLETRANSLATE(A29706,""en"",""hi"")"),"एक खेल के बाद टीमों ने हाथ हिलाया")</f>
        <v>एक खेल के बाद टीमों ने हाथ हिलाया</v>
      </c>
    </row>
    <row r="29707">
      <c r="A29707" s="1" t="s">
        <v>28578</v>
      </c>
      <c r="B29707" s="2" t="str">
        <f>IFERROR(__xludf.DUMMYFUNCTION("GOOGLETRANSLATE(A29707,""en"",""hi"")"),"एक चट्टान पर एक हिरण की पेंटिंग")</f>
        <v>एक चट्टान पर एक हिरण की पेंटिंग</v>
      </c>
    </row>
    <row r="29708">
      <c r="A29708" s="1" t="s">
        <v>28579</v>
      </c>
      <c r="B29708" s="2" t="str">
        <f>IFERROR(__xludf.DUMMYFUNCTION("GOOGLETRANSLATE(A29708,""en"",""hi"")"),"ब्रांड के बुटीक में एक अद्वितीय व्यक्ति - शैली jeweled केस")</f>
        <v>ब्रांड के बुटीक में एक अद्वितीय व्यक्ति - शैली jeweled केस</v>
      </c>
    </row>
    <row r="29709">
      <c r="A29709" s="1" t="s">
        <v>28580</v>
      </c>
      <c r="B29709" s="2" t="str">
        <f>IFERROR(__xludf.DUMMYFUNCTION("GOOGLETRANSLATE(A29709,""en"",""hi"")"),"एक सफेद पृष्ठभूमि पर सेट में लोगों के वेक्टर सिल्हूट।")</f>
        <v>एक सफेद पृष्ठभूमि पर सेट में लोगों के वेक्टर सिल्हूट।</v>
      </c>
    </row>
    <row r="29710">
      <c r="A29710" s="1" t="s">
        <v>28581</v>
      </c>
      <c r="B29710" s="2" t="str">
        <f>IFERROR(__xludf.DUMMYFUNCTION("GOOGLETRANSLATE(A29710,""en"",""hi"")"),"ट्रेडमिल पर चलने वाले जिम में एथलेटिक महिला")</f>
        <v>ट्रेडमिल पर चलने वाले जिम में एथलेटिक महिला</v>
      </c>
    </row>
    <row r="29711">
      <c r="A29711" s="1" t="s">
        <v>28582</v>
      </c>
      <c r="B29711" s="2" t="str">
        <f>IFERROR(__xludf.DUMMYFUNCTION("GOOGLETRANSLATE(A29711,""en"",""hi"")"),"सुंदर किशोर सूर्यास्त में समुद्र तट को छोड़कर")</f>
        <v>सुंदर किशोर सूर्यास्त में समुद्र तट को छोड़कर</v>
      </c>
    </row>
    <row r="29712">
      <c r="A29712" s="1" t="s">
        <v>28583</v>
      </c>
      <c r="B29712" s="2" t="str">
        <f>IFERROR(__xludf.DUMMYFUNCTION("GOOGLETRANSLATE(A29712,""en"",""hi"")"),"खंडहरों का एक हवाई दृश्य")</f>
        <v>खंडहरों का एक हवाई दृश्य</v>
      </c>
    </row>
    <row r="29713">
      <c r="A29713" s="1" t="s">
        <v>28584</v>
      </c>
      <c r="B29713" s="2" t="str">
        <f>IFERROR(__xludf.DUMMYFUNCTION("GOOGLETRANSLATE(A29713,""en"",""hi"")"),"धार्मिक संगठन पर एक शहर")</f>
        <v>धार्मिक संगठन पर एक शहर</v>
      </c>
    </row>
    <row r="29714">
      <c r="A29714" s="1" t="s">
        <v>28585</v>
      </c>
      <c r="B29714" s="2" t="str">
        <f>IFERROR(__xludf.DUMMYFUNCTION("GOOGLETRANSLATE(A29714,""en"",""hi"")"),"बड़े नारंगी कद्दू सूरज में बैठे")</f>
        <v>बड़े नारंगी कद्दू सूरज में बैठे</v>
      </c>
    </row>
    <row r="29715">
      <c r="A29715" s="1" t="s">
        <v>28586</v>
      </c>
      <c r="B29715" s="2" t="str">
        <f>IFERROR(__xludf.DUMMYFUNCTION("GOOGLETRANSLATE(A29715,""en"",""hi"")"),"झील पर गर्म सूर्यास्त प्रकाश")</f>
        <v>झील पर गर्म सूर्यास्त प्रकाश</v>
      </c>
    </row>
    <row r="29716">
      <c r="A29716" s="1" t="s">
        <v>28587</v>
      </c>
      <c r="B29716" s="2" t="str">
        <f>IFERROR(__xludf.DUMMYFUNCTION("GOOGLETRANSLATE(A29716,""en"",""hi"")"),"लड़कियों को पानी के एक शरीर के बगल में खड़े फावड़ियों को पकड़ते हैं।")</f>
        <v>लड़कियों को पानी के एक शरीर के बगल में खड़े फावड़ियों को पकड़ते हैं।</v>
      </c>
    </row>
    <row r="29717">
      <c r="A29717" s="1" t="s">
        <v>28588</v>
      </c>
      <c r="B29717" s="2" t="str">
        <f>IFERROR(__xludf.DUMMYFUNCTION("GOOGLETRANSLATE(A29717,""en"",""hi"")"),"एक सफेद पैलेट आंतरिक प्रकाश, हवादार रखता है और डबल ऊंचाई रहने वाले क्षेत्र में अंतरिक्ष की भावना को बढ़ाता है।")</f>
        <v>एक सफेद पैलेट आंतरिक प्रकाश, हवादार रखता है और डबल ऊंचाई रहने वाले क्षेत्र में अंतरिक्ष की भावना को बढ़ाता है।</v>
      </c>
    </row>
    <row r="29718">
      <c r="A29718" s="1" t="s">
        <v>28589</v>
      </c>
      <c r="B29718" s="2" t="str">
        <f>IFERROR(__xludf.DUMMYFUNCTION("GOOGLETRANSLATE(A29718,""en"",""hi"")"),"दोपहर में मस्जिद देर से")</f>
        <v>दोपहर में मस्जिद देर से</v>
      </c>
    </row>
    <row r="29719">
      <c r="A29719" s="1" t="s">
        <v>28590</v>
      </c>
      <c r="B29719" s="2" t="str">
        <f>IFERROR(__xludf.DUMMYFUNCTION("GOOGLETRANSLATE(A29719,""en"",""hi"")"),"क्षितिज पर विशाल सफेद बादलों के साथ आश्चर्यजनक सूर्यास्त पर गेहूं के मैदान के हवाई शॉट को ट्रैक करना")</f>
        <v>क्षितिज पर विशाल सफेद बादलों के साथ आश्चर्यजनक सूर्यास्त पर गेहूं के मैदान के हवाई शॉट को ट्रैक करना</v>
      </c>
    </row>
    <row r="29720">
      <c r="A29720" s="1" t="s">
        <v>28591</v>
      </c>
      <c r="B29720" s="2" t="str">
        <f>IFERROR(__xludf.DUMMYFUNCTION("GOOGLETRANSLATE(A29720,""en"",""hi"")"),"दुल्हन और दूल्हे सूर्यास्त के दौरान समुद्र के लिए बाहर देखो")</f>
        <v>दुल्हन और दूल्हे सूर्यास्त के दौरान समुद्र के लिए बाहर देखो</v>
      </c>
    </row>
    <row r="29721">
      <c r="A29721" s="1" t="s">
        <v>28592</v>
      </c>
      <c r="B29721" s="2" t="str">
        <f>IFERROR(__xludf.DUMMYFUNCTION("GOOGLETRANSLATE(A29721,""en"",""hi"")"),"झंडे पर क्रिसमस का पेड़")</f>
        <v>झंडे पर क्रिसमस का पेड़</v>
      </c>
    </row>
    <row r="29722">
      <c r="A29722" s="1" t="s">
        <v>28593</v>
      </c>
      <c r="B29722" s="2" t="str">
        <f>IFERROR(__xludf.DUMMYFUNCTION("GOOGLETRANSLATE(A29722,""en"",""hi"")"),"इस शांत घर में वास्तुकार के संकेत देखे जाते हैं")</f>
        <v>इस शांत घर में वास्तुकार के संकेत देखे जाते हैं</v>
      </c>
    </row>
    <row r="29723">
      <c r="A29723" s="1" t="s">
        <v>28594</v>
      </c>
      <c r="B29723" s="2" t="str">
        <f>IFERROR(__xludf.DUMMYFUNCTION("GOOGLETRANSLATE(A29723,""en"",""hi"")"),"गायक और व्यक्ति लाइव प्रदर्शन करते हैं")</f>
        <v>गायक और व्यक्ति लाइव प्रदर्शन करते हैं</v>
      </c>
    </row>
    <row r="29724">
      <c r="A29724" s="1" t="s">
        <v>28595</v>
      </c>
      <c r="B29724" s="2" t="str">
        <f>IFERROR(__xludf.DUMMYFUNCTION("GOOGLETRANSLATE(A29724,""en"",""hi"")"),"मुझे लगता है कि वाशिंग मशीन के अंदर मेरा कैमरा है!")</f>
        <v>मुझे लगता है कि वाशिंग मशीन के अंदर मेरा कैमरा है!</v>
      </c>
    </row>
    <row r="29725">
      <c r="A29725" s="1" t="s">
        <v>28596</v>
      </c>
      <c r="B29725" s="2" t="str">
        <f>IFERROR(__xludf.DUMMYFUNCTION("GOOGLETRANSLATE(A29725,""en"",""hi"")"),"एक नर काले और सफेद कुत्ते का साइड व्यू मुंह के साथ गर्व है")</f>
        <v>एक नर काले और सफेद कुत्ते का साइड व्यू मुंह के साथ गर्व है</v>
      </c>
    </row>
    <row r="29726">
      <c r="A29726" s="1" t="s">
        <v>28597</v>
      </c>
      <c r="B29726" s="2" t="str">
        <f>IFERROR(__xludf.DUMMYFUNCTION("GOOGLETRANSLATE(A29726,""en"",""hi"")"),"पेस्टल में परिदृश्य को चित्रित करना")</f>
        <v>पेस्टल में परिदृश्य को चित्रित करना</v>
      </c>
    </row>
    <row r="29727">
      <c r="A29727" s="1" t="s">
        <v>28598</v>
      </c>
      <c r="B29727" s="2" t="str">
        <f>IFERROR(__xludf.DUMMYFUNCTION("GOOGLETRANSLATE(A29727,""en"",""hi"")"),"औपनिवेशिक सड़कों में बैले।")</f>
        <v>औपनिवेशिक सड़कों में बैले।</v>
      </c>
    </row>
    <row r="29728">
      <c r="A29728" s="1" t="s">
        <v>28599</v>
      </c>
      <c r="B29728" s="2" t="str">
        <f>IFERROR(__xludf.DUMMYFUNCTION("GOOGLETRANSLATE(A29728,""en"",""hi"")"),"शॉट के रूप में अमेरिकी संघीय छुट्टी के दौरान वातावरण का एक सामान्य दृश्य।")</f>
        <v>शॉट के रूप में अमेरिकी संघीय छुट्टी के दौरान वातावरण का एक सामान्य दृश्य।</v>
      </c>
    </row>
    <row r="29729">
      <c r="A29729" s="1" t="s">
        <v>28600</v>
      </c>
      <c r="B29729" s="2" t="str">
        <f>IFERROR(__xludf.DUMMYFUNCTION("GOOGLETRANSLATE(A29729,""en"",""hi"")"),"अमेरिकी फुटबॉल खिलाड़ी एक खेल के दौरान अमेरिकी फुटबॉल खिलाड़ी द्वारा मिलता है")</f>
        <v>अमेरिकी फुटबॉल खिलाड़ी एक खेल के दौरान अमेरिकी फुटबॉल खिलाड़ी द्वारा मिलता है</v>
      </c>
    </row>
    <row r="29730">
      <c r="A29730" s="1" t="s">
        <v>28601</v>
      </c>
      <c r="B29730" s="2" t="str">
        <f>IFERROR(__xludf.DUMMYFUNCTION("GOOGLETRANSLATE(A29730,""en"",""hi"")"),"मुख्य आंगन के रूप में घर को बाईं ओर काम करने वालों की झोपड़ी को दिखाया जा रहा था।")</f>
        <v>मुख्य आंगन के रूप में घर को बाईं ओर काम करने वालों की झोपड़ी को दिखाया जा रहा था।</v>
      </c>
    </row>
    <row r="29731">
      <c r="A29731" s="1" t="s">
        <v>28602</v>
      </c>
      <c r="B29731" s="2" t="str">
        <f>IFERROR(__xludf.DUMMYFUNCTION("GOOGLETRANSLATE(A29731,""en"",""hi"")"),"लोगों के सिल्हूट के साथ निर्बाध जनजातीय पैटर्न")</f>
        <v>लोगों के सिल्हूट के साथ निर्बाध जनजातीय पैटर्न</v>
      </c>
    </row>
    <row r="29732">
      <c r="A29732" s="1" t="s">
        <v>28603</v>
      </c>
      <c r="B29732" s="2" t="str">
        <f>IFERROR(__xludf.DUMMYFUNCTION("GOOGLETRANSLATE(A29732,""en"",""hi"")"),"फ्लैट 3 डी चित्रण अस्पताल के कमरे के आइसोमेट्रिक इंटीरियर।")</f>
        <v>फ्लैट 3 डी चित्रण अस्पताल के कमरे के आइसोमेट्रिक इंटीरियर।</v>
      </c>
    </row>
    <row r="29733">
      <c r="A29733" s="1" t="s">
        <v>28604</v>
      </c>
      <c r="B29733" s="2" t="str">
        <f>IFERROR(__xludf.DUMMYFUNCTION("GOOGLETRANSLATE(A29733,""en"",""hi"")"),"एक पारदर्शी पृष्ठभूमि पर उत्सव डिजाइन के लिए चमगादड़ के साथ डरावनी नकली ब्रोशर।")</f>
        <v>एक पारदर्शी पृष्ठभूमि पर उत्सव डिजाइन के लिए चमगादड़ के साथ डरावनी नकली ब्रोशर।</v>
      </c>
    </row>
    <row r="29734">
      <c r="A29734" s="1" t="s">
        <v>28605</v>
      </c>
      <c r="B29734" s="2" t="str">
        <f>IFERROR(__xludf.DUMMYFUNCTION("GOOGLETRANSLATE(A29734,""en"",""hi"")"),"फ़ाइल - इस फ़ाइल फोटो में, स्काईलाइन एक मूर्तिकला पर दिखाई देती है।")</f>
        <v>फ़ाइल - इस फ़ाइल फोटो में, स्काईलाइन एक मूर्तिकला पर दिखाई देती है।</v>
      </c>
    </row>
    <row r="29735">
      <c r="A29735" s="1" t="s">
        <v>28606</v>
      </c>
      <c r="B29735" s="2" t="str">
        <f>IFERROR(__xludf.DUMMYFUNCTION("GOOGLETRANSLATE(A29735,""en"",""hi"")"),"मूर्तियां इन चट्टानों को कम अकेला बनाते हैं।")</f>
        <v>मूर्तियां इन चट्टानों को कम अकेला बनाते हैं।</v>
      </c>
    </row>
    <row r="29736">
      <c r="A29736" s="1" t="s">
        <v>28607</v>
      </c>
      <c r="B29736" s="2" t="str">
        <f>IFERROR(__xludf.DUMMYFUNCTION("GOOGLETRANSLATE(A29736,""en"",""hi"")"),"हमारे स्टाइलिश जैतून का तेल और सिरका की बोतलों के साथ अपनी मेज तैयार करें।")</f>
        <v>हमारे स्टाइलिश जैतून का तेल और सिरका की बोतलों के साथ अपनी मेज तैयार करें।</v>
      </c>
    </row>
    <row r="29737">
      <c r="A29737" s="1" t="s">
        <v>28608</v>
      </c>
      <c r="B29737" s="2" t="str">
        <f>IFERROR(__xludf.DUMMYFUNCTION("GOOGLETRANSLATE(A29737,""en"",""hi"")"),"आयरन गेट रेलवे लाइन के तहत एक सुरंग बंद बंद")</f>
        <v>आयरन गेट रेलवे लाइन के तहत एक सुरंग बंद बंद</v>
      </c>
    </row>
    <row r="29738">
      <c r="A29738" s="1" t="s">
        <v>561</v>
      </c>
      <c r="B29738" s="2" t="str">
        <f>IFERROR(__xludf.DUMMYFUNCTION("GOOGLETRANSLATE(A29738,""en"",""hi"")"),"एक मॉडल भाग के रूप में शो के दौरान रनवे चलता है।")</f>
        <v>एक मॉडल भाग के रूप में शो के दौरान रनवे चलता है।</v>
      </c>
    </row>
    <row r="29739">
      <c r="A29739" s="1" t="s">
        <v>28609</v>
      </c>
      <c r="B29739" s="2" t="str">
        <f>IFERROR(__xludf.DUMMYFUNCTION("GOOGLETRANSLATE(A29739,""en"",""hi"")"),"ट्विन लड़कियों और एक कुत्ते के साथ बर्फ में पारिवारिक फोटोग्राफी।")</f>
        <v>ट्विन लड़कियों और एक कुत्ते के साथ बर्फ में पारिवारिक फोटोग्राफी।</v>
      </c>
    </row>
    <row r="29740">
      <c r="A29740" s="1" t="s">
        <v>28610</v>
      </c>
      <c r="B29740" s="2" t="str">
        <f>IFERROR(__xludf.DUMMYFUNCTION("GOOGLETRANSLATE(A29740,""en"",""hi"")"),"नवीनतम संग्रह से लंबे हार")</f>
        <v>नवीनतम संग्रह से लंबे हार</v>
      </c>
    </row>
    <row r="29741">
      <c r="A29741" s="1" t="s">
        <v>28611</v>
      </c>
      <c r="B29741" s="2" t="str">
        <f>IFERROR(__xludf.DUMMYFUNCTION("GOOGLETRANSLATE(A29741,""en"",""hi"")"),"सफेद पृष्ठभूमि पर अलग आर्कटिक भेड़िया का 3 डी प्रतिपादन")</f>
        <v>सफेद पृष्ठभूमि पर अलग आर्कटिक भेड़िया का 3 डी प्रतिपादन</v>
      </c>
    </row>
    <row r="29742">
      <c r="A29742" s="1" t="s">
        <v>28612</v>
      </c>
      <c r="B29742" s="2" t="str">
        <f>IFERROR(__xludf.DUMMYFUNCTION("GOOGLETRANSLATE(A29742,""en"",""hi"")"),"लड़की मार्ग पर चल रही है और कैमरे के लिए गंभीर रूप से कर रही है")</f>
        <v>लड़की मार्ग पर चल रही है और कैमरे के लिए गंभीर रूप से कर रही है</v>
      </c>
    </row>
    <row r="29743">
      <c r="A29743" s="1" t="s">
        <v>28613</v>
      </c>
      <c r="B29743" s="2" t="str">
        <f>IFERROR(__xludf.DUMMYFUNCTION("GOOGLETRANSLATE(A29743,""en"",""hi"")"),"टीवी निर्माता ने आयोजित पुरस्कारों में प्रेस रूम में प्रस्तुत किया")</f>
        <v>टीवी निर्माता ने आयोजित पुरस्कारों में प्रेस रूम में प्रस्तुत किया</v>
      </c>
    </row>
    <row r="29744">
      <c r="A29744" s="1" t="s">
        <v>28614</v>
      </c>
      <c r="B29744" s="2" t="str">
        <f>IFERROR(__xludf.DUMMYFUNCTION("GOOGLETRANSLATE(A29744,""en"",""hi"")"),"लकड़ी की छड़ी पर डार्क चॉकलेट आइसक्रीम")</f>
        <v>लकड़ी की छड़ी पर डार्क चॉकलेट आइसक्रीम</v>
      </c>
    </row>
    <row r="29745">
      <c r="A29745" s="1" t="s">
        <v>26467</v>
      </c>
      <c r="B29745" s="2" t="str">
        <f>IFERROR(__xludf.DUMMYFUNCTION("GOOGLETRANSLATE(A29745,""en"",""hi"")"),"व्यक्ति के प्रीमियर पर अभिनेता")</f>
        <v>व्यक्ति के प्रीमियर पर अभिनेता</v>
      </c>
    </row>
    <row r="29746">
      <c r="A29746" s="1" t="s">
        <v>28615</v>
      </c>
      <c r="B29746" s="2" t="str">
        <f>IFERROR(__xludf.DUMMYFUNCTION("GOOGLETRANSLATE(A29746,""en"",""hi"")"),"क्रिसमस के पेड़ के साथ क्रिसमस बॉल।")</f>
        <v>क्रिसमस के पेड़ के साथ क्रिसमस बॉल।</v>
      </c>
    </row>
    <row r="29747">
      <c r="A29747" s="1" t="s">
        <v>28616</v>
      </c>
      <c r="B29747" s="2" t="str">
        <f>IFERROR(__xludf.DUMMYFUNCTION("GOOGLETRANSLATE(A29747,""en"",""hi"")"),"पहाड़ों के सामने व्यक्ति")</f>
        <v>पहाड़ों के सामने व्यक्ति</v>
      </c>
    </row>
    <row r="29748">
      <c r="A29748" s="1" t="s">
        <v>28617</v>
      </c>
      <c r="B29748" s="2" t="str">
        <f>IFERROR(__xludf.DUMMYFUNCTION("GOOGLETRANSLATE(A29748,""en"",""hi"")"),"रिज़ॉर्ट के बांध के चारों ओर सुबह चलें।")</f>
        <v>रिज़ॉर्ट के बांध के चारों ओर सुबह चलें।</v>
      </c>
    </row>
    <row r="29749">
      <c r="A29749" s="1" t="s">
        <v>28618</v>
      </c>
      <c r="B29749" s="2" t="str">
        <f>IFERROR(__xludf.DUMMYFUNCTION("GOOGLETRANSLATE(A29749,""en"",""hi"")"),"प्याज द्वारा दीवार पर चढ़ना")</f>
        <v>प्याज द्वारा दीवार पर चढ़ना</v>
      </c>
    </row>
    <row r="29750">
      <c r="A29750" s="1" t="s">
        <v>28619</v>
      </c>
      <c r="B29750" s="2" t="str">
        <f>IFERROR(__xludf.DUMMYFUNCTION("GOOGLETRANSLATE(A29750,""en"",""hi"")"),"एक रूमाल के साथ एक सुंदर कोकेशियान महिला का पूर्ण पृथक चित्र")</f>
        <v>एक रूमाल के साथ एक सुंदर कोकेशियान महिला का पूर्ण पृथक चित्र</v>
      </c>
    </row>
    <row r="29751">
      <c r="A29751" s="1" t="s">
        <v>28620</v>
      </c>
      <c r="B29751" s="2" t="str">
        <f>IFERROR(__xludf.DUMMYFUNCTION("GOOGLETRANSLATE(A29751,""en"",""hi"")"),"रजत बर्फ की बाल्टी क्रिसमस के पेड़ के लिए # सद्भावना से एक आदर्श फिट थी।")</f>
        <v>रजत बर्फ की बाल्टी क्रिसमस के पेड़ के लिए # सद्भावना से एक आदर्श फिट थी।</v>
      </c>
    </row>
    <row r="29752">
      <c r="A29752" s="1" t="s">
        <v>28621</v>
      </c>
      <c r="B29752" s="2" t="str">
        <f>IFERROR(__xludf.DUMMYFUNCTION("GOOGLETRANSLATE(A29752,""en"",""hi"")"),"देखें ... दिखाता है कि ऐतिहासिक स्थानों का राष्ट्रीय रजिस्टर वास्तव में कैसे है!")</f>
        <v>देखें ... दिखाता है कि ऐतिहासिक स्थानों का राष्ट्रीय रजिस्टर वास्तव में कैसे है!</v>
      </c>
    </row>
    <row r="29753">
      <c r="A29753" s="1" t="s">
        <v>28622</v>
      </c>
      <c r="B29753" s="2" t="str">
        <f>IFERROR(__xludf.DUMMYFUNCTION("GOOGLETRANSLATE(A29753,""en"",""hi"")"),"एक सफेद पृष्ठभूमि पर खरगोश और एक छोटी सी बनी।")</f>
        <v>एक सफेद पृष्ठभूमि पर खरगोश और एक छोटी सी बनी।</v>
      </c>
    </row>
    <row r="29754">
      <c r="A29754" s="1" t="s">
        <v>28623</v>
      </c>
      <c r="B29754" s="2" t="str">
        <f>IFERROR(__xludf.DUMMYFUNCTION("GOOGLETRANSLATE(A29754,""en"",""hi"")"),"खेत में एक क्षेत्र में गायों की चरागाह।")</f>
        <v>खेत में एक क्षेत्र में गायों की चरागाह।</v>
      </c>
    </row>
    <row r="29755">
      <c r="A29755" s="1" t="s">
        <v>28624</v>
      </c>
      <c r="B29755" s="2" t="str">
        <f>IFERROR(__xludf.DUMMYFUNCTION("GOOGLETRANSLATE(A29755,""en"",""hi"")"),"तितली के जीवन चक्र का एक वेक्टर चित्रण")</f>
        <v>तितली के जीवन चक्र का एक वेक्टर चित्रण</v>
      </c>
    </row>
    <row r="29756">
      <c r="A29756" s="1" t="s">
        <v>28625</v>
      </c>
      <c r="B29756" s="2" t="str">
        <f>IFERROR(__xludf.DUMMYFUNCTION("GOOGLETRANSLATE(A29756,""en"",""hi"")"),"फलों के बाजार में बाजारों के लिए डिलीवरी के लिए लकड़ी के बक्से में ताजा केले पैकिंग मजदूर।")</f>
        <v>फलों के बाजार में बाजारों के लिए डिलीवरी के लिए लकड़ी के बक्से में ताजा केले पैकिंग मजदूर।</v>
      </c>
    </row>
    <row r="29757">
      <c r="A29757" s="1" t="s">
        <v>28626</v>
      </c>
      <c r="B29757" s="2" t="str">
        <f>IFERROR(__xludf.DUMMYFUNCTION("GOOGLETRANSLATE(A29757,""en"",""hi"")"),"नावों और घरों के साथ बंदरगाह")</f>
        <v>नावों और घरों के साथ बंदरगाह</v>
      </c>
    </row>
    <row r="29758">
      <c r="A29758" s="1" t="s">
        <v>28627</v>
      </c>
      <c r="B29758" s="2" t="str">
        <f>IFERROR(__xludf.DUMMYFUNCTION("GOOGLETRANSLATE(A29758,""en"",""hi"")"),"जल्द ही अन्य प्रदर्शनकारियों द्वारा वापस आयोजित किया गया था और पुलिस ने कहा कि घटना के दौरान कोई गिरफ्तारी नहीं की गई थी")</f>
        <v>जल्द ही अन्य प्रदर्शनकारियों द्वारा वापस आयोजित किया गया था और पुलिस ने कहा कि घटना के दौरान कोई गिरफ्तारी नहीं की गई थी</v>
      </c>
    </row>
    <row r="29759">
      <c r="A29759" s="1" t="s">
        <v>28628</v>
      </c>
      <c r="B29759" s="2" t="str">
        <f>IFERROR(__xludf.DUMMYFUNCTION("GOOGLETRANSLATE(A29759,""en"",""hi"")"),"एक नीली पृष्ठभूमि मुक्त वेक्टर पर स्नोमैन")</f>
        <v>एक नीली पृष्ठभूमि मुक्त वेक्टर पर स्नोमैन</v>
      </c>
    </row>
    <row r="29760">
      <c r="A29760" s="1" t="s">
        <v>28629</v>
      </c>
      <c r="B29760" s="2" t="str">
        <f>IFERROR(__xludf.DUMMYFUNCTION("GOOGLETRANSLATE(A29760,""en"",""hi"")"),"बिस्तर के पैर पर एक आरामदायक फेंक दें")</f>
        <v>बिस्तर के पैर पर एक आरामदायक फेंक दें</v>
      </c>
    </row>
    <row r="29761">
      <c r="A29761" s="1" t="s">
        <v>28630</v>
      </c>
      <c r="B29761" s="2" t="str">
        <f>IFERROR(__xludf.DUMMYFUNCTION("GOOGLETRANSLATE(A29761,""en"",""hi"")"),"अभिनेता नई फिल्म के प्रीमियर में भाग लेता है")</f>
        <v>अभिनेता नई फिल्म के प्रीमियर में भाग लेता है</v>
      </c>
    </row>
    <row r="29762">
      <c r="A29762" s="1" t="s">
        <v>28631</v>
      </c>
      <c r="B29762" s="2" t="str">
        <f>IFERROR(__xludf.DUMMYFUNCTION("GOOGLETRANSLATE(A29762,""en"",""hi"")"),"खेल: क्या आप आवास प्रकार में छिपा खजाने पा सकते हैं?")</f>
        <v>खेल: क्या आप आवास प्रकार में छिपा खजाने पा सकते हैं?</v>
      </c>
    </row>
    <row r="29763">
      <c r="A29763" s="1" t="s">
        <v>28632</v>
      </c>
      <c r="B29763" s="2" t="str">
        <f>IFERROR(__xludf.DUMMYFUNCTION("GOOGLETRANSLATE(A29763,""en"",""hi"")"),"गलियों में सड़क कला")</f>
        <v>गलियों में सड़क कला</v>
      </c>
    </row>
    <row r="29764">
      <c r="A29764" s="1" t="s">
        <v>28633</v>
      </c>
      <c r="B29764" s="2" t="str">
        <f>IFERROR(__xludf.DUMMYFUNCTION("GOOGLETRANSLATE(A29764,""en"",""hi"")"),"हाई स्ट्रीट देखें")</f>
        <v>हाई स्ट्रीट देखें</v>
      </c>
    </row>
    <row r="29765">
      <c r="A29765" s="1" t="s">
        <v>28634</v>
      </c>
      <c r="B29765" s="2" t="str">
        <f>IFERROR(__xludf.DUMMYFUNCTION("GOOGLETRANSLATE(A29765,""en"",""hi"")"),"छवि में हो सकता है: व्यक्ति, एक संगीत वाद्ययंत्र, मंच, गिटार, रात और पाठ पर")</f>
        <v>छवि में हो सकता है: व्यक्ति, एक संगीत वाद्ययंत्र, मंच, गिटार, रात और पाठ पर</v>
      </c>
    </row>
    <row r="29766">
      <c r="A29766" s="1" t="s">
        <v>28635</v>
      </c>
      <c r="B29766" s="2" t="str">
        <f>IFERROR(__xludf.DUMMYFUNCTION("GOOGLETRANSLATE(A29766,""en"",""hi"")"),"रॉकी माउंटेन स्ट्रीम जंगल में धीमी गति धीमी गति से बहती है।")</f>
        <v>रॉकी माउंटेन स्ट्रीम जंगल में धीमी गति धीमी गति से बहती है।</v>
      </c>
    </row>
    <row r="29767">
      <c r="A29767" s="1" t="s">
        <v>28636</v>
      </c>
      <c r="B29767" s="2" t="str">
        <f>IFERROR(__xludf.DUMMYFUNCTION("GOOGLETRANSLATE(A29767,""en"",""hi"")"),"अगर सर्दियों की सुबह")</f>
        <v>अगर सर्दियों की सुबह</v>
      </c>
    </row>
    <row r="29768">
      <c r="A29768" s="1" t="s">
        <v>28637</v>
      </c>
      <c r="B29768" s="2" t="str">
        <f>IFERROR(__xludf.DUMMYFUNCTION("GOOGLETRANSLATE(A29768,""en"",""hi"")"),"हाइलैंड्स में एक साइकिल चालक का फोटो")</f>
        <v>हाइलैंड्स में एक साइकिल चालक का फोटो</v>
      </c>
    </row>
    <row r="29769">
      <c r="A29769" s="1" t="s">
        <v>28638</v>
      </c>
      <c r="B29769" s="2" t="str">
        <f>IFERROR(__xludf.DUMMYFUNCTION("GOOGLETRANSLATE(A29769,""en"",""hi"")"),"सड़े हुए शार्क की कोशिश करने से पहले मैं पारंपरिक व्यंजन खा रहा हूं।")</f>
        <v>सड़े हुए शार्क की कोशिश करने से पहले मैं पारंपरिक व्यंजन खा रहा हूं।</v>
      </c>
    </row>
    <row r="29770">
      <c r="A29770" s="1" t="s">
        <v>14484</v>
      </c>
      <c r="B29770" s="2" t="str">
        <f>IFERROR(__xludf.DUMMYFUNCTION("GOOGLETRANSLATE(A29770,""en"",""hi"")"),"लाल-समर्थित जैविक उपक्रम एक शाखा पर घिरे")</f>
        <v>लाल-समर्थित जैविक उपक्रम एक शाखा पर घिरे</v>
      </c>
    </row>
    <row r="29771">
      <c r="A29771" s="1" t="s">
        <v>28639</v>
      </c>
      <c r="B29771" s="2" t="str">
        <f>IFERROR(__xludf.DUMMYFUNCTION("GOOGLETRANSLATE(A29771,""en"",""hi"")"),"थैंक्सगिविंग डे के लिए व्यक्ति, अंगूर का गुच्छा")</f>
        <v>थैंक्सगिविंग डे के लिए व्यक्ति, अंगूर का गुच्छा</v>
      </c>
    </row>
    <row r="29772">
      <c r="A29772" s="1" t="s">
        <v>28640</v>
      </c>
      <c r="B29772" s="2" t="str">
        <f>IFERROR(__xludf.DUMMYFUNCTION("GOOGLETRANSLATE(A29772,""en"",""hi"")"),"लिविंग रूम में चार देखने वाले टीवी के परिवार का पोर्ट्रेट")</f>
        <v>लिविंग रूम में चार देखने वाले टीवी के परिवार का पोर्ट्रेट</v>
      </c>
    </row>
    <row r="29773">
      <c r="A29773" s="1" t="s">
        <v>28641</v>
      </c>
      <c r="B29773" s="2" t="str">
        <f>IFERROR(__xludf.DUMMYFUNCTION("GOOGLETRANSLATE(A29773,""en"",""hi"")"),"व्यक्ति गुड़िया, #, व्यक्ति द्वारा बनाया गया था।")</f>
        <v>व्यक्ति गुड़िया, #, व्यक्ति द्वारा बनाया गया था।</v>
      </c>
    </row>
    <row r="29774">
      <c r="A29774" s="1" t="s">
        <v>28642</v>
      </c>
      <c r="B29774" s="2" t="str">
        <f>IFERROR(__xludf.DUMMYFUNCTION("GOOGLETRANSLATE(A29774,""en"",""hi"")"),"वरिष्ठ पुरुष और महिला जो गिरावट में झील को देख रही थी")</f>
        <v>वरिष्ठ पुरुष और महिला जो गिरावट में झील को देख रही थी</v>
      </c>
    </row>
    <row r="29775">
      <c r="A29775" s="1" t="s">
        <v>28643</v>
      </c>
      <c r="B29775" s="2" t="str">
        <f>IFERROR(__xludf.DUMMYFUNCTION("GOOGLETRANSLATE(A29775,""en"",""hi"")"),"बैक्टीरिया के कारण बीमारी विभिन्न प्रकार की बीमारियां होती है।")</f>
        <v>बैक्टीरिया के कारण बीमारी विभिन्न प्रकार की बीमारियां होती है।</v>
      </c>
    </row>
    <row r="29776">
      <c r="A29776" s="1" t="s">
        <v>28644</v>
      </c>
      <c r="B29776" s="2" t="str">
        <f>IFERROR(__xludf.DUMMYFUNCTION("GOOGLETRANSLATE(A29776,""en"",""hi"")"),"एक कंपास की रक्षा या देने वाले हाथों का चित्रण")</f>
        <v>एक कंपास की रक्षा या देने वाले हाथों का चित्रण</v>
      </c>
    </row>
    <row r="29777">
      <c r="A29777" s="1" t="s">
        <v>28645</v>
      </c>
      <c r="B29777" s="2" t="str">
        <f>IFERROR(__xludf.DUMMYFUNCTION("GOOGLETRANSLATE(A29777,""en"",""hi"")"),"एक छोटे से गाँव पर मिस्टी सुबह")</f>
        <v>एक छोटे से गाँव पर मिस्टी सुबह</v>
      </c>
    </row>
    <row r="29778">
      <c r="A29778" s="1" t="s">
        <v>28646</v>
      </c>
      <c r="B29778" s="2" t="str">
        <f>IFERROR(__xludf.DUMMYFUNCTION("GOOGLETRANSLATE(A29778,""en"",""hi"")"),"एक काले आधार और लाल लकीर के साथ छोटे बाल")</f>
        <v>एक काले आधार और लाल लकीर के साथ छोटे बाल</v>
      </c>
    </row>
    <row r="29779">
      <c r="A29779" s="1" t="s">
        <v>28647</v>
      </c>
      <c r="B29779" s="2" t="str">
        <f>IFERROR(__xludf.DUMMYFUNCTION("GOOGLETRANSLATE(A29779,""en"",""hi"")"),"क्लिपिंग पथ के साथ एक सफेद पृष्ठभूमि पर एक चिकनी धातु चमकदार शानदार काले सोने के रंग और प्राचीन प्राचीन प्राचीन फ़ॉन्ट शैली के साथ एक 3 डी चित्रण में डार्क सोना अपरकेस या कैपिटल लेटर वाई।")</f>
        <v>क्लिपिंग पथ के साथ एक सफेद पृष्ठभूमि पर एक चिकनी धातु चमकदार शानदार काले सोने के रंग और प्राचीन प्राचीन प्राचीन फ़ॉन्ट शैली के साथ एक 3 डी चित्रण में डार्क सोना अपरकेस या कैपिटल लेटर वाई।</v>
      </c>
    </row>
    <row r="29780">
      <c r="A29780" s="1" t="s">
        <v>28648</v>
      </c>
      <c r="B29780" s="2" t="str">
        <f>IFERROR(__xludf.DUMMYFUNCTION("GOOGLETRANSLATE(A29780,""en"",""hi"")"),"टीवी विविधता शो के लिए एक प्रचार फोटो सत्र के दौरान कॉमेडियन, बाएं, और जोकर।")</f>
        <v>टीवी विविधता शो के लिए एक प्रचार फोटो सत्र के दौरान कॉमेडियन, बाएं, और जोकर।</v>
      </c>
    </row>
    <row r="29781">
      <c r="A29781" s="1" t="s">
        <v>28649</v>
      </c>
      <c r="B29781" s="2" t="str">
        <f>IFERROR(__xludf.DUMMYFUNCTION("GOOGLETRANSLATE(A29781,""en"",""hi"")"),"पेंगुइन की एक बड़ी प्रजनन कॉलोनी एक दूसरे को एक बार में दूल्हा - लेकिन ऐसा लगता है कि वे हेडलेस लाश हैं")</f>
        <v>पेंगुइन की एक बड़ी प्रजनन कॉलोनी एक दूसरे को एक बार में दूल्हा - लेकिन ऐसा लगता है कि वे हेडलेस लाश हैं</v>
      </c>
    </row>
    <row r="29782">
      <c r="A29782" s="1" t="s">
        <v>28650</v>
      </c>
      <c r="B29782" s="2" t="str">
        <f>IFERROR(__xludf.DUMMYFUNCTION("GOOGLETRANSLATE(A29782,""en"",""hi"")"),"व्यक्ति और मुक्केबाज राजनेता और उनकी पत्नी द्वारा आयोजित राष्ट्रपति की वार्षिक ग्रीष्मकालीन उद्यान पार्टी में भाग लेते हैं।")</f>
        <v>व्यक्ति और मुक्केबाज राजनेता और उनकी पत्नी द्वारा आयोजित राष्ट्रपति की वार्षिक ग्रीष्मकालीन उद्यान पार्टी में भाग लेते हैं।</v>
      </c>
    </row>
    <row r="29783">
      <c r="A29783" s="1" t="s">
        <v>28651</v>
      </c>
      <c r="B29783" s="2" t="str">
        <f>IFERROR(__xludf.DUMMYFUNCTION("GOOGLETRANSLATE(A29783,""en"",""hi"")"),"गायक एक वाणिज्यिक गतिविधि में भाग लेते हैं")</f>
        <v>गायक एक वाणिज्यिक गतिविधि में भाग लेते हैं</v>
      </c>
    </row>
    <row r="29784">
      <c r="A29784" s="1" t="s">
        <v>28652</v>
      </c>
      <c r="B29784" s="2" t="str">
        <f>IFERROR(__xludf.DUMMYFUNCTION("GOOGLETRANSLATE(A29784,""en"",""hi"")"),"छुट्टी पर परिवार।")</f>
        <v>छुट्टी पर परिवार।</v>
      </c>
    </row>
    <row r="29785">
      <c r="A29785" s="1" t="s">
        <v>28653</v>
      </c>
      <c r="B29785" s="2" t="str">
        <f>IFERROR(__xludf.DUMMYFUNCTION("GOOGLETRANSLATE(A29785,""en"",""hi"")"),"शो में रंगीन सूट।")</f>
        <v>शो में रंगीन सूट।</v>
      </c>
    </row>
    <row r="29786">
      <c r="A29786" s="1" t="s">
        <v>28654</v>
      </c>
      <c r="B29786" s="2" t="str">
        <f>IFERROR(__xludf.DUMMYFUNCTION("GOOGLETRANSLATE(A29786,""en"",""hi"")"),"पूजा का स्थान जिसमें एक चर्च या कैथेड्रल शामिल है")</f>
        <v>पूजा का स्थान जिसमें एक चर्च या कैथेड्रल शामिल है</v>
      </c>
    </row>
    <row r="29787">
      <c r="A29787" s="1" t="s">
        <v>28655</v>
      </c>
      <c r="B29787" s="2" t="str">
        <f>IFERROR(__xludf.DUMMYFUNCTION("GOOGLETRANSLATE(A29787,""en"",""hi"")"),"सॉसेज, नाशपाती और क्रैनबेरी के स्वाद इस हार्दिक भर में चमकते हैं।")</f>
        <v>सॉसेज, नाशपाती और क्रैनबेरी के स्वाद इस हार्दिक भर में चमकते हैं।</v>
      </c>
    </row>
    <row r="29788">
      <c r="A29788" s="1" t="s">
        <v>28656</v>
      </c>
      <c r="B29788" s="2" t="str">
        <f>IFERROR(__xludf.DUMMYFUNCTION("GOOGLETRANSLATE(A29788,""en"",""hi"")"),"देखो अपनी मां और पवित्र रानी!")</f>
        <v>देखो अपनी मां और पवित्र रानी!</v>
      </c>
    </row>
    <row r="29789">
      <c r="A29789" s="1" t="s">
        <v>28657</v>
      </c>
      <c r="B29789" s="2" t="str">
        <f>IFERROR(__xludf.DUMMYFUNCTION("GOOGLETRANSLATE(A29789,""en"",""hi"")"),"डस्क में पवन टरबाइन, पहाड़ों की तलाश में")</f>
        <v>डस्क में पवन टरबाइन, पहाड़ों की तलाश में</v>
      </c>
    </row>
    <row r="29790">
      <c r="A29790" s="1" t="s">
        <v>28658</v>
      </c>
      <c r="B29790" s="2" t="str">
        <f>IFERROR(__xludf.DUMMYFUNCTION("GOOGLETRANSLATE(A29790,""en"",""hi"")"),"एक शहर में सिटी हॉल की एक तस्वीर")</f>
        <v>एक शहर में सिटी हॉल की एक तस्वीर</v>
      </c>
    </row>
    <row r="29791">
      <c r="A29791" s="1" t="s">
        <v>28659</v>
      </c>
      <c r="B29791" s="2" t="str">
        <f>IFERROR(__xludf.DUMMYFUNCTION("GOOGLETRANSLATE(A29791,""en"",""hi"")"),"अभिनेता त्योहार के दौरान फोटो कॉल में भाग लेता है।")</f>
        <v>अभिनेता त्योहार के दौरान फोटो कॉल में भाग लेता है।</v>
      </c>
    </row>
    <row r="29792">
      <c r="A29792" s="1" t="s">
        <v>28660</v>
      </c>
      <c r="B29792" s="2" t="str">
        <f>IFERROR(__xludf.DUMMYFUNCTION("GOOGLETRANSLATE(A29792,""en"",""hi"")"),"व्हिस्की एक पंक्ति में रेखांकित")</f>
        <v>व्हिस्की एक पंक्ति में रेखांकित</v>
      </c>
    </row>
    <row r="29793">
      <c r="A29793" s="1" t="s">
        <v>28661</v>
      </c>
      <c r="B29793" s="2" t="str">
        <f>IFERROR(__xludf.DUMMYFUNCTION("GOOGLETRANSLATE(A29793,""en"",""hi"")"),"इंडी रॉक कलाकार व्यक्ति में भाग लेते हैं")</f>
        <v>इंडी रॉक कलाकार व्यक्ति में भाग लेते हैं</v>
      </c>
    </row>
    <row r="29794">
      <c r="A29794" s="1" t="s">
        <v>28662</v>
      </c>
      <c r="B29794" s="2" t="str">
        <f>IFERROR(__xludf.DUMMYFUNCTION("GOOGLETRANSLATE(A29794,""en"",""hi"")"),"हवाई दृश्य नदी के साथ पश्चिम देख रहे हैं")</f>
        <v>हवाई दृश्य नदी के साथ पश्चिम देख रहे हैं</v>
      </c>
    </row>
    <row r="29795">
      <c r="A29795" s="1" t="s">
        <v>28663</v>
      </c>
      <c r="B29795" s="2" t="str">
        <f>IFERROR(__xludf.DUMMYFUNCTION("GOOGLETRANSLATE(A29795,""en"",""hi"")"),"रेफरी सॉकर प्लेयर को एक लाल कार्ड दिखाता है")</f>
        <v>रेफरी सॉकर प्लेयर को एक लाल कार्ड दिखाता है</v>
      </c>
    </row>
    <row r="29796">
      <c r="A29796" s="1" t="s">
        <v>28664</v>
      </c>
      <c r="B29796" s="2" t="str">
        <f>IFERROR(__xludf.DUMMYFUNCTION("GOOGLETRANSLATE(A29796,""en"",""hi"")"),"चाक द्वारा खींचे गए नए साल का चित्रण")</f>
        <v>चाक द्वारा खींचे गए नए साल का चित्रण</v>
      </c>
    </row>
    <row r="29797">
      <c r="A29797" s="1" t="s">
        <v>28665</v>
      </c>
      <c r="B29797" s="2" t="str">
        <f>IFERROR(__xludf.DUMMYFUNCTION("GOOGLETRANSLATE(A29797,""en"",""hi"")"),"बेसबॉल प्लेयर राइट एक अंडरेटेड फ़ाइल फोटो में रंगमंच चरित्र और एथलीट के साथ हॉकी बजाता है")</f>
        <v>बेसबॉल प्लेयर राइट एक अंडरेटेड फ़ाइल फोटो में रंगमंच चरित्र और एथलीट के साथ हॉकी बजाता है</v>
      </c>
    </row>
    <row r="29798">
      <c r="A29798" s="1" t="s">
        <v>28666</v>
      </c>
      <c r="B29798" s="2" t="str">
        <f>IFERROR(__xludf.DUMMYFUNCTION("GOOGLETRANSLATE(A29798,""en"",""hi"")"),"व्यवसायी ने अपने चेहरे के सामने डार्ट बोर्ड को दोनों हाथों में श्री # 703 टी")</f>
        <v>व्यवसायी ने अपने चेहरे के सामने डार्ट बोर्ड को दोनों हाथों में श्री # 703 टी</v>
      </c>
    </row>
    <row r="29799">
      <c r="A29799" s="1" t="s">
        <v>28667</v>
      </c>
      <c r="B29799" s="2" t="str">
        <f>IFERROR(__xludf.DUMMYFUNCTION("GOOGLETRANSLATE(A29799,""en"",""hi"")"),"नदी तट पर प्लास्टिक मलबे।")</f>
        <v>नदी तट पर प्लास्टिक मलबे।</v>
      </c>
    </row>
    <row r="29800">
      <c r="A29800" s="1" t="s">
        <v>28668</v>
      </c>
      <c r="B29800" s="2" t="str">
        <f>IFERROR(__xludf.DUMMYFUNCTION("GOOGLETRANSLATE(A29800,""en"",""hi"")"),"खड़े और आकाश को देख रहे हैं")</f>
        <v>खड़े और आकाश को देख रहे हैं</v>
      </c>
    </row>
    <row r="29801">
      <c r="A29801" s="1" t="s">
        <v>28669</v>
      </c>
      <c r="B29801" s="2" t="str">
        <f>IFERROR(__xludf.DUMMYFUNCTION("GOOGLETRANSLATE(A29801,""en"",""hi"")"),"दिखाने के लिए आगंतुक इस ग्रेनाइट क्यूब के किनारे अंकित पाठ की रेखाओं से परेशान हैं।")</f>
        <v>दिखाने के लिए आगंतुक इस ग्रेनाइट क्यूब के किनारे अंकित पाठ की रेखाओं से परेशान हैं।</v>
      </c>
    </row>
    <row r="29802">
      <c r="A29802" s="1" t="s">
        <v>28670</v>
      </c>
      <c r="B29802" s="2" t="str">
        <f>IFERROR(__xludf.DUMMYFUNCTION("GOOGLETRANSLATE(A29802,""en"",""hi"")"),"एक पुरानी सेवानिवृत्त महिला का अभिव्यक्तिपूर्ण चित्र")</f>
        <v>एक पुरानी सेवानिवृत्त महिला का अभिव्यक्तिपूर्ण चित्र</v>
      </c>
    </row>
    <row r="29803">
      <c r="A29803" s="1" t="s">
        <v>28671</v>
      </c>
      <c r="B29803" s="2" t="str">
        <f>IFERROR(__xludf.DUMMYFUNCTION("GOOGLETRANSLATE(A29803,""en"",""hi"")"),"एक प्रदर्शन के दौरान एक सरकारी भवन की रक्षा करने वाली पुलिस आदमी की बाधाएं")</f>
        <v>एक प्रदर्शन के दौरान एक सरकारी भवन की रक्षा करने वाली पुलिस आदमी की बाधाएं</v>
      </c>
    </row>
    <row r="29804">
      <c r="A29804" s="1" t="s">
        <v>28672</v>
      </c>
      <c r="B29804" s="2" t="str">
        <f>IFERROR(__xludf.DUMMYFUNCTION("GOOGLETRANSLATE(A29804,""en"",""hi"")"),"महीने के दौरान उपवास करने वाली सभी महिलाओं के लिए, इस टी - शर्ट्स का क्या कहना है।")</f>
        <v>महीने के दौरान उपवास करने वाली सभी महिलाओं के लिए, इस टी - शर्ट्स का क्या कहना है।</v>
      </c>
    </row>
    <row r="29805">
      <c r="A29805" s="1" t="s">
        <v>28673</v>
      </c>
      <c r="B29805" s="2" t="str">
        <f>IFERROR(__xludf.DUMMYFUNCTION("GOOGLETRANSLATE(A29805,""en"",""hi"")"),"मॉल में खरीदारी के बाद एक गोरा महिला अपनी कार में लौटती है")</f>
        <v>मॉल में खरीदारी के बाद एक गोरा महिला अपनी कार में लौटती है</v>
      </c>
    </row>
    <row r="29806">
      <c r="A29806" s="1" t="s">
        <v>28674</v>
      </c>
      <c r="B29806" s="2" t="str">
        <f>IFERROR(__xludf.DUMMYFUNCTION("GOOGLETRANSLATE(A29806,""en"",""hi"")"),"राजनेता, पत्नी के राष्ट्रपति, गिरावट में भाग लिया - शीतकालीन फैशन शो")</f>
        <v>राजनेता, पत्नी के राष्ट्रपति, गिरावट में भाग लिया - शीतकालीन फैशन शो</v>
      </c>
    </row>
    <row r="29807">
      <c r="A29807" s="1" t="s">
        <v>28675</v>
      </c>
      <c r="B29807" s="2" t="str">
        <f>IFERROR(__xludf.DUMMYFUNCTION("GOOGLETRANSLATE(A29807,""en"",""hi"")"),"अभिनेता फिल्म के प्रीमियर के लिए आता है।")</f>
        <v>अभिनेता फिल्म के प्रीमियर के लिए आता है।</v>
      </c>
    </row>
    <row r="29808">
      <c r="A29808" s="1" t="s">
        <v>28676</v>
      </c>
      <c r="B29808" s="2" t="str">
        <f>IFERROR(__xludf.DUMMYFUNCTION("GOOGLETRANSLATE(A29808,""en"",""hi"")"),"सड़क के बगल में बैठे ऊंट")</f>
        <v>सड़क के बगल में बैठे ऊंट</v>
      </c>
    </row>
    <row r="29809">
      <c r="A29809" s="1" t="s">
        <v>28677</v>
      </c>
      <c r="B29809" s="2" t="str">
        <f>IFERROR(__xludf.DUMMYFUNCTION("GOOGLETRANSLATE(A29809,""en"",""hi"")"),"शो में पार्क किए गए लकड़ी के ट्रिम के साथ ऑटोमोबाइल मॉडल।")</f>
        <v>शो में पार्क किए गए लकड़ी के ट्रिम के साथ ऑटोमोबाइल मॉडल।</v>
      </c>
    </row>
    <row r="29810">
      <c r="A29810" s="1" t="s">
        <v>28678</v>
      </c>
      <c r="B29810" s="2" t="str">
        <f>IFERROR(__xludf.DUMMYFUNCTION("GOOGLETRANSLATE(A29810,""en"",""hi"")"),"स्वस्थ दुबला ग्रील्ड मध्यम - फ्रेंच फ्राइज़, और बियर, और एक ग्राम्य पब या सराय में एक मसाला के साथ दुर्लभ स्टेक।")</f>
        <v>स्वस्थ दुबला ग्रील्ड मध्यम - फ्रेंच फ्राइज़, और बियर, और एक ग्राम्य पब या सराय में एक मसाला के साथ दुर्लभ स्टेक।</v>
      </c>
    </row>
    <row r="29811">
      <c r="A29811" s="1" t="s">
        <v>28679</v>
      </c>
      <c r="B29811" s="2" t="str">
        <f>IFERROR(__xludf.DUMMYFUNCTION("GOOGLETRANSLATE(A29811,""en"",""hi"")"),"हवा के साथ शगी गोरा घोड़ा अपने माने उड़ रहा है")</f>
        <v>हवा के साथ शगी गोरा घोड़ा अपने माने उड़ रहा है</v>
      </c>
    </row>
    <row r="29812">
      <c r="A29812" s="1" t="s">
        <v>28680</v>
      </c>
      <c r="B29812" s="2" t="str">
        <f>IFERROR(__xludf.DUMMYFUNCTION("GOOGLETRANSLATE(A29812,""en"",""hi"")"),"कलाकार व्यक्ति के उपाध्यक्ष के साथ बोलता है।")</f>
        <v>कलाकार व्यक्ति के उपाध्यक्ष के साथ बोलता है।</v>
      </c>
    </row>
    <row r="29813">
      <c r="A29813" s="1" t="s">
        <v>28681</v>
      </c>
      <c r="B29813" s="2" t="str">
        <f>IFERROR(__xludf.DUMMYFUNCTION("GOOGLETRANSLATE(A29813,""en"",""hi"")"),"सफेद पृष्ठभूमि पर अलग लहर के साथ नौकायन जहाज।")</f>
        <v>सफेद पृष्ठभूमि पर अलग लहर के साथ नौकायन जहाज।</v>
      </c>
    </row>
    <row r="29814">
      <c r="A29814" s="1" t="s">
        <v>28682</v>
      </c>
      <c r="B29814" s="2" t="str">
        <f>IFERROR(__xludf.DUMMYFUNCTION("GOOGLETRANSLATE(A29814,""en"",""hi"")"),"संगीत कलाकार समारोह में प्रदर्शन करता है")</f>
        <v>संगीत कलाकार समारोह में प्रदर्शन करता है</v>
      </c>
    </row>
    <row r="29815">
      <c r="A29815" s="1" t="s">
        <v>28683</v>
      </c>
      <c r="B29815" s="2" t="str">
        <f>IFERROR(__xludf.DUMMYFUNCTION("GOOGLETRANSLATE(A29815,""en"",""hi"")"),"पिरामिड के सामने कुख्यात ऊंट टाउट")</f>
        <v>पिरामिड के सामने कुख्यात ऊंट टाउट</v>
      </c>
    </row>
    <row r="29816">
      <c r="A29816" s="1" t="s">
        <v>28684</v>
      </c>
      <c r="B29816" s="2" t="str">
        <f>IFERROR(__xludf.DUMMYFUNCTION("GOOGLETRANSLATE(A29816,""en"",""hi"")"),"कैमरे को देखकर और बैठकर, सफेद तस्वीर पर अलग")</f>
        <v>कैमरे को देखकर और बैठकर, सफेद तस्वीर पर अलग</v>
      </c>
    </row>
    <row r="29817">
      <c r="A29817" s="1" t="s">
        <v>28685</v>
      </c>
      <c r="B29817" s="2" t="str">
        <f>IFERROR(__xludf.DUMMYFUNCTION("GOOGLETRANSLATE(A29817,""en"",""hi"")"),"जैविक जीनस, एक बड़ा मकड़ी, अपने मकड़ी वेब में लटका")</f>
        <v>जैविक जीनस, एक बड़ा मकड़ी, अपने मकड़ी वेब में लटका</v>
      </c>
    </row>
    <row r="29818">
      <c r="A29818" s="1" t="s">
        <v>28686</v>
      </c>
      <c r="B29818" s="2" t="str">
        <f>IFERROR(__xludf.DUMMYFUNCTION("GOOGLETRANSLATE(A29818,""en"",""hi"")"),"डेज़ी फूलों की एक जोड़ी")</f>
        <v>डेज़ी फूलों की एक जोड़ी</v>
      </c>
    </row>
    <row r="29819">
      <c r="A29819" s="1" t="s">
        <v>28687</v>
      </c>
      <c r="B29819" s="2" t="str">
        <f>IFERROR(__xludf.DUMMYFUNCTION("GOOGLETRANSLATE(A29819,""en"",""hi"")"),"हाई स्कूल शनिवार को डिवीजन में प्रदर्शन करता है।")</f>
        <v>हाई स्कूल शनिवार को डिवीजन में प्रदर्शन करता है।</v>
      </c>
    </row>
    <row r="29820">
      <c r="A29820" s="1" t="s">
        <v>28688</v>
      </c>
      <c r="B29820" s="2" t="str">
        <f>IFERROR(__xludf.DUMMYFUNCTION("GOOGLETRANSLATE(A29820,""en"",""hi"")"),"लाल क्रॉस और ध्वज सहित एक छद्म वर्दी का धाव।")</f>
        <v>लाल क्रॉस और ध्वज सहित एक छद्म वर्दी का धाव।</v>
      </c>
    </row>
    <row r="29821">
      <c r="A29821" s="1" t="s">
        <v>28689</v>
      </c>
      <c r="B29821" s="2" t="str">
        <f>IFERROR(__xludf.DUMMYFUNCTION("GOOGLETRANSLATE(A29821,""en"",""hi"")"),"मैं इन जूते को इतना बुरा चाहता हूं लेकिन वे हर जगह स्टॉक से बाहर हैं")</f>
        <v>मैं इन जूते को इतना बुरा चाहता हूं लेकिन वे हर जगह स्टॉक से बाहर हैं</v>
      </c>
    </row>
    <row r="29822">
      <c r="A29822" s="1" t="s">
        <v>28690</v>
      </c>
      <c r="B29822" s="2" t="str">
        <f>IFERROR(__xludf.DUMMYFUNCTION("GOOGLETRANSLATE(A29822,""en"",""hi"")"),"एक जवान लड़की अपने गर्भवती मां के साथ पढ़ती है")</f>
        <v>एक जवान लड़की अपने गर्भवती मां के साथ पढ़ती है</v>
      </c>
    </row>
    <row r="29823">
      <c r="A29823" s="1" t="s">
        <v>28691</v>
      </c>
      <c r="B29823" s="2" t="str">
        <f>IFERROR(__xludf.DUMMYFUNCTION("GOOGLETRANSLATE(A29823,""en"",""hi"")"),"बगीचे बड़े दिखाई देता है - पानी के स्तर के साथ 33 चालें")</f>
        <v>बगीचे बड़े दिखाई देता है - पानी के स्तर के साथ 33 चालें</v>
      </c>
    </row>
    <row r="29824">
      <c r="A29824" s="1" t="s">
        <v>28692</v>
      </c>
      <c r="B29824" s="2" t="str">
        <f>IFERROR(__xludf.DUMMYFUNCTION("GOOGLETRANSLATE(A29824,""en"",""hi"")"),"टोपी और दस्ताने खेल टीम के खिलाफ डगआउट में लेट गया।")</f>
        <v>टोपी और दस्ताने खेल टीम के खिलाफ डगआउट में लेट गया।</v>
      </c>
    </row>
    <row r="29825">
      <c r="A29825" s="1" t="s">
        <v>28693</v>
      </c>
      <c r="B29825" s="2" t="str">
        <f>IFERROR(__xludf.DUMMYFUNCTION("GOOGLETRANSLATE(A29825,""en"",""hi"")"),"एक मोबाइल मुफ्त फोटो पर मुस्कुराते हुए आदमी टाइपिंग")</f>
        <v>एक मोबाइल मुफ्त फोटो पर मुस्कुराते हुए आदमी टाइपिंग</v>
      </c>
    </row>
    <row r="29826">
      <c r="A29826" s="1" t="s">
        <v>28694</v>
      </c>
      <c r="B29826" s="2" t="str">
        <f>IFERROR(__xludf.DUMMYFUNCTION("GOOGLETRANSLATE(A29826,""en"",""hi"")"),"यहां आपको किसी ऐसे व्यक्ति से कॉलेज में पैसे बचाने में मदद करने के लिए युक्तियां दी गई हैं जिन्होंने कड़ी मेहनत की!")</f>
        <v>यहां आपको किसी ऐसे व्यक्ति से कॉलेज में पैसे बचाने में मदद करने के लिए युक्तियां दी गई हैं जिन्होंने कड़ी मेहनत की!</v>
      </c>
    </row>
    <row r="29827">
      <c r="A29827" s="1" t="s">
        <v>4007</v>
      </c>
      <c r="B29827" s="2" t="str">
        <f>IFERROR(__xludf.DUMMYFUNCTION("GOOGLETRANSLATE(A29827,""en"",""hi"")"),"अभिनेता प्रीमियर के लिए आता है।")</f>
        <v>अभिनेता प्रीमियर के लिए आता है।</v>
      </c>
    </row>
    <row r="29828">
      <c r="A29828" s="1" t="s">
        <v>28695</v>
      </c>
      <c r="B29828" s="2" t="str">
        <f>IFERROR(__xludf.DUMMYFUNCTION("GOOGLETRANSLATE(A29828,""en"",""hi"")"),"एक गिलास पृथक और सफेद पृष्ठभूमि में आइस्ड कॉफी")</f>
        <v>एक गिलास पृथक और सफेद पृष्ठभूमि में आइस्ड कॉफी</v>
      </c>
    </row>
    <row r="29829">
      <c r="A29829" s="1" t="s">
        <v>28696</v>
      </c>
      <c r="B29829" s="2" t="str">
        <f>IFERROR(__xludf.DUMMYFUNCTION("GOOGLETRANSLATE(A29829,""en"",""hi"")"),"खेल टीम के खिलाफ एक खेल के दौरान खेल टीम स्केट्स के एथलीट")</f>
        <v>खेल टीम के खिलाफ एक खेल के दौरान खेल टीम स्केट्स के एथलीट</v>
      </c>
    </row>
    <row r="29830">
      <c r="A29830" s="1" t="s">
        <v>28697</v>
      </c>
      <c r="B29830" s="2" t="str">
        <f>IFERROR(__xludf.DUMMYFUNCTION("GOOGLETRANSLATE(A29830,""en"",""hi"")"),"द्वीप पर एक शहर में एक पवनचक्की")</f>
        <v>द्वीप पर एक शहर में एक पवनचक्की</v>
      </c>
    </row>
    <row r="29831">
      <c r="A29831" s="1" t="s">
        <v>28698</v>
      </c>
      <c r="B29831" s="2" t="str">
        <f>IFERROR(__xludf.DUMMYFUNCTION("GOOGLETRANSLATE(A29831,""en"",""hi"")"),"रात के दौरान समुद्र के ऊपर बादल")</f>
        <v>रात के दौरान समुद्र के ऊपर बादल</v>
      </c>
    </row>
    <row r="29832">
      <c r="A29832" s="1" t="s">
        <v>28699</v>
      </c>
      <c r="B29832" s="2" t="str">
        <f>IFERROR(__xludf.DUMMYFUNCTION("GOOGLETRANSLATE(A29832,""en"",""hi"")"),"सर्दियों के परिदृश्य में कुत्ते को चलने वाली महिला")</f>
        <v>सर्दियों के परिदृश्य में कुत्ते को चलने वाली महिला</v>
      </c>
    </row>
    <row r="29833">
      <c r="A29833" s="1" t="s">
        <v>28700</v>
      </c>
      <c r="B29833" s="2" t="str">
        <f>IFERROR(__xludf.DUMMYFUNCTION("GOOGLETRANSLATE(A29833,""en"",""hi"")"),"एक छोटे लड़के के प्रश्न पूछने के कार्टून चित्रण से पूछें")</f>
        <v>एक छोटे लड़के के प्रश्न पूछने के कार्टून चित्रण से पूछें</v>
      </c>
    </row>
    <row r="29834">
      <c r="A29834" s="1" t="s">
        <v>28701</v>
      </c>
      <c r="B29834" s="2" t="str">
        <f>IFERROR(__xludf.DUMMYFUNCTION("GOOGLETRANSLATE(A29834,""en"",""hi"")"),"वीडियो: एक बच्चे को जन्म देने के बाद पत्रकार व्यक्ति व्यक्ति है")</f>
        <v>वीडियो: एक बच्चे को जन्म देने के बाद पत्रकार व्यक्ति व्यक्ति है</v>
      </c>
    </row>
    <row r="29835">
      <c r="A29835" s="1" t="s">
        <v>28702</v>
      </c>
      <c r="B29835" s="2" t="str">
        <f>IFERROR(__xludf.DUMMYFUNCTION("GOOGLETRANSLATE(A29835,""en"",""hi"")"),"डेक पर मौजूद कंटेनर देखें।")</f>
        <v>डेक पर मौजूद कंटेनर देखें।</v>
      </c>
    </row>
    <row r="29836">
      <c r="A29836" s="1" t="s">
        <v>28703</v>
      </c>
      <c r="B29836" s="2" t="str">
        <f>IFERROR(__xludf.DUMMYFUNCTION("GOOGLETRANSLATE(A29836,""en"",""hi"")"),"हमारी पूरी वेबसाइट पर पसंदीदा टुकड़ा।")</f>
        <v>हमारी पूरी वेबसाइट पर पसंदीदा टुकड़ा।</v>
      </c>
    </row>
    <row r="29837">
      <c r="A29837" s="1" t="s">
        <v>28704</v>
      </c>
      <c r="B29837" s="2" t="str">
        <f>IFERROR(__xludf.DUMMYFUNCTION("GOOGLETRANSLATE(A29837,""en"",""hi"")"),"एक आदमी अपने दांत रॉयल्टी के साथ मांस का एक बड़ा कच्चा टुकड़ा पकड़ा - मुक्त")</f>
        <v>एक आदमी अपने दांत रॉयल्टी के साथ मांस का एक बड़ा कच्चा टुकड़ा पकड़ा - मुक्त</v>
      </c>
    </row>
    <row r="29838">
      <c r="A29838" s="1" t="s">
        <v>28705</v>
      </c>
      <c r="B29838" s="2" t="str">
        <f>IFERROR(__xludf.DUMMYFUNCTION("GOOGLETRANSLATE(A29838,""en"",""hi"")"),"डेक के दाईं ओर से आंशिक दृश्य, महासागर सामने का दृश्य है।")</f>
        <v>डेक के दाईं ओर से आंशिक दृश्य, महासागर सामने का दृश्य है।</v>
      </c>
    </row>
    <row r="29839">
      <c r="A29839" s="1" t="s">
        <v>28706</v>
      </c>
      <c r="B29839" s="2" t="str">
        <f>IFERROR(__xludf.DUMMYFUNCTION("GOOGLETRANSLATE(A29839,""en"",""hi"")"),"सभी मौसम कद्दू पैच के लिए पौधे")</f>
        <v>सभी मौसम कद्दू पैच के लिए पौधे</v>
      </c>
    </row>
    <row r="29840">
      <c r="A29840" s="1" t="s">
        <v>2976</v>
      </c>
      <c r="B29840" s="2" t="str">
        <f>IFERROR(__xludf.DUMMYFUNCTION("GOOGLETRANSLATE(A29840,""en"",""hi"")"),"छवि में हो सकता है: व्यक्ति, मंच पर, एक संगीत वाद्ययंत्र, गिटार और रात खेल रहा है")</f>
        <v>छवि में हो सकता है: व्यक्ति, मंच पर, एक संगीत वाद्ययंत्र, गिटार और रात खेल रहा है</v>
      </c>
    </row>
    <row r="29841">
      <c r="A29841" s="1" t="s">
        <v>28707</v>
      </c>
      <c r="B29841" s="2" t="str">
        <f>IFERROR(__xludf.DUMMYFUNCTION("GOOGLETRANSLATE(A29841,""en"",""hi"")"),"हकदार लाल लाल मूर्तिकला के शीर्ष का एक कम कोण शॉट, घास पर स्थापित")</f>
        <v>हकदार लाल लाल मूर्तिकला के शीर्ष का एक कम कोण शॉट, घास पर स्थापित</v>
      </c>
    </row>
    <row r="29842">
      <c r="A29842" s="1" t="s">
        <v>28708</v>
      </c>
      <c r="B29842" s="2" t="str">
        <f>IFERROR(__xludf.DUMMYFUNCTION("GOOGLETRANSLATE(A29842,""en"",""hi"")"),"प्लेट पर टमाटर और प्याज के साथ टोस्ट।")</f>
        <v>प्लेट पर टमाटर और प्याज के साथ टोस्ट।</v>
      </c>
    </row>
    <row r="29843">
      <c r="A29843" s="1" t="s">
        <v>28709</v>
      </c>
      <c r="B29843" s="2" t="str">
        <f>IFERROR(__xludf.DUMMYFUNCTION("GOOGLETRANSLATE(A29843,""en"",""hi"")"),"स्थान और आंख रॉयल्टी मुक्त स्टॉक चित्रों में राशि चक्र")</f>
        <v>स्थान और आंख रॉयल्टी मुक्त स्टॉक चित्रों में राशि चक्र</v>
      </c>
    </row>
    <row r="29844">
      <c r="A29844" s="1" t="s">
        <v>28710</v>
      </c>
      <c r="B29844" s="2" t="str">
        <f>IFERROR(__xludf.DUMMYFUNCTION("GOOGLETRANSLATE(A29844,""en"",""hi"")"),"एक पेड़ पर महिला प्यूमा कूदती है")</f>
        <v>एक पेड़ पर महिला प्यूमा कूदती है</v>
      </c>
    </row>
    <row r="29845">
      <c r="A29845" s="1" t="s">
        <v>28711</v>
      </c>
      <c r="B29845" s="2" t="str">
        <f>IFERROR(__xludf.DUMMYFUNCTION("GOOGLETRANSLATE(A29845,""en"",""hi"")"),"एक अच्छी मुद्रा में जैविक प्रजाति :)")</f>
        <v>एक अच्छी मुद्रा में जैविक प्रजाति :)</v>
      </c>
    </row>
    <row r="29846">
      <c r="A29846" s="1" t="s">
        <v>28712</v>
      </c>
      <c r="B29846" s="2" t="str">
        <f>IFERROR(__xludf.DUMMYFUNCTION("GOOGLETRANSLATE(A29846,""en"",""hi"")"),"क्यों लेडीबग्स गिरावट के दौरान अपने घर को प्रभावित करते हैं")</f>
        <v>क्यों लेडीबग्स गिरावट के दौरान अपने घर को प्रभावित करते हैं</v>
      </c>
    </row>
    <row r="29847">
      <c r="A29847" s="1" t="s">
        <v>28713</v>
      </c>
      <c r="B29847" s="2" t="str">
        <f>IFERROR(__xludf.DUMMYFUNCTION("GOOGLETRANSLATE(A29847,""en"",""hi"")"),"व्यक्ति चर्च में शेष पिछली बड़ी खिड़कियों में से एक से रंगीन ग्लास का एक और खंड हटा देता है।")</f>
        <v>व्यक्ति चर्च में शेष पिछली बड़ी खिड़कियों में से एक से रंगीन ग्लास का एक और खंड हटा देता है।</v>
      </c>
    </row>
    <row r="29848">
      <c r="A29848" s="1" t="s">
        <v>28714</v>
      </c>
      <c r="B29848" s="2" t="str">
        <f>IFERROR(__xludf.DUMMYFUNCTION("GOOGLETRANSLATE(A29848,""en"",""hi"")"),"इमारत के रूप में यह 1 99 0 के दशक के अंत तक पुनर्निर्मित होने तक वर्ष के लिए दिखाई दिया।")</f>
        <v>इमारत के रूप में यह 1 99 0 के दशक के अंत तक पुनर्निर्मित होने तक वर्ष के लिए दिखाई दिया।</v>
      </c>
    </row>
    <row r="29849">
      <c r="A29849" s="1" t="s">
        <v>28715</v>
      </c>
      <c r="B29849" s="2" t="str">
        <f>IFERROR(__xludf.DUMMYFUNCTION("GOOGLETRANSLATE(A29849,""en"",""hi"")"),"एक ग्रीष्मकालीन पार्क में हरी घास पर डेज़ी फूलों वाले बच्चों को खुशहाल दोस्त")</f>
        <v>एक ग्रीष्मकालीन पार्क में हरी घास पर डेज़ी फूलों वाले बच्चों को खुशहाल दोस्त</v>
      </c>
    </row>
    <row r="29850">
      <c r="A29850" s="1" t="s">
        <v>28716</v>
      </c>
      <c r="B29850" s="2" t="str">
        <f>IFERROR(__xludf.DUMMYFUNCTION("GOOGLETRANSLATE(A29850,""en"",""hi"")"),"आइस हॉकी खेल टीम के खिलाफ खेल टीम के स्केट्स के दाईं ओर")</f>
        <v>आइस हॉकी खेल टीम के खिलाफ खेल टीम के स्केट्स के दाईं ओर</v>
      </c>
    </row>
    <row r="29851">
      <c r="A29851" s="1" t="s">
        <v>28717</v>
      </c>
      <c r="B29851" s="2" t="str">
        <f>IFERROR(__xludf.DUMMYFUNCTION("GOOGLETRANSLATE(A29851,""en"",""hi"")"),"शहर में आरामदायक पुरुष मित्रों का 4K चित्र")</f>
        <v>शहर में आरामदायक पुरुष मित्रों का 4K चित्र</v>
      </c>
    </row>
    <row r="29852">
      <c r="A29852" s="1" t="s">
        <v>28718</v>
      </c>
      <c r="B29852" s="2" t="str">
        <f>IFERROR(__xludf.DUMMYFUNCTION("GOOGLETRANSLATE(A29852,""en"",""hi"")"),"लड़का एक कैमरे में देखकर मुस्कुराता है")</f>
        <v>लड़का एक कैमरे में देखकर मुस्कुराता है</v>
      </c>
    </row>
    <row r="29853">
      <c r="A29853" s="1" t="s">
        <v>28719</v>
      </c>
      <c r="B29853" s="2" t="str">
        <f>IFERROR(__xludf.DUMMYFUNCTION("GOOGLETRANSLATE(A29853,""en"",""hi"")"),"दुल्हन की घूंघट दुल्हन की पोशाक में उड़ रही है और हर कोई हंस रहा है।")</f>
        <v>दुल्हन की घूंघट दुल्हन की पोशाक में उड़ रही है और हर कोई हंस रहा है।</v>
      </c>
    </row>
    <row r="29854">
      <c r="A29854" s="1" t="s">
        <v>1242</v>
      </c>
      <c r="B29854" s="2" t="str">
        <f>IFERROR(__xludf.DUMMYFUNCTION("GOOGLETRANSLATE(A29854,""en"",""hi"")"),"छवि में हो सकता है: व्यक्ति, मंच पर, एक संगीत वाद्ययंत्र और रात खेल रहा है")</f>
        <v>छवि में हो सकता है: व्यक्ति, मंच पर, एक संगीत वाद्ययंत्र और रात खेल रहा है</v>
      </c>
    </row>
    <row r="29855">
      <c r="A29855" s="1" t="s">
        <v>28720</v>
      </c>
      <c r="B29855" s="2" t="str">
        <f>IFERROR(__xludf.DUMMYFUNCTION("GOOGLETRANSLATE(A29855,""en"",""hi"")"),"ललामस एक गधे के साथ जुड़ गया")</f>
        <v>ललामस एक गधे के साथ जुड़ गया</v>
      </c>
    </row>
    <row r="29856">
      <c r="A29856" s="1" t="s">
        <v>28721</v>
      </c>
      <c r="B29856" s="2" t="str">
        <f>IFERROR(__xludf.DUMMYFUNCTION("GOOGLETRANSLATE(A29856,""en"",""hi"")"),"नीली पृष्ठभूमि पर एक फ्रेम के साथ एक लाल सर्कल में सफेद क्रॉस।")</f>
        <v>नीली पृष्ठभूमि पर एक फ्रेम के साथ एक लाल सर्कल में सफेद क्रॉस।</v>
      </c>
    </row>
    <row r="29857">
      <c r="A29857" s="1" t="s">
        <v>28722</v>
      </c>
      <c r="B29857" s="2" t="str">
        <f>IFERROR(__xludf.DUMMYFUNCTION("GOOGLETRANSLATE(A29857,""en"",""hi"")"),"एक नवजात शिशु रोते हुए शॉट")</f>
        <v>एक नवजात शिशु रोते हुए शॉट</v>
      </c>
    </row>
    <row r="29858">
      <c r="A29858" s="1" t="s">
        <v>28723</v>
      </c>
      <c r="B29858" s="2" t="str">
        <f>IFERROR(__xludf.DUMMYFUNCTION("GOOGLETRANSLATE(A29858,""en"",""hi"")"),"एक सफेद पृष्ठभूमि पर एक क्रिसमस के पेड़ के आसपास कई लपेटा उपहार बक्से")</f>
        <v>एक सफेद पृष्ठभूमि पर एक क्रिसमस के पेड़ के आसपास कई लपेटा उपहार बक्से</v>
      </c>
    </row>
    <row r="29859">
      <c r="A29859" s="1" t="s">
        <v>28724</v>
      </c>
      <c r="B29859" s="2" t="str">
        <f>IFERROR(__xludf.DUMMYFUNCTION("GOOGLETRANSLATE(A29859,""en"",""hi"")"),"रंगीन ढाल पृष्ठभूमि के खिलाफ किताबें")</f>
        <v>रंगीन ढाल पृष्ठभूमि के खिलाफ किताबें</v>
      </c>
    </row>
    <row r="29860">
      <c r="A29860" s="1" t="s">
        <v>28725</v>
      </c>
      <c r="B29860" s="2" t="str">
        <f>IFERROR(__xludf.DUMMYFUNCTION("GOOGLETRANSLATE(A29860,""en"",""hi"")"),"सलामी के साथ पिज्जा के लिए सामग्री।")</f>
        <v>सलामी के साथ पिज्जा के लिए सामग्री।</v>
      </c>
    </row>
    <row r="29861">
      <c r="A29861" s="1" t="s">
        <v>28726</v>
      </c>
      <c r="B29861" s="2" t="str">
        <f>IFERROR(__xludf.DUMMYFUNCTION("GOOGLETRANSLATE(A29861,""en"",""hi"")"),"भ्रमित सड़कों के रूप में आगंतुक खाद्य उत्सव के लिए झुंड")</f>
        <v>भ्रमित सड़कों के रूप में आगंतुक खाद्य उत्सव के लिए झुंड</v>
      </c>
    </row>
    <row r="29862">
      <c r="A29862" s="1" t="s">
        <v>28727</v>
      </c>
      <c r="B29862" s="2" t="str">
        <f>IFERROR(__xludf.DUMMYFUNCTION("GOOGLETRANSLATE(A29862,""en"",""hi"")"),"सोच चुनौती आप अंक के माध्यम से एक रेखा कैसे आकर्षित करेंगे")</f>
        <v>सोच चुनौती आप अंक के माध्यम से एक रेखा कैसे आकर्षित करेंगे</v>
      </c>
    </row>
    <row r="29863">
      <c r="A29863" s="1" t="s">
        <v>28728</v>
      </c>
      <c r="B29863" s="2" t="str">
        <f>IFERROR(__xludf.DUMMYFUNCTION("GOOGLETRANSLATE(A29863,""en"",""hi"")"),"स्वामित्व वाली संपत्ति के लिए योजना")</f>
        <v>स्वामित्व वाली संपत्ति के लिए योजना</v>
      </c>
    </row>
    <row r="29864">
      <c r="A29864" s="1" t="s">
        <v>28729</v>
      </c>
      <c r="B29864" s="2" t="str">
        <f>IFERROR(__xludf.DUMMYFUNCTION("GOOGLETRANSLATE(A29864,""en"",""hi"")"),"लिविंग रूम, एक लघु रसोई के साथ संयुक्त")</f>
        <v>लिविंग रूम, एक लघु रसोई के साथ संयुक्त</v>
      </c>
    </row>
    <row r="29865">
      <c r="A29865" s="1" t="s">
        <v>28730</v>
      </c>
      <c r="B29865" s="2" t="str">
        <f>IFERROR(__xludf.DUMMYFUNCTION("GOOGLETRANSLATE(A29865,""en"",""hi"")"),"अगर केवल हर किसी का परिवार थैंक्सगिविंग पर यह सुखद था!")</f>
        <v>अगर केवल हर किसी का परिवार थैंक्सगिविंग पर यह सुखद था!</v>
      </c>
    </row>
    <row r="29866">
      <c r="A29866" s="1" t="s">
        <v>28731</v>
      </c>
      <c r="B29866" s="2" t="str">
        <f>IFERROR(__xludf.DUMMYFUNCTION("GOOGLETRANSLATE(A29866,""en"",""hi"")"),"एक पंक्ति नाव में देखने वाली महिला")</f>
        <v>एक पंक्ति नाव में देखने वाली महिला</v>
      </c>
    </row>
    <row r="29867">
      <c r="A29867" s="1" t="s">
        <v>28732</v>
      </c>
      <c r="B29867" s="2" t="str">
        <f>IFERROR(__xludf.DUMMYFUNCTION("GOOGLETRANSLATE(A29867,""en"",""hi"")"),"सभी शहरों, सड़कों और हवाई अड्डों के साथ बड़े विस्तृत राजनीतिक और प्रशासनिक मानचित्र।")</f>
        <v>सभी शहरों, सड़कों और हवाई अड्डों के साथ बड़े विस्तृत राजनीतिक और प्रशासनिक मानचित्र।</v>
      </c>
    </row>
    <row r="29868">
      <c r="A29868" s="1" t="s">
        <v>28733</v>
      </c>
      <c r="B29868" s="2" t="str">
        <f>IFERROR(__xludf.DUMMYFUNCTION("GOOGLETRANSLATE(A29868,""en"",""hi"")"),"महाद्वीप एक महाद्वीप है जो आम तौर पर अपराध के निम्न स्तर और महिलाओं के प्रति सम्मानजनक दृष्टिकोण के साथ बहुत सुरक्षित है, लेकिन स्वाभाविक रूप से, इसे दूसरों की तुलना में कुछ स्थानों पर अधिक दृढ़ता से महसूस किया जा सकता है।")</f>
        <v>महाद्वीप एक महाद्वीप है जो आम तौर पर अपराध के निम्न स्तर और महिलाओं के प्रति सम्मानजनक दृष्टिकोण के साथ बहुत सुरक्षित है, लेकिन स्वाभाविक रूप से, इसे दूसरों की तुलना में कुछ स्थानों पर अधिक दृढ़ता से महसूस किया जा सकता है।</v>
      </c>
    </row>
    <row r="29869">
      <c r="A29869" s="1" t="s">
        <v>28734</v>
      </c>
      <c r="B29869" s="2" t="str">
        <f>IFERROR(__xludf.DUMMYFUNCTION("GOOGLETRANSLATE(A29869,""en"",""hi"")"),"सफेद पृष्ठभूमि पर एक सफेद अलार्म घड़ी")</f>
        <v>सफेद पृष्ठभूमि पर एक सफेद अलार्म घड़ी</v>
      </c>
    </row>
    <row r="29870">
      <c r="A29870" s="1" t="s">
        <v>28735</v>
      </c>
      <c r="B29870" s="2" t="str">
        <f>IFERROR(__xludf.DUMMYFUNCTION("GOOGLETRANSLATE(A29870,""en"",""hi"")"),"उसकी बाहों के साथ आदमी एक सूर्योदय सर्वेक्षण में फैल गया")</f>
        <v>उसकी बाहों के साथ आदमी एक सूर्योदय सर्वेक्षण में फैल गया</v>
      </c>
    </row>
    <row r="29871">
      <c r="A29871" s="1" t="s">
        <v>28736</v>
      </c>
      <c r="B29871" s="2" t="str">
        <f>IFERROR(__xludf.DUMMYFUNCTION("GOOGLETRANSLATE(A29871,""en"",""hi"")"),"एक बांध पर बहने वाला घटक")</f>
        <v>एक बांध पर बहने वाला घटक</v>
      </c>
    </row>
    <row r="29872">
      <c r="A29872" s="1" t="s">
        <v>28737</v>
      </c>
      <c r="B29872" s="2" t="str">
        <f>IFERROR(__xludf.DUMMYFUNCTION("GOOGLETRANSLATE(A29872,""en"",""hi"")"),"बेकन पर भोजन या बेकन रोल चयनात्मक फोकस")</f>
        <v>बेकन पर भोजन या बेकन रोल चयनात्मक फोकस</v>
      </c>
    </row>
    <row r="29873">
      <c r="A29873" s="1" t="s">
        <v>28738</v>
      </c>
      <c r="B29873" s="2" t="str">
        <f>IFERROR(__xludf.DUMMYFUNCTION("GOOGLETRANSLATE(A29873,""en"",""hi"")"),"एक हुडेड जैकेट में लड़की")</f>
        <v>एक हुडेड जैकेट में लड़की</v>
      </c>
    </row>
    <row r="29874">
      <c r="A29874" s="1" t="s">
        <v>28739</v>
      </c>
      <c r="B29874" s="2" t="str">
        <f>IFERROR(__xludf.DUMMYFUNCTION("GOOGLETRANSLATE(A29874,""en"",""hi"")"),"मजेदार गार्डन घोंघा एक कछुए के बैक स्टॉक वेक्टर पर एक लिफ्ट ले रहा है")</f>
        <v>मजेदार गार्डन घोंघा एक कछुए के बैक स्टॉक वेक्टर पर एक लिफ्ट ले रहा है</v>
      </c>
    </row>
    <row r="29875">
      <c r="A29875" s="1" t="s">
        <v>28740</v>
      </c>
      <c r="B29875" s="2" t="str">
        <f>IFERROR(__xludf.DUMMYFUNCTION("GOOGLETRANSLATE(A29875,""en"",""hi"")"),"नई परियोजना ... ट्रांस एम एसडी स्पीड मिलान संख्या मोटर रेडोन और शरीर प्राप्त कर रही है और अंदर पहले से ही पहियों और एक छोटे से काम किया जाना चाहिए और उसे प्रगति की अधिक तस्वीरों की उम्मीद की जानी चाहिए")</f>
        <v>नई परियोजना ... ट्रांस एम एसडी स्पीड मिलान संख्या मोटर रेडोन और शरीर प्राप्त कर रही है और अंदर पहले से ही पहियों और एक छोटे से काम किया जाना चाहिए और उसे प्रगति की अधिक तस्वीरों की उम्मीद की जानी चाहिए</v>
      </c>
    </row>
    <row r="29876">
      <c r="A29876" s="1" t="s">
        <v>28741</v>
      </c>
      <c r="B29876" s="2" t="str">
        <f>IFERROR(__xludf.DUMMYFUNCTION("GOOGLETRANSLATE(A29876,""en"",""hi"")"),"एकता राज्य के बारे में सबसे बुरा हिस्सा।")</f>
        <v>एकता राज्य के बारे में सबसे बुरा हिस्सा।</v>
      </c>
    </row>
    <row r="29877">
      <c r="A29877" s="1" t="s">
        <v>28742</v>
      </c>
      <c r="B29877" s="2" t="str">
        <f>IFERROR(__xludf.DUMMYFUNCTION("GOOGLETRANSLATE(A29877,""en"",""hi"")"),"बेहतर प्रभाव के साथ भोजन से क्या एक अच्छा करी है :)")</f>
        <v>बेहतर प्रभाव के साथ भोजन से क्या एक अच्छा करी है :)</v>
      </c>
    </row>
    <row r="29878">
      <c r="A29878" s="1" t="s">
        <v>28743</v>
      </c>
      <c r="B29878" s="2" t="str">
        <f>IFERROR(__xludf.DUMMYFUNCTION("GOOGLETRANSLATE(A29878,""en"",""hi"")"),"हरे और तटस्थ रंगों में स्नोफ्लेक्स पैटर्न।")</f>
        <v>हरे और तटस्थ रंगों में स्नोफ्लेक्स पैटर्न।</v>
      </c>
    </row>
    <row r="29879">
      <c r="A29879" s="1" t="s">
        <v>28744</v>
      </c>
      <c r="B29879" s="2" t="str">
        <f>IFERROR(__xludf.DUMMYFUNCTION("GOOGLETRANSLATE(A29879,""en"",""hi"")"),"एक ठेठ स्थान पर देखा गया कार")</f>
        <v>एक ठेठ स्थान पर देखा गया कार</v>
      </c>
    </row>
    <row r="29880">
      <c r="A29880" s="1" t="s">
        <v>28745</v>
      </c>
      <c r="B29880" s="2" t="str">
        <f>IFERROR(__xludf.DUMMYFUNCTION("GOOGLETRANSLATE(A29880,""en"",""hi"")"),"ब्लूज़ कलाकार त्योहार के दौरान मंच पर प्रदर्शन करते हैं")</f>
        <v>ब्लूज़ कलाकार त्योहार के दौरान मंच पर प्रदर्शन करते हैं</v>
      </c>
    </row>
    <row r="29881">
      <c r="A29881" s="1" t="s">
        <v>28746</v>
      </c>
      <c r="B29881" s="2" t="str">
        <f>IFERROR(__xludf.DUMMYFUNCTION("GOOGLETRANSLATE(A29881,""en"",""hi"")"),"ग्रीष्मकालीन वर्षा हरी घास और पेड़ों की पृष्ठभूमि पर फुटपाथ पर गिरती है")</f>
        <v>ग्रीष्मकालीन वर्षा हरी घास और पेड़ों की पृष्ठभूमि पर फुटपाथ पर गिरती है</v>
      </c>
    </row>
    <row r="29882">
      <c r="A29882" s="1" t="s">
        <v>28747</v>
      </c>
      <c r="B29882" s="2" t="str">
        <f>IFERROR(__xludf.DUMMYFUNCTION("GOOGLETRANSLATE(A29882,""en"",""hi"")"),"एक किताबों की दुकान में किताबों की तलाश में महिला")</f>
        <v>एक किताबों की दुकान में किताबों की तलाश में महिला</v>
      </c>
    </row>
    <row r="29883">
      <c r="A29883" s="1" t="s">
        <v>28748</v>
      </c>
      <c r="B29883" s="2" t="str">
        <f>IFERROR(__xludf.DUMMYFUNCTION("GOOGLETRANSLATE(A29883,""en"",""hi"")"),"मंच का सामान्य दृश्य")</f>
        <v>मंच का सामान्य दृश्य</v>
      </c>
    </row>
    <row r="29884">
      <c r="A29884" s="1" t="s">
        <v>28749</v>
      </c>
      <c r="B29884" s="2" t="str">
        <f>IFERROR(__xludf.DUMMYFUNCTION("GOOGLETRANSLATE(A29884,""en"",""hi"")"),"ग्रेड एलएल ने नदी पर स्टील ट्रस आर्क रेल पुल सूचीबद्ध किया")</f>
        <v>ग्रेड एलएल ने नदी पर स्टील ट्रस आर्क रेल पुल सूचीबद्ध किया</v>
      </c>
    </row>
    <row r="29885">
      <c r="A29885" s="1" t="s">
        <v>28750</v>
      </c>
      <c r="B29885" s="2" t="str">
        <f>IFERROR(__xludf.DUMMYFUNCTION("GOOGLETRANSLATE(A29885,""en"",""hi"")"),"एक स्टार के आकार में आइकन।")</f>
        <v>एक स्टार के आकार में आइकन।</v>
      </c>
    </row>
    <row r="29886">
      <c r="A29886" s="1" t="s">
        <v>28751</v>
      </c>
      <c r="B29886" s="2" t="str">
        <f>IFERROR(__xludf.DUMMYFUNCTION("GOOGLETRANSLATE(A29886,""en"",""hi"")"),"एक स्कर्ट में एक शर्ट को रीसायकल कैसे करें।")</f>
        <v>एक स्कर्ट में एक शर्ट को रीसायकल कैसे करें।</v>
      </c>
    </row>
    <row r="29887">
      <c r="A29887" s="1" t="s">
        <v>28752</v>
      </c>
      <c r="B29887" s="2" t="str">
        <f>IFERROR(__xludf.DUMMYFUNCTION("GOOGLETRANSLATE(A29887,""en"",""hi"")"),"जब आप एक प्रेरणादायक उद्धरण, अमूर्त डिजाइन, या साहसपूर्वक उन स्थानों को चित्रित करने के साथ एक पुरानी दुनिया को अनुकूलित करते हैं तो दुनिया आपकी हो सकती है।")</f>
        <v>जब आप एक प्रेरणादायक उद्धरण, अमूर्त डिजाइन, या साहसपूर्वक उन स्थानों को चित्रित करने के साथ एक पुरानी दुनिया को अनुकूलित करते हैं तो दुनिया आपकी हो सकती है।</v>
      </c>
    </row>
    <row r="29888">
      <c r="A29888" s="1" t="s">
        <v>28753</v>
      </c>
      <c r="B29888" s="2" t="str">
        <f>IFERROR(__xludf.DUMMYFUNCTION("GOOGLETRANSLATE(A29888,""en"",""hi"")"),"व्यक्ति के साथ मुस्कुराते हुए: पुरुषों की वॉलीबॉल टीम का हिस्सा है जिसने कांस्य पदक जीता")</f>
        <v>व्यक्ति के साथ मुस्कुराते हुए: पुरुषों की वॉलीबॉल टीम का हिस्सा है जिसने कांस्य पदक जीता</v>
      </c>
    </row>
    <row r="29889">
      <c r="A29889" s="1" t="s">
        <v>28754</v>
      </c>
      <c r="B29889" s="2" t="str">
        <f>IFERROR(__xludf.DUMMYFUNCTION("GOOGLETRANSLATE(A29889,""en"",""hi"")"),"जैविक प्रजातियों की यह तस्वीर ली गई थी।")</f>
        <v>जैविक प्रजातियों की यह तस्वीर ली गई थी।</v>
      </c>
    </row>
    <row r="29890">
      <c r="A29890" s="1" t="s">
        <v>28755</v>
      </c>
      <c r="B29890" s="2" t="str">
        <f>IFERROR(__xludf.DUMMYFUNCTION("GOOGLETRANSLATE(A29890,""en"",""hi"")"),"हमारा होटल पूजा के रोमन कैथोलिक स्थान के पीछे ब्लॉक था")</f>
        <v>हमारा होटल पूजा के रोमन कैथोलिक स्थान के पीछे ब्लॉक था</v>
      </c>
    </row>
    <row r="29891">
      <c r="A29891" s="1" t="s">
        <v>28756</v>
      </c>
      <c r="B29891" s="2" t="str">
        <f>IFERROR(__xludf.DUMMYFUNCTION("GOOGLETRANSLATE(A29891,""en"",""hi"")"),"ऊपर और उसके कुछ काम के साथ व्यक्ति")</f>
        <v>ऊपर और उसके कुछ काम के साथ व्यक्ति</v>
      </c>
    </row>
    <row r="29892">
      <c r="A29892" s="1" t="s">
        <v>28757</v>
      </c>
      <c r="B29892" s="2" t="str">
        <f>IFERROR(__xludf.DUMMYFUNCTION("GOOGLETRANSLATE(A29892,""en"",""hi"")"),"चमड़े के मिनी बैकपैक द्वारा फैशन व्यवसाय")</f>
        <v>चमड़े के मिनी बैकपैक द्वारा फैशन व्यवसाय</v>
      </c>
    </row>
    <row r="29893">
      <c r="A29893" s="1" t="s">
        <v>28758</v>
      </c>
      <c r="B29893" s="2" t="str">
        <f>IFERROR(__xludf.DUMMYFUNCTION("GOOGLETRANSLATE(A29893,""en"",""hi"")"),"व्यक्ति त्योहार के दिन के दौरान मंच पर प्रदर्शन करता है")</f>
        <v>व्यक्ति त्योहार के दिन के दौरान मंच पर प्रदर्शन करता है</v>
      </c>
    </row>
    <row r="29894">
      <c r="A29894" s="1" t="s">
        <v>28759</v>
      </c>
      <c r="B29894" s="2" t="str">
        <f>IFERROR(__xludf.DUMMYFUNCTION("GOOGLETRANSLATE(A29894,""en"",""hi"")"),"Torii एक लोकप्रिय विशेषता है")</f>
        <v>Torii एक लोकप्रिय विशेषता है</v>
      </c>
    </row>
    <row r="29895">
      <c r="A29895" s="1" t="s">
        <v>28760</v>
      </c>
      <c r="B29895" s="2" t="str">
        <f>IFERROR(__xludf.DUMMYFUNCTION("GOOGLETRANSLATE(A29895,""en"",""hi"")"),"नियो सोल कलाकार और व्यक्ति प्रीमियर में भाग लेते हैं")</f>
        <v>नियो सोल कलाकार और व्यक्ति प्रीमियर में भाग लेते हैं</v>
      </c>
    </row>
    <row r="29896">
      <c r="A29896" s="1" t="s">
        <v>28761</v>
      </c>
      <c r="B29896" s="2" t="str">
        <f>IFERROR(__xludf.DUMMYFUNCTION("GOOGLETRANSLATE(A29896,""en"",""hi"")"),"क्रिकेट खिलाड़ी प्रशिक्षण के दौरान कटोरा देखता है।")</f>
        <v>क्रिकेट खिलाड़ी प्रशिक्षण के दौरान कटोरा देखता है।</v>
      </c>
    </row>
    <row r="29897">
      <c r="A29897" s="1" t="s">
        <v>28762</v>
      </c>
      <c r="B29897" s="2" t="str">
        <f>IFERROR(__xludf.DUMMYFUNCTION("GOOGLETRANSLATE(A29897,""en"",""hi"")"),"आप क्रॉस के हथौड़े देखो और सोने की भरी श्रृंखला पर उपलब्ध पत्तियों से प्यार करेंगे।")</f>
        <v>आप क्रॉस के हथौड़े देखो और सोने की भरी श्रृंखला पर उपलब्ध पत्तियों से प्यार करेंगे।</v>
      </c>
    </row>
    <row r="29898">
      <c r="A29898" s="1" t="s">
        <v>28763</v>
      </c>
      <c r="B29898" s="2" t="str">
        <f>IFERROR(__xludf.DUMMYFUNCTION("GOOGLETRANSLATE(A29898,""en"",""hi"")"),"सालगिरह, संकेत, प्रतीक, जो फ्लैट डिजाइन शैली के साथ पीला है")</f>
        <v>सालगिरह, संकेत, प्रतीक, जो फ्लैट डिजाइन शैली के साथ पीला है</v>
      </c>
    </row>
    <row r="29899">
      <c r="A29899" s="1" t="s">
        <v>28764</v>
      </c>
      <c r="B29899" s="2" t="str">
        <f>IFERROR(__xludf.DUMMYFUNCTION("GOOGLETRANSLATE(A29899,""en"",""hi"")"),"मेकअप के बिना वेक्टर यथार्थवादी मानव आंख।")</f>
        <v>मेकअप के बिना वेक्टर यथार्थवादी मानव आंख।</v>
      </c>
    </row>
    <row r="29900">
      <c r="A29900" s="1" t="s">
        <v>28765</v>
      </c>
      <c r="B29900" s="2" t="str">
        <f>IFERROR(__xludf.DUMMYFUNCTION("GOOGLETRANSLATE(A29900,""en"",""hi"")"),"मैं एक गिलहरी ड्राइंग पर एक सबक करना चाहता था, और बिल्कुल इंटरनेट नहीं मिला")</f>
        <v>मैं एक गिलहरी ड्राइंग पर एक सबक करना चाहता था, और बिल्कुल इंटरनेट नहीं मिला</v>
      </c>
    </row>
    <row r="29901">
      <c r="A29901" s="1" t="s">
        <v>28766</v>
      </c>
      <c r="B29901" s="2" t="str">
        <f>IFERROR(__xludf.DUMMYFUNCTION("GOOGLETRANSLATE(A29901,""en"",""hi"")"),"एक बरसात के दिन के दौरान खिड़की से बाहर देख रहे हैं।")</f>
        <v>एक बरसात के दिन के दौरान खिड़की से बाहर देख रहे हैं।</v>
      </c>
    </row>
    <row r="29902">
      <c r="A29902" s="1" t="s">
        <v>28767</v>
      </c>
      <c r="B29902" s="2" t="str">
        <f>IFERROR(__xludf.DUMMYFUNCTION("GOOGLETRANSLATE(A29902,""en"",""hi"")"),"एक सफेद पृष्ठभूमि पर बड़े नुकीले के साथ विभिन्न प्रकार की मछलियों का चित्रण")</f>
        <v>एक सफेद पृष्ठभूमि पर बड़े नुकीले के साथ विभिन्न प्रकार की मछलियों का चित्रण</v>
      </c>
    </row>
    <row r="29903">
      <c r="A29903" s="1" t="s">
        <v>28768</v>
      </c>
      <c r="B29903" s="2" t="str">
        <f>IFERROR(__xludf.DUMMYFUNCTION("GOOGLETRANSLATE(A29903,""en"",""hi"")"),"राज्य ध्वज स्टॉक फोटो से भरा नक्शा")</f>
        <v>राज्य ध्वज स्टॉक फोटो से भरा नक्शा</v>
      </c>
    </row>
    <row r="29904">
      <c r="A29904" s="1" t="s">
        <v>2023</v>
      </c>
      <c r="B29904" s="2" t="str">
        <f>IFERROR(__xludf.DUMMYFUNCTION("GOOGLETRANSLATE(A29904,""en"",""hi"")"),"एक मॉडल घटना के दौरान फैशन शो में रनवे चलता है।")</f>
        <v>एक मॉडल घटना के दौरान फैशन शो में रनवे चलता है।</v>
      </c>
    </row>
    <row r="29905">
      <c r="A29905" s="1" t="s">
        <v>28769</v>
      </c>
      <c r="B29905" s="2" t="str">
        <f>IFERROR(__xludf.DUMMYFUNCTION("GOOGLETRANSLATE(A29905,""en"",""hi"")"),"यात्री गेट पर एक जेट से निकलते हैं")</f>
        <v>यात्री गेट पर एक जेट से निकलते हैं</v>
      </c>
    </row>
    <row r="29906">
      <c r="A29906" s="1" t="s">
        <v>28770</v>
      </c>
      <c r="B29906" s="2" t="str">
        <f>IFERROR(__xludf.DUMMYFUNCTION("GOOGLETRANSLATE(A29906,""en"",""hi"")"),"एक गिलहरी बंदर का पोर्ट्रेट")</f>
        <v>एक गिलहरी बंदर का पोर्ट्रेट</v>
      </c>
    </row>
    <row r="29907">
      <c r="A29907" s="1" t="s">
        <v>28771</v>
      </c>
      <c r="B29907" s="2" t="str">
        <f>IFERROR(__xludf.DUMMYFUNCTION("GOOGLETRANSLATE(A29907,""en"",""hi"")"),"काले पृष्ठभूमि पर एक घूर्णन zucchini के यथार्थवादी प्रस्तुत करना।")</f>
        <v>काले पृष्ठभूमि पर एक घूर्णन zucchini के यथार्थवादी प्रस्तुत करना।</v>
      </c>
    </row>
    <row r="29908">
      <c r="A29908" s="1" t="s">
        <v>28772</v>
      </c>
      <c r="B29908" s="2" t="str">
        <f>IFERROR(__xludf.DUMMYFUNCTION("GOOGLETRANSLATE(A29908,""en"",""hi"")"),"शादी समारोह के दौरान लोगों के बीच एक विशेष क्षण।")</f>
        <v>शादी समारोह के दौरान लोगों के बीच एक विशेष क्षण।</v>
      </c>
    </row>
    <row r="29909">
      <c r="A29909" s="1" t="s">
        <v>28773</v>
      </c>
      <c r="B29909" s="2" t="str">
        <f>IFERROR(__xludf.DUMMYFUNCTION("GOOGLETRANSLATE(A29909,""en"",""hi"")"),"हवाई जहाज ने घड़ी के आसपास बंद कर दिया")</f>
        <v>हवाई जहाज ने घड़ी के आसपास बंद कर दिया</v>
      </c>
    </row>
    <row r="29910">
      <c r="A29910" s="1" t="s">
        <v>28774</v>
      </c>
      <c r="B29910" s="2" t="str">
        <f>IFERROR(__xludf.DUMMYFUNCTION("GOOGLETRANSLATE(A29910,""en"",""hi"")"),"संपत्ति छवि # झील में विलासिता")</f>
        <v>संपत्ति छवि # झील में विलासिता</v>
      </c>
    </row>
    <row r="29911">
      <c r="A29911" s="1" t="s">
        <v>28775</v>
      </c>
      <c r="B29911" s="2" t="str">
        <f>IFERROR(__xludf.DUMMYFUNCTION("GOOGLETRANSLATE(A29911,""en"",""hi"")"),"होटलों का नक्शा जो सितारों को देखने की पेशकश करता है")</f>
        <v>होटलों का नक्शा जो सितारों को देखने की पेशकश करता है</v>
      </c>
    </row>
    <row r="29912">
      <c r="A29912" s="1" t="s">
        <v>28776</v>
      </c>
      <c r="B29912" s="2" t="str">
        <f>IFERROR(__xludf.DUMMYFUNCTION("GOOGLETRANSLATE(A29912,""en"",""hi"")"),"व्यक्ति दरवाजे की तस्वीरें ले रहा था।")</f>
        <v>व्यक्ति दरवाजे की तस्वीरें ले रहा था।</v>
      </c>
    </row>
    <row r="29913">
      <c r="A29913" s="1" t="s">
        <v>28777</v>
      </c>
      <c r="B29913" s="2" t="str">
        <f>IFERROR(__xludf.DUMMYFUNCTION("GOOGLETRANSLATE(A29913,""en"",""hi"")"),"पुरानी महिला मुस्कुराते हुए और कैमरे को देखकर पोर्ट्रेट।")</f>
        <v>पुरानी महिला मुस्कुराते हुए और कैमरे को देखकर पोर्ट्रेट।</v>
      </c>
    </row>
    <row r="29914">
      <c r="A29914" s="1" t="s">
        <v>28778</v>
      </c>
      <c r="B29914" s="2" t="str">
        <f>IFERROR(__xludf.DUMMYFUNCTION("GOOGLETRANSLATE(A29914,""en"",""hi"")"),"आखिरी बार आराम करने वाली एक छोटी मछली पकड़ने की नाव")</f>
        <v>आखिरी बार आराम करने वाली एक छोटी मछली पकड़ने की नाव</v>
      </c>
    </row>
    <row r="29915">
      <c r="A29915" s="1" t="s">
        <v>28779</v>
      </c>
      <c r="B29915" s="2" t="str">
        <f>IFERROR(__xludf.DUMMYFUNCTION("GOOGLETRANSLATE(A29915,""en"",""hi"")"),"एक सर्दियों की सुबह सूर्योदय पर अंग्रेजी गोथिक संरचना")</f>
        <v>एक सर्दियों की सुबह सूर्योदय पर अंग्रेजी गोथिक संरचना</v>
      </c>
    </row>
    <row r="29916">
      <c r="A29916" s="1" t="s">
        <v>28780</v>
      </c>
      <c r="B29916" s="2" t="str">
        <f>IFERROR(__xludf.DUMMYFUNCTION("GOOGLETRANSLATE(A29916,""en"",""hi"")"),"बालियां * व्यक्ति और आड़ू में उपलब्ध *")</f>
        <v>बालियां * व्यक्ति और आड़ू में उपलब्ध *</v>
      </c>
    </row>
    <row r="29917">
      <c r="A29917" s="1" t="s">
        <v>28781</v>
      </c>
      <c r="B29917" s="2" t="str">
        <f>IFERROR(__xludf.DUMMYFUNCTION("GOOGLETRANSLATE(A29917,""en"",""hi"")"),"वह घर जहां लेखक रहते थे, अब एक कंपनी द्वारा लिया गया")</f>
        <v>वह घर जहां लेखक रहते थे, अब एक कंपनी द्वारा लिया गया</v>
      </c>
    </row>
    <row r="29918">
      <c r="A29918" s="1" t="s">
        <v>28782</v>
      </c>
      <c r="B29918" s="2" t="str">
        <f>IFERROR(__xludf.DUMMYFUNCTION("GOOGLETRANSLATE(A29918,""en"",""hi"")"),"खेल में शो पर एथलीट सबसे अच्छा खिलाड़ी था।")</f>
        <v>खेल में शो पर एथलीट सबसे अच्छा खिलाड़ी था।</v>
      </c>
    </row>
    <row r="29919">
      <c r="A29919" s="1" t="s">
        <v>28783</v>
      </c>
      <c r="B29919" s="2" t="str">
        <f>IFERROR(__xludf.DUMMYFUNCTION("GOOGLETRANSLATE(A29919,""en"",""hi"")"),"नावों का एक मनोरम दृश्य")</f>
        <v>नावों का एक मनोरम दृश्य</v>
      </c>
    </row>
    <row r="29920">
      <c r="A29920" s="1" t="s">
        <v>28784</v>
      </c>
      <c r="B29920" s="2" t="str">
        <f>IFERROR(__xludf.DUMMYFUNCTION("GOOGLETRANSLATE(A29920,""en"",""hi"")"),"आधा नस्ल घोड़े नदी के माध्यम से galloping")</f>
        <v>आधा नस्ल घोड़े नदी के माध्यम से galloping</v>
      </c>
    </row>
    <row r="29921">
      <c r="A29921" s="1" t="s">
        <v>28785</v>
      </c>
      <c r="B29921" s="2" t="str">
        <f>IFERROR(__xludf.DUMMYFUNCTION("GOOGLETRANSLATE(A29921,""en"",""hi"")"),"घर पर जन्मदिन की पार्टी के दौरान एक उपहार बॉक्स पकड़े हुए खुश लड़की")</f>
        <v>घर पर जन्मदिन की पार्टी के दौरान एक उपहार बॉक्स पकड़े हुए खुश लड़की</v>
      </c>
    </row>
    <row r="29922">
      <c r="A29922" s="1" t="s">
        <v>28786</v>
      </c>
      <c r="B29922" s="2" t="str">
        <f>IFERROR(__xludf.DUMMYFUNCTION("GOOGLETRANSLATE(A29922,""en"",""hi"")"),"व्यक्ति दुल्हन की प्रतीक्षा करता है")</f>
        <v>व्यक्ति दुल्हन की प्रतीक्षा करता है</v>
      </c>
    </row>
    <row r="29923">
      <c r="A29923" s="1" t="s">
        <v>28787</v>
      </c>
      <c r="B29923" s="2" t="str">
        <f>IFERROR(__xludf.DUMMYFUNCTION("GOOGLETRANSLATE(A29923,""en"",""hi"")"),"बेसबॉल खिलाड़ी एक प्रदर्शनी खेल की दूसरी पारी में एक पिच प्रदान करता है")</f>
        <v>बेसबॉल खिलाड़ी एक प्रदर्शनी खेल की दूसरी पारी में एक पिच प्रदान करता है</v>
      </c>
    </row>
    <row r="29924">
      <c r="A29924" s="1" t="s">
        <v>28788</v>
      </c>
      <c r="B29924" s="2" t="str">
        <f>IFERROR(__xludf.DUMMYFUNCTION("GOOGLETRANSLATE(A29924,""en"",""hi"")"),"एक इमारत के चरणों पर एक साथ बैठे युवा प्रेम जोड़े का चित्र")</f>
        <v>एक इमारत के चरणों पर एक साथ बैठे युवा प्रेम जोड़े का चित्र</v>
      </c>
    </row>
    <row r="29925">
      <c r="A29925" s="1" t="s">
        <v>28789</v>
      </c>
      <c r="B29925" s="2" t="str">
        <f>IFERROR(__xludf.DUMMYFUNCTION("GOOGLETRANSLATE(A29925,""en"",""hi"")"),"हवा में उड़ने वाली लंबी घास का स्थैतिक दृश्य")</f>
        <v>हवा में उड़ने वाली लंबी घास का स्थैतिक दृश्य</v>
      </c>
    </row>
    <row r="29926">
      <c r="A29926" s="1" t="s">
        <v>28790</v>
      </c>
      <c r="B29926" s="2" t="str">
        <f>IFERROR(__xludf.DUMMYFUNCTION("GOOGLETRANSLATE(A29926,""en"",""hi"")"),"क्रिकेट खिलाड़ी एक साथी के साथ पिछवाड़े में अपने प्यारे खेल खेलता है।")</f>
        <v>क्रिकेट खिलाड़ी एक साथी के साथ पिछवाड़े में अपने प्यारे खेल खेलता है।</v>
      </c>
    </row>
    <row r="29927">
      <c r="A29927" s="1" t="s">
        <v>28791</v>
      </c>
      <c r="B29927" s="2" t="str">
        <f>IFERROR(__xludf.DUMMYFUNCTION("GOOGLETRANSLATE(A29927,""en"",""hi"")"),"इन युक्तियों के साथ अपनी गर्मी की छुट्टी पर पैसे बचाओ!")</f>
        <v>इन युक्तियों के साथ अपनी गर्मी की छुट्टी पर पैसे बचाओ!</v>
      </c>
    </row>
    <row r="29928">
      <c r="A29928" s="1" t="s">
        <v>28792</v>
      </c>
      <c r="B29928" s="2" t="str">
        <f>IFERROR(__xludf.DUMMYFUNCTION("GOOGLETRANSLATE(A29928,""en"",""hi"")"),"भारी धातु कलाकार त्यौहार के दौरान प्रदर्शन करता है")</f>
        <v>भारी धातु कलाकार त्यौहार के दौरान प्रदर्शन करता है</v>
      </c>
    </row>
    <row r="29929">
      <c r="A29929" s="1" t="s">
        <v>28793</v>
      </c>
      <c r="B29929" s="2" t="str">
        <f>IFERROR(__xludf.DUMMYFUNCTION("GOOGLETRANSLATE(A29929,""en"",""hi"")"),"एक पत्र लिखने वाले लड़के का चित्रण")</f>
        <v>एक पत्र लिखने वाले लड़के का चित्रण</v>
      </c>
    </row>
    <row r="29930">
      <c r="A29930" s="1" t="s">
        <v>28794</v>
      </c>
      <c r="B29930" s="2" t="str">
        <f>IFERROR(__xludf.DUMMYFUNCTION("GOOGLETRANSLATE(A29930,""en"",""hi"")"),"व्यक्ति अब योग्य है और पुनरावर्ती प्रतिस्पर्धा के लिए दर्ज किया गया है।")</f>
        <v>व्यक्ति अब योग्य है और पुनरावर्ती प्रतिस्पर्धा के लिए दर्ज किया गया है।</v>
      </c>
    </row>
    <row r="29931">
      <c r="A29931" s="1" t="s">
        <v>28795</v>
      </c>
      <c r="B29931" s="2" t="str">
        <f>IFERROR(__xludf.DUMMYFUNCTION("GOOGLETRANSLATE(A29931,""en"",""hi"")"),"ग्रामीण इलाकों में छोटे सड़क में साइकिल चालक")</f>
        <v>ग्रामीण इलाकों में छोटे सड़क में साइकिल चालक</v>
      </c>
    </row>
    <row r="29932">
      <c r="A29932" s="1" t="s">
        <v>28796</v>
      </c>
      <c r="B29932" s="2" t="str">
        <f>IFERROR(__xludf.DUMMYFUNCTION("GOOGLETRANSLATE(A29932,""en"",""hi"")"),"हाई स्ट्रीट और पर्यटक आकर्षण ने घर से अनदेखी की")</f>
        <v>हाई स्ट्रीट और पर्यटक आकर्षण ने घर से अनदेखी की</v>
      </c>
    </row>
    <row r="29933">
      <c r="A29933" s="1" t="s">
        <v>28797</v>
      </c>
      <c r="B29933" s="2" t="str">
        <f>IFERROR(__xludf.DUMMYFUNCTION("GOOGLETRANSLATE(A29933,""en"",""hi"")"),"अधिकारियों और परिवार के सदस्यों ने कहा कि फुटबॉल खिलाड़ी, देश के खिलाफ नुकसान के बाद चित्रित, रविवार को अपहरण कर लिया गया था")</f>
        <v>अधिकारियों और परिवार के सदस्यों ने कहा कि फुटबॉल खिलाड़ी, देश के खिलाफ नुकसान के बाद चित्रित, रविवार को अपहरण कर लिया गया था</v>
      </c>
    </row>
    <row r="29934">
      <c r="A29934" s="1" t="s">
        <v>28798</v>
      </c>
      <c r="B29934" s="2" t="str">
        <f>IFERROR(__xludf.DUMMYFUNCTION("GOOGLETRANSLATE(A29934,""en"",""hi"")"),"कटाई पूरी होने के बाद एक क्षेत्र की खेती")</f>
        <v>कटाई पूरी होने के बाद एक क्षेत्र की खेती</v>
      </c>
    </row>
    <row r="29935">
      <c r="A29935" s="1" t="s">
        <v>28799</v>
      </c>
      <c r="B29935" s="2" t="str">
        <f>IFERROR(__xludf.DUMMYFUNCTION("GOOGLETRANSLATE(A29935,""en"",""hi"")"),"एक स्कूबा गोताखोर एक मशाल चमकता है क्योंकि वह जहाज के जहाज़ में प्रवेश करता है")</f>
        <v>एक स्कूबा गोताखोर एक मशाल चमकता है क्योंकि वह जहाज के जहाज़ में प्रवेश करता है</v>
      </c>
    </row>
    <row r="29936">
      <c r="A29936" s="1" t="s">
        <v>28800</v>
      </c>
      <c r="B29936" s="2" t="str">
        <f>IFERROR(__xludf.DUMMYFUNCTION("GOOGLETRANSLATE(A29936,""en"",""hi"")"),"एक चीनी मिट्टी के बरतन नीले और सफेद कप और एक सजावट के साथ सॉसर")</f>
        <v>एक चीनी मिट्टी के बरतन नीले और सफेद कप और एक सजावट के साथ सॉसर</v>
      </c>
    </row>
    <row r="29937">
      <c r="A29937" s="1" t="s">
        <v>28801</v>
      </c>
      <c r="B29937" s="2" t="str">
        <f>IFERROR(__xludf.DUMMYFUNCTION("GOOGLETRANSLATE(A29937,""en"",""hi"")"),"शिक्षक प्राथमिक छात्रों के साथ सप्ताह के दिनों की समीक्षा")</f>
        <v>शिक्षक प्राथमिक छात्रों के साथ सप्ताह के दिनों की समीक्षा</v>
      </c>
    </row>
    <row r="29938">
      <c r="A29938" s="1" t="s">
        <v>28802</v>
      </c>
      <c r="B29938" s="2" t="str">
        <f>IFERROR(__xludf.DUMMYFUNCTION("GOOGLETRANSLATE(A29938,""en"",""hi"")"),"पेंटिंग जो टीवी किशोर नाटक पर बेडरूम में है")</f>
        <v>पेंटिंग जो टीवी किशोर नाटक पर बेडरूम में है</v>
      </c>
    </row>
    <row r="29939">
      <c r="A29939" s="1" t="s">
        <v>28803</v>
      </c>
      <c r="B29939" s="2" t="str">
        <f>IFERROR(__xludf.DUMMYFUNCTION("GOOGLETRANSLATE(A29939,""en"",""hi"")"),"धातु हमेशा एक बड़ी प्रवृत्ति होती है, और यह अपवाद नहीं है।")</f>
        <v>धातु हमेशा एक बड़ी प्रवृत्ति होती है, और यह अपवाद नहीं है।</v>
      </c>
    </row>
    <row r="29940">
      <c r="A29940" s="1" t="s">
        <v>28804</v>
      </c>
      <c r="B29940" s="2" t="str">
        <f>IFERROR(__xludf.DUMMYFUNCTION("GOOGLETRANSLATE(A29940,""en"",""hi"")"),"कलाकार के रूप में दर्शक: नए संगीत की जांच करना ए")</f>
        <v>कलाकार के रूप में दर्शक: नए संगीत की जांच करना ए</v>
      </c>
    </row>
    <row r="29941">
      <c r="A29941" s="1" t="s">
        <v>28805</v>
      </c>
      <c r="B29941" s="2" t="str">
        <f>IFERROR(__xludf.DUMMYFUNCTION("GOOGLETRANSLATE(A29941,""en"",""hi"")"),"एक टूटी हुई ढाल का अलग-अलग वेक्टर चित्रण")</f>
        <v>एक टूटी हुई ढाल का अलग-अलग वेक्टर चित्रण</v>
      </c>
    </row>
    <row r="29942">
      <c r="A29942" s="1" t="s">
        <v>28806</v>
      </c>
      <c r="B29942" s="2" t="str">
        <f>IFERROR(__xludf.DUMMYFUNCTION("GOOGLETRANSLATE(A29942,""en"",""hi"")"),"फुटबॉल खिलाड़ी का कोच एक प्रशिक्षण सत्र के दौरान देखता है")</f>
        <v>फुटबॉल खिलाड़ी का कोच एक प्रशिक्षण सत्र के दौरान देखता है</v>
      </c>
    </row>
    <row r="29943">
      <c r="A29943" s="1" t="s">
        <v>28807</v>
      </c>
      <c r="B29943" s="2" t="str">
        <f>IFERROR(__xludf.DUMMYFUNCTION("GOOGLETRANSLATE(A29943,""en"",""hi"")"),"एक स्टेनलेस स्टील की पानी की बोतल के साथ cowgirl")</f>
        <v>एक स्टेनलेस स्टील की पानी की बोतल के साथ cowgirl</v>
      </c>
    </row>
    <row r="29944">
      <c r="A29944" s="1" t="s">
        <v>28808</v>
      </c>
      <c r="B29944" s="2" t="str">
        <f>IFERROR(__xludf.DUMMYFUNCTION("GOOGLETRANSLATE(A29944,""en"",""hi"")"),"भवन मध्य आकाश रेखा पर हावी है")</f>
        <v>भवन मध्य आकाश रेखा पर हावी है</v>
      </c>
    </row>
    <row r="29945">
      <c r="A29945" s="1" t="s">
        <v>28809</v>
      </c>
      <c r="B29945" s="2" t="str">
        <f>IFERROR(__xludf.DUMMYFUNCTION("GOOGLETRANSLATE(A29945,""en"",""hi"")"),"एक सफेद दीवार के खिलाफ बोन्साई पाइन पेड़")</f>
        <v>एक सफेद दीवार के खिलाफ बोन्साई पाइन पेड़</v>
      </c>
    </row>
    <row r="29946">
      <c r="A29946" s="1" t="s">
        <v>28810</v>
      </c>
      <c r="B29946" s="2" t="str">
        <f>IFERROR(__xludf.DUMMYFUNCTION("GOOGLETRANSLATE(A29946,""en"",""hi"")"),"एक घर पर क्रिसमस रोशनी")</f>
        <v>एक घर पर क्रिसमस रोशनी</v>
      </c>
    </row>
    <row r="29947">
      <c r="A29947" s="1" t="s">
        <v>28811</v>
      </c>
      <c r="B29947" s="2" t="str">
        <f>IFERROR(__xludf.DUMMYFUNCTION("GOOGLETRANSLATE(A29947,""en"",""hi"")"),"बिंदु को सुरक्षित किया गया था क्योंकि सॉकर प्लेयर फुटबॉल खिलाड़ी के कोने के बाद अपने नेट में चला गया था।")</f>
        <v>बिंदु को सुरक्षित किया गया था क्योंकि सॉकर प्लेयर फुटबॉल खिलाड़ी के कोने के बाद अपने नेट में चला गया था।</v>
      </c>
    </row>
    <row r="29948">
      <c r="A29948" s="1" t="s">
        <v>28812</v>
      </c>
      <c r="B29948" s="2" t="str">
        <f>IFERROR(__xludf.DUMMYFUNCTION("GOOGLETRANSLATE(A29948,""en"",""hi"")"),"आपने देखा होगा कि हमने हाल ही में कॉफी केक किया है ... हम अपने सभी नियमित लोगों के साथ प्रत्येक सप्ताह एक अलग केक रखेंगे।")</f>
        <v>आपने देखा होगा कि हमने हाल ही में कॉफी केक किया है ... हम अपने सभी नियमित लोगों के साथ प्रत्येक सप्ताह एक अलग केक रखेंगे।</v>
      </c>
    </row>
    <row r="29949">
      <c r="A29949" s="1" t="s">
        <v>28813</v>
      </c>
      <c r="B29949" s="2" t="str">
        <f>IFERROR(__xludf.DUMMYFUNCTION("GOOGLETRANSLATE(A29949,""en"",""hi"")"),"अखरोट के कई अभिव्यक्तियों के साथ एक मूंछ के साथ कार्टून चरित्र")</f>
        <v>अखरोट के कई अभिव्यक्तियों के साथ एक मूंछ के साथ कार्टून चरित्र</v>
      </c>
    </row>
    <row r="29950">
      <c r="A29950" s="1" t="s">
        <v>28814</v>
      </c>
      <c r="B29950" s="2" t="str">
        <f>IFERROR(__xludf.DUMMYFUNCTION("GOOGLETRANSLATE(A29950,""en"",""hi"")"),"भाग के रूप में शो के दौरान व्यक्ति रनवे चलता है")</f>
        <v>भाग के रूप में शो के दौरान व्यक्ति रनवे चलता है</v>
      </c>
    </row>
    <row r="29951">
      <c r="A29951" s="1" t="s">
        <v>28815</v>
      </c>
      <c r="B29951" s="2" t="str">
        <f>IFERROR(__xludf.DUMMYFUNCTION("GOOGLETRANSLATE(A29951,""en"",""hi"")"),"एक वर्ग में छात्र और प्रशिक्षक")</f>
        <v>एक वर्ग में छात्र और प्रशिक्षक</v>
      </c>
    </row>
    <row r="29952">
      <c r="A29952" s="1" t="s">
        <v>28816</v>
      </c>
      <c r="B29952" s="2" t="str">
        <f>IFERROR(__xludf.DUMMYFUNCTION("GOOGLETRANSLATE(A29952,""en"",""hi"")"),"तालाब के पास बढ़ रहे जैविक प्रजातियां।")</f>
        <v>तालाब के पास बढ़ रहे जैविक प्रजातियां।</v>
      </c>
    </row>
    <row r="29953">
      <c r="A29953" s="1" t="s">
        <v>28817</v>
      </c>
      <c r="B29953" s="2" t="str">
        <f>IFERROR(__xludf.DUMMYFUNCTION("GOOGLETRANSLATE(A29953,""en"",""hi"")"),"महिला बच्चों के साथ मोटरबाइक की सवारी करती है")</f>
        <v>महिला बच्चों के साथ मोटरबाइक की सवारी करती है</v>
      </c>
    </row>
    <row r="29954">
      <c r="A29954" s="1" t="s">
        <v>28818</v>
      </c>
      <c r="B29954" s="2" t="str">
        <f>IFERROR(__xludf.DUMMYFUNCTION("GOOGLETRANSLATE(A29954,""en"",""hi"")"),"Sconces रमणीय पाउडर कमरे में लाल रंग की एक पॉप जोड़ें")</f>
        <v>Sconces रमणीय पाउडर कमरे में लाल रंग की एक पॉप जोड़ें</v>
      </c>
    </row>
    <row r="29955">
      <c r="A29955" s="1" t="s">
        <v>28819</v>
      </c>
      <c r="B29955" s="2" t="str">
        <f>IFERROR(__xludf.DUMMYFUNCTION("GOOGLETRANSLATE(A29955,""en"",""hi"")"),"रेस्तरां काफी छोटा है, और कुछ भी की तुलना में एक बार की तरह है, लेकिन हमने जिस भोजन की कोशिश की वह शानदार थी।")</f>
        <v>रेस्तरां काफी छोटा है, और कुछ भी की तुलना में एक बार की तरह है, लेकिन हमने जिस भोजन की कोशिश की वह शानदार थी।</v>
      </c>
    </row>
    <row r="29956">
      <c r="A29956" s="1" t="s">
        <v>28820</v>
      </c>
      <c r="B29956" s="2" t="str">
        <f>IFERROR(__xludf.DUMMYFUNCTION("GOOGLETRANSLATE(A29956,""en"",""hi"")"),"एक फोटो ले जाने वाले विविध लोगों का समूह")</f>
        <v>एक फोटो ले जाने वाले विविध लोगों का समूह</v>
      </c>
    </row>
    <row r="29957">
      <c r="A29957" s="1" t="s">
        <v>28821</v>
      </c>
      <c r="B29957" s="2" t="str">
        <f>IFERROR(__xludf.DUMMYFUNCTION("GOOGLETRANSLATE(A29957,""en"",""hi"")"),"बराबर, समतुल्य, टेंगेंट सर्कल जो वे एक जालीदार को गहरे लाल और हल्के भूरे रंग के लिए अनुकरण करते हैं")</f>
        <v>बराबर, समतुल्य, टेंगेंट सर्कल जो वे एक जालीदार को गहरे लाल और हल्के भूरे रंग के लिए अनुकरण करते हैं</v>
      </c>
    </row>
    <row r="29958">
      <c r="A29958" s="1" t="s">
        <v>28822</v>
      </c>
      <c r="B29958" s="2" t="str">
        <f>IFERROR(__xludf.DUMMYFUNCTION("GOOGLETRANSLATE(A29958,""en"",""hi"")"),"वेक्टर चित्रण हेलीकॉप्टर के सिल्हूट।")</f>
        <v>वेक्टर चित्रण हेलीकॉप्टर के सिल्हूट।</v>
      </c>
    </row>
    <row r="29959">
      <c r="A29959" s="1" t="s">
        <v>28823</v>
      </c>
      <c r="B29959" s="2" t="str">
        <f>IFERROR(__xludf.DUMMYFUNCTION("GOOGLETRANSLATE(A29959,""en"",""hi"")"),"उनके नवीनतम सहयोग के लिए टीमों को श्रद्धांजलि का भुगतान करता है।")</f>
        <v>उनके नवीनतम सहयोग के लिए टीमों को श्रद्धांजलि का भुगतान करता है।</v>
      </c>
    </row>
    <row r="29960">
      <c r="A29960" s="1" t="s">
        <v>28824</v>
      </c>
      <c r="B29960" s="2" t="str">
        <f>IFERROR(__xludf.DUMMYFUNCTION("GOOGLETRANSLATE(A29960,""en"",""hi"")"),"रात में एक सफेद बिल्ली को देखते हुए बुरी किस्मत!")</f>
        <v>रात में एक सफेद बिल्ली को देखते हुए बुरी किस्मत!</v>
      </c>
    </row>
    <row r="29961">
      <c r="A29961" s="1" t="s">
        <v>28825</v>
      </c>
      <c r="B29961" s="2" t="str">
        <f>IFERROR(__xludf.DUMMYFUNCTION("GOOGLETRANSLATE(A29961,""en"",""hi"")"),"सूर्योदय के दौरान रेतीले समुद्र तट पर सर्फ")</f>
        <v>सूर्योदय के दौरान रेतीले समुद्र तट पर सर्फ</v>
      </c>
    </row>
    <row r="29962">
      <c r="A29962" s="1" t="s">
        <v>28826</v>
      </c>
      <c r="B29962" s="2" t="str">
        <f>IFERROR(__xludf.DUMMYFUNCTION("GOOGLETRANSLATE(A29962,""en"",""hi"")"),"शिखर पर एक प्रशंसक पर जैविक प्रजाति")</f>
        <v>शिखर पर एक प्रशंसक पर जैविक प्रजाति</v>
      </c>
    </row>
    <row r="29963">
      <c r="A29963" s="1" t="s">
        <v>14026</v>
      </c>
      <c r="B29963" s="2" t="str">
        <f>IFERROR(__xludf.DUMMYFUNCTION("GOOGLETRANSLATE(A29963,""en"",""hi"")"),"# खेल टीम के खिलाफ टोकरी में जाता है।")</f>
        <v># खेल टीम के खिलाफ टोकरी में जाता है।</v>
      </c>
    </row>
    <row r="29964">
      <c r="A29964" s="1" t="s">
        <v>28827</v>
      </c>
      <c r="B29964" s="2" t="str">
        <f>IFERROR(__xludf.DUMMYFUNCTION("GOOGLETRANSLATE(A29964,""en"",""hi"")"),"विज्ञापन के साथ एक पेट्रोल स्टेशन पर पार्किंग")</f>
        <v>विज्ञापन के साथ एक पेट्रोल स्टेशन पर पार्किंग</v>
      </c>
    </row>
    <row r="29965">
      <c r="A29965" s="1" t="s">
        <v>28828</v>
      </c>
      <c r="B29965" s="2" t="str">
        <f>IFERROR(__xludf.DUMMYFUNCTION("GOOGLETRANSLATE(A29965,""en"",""hi"")"),"एक पाइन पेड़ के कम कोण दृश्य")</f>
        <v>एक पाइन पेड़ के कम कोण दृश्य</v>
      </c>
    </row>
    <row r="29966">
      <c r="A29966" s="1" t="s">
        <v>28829</v>
      </c>
      <c r="B29966" s="2" t="str">
        <f>IFERROR(__xludf.DUMMYFUNCTION("GOOGLETRANSLATE(A29966,""en"",""hi"")"),"स्टैंड में उनके पक्ष में प्रशंसक खुश हैं")</f>
        <v>स्टैंड में उनके पक्ष में प्रशंसक खुश हैं</v>
      </c>
    </row>
    <row r="29967">
      <c r="A29967" s="1" t="s">
        <v>28830</v>
      </c>
      <c r="B29967" s="2" t="str">
        <f>IFERROR(__xludf.DUMMYFUNCTION("GOOGLETRANSLATE(A29967,""en"",""hi"")"),"लाइटहाउस एक रॉकी क्लिफ के रूप में एक के रूप में बैठता है।")</f>
        <v>लाइटहाउस एक रॉकी क्लिफ के रूप में एक के रूप में बैठता है।</v>
      </c>
    </row>
    <row r="29968">
      <c r="A29968" s="1" t="s">
        <v>28831</v>
      </c>
      <c r="B29968" s="2" t="str">
        <f>IFERROR(__xludf.DUMMYFUNCTION("GOOGLETRANSLATE(A29968,""en"",""hi"")"),"शहर के खिलाड़ियों को नष्ट कर दिया गया था क्योंकि उन्होंने पिच छोड़ दिया था")</f>
        <v>शहर के खिलाड़ियों को नष्ट कर दिया गया था क्योंकि उन्होंने पिच छोड़ दिया था</v>
      </c>
    </row>
    <row r="29969">
      <c r="A29969" s="1" t="s">
        <v>28832</v>
      </c>
      <c r="B29969" s="2" t="str">
        <f>IFERROR(__xludf.DUMMYFUNCTION("GOOGLETRANSLATE(A29969,""en"",""hi"")"),"सुरंग के प्रवेश द्वार दिखाता है, कार में बदल जाती है और सवारी करती है")</f>
        <v>सुरंग के प्रवेश द्वार दिखाता है, कार में बदल जाती है और सवारी करती है</v>
      </c>
    </row>
    <row r="29970">
      <c r="A29970" s="1" t="s">
        <v>28833</v>
      </c>
      <c r="B29970" s="2" t="str">
        <f>IFERROR(__xludf.DUMMYFUNCTION("GOOGLETRANSLATE(A29970,""en"",""hi"")"),"खेत पर हरा जुनून फल फुटेज बंद करें")</f>
        <v>खेत पर हरा जुनून फल फुटेज बंद करें</v>
      </c>
    </row>
    <row r="29971">
      <c r="A29971" s="1" t="s">
        <v>28834</v>
      </c>
      <c r="B29971" s="2" t="str">
        <f>IFERROR(__xludf.DUMMYFUNCTION("GOOGLETRANSLATE(A29971,""en"",""hi"")"),"एक महिला जो घुटने में खड़ी बड़ी हथियार वाली महिला - समुद्र तट पर उच्च पानी।")</f>
        <v>एक महिला जो घुटने में खड़ी बड़ी हथियार वाली महिला - समुद्र तट पर उच्च पानी।</v>
      </c>
    </row>
    <row r="29972">
      <c r="A29972" s="1" t="s">
        <v>28835</v>
      </c>
      <c r="B29972" s="2" t="str">
        <f>IFERROR(__xludf.DUMMYFUNCTION("GOOGLETRANSLATE(A29972,""en"",""hi"")"),"आकाश के माध्यम से सूरज की रोशनी।")</f>
        <v>आकाश के माध्यम से सूरज की रोशनी।</v>
      </c>
    </row>
    <row r="29973">
      <c r="A29973" s="1" t="s">
        <v>28836</v>
      </c>
      <c r="B29973" s="2" t="str">
        <f>IFERROR(__xludf.DUMMYFUNCTION("GOOGLETRANSLATE(A29973,""en"",""hi"")"),"बैंग्स: एक नए रूप से प्रेरणा आकर्षित करने के लिए सितारे")</f>
        <v>बैंग्स: एक नए रूप से प्रेरणा आकर्षित करने के लिए सितारे</v>
      </c>
    </row>
    <row r="29974">
      <c r="A29974" s="1" t="s">
        <v>28837</v>
      </c>
      <c r="B29974" s="2" t="str">
        <f>IFERROR(__xludf.DUMMYFUNCTION("GOOGLETRANSLATE(A29974,""en"",""hi"")"),"घर आग पर है - अग्निशामक पानी के साथ आग बुझाने।")</f>
        <v>घर आग पर है - अग्निशामक पानी के साथ आग बुझाने।</v>
      </c>
    </row>
    <row r="29975">
      <c r="A29975" s="1" t="s">
        <v>28838</v>
      </c>
      <c r="B29975" s="2" t="str">
        <f>IFERROR(__xludf.DUMMYFUNCTION("GOOGLETRANSLATE(A29975,""en"",""hi"")"),"खेल सुविधा में मैच के दौरान रेफरी")</f>
        <v>खेल सुविधा में मैच के दौरान रेफरी</v>
      </c>
    </row>
    <row r="29976">
      <c r="A29976" s="1" t="s">
        <v>28839</v>
      </c>
      <c r="B29976" s="2" t="str">
        <f>IFERROR(__xludf.DUMMYFUNCTION("GOOGLETRANSLATE(A29976,""en"",""hi"")"),"दीवार घड़ी - हाथ - प्लाईवुड पर चित्रित।")</f>
        <v>दीवार घड़ी - हाथ - प्लाईवुड पर चित्रित।</v>
      </c>
    </row>
    <row r="29977">
      <c r="A29977" s="1" t="s">
        <v>28840</v>
      </c>
      <c r="B29977" s="2" t="str">
        <f>IFERROR(__xludf.DUMMYFUNCTION("GOOGLETRANSLATE(A29977,""en"",""hi"")"),"फिल्म निर्देशक एक साइकिल पर देखा गया।")</f>
        <v>फिल्म निर्देशक एक साइकिल पर देखा गया।</v>
      </c>
    </row>
    <row r="29978">
      <c r="A29978" s="1" t="s">
        <v>28841</v>
      </c>
      <c r="B29978" s="2" t="str">
        <f>IFERROR(__xludf.DUMMYFUNCTION("GOOGLETRANSLATE(A29978,""en"",""hi"")"),"स्क्रीन पर टेक्स्ट वेब के साथ आइकन, नीले रंग पर अलग")</f>
        <v>स्क्रीन पर टेक्स्ट वेब के साथ आइकन, नीले रंग पर अलग</v>
      </c>
    </row>
    <row r="29979">
      <c r="A29979" s="1" t="s">
        <v>28842</v>
      </c>
      <c r="B29979" s="2" t="str">
        <f>IFERROR(__xludf.DUMMYFUNCTION("GOOGLETRANSLATE(A29979,""en"",""hi"")"),"एक जवान आदमी एक अंगूठे देता है - ऊंट की सवारी करते समय")</f>
        <v>एक जवान आदमी एक अंगूठे देता है - ऊंट की सवारी करते समय</v>
      </c>
    </row>
    <row r="29980">
      <c r="A29980" s="1" t="s">
        <v>28843</v>
      </c>
      <c r="B29980" s="2" t="str">
        <f>IFERROR(__xludf.DUMMYFUNCTION("GOOGLETRANSLATE(A29980,""en"",""hi"")"),"जमे हुए पानी में एक नाव अटक गई")</f>
        <v>जमे हुए पानी में एक नाव अटक गई</v>
      </c>
    </row>
    <row r="29981">
      <c r="A29981" s="1" t="s">
        <v>28844</v>
      </c>
      <c r="B29981" s="2" t="str">
        <f>IFERROR(__xludf.DUMMYFUNCTION("GOOGLETRANSLATE(A29981,""en"",""hi"")"),"बाथरूम जैसे गर्म और आर्द्र वातावरण में ऑर्किड बढ़ते हैं।")</f>
        <v>बाथरूम जैसे गर्म और आर्द्र वातावरण में ऑर्किड बढ़ते हैं।</v>
      </c>
    </row>
    <row r="29982">
      <c r="A29982" s="1" t="s">
        <v>28845</v>
      </c>
      <c r="B29982" s="2" t="str">
        <f>IFERROR(__xludf.DUMMYFUNCTION("GOOGLETRANSLATE(A29982,""en"",""hi"")"),"टीम, अपने स्कोर में जोड़ने के लिए पेग्स पर काम कर रही है।")</f>
        <v>टीम, अपने स्कोर में जोड़ने के लिए पेग्स पर काम कर रही है।</v>
      </c>
    </row>
    <row r="29983">
      <c r="A29983" s="1" t="s">
        <v>28846</v>
      </c>
      <c r="B29983" s="2" t="str">
        <f>IFERROR(__xludf.DUMMYFUNCTION("GOOGLETRANSLATE(A29983,""en"",""hi"")"),"मीडिया दिवस के दौरान एथलीट पॉज़")</f>
        <v>मीडिया दिवस के दौरान एथलीट पॉज़</v>
      </c>
    </row>
    <row r="29984">
      <c r="A29984" s="1" t="s">
        <v>28847</v>
      </c>
      <c r="B29984" s="2" t="str">
        <f>IFERROR(__xludf.DUMMYFUNCTION("GOOGLETRANSLATE(A29984,""en"",""hi"")"),"लाइन, त्रिकोण के साथ सार ज्यामितीय पैटर्न।")</f>
        <v>लाइन, त्रिकोण के साथ सार ज्यामितीय पैटर्न।</v>
      </c>
    </row>
    <row r="29985">
      <c r="A29985" s="1" t="s">
        <v>28848</v>
      </c>
      <c r="B29985" s="2" t="str">
        <f>IFERROR(__xludf.DUMMYFUNCTION("GOOGLETRANSLATE(A29985,""en"",""hi"")"),"गोल्फर एक गोल्फर के रूप में इसे बड़ा बनाने वाली पहली महिलाओं में से एक था, और उसने भी समय के कवर को स्वीकार किया।")</f>
        <v>गोल्फर एक गोल्फर के रूप में इसे बड़ा बनाने वाली पहली महिलाओं में से एक था, और उसने भी समय के कवर को स्वीकार किया।</v>
      </c>
    </row>
    <row r="29986">
      <c r="A29986" s="1" t="s">
        <v>220</v>
      </c>
      <c r="B29986" s="2" t="str">
        <f>IFERROR(__xludf.DUMMYFUNCTION("GOOGLETRANSLATE(A29986,""en"",""hi"")"),"अभिनेता प्रीमियर पर आता है")</f>
        <v>अभिनेता प्रीमियर पर आता है</v>
      </c>
    </row>
    <row r="29987">
      <c r="A29987" s="1" t="s">
        <v>28849</v>
      </c>
      <c r="B29987" s="2" t="str">
        <f>IFERROR(__xludf.DUMMYFUNCTION("GOOGLETRANSLATE(A29987,""en"",""hi"")"),"मैं निश्चित रूप से कुछ और प्राप्त करेगा लेकिन कान के पीछे सफेद शांत दिखता है")</f>
        <v>मैं निश्चित रूप से कुछ और प्राप्त करेगा लेकिन कान के पीछे सफेद शांत दिखता है</v>
      </c>
    </row>
    <row r="29988">
      <c r="A29988" s="1" t="s">
        <v>28850</v>
      </c>
      <c r="B29988" s="2" t="str">
        <f>IFERROR(__xludf.DUMMYFUNCTION("GOOGLETRANSLATE(A29988,""en"",""hi"")"),"एक घर पर माँ और बच्चे")</f>
        <v>एक घर पर माँ और बच्चे</v>
      </c>
    </row>
    <row r="29989">
      <c r="A29989" s="1" t="s">
        <v>28851</v>
      </c>
      <c r="B29989" s="2" t="str">
        <f>IFERROR(__xludf.DUMMYFUNCTION("GOOGLETRANSLATE(A29989,""en"",""hi"")"),"शहर के साथ संबंध वापस चला जाता है")</f>
        <v>शहर के साथ संबंध वापस चला जाता है</v>
      </c>
    </row>
    <row r="29990">
      <c r="A29990" s="1" t="s">
        <v>28852</v>
      </c>
      <c r="B29990" s="2" t="str">
        <f>IFERROR(__xludf.DUMMYFUNCTION("GOOGLETRANSLATE(A29990,""en"",""hi"")"),"घुमावदार पवन टरबाइन एक आकाश पृष्ठभूमि पर वैकल्पिक ऊर्जा का उत्पादन")</f>
        <v>घुमावदार पवन टरबाइन एक आकाश पृष्ठभूमि पर वैकल्पिक ऊर्जा का उत्पादन</v>
      </c>
    </row>
    <row r="29991">
      <c r="A29991" s="1" t="s">
        <v>28853</v>
      </c>
      <c r="B29991" s="2" t="str">
        <f>IFERROR(__xludf.DUMMYFUNCTION("GOOGLETRANSLATE(A29991,""en"",""hi"")"),"मैच के दौरान स्थानीय प्रशंसकों।")</f>
        <v>मैच के दौरान स्थानीय प्रशंसकों।</v>
      </c>
    </row>
    <row r="29992">
      <c r="A29992" s="1" t="s">
        <v>28854</v>
      </c>
      <c r="B29992" s="2" t="str">
        <f>IFERROR(__xludf.DUMMYFUNCTION("GOOGLETRANSLATE(A29992,""en"",""hi"")"),"नावों की पृष्ठभूमि में दलदल।")</f>
        <v>नावों की पृष्ठभूमि में दलदल।</v>
      </c>
    </row>
    <row r="29993">
      <c r="A29993" s="1" t="s">
        <v>28855</v>
      </c>
      <c r="B29993" s="2" t="str">
        <f>IFERROR(__xludf.DUMMYFUNCTION("GOOGLETRANSLATE(A29993,""en"",""hi"")"),"उसकी पीठ की जेब में एक हथौड़ा वाला आदमी")</f>
        <v>उसकी पीठ की जेब में एक हथौड़ा वाला आदमी</v>
      </c>
    </row>
    <row r="29994">
      <c r="A29994" s="1" t="s">
        <v>28856</v>
      </c>
      <c r="B29994" s="2" t="str">
        <f>IFERROR(__xludf.DUMMYFUNCTION("GOOGLETRANSLATE(A29994,""en"",""hi"")"),"एक धमाके के साथ वापस आ गया है")</f>
        <v>एक धमाके के साथ वापस आ गया है</v>
      </c>
    </row>
    <row r="29995">
      <c r="A29995" s="1" t="s">
        <v>28857</v>
      </c>
      <c r="B29995" s="2" t="str">
        <f>IFERROR(__xludf.DUMMYFUNCTION("GOOGLETRANSLATE(A29995,""en"",""hi"")"),"सदस्य, मनोरंजन के नए शो के दौरान मंच पर प्रदर्शन करते हैं")</f>
        <v>सदस्य, मनोरंजन के नए शो के दौरान मंच पर प्रदर्शन करते हैं</v>
      </c>
    </row>
    <row r="29996">
      <c r="A29996" s="1" t="s">
        <v>28858</v>
      </c>
      <c r="B29996" s="2" t="str">
        <f>IFERROR(__xludf.DUMMYFUNCTION("GOOGLETRANSLATE(A29996,""en"",""hi"")"),"डॉक्टर को देखने की प्रतीक्षा कर रहे वयस्कों और बच्चों का 4K मिश्रित समूह")</f>
        <v>डॉक्टर को देखने की प्रतीक्षा कर रहे वयस्कों और बच्चों का 4K मिश्रित समूह</v>
      </c>
    </row>
    <row r="29997">
      <c r="A29997" s="1" t="s">
        <v>28859</v>
      </c>
      <c r="B29997" s="2" t="str">
        <f>IFERROR(__xludf.DUMMYFUNCTION("GOOGLETRANSLATE(A29997,""en"",""hi"")"),"सुंदर रंगों में सुंदर परिदृश्य")</f>
        <v>सुंदर रंगों में सुंदर परिदृश्य</v>
      </c>
    </row>
    <row r="29998">
      <c r="A29998" s="1" t="s">
        <v>28860</v>
      </c>
      <c r="B29998" s="2" t="str">
        <f>IFERROR(__xludf.DUMMYFUNCTION("GOOGLETRANSLATE(A29998,""en"",""hi"")"),"आसपास के परिदृश्य को वुडलैंड से देखा गया")</f>
        <v>आसपास के परिदृश्य को वुडलैंड से देखा गया</v>
      </c>
    </row>
    <row r="29999">
      <c r="A29999" s="1" t="s">
        <v>28861</v>
      </c>
      <c r="B29999" s="2" t="str">
        <f>IFERROR(__xludf.DUMMYFUNCTION("GOOGLETRANSLATE(A29999,""en"",""hi"")"),"उत्तर से मेरा अपशिष्ट नदी भरता है।")</f>
        <v>उत्तर से मेरा अपशिष्ट नदी भरता है।</v>
      </c>
    </row>
    <row r="30000">
      <c r="A30000" s="1" t="s">
        <v>28862</v>
      </c>
      <c r="B30000" s="2" t="str">
        <f>IFERROR(__xludf.DUMMYFUNCTION("GOOGLETRANSLATE(A30000,""en"",""hi"")"),"हवाओं को एक आगंतुक और कुत्ते के पैरों के चारों ओर रेत उड़ा देता है")</f>
        <v>हवाओं को एक आगंतुक और कुत्ते के पैरों के चारों ओर रेत उड़ा देता है</v>
      </c>
    </row>
  </sheetData>
  <drawing r:id="rId1"/>
</worksheet>
</file>